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5516"/>
  <workbookPr autoCompressPictures="0"/>
  <bookViews>
    <workbookView xWindow="0" yWindow="1080" windowWidth="25600" windowHeight="14980" tabRatio="500"/>
  </bookViews>
  <sheets>
    <sheet name="Form Responses" sheetId="1" r:id="rId1"/>
  </sheets>
  <calcPr calcId="140001" concurrentCalc="0"/>
  <fileRecoveryPr repairLoad="1"/>
  <extLst>
    <ext xmlns:mx="http://schemas.microsoft.com/office/mac/excel/2008/main" uri="{7523E5D3-25F3-A5E0-1632-64F254C22452}">
      <mx:ArchID Flags="2"/>
    </ext>
  </extLst>
</workbook>
</file>

<file path=xl/calcChain.xml><?xml version="1.0" encoding="utf-8"?>
<calcChain xmlns="http://schemas.openxmlformats.org/spreadsheetml/2006/main">
  <c r="U5900" i="1" l="1"/>
  <c r="U5899" i="1"/>
  <c r="U5898" i="1"/>
  <c r="U5897" i="1"/>
  <c r="U5896" i="1"/>
  <c r="U5895" i="1"/>
  <c r="U5894" i="1"/>
  <c r="U5893" i="1"/>
  <c r="U5892" i="1"/>
  <c r="U5891" i="1"/>
  <c r="U5890" i="1"/>
  <c r="U5889" i="1"/>
  <c r="U5888" i="1"/>
  <c r="U5887" i="1"/>
  <c r="U5886" i="1"/>
  <c r="U5885" i="1"/>
  <c r="U5884" i="1"/>
  <c r="U5883" i="1"/>
  <c r="U5882" i="1"/>
  <c r="U5881" i="1"/>
  <c r="U5880" i="1"/>
  <c r="U5879" i="1"/>
  <c r="U5878" i="1"/>
  <c r="U5877" i="1"/>
  <c r="U5876" i="1"/>
  <c r="U5875" i="1"/>
  <c r="U5874" i="1"/>
  <c r="U5873" i="1"/>
  <c r="U5872" i="1"/>
  <c r="U5871" i="1"/>
  <c r="U5870" i="1"/>
  <c r="U5869" i="1"/>
  <c r="U5868" i="1"/>
  <c r="U5867" i="1"/>
  <c r="U5866" i="1"/>
  <c r="U5865" i="1"/>
  <c r="U5864" i="1"/>
  <c r="U5863" i="1"/>
  <c r="U5862" i="1"/>
  <c r="U5861" i="1"/>
  <c r="U5860" i="1"/>
  <c r="U5859" i="1"/>
  <c r="U5858" i="1"/>
  <c r="U5857" i="1"/>
  <c r="U5856" i="1"/>
  <c r="U5855" i="1"/>
  <c r="U5854" i="1"/>
  <c r="U5853" i="1"/>
  <c r="U5852" i="1"/>
  <c r="U5851" i="1"/>
  <c r="U5850" i="1"/>
  <c r="U5849" i="1"/>
  <c r="U5848" i="1"/>
  <c r="U5847" i="1"/>
  <c r="U5846" i="1"/>
  <c r="U5845" i="1"/>
  <c r="U5844" i="1"/>
  <c r="U5843" i="1"/>
  <c r="U5842" i="1"/>
  <c r="U5841" i="1"/>
  <c r="U5840" i="1"/>
  <c r="U5839" i="1"/>
  <c r="U5838" i="1"/>
  <c r="U5837" i="1"/>
  <c r="U5836" i="1"/>
  <c r="U5835" i="1"/>
  <c r="U5834" i="1"/>
  <c r="U5833" i="1"/>
  <c r="U5832" i="1"/>
  <c r="U5831" i="1"/>
  <c r="U5830" i="1"/>
  <c r="U5829" i="1"/>
  <c r="U5828" i="1"/>
  <c r="U5827" i="1"/>
  <c r="U5826" i="1"/>
  <c r="U5825" i="1"/>
  <c r="U5824" i="1"/>
  <c r="U5823" i="1"/>
  <c r="U5822" i="1"/>
  <c r="U5821" i="1"/>
  <c r="U5820" i="1"/>
  <c r="U5819" i="1"/>
  <c r="U5818" i="1"/>
  <c r="U5817" i="1"/>
  <c r="U5816" i="1"/>
  <c r="U5815" i="1"/>
  <c r="U5814" i="1"/>
  <c r="U5813" i="1"/>
  <c r="U5812" i="1"/>
  <c r="U5811" i="1"/>
  <c r="U5810" i="1"/>
  <c r="U5809" i="1"/>
  <c r="U5808" i="1"/>
  <c r="U5807" i="1"/>
  <c r="U5806" i="1"/>
  <c r="U5805" i="1"/>
  <c r="U5804" i="1"/>
  <c r="U5803" i="1"/>
  <c r="U5802" i="1"/>
  <c r="U5801" i="1"/>
  <c r="U5800" i="1"/>
  <c r="U5799" i="1"/>
  <c r="U5798" i="1"/>
  <c r="U5797" i="1"/>
  <c r="U5796" i="1"/>
  <c r="U5795" i="1"/>
  <c r="U5794" i="1"/>
  <c r="U5793" i="1"/>
  <c r="U5792" i="1"/>
  <c r="U5791" i="1"/>
  <c r="U5790" i="1"/>
  <c r="U5789" i="1"/>
  <c r="U5788" i="1"/>
  <c r="U5787" i="1"/>
  <c r="U5786" i="1"/>
  <c r="U5785" i="1"/>
  <c r="U5784" i="1"/>
  <c r="U5783" i="1"/>
  <c r="U5782" i="1"/>
  <c r="U5781" i="1"/>
  <c r="U5780" i="1"/>
  <c r="U5779" i="1"/>
  <c r="U5778" i="1"/>
  <c r="U5777" i="1"/>
  <c r="U5776" i="1"/>
  <c r="U5775" i="1"/>
  <c r="U5774" i="1"/>
  <c r="U5773" i="1"/>
  <c r="U5772" i="1"/>
  <c r="U5771" i="1"/>
  <c r="U5770" i="1"/>
  <c r="U5769" i="1"/>
  <c r="U5768" i="1"/>
  <c r="U5767" i="1"/>
  <c r="U5766" i="1"/>
  <c r="U5765" i="1"/>
  <c r="U5764" i="1"/>
  <c r="U5763" i="1"/>
  <c r="U5762" i="1"/>
  <c r="U5761" i="1"/>
  <c r="U5760" i="1"/>
  <c r="U5759" i="1"/>
  <c r="U5758" i="1"/>
  <c r="U5757" i="1"/>
  <c r="U5756" i="1"/>
  <c r="U5755" i="1"/>
  <c r="U5754" i="1"/>
  <c r="U5753" i="1"/>
  <c r="U5752" i="1"/>
  <c r="U5751" i="1"/>
  <c r="U5750" i="1"/>
  <c r="U5749" i="1"/>
  <c r="U5748" i="1"/>
  <c r="U5747" i="1"/>
  <c r="U5746" i="1"/>
  <c r="U5745" i="1"/>
  <c r="U5744" i="1"/>
  <c r="U5743" i="1"/>
  <c r="U5742" i="1"/>
  <c r="U5741" i="1"/>
  <c r="U5740" i="1"/>
  <c r="U5739" i="1"/>
  <c r="U5738" i="1"/>
  <c r="U5737" i="1"/>
  <c r="U5736" i="1"/>
  <c r="U5735" i="1"/>
  <c r="U5734" i="1"/>
  <c r="U5733" i="1"/>
  <c r="U5732" i="1"/>
  <c r="U5731" i="1"/>
  <c r="U5730" i="1"/>
  <c r="U5729" i="1"/>
  <c r="U5728" i="1"/>
  <c r="U5727" i="1"/>
  <c r="U5726" i="1"/>
  <c r="U5725" i="1"/>
  <c r="U5724" i="1"/>
  <c r="U5723" i="1"/>
  <c r="U5722" i="1"/>
  <c r="U5721" i="1"/>
  <c r="U5720" i="1"/>
  <c r="U5719" i="1"/>
  <c r="U5718" i="1"/>
  <c r="U5717" i="1"/>
  <c r="U5716" i="1"/>
  <c r="U5715" i="1"/>
  <c r="U5714" i="1"/>
  <c r="U5713" i="1"/>
  <c r="U5712" i="1"/>
  <c r="U5711" i="1"/>
  <c r="U5710" i="1"/>
  <c r="U5709" i="1"/>
  <c r="U5708" i="1"/>
  <c r="U5707" i="1"/>
  <c r="U5706" i="1"/>
  <c r="U5705" i="1"/>
  <c r="U5704" i="1"/>
  <c r="U5703" i="1"/>
  <c r="U5702" i="1"/>
  <c r="U5701" i="1"/>
  <c r="U5700" i="1"/>
  <c r="U5699" i="1"/>
  <c r="U5698" i="1"/>
  <c r="U5697" i="1"/>
  <c r="U5696" i="1"/>
  <c r="U5695" i="1"/>
  <c r="U5694" i="1"/>
  <c r="U5693" i="1"/>
  <c r="U5692" i="1"/>
  <c r="U5691" i="1"/>
  <c r="U5690" i="1"/>
  <c r="U5689" i="1"/>
  <c r="U5688" i="1"/>
  <c r="U5687" i="1"/>
  <c r="U5686" i="1"/>
  <c r="U5685" i="1"/>
  <c r="U5684" i="1"/>
  <c r="U5683" i="1"/>
  <c r="U5682" i="1"/>
  <c r="U5681" i="1"/>
  <c r="U5680" i="1"/>
  <c r="U5679" i="1"/>
  <c r="U5678" i="1"/>
  <c r="U5677" i="1"/>
  <c r="U5676" i="1"/>
  <c r="U5675" i="1"/>
  <c r="U5674" i="1"/>
  <c r="U5673" i="1"/>
  <c r="U5672" i="1"/>
  <c r="U5671" i="1"/>
  <c r="U5670" i="1"/>
  <c r="U5669" i="1"/>
  <c r="U5668" i="1"/>
  <c r="U5667" i="1"/>
  <c r="U5666" i="1"/>
  <c r="U5665" i="1"/>
  <c r="U5664" i="1"/>
  <c r="U5663" i="1"/>
  <c r="U5662" i="1"/>
  <c r="U5661" i="1"/>
  <c r="U5660" i="1"/>
  <c r="U5659" i="1"/>
  <c r="U5658" i="1"/>
  <c r="U5657" i="1"/>
  <c r="U5656" i="1"/>
  <c r="U5655" i="1"/>
  <c r="U5654" i="1"/>
  <c r="U5653" i="1"/>
  <c r="U5652" i="1"/>
  <c r="U5651" i="1"/>
  <c r="U5650" i="1"/>
  <c r="U5649" i="1"/>
  <c r="U5648" i="1"/>
  <c r="U5647" i="1"/>
  <c r="U5646" i="1"/>
  <c r="U5645" i="1"/>
  <c r="U5644" i="1"/>
  <c r="U5643" i="1"/>
  <c r="U5642" i="1"/>
  <c r="U5641" i="1"/>
  <c r="U5640" i="1"/>
  <c r="U5639" i="1"/>
  <c r="U5638" i="1"/>
  <c r="U5637" i="1"/>
  <c r="U5636" i="1"/>
  <c r="U5635" i="1"/>
  <c r="U5634" i="1"/>
  <c r="U5633" i="1"/>
  <c r="U5632" i="1"/>
  <c r="U5631" i="1"/>
  <c r="U5630" i="1"/>
  <c r="U5629" i="1"/>
  <c r="U5628" i="1"/>
  <c r="U5627" i="1"/>
  <c r="U5626" i="1"/>
  <c r="U5625" i="1"/>
  <c r="U5624" i="1"/>
  <c r="U5623" i="1"/>
  <c r="U5622" i="1"/>
  <c r="U5621" i="1"/>
  <c r="U5620" i="1"/>
  <c r="U5619" i="1"/>
  <c r="U5618" i="1"/>
  <c r="U5617" i="1"/>
  <c r="U5616" i="1"/>
  <c r="U5615" i="1"/>
  <c r="U5614" i="1"/>
  <c r="U5613" i="1"/>
  <c r="U5612" i="1"/>
  <c r="U5611" i="1"/>
  <c r="U5610" i="1"/>
  <c r="U5609" i="1"/>
  <c r="U5608" i="1"/>
  <c r="U5607" i="1"/>
  <c r="U5606" i="1"/>
  <c r="U5605" i="1"/>
  <c r="U5604" i="1"/>
  <c r="U5603" i="1"/>
  <c r="U5602" i="1"/>
  <c r="U5601" i="1"/>
  <c r="U5600" i="1"/>
  <c r="U5599" i="1"/>
  <c r="U5598" i="1"/>
  <c r="U5597" i="1"/>
  <c r="U5596" i="1"/>
  <c r="U5595" i="1"/>
  <c r="U5594" i="1"/>
  <c r="U5593" i="1"/>
  <c r="U5592" i="1"/>
  <c r="U5591" i="1"/>
  <c r="U5590" i="1"/>
  <c r="U5589" i="1"/>
  <c r="U5588" i="1"/>
  <c r="U5587" i="1"/>
  <c r="U5586" i="1"/>
  <c r="U5585" i="1"/>
  <c r="U5584" i="1"/>
  <c r="U5583" i="1"/>
  <c r="U5582" i="1"/>
  <c r="U5581" i="1"/>
  <c r="U5580" i="1"/>
  <c r="U5579" i="1"/>
  <c r="U5578" i="1"/>
  <c r="U5577" i="1"/>
  <c r="U5576" i="1"/>
  <c r="U5575" i="1"/>
  <c r="U5574" i="1"/>
  <c r="U5573" i="1"/>
  <c r="U5572" i="1"/>
  <c r="U5571" i="1"/>
  <c r="U5570" i="1"/>
  <c r="U5569" i="1"/>
  <c r="U5568" i="1"/>
  <c r="U5567" i="1"/>
  <c r="U5566" i="1"/>
  <c r="U5565" i="1"/>
  <c r="U5564" i="1"/>
  <c r="U5563" i="1"/>
  <c r="U5562" i="1"/>
  <c r="U5561" i="1"/>
  <c r="U5560" i="1"/>
  <c r="U5559" i="1"/>
  <c r="U5558" i="1"/>
  <c r="U5557" i="1"/>
  <c r="U5556" i="1"/>
  <c r="U5555" i="1"/>
  <c r="U5554" i="1"/>
  <c r="U5553" i="1"/>
  <c r="U5552" i="1"/>
  <c r="U5551" i="1"/>
  <c r="U5550" i="1"/>
  <c r="U5549" i="1"/>
  <c r="U5548" i="1"/>
  <c r="U5547" i="1"/>
  <c r="U5546" i="1"/>
  <c r="U5545" i="1"/>
  <c r="U5544" i="1"/>
  <c r="U5543" i="1"/>
  <c r="U5542" i="1"/>
  <c r="U5541" i="1"/>
  <c r="U5540" i="1"/>
  <c r="U5539" i="1"/>
  <c r="U5538" i="1"/>
  <c r="U5537" i="1"/>
  <c r="U5536" i="1"/>
  <c r="U5535" i="1"/>
  <c r="U5534" i="1"/>
  <c r="U5533" i="1"/>
  <c r="U5532" i="1"/>
  <c r="U5531" i="1"/>
  <c r="U5530" i="1"/>
  <c r="U5529" i="1"/>
  <c r="U5528" i="1"/>
  <c r="U5527" i="1"/>
  <c r="U5526" i="1"/>
  <c r="U5525" i="1"/>
  <c r="U5524" i="1"/>
  <c r="U5523" i="1"/>
  <c r="U5522" i="1"/>
  <c r="U5521" i="1"/>
  <c r="U5520" i="1"/>
  <c r="U5519" i="1"/>
  <c r="U5518" i="1"/>
  <c r="U5517" i="1"/>
  <c r="U5516" i="1"/>
  <c r="U5515" i="1"/>
  <c r="U5514" i="1"/>
  <c r="U5513" i="1"/>
  <c r="U5512" i="1"/>
  <c r="U5511" i="1"/>
  <c r="U5510" i="1"/>
  <c r="U5509" i="1"/>
  <c r="U5508" i="1"/>
  <c r="U5507" i="1"/>
  <c r="U5506" i="1"/>
  <c r="U5505" i="1"/>
  <c r="U5504" i="1"/>
  <c r="U5503" i="1"/>
  <c r="U5502" i="1"/>
  <c r="U5501" i="1"/>
  <c r="U5500" i="1"/>
  <c r="U5499" i="1"/>
  <c r="U5498" i="1"/>
  <c r="U5497" i="1"/>
  <c r="U5496" i="1"/>
  <c r="U5495" i="1"/>
  <c r="U5494" i="1"/>
  <c r="U5493" i="1"/>
  <c r="U5492" i="1"/>
  <c r="U5491" i="1"/>
  <c r="U5490" i="1"/>
  <c r="U5489" i="1"/>
  <c r="U5488" i="1"/>
  <c r="U5487" i="1"/>
  <c r="U5486" i="1"/>
  <c r="U5485" i="1"/>
  <c r="U5484" i="1"/>
  <c r="U5483" i="1"/>
  <c r="U5482" i="1"/>
  <c r="U5481" i="1"/>
  <c r="U5480" i="1"/>
  <c r="U5479" i="1"/>
  <c r="U5478" i="1"/>
  <c r="U5477" i="1"/>
  <c r="U5476" i="1"/>
  <c r="U5475" i="1"/>
  <c r="U5474" i="1"/>
  <c r="U5473" i="1"/>
  <c r="U5472" i="1"/>
  <c r="U5471" i="1"/>
  <c r="U5470" i="1"/>
  <c r="U5469" i="1"/>
  <c r="U5468" i="1"/>
  <c r="U5467" i="1"/>
  <c r="U5466" i="1"/>
  <c r="U5465" i="1"/>
  <c r="U5464" i="1"/>
  <c r="U5463" i="1"/>
  <c r="U5462" i="1"/>
  <c r="U5461" i="1"/>
  <c r="U5460" i="1"/>
  <c r="U5459" i="1"/>
  <c r="U5458" i="1"/>
  <c r="U5457" i="1"/>
  <c r="U5456" i="1"/>
  <c r="U5455" i="1"/>
  <c r="U5454" i="1"/>
  <c r="U5453" i="1"/>
  <c r="U5452" i="1"/>
  <c r="U5451" i="1"/>
  <c r="U5450" i="1"/>
  <c r="U5449" i="1"/>
  <c r="U5448" i="1"/>
  <c r="U5447" i="1"/>
  <c r="U5446" i="1"/>
  <c r="U5445" i="1"/>
  <c r="U5444" i="1"/>
  <c r="U5443" i="1"/>
  <c r="U5442" i="1"/>
  <c r="U5441" i="1"/>
  <c r="U5440" i="1"/>
  <c r="U5439" i="1"/>
  <c r="U5438" i="1"/>
  <c r="U5437" i="1"/>
  <c r="U5436" i="1"/>
  <c r="U5435" i="1"/>
  <c r="U5434" i="1"/>
  <c r="U5433" i="1"/>
  <c r="U5432" i="1"/>
  <c r="U5431" i="1"/>
  <c r="U5430" i="1"/>
  <c r="U5429" i="1"/>
  <c r="U5428" i="1"/>
  <c r="U5427" i="1"/>
  <c r="U5426" i="1"/>
  <c r="U5425" i="1"/>
  <c r="U5424" i="1"/>
  <c r="U5423" i="1"/>
  <c r="U5422" i="1"/>
  <c r="U5421" i="1"/>
  <c r="U5420" i="1"/>
  <c r="U5419" i="1"/>
  <c r="U5418" i="1"/>
  <c r="U5417" i="1"/>
  <c r="U5416" i="1"/>
  <c r="U5415" i="1"/>
  <c r="U5414" i="1"/>
  <c r="U5413" i="1"/>
  <c r="U5412" i="1"/>
  <c r="U5411" i="1"/>
  <c r="U5410" i="1"/>
  <c r="U5409" i="1"/>
  <c r="U5408" i="1"/>
  <c r="U5407" i="1"/>
  <c r="U5406" i="1"/>
  <c r="U5405" i="1"/>
  <c r="U5404" i="1"/>
  <c r="U5403" i="1"/>
  <c r="U5402" i="1"/>
  <c r="U5401" i="1"/>
  <c r="U5400" i="1"/>
  <c r="U5399" i="1"/>
  <c r="U5398" i="1"/>
  <c r="U5397" i="1"/>
  <c r="U5396" i="1"/>
  <c r="U5395" i="1"/>
  <c r="U5394" i="1"/>
  <c r="U5393" i="1"/>
  <c r="U5392" i="1"/>
  <c r="U5391" i="1"/>
  <c r="U5390" i="1"/>
  <c r="U5389" i="1"/>
  <c r="U5388" i="1"/>
  <c r="U5387" i="1"/>
  <c r="U5386" i="1"/>
  <c r="U5385" i="1"/>
  <c r="U5384" i="1"/>
  <c r="U5383" i="1"/>
  <c r="U5382" i="1"/>
  <c r="U5381" i="1"/>
  <c r="U5380" i="1"/>
  <c r="U5379" i="1"/>
  <c r="U5378" i="1"/>
  <c r="U5377" i="1"/>
  <c r="U5376" i="1"/>
  <c r="U5375" i="1"/>
  <c r="U5374" i="1"/>
  <c r="U5373" i="1"/>
  <c r="U5372" i="1"/>
  <c r="U5371" i="1"/>
  <c r="U5370" i="1"/>
  <c r="U5369" i="1"/>
  <c r="U5368" i="1"/>
  <c r="U5367" i="1"/>
  <c r="U5366" i="1"/>
  <c r="U5365" i="1"/>
  <c r="U5364" i="1"/>
  <c r="U5363" i="1"/>
  <c r="U5362" i="1"/>
  <c r="U5361" i="1"/>
  <c r="U5360" i="1"/>
  <c r="U5359" i="1"/>
  <c r="U5358" i="1"/>
  <c r="U5357" i="1"/>
  <c r="U5356" i="1"/>
  <c r="U5355" i="1"/>
  <c r="U5354" i="1"/>
  <c r="U5353" i="1"/>
  <c r="U5352" i="1"/>
  <c r="U5351" i="1"/>
  <c r="U5350" i="1"/>
  <c r="U5349" i="1"/>
  <c r="U5348" i="1"/>
  <c r="U5347" i="1"/>
  <c r="U5346" i="1"/>
  <c r="U5345" i="1"/>
  <c r="U5344" i="1"/>
  <c r="U5343" i="1"/>
  <c r="U5342" i="1"/>
  <c r="U5341" i="1"/>
  <c r="U5340" i="1"/>
  <c r="U5339" i="1"/>
  <c r="U5338" i="1"/>
  <c r="U5337" i="1"/>
  <c r="U5336" i="1"/>
  <c r="U5335" i="1"/>
  <c r="U5334" i="1"/>
  <c r="U5333" i="1"/>
  <c r="U5332" i="1"/>
  <c r="U5331" i="1"/>
  <c r="U5330" i="1"/>
  <c r="U5329" i="1"/>
  <c r="U5328" i="1"/>
  <c r="U5327" i="1"/>
  <c r="U5326" i="1"/>
  <c r="U5325" i="1"/>
  <c r="U5324" i="1"/>
  <c r="U5323" i="1"/>
  <c r="U5322" i="1"/>
  <c r="U5321" i="1"/>
  <c r="U5320" i="1"/>
  <c r="U5319" i="1"/>
  <c r="U5318" i="1"/>
  <c r="U5317" i="1"/>
  <c r="U5316" i="1"/>
  <c r="U5315" i="1"/>
  <c r="U5314" i="1"/>
  <c r="U5313" i="1"/>
  <c r="U5312" i="1"/>
  <c r="U5311" i="1"/>
  <c r="U5310" i="1"/>
  <c r="U5309" i="1"/>
  <c r="U5308" i="1"/>
  <c r="U5307" i="1"/>
  <c r="U5306" i="1"/>
  <c r="U5305" i="1"/>
  <c r="U5304" i="1"/>
  <c r="U5303" i="1"/>
  <c r="U5302" i="1"/>
  <c r="U5301" i="1"/>
  <c r="U5300" i="1"/>
  <c r="U5299" i="1"/>
  <c r="U5298" i="1"/>
  <c r="U5297" i="1"/>
  <c r="U5296" i="1"/>
  <c r="U5295" i="1"/>
  <c r="U5294" i="1"/>
  <c r="U5293" i="1"/>
  <c r="U5292" i="1"/>
  <c r="U5291" i="1"/>
  <c r="U5290" i="1"/>
  <c r="U5289" i="1"/>
  <c r="U5288" i="1"/>
  <c r="U5287" i="1"/>
  <c r="U5286" i="1"/>
  <c r="U5285" i="1"/>
  <c r="U5284" i="1"/>
  <c r="U5283" i="1"/>
  <c r="U5282" i="1"/>
  <c r="U5281" i="1"/>
  <c r="U5280" i="1"/>
  <c r="U5279" i="1"/>
  <c r="U5278" i="1"/>
  <c r="U5277" i="1"/>
  <c r="U5276" i="1"/>
  <c r="U5275" i="1"/>
  <c r="U5274" i="1"/>
  <c r="U5273" i="1"/>
  <c r="U5272" i="1"/>
  <c r="U5271" i="1"/>
  <c r="U5270" i="1"/>
  <c r="U5269" i="1"/>
  <c r="U5268" i="1"/>
  <c r="U5267" i="1"/>
  <c r="U5266" i="1"/>
  <c r="U5265" i="1"/>
  <c r="U5264" i="1"/>
  <c r="U5263" i="1"/>
  <c r="U5262" i="1"/>
  <c r="U5261" i="1"/>
  <c r="U5260" i="1"/>
  <c r="U5259" i="1"/>
  <c r="U5258" i="1"/>
  <c r="U5257" i="1"/>
  <c r="U5256" i="1"/>
  <c r="U5255" i="1"/>
  <c r="U5254" i="1"/>
  <c r="U5253" i="1"/>
  <c r="U5252" i="1"/>
  <c r="U5251" i="1"/>
  <c r="U5250" i="1"/>
  <c r="U5249" i="1"/>
  <c r="U5248" i="1"/>
  <c r="U5247" i="1"/>
  <c r="U5246" i="1"/>
  <c r="U5245" i="1"/>
  <c r="U5244" i="1"/>
  <c r="U5243" i="1"/>
  <c r="U5242" i="1"/>
  <c r="U5241" i="1"/>
  <c r="U5240" i="1"/>
  <c r="U5239" i="1"/>
  <c r="U5238" i="1"/>
  <c r="U5237" i="1"/>
  <c r="U5236" i="1"/>
  <c r="U5235" i="1"/>
  <c r="U5234" i="1"/>
  <c r="U5233" i="1"/>
  <c r="U5232" i="1"/>
  <c r="U5231" i="1"/>
  <c r="U5230" i="1"/>
  <c r="U5229" i="1"/>
  <c r="U5228" i="1"/>
  <c r="U5227" i="1"/>
  <c r="U5226" i="1"/>
  <c r="U5225" i="1"/>
  <c r="U5224" i="1"/>
  <c r="U5223" i="1"/>
  <c r="U5222" i="1"/>
  <c r="U5221" i="1"/>
  <c r="U5220" i="1"/>
  <c r="U5219" i="1"/>
  <c r="U5218" i="1"/>
  <c r="U5217" i="1"/>
  <c r="U5216" i="1"/>
  <c r="U5215" i="1"/>
  <c r="U5214" i="1"/>
  <c r="U5213" i="1"/>
  <c r="U5212" i="1"/>
  <c r="U5211" i="1"/>
  <c r="U5210" i="1"/>
  <c r="U5209" i="1"/>
  <c r="U5208" i="1"/>
  <c r="U5207" i="1"/>
  <c r="U5206" i="1"/>
  <c r="U5205" i="1"/>
  <c r="U5204" i="1"/>
  <c r="U5203" i="1"/>
  <c r="U5202" i="1"/>
  <c r="U5201" i="1"/>
  <c r="U5200" i="1"/>
  <c r="U5199" i="1"/>
  <c r="U5198" i="1"/>
  <c r="U5197" i="1"/>
  <c r="U5196" i="1"/>
  <c r="U5195" i="1"/>
  <c r="U5194" i="1"/>
  <c r="U5193" i="1"/>
  <c r="U5192" i="1"/>
  <c r="U5191" i="1"/>
  <c r="U5190" i="1"/>
  <c r="U5189" i="1"/>
  <c r="U5188" i="1"/>
  <c r="U5187" i="1"/>
  <c r="U5186" i="1"/>
  <c r="U5185" i="1"/>
  <c r="U5184" i="1"/>
  <c r="U5183" i="1"/>
  <c r="U5182" i="1"/>
  <c r="U5181" i="1"/>
  <c r="U5180" i="1"/>
  <c r="U5179" i="1"/>
  <c r="U5178" i="1"/>
  <c r="U5177" i="1"/>
  <c r="U5176" i="1"/>
  <c r="U5175" i="1"/>
  <c r="U5174" i="1"/>
  <c r="U5173" i="1"/>
  <c r="U5172" i="1"/>
  <c r="U5171" i="1"/>
  <c r="U5170" i="1"/>
  <c r="U5169" i="1"/>
  <c r="U5168" i="1"/>
  <c r="U5167" i="1"/>
  <c r="U5166" i="1"/>
  <c r="U5165" i="1"/>
  <c r="U5164" i="1"/>
  <c r="U5163" i="1"/>
  <c r="U5162" i="1"/>
  <c r="U5161" i="1"/>
  <c r="U5160" i="1"/>
  <c r="U5159" i="1"/>
  <c r="U5158" i="1"/>
  <c r="U5157" i="1"/>
  <c r="U5156" i="1"/>
  <c r="U5155" i="1"/>
  <c r="U5154" i="1"/>
  <c r="U5153" i="1"/>
  <c r="U5152" i="1"/>
  <c r="U5151" i="1"/>
  <c r="U5150" i="1"/>
  <c r="U5149" i="1"/>
  <c r="U5148" i="1"/>
  <c r="U5147" i="1"/>
  <c r="U5146" i="1"/>
  <c r="U5145" i="1"/>
  <c r="U5144" i="1"/>
  <c r="U5143" i="1"/>
  <c r="U5142" i="1"/>
  <c r="U5141" i="1"/>
  <c r="U5140" i="1"/>
  <c r="U5139" i="1"/>
  <c r="U5138" i="1"/>
  <c r="U5137" i="1"/>
  <c r="U5136" i="1"/>
  <c r="U5135" i="1"/>
  <c r="U5134" i="1"/>
  <c r="U5133" i="1"/>
  <c r="U5132" i="1"/>
  <c r="U5131" i="1"/>
  <c r="U5130" i="1"/>
  <c r="U5129" i="1"/>
  <c r="U5128" i="1"/>
  <c r="U5127" i="1"/>
  <c r="U5126" i="1"/>
  <c r="U5125" i="1"/>
  <c r="U5124" i="1"/>
  <c r="U5123" i="1"/>
  <c r="U5122" i="1"/>
  <c r="U5121" i="1"/>
  <c r="U5120" i="1"/>
  <c r="U5119" i="1"/>
  <c r="U5118" i="1"/>
  <c r="U5117" i="1"/>
  <c r="U5116" i="1"/>
  <c r="U5115" i="1"/>
  <c r="U5114" i="1"/>
  <c r="U5113" i="1"/>
  <c r="U5112" i="1"/>
  <c r="U5111" i="1"/>
  <c r="U5110" i="1"/>
  <c r="U5109" i="1"/>
  <c r="U5108" i="1"/>
  <c r="U5107" i="1"/>
  <c r="U5106" i="1"/>
  <c r="U5105" i="1"/>
  <c r="U5104" i="1"/>
  <c r="U5103" i="1"/>
  <c r="U5102" i="1"/>
  <c r="U5101" i="1"/>
  <c r="U5100" i="1"/>
  <c r="U5099" i="1"/>
  <c r="U5098" i="1"/>
  <c r="U5097" i="1"/>
  <c r="U5096" i="1"/>
  <c r="U5095" i="1"/>
  <c r="U5094" i="1"/>
  <c r="U5093" i="1"/>
  <c r="U5092" i="1"/>
  <c r="U5091" i="1"/>
  <c r="U5090" i="1"/>
  <c r="U5089" i="1"/>
  <c r="U5088" i="1"/>
  <c r="U5087" i="1"/>
  <c r="U5086" i="1"/>
  <c r="U5085" i="1"/>
  <c r="U5084" i="1"/>
  <c r="U5083" i="1"/>
  <c r="U5082" i="1"/>
  <c r="U5081" i="1"/>
  <c r="U5080" i="1"/>
  <c r="U5079" i="1"/>
  <c r="U5078" i="1"/>
  <c r="U5077" i="1"/>
  <c r="U5076" i="1"/>
  <c r="U5075" i="1"/>
  <c r="U5074" i="1"/>
  <c r="U5073" i="1"/>
  <c r="U5072" i="1"/>
  <c r="U5071" i="1"/>
  <c r="U5070" i="1"/>
  <c r="U5069" i="1"/>
  <c r="U5068" i="1"/>
  <c r="U5067" i="1"/>
  <c r="U5066" i="1"/>
  <c r="U5065" i="1"/>
  <c r="U5064" i="1"/>
  <c r="U5063" i="1"/>
  <c r="U5062" i="1"/>
  <c r="U5061" i="1"/>
  <c r="U5060" i="1"/>
  <c r="U5059" i="1"/>
  <c r="U5058" i="1"/>
  <c r="U5057" i="1"/>
  <c r="U5056" i="1"/>
  <c r="U5055" i="1"/>
  <c r="U5054" i="1"/>
  <c r="U5053" i="1"/>
  <c r="U5052" i="1"/>
  <c r="U5051" i="1"/>
  <c r="U5050" i="1"/>
  <c r="U5049" i="1"/>
  <c r="U5048" i="1"/>
  <c r="U5047" i="1"/>
  <c r="U5046" i="1"/>
  <c r="U5045" i="1"/>
  <c r="U5044" i="1"/>
  <c r="U5043" i="1"/>
  <c r="U5042" i="1"/>
  <c r="U5041" i="1"/>
  <c r="U5040" i="1"/>
  <c r="U5039" i="1"/>
  <c r="U5038" i="1"/>
  <c r="U5037" i="1"/>
  <c r="U5036" i="1"/>
  <c r="U5035" i="1"/>
  <c r="U5034" i="1"/>
  <c r="U5033" i="1"/>
  <c r="U5032" i="1"/>
  <c r="U5031" i="1"/>
  <c r="U5030" i="1"/>
  <c r="U5029" i="1"/>
  <c r="U5028" i="1"/>
  <c r="U5027" i="1"/>
  <c r="U5026" i="1"/>
  <c r="U5025" i="1"/>
  <c r="U5024" i="1"/>
  <c r="U5023" i="1"/>
  <c r="U5022" i="1"/>
  <c r="U5021" i="1"/>
  <c r="U5020" i="1"/>
  <c r="U5019" i="1"/>
  <c r="U5018" i="1"/>
  <c r="U5017" i="1"/>
  <c r="U5016" i="1"/>
  <c r="U5015" i="1"/>
  <c r="U5014" i="1"/>
  <c r="U5013" i="1"/>
  <c r="U5012" i="1"/>
  <c r="U5011" i="1"/>
  <c r="U5010" i="1"/>
  <c r="U5009" i="1"/>
  <c r="U5008" i="1"/>
  <c r="U5007" i="1"/>
  <c r="U5006" i="1"/>
  <c r="U5005" i="1"/>
  <c r="U5004" i="1"/>
  <c r="U5003" i="1"/>
  <c r="U5002" i="1"/>
  <c r="U5001" i="1"/>
  <c r="U5000" i="1"/>
  <c r="U4999" i="1"/>
  <c r="U4998" i="1"/>
  <c r="U4997" i="1"/>
  <c r="U4996" i="1"/>
  <c r="U4995" i="1"/>
  <c r="U4994" i="1"/>
  <c r="U4993" i="1"/>
  <c r="U4992" i="1"/>
  <c r="U4991" i="1"/>
  <c r="U4990" i="1"/>
  <c r="U4989" i="1"/>
  <c r="U4988" i="1"/>
  <c r="U4987" i="1"/>
  <c r="U4986" i="1"/>
  <c r="U4985" i="1"/>
  <c r="U4984" i="1"/>
  <c r="U4983" i="1"/>
  <c r="U4982" i="1"/>
  <c r="U4981" i="1"/>
  <c r="U4980" i="1"/>
  <c r="U4979" i="1"/>
  <c r="U4978" i="1"/>
  <c r="U4977" i="1"/>
  <c r="U4976" i="1"/>
  <c r="U4975" i="1"/>
  <c r="U4974" i="1"/>
  <c r="U4973" i="1"/>
  <c r="U4972" i="1"/>
  <c r="U4971" i="1"/>
  <c r="U4970" i="1"/>
  <c r="U4969" i="1"/>
  <c r="U4968" i="1"/>
  <c r="U4967" i="1"/>
  <c r="U4966" i="1"/>
  <c r="U4965" i="1"/>
  <c r="U4964" i="1"/>
  <c r="U4963" i="1"/>
  <c r="U4962" i="1"/>
  <c r="U4961" i="1"/>
  <c r="U4960" i="1"/>
  <c r="U4959" i="1"/>
  <c r="U4958" i="1"/>
  <c r="U4957" i="1"/>
  <c r="U4956" i="1"/>
  <c r="U4955" i="1"/>
  <c r="U4954" i="1"/>
  <c r="U4953" i="1"/>
  <c r="U4952" i="1"/>
  <c r="U4951" i="1"/>
  <c r="U4950" i="1"/>
  <c r="U4949" i="1"/>
  <c r="U4948" i="1"/>
  <c r="U4947" i="1"/>
  <c r="U4946" i="1"/>
  <c r="U4945" i="1"/>
  <c r="U4944" i="1"/>
  <c r="U4943" i="1"/>
  <c r="U4942" i="1"/>
  <c r="U4941" i="1"/>
  <c r="U4940" i="1"/>
  <c r="U4939" i="1"/>
  <c r="U4938" i="1"/>
  <c r="U4937" i="1"/>
  <c r="U4936" i="1"/>
  <c r="U4935" i="1"/>
  <c r="U4934" i="1"/>
  <c r="U4933" i="1"/>
  <c r="U4932" i="1"/>
  <c r="U4931" i="1"/>
  <c r="U4930" i="1"/>
  <c r="U4929" i="1"/>
  <c r="U4928" i="1"/>
  <c r="U4927" i="1"/>
  <c r="U4926" i="1"/>
  <c r="U4925" i="1"/>
  <c r="U4924" i="1"/>
  <c r="U4923" i="1"/>
  <c r="U4922" i="1"/>
  <c r="U4921" i="1"/>
  <c r="U4920" i="1"/>
  <c r="U4919" i="1"/>
  <c r="U4918" i="1"/>
  <c r="V4916" i="1"/>
  <c r="V4917" i="1"/>
  <c r="U4917" i="1"/>
  <c r="U4916" i="1"/>
  <c r="U4915" i="1"/>
  <c r="U4914" i="1"/>
  <c r="U4913" i="1"/>
  <c r="U4912" i="1"/>
  <c r="U4911" i="1"/>
  <c r="U4910" i="1"/>
  <c r="U4909" i="1"/>
  <c r="U4908" i="1"/>
  <c r="U4907" i="1"/>
  <c r="U4906" i="1"/>
  <c r="U4905" i="1"/>
  <c r="U4904" i="1"/>
  <c r="U4903" i="1"/>
  <c r="U4902" i="1"/>
  <c r="U4901" i="1"/>
  <c r="U4900" i="1"/>
  <c r="U4899" i="1"/>
  <c r="U4898" i="1"/>
  <c r="U4897" i="1"/>
  <c r="U4896" i="1"/>
  <c r="U4895" i="1"/>
  <c r="U4894" i="1"/>
  <c r="U4893" i="1"/>
  <c r="U4892" i="1"/>
  <c r="U4891" i="1"/>
  <c r="U4890" i="1"/>
  <c r="U4889" i="1"/>
  <c r="U4888" i="1"/>
  <c r="U4887" i="1"/>
  <c r="U4886" i="1"/>
  <c r="U4885" i="1"/>
  <c r="U4884" i="1"/>
  <c r="U4883" i="1"/>
  <c r="U4882" i="1"/>
  <c r="U4881" i="1"/>
  <c r="U4880" i="1"/>
  <c r="U4879" i="1"/>
  <c r="U4878" i="1"/>
  <c r="U4877" i="1"/>
  <c r="U4876" i="1"/>
  <c r="U4875" i="1"/>
  <c r="U4874" i="1"/>
  <c r="U4873" i="1"/>
  <c r="U4872" i="1"/>
  <c r="U4871" i="1"/>
  <c r="U4870" i="1"/>
  <c r="U4869" i="1"/>
  <c r="U4868" i="1"/>
  <c r="U4867" i="1"/>
  <c r="U4866" i="1"/>
  <c r="U4865" i="1"/>
  <c r="U4864" i="1"/>
  <c r="U4863" i="1"/>
  <c r="U4862" i="1"/>
  <c r="U4861" i="1"/>
  <c r="U4860" i="1"/>
  <c r="U4859" i="1"/>
  <c r="U4858" i="1"/>
  <c r="U4857" i="1"/>
  <c r="U4856" i="1"/>
  <c r="U4855" i="1"/>
  <c r="U4854" i="1"/>
  <c r="U4853" i="1"/>
  <c r="U4852" i="1"/>
  <c r="U4851" i="1"/>
  <c r="U4850" i="1"/>
  <c r="U4849" i="1"/>
  <c r="U4848" i="1"/>
  <c r="U4847" i="1"/>
  <c r="U4846" i="1"/>
  <c r="U4845" i="1"/>
  <c r="U4844" i="1"/>
  <c r="U4843" i="1"/>
  <c r="U4842" i="1"/>
  <c r="U4841" i="1"/>
  <c r="U4840" i="1"/>
  <c r="U4839" i="1"/>
  <c r="U4838" i="1"/>
  <c r="U4837" i="1"/>
  <c r="U4836" i="1"/>
  <c r="U4835" i="1"/>
  <c r="U4834" i="1"/>
  <c r="U4833" i="1"/>
  <c r="U4832" i="1"/>
  <c r="U4831" i="1"/>
  <c r="U4830" i="1"/>
  <c r="U4829" i="1"/>
  <c r="U4828" i="1"/>
  <c r="U4827" i="1"/>
  <c r="U4826" i="1"/>
  <c r="U4825" i="1"/>
  <c r="U4824" i="1"/>
  <c r="U4823" i="1"/>
  <c r="U4822" i="1"/>
  <c r="U4821" i="1"/>
  <c r="U4820" i="1"/>
  <c r="U4819" i="1"/>
  <c r="U4818" i="1"/>
  <c r="U4817" i="1"/>
  <c r="U4816" i="1"/>
  <c r="U4815" i="1"/>
  <c r="U4814" i="1"/>
  <c r="U4813" i="1"/>
  <c r="U4812" i="1"/>
  <c r="U4811" i="1"/>
  <c r="U4810" i="1"/>
  <c r="U4809" i="1"/>
  <c r="U4808" i="1"/>
  <c r="U4807" i="1"/>
  <c r="U4806" i="1"/>
  <c r="U4805" i="1"/>
  <c r="U4804" i="1"/>
  <c r="U4803" i="1"/>
  <c r="U4802" i="1"/>
  <c r="U4801" i="1"/>
  <c r="U4800" i="1"/>
  <c r="U4799" i="1"/>
  <c r="U4798" i="1"/>
  <c r="U4797" i="1"/>
  <c r="U4796" i="1"/>
  <c r="U4795" i="1"/>
  <c r="U4794" i="1"/>
  <c r="U4793" i="1"/>
  <c r="U4792" i="1"/>
  <c r="U4791" i="1"/>
  <c r="U4790" i="1"/>
  <c r="U4789" i="1"/>
  <c r="U4788" i="1"/>
  <c r="U4787" i="1"/>
  <c r="U4786" i="1"/>
  <c r="U4785" i="1"/>
  <c r="U4784" i="1"/>
  <c r="U4783" i="1"/>
  <c r="U4782" i="1"/>
  <c r="U4781" i="1"/>
  <c r="U4780" i="1"/>
  <c r="U4779" i="1"/>
  <c r="U4778" i="1"/>
  <c r="U4777" i="1"/>
  <c r="U4776" i="1"/>
  <c r="U4775" i="1"/>
  <c r="U4774" i="1"/>
  <c r="U4773" i="1"/>
  <c r="U4772" i="1"/>
  <c r="U4771" i="1"/>
  <c r="U4770" i="1"/>
  <c r="U4769" i="1"/>
  <c r="U4768" i="1"/>
  <c r="U4767" i="1"/>
  <c r="U4766" i="1"/>
  <c r="U4765" i="1"/>
  <c r="U4764" i="1"/>
  <c r="U4763" i="1"/>
  <c r="U4762" i="1"/>
  <c r="U4761" i="1"/>
  <c r="U4760" i="1"/>
  <c r="U4759" i="1"/>
  <c r="U4758" i="1"/>
  <c r="U4757" i="1"/>
  <c r="U4756" i="1"/>
  <c r="U4755" i="1"/>
  <c r="U4754" i="1"/>
  <c r="U4753" i="1"/>
  <c r="U4752" i="1"/>
  <c r="U4751" i="1"/>
  <c r="U4750" i="1"/>
  <c r="U4749" i="1"/>
  <c r="U4748" i="1"/>
  <c r="U4747" i="1"/>
  <c r="U4746" i="1"/>
  <c r="U4745" i="1"/>
  <c r="U4744" i="1"/>
  <c r="U4743" i="1"/>
  <c r="U4742" i="1"/>
  <c r="U4741" i="1"/>
  <c r="U4740" i="1"/>
  <c r="U4739" i="1"/>
  <c r="U4738" i="1"/>
  <c r="U4737" i="1"/>
  <c r="U4736" i="1"/>
  <c r="U4735" i="1"/>
  <c r="U4734" i="1"/>
  <c r="U4733" i="1"/>
  <c r="U4732" i="1"/>
  <c r="U4731" i="1"/>
  <c r="U4730" i="1"/>
  <c r="U4729" i="1"/>
  <c r="U4728" i="1"/>
  <c r="U4727" i="1"/>
  <c r="U4726" i="1"/>
  <c r="U4725" i="1"/>
  <c r="U4724" i="1"/>
  <c r="U4723" i="1"/>
  <c r="U4722" i="1"/>
  <c r="U4721" i="1"/>
  <c r="U4720" i="1"/>
  <c r="U4719" i="1"/>
  <c r="U4718" i="1"/>
  <c r="U4717" i="1"/>
  <c r="U4716" i="1"/>
  <c r="U4715" i="1"/>
  <c r="U4714" i="1"/>
  <c r="U4713" i="1"/>
  <c r="U4712" i="1"/>
  <c r="U4711" i="1"/>
  <c r="U4710" i="1"/>
  <c r="U4709" i="1"/>
  <c r="U4708" i="1"/>
  <c r="U4707" i="1"/>
  <c r="U4706" i="1"/>
  <c r="U4705" i="1"/>
  <c r="U4704" i="1"/>
  <c r="U4703" i="1"/>
  <c r="U4702" i="1"/>
  <c r="U4701" i="1"/>
  <c r="U4700" i="1"/>
  <c r="U4699" i="1"/>
  <c r="U4698" i="1"/>
  <c r="U4697" i="1"/>
  <c r="U4696" i="1"/>
  <c r="U4695" i="1"/>
  <c r="U4694" i="1"/>
  <c r="U4693" i="1"/>
  <c r="U4692" i="1"/>
  <c r="U4691" i="1"/>
  <c r="U4690" i="1"/>
  <c r="U4689" i="1"/>
  <c r="U4688" i="1"/>
  <c r="U4687" i="1"/>
  <c r="U4686" i="1"/>
  <c r="U4685" i="1"/>
  <c r="U4684" i="1"/>
  <c r="U4683" i="1"/>
  <c r="U4682" i="1"/>
  <c r="U4681" i="1"/>
  <c r="U4680" i="1"/>
  <c r="U4679" i="1"/>
  <c r="U4678" i="1"/>
  <c r="U4677" i="1"/>
  <c r="U4676" i="1"/>
  <c r="U4675" i="1"/>
  <c r="U4674" i="1"/>
  <c r="U4673" i="1"/>
  <c r="U4672" i="1"/>
  <c r="U4671" i="1"/>
  <c r="U4670" i="1"/>
  <c r="U4669" i="1"/>
  <c r="U4668" i="1"/>
  <c r="U4667" i="1"/>
  <c r="U4666" i="1"/>
  <c r="U4665" i="1"/>
  <c r="U4664" i="1"/>
  <c r="U4663" i="1"/>
  <c r="U4662" i="1"/>
  <c r="U4661" i="1"/>
  <c r="U4660" i="1"/>
  <c r="U4659" i="1"/>
  <c r="U4658" i="1"/>
  <c r="U4657" i="1"/>
  <c r="U4656" i="1"/>
  <c r="U4655" i="1"/>
  <c r="U4654" i="1"/>
  <c r="U4653" i="1"/>
  <c r="U4652" i="1"/>
  <c r="U4651" i="1"/>
  <c r="U4650" i="1"/>
  <c r="U4649" i="1"/>
  <c r="U4648" i="1"/>
  <c r="U4647" i="1"/>
  <c r="U4646" i="1"/>
  <c r="U4645" i="1"/>
  <c r="U4644" i="1"/>
  <c r="U4643" i="1"/>
  <c r="U4642" i="1"/>
  <c r="U4641" i="1"/>
  <c r="U4640" i="1"/>
  <c r="U4639" i="1"/>
  <c r="U4638" i="1"/>
  <c r="U4637" i="1"/>
  <c r="U4636" i="1"/>
  <c r="U4635" i="1"/>
  <c r="U4634" i="1"/>
  <c r="U4633" i="1"/>
  <c r="U4632" i="1"/>
  <c r="U4631" i="1"/>
  <c r="U4630" i="1"/>
  <c r="U4629" i="1"/>
  <c r="U4628" i="1"/>
  <c r="U4627" i="1"/>
  <c r="U4626" i="1"/>
  <c r="U4625" i="1"/>
  <c r="U4624" i="1"/>
  <c r="U4623" i="1"/>
  <c r="U4622" i="1"/>
  <c r="U4621" i="1"/>
  <c r="U4620" i="1"/>
  <c r="U4619" i="1"/>
  <c r="U4618" i="1"/>
  <c r="U4617" i="1"/>
  <c r="U4616" i="1"/>
  <c r="U4615" i="1"/>
  <c r="U4614" i="1"/>
  <c r="U4613" i="1"/>
  <c r="U4612" i="1"/>
  <c r="U4611" i="1"/>
  <c r="U4610" i="1"/>
  <c r="U4609" i="1"/>
  <c r="U4608" i="1"/>
  <c r="U4607" i="1"/>
  <c r="U4606" i="1"/>
  <c r="U4605" i="1"/>
  <c r="U4604" i="1"/>
  <c r="U4603" i="1"/>
  <c r="U4602" i="1"/>
  <c r="U4601" i="1"/>
  <c r="U4600" i="1"/>
  <c r="U4599" i="1"/>
  <c r="U4598" i="1"/>
  <c r="U4597" i="1"/>
  <c r="U4596" i="1"/>
  <c r="U4595" i="1"/>
  <c r="U4594" i="1"/>
  <c r="U4593" i="1"/>
  <c r="U4592" i="1"/>
  <c r="U4591" i="1"/>
  <c r="U4590" i="1"/>
  <c r="U4589" i="1"/>
  <c r="U4588" i="1"/>
  <c r="U4587" i="1"/>
  <c r="U4586" i="1"/>
  <c r="U4585" i="1"/>
  <c r="U4584" i="1"/>
  <c r="U4583" i="1"/>
  <c r="U4582" i="1"/>
  <c r="U4581" i="1"/>
  <c r="U4580" i="1"/>
  <c r="U4579" i="1"/>
  <c r="U4578" i="1"/>
  <c r="U4577" i="1"/>
  <c r="U4576" i="1"/>
  <c r="U4575" i="1"/>
  <c r="U4574" i="1"/>
  <c r="U4573" i="1"/>
  <c r="U4572" i="1"/>
  <c r="U4571" i="1"/>
  <c r="U4570" i="1"/>
  <c r="U4569" i="1"/>
  <c r="U4568" i="1"/>
  <c r="U4567" i="1"/>
  <c r="U4566" i="1"/>
  <c r="U4565" i="1"/>
  <c r="U4564" i="1"/>
  <c r="U4563" i="1"/>
  <c r="U4562" i="1"/>
  <c r="U4561" i="1"/>
  <c r="U4560" i="1"/>
  <c r="U4559" i="1"/>
  <c r="U4558" i="1"/>
  <c r="U4557" i="1"/>
  <c r="U4556" i="1"/>
  <c r="U4555" i="1"/>
  <c r="U4554" i="1"/>
  <c r="U4553" i="1"/>
  <c r="U4552" i="1"/>
  <c r="U4551" i="1"/>
  <c r="U4550" i="1"/>
  <c r="U4549" i="1"/>
  <c r="U4548" i="1"/>
  <c r="U4547" i="1"/>
  <c r="U4546" i="1"/>
  <c r="U4545" i="1"/>
  <c r="U4544" i="1"/>
  <c r="U4543" i="1"/>
  <c r="U4542" i="1"/>
  <c r="U4541" i="1"/>
  <c r="U4540" i="1"/>
  <c r="U4539" i="1"/>
  <c r="U4538" i="1"/>
  <c r="U4537" i="1"/>
  <c r="U4536" i="1"/>
  <c r="U4535" i="1"/>
  <c r="U4534" i="1"/>
  <c r="U4533" i="1"/>
  <c r="U4532" i="1"/>
  <c r="U4531" i="1"/>
  <c r="U4530" i="1"/>
  <c r="U4529" i="1"/>
  <c r="U4528" i="1"/>
  <c r="U4527" i="1"/>
  <c r="U4526" i="1"/>
  <c r="U4525" i="1"/>
  <c r="U4524" i="1"/>
  <c r="U4523" i="1"/>
  <c r="U4522" i="1"/>
  <c r="U4521" i="1"/>
  <c r="U4520" i="1"/>
  <c r="U4519" i="1"/>
  <c r="U4518" i="1"/>
  <c r="U4517" i="1"/>
  <c r="U4516" i="1"/>
  <c r="U4515" i="1"/>
  <c r="U4514" i="1"/>
  <c r="U4513" i="1"/>
  <c r="U4512" i="1"/>
  <c r="U4511" i="1"/>
  <c r="U4510" i="1"/>
  <c r="U4509" i="1"/>
  <c r="U4508" i="1"/>
  <c r="U4507" i="1"/>
  <c r="U4506" i="1"/>
  <c r="U4505" i="1"/>
  <c r="U4504" i="1"/>
  <c r="U4503" i="1"/>
  <c r="U4502" i="1"/>
  <c r="U4501" i="1"/>
  <c r="U4500" i="1"/>
  <c r="U4499" i="1"/>
  <c r="U4498" i="1"/>
  <c r="U4497" i="1"/>
  <c r="U4496" i="1"/>
  <c r="U4495" i="1"/>
  <c r="U4494" i="1"/>
  <c r="U4493" i="1"/>
  <c r="U4492" i="1"/>
  <c r="U4491" i="1"/>
  <c r="U4490" i="1"/>
  <c r="U4489" i="1"/>
  <c r="U4488" i="1"/>
  <c r="U4487" i="1"/>
  <c r="U4486" i="1"/>
  <c r="U4485" i="1"/>
  <c r="U4484" i="1"/>
  <c r="U4483" i="1"/>
  <c r="U4482" i="1"/>
  <c r="U4481" i="1"/>
  <c r="U4480" i="1"/>
  <c r="U4479" i="1"/>
  <c r="U4478" i="1"/>
  <c r="U4477" i="1"/>
  <c r="U4476" i="1"/>
  <c r="U4475" i="1"/>
  <c r="U4474" i="1"/>
  <c r="U4473" i="1"/>
  <c r="U4472" i="1"/>
  <c r="U4471" i="1"/>
  <c r="U4470" i="1"/>
  <c r="U4469" i="1"/>
  <c r="U4468" i="1"/>
  <c r="U4467" i="1"/>
  <c r="U4466" i="1"/>
  <c r="U4465" i="1"/>
  <c r="U4464" i="1"/>
  <c r="U4463" i="1"/>
  <c r="U4462" i="1"/>
  <c r="U4461" i="1"/>
  <c r="U4460" i="1"/>
  <c r="U4459" i="1"/>
  <c r="U4458" i="1"/>
  <c r="U4457" i="1"/>
  <c r="U4456" i="1"/>
  <c r="U4455" i="1"/>
  <c r="U4454" i="1"/>
  <c r="U4453" i="1"/>
  <c r="U4452" i="1"/>
  <c r="U4451" i="1"/>
  <c r="U4450" i="1"/>
  <c r="U4449" i="1"/>
  <c r="U4448" i="1"/>
  <c r="U4447" i="1"/>
  <c r="U4446" i="1"/>
  <c r="U4445" i="1"/>
  <c r="U4444" i="1"/>
  <c r="U4443" i="1"/>
  <c r="U4442" i="1"/>
  <c r="U4441" i="1"/>
  <c r="U4440" i="1"/>
  <c r="U4439" i="1"/>
  <c r="U4438" i="1"/>
  <c r="U4437" i="1"/>
  <c r="U4436" i="1"/>
  <c r="U4435" i="1"/>
  <c r="U4434" i="1"/>
  <c r="U4433" i="1"/>
  <c r="U4432" i="1"/>
  <c r="U4431" i="1"/>
  <c r="U4430" i="1"/>
  <c r="U4429" i="1"/>
  <c r="U4428" i="1"/>
  <c r="U4427" i="1"/>
  <c r="U4426" i="1"/>
  <c r="U4425" i="1"/>
  <c r="U4424" i="1"/>
  <c r="U4423" i="1"/>
  <c r="U4422" i="1"/>
  <c r="U4421" i="1"/>
  <c r="U4420" i="1"/>
  <c r="U4419" i="1"/>
  <c r="U4418" i="1"/>
  <c r="U4417" i="1"/>
  <c r="U4416" i="1"/>
  <c r="U4415" i="1"/>
  <c r="U4414" i="1"/>
  <c r="U4413" i="1"/>
  <c r="U4412" i="1"/>
  <c r="U4411" i="1"/>
  <c r="U4410" i="1"/>
  <c r="U4409" i="1"/>
  <c r="U4408" i="1"/>
  <c r="U4407" i="1"/>
  <c r="U4406" i="1"/>
  <c r="U4405" i="1"/>
  <c r="U4404" i="1"/>
  <c r="U4403" i="1"/>
  <c r="U4402" i="1"/>
  <c r="U4401" i="1"/>
  <c r="U4400" i="1"/>
  <c r="U4399" i="1"/>
  <c r="U4398" i="1"/>
  <c r="U4397" i="1"/>
  <c r="U4396" i="1"/>
  <c r="U4395" i="1"/>
  <c r="U4394" i="1"/>
  <c r="U4393" i="1"/>
  <c r="U4392" i="1"/>
  <c r="U4391" i="1"/>
  <c r="U4390" i="1"/>
  <c r="U4389" i="1"/>
  <c r="U4388" i="1"/>
  <c r="U4387" i="1"/>
  <c r="U4386" i="1"/>
  <c r="U4385" i="1"/>
  <c r="U4384" i="1"/>
  <c r="U4383" i="1"/>
  <c r="U4382" i="1"/>
  <c r="U4381" i="1"/>
  <c r="U4380" i="1"/>
  <c r="U4379" i="1"/>
  <c r="U4378" i="1"/>
  <c r="U4377" i="1"/>
  <c r="U4376" i="1"/>
  <c r="U4375" i="1"/>
  <c r="U4374" i="1"/>
  <c r="U4373" i="1"/>
  <c r="U4372" i="1"/>
  <c r="U4371" i="1"/>
  <c r="U4370" i="1"/>
  <c r="U4369" i="1"/>
  <c r="U4368" i="1"/>
  <c r="U4367" i="1"/>
  <c r="U4366" i="1"/>
  <c r="U4365" i="1"/>
  <c r="U4364" i="1"/>
  <c r="U4363" i="1"/>
  <c r="U4362" i="1"/>
  <c r="U4361" i="1"/>
  <c r="U4360" i="1"/>
  <c r="U4359" i="1"/>
  <c r="U4358" i="1"/>
  <c r="U4357" i="1"/>
  <c r="U4356" i="1"/>
  <c r="U4355" i="1"/>
  <c r="U4354" i="1"/>
  <c r="U4353" i="1"/>
  <c r="U4352" i="1"/>
  <c r="U4351" i="1"/>
  <c r="U4350" i="1"/>
  <c r="U4349" i="1"/>
  <c r="U4348" i="1"/>
  <c r="U4347" i="1"/>
  <c r="U4346" i="1"/>
  <c r="U4345" i="1"/>
  <c r="U4344" i="1"/>
  <c r="U4343" i="1"/>
  <c r="U4342" i="1"/>
  <c r="U4341" i="1"/>
  <c r="U4340" i="1"/>
  <c r="U4339" i="1"/>
  <c r="U4338" i="1"/>
  <c r="U4337" i="1"/>
  <c r="U4336" i="1"/>
  <c r="U4335" i="1"/>
  <c r="U4334" i="1"/>
  <c r="U4333" i="1"/>
  <c r="U4332" i="1"/>
  <c r="U4331" i="1"/>
  <c r="U4330" i="1"/>
  <c r="U4329" i="1"/>
  <c r="U4328" i="1"/>
  <c r="U4327" i="1"/>
  <c r="U4326" i="1"/>
  <c r="U4325" i="1"/>
  <c r="U4324" i="1"/>
  <c r="U4323" i="1"/>
  <c r="U4322" i="1"/>
  <c r="U4321" i="1"/>
  <c r="U4320" i="1"/>
  <c r="U4319" i="1"/>
  <c r="U4318" i="1"/>
  <c r="U4317" i="1"/>
  <c r="U4316" i="1"/>
  <c r="U4315" i="1"/>
  <c r="U4314" i="1"/>
  <c r="U4313" i="1"/>
  <c r="U4312" i="1"/>
  <c r="U4311" i="1"/>
  <c r="U4310" i="1"/>
  <c r="U4309" i="1"/>
  <c r="U4308" i="1"/>
  <c r="U4307" i="1"/>
  <c r="U4306" i="1"/>
  <c r="U4305" i="1"/>
  <c r="U4304" i="1"/>
  <c r="U4303" i="1"/>
  <c r="U4302" i="1"/>
  <c r="U4301" i="1"/>
  <c r="U4300" i="1"/>
  <c r="U4299" i="1"/>
  <c r="U4298" i="1"/>
  <c r="U4297" i="1"/>
  <c r="U4296" i="1"/>
  <c r="U4295" i="1"/>
  <c r="U4294" i="1"/>
  <c r="U4293" i="1"/>
  <c r="U4292" i="1"/>
  <c r="U4291" i="1"/>
  <c r="U4290" i="1"/>
  <c r="U4289" i="1"/>
  <c r="U4288" i="1"/>
  <c r="U4287" i="1"/>
  <c r="U4286" i="1"/>
  <c r="U4285" i="1"/>
  <c r="U4284" i="1"/>
  <c r="U4283" i="1"/>
  <c r="U4282" i="1"/>
  <c r="U4281" i="1"/>
  <c r="U4280" i="1"/>
  <c r="U4279" i="1"/>
  <c r="U4278" i="1"/>
  <c r="U4277" i="1"/>
  <c r="U4276" i="1"/>
  <c r="U4275" i="1"/>
  <c r="U4274" i="1"/>
  <c r="U4273" i="1"/>
  <c r="U4272" i="1"/>
  <c r="U4271" i="1"/>
  <c r="U4270" i="1"/>
  <c r="U4269" i="1"/>
  <c r="U4268" i="1"/>
  <c r="U4267" i="1"/>
  <c r="U4266" i="1"/>
  <c r="U4265" i="1"/>
  <c r="U4264" i="1"/>
  <c r="U4263" i="1"/>
  <c r="U4262" i="1"/>
  <c r="U4261" i="1"/>
  <c r="U4260" i="1"/>
  <c r="U4259" i="1"/>
  <c r="U4258" i="1"/>
  <c r="U4257" i="1"/>
  <c r="U4256" i="1"/>
  <c r="U4255" i="1"/>
  <c r="U4254" i="1"/>
  <c r="U4253" i="1"/>
  <c r="U4252" i="1"/>
  <c r="U4251" i="1"/>
  <c r="U4250" i="1"/>
  <c r="U4249" i="1"/>
  <c r="U4248" i="1"/>
  <c r="U4247" i="1"/>
  <c r="U4246" i="1"/>
  <c r="U4245" i="1"/>
  <c r="U4244" i="1"/>
  <c r="U4243" i="1"/>
  <c r="U4242" i="1"/>
  <c r="U4241" i="1"/>
  <c r="U4240" i="1"/>
  <c r="U4239" i="1"/>
  <c r="U4238" i="1"/>
  <c r="U4237" i="1"/>
  <c r="U4236" i="1"/>
  <c r="U4235" i="1"/>
  <c r="U4234" i="1"/>
  <c r="U4233" i="1"/>
  <c r="U4232" i="1"/>
  <c r="U4231" i="1"/>
  <c r="U4230" i="1"/>
  <c r="U4229" i="1"/>
  <c r="U4228" i="1"/>
  <c r="U4227" i="1"/>
  <c r="U4226" i="1"/>
  <c r="U4225" i="1"/>
  <c r="U4224" i="1"/>
  <c r="U4223" i="1"/>
  <c r="U4222" i="1"/>
  <c r="U4221" i="1"/>
  <c r="U4220" i="1"/>
  <c r="U4219" i="1"/>
  <c r="U4218" i="1"/>
  <c r="U4217" i="1"/>
  <c r="U4216" i="1"/>
  <c r="U4215" i="1"/>
  <c r="U4214" i="1"/>
  <c r="U4213" i="1"/>
  <c r="U4212" i="1"/>
  <c r="U4211" i="1"/>
  <c r="U4210" i="1"/>
  <c r="U4209" i="1"/>
  <c r="U4208" i="1"/>
  <c r="U4207" i="1"/>
  <c r="U4206" i="1"/>
  <c r="U4205" i="1"/>
  <c r="U4204" i="1"/>
  <c r="U4203" i="1"/>
  <c r="U4202" i="1"/>
  <c r="U4201" i="1"/>
  <c r="U4200" i="1"/>
  <c r="U4199" i="1"/>
  <c r="U4198" i="1"/>
  <c r="U4197" i="1"/>
  <c r="U4196" i="1"/>
  <c r="U4195" i="1"/>
  <c r="U4194" i="1"/>
  <c r="U4193" i="1"/>
  <c r="U4192" i="1"/>
  <c r="U4191" i="1"/>
  <c r="U4190" i="1"/>
  <c r="U4189" i="1"/>
  <c r="U4188" i="1"/>
  <c r="U4187" i="1"/>
  <c r="U4186" i="1"/>
  <c r="U4185" i="1"/>
  <c r="U4184" i="1"/>
  <c r="U4183" i="1"/>
  <c r="U4182" i="1"/>
  <c r="U4181" i="1"/>
  <c r="U4180" i="1"/>
  <c r="U4179" i="1"/>
  <c r="U4178" i="1"/>
  <c r="U4177" i="1"/>
  <c r="U4176" i="1"/>
  <c r="U4175" i="1"/>
  <c r="U4174" i="1"/>
  <c r="U4173" i="1"/>
  <c r="U4172" i="1"/>
  <c r="U4171" i="1"/>
  <c r="U4170" i="1"/>
  <c r="U4169" i="1"/>
  <c r="U4168" i="1"/>
  <c r="U4167" i="1"/>
  <c r="U4166" i="1"/>
  <c r="U4165" i="1"/>
  <c r="U4164" i="1"/>
  <c r="U4163" i="1"/>
  <c r="U4162" i="1"/>
  <c r="U4161" i="1"/>
  <c r="U4160" i="1"/>
  <c r="U4159" i="1"/>
  <c r="U4158" i="1"/>
  <c r="U4157" i="1"/>
  <c r="U4156" i="1"/>
  <c r="U4155" i="1"/>
  <c r="U4154" i="1"/>
  <c r="U4153" i="1"/>
  <c r="U4152" i="1"/>
  <c r="U4151" i="1"/>
  <c r="U4150" i="1"/>
  <c r="U4149" i="1"/>
  <c r="U4148" i="1"/>
  <c r="U4147" i="1"/>
  <c r="U4146" i="1"/>
  <c r="U4145" i="1"/>
  <c r="U4144" i="1"/>
  <c r="U4143" i="1"/>
  <c r="U4142" i="1"/>
  <c r="U4141" i="1"/>
  <c r="U4140" i="1"/>
  <c r="U4139" i="1"/>
  <c r="U4138" i="1"/>
  <c r="U4137" i="1"/>
  <c r="U4136" i="1"/>
  <c r="U4135" i="1"/>
  <c r="U4134" i="1"/>
  <c r="U4133" i="1"/>
  <c r="U4132" i="1"/>
  <c r="U4131" i="1"/>
  <c r="U4130" i="1"/>
  <c r="U4129" i="1"/>
  <c r="U4128" i="1"/>
  <c r="U4127" i="1"/>
  <c r="U4126" i="1"/>
  <c r="U4125" i="1"/>
  <c r="U4124" i="1"/>
  <c r="U4123" i="1"/>
  <c r="U4122" i="1"/>
  <c r="U4121" i="1"/>
  <c r="U4120" i="1"/>
  <c r="U4119" i="1"/>
  <c r="U4118" i="1"/>
  <c r="U4117" i="1"/>
  <c r="U4116" i="1"/>
  <c r="U4115" i="1"/>
  <c r="U4114" i="1"/>
  <c r="U4113" i="1"/>
  <c r="U4112" i="1"/>
  <c r="U4111" i="1"/>
  <c r="U4110" i="1"/>
  <c r="U4109" i="1"/>
  <c r="U4108" i="1"/>
  <c r="U4107" i="1"/>
  <c r="U4106" i="1"/>
  <c r="U4105" i="1"/>
  <c r="U4104" i="1"/>
  <c r="U4103" i="1"/>
  <c r="U4102" i="1"/>
  <c r="U4101" i="1"/>
  <c r="U4100" i="1"/>
  <c r="U4099" i="1"/>
  <c r="U4098" i="1"/>
  <c r="U4097" i="1"/>
  <c r="U4096" i="1"/>
  <c r="U4095" i="1"/>
  <c r="U4094" i="1"/>
  <c r="U4093" i="1"/>
  <c r="U4092" i="1"/>
  <c r="U4091" i="1"/>
  <c r="U4090" i="1"/>
  <c r="U4089" i="1"/>
  <c r="U4088" i="1"/>
  <c r="U4087" i="1"/>
  <c r="U4086" i="1"/>
  <c r="U4085" i="1"/>
  <c r="U4084" i="1"/>
  <c r="U4083" i="1"/>
  <c r="U4082" i="1"/>
  <c r="U4081" i="1"/>
  <c r="U4080" i="1"/>
  <c r="U4079" i="1"/>
  <c r="U4078" i="1"/>
  <c r="U4077" i="1"/>
  <c r="U4076" i="1"/>
  <c r="U4075" i="1"/>
  <c r="U4074" i="1"/>
  <c r="U4073" i="1"/>
  <c r="U4072" i="1"/>
  <c r="U4071" i="1"/>
  <c r="U4070" i="1"/>
  <c r="U4069" i="1"/>
  <c r="U4068" i="1"/>
  <c r="U4067" i="1"/>
  <c r="U4066" i="1"/>
  <c r="U4065" i="1"/>
  <c r="U4064" i="1"/>
  <c r="U4063" i="1"/>
  <c r="U4062" i="1"/>
  <c r="U4061" i="1"/>
  <c r="U4060" i="1"/>
  <c r="U4059" i="1"/>
  <c r="U4058" i="1"/>
  <c r="U4057" i="1"/>
  <c r="U4056" i="1"/>
  <c r="U4055" i="1"/>
  <c r="U4054" i="1"/>
  <c r="U4053" i="1"/>
  <c r="U4052" i="1"/>
  <c r="U4051" i="1"/>
  <c r="U4050" i="1"/>
  <c r="U4049" i="1"/>
  <c r="U4048" i="1"/>
  <c r="U4047" i="1"/>
  <c r="U4046" i="1"/>
  <c r="U4045" i="1"/>
  <c r="U4044" i="1"/>
  <c r="U4043" i="1"/>
  <c r="U4042" i="1"/>
  <c r="U4041" i="1"/>
  <c r="U4040" i="1"/>
  <c r="U4039" i="1"/>
  <c r="U4038" i="1"/>
  <c r="U4037" i="1"/>
  <c r="U4036" i="1"/>
  <c r="U4035" i="1"/>
  <c r="U4034" i="1"/>
  <c r="U4033" i="1"/>
  <c r="U4032" i="1"/>
  <c r="U4031" i="1"/>
  <c r="U4030" i="1"/>
  <c r="U4029" i="1"/>
  <c r="U4028" i="1"/>
  <c r="U4027" i="1"/>
  <c r="U4026" i="1"/>
  <c r="U4025" i="1"/>
  <c r="U4024" i="1"/>
  <c r="U4023" i="1"/>
  <c r="U4022" i="1"/>
  <c r="U4021" i="1"/>
  <c r="U4020" i="1"/>
  <c r="U4019" i="1"/>
  <c r="U4018" i="1"/>
  <c r="U4017" i="1"/>
  <c r="U4016" i="1"/>
  <c r="U4015" i="1"/>
  <c r="U4014" i="1"/>
  <c r="U4013" i="1"/>
  <c r="U4012" i="1"/>
  <c r="U4011" i="1"/>
  <c r="U4010" i="1"/>
  <c r="U4009" i="1"/>
  <c r="U4008" i="1"/>
  <c r="U4007" i="1"/>
  <c r="U4006" i="1"/>
  <c r="U4005" i="1"/>
  <c r="U4004" i="1"/>
  <c r="U4003" i="1"/>
  <c r="U4002" i="1"/>
  <c r="U4001" i="1"/>
  <c r="U4000" i="1"/>
  <c r="U3999" i="1"/>
  <c r="U3998" i="1"/>
  <c r="U3997" i="1"/>
  <c r="U3996" i="1"/>
  <c r="U3995" i="1"/>
  <c r="U3994" i="1"/>
  <c r="U3993" i="1"/>
  <c r="U3992" i="1"/>
  <c r="U3991" i="1"/>
  <c r="U3990" i="1"/>
  <c r="U3989" i="1"/>
  <c r="U3988" i="1"/>
  <c r="U3987" i="1"/>
  <c r="U3986" i="1"/>
  <c r="U3985" i="1"/>
  <c r="U3984" i="1"/>
  <c r="U3983" i="1"/>
  <c r="U3982" i="1"/>
  <c r="U3981" i="1"/>
  <c r="U3980" i="1"/>
  <c r="U3979" i="1"/>
  <c r="U3978" i="1"/>
  <c r="U3977" i="1"/>
  <c r="U3976" i="1"/>
  <c r="U3975" i="1"/>
  <c r="U3974" i="1"/>
  <c r="U3973" i="1"/>
  <c r="U3972" i="1"/>
  <c r="U3971" i="1"/>
  <c r="U3970" i="1"/>
  <c r="U3969" i="1"/>
  <c r="U3968" i="1"/>
  <c r="U3967" i="1"/>
  <c r="U3966" i="1"/>
  <c r="U3965" i="1"/>
  <c r="U3964" i="1"/>
  <c r="U3963" i="1"/>
  <c r="U3962" i="1"/>
  <c r="U3961" i="1"/>
  <c r="U3960" i="1"/>
  <c r="U3959" i="1"/>
  <c r="U3958" i="1"/>
  <c r="U3957" i="1"/>
  <c r="U3956" i="1"/>
  <c r="U3955" i="1"/>
  <c r="U3954" i="1"/>
  <c r="U3953" i="1"/>
  <c r="U3952" i="1"/>
  <c r="U3951" i="1"/>
  <c r="U3950" i="1"/>
  <c r="U3949" i="1"/>
  <c r="U3948" i="1"/>
  <c r="U3947" i="1"/>
  <c r="U3946" i="1"/>
  <c r="U3945" i="1"/>
  <c r="U3944" i="1"/>
  <c r="U3943" i="1"/>
  <c r="U3942" i="1"/>
  <c r="U3941" i="1"/>
  <c r="U3940" i="1"/>
  <c r="U3939" i="1"/>
  <c r="U3938" i="1"/>
  <c r="U3937" i="1"/>
  <c r="U3936" i="1"/>
  <c r="U3935" i="1"/>
  <c r="U3934" i="1"/>
  <c r="U3933" i="1"/>
  <c r="U3932" i="1"/>
  <c r="U3931" i="1"/>
  <c r="U3930" i="1"/>
  <c r="U3929" i="1"/>
  <c r="U3928" i="1"/>
  <c r="U3927" i="1"/>
  <c r="U3926" i="1"/>
  <c r="U3925" i="1"/>
  <c r="U3924" i="1"/>
  <c r="U3923" i="1"/>
  <c r="U3922" i="1"/>
  <c r="U3921" i="1"/>
  <c r="U3920" i="1"/>
  <c r="U3919" i="1"/>
  <c r="U3918" i="1"/>
  <c r="U3917" i="1"/>
  <c r="U3916" i="1"/>
  <c r="U3915" i="1"/>
  <c r="U3914" i="1"/>
  <c r="U3913" i="1"/>
  <c r="U3912" i="1"/>
  <c r="U3911" i="1"/>
  <c r="U3910" i="1"/>
  <c r="U3909" i="1"/>
  <c r="U3908" i="1"/>
  <c r="U3907" i="1"/>
  <c r="U3906" i="1"/>
  <c r="U3905" i="1"/>
  <c r="U3904" i="1"/>
  <c r="U3903" i="1"/>
  <c r="U3902" i="1"/>
  <c r="U3901" i="1"/>
  <c r="U3900" i="1"/>
  <c r="U3899" i="1"/>
  <c r="U3898" i="1"/>
  <c r="U3897" i="1"/>
  <c r="U3896" i="1"/>
  <c r="U3895" i="1"/>
  <c r="U3894" i="1"/>
  <c r="U3893" i="1"/>
  <c r="U3892" i="1"/>
  <c r="U3891" i="1"/>
  <c r="U3890" i="1"/>
  <c r="U3889" i="1"/>
  <c r="U3888" i="1"/>
  <c r="U3887" i="1"/>
  <c r="U3886" i="1"/>
  <c r="U3885" i="1"/>
  <c r="U3884" i="1"/>
  <c r="U3883" i="1"/>
  <c r="U3882" i="1"/>
  <c r="U3881" i="1"/>
  <c r="U3880" i="1"/>
  <c r="U3879" i="1"/>
  <c r="U3878" i="1"/>
  <c r="U3877" i="1"/>
  <c r="U3876" i="1"/>
  <c r="U3875" i="1"/>
  <c r="U3874" i="1"/>
  <c r="U3873" i="1"/>
  <c r="U3872" i="1"/>
  <c r="U3871" i="1"/>
  <c r="U3870" i="1"/>
  <c r="U3869" i="1"/>
  <c r="U3868" i="1"/>
  <c r="U3867" i="1"/>
  <c r="U3866" i="1"/>
  <c r="U3865" i="1"/>
  <c r="U3864" i="1"/>
  <c r="U3863" i="1"/>
  <c r="U3862" i="1"/>
  <c r="U3861" i="1"/>
  <c r="U3860" i="1"/>
  <c r="U3859" i="1"/>
  <c r="U3858" i="1"/>
  <c r="U3857" i="1"/>
  <c r="U3856" i="1"/>
  <c r="U3855" i="1"/>
  <c r="U3854" i="1"/>
  <c r="U3853" i="1"/>
  <c r="U3852" i="1"/>
  <c r="U3851" i="1"/>
  <c r="U3850" i="1"/>
  <c r="U3849" i="1"/>
  <c r="U3848" i="1"/>
  <c r="U3847" i="1"/>
  <c r="U3846" i="1"/>
  <c r="U3845" i="1"/>
  <c r="U3844" i="1"/>
  <c r="U3843" i="1"/>
  <c r="U3842" i="1"/>
  <c r="U3841" i="1"/>
  <c r="U3840" i="1"/>
  <c r="U3839" i="1"/>
  <c r="U3838" i="1"/>
  <c r="U3837" i="1"/>
  <c r="U3836" i="1"/>
  <c r="U3835" i="1"/>
  <c r="U3834" i="1"/>
  <c r="U3833" i="1"/>
  <c r="U3832" i="1"/>
  <c r="U3831" i="1"/>
  <c r="U3830" i="1"/>
  <c r="U3829" i="1"/>
  <c r="U3828" i="1"/>
  <c r="U3827" i="1"/>
  <c r="U3826" i="1"/>
  <c r="U3825" i="1"/>
  <c r="U3824" i="1"/>
  <c r="U3823" i="1"/>
  <c r="U3822" i="1"/>
  <c r="U3821" i="1"/>
  <c r="U3820" i="1"/>
  <c r="U3819" i="1"/>
  <c r="U3818" i="1"/>
  <c r="U3817" i="1"/>
  <c r="U3816" i="1"/>
  <c r="U3815" i="1"/>
  <c r="U3814" i="1"/>
  <c r="U3813" i="1"/>
  <c r="U3812" i="1"/>
  <c r="U3811" i="1"/>
  <c r="U3810" i="1"/>
  <c r="U3809" i="1"/>
  <c r="U3808" i="1"/>
  <c r="U3807" i="1"/>
  <c r="U3806" i="1"/>
  <c r="U3805" i="1"/>
  <c r="U3804" i="1"/>
  <c r="U3803" i="1"/>
  <c r="U3802" i="1"/>
  <c r="U3801" i="1"/>
  <c r="U3800" i="1"/>
  <c r="U3799" i="1"/>
  <c r="U3798" i="1"/>
  <c r="U3797" i="1"/>
  <c r="U3796" i="1"/>
  <c r="U3795" i="1"/>
  <c r="U3794" i="1"/>
  <c r="U3793" i="1"/>
  <c r="U3792" i="1"/>
  <c r="U3791" i="1"/>
  <c r="U3790" i="1"/>
  <c r="U3789" i="1"/>
  <c r="U3788" i="1"/>
  <c r="U3787" i="1"/>
  <c r="U3786" i="1"/>
  <c r="U3785" i="1"/>
  <c r="U3784" i="1"/>
  <c r="U3783" i="1"/>
  <c r="U3782" i="1"/>
  <c r="U3781" i="1"/>
  <c r="U3780" i="1"/>
  <c r="U3779" i="1"/>
  <c r="U3778" i="1"/>
  <c r="U3777" i="1"/>
  <c r="U3776" i="1"/>
  <c r="U3775" i="1"/>
  <c r="U3774" i="1"/>
  <c r="U3773" i="1"/>
  <c r="U3772" i="1"/>
  <c r="U3771" i="1"/>
  <c r="U3770" i="1"/>
  <c r="U3769" i="1"/>
  <c r="U3768" i="1"/>
  <c r="U3767" i="1"/>
  <c r="U3766" i="1"/>
  <c r="U3765" i="1"/>
  <c r="U3764" i="1"/>
  <c r="U3763" i="1"/>
  <c r="U3762" i="1"/>
  <c r="U3761" i="1"/>
  <c r="U3760" i="1"/>
  <c r="U3759" i="1"/>
  <c r="U3758" i="1"/>
  <c r="U3757" i="1"/>
  <c r="U3756" i="1"/>
  <c r="U3755" i="1"/>
  <c r="U3754" i="1"/>
  <c r="U3753" i="1"/>
  <c r="U3752" i="1"/>
  <c r="U3751" i="1"/>
  <c r="U3750" i="1"/>
  <c r="U3749" i="1"/>
  <c r="U3748" i="1"/>
  <c r="U3747" i="1"/>
  <c r="U3746" i="1"/>
  <c r="U3745" i="1"/>
  <c r="U3744" i="1"/>
  <c r="U3743" i="1"/>
  <c r="U3742" i="1"/>
  <c r="U3741" i="1"/>
  <c r="U3740" i="1"/>
  <c r="U3739" i="1"/>
  <c r="U3738" i="1"/>
  <c r="U3737" i="1"/>
  <c r="U3736" i="1"/>
  <c r="U3735" i="1"/>
  <c r="U3734" i="1"/>
  <c r="U3733" i="1"/>
  <c r="U3732" i="1"/>
  <c r="U3731" i="1"/>
  <c r="U3730" i="1"/>
  <c r="U3729" i="1"/>
  <c r="U3728" i="1"/>
  <c r="U3727" i="1"/>
  <c r="U3726" i="1"/>
  <c r="U3725" i="1"/>
  <c r="U3724" i="1"/>
  <c r="U3723" i="1"/>
  <c r="U3722" i="1"/>
  <c r="U3721" i="1"/>
  <c r="U3720" i="1"/>
  <c r="U3719" i="1"/>
  <c r="U3718" i="1"/>
  <c r="U3717" i="1"/>
  <c r="U3716" i="1"/>
  <c r="U3715" i="1"/>
  <c r="U3714" i="1"/>
  <c r="U3713" i="1"/>
  <c r="U3712" i="1"/>
  <c r="U3711" i="1"/>
  <c r="U3710" i="1"/>
  <c r="U3709" i="1"/>
  <c r="U3708" i="1"/>
  <c r="U3707" i="1"/>
  <c r="U3706" i="1"/>
  <c r="U3705" i="1"/>
  <c r="U3704" i="1"/>
  <c r="U3703" i="1"/>
  <c r="U3702" i="1"/>
  <c r="U3701" i="1"/>
  <c r="U3700" i="1"/>
  <c r="U3699" i="1"/>
  <c r="U3698" i="1"/>
  <c r="U3697" i="1"/>
  <c r="U3696" i="1"/>
  <c r="U3695" i="1"/>
  <c r="U3694" i="1"/>
  <c r="U3693" i="1"/>
  <c r="U3692" i="1"/>
  <c r="U3691" i="1"/>
  <c r="U3690" i="1"/>
  <c r="U3689" i="1"/>
  <c r="U3688" i="1"/>
  <c r="U3687" i="1"/>
  <c r="U3686" i="1"/>
  <c r="U3685" i="1"/>
  <c r="U3684" i="1"/>
  <c r="U3683" i="1"/>
  <c r="U3682" i="1"/>
  <c r="U3681" i="1"/>
  <c r="U3680" i="1"/>
  <c r="U3679" i="1"/>
  <c r="U3678" i="1"/>
  <c r="U3677" i="1"/>
  <c r="U3676" i="1"/>
  <c r="U3675" i="1"/>
  <c r="U3674" i="1"/>
  <c r="U3673" i="1"/>
  <c r="U3672" i="1"/>
  <c r="U3671" i="1"/>
  <c r="U3670" i="1"/>
  <c r="U3669" i="1"/>
  <c r="U3668" i="1"/>
  <c r="U3667" i="1"/>
  <c r="U3666" i="1"/>
  <c r="U3665" i="1"/>
  <c r="U3664" i="1"/>
  <c r="U3663" i="1"/>
  <c r="U3662" i="1"/>
  <c r="U3661" i="1"/>
  <c r="U3660" i="1"/>
  <c r="U3659" i="1"/>
  <c r="U3658" i="1"/>
  <c r="U3657" i="1"/>
  <c r="U3656" i="1"/>
  <c r="U3655" i="1"/>
  <c r="U3654" i="1"/>
  <c r="U3653" i="1"/>
  <c r="U3652" i="1"/>
  <c r="U3651" i="1"/>
  <c r="U3650" i="1"/>
  <c r="U3649" i="1"/>
  <c r="U3648" i="1"/>
  <c r="U3647" i="1"/>
  <c r="U3646" i="1"/>
  <c r="U3645" i="1"/>
  <c r="U3644" i="1"/>
  <c r="U3643" i="1"/>
  <c r="U3642" i="1"/>
  <c r="U3641" i="1"/>
  <c r="U3640" i="1"/>
  <c r="U3639" i="1"/>
  <c r="U3638" i="1"/>
  <c r="U3637" i="1"/>
  <c r="U3636" i="1"/>
  <c r="U3635" i="1"/>
  <c r="U3634" i="1"/>
  <c r="U3633" i="1"/>
  <c r="U3632" i="1"/>
  <c r="U3631" i="1"/>
  <c r="U3630" i="1"/>
  <c r="U3629" i="1"/>
  <c r="U3628" i="1"/>
  <c r="U3627" i="1"/>
  <c r="U3626" i="1"/>
  <c r="U3625" i="1"/>
  <c r="U3624" i="1"/>
  <c r="U3623" i="1"/>
  <c r="U3622" i="1"/>
  <c r="U3621" i="1"/>
  <c r="U3620" i="1"/>
  <c r="U3619" i="1"/>
  <c r="U3618" i="1"/>
  <c r="U3617" i="1"/>
  <c r="U3616" i="1"/>
  <c r="U3615" i="1"/>
  <c r="U3614" i="1"/>
  <c r="U3613" i="1"/>
  <c r="U3612" i="1"/>
  <c r="U3611" i="1"/>
  <c r="U3610" i="1"/>
  <c r="U3609" i="1"/>
  <c r="U3608" i="1"/>
  <c r="U3607" i="1"/>
  <c r="U3606" i="1"/>
  <c r="U3605" i="1"/>
  <c r="U3604" i="1"/>
  <c r="U3603" i="1"/>
  <c r="U3602" i="1"/>
  <c r="U3601" i="1"/>
  <c r="U3600" i="1"/>
  <c r="U3599" i="1"/>
  <c r="U3598" i="1"/>
  <c r="U3597" i="1"/>
  <c r="U3596" i="1"/>
  <c r="U3595" i="1"/>
  <c r="U3594" i="1"/>
  <c r="U3593" i="1"/>
  <c r="U3592" i="1"/>
  <c r="U3591" i="1"/>
  <c r="U3590" i="1"/>
  <c r="U3589" i="1"/>
  <c r="Q3588" i="1"/>
  <c r="U3588" i="1"/>
  <c r="Q3587" i="1"/>
  <c r="U3587" i="1"/>
  <c r="Q3586" i="1"/>
  <c r="U3586" i="1"/>
  <c r="Q3585" i="1"/>
  <c r="U3585" i="1"/>
  <c r="Q3584" i="1"/>
  <c r="U3584" i="1"/>
  <c r="F3584" i="1"/>
  <c r="Q3583" i="1"/>
  <c r="U3583" i="1"/>
  <c r="Q3582" i="1"/>
  <c r="U3582" i="1"/>
  <c r="F3582" i="1"/>
  <c r="Q3581" i="1"/>
  <c r="U3581" i="1"/>
  <c r="F3581" i="1"/>
  <c r="Q3580" i="1"/>
  <c r="U3580" i="1"/>
  <c r="Q3579" i="1"/>
  <c r="U3579" i="1"/>
  <c r="Q3578" i="1"/>
  <c r="U3578" i="1"/>
  <c r="Q3577" i="1"/>
  <c r="U3577" i="1"/>
  <c r="Q3576" i="1"/>
  <c r="U3576" i="1"/>
  <c r="Q3575" i="1"/>
  <c r="U3575" i="1"/>
  <c r="Q3574" i="1"/>
  <c r="U3574" i="1"/>
  <c r="Q3573" i="1"/>
  <c r="U3573" i="1"/>
  <c r="Q3572" i="1"/>
  <c r="U3572" i="1"/>
  <c r="Q3571" i="1"/>
  <c r="U3571" i="1"/>
  <c r="Q3570" i="1"/>
  <c r="U3570" i="1"/>
  <c r="Q3569" i="1"/>
  <c r="U3569" i="1"/>
  <c r="Q3568" i="1"/>
  <c r="U3568" i="1"/>
  <c r="Q3567" i="1"/>
  <c r="U3567" i="1"/>
  <c r="Q3566" i="1"/>
  <c r="U3566" i="1"/>
  <c r="F3566" i="1"/>
  <c r="Q3565" i="1"/>
  <c r="U3565" i="1"/>
  <c r="F3565" i="1"/>
  <c r="Q3564" i="1"/>
  <c r="U3564" i="1"/>
  <c r="Q3563" i="1"/>
  <c r="U3563" i="1"/>
  <c r="F3563" i="1"/>
  <c r="Q3562" i="1"/>
  <c r="U3562" i="1"/>
  <c r="Q3561" i="1"/>
  <c r="U3561" i="1"/>
  <c r="Q3560" i="1"/>
  <c r="U3560" i="1"/>
  <c r="F3560" i="1"/>
  <c r="Q3559" i="1"/>
  <c r="U3559" i="1"/>
  <c r="Q3558" i="1"/>
  <c r="U3558" i="1"/>
  <c r="Q3557" i="1"/>
  <c r="U3557" i="1"/>
  <c r="Q3556" i="1"/>
  <c r="U3556" i="1"/>
  <c r="Q3555" i="1"/>
  <c r="U3555" i="1"/>
  <c r="Q3554" i="1"/>
  <c r="U3554" i="1"/>
  <c r="Q3553" i="1"/>
  <c r="U3553" i="1"/>
  <c r="Q3552" i="1"/>
  <c r="U3552" i="1"/>
  <c r="Q3551" i="1"/>
  <c r="U3551" i="1"/>
  <c r="Q3550" i="1"/>
  <c r="U3550" i="1"/>
  <c r="F3550" i="1"/>
  <c r="Q3549" i="1"/>
  <c r="U3549" i="1"/>
  <c r="F3549" i="1"/>
  <c r="Q3548" i="1"/>
  <c r="U3548" i="1"/>
  <c r="F3548" i="1"/>
  <c r="Q3547" i="1"/>
  <c r="U3547" i="1"/>
  <c r="F3547" i="1"/>
  <c r="Q3546" i="1"/>
  <c r="U3546" i="1"/>
  <c r="Q3545" i="1"/>
  <c r="U3545" i="1"/>
  <c r="Q3544" i="1"/>
  <c r="U3544" i="1"/>
  <c r="Q3543" i="1"/>
  <c r="U3543" i="1"/>
  <c r="Q3542" i="1"/>
  <c r="U3542" i="1"/>
  <c r="Q3541" i="1"/>
  <c r="U3541" i="1"/>
  <c r="Q3540" i="1"/>
  <c r="U3540" i="1"/>
  <c r="Q3539" i="1"/>
  <c r="U3539" i="1"/>
  <c r="Q3538" i="1"/>
  <c r="U3538" i="1"/>
  <c r="Q3537" i="1"/>
  <c r="U3537" i="1"/>
  <c r="F3537" i="1"/>
  <c r="U3536" i="1"/>
  <c r="Q3535" i="1"/>
  <c r="U3535" i="1"/>
  <c r="Q3534" i="1"/>
  <c r="U3534" i="1"/>
  <c r="F3534" i="1"/>
  <c r="Q3533" i="1"/>
  <c r="U3533" i="1"/>
  <c r="F3533" i="1"/>
  <c r="Q3532" i="1"/>
  <c r="U3532" i="1"/>
  <c r="Q3531" i="1"/>
  <c r="U3531" i="1"/>
  <c r="Q3530" i="1"/>
  <c r="U3530" i="1"/>
  <c r="Q3529" i="1"/>
  <c r="U3529" i="1"/>
  <c r="F3529" i="1"/>
  <c r="Q3528" i="1"/>
  <c r="U3528" i="1"/>
  <c r="Q3527" i="1"/>
  <c r="U3527" i="1"/>
  <c r="Q3526" i="1"/>
  <c r="U3526" i="1"/>
  <c r="Q3525" i="1"/>
  <c r="U3525" i="1"/>
  <c r="Q3524" i="1"/>
  <c r="U3524" i="1"/>
  <c r="Q3523" i="1"/>
  <c r="U3523" i="1"/>
  <c r="Q3522" i="1"/>
  <c r="U3522" i="1"/>
  <c r="Q3521" i="1"/>
  <c r="U3521" i="1"/>
  <c r="Q3520" i="1"/>
  <c r="U3520" i="1"/>
  <c r="F3520" i="1"/>
  <c r="Q3519" i="1"/>
  <c r="U3519" i="1"/>
  <c r="Q3518" i="1"/>
  <c r="U3518" i="1"/>
  <c r="Q3517" i="1"/>
  <c r="U3517" i="1"/>
  <c r="Q3516" i="1"/>
  <c r="U3516" i="1"/>
  <c r="Q3515" i="1"/>
  <c r="U3515" i="1"/>
  <c r="F3515" i="1"/>
  <c r="Q3514" i="1"/>
  <c r="U3514" i="1"/>
  <c r="Q3513" i="1"/>
  <c r="U3513" i="1"/>
  <c r="Q3512" i="1"/>
  <c r="U3512" i="1"/>
  <c r="Q3511" i="1"/>
  <c r="U3511" i="1"/>
  <c r="Q3510" i="1"/>
  <c r="U3510" i="1"/>
  <c r="Q3509" i="1"/>
  <c r="U3509" i="1"/>
  <c r="Q3508" i="1"/>
  <c r="U3508" i="1"/>
  <c r="Q3507" i="1"/>
  <c r="U3507" i="1"/>
  <c r="Q3506" i="1"/>
  <c r="U3506" i="1"/>
  <c r="F3506" i="1"/>
  <c r="Q3505" i="1"/>
  <c r="U3505" i="1"/>
  <c r="Q3504" i="1"/>
  <c r="U3504" i="1"/>
  <c r="Q3503" i="1"/>
  <c r="U3503" i="1"/>
  <c r="Q3502" i="1"/>
  <c r="U3502" i="1"/>
  <c r="Q3501" i="1"/>
  <c r="U3501" i="1"/>
  <c r="Q3500" i="1"/>
  <c r="U3500" i="1"/>
  <c r="Q3499" i="1"/>
  <c r="U3499" i="1"/>
  <c r="Q3498" i="1"/>
  <c r="U3498" i="1"/>
  <c r="F3498" i="1"/>
  <c r="Q3497" i="1"/>
  <c r="U3497" i="1"/>
  <c r="Q3496" i="1"/>
  <c r="U3496" i="1"/>
  <c r="F3496" i="1"/>
  <c r="Q3495" i="1"/>
  <c r="U3495" i="1"/>
  <c r="Q3494" i="1"/>
  <c r="U3494" i="1"/>
  <c r="Q3493" i="1"/>
  <c r="U3493" i="1"/>
  <c r="F3493" i="1"/>
  <c r="Q3492" i="1"/>
  <c r="U3492" i="1"/>
  <c r="Q3491" i="1"/>
  <c r="U3491" i="1"/>
  <c r="Q3490" i="1"/>
  <c r="U3490" i="1"/>
  <c r="Q3489" i="1"/>
  <c r="U3489" i="1"/>
  <c r="Q3488" i="1"/>
  <c r="U3488" i="1"/>
  <c r="Q3487" i="1"/>
  <c r="U3487" i="1"/>
  <c r="F3487" i="1"/>
  <c r="Q3486" i="1"/>
  <c r="U3486" i="1"/>
  <c r="F3486" i="1"/>
  <c r="Q3485" i="1"/>
  <c r="U3485" i="1"/>
  <c r="F3485" i="1"/>
  <c r="Q3484" i="1"/>
  <c r="U3484" i="1"/>
  <c r="F3484" i="1"/>
  <c r="Q3483" i="1"/>
  <c r="U3483" i="1"/>
  <c r="F3483" i="1"/>
  <c r="Q3482" i="1"/>
  <c r="U3482" i="1"/>
  <c r="F3482" i="1"/>
  <c r="Q3481" i="1"/>
  <c r="U3481" i="1"/>
  <c r="Q3480" i="1"/>
  <c r="U3480" i="1"/>
  <c r="F3480" i="1"/>
  <c r="Q3479" i="1"/>
  <c r="U3479" i="1"/>
  <c r="F3479" i="1"/>
  <c r="Q3478" i="1"/>
  <c r="U3478" i="1"/>
  <c r="Q3477" i="1"/>
  <c r="U3477" i="1"/>
  <c r="F3477" i="1"/>
  <c r="Q3476" i="1"/>
  <c r="U3476" i="1"/>
  <c r="F3476" i="1"/>
  <c r="Q3475" i="1"/>
  <c r="U3475" i="1"/>
  <c r="F3475" i="1"/>
  <c r="Q3474" i="1"/>
  <c r="U3474" i="1"/>
  <c r="F3474" i="1"/>
  <c r="Q3473" i="1"/>
  <c r="U3473" i="1"/>
  <c r="Q3472" i="1"/>
  <c r="U3472" i="1"/>
  <c r="F3472" i="1"/>
  <c r="Q3471" i="1"/>
  <c r="U3471" i="1"/>
  <c r="F3471" i="1"/>
  <c r="Q3470" i="1"/>
  <c r="U3470" i="1"/>
  <c r="Q3469" i="1"/>
  <c r="U3469" i="1"/>
  <c r="Q3468" i="1"/>
  <c r="U3468" i="1"/>
  <c r="Q3467" i="1"/>
  <c r="U3467" i="1"/>
  <c r="Q3466" i="1"/>
  <c r="U3466" i="1"/>
  <c r="Q3465" i="1"/>
  <c r="U3465" i="1"/>
  <c r="F3465" i="1"/>
  <c r="Q3464" i="1"/>
  <c r="U3464" i="1"/>
  <c r="Q3463" i="1"/>
  <c r="U3463" i="1"/>
  <c r="Q3462" i="1"/>
  <c r="U3462" i="1"/>
  <c r="Q3461" i="1"/>
  <c r="U3461" i="1"/>
  <c r="Q3460" i="1"/>
  <c r="U3460" i="1"/>
  <c r="Q3459" i="1"/>
  <c r="U3459" i="1"/>
  <c r="Q3458" i="1"/>
  <c r="U3458" i="1"/>
  <c r="Q3457" i="1"/>
  <c r="U3457" i="1"/>
  <c r="Q3456" i="1"/>
  <c r="U3456" i="1"/>
  <c r="Q3455" i="1"/>
  <c r="U3455" i="1"/>
  <c r="Q3454" i="1"/>
  <c r="U3454" i="1"/>
  <c r="Q3453" i="1"/>
  <c r="U3453" i="1"/>
  <c r="Q3452" i="1"/>
  <c r="U3452" i="1"/>
  <c r="Q3451" i="1"/>
  <c r="U3451" i="1"/>
  <c r="Q3450" i="1"/>
  <c r="U3450" i="1"/>
  <c r="Q3449" i="1"/>
  <c r="U3449" i="1"/>
  <c r="Q3448" i="1"/>
  <c r="U3448" i="1"/>
  <c r="Q3447" i="1"/>
  <c r="U3447" i="1"/>
  <c r="Q3446" i="1"/>
  <c r="U3446" i="1"/>
  <c r="Q3445" i="1"/>
  <c r="U3445" i="1"/>
  <c r="Q3444" i="1"/>
  <c r="U3444" i="1"/>
  <c r="Q3443" i="1"/>
  <c r="U3443" i="1"/>
  <c r="Q3442" i="1"/>
  <c r="U3442" i="1"/>
  <c r="Q3441" i="1"/>
  <c r="U3441" i="1"/>
  <c r="Q3440" i="1"/>
  <c r="U3440" i="1"/>
  <c r="Q3439" i="1"/>
  <c r="U3439" i="1"/>
  <c r="F3439" i="1"/>
  <c r="Q3438" i="1"/>
  <c r="U3438" i="1"/>
  <c r="F3438" i="1"/>
  <c r="U3437" i="1"/>
  <c r="U3436" i="1"/>
  <c r="U3435" i="1"/>
  <c r="U3434" i="1"/>
  <c r="U3433" i="1"/>
  <c r="U3432" i="1"/>
  <c r="U3431" i="1"/>
  <c r="U3430" i="1"/>
  <c r="U3429" i="1"/>
  <c r="U3428" i="1"/>
  <c r="U3427" i="1"/>
  <c r="U3426" i="1"/>
  <c r="U3425" i="1"/>
  <c r="U3424" i="1"/>
  <c r="U3423" i="1"/>
  <c r="U3422" i="1"/>
  <c r="U3421" i="1"/>
  <c r="U3420" i="1"/>
  <c r="U3419" i="1"/>
  <c r="U3418" i="1"/>
  <c r="U3417" i="1"/>
  <c r="U3416" i="1"/>
  <c r="U3415" i="1"/>
  <c r="U3414" i="1"/>
  <c r="U3413" i="1"/>
  <c r="U3412" i="1"/>
  <c r="U3411" i="1"/>
  <c r="U3410" i="1"/>
  <c r="U3409" i="1"/>
  <c r="U3408" i="1"/>
  <c r="U3407" i="1"/>
  <c r="U3406" i="1"/>
  <c r="U3405" i="1"/>
  <c r="U3404" i="1"/>
  <c r="U3403" i="1"/>
  <c r="U3402" i="1"/>
  <c r="U3401" i="1"/>
  <c r="U3400" i="1"/>
  <c r="U3399" i="1"/>
  <c r="U3398" i="1"/>
  <c r="U3397" i="1"/>
  <c r="U3396" i="1"/>
  <c r="U3395" i="1"/>
  <c r="U3394" i="1"/>
  <c r="U3393" i="1"/>
  <c r="U3392" i="1"/>
  <c r="U3391" i="1"/>
  <c r="U3390" i="1"/>
  <c r="U3389" i="1"/>
  <c r="U3388" i="1"/>
  <c r="U3387" i="1"/>
  <c r="U3386" i="1"/>
  <c r="U3385" i="1"/>
  <c r="U3384" i="1"/>
  <c r="U3383" i="1"/>
  <c r="U3382" i="1"/>
  <c r="U3381" i="1"/>
  <c r="U3380" i="1"/>
  <c r="U3379" i="1"/>
  <c r="U3378" i="1"/>
  <c r="U3377" i="1"/>
  <c r="U3376" i="1"/>
  <c r="U3375" i="1"/>
  <c r="U3374" i="1"/>
  <c r="U3373" i="1"/>
  <c r="U3372" i="1"/>
  <c r="U3371" i="1"/>
  <c r="U3370" i="1"/>
  <c r="U3369" i="1"/>
  <c r="U3368" i="1"/>
  <c r="U3367" i="1"/>
  <c r="U3366" i="1"/>
  <c r="U3365" i="1"/>
  <c r="U3364" i="1"/>
  <c r="U3363" i="1"/>
  <c r="U3362" i="1"/>
  <c r="U3361" i="1"/>
  <c r="U3360" i="1"/>
  <c r="U3359" i="1"/>
  <c r="U3358" i="1"/>
  <c r="U3357" i="1"/>
  <c r="U3356" i="1"/>
  <c r="U3355" i="1"/>
  <c r="U3354" i="1"/>
  <c r="U3353" i="1"/>
  <c r="U3352" i="1"/>
  <c r="U3351" i="1"/>
  <c r="U3350" i="1"/>
  <c r="U3349" i="1"/>
  <c r="U3348"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U3347" i="1"/>
  <c r="U3346" i="1"/>
  <c r="U3345" i="1"/>
  <c r="U3344" i="1"/>
  <c r="U3343" i="1"/>
  <c r="U3342" i="1"/>
  <c r="U3341" i="1"/>
  <c r="U3340" i="1"/>
  <c r="U3339" i="1"/>
  <c r="U3338" i="1"/>
  <c r="U3337" i="1"/>
  <c r="U3336" i="1"/>
  <c r="U3335" i="1"/>
  <c r="U3334" i="1"/>
  <c r="U3333" i="1"/>
  <c r="U3332" i="1"/>
  <c r="U3331" i="1"/>
  <c r="U3330" i="1"/>
  <c r="U3329" i="1"/>
  <c r="U3328" i="1"/>
  <c r="U3327" i="1"/>
  <c r="U3326" i="1"/>
  <c r="U3325" i="1"/>
  <c r="U3324" i="1"/>
  <c r="U3323" i="1"/>
  <c r="U3322" i="1"/>
  <c r="U3321" i="1"/>
  <c r="U3320" i="1"/>
  <c r="U3319" i="1"/>
  <c r="U3318" i="1"/>
  <c r="U3317" i="1"/>
  <c r="U3316" i="1"/>
  <c r="U3315" i="1"/>
  <c r="U3314" i="1"/>
  <c r="U3313" i="1"/>
  <c r="U3312" i="1"/>
  <c r="U3311" i="1"/>
  <c r="U3310" i="1"/>
  <c r="U3309" i="1"/>
  <c r="U3308" i="1"/>
  <c r="U3307" i="1"/>
  <c r="U3306" i="1"/>
  <c r="U3305" i="1"/>
  <c r="U3304" i="1"/>
  <c r="U3303" i="1"/>
  <c r="U3302" i="1"/>
  <c r="U3301" i="1"/>
  <c r="U3300" i="1"/>
  <c r="U3299" i="1"/>
  <c r="U3298" i="1"/>
  <c r="U3297" i="1"/>
  <c r="U3296" i="1"/>
  <c r="U3295" i="1"/>
  <c r="U3294" i="1"/>
  <c r="U3293" i="1"/>
  <c r="U3292" i="1"/>
  <c r="U3291" i="1"/>
  <c r="U3290" i="1"/>
  <c r="U3289" i="1"/>
  <c r="U3288" i="1"/>
  <c r="U3287" i="1"/>
  <c r="U3286" i="1"/>
  <c r="U3285" i="1"/>
  <c r="U3284" i="1"/>
  <c r="U3283" i="1"/>
  <c r="U3282" i="1"/>
  <c r="U3281" i="1"/>
  <c r="U3280" i="1"/>
  <c r="U3279" i="1"/>
  <c r="U3278" i="1"/>
  <c r="U3277" i="1"/>
  <c r="U3276" i="1"/>
  <c r="U3275" i="1"/>
  <c r="U3274" i="1"/>
  <c r="U3273" i="1"/>
  <c r="U3272" i="1"/>
  <c r="U3271" i="1"/>
  <c r="U3270" i="1"/>
  <c r="U3269" i="1"/>
  <c r="U3268" i="1"/>
  <c r="U3267" i="1"/>
  <c r="U3266" i="1"/>
  <c r="U3265" i="1"/>
  <c r="U3264" i="1"/>
  <c r="U3263" i="1"/>
  <c r="U3262" i="1"/>
  <c r="U3261" i="1"/>
  <c r="U3260" i="1"/>
  <c r="U3259" i="1"/>
  <c r="U3258" i="1"/>
  <c r="U3257" i="1"/>
  <c r="U3256" i="1"/>
  <c r="U3255" i="1"/>
  <c r="U3254" i="1"/>
  <c r="U3253" i="1"/>
  <c r="U3252" i="1"/>
  <c r="U3251" i="1"/>
  <c r="U3250" i="1"/>
  <c r="U3249" i="1"/>
  <c r="U3248" i="1"/>
  <c r="U3247" i="1"/>
  <c r="U3246" i="1"/>
  <c r="U3245" i="1"/>
  <c r="U3244" i="1"/>
  <c r="U3243" i="1"/>
  <c r="U3242" i="1"/>
  <c r="U3241" i="1"/>
  <c r="U3240" i="1"/>
  <c r="U3239" i="1"/>
  <c r="U3238" i="1"/>
  <c r="U3237" i="1"/>
  <c r="U3236" i="1"/>
  <c r="U3235" i="1"/>
  <c r="U3234" i="1"/>
  <c r="U3233" i="1"/>
  <c r="U3232" i="1"/>
  <c r="U3231" i="1"/>
  <c r="U3230" i="1"/>
  <c r="U3229" i="1"/>
  <c r="U3228" i="1"/>
  <c r="U3227" i="1"/>
  <c r="U3226" i="1"/>
  <c r="U3225" i="1"/>
  <c r="U3224" i="1"/>
  <c r="U3223" i="1"/>
  <c r="U3222" i="1"/>
  <c r="U3221" i="1"/>
  <c r="U3220" i="1"/>
  <c r="U3219" i="1"/>
  <c r="U3218" i="1"/>
  <c r="U3217" i="1"/>
  <c r="U3216" i="1"/>
  <c r="U3215" i="1"/>
  <c r="U3214" i="1"/>
  <c r="U3213" i="1"/>
  <c r="U3212" i="1"/>
  <c r="U3211" i="1"/>
  <c r="U3210" i="1"/>
  <c r="U3209" i="1"/>
  <c r="U3208" i="1"/>
  <c r="U3207" i="1"/>
  <c r="U3206" i="1"/>
  <c r="U3205" i="1"/>
  <c r="U3204" i="1"/>
  <c r="U3203" i="1"/>
  <c r="U3202" i="1"/>
  <c r="U3201" i="1"/>
  <c r="U3200" i="1"/>
  <c r="U3199" i="1"/>
  <c r="U3198" i="1"/>
  <c r="U3197" i="1"/>
  <c r="U3196" i="1"/>
  <c r="U3195" i="1"/>
  <c r="U3194" i="1"/>
  <c r="U3193" i="1"/>
  <c r="U3192" i="1"/>
  <c r="U3191" i="1"/>
  <c r="U3190" i="1"/>
  <c r="U3189" i="1"/>
  <c r="U3188" i="1"/>
  <c r="U3187" i="1"/>
  <c r="U3186" i="1"/>
  <c r="U3185" i="1"/>
  <c r="U3184" i="1"/>
  <c r="U3183" i="1"/>
  <c r="U3182" i="1"/>
  <c r="U3181" i="1"/>
  <c r="U3180" i="1"/>
  <c r="U3179" i="1"/>
  <c r="U3178" i="1"/>
  <c r="U3177" i="1"/>
  <c r="U3176" i="1"/>
  <c r="U3175" i="1"/>
  <c r="U3174" i="1"/>
  <c r="U3173" i="1"/>
  <c r="U3172" i="1"/>
  <c r="U3171" i="1"/>
  <c r="U3170" i="1"/>
  <c r="U3169" i="1"/>
  <c r="U3168" i="1"/>
  <c r="U3167" i="1"/>
  <c r="U3166" i="1"/>
  <c r="U3165" i="1"/>
  <c r="U3164" i="1"/>
  <c r="U3163" i="1"/>
  <c r="U3162" i="1"/>
  <c r="U3161" i="1"/>
  <c r="U3160" i="1"/>
  <c r="U3159" i="1"/>
  <c r="U3158" i="1"/>
  <c r="U3157" i="1"/>
  <c r="U3156" i="1"/>
  <c r="U3155" i="1"/>
  <c r="U3154" i="1"/>
  <c r="U3153" i="1"/>
  <c r="U3152" i="1"/>
  <c r="U3151" i="1"/>
  <c r="U3150" i="1"/>
  <c r="U3149" i="1"/>
  <c r="U3148" i="1"/>
  <c r="U3147" i="1"/>
  <c r="U3146" i="1"/>
  <c r="U3145" i="1"/>
  <c r="U3144" i="1"/>
  <c r="U3143" i="1"/>
  <c r="U3142" i="1"/>
  <c r="U3141" i="1"/>
  <c r="U3140" i="1"/>
  <c r="U3139" i="1"/>
  <c r="U3138" i="1"/>
  <c r="U3137" i="1"/>
  <c r="U3136" i="1"/>
  <c r="U3135" i="1"/>
  <c r="U3134" i="1"/>
  <c r="U3133" i="1"/>
  <c r="U3132" i="1"/>
  <c r="U3131" i="1"/>
  <c r="U3130" i="1"/>
  <c r="U3129" i="1"/>
  <c r="U3128" i="1"/>
  <c r="U3127" i="1"/>
  <c r="U3126" i="1"/>
  <c r="U3125" i="1"/>
  <c r="U3124" i="1"/>
  <c r="U3123" i="1"/>
  <c r="U3122" i="1"/>
  <c r="U3121" i="1"/>
  <c r="U3120" i="1"/>
  <c r="U3119" i="1"/>
  <c r="U3118" i="1"/>
  <c r="U3117" i="1"/>
  <c r="U3116" i="1"/>
  <c r="U3115" i="1"/>
  <c r="U3114" i="1"/>
  <c r="U3113" i="1"/>
  <c r="U3112" i="1"/>
  <c r="U3111" i="1"/>
  <c r="U3110" i="1"/>
  <c r="U3109" i="1"/>
  <c r="U3108" i="1"/>
  <c r="U3107" i="1"/>
  <c r="U3106" i="1"/>
  <c r="U3105" i="1"/>
  <c r="U3104" i="1"/>
  <c r="U3103" i="1"/>
  <c r="U3102" i="1"/>
  <c r="U3101" i="1"/>
  <c r="U3100" i="1"/>
  <c r="U3099" i="1"/>
  <c r="U3098" i="1"/>
  <c r="U3097" i="1"/>
  <c r="U3096" i="1"/>
  <c r="U3095" i="1"/>
  <c r="U3094" i="1"/>
  <c r="U3093" i="1"/>
  <c r="U3092" i="1"/>
  <c r="U3091" i="1"/>
  <c r="U3090" i="1"/>
  <c r="U3089" i="1"/>
  <c r="U3088" i="1"/>
  <c r="U3087" i="1"/>
  <c r="U3086" i="1"/>
  <c r="U3085" i="1"/>
  <c r="U3084" i="1"/>
  <c r="U3083" i="1"/>
  <c r="U3082" i="1"/>
  <c r="U3081" i="1"/>
  <c r="U3080" i="1"/>
  <c r="U3079" i="1"/>
  <c r="U3078" i="1"/>
  <c r="U3077" i="1"/>
  <c r="U3076" i="1"/>
  <c r="U3075" i="1"/>
  <c r="U3074" i="1"/>
  <c r="U3073" i="1"/>
  <c r="U3072" i="1"/>
  <c r="U3071" i="1"/>
  <c r="U3070" i="1"/>
  <c r="U3069" i="1"/>
  <c r="U3068" i="1"/>
  <c r="U3067" i="1"/>
  <c r="U3066" i="1"/>
  <c r="U3065" i="1"/>
  <c r="U3064" i="1"/>
  <c r="U3063" i="1"/>
  <c r="U3062" i="1"/>
  <c r="U3061" i="1"/>
  <c r="U3060" i="1"/>
  <c r="U3059" i="1"/>
  <c r="U3058" i="1"/>
  <c r="U3057" i="1"/>
  <c r="U3056" i="1"/>
  <c r="U3055" i="1"/>
  <c r="U3054" i="1"/>
  <c r="U3053" i="1"/>
  <c r="U3052" i="1"/>
  <c r="U3051" i="1"/>
  <c r="U3050" i="1"/>
  <c r="U3049" i="1"/>
  <c r="U3048" i="1"/>
  <c r="U3047" i="1"/>
  <c r="U3046" i="1"/>
  <c r="U3045" i="1"/>
  <c r="U3044" i="1"/>
  <c r="U3043" i="1"/>
  <c r="U3042" i="1"/>
  <c r="U3041" i="1"/>
  <c r="U3040" i="1"/>
  <c r="U3039" i="1"/>
  <c r="U3038" i="1"/>
  <c r="U3037" i="1"/>
  <c r="U3036" i="1"/>
  <c r="U3035" i="1"/>
  <c r="U3034" i="1"/>
  <c r="U3033" i="1"/>
  <c r="U3032" i="1"/>
  <c r="U3031" i="1"/>
  <c r="U3030" i="1"/>
  <c r="U3029" i="1"/>
  <c r="U3028" i="1"/>
  <c r="U3027" i="1"/>
  <c r="U3026" i="1"/>
  <c r="U3025" i="1"/>
  <c r="U3024" i="1"/>
  <c r="U3023" i="1"/>
  <c r="U3022" i="1"/>
  <c r="U3021" i="1"/>
  <c r="U3020" i="1"/>
  <c r="U3019" i="1"/>
  <c r="U3018" i="1"/>
  <c r="U3017" i="1"/>
  <c r="U3016" i="1"/>
  <c r="U3015" i="1"/>
  <c r="U3014" i="1"/>
  <c r="U3013" i="1"/>
  <c r="U3012" i="1"/>
  <c r="U3011" i="1"/>
  <c r="U3010" i="1"/>
  <c r="U3009" i="1"/>
  <c r="U3008" i="1"/>
  <c r="U3007" i="1"/>
  <c r="U3006" i="1"/>
  <c r="U3005" i="1"/>
  <c r="U3004" i="1"/>
  <c r="U3003" i="1"/>
  <c r="U3002" i="1"/>
  <c r="U3001" i="1"/>
  <c r="U3000" i="1"/>
  <c r="U2999" i="1"/>
  <c r="U2998" i="1"/>
  <c r="U2997" i="1"/>
  <c r="U2996" i="1"/>
  <c r="U2995" i="1"/>
  <c r="U2994" i="1"/>
  <c r="U2993" i="1"/>
  <c r="U2992" i="1"/>
  <c r="U2991" i="1"/>
  <c r="U2990" i="1"/>
  <c r="U2989" i="1"/>
  <c r="U2988" i="1"/>
  <c r="U2987" i="1"/>
  <c r="U2986" i="1"/>
  <c r="U2985" i="1"/>
  <c r="U2984" i="1"/>
  <c r="U2983" i="1"/>
  <c r="U2982" i="1"/>
  <c r="U2981" i="1"/>
  <c r="U2980" i="1"/>
  <c r="U2979" i="1"/>
  <c r="U2978" i="1"/>
  <c r="U2977" i="1"/>
  <c r="U2976" i="1"/>
  <c r="U2975" i="1"/>
  <c r="U2974" i="1"/>
  <c r="U2973" i="1"/>
  <c r="U2972" i="1"/>
  <c r="U2971" i="1"/>
  <c r="U2970" i="1"/>
  <c r="U2969" i="1"/>
  <c r="U2968" i="1"/>
  <c r="U2967" i="1"/>
  <c r="U2966" i="1"/>
  <c r="U2965" i="1"/>
  <c r="U2964" i="1"/>
  <c r="U2963" i="1"/>
  <c r="U2962" i="1"/>
  <c r="U2961" i="1"/>
  <c r="U2960" i="1"/>
  <c r="U2959" i="1"/>
  <c r="U2958" i="1"/>
  <c r="U2957" i="1"/>
  <c r="U2956" i="1"/>
  <c r="U2955" i="1"/>
  <c r="U2954" i="1"/>
  <c r="U2953" i="1"/>
  <c r="U2952" i="1"/>
  <c r="U2951" i="1"/>
  <c r="U2950" i="1"/>
  <c r="U2949" i="1"/>
  <c r="U2948" i="1"/>
  <c r="U2947" i="1"/>
  <c r="U2946" i="1"/>
  <c r="U2945" i="1"/>
  <c r="U2944" i="1"/>
  <c r="U2943" i="1"/>
  <c r="U2942" i="1"/>
  <c r="U2941" i="1"/>
  <c r="U2940" i="1"/>
  <c r="U2939" i="1"/>
  <c r="U2938" i="1"/>
  <c r="U2937" i="1"/>
  <c r="U2936" i="1"/>
  <c r="U2935" i="1"/>
  <c r="U2934" i="1"/>
  <c r="U2933" i="1"/>
  <c r="U2932" i="1"/>
  <c r="U2931" i="1"/>
  <c r="U2930" i="1"/>
  <c r="U2929" i="1"/>
  <c r="U2928" i="1"/>
  <c r="U2927" i="1"/>
  <c r="U2926" i="1"/>
  <c r="U2925" i="1"/>
  <c r="U2924" i="1"/>
  <c r="U2923" i="1"/>
  <c r="U2922" i="1"/>
  <c r="U2921" i="1"/>
  <c r="U2920" i="1"/>
  <c r="U2919" i="1"/>
  <c r="U2918" i="1"/>
  <c r="U2917" i="1"/>
  <c r="U2916" i="1"/>
  <c r="U2915" i="1"/>
  <c r="U2914" i="1"/>
  <c r="U2913" i="1"/>
  <c r="U2912" i="1"/>
  <c r="U2911" i="1"/>
  <c r="U2910" i="1"/>
  <c r="U2909" i="1"/>
  <c r="U2908" i="1"/>
  <c r="U2907" i="1"/>
  <c r="U2906" i="1"/>
  <c r="U2905" i="1"/>
  <c r="U2904" i="1"/>
  <c r="U2903" i="1"/>
  <c r="U2902" i="1"/>
  <c r="U2901" i="1"/>
  <c r="U2900" i="1"/>
  <c r="U2899" i="1"/>
  <c r="U2898" i="1"/>
  <c r="U2897" i="1"/>
  <c r="U2896" i="1"/>
  <c r="U2895" i="1"/>
  <c r="U2894" i="1"/>
  <c r="U2893" i="1"/>
  <c r="U2892" i="1"/>
  <c r="U2891" i="1"/>
  <c r="U2890" i="1"/>
  <c r="U2889" i="1"/>
  <c r="U2888" i="1"/>
  <c r="U2887" i="1"/>
  <c r="U2886" i="1"/>
  <c r="U2885" i="1"/>
  <c r="U2884" i="1"/>
  <c r="U2883" i="1"/>
  <c r="U2882" i="1"/>
  <c r="U2881" i="1"/>
  <c r="U2880" i="1"/>
  <c r="U2879" i="1"/>
  <c r="U2878" i="1"/>
  <c r="U2877" i="1"/>
  <c r="U2876" i="1"/>
  <c r="U2875" i="1"/>
  <c r="U2874" i="1"/>
  <c r="U2873" i="1"/>
  <c r="U2872" i="1"/>
  <c r="U2871" i="1"/>
  <c r="U2870" i="1"/>
  <c r="U2869" i="1"/>
  <c r="U2868" i="1"/>
  <c r="U2867" i="1"/>
  <c r="U2866" i="1"/>
  <c r="U2865" i="1"/>
  <c r="U2864" i="1"/>
  <c r="U2863" i="1"/>
  <c r="U2862" i="1"/>
  <c r="U2861" i="1"/>
  <c r="U2860" i="1"/>
  <c r="U2859" i="1"/>
  <c r="U2858" i="1"/>
  <c r="U2857" i="1"/>
  <c r="U2856" i="1"/>
  <c r="U2855" i="1"/>
  <c r="U2854" i="1"/>
  <c r="U2853" i="1"/>
  <c r="U2852" i="1"/>
  <c r="U2851" i="1"/>
  <c r="U2850" i="1"/>
  <c r="U2849" i="1"/>
  <c r="U2848" i="1"/>
  <c r="U2847" i="1"/>
  <c r="U2846" i="1"/>
  <c r="U2845" i="1"/>
  <c r="U2844" i="1"/>
  <c r="U2843" i="1"/>
  <c r="U2842" i="1"/>
  <c r="U2841" i="1"/>
  <c r="U2840" i="1"/>
  <c r="U2839" i="1"/>
  <c r="U2838" i="1"/>
  <c r="U2837" i="1"/>
  <c r="U2836" i="1"/>
  <c r="U2835" i="1"/>
  <c r="U2834" i="1"/>
  <c r="U2833" i="1"/>
  <c r="U2832" i="1"/>
  <c r="U2831" i="1"/>
  <c r="U2830" i="1"/>
  <c r="U2829" i="1"/>
  <c r="U2828" i="1"/>
  <c r="U2827" i="1"/>
  <c r="U2826" i="1"/>
  <c r="U2825" i="1"/>
  <c r="U2824" i="1"/>
  <c r="U2823" i="1"/>
  <c r="U2822" i="1"/>
  <c r="U2821" i="1"/>
  <c r="U2820" i="1"/>
  <c r="U2819" i="1"/>
  <c r="U2818" i="1"/>
  <c r="U2817" i="1"/>
  <c r="U2816" i="1"/>
  <c r="U2815" i="1"/>
  <c r="U2814" i="1"/>
  <c r="U2813" i="1"/>
  <c r="U2812" i="1"/>
  <c r="U2811" i="1"/>
  <c r="U2810" i="1"/>
  <c r="U2809" i="1"/>
  <c r="U2808" i="1"/>
  <c r="U2807" i="1"/>
  <c r="U2806" i="1"/>
  <c r="U2805" i="1"/>
  <c r="U2804" i="1"/>
  <c r="U2803" i="1"/>
  <c r="U2802" i="1"/>
  <c r="U2801" i="1"/>
  <c r="U2800" i="1"/>
  <c r="U2799" i="1"/>
  <c r="U2798" i="1"/>
  <c r="U2797" i="1"/>
  <c r="U2796" i="1"/>
  <c r="U2795" i="1"/>
  <c r="U2794" i="1"/>
  <c r="U2793" i="1"/>
  <c r="U2792" i="1"/>
  <c r="U2791" i="1"/>
  <c r="U2790" i="1"/>
  <c r="U2789" i="1"/>
  <c r="U2788" i="1"/>
  <c r="U2787" i="1"/>
  <c r="U2786" i="1"/>
  <c r="U2785" i="1"/>
  <c r="U2784" i="1"/>
  <c r="U2783" i="1"/>
  <c r="U2782" i="1"/>
  <c r="U2781" i="1"/>
  <c r="U2780" i="1"/>
  <c r="U2779" i="1"/>
  <c r="U2778" i="1"/>
  <c r="U2777" i="1"/>
  <c r="U2776" i="1"/>
  <c r="U2775" i="1"/>
  <c r="U2774" i="1"/>
  <c r="U2773" i="1"/>
  <c r="U2772" i="1"/>
  <c r="U2771" i="1"/>
  <c r="U2770" i="1"/>
  <c r="U2769" i="1"/>
  <c r="U2768" i="1"/>
  <c r="U2767" i="1"/>
  <c r="U2766" i="1"/>
  <c r="U2765" i="1"/>
  <c r="U2764" i="1"/>
  <c r="U2763" i="1"/>
  <c r="U2762" i="1"/>
  <c r="U2761" i="1"/>
  <c r="U2760" i="1"/>
  <c r="U2759" i="1"/>
  <c r="U2758" i="1"/>
  <c r="U2757" i="1"/>
  <c r="U2756" i="1"/>
  <c r="U2755" i="1"/>
  <c r="U2754" i="1"/>
  <c r="U2753" i="1"/>
  <c r="U2752" i="1"/>
  <c r="U2751" i="1"/>
  <c r="U2750" i="1"/>
  <c r="U2749" i="1"/>
  <c r="U2748" i="1"/>
  <c r="U2747" i="1"/>
  <c r="U2746" i="1"/>
  <c r="U2745" i="1"/>
  <c r="U2744" i="1"/>
  <c r="U2743" i="1"/>
  <c r="U2742" i="1"/>
  <c r="U2741" i="1"/>
  <c r="U2740" i="1"/>
  <c r="U2739" i="1"/>
  <c r="U2738" i="1"/>
  <c r="U2737" i="1"/>
  <c r="U2736" i="1"/>
  <c r="U2735" i="1"/>
  <c r="U2734" i="1"/>
  <c r="U2733" i="1"/>
  <c r="U2732" i="1"/>
  <c r="U2731" i="1"/>
  <c r="U2730" i="1"/>
  <c r="U2729" i="1"/>
  <c r="U2728" i="1"/>
  <c r="U2727" i="1"/>
  <c r="U2726" i="1"/>
  <c r="U2725" i="1"/>
  <c r="U2724" i="1"/>
  <c r="U2723" i="1"/>
  <c r="U2722" i="1"/>
  <c r="U2721" i="1"/>
  <c r="U2720" i="1"/>
  <c r="U2719" i="1"/>
  <c r="U2718" i="1"/>
  <c r="U2717" i="1"/>
  <c r="U2716" i="1"/>
  <c r="U2715" i="1"/>
  <c r="U2714" i="1"/>
  <c r="U2713" i="1"/>
  <c r="U2712" i="1"/>
  <c r="U2711" i="1"/>
  <c r="U2710" i="1"/>
  <c r="U2709" i="1"/>
  <c r="U2708" i="1"/>
  <c r="U2707" i="1"/>
  <c r="U2706" i="1"/>
  <c r="U2705" i="1"/>
  <c r="U2704" i="1"/>
  <c r="U2703" i="1"/>
  <c r="U2702" i="1"/>
  <c r="U2701" i="1"/>
  <c r="U2700" i="1"/>
  <c r="U2699" i="1"/>
  <c r="U2698" i="1"/>
  <c r="U2697" i="1"/>
  <c r="U2696" i="1"/>
  <c r="U2695" i="1"/>
  <c r="U2694" i="1"/>
  <c r="U2693" i="1"/>
  <c r="U2692" i="1"/>
  <c r="U2691" i="1"/>
  <c r="U2690" i="1"/>
  <c r="U2689" i="1"/>
  <c r="U2688" i="1"/>
  <c r="U2687" i="1"/>
  <c r="U2686" i="1"/>
  <c r="U2685" i="1"/>
  <c r="U2684" i="1"/>
  <c r="U2683" i="1"/>
  <c r="U2682" i="1"/>
  <c r="U2681" i="1"/>
  <c r="U2680" i="1"/>
  <c r="U2679" i="1"/>
  <c r="U2678" i="1"/>
  <c r="U2677" i="1"/>
  <c r="U2676" i="1"/>
  <c r="U2675" i="1"/>
  <c r="U2674" i="1"/>
  <c r="U2673" i="1"/>
  <c r="U2672" i="1"/>
  <c r="U2671" i="1"/>
  <c r="U2670" i="1"/>
  <c r="U2669" i="1"/>
  <c r="U2668" i="1"/>
  <c r="U2667" i="1"/>
  <c r="U2666" i="1"/>
  <c r="U2665" i="1"/>
  <c r="U2664" i="1"/>
  <c r="U2663" i="1"/>
  <c r="U2662" i="1"/>
  <c r="U2661" i="1"/>
  <c r="U2660" i="1"/>
  <c r="U2659" i="1"/>
  <c r="U2658" i="1"/>
  <c r="U2657" i="1"/>
  <c r="U2656" i="1"/>
  <c r="U2655" i="1"/>
  <c r="U2654" i="1"/>
  <c r="U2653" i="1"/>
  <c r="U2652" i="1"/>
  <c r="U2651" i="1"/>
  <c r="U2650" i="1"/>
  <c r="U2649" i="1"/>
  <c r="U2648" i="1"/>
  <c r="U2647" i="1"/>
  <c r="U2646" i="1"/>
  <c r="U2645" i="1"/>
  <c r="U2644" i="1"/>
  <c r="U2643" i="1"/>
  <c r="U2642" i="1"/>
  <c r="U2641" i="1"/>
  <c r="U2640" i="1"/>
  <c r="U2639" i="1"/>
  <c r="U2638" i="1"/>
  <c r="U2637" i="1"/>
  <c r="U2636" i="1"/>
  <c r="U2635" i="1"/>
  <c r="U2634" i="1"/>
  <c r="U2633" i="1"/>
  <c r="U2632" i="1"/>
  <c r="U2631" i="1"/>
  <c r="U2630" i="1"/>
  <c r="U2629" i="1"/>
  <c r="U2628" i="1"/>
  <c r="U2627" i="1"/>
  <c r="U2626" i="1"/>
  <c r="U2625" i="1"/>
  <c r="U2624" i="1"/>
  <c r="U2623" i="1"/>
  <c r="U2622" i="1"/>
  <c r="U2621" i="1"/>
  <c r="U2620" i="1"/>
  <c r="U2619" i="1"/>
  <c r="U2618" i="1"/>
  <c r="U2617" i="1"/>
  <c r="U2616" i="1"/>
  <c r="U2615" i="1"/>
  <c r="U2614" i="1"/>
  <c r="U2613" i="1"/>
  <c r="U2612" i="1"/>
  <c r="U2611" i="1"/>
  <c r="U2610" i="1"/>
  <c r="U2609" i="1"/>
  <c r="U2608" i="1"/>
  <c r="U2607" i="1"/>
  <c r="U2606" i="1"/>
  <c r="U2605" i="1"/>
  <c r="U2604" i="1"/>
  <c r="U2603" i="1"/>
  <c r="U2602" i="1"/>
  <c r="U2601" i="1"/>
  <c r="U2600" i="1"/>
  <c r="U2599" i="1"/>
  <c r="U2598" i="1"/>
  <c r="U2597" i="1"/>
  <c r="U2596" i="1"/>
  <c r="U2595" i="1"/>
  <c r="U2594" i="1"/>
  <c r="U2593" i="1"/>
  <c r="U2592" i="1"/>
  <c r="U2591" i="1"/>
  <c r="U2590" i="1"/>
  <c r="U2589" i="1"/>
  <c r="U2588" i="1"/>
  <c r="U2587" i="1"/>
  <c r="U2586" i="1"/>
  <c r="U2585" i="1"/>
  <c r="U2584" i="1"/>
  <c r="U2583" i="1"/>
  <c r="U2582" i="1"/>
  <c r="U2581" i="1"/>
  <c r="U2580" i="1"/>
  <c r="U2579" i="1"/>
  <c r="U2578" i="1"/>
  <c r="U2577" i="1"/>
  <c r="U2576" i="1"/>
  <c r="U2575" i="1"/>
  <c r="U2574" i="1"/>
  <c r="U2573" i="1"/>
  <c r="U2572" i="1"/>
  <c r="U2571" i="1"/>
  <c r="U2570" i="1"/>
  <c r="U2569" i="1"/>
  <c r="U2568" i="1"/>
  <c r="U2567" i="1"/>
  <c r="U2566" i="1"/>
  <c r="U2565" i="1"/>
  <c r="U2564" i="1"/>
  <c r="U2563" i="1"/>
  <c r="U2562" i="1"/>
  <c r="U2561" i="1"/>
  <c r="U2560" i="1"/>
  <c r="U2559" i="1"/>
  <c r="U2558" i="1"/>
  <c r="U2557" i="1"/>
  <c r="U2556" i="1"/>
  <c r="U2555" i="1"/>
  <c r="U2554" i="1"/>
  <c r="U2553" i="1"/>
  <c r="U2552" i="1"/>
  <c r="U2551" i="1"/>
  <c r="U2550" i="1"/>
  <c r="U2549" i="1"/>
  <c r="U2548" i="1"/>
  <c r="U2547" i="1"/>
  <c r="U2546" i="1"/>
  <c r="U2545" i="1"/>
  <c r="U2544" i="1"/>
  <c r="U2543" i="1"/>
  <c r="U2542" i="1"/>
  <c r="U2541" i="1"/>
  <c r="U2540" i="1"/>
  <c r="U2539" i="1"/>
  <c r="U2538" i="1"/>
  <c r="U2537" i="1"/>
  <c r="U2536" i="1"/>
  <c r="U2535" i="1"/>
  <c r="U2534" i="1"/>
  <c r="U2533" i="1"/>
  <c r="U2532" i="1"/>
  <c r="U2531" i="1"/>
  <c r="U2530" i="1"/>
  <c r="U2529" i="1"/>
  <c r="U2528" i="1"/>
  <c r="U2527" i="1"/>
  <c r="U2526" i="1"/>
  <c r="U2525" i="1"/>
  <c r="U2524" i="1"/>
  <c r="U2523" i="1"/>
  <c r="U2522" i="1"/>
  <c r="U2521" i="1"/>
  <c r="U2520" i="1"/>
  <c r="U2519" i="1"/>
  <c r="U2518" i="1"/>
  <c r="U2517" i="1"/>
  <c r="U2516" i="1"/>
  <c r="U2515" i="1"/>
  <c r="U2514" i="1"/>
  <c r="U2513" i="1"/>
  <c r="U2512" i="1"/>
  <c r="U2511" i="1"/>
  <c r="U2510" i="1"/>
  <c r="U2509" i="1"/>
  <c r="U2508" i="1"/>
  <c r="U2507" i="1"/>
  <c r="U2506" i="1"/>
  <c r="U2505" i="1"/>
  <c r="U2504" i="1"/>
  <c r="U2503" i="1"/>
  <c r="U2502" i="1"/>
  <c r="U2501" i="1"/>
  <c r="U2500" i="1"/>
  <c r="U2499" i="1"/>
  <c r="U2498" i="1"/>
  <c r="U2497" i="1"/>
  <c r="U2496" i="1"/>
  <c r="U2495" i="1"/>
  <c r="U2494" i="1"/>
  <c r="U2493" i="1"/>
  <c r="U2492" i="1"/>
  <c r="U2491" i="1"/>
  <c r="U2490" i="1"/>
  <c r="U2489" i="1"/>
  <c r="U2488" i="1"/>
  <c r="U2487" i="1"/>
  <c r="U2486" i="1"/>
  <c r="U2485" i="1"/>
  <c r="U2484" i="1"/>
  <c r="U2483" i="1"/>
  <c r="U2482" i="1"/>
  <c r="U2481" i="1"/>
  <c r="U2480" i="1"/>
  <c r="U2479" i="1"/>
  <c r="U2478" i="1"/>
  <c r="U2477" i="1"/>
  <c r="U2476" i="1"/>
  <c r="U2475" i="1"/>
  <c r="U2474" i="1"/>
  <c r="U2473" i="1"/>
  <c r="U2472" i="1"/>
  <c r="U2471" i="1"/>
  <c r="U2470" i="1"/>
  <c r="U2469" i="1"/>
  <c r="U2468" i="1"/>
  <c r="U2467" i="1"/>
  <c r="U2466" i="1"/>
  <c r="U2465" i="1"/>
  <c r="U2464" i="1"/>
  <c r="U2463" i="1"/>
  <c r="U2462" i="1"/>
  <c r="U2461" i="1"/>
  <c r="U2460" i="1"/>
  <c r="U2459" i="1"/>
  <c r="U2458" i="1"/>
  <c r="U2457" i="1"/>
  <c r="U2456" i="1"/>
  <c r="U2455" i="1"/>
  <c r="U2454" i="1"/>
  <c r="U2453" i="1"/>
  <c r="U2452" i="1"/>
  <c r="U2451" i="1"/>
  <c r="U2450" i="1"/>
  <c r="U2449" i="1"/>
  <c r="U2448" i="1"/>
  <c r="U2447" i="1"/>
  <c r="U2446" i="1"/>
  <c r="U2445" i="1"/>
  <c r="U2444" i="1"/>
  <c r="U2443" i="1"/>
  <c r="U2442" i="1"/>
  <c r="U2441" i="1"/>
  <c r="U2440" i="1"/>
  <c r="U2439" i="1"/>
  <c r="U2438" i="1"/>
  <c r="U2437" i="1"/>
  <c r="U2436" i="1"/>
  <c r="U2435" i="1"/>
  <c r="U2434" i="1"/>
  <c r="U2433" i="1"/>
  <c r="U2432" i="1"/>
  <c r="U2431" i="1"/>
  <c r="U2430" i="1"/>
  <c r="U2429" i="1"/>
  <c r="U2428" i="1"/>
  <c r="U2427" i="1"/>
  <c r="U2426" i="1"/>
  <c r="U2425" i="1"/>
  <c r="U2424" i="1"/>
  <c r="U2423" i="1"/>
  <c r="U2422" i="1"/>
  <c r="U2421" i="1"/>
  <c r="U2420" i="1"/>
  <c r="U2419" i="1"/>
  <c r="U2418" i="1"/>
  <c r="U2417" i="1"/>
  <c r="U2416" i="1"/>
  <c r="U2415" i="1"/>
  <c r="U2414" i="1"/>
  <c r="U2413" i="1"/>
  <c r="U2412" i="1"/>
  <c r="U2411" i="1"/>
  <c r="U2410" i="1"/>
  <c r="U2409" i="1"/>
  <c r="U2408" i="1"/>
  <c r="U2407" i="1"/>
  <c r="U2406" i="1"/>
  <c r="U2405" i="1"/>
  <c r="U2404" i="1"/>
  <c r="U2403" i="1"/>
  <c r="U2402" i="1"/>
  <c r="U2401" i="1"/>
  <c r="U2400" i="1"/>
  <c r="U2399" i="1"/>
  <c r="U2398" i="1"/>
  <c r="U2397" i="1"/>
  <c r="U2396" i="1"/>
  <c r="U2395" i="1"/>
  <c r="U2394" i="1"/>
  <c r="U2393" i="1"/>
  <c r="U2392" i="1"/>
  <c r="U2391" i="1"/>
  <c r="U2390" i="1"/>
  <c r="U2389" i="1"/>
  <c r="U2388" i="1"/>
  <c r="U2387" i="1"/>
  <c r="U2386" i="1"/>
  <c r="U2385" i="1"/>
  <c r="U2384" i="1"/>
  <c r="U2383" i="1"/>
  <c r="U2382" i="1"/>
  <c r="U2381" i="1"/>
  <c r="U2380" i="1"/>
  <c r="U2379" i="1"/>
  <c r="U2378" i="1"/>
  <c r="U2377" i="1"/>
  <c r="U2376" i="1"/>
  <c r="U2375" i="1"/>
  <c r="U2374" i="1"/>
  <c r="U2373" i="1"/>
  <c r="U2372" i="1"/>
  <c r="U2371" i="1"/>
  <c r="U2370" i="1"/>
  <c r="U2369" i="1"/>
  <c r="U2368" i="1"/>
  <c r="U2367" i="1"/>
  <c r="U2366" i="1"/>
  <c r="U2365" i="1"/>
  <c r="U2364" i="1"/>
  <c r="U2363" i="1"/>
  <c r="U2362" i="1"/>
  <c r="U2361" i="1"/>
  <c r="U2360" i="1"/>
  <c r="U2359" i="1"/>
  <c r="U2358" i="1"/>
  <c r="U2357" i="1"/>
  <c r="U2356" i="1"/>
  <c r="U2355" i="1"/>
  <c r="U2354" i="1"/>
  <c r="U2353" i="1"/>
  <c r="U2352" i="1"/>
  <c r="U2351" i="1"/>
  <c r="U2350" i="1"/>
  <c r="U2349" i="1"/>
  <c r="U2348" i="1"/>
  <c r="U2347" i="1"/>
  <c r="U2346" i="1"/>
  <c r="U2345" i="1"/>
  <c r="U2344" i="1"/>
  <c r="U2343" i="1"/>
  <c r="U2342" i="1"/>
  <c r="U2341" i="1"/>
  <c r="U2340" i="1"/>
  <c r="U2339" i="1"/>
  <c r="U2338" i="1"/>
  <c r="U2337" i="1"/>
  <c r="U2336" i="1"/>
  <c r="U2335" i="1"/>
  <c r="U2334" i="1"/>
  <c r="U2333" i="1"/>
  <c r="U2332" i="1"/>
  <c r="U2331" i="1"/>
  <c r="U2330" i="1"/>
  <c r="U2329" i="1"/>
  <c r="U2328" i="1"/>
  <c r="U2327" i="1"/>
  <c r="U2326" i="1"/>
  <c r="U2325" i="1"/>
  <c r="U2324" i="1"/>
  <c r="U2323" i="1"/>
  <c r="U2322" i="1"/>
  <c r="U2321" i="1"/>
  <c r="U2320" i="1"/>
  <c r="U2319" i="1"/>
  <c r="U2318" i="1"/>
  <c r="U2317" i="1"/>
  <c r="U2316" i="1"/>
  <c r="U2315" i="1"/>
  <c r="U2314" i="1"/>
  <c r="U2313" i="1"/>
  <c r="U2312" i="1"/>
  <c r="U2311" i="1"/>
  <c r="U2310" i="1"/>
  <c r="U2309" i="1"/>
  <c r="U2308" i="1"/>
  <c r="U2307" i="1"/>
  <c r="U2306" i="1"/>
  <c r="U2305" i="1"/>
  <c r="U2304" i="1"/>
  <c r="U2303" i="1"/>
  <c r="U2302" i="1"/>
  <c r="U2301" i="1"/>
  <c r="U2300" i="1"/>
  <c r="U2299" i="1"/>
  <c r="U2298" i="1"/>
  <c r="U2297" i="1"/>
  <c r="U2296" i="1"/>
  <c r="U2295" i="1"/>
  <c r="U2294" i="1"/>
  <c r="U2293" i="1"/>
  <c r="U2292" i="1"/>
  <c r="U2291" i="1"/>
  <c r="U2290" i="1"/>
  <c r="U2289" i="1"/>
  <c r="U2288" i="1"/>
  <c r="U2287" i="1"/>
  <c r="U2286" i="1"/>
  <c r="U2285" i="1"/>
  <c r="U2284" i="1"/>
  <c r="U2283" i="1"/>
  <c r="U2282" i="1"/>
  <c r="U2281" i="1"/>
  <c r="U2280" i="1"/>
  <c r="U2279" i="1"/>
  <c r="U2278" i="1"/>
  <c r="U2277" i="1"/>
  <c r="U2276" i="1"/>
  <c r="U2275" i="1"/>
  <c r="U2274" i="1"/>
  <c r="U2273" i="1"/>
  <c r="U2272" i="1"/>
  <c r="U2271" i="1"/>
  <c r="U2270" i="1"/>
  <c r="U2269" i="1"/>
  <c r="U2268" i="1"/>
  <c r="U2267" i="1"/>
  <c r="U2266" i="1"/>
  <c r="U2265" i="1"/>
  <c r="U2264" i="1"/>
  <c r="U2263" i="1"/>
  <c r="U2262" i="1"/>
  <c r="U2261" i="1"/>
  <c r="U2260" i="1"/>
  <c r="U2259" i="1"/>
  <c r="U2258" i="1"/>
  <c r="U2257" i="1"/>
  <c r="U2256" i="1"/>
  <c r="U2255" i="1"/>
  <c r="U2254" i="1"/>
  <c r="U2253" i="1"/>
  <c r="U2252" i="1"/>
  <c r="U2251" i="1"/>
  <c r="U2250" i="1"/>
  <c r="U2249" i="1"/>
  <c r="U2248" i="1"/>
  <c r="U2247" i="1"/>
  <c r="U2246" i="1"/>
  <c r="U2245" i="1"/>
  <c r="U2244" i="1"/>
  <c r="U2243" i="1"/>
  <c r="U2242" i="1"/>
  <c r="U2241" i="1"/>
  <c r="U2240" i="1"/>
  <c r="U2239" i="1"/>
  <c r="U2238" i="1"/>
  <c r="U2237" i="1"/>
  <c r="U2236" i="1"/>
  <c r="U2235" i="1"/>
  <c r="U2234" i="1"/>
  <c r="U2233" i="1"/>
  <c r="U2232" i="1"/>
  <c r="U2231" i="1"/>
  <c r="U2230" i="1"/>
  <c r="U2229" i="1"/>
  <c r="U2228" i="1"/>
  <c r="U2227" i="1"/>
  <c r="U2226" i="1"/>
  <c r="U2225" i="1"/>
  <c r="U2224" i="1"/>
  <c r="U2223" i="1"/>
  <c r="U2222" i="1"/>
  <c r="U2221" i="1"/>
  <c r="U2220" i="1"/>
  <c r="U2219" i="1"/>
  <c r="U2218" i="1"/>
  <c r="U2217" i="1"/>
  <c r="U2216" i="1"/>
  <c r="U2215" i="1"/>
  <c r="U2214" i="1"/>
  <c r="U2213" i="1"/>
  <c r="U2212" i="1"/>
  <c r="U2211" i="1"/>
  <c r="U2210" i="1"/>
  <c r="U2209" i="1"/>
  <c r="U2208" i="1"/>
  <c r="U2207" i="1"/>
  <c r="U2206" i="1"/>
  <c r="U2205" i="1"/>
  <c r="U2204" i="1"/>
  <c r="U2203" i="1"/>
  <c r="U2202" i="1"/>
  <c r="U2201" i="1"/>
  <c r="U2200" i="1"/>
  <c r="U2199" i="1"/>
  <c r="U2198" i="1"/>
  <c r="U2197" i="1"/>
  <c r="U2196" i="1"/>
  <c r="U2195" i="1"/>
  <c r="U2194" i="1"/>
  <c r="U2193" i="1"/>
  <c r="U2192" i="1"/>
  <c r="U2191" i="1"/>
  <c r="U2190" i="1"/>
  <c r="U2189" i="1"/>
  <c r="U2188" i="1"/>
  <c r="U2187" i="1"/>
  <c r="U2186" i="1"/>
  <c r="U2185" i="1"/>
  <c r="U2184" i="1"/>
  <c r="U2183" i="1"/>
  <c r="U2182" i="1"/>
  <c r="U2181" i="1"/>
  <c r="U2180" i="1"/>
  <c r="U2179" i="1"/>
  <c r="U2178" i="1"/>
  <c r="U2177" i="1"/>
  <c r="U2176" i="1"/>
  <c r="U2175" i="1"/>
  <c r="U2174" i="1"/>
  <c r="U2173" i="1"/>
  <c r="U2172" i="1"/>
  <c r="U2171" i="1"/>
  <c r="U2170" i="1"/>
  <c r="U2169" i="1"/>
  <c r="U2168" i="1"/>
  <c r="U2167" i="1"/>
  <c r="U2166" i="1"/>
  <c r="U2165" i="1"/>
  <c r="U2164" i="1"/>
  <c r="U2163" i="1"/>
  <c r="U2162" i="1"/>
  <c r="U2161" i="1"/>
  <c r="U2160" i="1"/>
  <c r="U2159" i="1"/>
  <c r="U2158" i="1"/>
  <c r="U2157" i="1"/>
  <c r="U2156" i="1"/>
  <c r="U2155" i="1"/>
  <c r="U2154" i="1"/>
  <c r="U2153" i="1"/>
  <c r="U2152" i="1"/>
  <c r="U2151" i="1"/>
  <c r="U2150" i="1"/>
  <c r="U2149" i="1"/>
  <c r="U2148" i="1"/>
  <c r="U2147" i="1"/>
  <c r="U2146" i="1"/>
  <c r="U2145" i="1"/>
  <c r="U2144" i="1"/>
  <c r="U2143" i="1"/>
  <c r="U2142" i="1"/>
  <c r="U2141" i="1"/>
  <c r="U2140" i="1"/>
  <c r="U2139" i="1"/>
  <c r="U2138" i="1"/>
  <c r="U2137" i="1"/>
  <c r="U2136" i="1"/>
  <c r="U2135" i="1"/>
  <c r="U2134" i="1"/>
  <c r="U2133" i="1"/>
  <c r="U2132" i="1"/>
  <c r="U2131" i="1"/>
  <c r="U2130" i="1"/>
  <c r="U2129" i="1"/>
  <c r="U2128" i="1"/>
  <c r="U2127" i="1"/>
  <c r="U2126" i="1"/>
  <c r="U2125" i="1"/>
  <c r="U2124" i="1"/>
  <c r="U2123" i="1"/>
  <c r="U2122" i="1"/>
  <c r="U2121" i="1"/>
  <c r="U2120" i="1"/>
  <c r="U2119" i="1"/>
  <c r="U2118" i="1"/>
  <c r="U2117" i="1"/>
  <c r="U2116" i="1"/>
  <c r="U2115" i="1"/>
  <c r="U2114" i="1"/>
  <c r="U2113" i="1"/>
  <c r="U2112" i="1"/>
  <c r="U2111" i="1"/>
  <c r="U2110" i="1"/>
  <c r="U2109" i="1"/>
  <c r="U2108" i="1"/>
  <c r="U2107" i="1"/>
  <c r="U2106" i="1"/>
  <c r="U2105" i="1"/>
  <c r="U2104" i="1"/>
  <c r="U2103" i="1"/>
  <c r="U2102" i="1"/>
  <c r="U2101" i="1"/>
  <c r="U2100" i="1"/>
  <c r="U2099" i="1"/>
  <c r="U2098" i="1"/>
  <c r="U2097" i="1"/>
  <c r="U2096" i="1"/>
  <c r="U2095" i="1"/>
  <c r="U2094" i="1"/>
  <c r="U2093" i="1"/>
  <c r="U2092" i="1"/>
  <c r="U2091" i="1"/>
  <c r="U2090" i="1"/>
  <c r="U2089" i="1"/>
  <c r="U2088" i="1"/>
  <c r="U2087" i="1"/>
  <c r="U2086" i="1"/>
  <c r="U2085" i="1"/>
  <c r="U2084" i="1"/>
  <c r="U2083" i="1"/>
  <c r="U2082" i="1"/>
  <c r="U2081" i="1"/>
  <c r="U2080" i="1"/>
  <c r="U2079" i="1"/>
  <c r="U2078" i="1"/>
  <c r="U2077" i="1"/>
  <c r="U2076" i="1"/>
  <c r="U2075" i="1"/>
  <c r="U2074" i="1"/>
  <c r="U2073" i="1"/>
  <c r="U2072" i="1"/>
  <c r="U2071" i="1"/>
  <c r="U2070" i="1"/>
  <c r="U2069" i="1"/>
  <c r="U2068" i="1"/>
  <c r="U2067" i="1"/>
  <c r="U2066" i="1"/>
  <c r="U2065" i="1"/>
  <c r="U2064" i="1"/>
  <c r="U2063" i="1"/>
  <c r="U2062" i="1"/>
  <c r="U2061" i="1"/>
  <c r="U2060" i="1"/>
  <c r="U2059" i="1"/>
  <c r="U2058" i="1"/>
  <c r="U2057" i="1"/>
  <c r="U2056" i="1"/>
  <c r="U2055" i="1"/>
  <c r="U2054" i="1"/>
  <c r="U2053" i="1"/>
  <c r="U2052" i="1"/>
  <c r="U2051" i="1"/>
  <c r="U2050" i="1"/>
  <c r="U2049" i="1"/>
  <c r="U2048" i="1"/>
  <c r="U2047" i="1"/>
  <c r="U2046" i="1"/>
  <c r="U2045" i="1"/>
  <c r="U2044" i="1"/>
  <c r="U2043" i="1"/>
  <c r="U2042" i="1"/>
  <c r="U2041" i="1"/>
  <c r="U2040" i="1"/>
  <c r="U2039" i="1"/>
  <c r="U2038" i="1"/>
  <c r="U2037" i="1"/>
  <c r="U2036" i="1"/>
  <c r="U2035" i="1"/>
  <c r="U2034" i="1"/>
  <c r="U2033" i="1"/>
  <c r="U2032" i="1"/>
  <c r="U2031" i="1"/>
  <c r="U2030" i="1"/>
  <c r="U2029" i="1"/>
  <c r="U2028" i="1"/>
  <c r="U2027" i="1"/>
  <c r="U2026" i="1"/>
  <c r="U2025" i="1"/>
  <c r="U2024" i="1"/>
  <c r="U2023" i="1"/>
  <c r="U2022" i="1"/>
  <c r="U2021" i="1"/>
  <c r="U2020" i="1"/>
  <c r="U2019" i="1"/>
  <c r="U2018" i="1"/>
  <c r="U2017" i="1"/>
  <c r="U2016" i="1"/>
  <c r="U2015" i="1"/>
  <c r="U2014" i="1"/>
  <c r="U2013" i="1"/>
  <c r="U2012" i="1"/>
  <c r="U2011" i="1"/>
  <c r="U2010" i="1"/>
  <c r="U2009" i="1"/>
  <c r="U2008" i="1"/>
  <c r="U2007" i="1"/>
  <c r="U2006" i="1"/>
  <c r="U2005" i="1"/>
  <c r="U2004" i="1"/>
  <c r="U2003" i="1"/>
  <c r="U2002" i="1"/>
  <c r="U2001" i="1"/>
  <c r="U2000" i="1"/>
  <c r="U1999" i="1"/>
  <c r="U1998" i="1"/>
  <c r="U1997" i="1"/>
  <c r="U1996" i="1"/>
  <c r="U1995" i="1"/>
  <c r="U1994" i="1"/>
  <c r="U1993" i="1"/>
  <c r="U1992" i="1"/>
  <c r="U1991" i="1"/>
  <c r="U1990" i="1"/>
  <c r="U1989" i="1"/>
  <c r="U1988" i="1"/>
  <c r="U1987" i="1"/>
  <c r="U1986" i="1"/>
  <c r="U1985" i="1"/>
  <c r="U1984" i="1"/>
  <c r="U1983" i="1"/>
  <c r="U1982" i="1"/>
  <c r="U1981" i="1"/>
  <c r="U1980" i="1"/>
  <c r="U1979" i="1"/>
  <c r="U1978" i="1"/>
  <c r="U1977" i="1"/>
  <c r="U1976" i="1"/>
  <c r="U1975" i="1"/>
  <c r="U1974" i="1"/>
  <c r="U1973" i="1"/>
  <c r="U1972" i="1"/>
  <c r="U1971" i="1"/>
  <c r="U1970" i="1"/>
  <c r="U1969" i="1"/>
  <c r="U1968" i="1"/>
  <c r="U1967" i="1"/>
  <c r="U1966" i="1"/>
  <c r="U1965" i="1"/>
  <c r="U1963" i="1"/>
  <c r="U1962" i="1"/>
  <c r="U1961" i="1"/>
  <c r="U1960" i="1"/>
  <c r="U1959" i="1"/>
  <c r="U1958" i="1"/>
  <c r="U1957" i="1"/>
  <c r="U1956" i="1"/>
  <c r="U1955" i="1"/>
  <c r="U1954" i="1"/>
  <c r="U1953" i="1"/>
  <c r="U1952" i="1"/>
  <c r="U1951" i="1"/>
  <c r="U1950" i="1"/>
  <c r="U1949" i="1"/>
  <c r="U1948" i="1"/>
  <c r="U1947" i="1"/>
  <c r="U1946" i="1"/>
  <c r="U1945" i="1"/>
  <c r="U1944" i="1"/>
  <c r="U1943" i="1"/>
  <c r="U1942" i="1"/>
  <c r="U1941" i="1"/>
  <c r="U1940" i="1"/>
  <c r="U1939" i="1"/>
  <c r="U1938" i="1"/>
  <c r="U1937" i="1"/>
  <c r="U1936" i="1"/>
  <c r="U1935" i="1"/>
  <c r="U1934" i="1"/>
  <c r="U1933" i="1"/>
  <c r="U1932" i="1"/>
  <c r="U1931" i="1"/>
  <c r="U1930" i="1"/>
  <c r="U1929" i="1"/>
  <c r="U1928" i="1"/>
  <c r="U1927" i="1"/>
  <c r="U1926" i="1"/>
  <c r="U1925" i="1"/>
  <c r="U1924" i="1"/>
  <c r="U1923" i="1"/>
  <c r="U1922" i="1"/>
  <c r="U1921" i="1"/>
  <c r="U1920" i="1"/>
  <c r="U1919" i="1"/>
  <c r="U1918" i="1"/>
  <c r="U1917" i="1"/>
  <c r="U1916" i="1"/>
  <c r="U1915" i="1"/>
  <c r="U1914" i="1"/>
  <c r="U1913" i="1"/>
  <c r="U1912" i="1"/>
  <c r="U1911" i="1"/>
  <c r="U1910" i="1"/>
  <c r="U1909" i="1"/>
  <c r="U1908" i="1"/>
  <c r="U1907" i="1"/>
  <c r="U1906" i="1"/>
  <c r="U1905" i="1"/>
  <c r="U1904" i="1"/>
  <c r="U1903" i="1"/>
  <c r="U1902" i="1"/>
  <c r="U1901" i="1"/>
  <c r="U1900" i="1"/>
  <c r="U1899" i="1"/>
  <c r="U1898" i="1"/>
  <c r="U1897" i="1"/>
  <c r="U1896" i="1"/>
  <c r="U1895" i="1"/>
  <c r="U1894" i="1"/>
  <c r="U1893" i="1"/>
  <c r="U1892" i="1"/>
  <c r="U1891" i="1"/>
  <c r="U1890" i="1"/>
  <c r="U1889" i="1"/>
  <c r="U1888" i="1"/>
  <c r="U1887" i="1"/>
  <c r="U1886" i="1"/>
  <c r="U1885" i="1"/>
  <c r="U1884" i="1"/>
  <c r="U1883" i="1"/>
  <c r="U1882" i="1"/>
  <c r="U1881" i="1"/>
  <c r="U1880" i="1"/>
  <c r="U1879" i="1"/>
  <c r="U1878" i="1"/>
  <c r="U1877" i="1"/>
  <c r="U1876" i="1"/>
  <c r="U1875" i="1"/>
  <c r="U1874" i="1"/>
  <c r="U1873" i="1"/>
  <c r="U1872" i="1"/>
  <c r="U1871" i="1"/>
  <c r="U1870" i="1"/>
  <c r="U1869" i="1"/>
  <c r="U1868" i="1"/>
  <c r="U1867" i="1"/>
  <c r="U1866" i="1"/>
  <c r="U1865" i="1"/>
  <c r="U1864" i="1"/>
  <c r="U1863" i="1"/>
  <c r="U1862" i="1"/>
  <c r="U1861" i="1"/>
  <c r="U1860" i="1"/>
  <c r="U1859" i="1"/>
  <c r="U1858" i="1"/>
  <c r="U1857" i="1"/>
  <c r="U1856" i="1"/>
  <c r="U1855" i="1"/>
  <c r="U1854" i="1"/>
  <c r="U1853" i="1"/>
  <c r="U1852" i="1"/>
  <c r="U1851" i="1"/>
  <c r="U1850" i="1"/>
  <c r="U1849" i="1"/>
  <c r="U1848" i="1"/>
  <c r="U1847" i="1"/>
  <c r="U1846" i="1"/>
  <c r="U1845" i="1"/>
  <c r="U1844" i="1"/>
  <c r="U1843" i="1"/>
  <c r="U1842" i="1"/>
  <c r="U1841" i="1"/>
  <c r="U1840" i="1"/>
  <c r="U1839" i="1"/>
  <c r="U1838" i="1"/>
  <c r="U1837" i="1"/>
  <c r="U1836" i="1"/>
  <c r="U1835" i="1"/>
  <c r="U1834" i="1"/>
  <c r="U1833" i="1"/>
  <c r="U1832" i="1"/>
  <c r="U1831" i="1"/>
  <c r="U1830" i="1"/>
  <c r="U1829" i="1"/>
  <c r="U1828" i="1"/>
  <c r="U1827" i="1"/>
  <c r="U1826" i="1"/>
  <c r="U1825" i="1"/>
  <c r="U1824" i="1"/>
  <c r="U1823" i="1"/>
  <c r="U1822" i="1"/>
  <c r="U1821" i="1"/>
  <c r="U1820" i="1"/>
  <c r="U1819" i="1"/>
  <c r="U1818" i="1"/>
  <c r="U1817" i="1"/>
  <c r="U1816" i="1"/>
  <c r="U1815" i="1"/>
  <c r="U1814" i="1"/>
  <c r="U1813" i="1"/>
  <c r="U1812" i="1"/>
  <c r="U1811" i="1"/>
  <c r="U1810" i="1"/>
  <c r="U1809" i="1"/>
  <c r="U1808" i="1"/>
  <c r="U1807" i="1"/>
  <c r="U1806" i="1"/>
  <c r="U1805" i="1"/>
  <c r="U1804" i="1"/>
  <c r="U1803" i="1"/>
  <c r="U1802" i="1"/>
  <c r="U1801" i="1"/>
  <c r="U1800" i="1"/>
  <c r="U1799" i="1"/>
  <c r="U1798" i="1"/>
  <c r="U1797" i="1"/>
  <c r="U1796" i="1"/>
  <c r="U1795" i="1"/>
  <c r="U1794" i="1"/>
  <c r="U1793" i="1"/>
  <c r="U1792" i="1"/>
  <c r="U1791" i="1"/>
  <c r="U1790" i="1"/>
  <c r="U1789" i="1"/>
  <c r="U1788" i="1"/>
  <c r="U1787" i="1"/>
  <c r="U1786" i="1"/>
  <c r="U1785" i="1"/>
  <c r="U1784" i="1"/>
  <c r="U1783" i="1"/>
  <c r="U1782" i="1"/>
  <c r="U1781" i="1"/>
  <c r="U1780" i="1"/>
  <c r="U1779" i="1"/>
  <c r="U1778" i="1"/>
  <c r="U1777" i="1"/>
  <c r="U1776" i="1"/>
  <c r="U1775" i="1"/>
  <c r="U1774" i="1"/>
  <c r="U1773" i="1"/>
  <c r="U1772" i="1"/>
  <c r="U1771" i="1"/>
  <c r="U1770" i="1"/>
  <c r="U1769" i="1"/>
  <c r="U1768" i="1"/>
  <c r="U1767" i="1"/>
  <c r="U1766" i="1"/>
  <c r="U1765" i="1"/>
  <c r="U1764" i="1"/>
  <c r="U1763" i="1"/>
  <c r="U1762" i="1"/>
  <c r="U1761" i="1"/>
  <c r="U1760" i="1"/>
  <c r="U1759" i="1"/>
  <c r="U1758" i="1"/>
  <c r="U1757" i="1"/>
  <c r="U1756" i="1"/>
  <c r="U1755" i="1"/>
  <c r="U1754" i="1"/>
  <c r="U1753" i="1"/>
  <c r="U1752" i="1"/>
  <c r="U1751" i="1"/>
  <c r="U1750" i="1"/>
  <c r="U1749" i="1"/>
  <c r="U1748" i="1"/>
  <c r="U1747" i="1"/>
  <c r="U1746" i="1"/>
  <c r="U1745" i="1"/>
  <c r="U1744" i="1"/>
  <c r="U1743" i="1"/>
  <c r="U1742" i="1"/>
  <c r="U1741" i="1"/>
  <c r="U1740" i="1"/>
  <c r="U1739" i="1"/>
  <c r="U1738" i="1"/>
  <c r="U1737" i="1"/>
  <c r="U1736" i="1"/>
  <c r="U1735" i="1"/>
  <c r="U1734" i="1"/>
  <c r="U1733" i="1"/>
  <c r="U1732" i="1"/>
  <c r="U1731" i="1"/>
  <c r="U1730" i="1"/>
  <c r="U1729" i="1"/>
  <c r="U1728" i="1"/>
  <c r="U1727" i="1"/>
  <c r="U1726" i="1"/>
  <c r="U1725" i="1"/>
  <c r="U1724" i="1"/>
  <c r="U1723" i="1"/>
  <c r="U1722" i="1"/>
  <c r="U1721" i="1"/>
  <c r="U1720" i="1"/>
  <c r="U1719" i="1"/>
  <c r="U1718" i="1"/>
  <c r="U1717" i="1"/>
  <c r="U1716" i="1"/>
  <c r="U1715" i="1"/>
  <c r="U1714" i="1"/>
  <c r="U1713" i="1"/>
  <c r="U1712" i="1"/>
  <c r="U1711" i="1"/>
  <c r="U1710" i="1"/>
  <c r="U1709" i="1"/>
  <c r="U1708" i="1"/>
  <c r="U1707" i="1"/>
  <c r="U1706" i="1"/>
  <c r="U1705" i="1"/>
  <c r="U1704" i="1"/>
  <c r="U1703" i="1"/>
  <c r="U1702" i="1"/>
  <c r="U1701" i="1"/>
  <c r="U1700" i="1"/>
  <c r="U1699" i="1"/>
  <c r="U1698" i="1"/>
  <c r="U1697" i="1"/>
  <c r="U1696" i="1"/>
  <c r="U1695" i="1"/>
  <c r="U1694" i="1"/>
  <c r="U1693" i="1"/>
  <c r="U1692" i="1"/>
  <c r="U1691" i="1"/>
  <c r="U1690" i="1"/>
  <c r="U1689" i="1"/>
  <c r="U1688" i="1"/>
  <c r="U1687" i="1"/>
  <c r="U1686" i="1"/>
  <c r="U1685" i="1"/>
  <c r="U1684" i="1"/>
  <c r="U1683" i="1"/>
  <c r="U1682" i="1"/>
  <c r="U1681" i="1"/>
  <c r="U1680" i="1"/>
  <c r="U1679" i="1"/>
  <c r="U1678" i="1"/>
  <c r="U1677" i="1"/>
  <c r="U1676" i="1"/>
  <c r="U1675" i="1"/>
  <c r="U1674" i="1"/>
  <c r="U1673" i="1"/>
  <c r="U1672" i="1"/>
  <c r="U1671" i="1"/>
  <c r="U1670" i="1"/>
  <c r="U1669" i="1"/>
  <c r="U1668" i="1"/>
  <c r="U1667" i="1"/>
  <c r="U1666" i="1"/>
  <c r="U1665" i="1"/>
  <c r="U1664" i="1"/>
  <c r="U1663" i="1"/>
  <c r="U1662" i="1"/>
  <c r="U1661" i="1"/>
  <c r="U1660" i="1"/>
  <c r="U1659" i="1"/>
  <c r="U1658" i="1"/>
  <c r="U1657" i="1"/>
  <c r="U1656" i="1"/>
  <c r="U1655" i="1"/>
  <c r="U1654" i="1"/>
  <c r="U1653" i="1"/>
  <c r="U1652" i="1"/>
  <c r="U1651" i="1"/>
  <c r="U1650" i="1"/>
  <c r="U1649" i="1"/>
  <c r="U1648" i="1"/>
  <c r="U1647" i="1"/>
  <c r="U1646" i="1"/>
  <c r="U1645" i="1"/>
  <c r="U1644" i="1"/>
  <c r="U1643" i="1"/>
  <c r="U1642" i="1"/>
  <c r="U1641" i="1"/>
  <c r="U1640" i="1"/>
  <c r="U1639" i="1"/>
  <c r="U1638" i="1"/>
  <c r="U1637" i="1"/>
  <c r="U1636" i="1"/>
  <c r="U1635" i="1"/>
  <c r="U1634" i="1"/>
  <c r="U1633" i="1"/>
  <c r="U1632" i="1"/>
  <c r="U1631" i="1"/>
  <c r="U1630" i="1"/>
  <c r="U1629" i="1"/>
  <c r="U1628" i="1"/>
  <c r="U1627" i="1"/>
  <c r="U1626" i="1"/>
  <c r="U1625" i="1"/>
  <c r="U1624" i="1"/>
  <c r="U1623" i="1"/>
  <c r="U1622" i="1"/>
  <c r="U1621" i="1"/>
  <c r="U1620" i="1"/>
  <c r="U1619" i="1"/>
  <c r="U1618" i="1"/>
  <c r="U1617" i="1"/>
  <c r="U1616" i="1"/>
  <c r="U1615" i="1"/>
  <c r="U1614" i="1"/>
  <c r="U1613" i="1"/>
  <c r="U1612" i="1"/>
  <c r="U1611" i="1"/>
  <c r="U1610" i="1"/>
  <c r="U1609" i="1"/>
  <c r="U1608" i="1"/>
  <c r="U1607" i="1"/>
  <c r="U1606" i="1"/>
  <c r="U1605" i="1"/>
  <c r="U1604" i="1"/>
  <c r="U1603" i="1"/>
  <c r="U1602" i="1"/>
  <c r="U1601" i="1"/>
  <c r="U1600" i="1"/>
  <c r="U1599" i="1"/>
  <c r="U1598" i="1"/>
  <c r="U1597" i="1"/>
  <c r="U1596" i="1"/>
  <c r="U1595" i="1"/>
  <c r="U1594" i="1"/>
  <c r="U1593" i="1"/>
  <c r="U1592" i="1"/>
  <c r="U1591" i="1"/>
  <c r="U1590" i="1"/>
  <c r="U1589" i="1"/>
  <c r="U1588" i="1"/>
  <c r="U1587" i="1"/>
  <c r="U1586" i="1"/>
  <c r="U1585" i="1"/>
  <c r="U1584" i="1"/>
  <c r="U1583" i="1"/>
  <c r="U1582" i="1"/>
  <c r="U1581" i="1"/>
  <c r="U1580" i="1"/>
  <c r="U1579" i="1"/>
  <c r="U1578" i="1"/>
  <c r="U1577" i="1"/>
  <c r="U1576" i="1"/>
  <c r="U1575" i="1"/>
  <c r="U1574" i="1"/>
  <c r="U1573" i="1"/>
  <c r="U1572" i="1"/>
  <c r="U1571" i="1"/>
  <c r="U1570" i="1"/>
  <c r="U1569" i="1"/>
  <c r="U1568" i="1"/>
  <c r="U1567" i="1"/>
  <c r="U1566" i="1"/>
  <c r="U1565" i="1"/>
  <c r="U1564" i="1"/>
  <c r="U1563" i="1"/>
  <c r="U1562" i="1"/>
  <c r="U1561" i="1"/>
  <c r="U1560" i="1"/>
  <c r="U1559" i="1"/>
  <c r="U1558" i="1"/>
  <c r="U1557" i="1"/>
  <c r="U1556" i="1"/>
  <c r="U1555" i="1"/>
  <c r="U1554" i="1"/>
  <c r="U1553" i="1"/>
  <c r="U1552" i="1"/>
  <c r="U1551" i="1"/>
  <c r="U1550" i="1"/>
  <c r="U1549" i="1"/>
  <c r="U1548" i="1"/>
  <c r="U1547" i="1"/>
  <c r="U1546" i="1"/>
  <c r="U1545" i="1"/>
  <c r="U1544" i="1"/>
  <c r="U1543" i="1"/>
  <c r="U1542" i="1"/>
  <c r="U1541" i="1"/>
  <c r="U1540" i="1"/>
  <c r="U1539" i="1"/>
  <c r="U1538" i="1"/>
  <c r="U1537" i="1"/>
  <c r="U1536" i="1"/>
  <c r="U1535" i="1"/>
  <c r="U1534" i="1"/>
  <c r="U1533" i="1"/>
  <c r="U1532" i="1"/>
  <c r="U1531" i="1"/>
  <c r="U1530" i="1"/>
  <c r="U1529" i="1"/>
  <c r="U1528" i="1"/>
  <c r="U1527" i="1"/>
  <c r="U1526" i="1"/>
  <c r="U1525" i="1"/>
  <c r="U1524" i="1"/>
  <c r="U1523" i="1"/>
  <c r="U1522" i="1"/>
  <c r="U1521" i="1"/>
  <c r="U1520" i="1"/>
  <c r="U1519" i="1"/>
  <c r="U1518" i="1"/>
  <c r="U1517" i="1"/>
  <c r="U1516" i="1"/>
  <c r="U1515" i="1"/>
  <c r="U1514" i="1"/>
  <c r="U1513" i="1"/>
  <c r="U1512" i="1"/>
  <c r="U1511" i="1"/>
  <c r="U1510" i="1"/>
  <c r="U1509" i="1"/>
  <c r="U1508" i="1"/>
  <c r="U1507" i="1"/>
  <c r="U1506" i="1"/>
  <c r="U1505" i="1"/>
  <c r="U1504" i="1"/>
  <c r="U1503" i="1"/>
  <c r="U1502" i="1"/>
  <c r="U1501" i="1"/>
  <c r="U1500" i="1"/>
  <c r="U1499" i="1"/>
  <c r="U1498" i="1"/>
  <c r="U1497" i="1"/>
  <c r="U1496" i="1"/>
  <c r="U1495" i="1"/>
  <c r="U1494" i="1"/>
  <c r="U1493" i="1"/>
  <c r="U1492" i="1"/>
  <c r="U1491" i="1"/>
  <c r="U1490" i="1"/>
  <c r="U1489" i="1"/>
  <c r="U1488" i="1"/>
  <c r="U1487" i="1"/>
  <c r="U1486" i="1"/>
  <c r="U1485" i="1"/>
  <c r="U1484" i="1"/>
  <c r="U1483" i="1"/>
  <c r="U1482" i="1"/>
  <c r="U1481" i="1"/>
  <c r="U1480" i="1"/>
  <c r="U1479" i="1"/>
  <c r="U1478" i="1"/>
  <c r="U1477" i="1"/>
  <c r="U1476" i="1"/>
  <c r="U1475" i="1"/>
  <c r="U1474" i="1"/>
  <c r="U1473" i="1"/>
  <c r="U1472" i="1"/>
  <c r="U1471" i="1"/>
  <c r="U1470" i="1"/>
  <c r="U1469" i="1"/>
  <c r="U1468" i="1"/>
  <c r="U1467" i="1"/>
  <c r="U1466" i="1"/>
  <c r="U1465" i="1"/>
  <c r="U1464" i="1"/>
  <c r="U1463" i="1"/>
  <c r="U1462" i="1"/>
  <c r="U1461" i="1"/>
  <c r="U1460" i="1"/>
  <c r="U1459" i="1"/>
  <c r="U1458" i="1"/>
  <c r="U1457" i="1"/>
  <c r="U1456" i="1"/>
  <c r="U1455" i="1"/>
  <c r="U1454" i="1"/>
  <c r="U1453" i="1"/>
  <c r="U1452" i="1"/>
  <c r="U1451" i="1"/>
  <c r="U1450" i="1"/>
  <c r="U1449" i="1"/>
  <c r="U1448" i="1"/>
  <c r="U1447" i="1"/>
  <c r="U1446" i="1"/>
  <c r="U1445" i="1"/>
  <c r="U1444" i="1"/>
  <c r="U1443" i="1"/>
  <c r="U1442" i="1"/>
  <c r="U1441" i="1"/>
  <c r="U1440" i="1"/>
  <c r="U1439" i="1"/>
  <c r="U1438" i="1"/>
  <c r="U1437" i="1"/>
  <c r="U1436" i="1"/>
  <c r="U1435" i="1"/>
  <c r="U1434" i="1"/>
  <c r="U1433" i="1"/>
  <c r="U1432" i="1"/>
  <c r="U1431" i="1"/>
  <c r="U1430" i="1"/>
  <c r="U1429" i="1"/>
  <c r="U1428" i="1"/>
  <c r="U1427" i="1"/>
  <c r="U1426" i="1"/>
  <c r="U1425" i="1"/>
  <c r="U1424" i="1"/>
  <c r="U1423" i="1"/>
  <c r="U1422" i="1"/>
  <c r="U1421" i="1"/>
  <c r="U1420" i="1"/>
  <c r="U1419" i="1"/>
  <c r="U1418" i="1"/>
  <c r="U1417" i="1"/>
  <c r="U1416" i="1"/>
  <c r="U1415" i="1"/>
  <c r="U1414" i="1"/>
  <c r="U1413" i="1"/>
  <c r="U1412" i="1"/>
  <c r="U1411" i="1"/>
  <c r="U1410" i="1"/>
  <c r="U1409" i="1"/>
  <c r="U1408" i="1"/>
  <c r="U1407" i="1"/>
  <c r="U1406" i="1"/>
  <c r="U1405" i="1"/>
  <c r="U1404" i="1"/>
  <c r="U1403" i="1"/>
  <c r="U1402" i="1"/>
  <c r="U1401" i="1"/>
  <c r="U1400" i="1"/>
  <c r="U1399" i="1"/>
  <c r="U1398" i="1"/>
  <c r="U1397" i="1"/>
  <c r="U1396" i="1"/>
  <c r="U1395" i="1"/>
  <c r="U1394" i="1"/>
  <c r="U1393" i="1"/>
  <c r="U1392" i="1"/>
  <c r="U1391" i="1"/>
  <c r="U1390" i="1"/>
  <c r="U1389" i="1"/>
  <c r="U1388" i="1"/>
  <c r="U1387" i="1"/>
  <c r="U1386" i="1"/>
  <c r="U1385" i="1"/>
  <c r="U1384" i="1"/>
  <c r="U1383" i="1"/>
  <c r="U1382" i="1"/>
  <c r="U1381" i="1"/>
  <c r="U1380" i="1"/>
  <c r="U1379" i="1"/>
  <c r="U1378" i="1"/>
  <c r="U1377" i="1"/>
  <c r="U1376" i="1"/>
  <c r="U1375" i="1"/>
  <c r="U1374" i="1"/>
  <c r="U1373" i="1"/>
  <c r="U1372" i="1"/>
  <c r="U1371" i="1"/>
  <c r="U1370" i="1"/>
  <c r="U1369" i="1"/>
  <c r="U1368" i="1"/>
  <c r="U1367" i="1"/>
  <c r="U1366" i="1"/>
  <c r="U1365" i="1"/>
  <c r="U1364" i="1"/>
  <c r="U1363" i="1"/>
  <c r="U1362" i="1"/>
  <c r="U1361" i="1"/>
  <c r="U1360" i="1"/>
  <c r="U1359" i="1"/>
  <c r="U1358" i="1"/>
  <c r="U1357" i="1"/>
  <c r="U1356" i="1"/>
  <c r="U1355" i="1"/>
  <c r="U1354" i="1"/>
  <c r="U1353" i="1"/>
  <c r="U1352" i="1"/>
  <c r="U1351" i="1"/>
  <c r="U1350" i="1"/>
  <c r="U1349" i="1"/>
  <c r="U1348" i="1"/>
  <c r="U1347" i="1"/>
  <c r="U1346" i="1"/>
  <c r="U1345" i="1"/>
  <c r="U1344" i="1"/>
  <c r="U1343" i="1"/>
  <c r="U1342" i="1"/>
  <c r="U1341" i="1"/>
  <c r="U1340" i="1"/>
  <c r="U1339" i="1"/>
  <c r="U1338" i="1"/>
  <c r="U1337" i="1"/>
  <c r="U1336" i="1"/>
  <c r="U1335" i="1"/>
  <c r="U1334" i="1"/>
  <c r="U1333" i="1"/>
  <c r="U1332" i="1"/>
  <c r="U1331" i="1"/>
  <c r="U1330" i="1"/>
  <c r="U1329" i="1"/>
  <c r="U1328" i="1"/>
  <c r="U1327" i="1"/>
  <c r="U1326" i="1"/>
  <c r="U1325" i="1"/>
  <c r="U1324" i="1"/>
  <c r="U1323" i="1"/>
  <c r="U1322" i="1"/>
  <c r="U1321" i="1"/>
  <c r="U1320" i="1"/>
  <c r="U1319" i="1"/>
  <c r="U1318" i="1"/>
  <c r="U1317" i="1"/>
  <c r="U1316" i="1"/>
  <c r="U1315" i="1"/>
  <c r="U1314" i="1"/>
  <c r="U1313" i="1"/>
  <c r="U1312" i="1"/>
  <c r="U1311" i="1"/>
  <c r="U1310" i="1"/>
  <c r="U1309" i="1"/>
  <c r="U1308" i="1"/>
  <c r="U1307" i="1"/>
  <c r="U1306" i="1"/>
  <c r="U1305" i="1"/>
  <c r="U1304" i="1"/>
  <c r="U1303" i="1"/>
  <c r="U1302" i="1"/>
  <c r="U1301" i="1"/>
  <c r="U1300" i="1"/>
  <c r="U1299" i="1"/>
  <c r="U1298" i="1"/>
  <c r="U1297" i="1"/>
  <c r="U1296" i="1"/>
  <c r="U1295" i="1"/>
  <c r="U1294" i="1"/>
  <c r="U1293" i="1"/>
  <c r="U1292" i="1"/>
  <c r="U1291" i="1"/>
  <c r="U1290" i="1"/>
  <c r="U1289" i="1"/>
  <c r="U1288" i="1"/>
  <c r="U1287" i="1"/>
  <c r="U1286" i="1"/>
  <c r="U1285" i="1"/>
  <c r="U1284" i="1"/>
  <c r="U1283" i="1"/>
  <c r="U1282" i="1"/>
  <c r="U1281" i="1"/>
  <c r="U1280" i="1"/>
  <c r="U1279" i="1"/>
  <c r="U1278" i="1"/>
  <c r="U1277" i="1"/>
  <c r="U1276" i="1"/>
  <c r="U1275" i="1"/>
  <c r="U1274" i="1"/>
  <c r="U1273" i="1"/>
  <c r="U1272" i="1"/>
  <c r="U1271" i="1"/>
  <c r="U1270" i="1"/>
  <c r="U1269" i="1"/>
  <c r="U1268" i="1"/>
  <c r="U1267" i="1"/>
  <c r="U1266" i="1"/>
  <c r="U1265" i="1"/>
  <c r="U1264" i="1"/>
  <c r="U1263" i="1"/>
  <c r="U1262" i="1"/>
  <c r="U1261" i="1"/>
  <c r="U1260" i="1"/>
  <c r="U1259" i="1"/>
  <c r="U1258" i="1"/>
  <c r="U1257" i="1"/>
  <c r="U1256" i="1"/>
  <c r="U1255" i="1"/>
  <c r="U1254" i="1"/>
  <c r="U1253" i="1"/>
  <c r="U1252" i="1"/>
  <c r="U1251" i="1"/>
  <c r="U1250" i="1"/>
  <c r="U1249" i="1"/>
  <c r="U1248" i="1"/>
  <c r="U1247" i="1"/>
  <c r="U1246" i="1"/>
  <c r="U1245" i="1"/>
  <c r="U1244" i="1"/>
  <c r="U1243" i="1"/>
  <c r="U1242" i="1"/>
  <c r="U1241" i="1"/>
  <c r="U1240" i="1"/>
  <c r="U1239" i="1"/>
  <c r="U1238" i="1"/>
  <c r="U1237" i="1"/>
  <c r="U1236" i="1"/>
  <c r="U1235" i="1"/>
  <c r="U1234" i="1"/>
  <c r="U1233" i="1"/>
  <c r="U1232" i="1"/>
  <c r="U1231" i="1"/>
  <c r="U1230" i="1"/>
  <c r="U1229" i="1"/>
  <c r="U1228" i="1"/>
  <c r="U1227" i="1"/>
  <c r="U1226" i="1"/>
  <c r="U1225" i="1"/>
  <c r="U1224" i="1"/>
  <c r="U1223" i="1"/>
  <c r="U1222" i="1"/>
  <c r="U1221" i="1"/>
  <c r="U1220" i="1"/>
  <c r="U1219" i="1"/>
  <c r="U1218" i="1"/>
  <c r="U1217" i="1"/>
  <c r="U1216" i="1"/>
  <c r="U1215" i="1"/>
  <c r="U1214" i="1"/>
  <c r="U1213" i="1"/>
  <c r="U1212" i="1"/>
  <c r="U1211" i="1"/>
  <c r="U1210" i="1"/>
  <c r="U1209" i="1"/>
  <c r="U1208" i="1"/>
  <c r="U1207" i="1"/>
  <c r="U1206" i="1"/>
  <c r="U1205" i="1"/>
  <c r="U1204" i="1"/>
  <c r="U1203" i="1"/>
  <c r="U1202" i="1"/>
  <c r="U1201" i="1"/>
  <c r="U1200" i="1"/>
  <c r="U1199" i="1"/>
  <c r="U1198" i="1"/>
  <c r="U1197" i="1"/>
  <c r="U1196" i="1"/>
  <c r="U1195" i="1"/>
  <c r="U1194" i="1"/>
  <c r="U1193" i="1"/>
  <c r="U1192" i="1"/>
  <c r="U1191" i="1"/>
  <c r="U1190" i="1"/>
  <c r="U1189" i="1"/>
  <c r="U1188" i="1"/>
  <c r="U1187" i="1"/>
  <c r="U1186" i="1"/>
  <c r="U1185" i="1"/>
  <c r="U1184" i="1"/>
  <c r="U1183" i="1"/>
  <c r="U1182" i="1"/>
  <c r="U1181" i="1"/>
  <c r="U1180" i="1"/>
  <c r="U1179" i="1"/>
  <c r="U1178" i="1"/>
  <c r="U1177" i="1"/>
  <c r="U1176" i="1"/>
  <c r="U1175" i="1"/>
  <c r="U1174" i="1"/>
  <c r="U1173" i="1"/>
  <c r="U1172" i="1"/>
  <c r="U1171" i="1"/>
  <c r="U1170" i="1"/>
  <c r="U1169" i="1"/>
  <c r="U1168" i="1"/>
  <c r="U1167" i="1"/>
  <c r="U1166" i="1"/>
  <c r="U1165" i="1"/>
  <c r="U1164" i="1"/>
  <c r="U1163" i="1"/>
  <c r="U1162" i="1"/>
  <c r="U1161" i="1"/>
  <c r="U1160" i="1"/>
  <c r="U1159" i="1"/>
  <c r="U1158" i="1"/>
  <c r="U1157" i="1"/>
  <c r="U1156" i="1"/>
  <c r="U1155" i="1"/>
  <c r="U1154" i="1"/>
  <c r="U1153" i="1"/>
  <c r="U1152" i="1"/>
  <c r="U1151" i="1"/>
  <c r="U1150" i="1"/>
  <c r="U1149" i="1"/>
  <c r="U1148" i="1"/>
  <c r="U1147" i="1"/>
  <c r="U1146" i="1"/>
  <c r="U1145" i="1"/>
  <c r="U1144" i="1"/>
  <c r="U1143" i="1"/>
  <c r="U1142" i="1"/>
  <c r="U1141" i="1"/>
  <c r="U1140" i="1"/>
  <c r="U1139" i="1"/>
  <c r="U1138" i="1"/>
  <c r="U1137" i="1"/>
  <c r="U1136" i="1"/>
  <c r="U1135" i="1"/>
  <c r="U1134" i="1"/>
  <c r="U1133" i="1"/>
  <c r="U1132" i="1"/>
  <c r="U1131" i="1"/>
  <c r="U1130" i="1"/>
  <c r="U1129" i="1"/>
  <c r="U1128" i="1"/>
  <c r="U1127" i="1"/>
  <c r="U1126" i="1"/>
  <c r="U1125" i="1"/>
  <c r="U1124" i="1"/>
  <c r="U1123" i="1"/>
  <c r="U1122" i="1"/>
  <c r="U1121" i="1"/>
  <c r="U1120" i="1"/>
  <c r="U1119" i="1"/>
  <c r="U1118" i="1"/>
  <c r="U1117" i="1"/>
  <c r="U1116" i="1"/>
  <c r="U1115" i="1"/>
  <c r="U1114" i="1"/>
  <c r="U1113" i="1"/>
  <c r="U1112" i="1"/>
  <c r="U1111" i="1"/>
  <c r="U1110" i="1"/>
  <c r="U1109" i="1"/>
  <c r="U1108" i="1"/>
  <c r="U1107" i="1"/>
  <c r="U1106" i="1"/>
  <c r="U1105" i="1"/>
  <c r="U1104" i="1"/>
  <c r="U1103" i="1"/>
  <c r="U1102" i="1"/>
  <c r="U1101" i="1"/>
  <c r="U1100" i="1"/>
  <c r="U1099" i="1"/>
  <c r="U1098" i="1"/>
  <c r="U1097" i="1"/>
  <c r="U1096" i="1"/>
  <c r="U1095" i="1"/>
  <c r="U1094" i="1"/>
  <c r="U1093" i="1"/>
  <c r="U1092" i="1"/>
  <c r="U1091" i="1"/>
  <c r="U1090" i="1"/>
  <c r="U1089" i="1"/>
  <c r="U1088" i="1"/>
  <c r="U1087" i="1"/>
  <c r="U1086" i="1"/>
  <c r="U1085" i="1"/>
  <c r="U1084" i="1"/>
  <c r="U1083" i="1"/>
  <c r="U1082" i="1"/>
  <c r="U1081" i="1"/>
  <c r="U1080" i="1"/>
  <c r="U1079" i="1"/>
  <c r="U1078" i="1"/>
  <c r="U1077" i="1"/>
  <c r="U1076" i="1"/>
  <c r="U1075" i="1"/>
  <c r="U1074" i="1"/>
  <c r="U1073" i="1"/>
  <c r="U1072" i="1"/>
  <c r="U1071" i="1"/>
  <c r="U1070" i="1"/>
  <c r="U1069" i="1"/>
  <c r="U1068" i="1"/>
  <c r="U1067" i="1"/>
  <c r="U1066" i="1"/>
  <c r="U1065" i="1"/>
  <c r="U1064" i="1"/>
  <c r="U1063" i="1"/>
  <c r="U1062" i="1"/>
  <c r="U1061" i="1"/>
  <c r="U1060" i="1"/>
  <c r="U1059" i="1"/>
  <c r="U1058" i="1"/>
  <c r="U1057" i="1"/>
  <c r="U1056" i="1"/>
  <c r="U1055" i="1"/>
  <c r="U1054" i="1"/>
  <c r="U1053" i="1"/>
  <c r="U1052" i="1"/>
  <c r="U1051" i="1"/>
  <c r="U1050" i="1"/>
  <c r="U1049" i="1"/>
  <c r="U1048" i="1"/>
  <c r="U1047" i="1"/>
  <c r="U1046" i="1"/>
  <c r="U1045" i="1"/>
  <c r="U1044" i="1"/>
  <c r="U1043" i="1"/>
  <c r="U1042" i="1"/>
  <c r="U1041" i="1"/>
  <c r="U1040" i="1"/>
  <c r="U1039" i="1"/>
  <c r="U1038" i="1"/>
  <c r="U1037" i="1"/>
  <c r="U1036" i="1"/>
  <c r="U1035" i="1"/>
  <c r="U1034" i="1"/>
  <c r="U1033" i="1"/>
  <c r="U1032" i="1"/>
  <c r="U1031" i="1"/>
  <c r="U1030" i="1"/>
  <c r="U1029" i="1"/>
  <c r="U1028" i="1"/>
  <c r="U1027" i="1"/>
  <c r="U1026" i="1"/>
  <c r="U1025" i="1"/>
  <c r="U1024" i="1"/>
  <c r="U1023" i="1"/>
  <c r="U1022" i="1"/>
  <c r="U1021" i="1"/>
  <c r="U1020" i="1"/>
  <c r="U1019" i="1"/>
  <c r="U1018" i="1"/>
  <c r="U1017" i="1"/>
  <c r="U1016" i="1"/>
  <c r="U1015" i="1"/>
  <c r="U1014" i="1"/>
  <c r="U1013" i="1"/>
  <c r="U1012" i="1"/>
  <c r="U1011" i="1"/>
  <c r="U1010" i="1"/>
  <c r="U1009" i="1"/>
  <c r="U1008" i="1"/>
  <c r="U1007" i="1"/>
  <c r="U1006" i="1"/>
  <c r="U1005" i="1"/>
  <c r="U1004" i="1"/>
  <c r="U1003" i="1"/>
  <c r="U1002" i="1"/>
  <c r="U1001" i="1"/>
  <c r="U1000" i="1"/>
  <c r="U999" i="1"/>
  <c r="U998" i="1"/>
  <c r="U997" i="1"/>
  <c r="U996" i="1"/>
  <c r="U995" i="1"/>
  <c r="U994" i="1"/>
  <c r="U993" i="1"/>
  <c r="U992" i="1"/>
  <c r="U991" i="1"/>
  <c r="U990" i="1"/>
  <c r="U989" i="1"/>
  <c r="U988" i="1"/>
  <c r="U987" i="1"/>
  <c r="U986" i="1"/>
  <c r="U985" i="1"/>
  <c r="U984" i="1"/>
  <c r="U983" i="1"/>
  <c r="U982" i="1"/>
  <c r="U981" i="1"/>
  <c r="U980" i="1"/>
  <c r="U979" i="1"/>
  <c r="U978" i="1"/>
  <c r="U977" i="1"/>
  <c r="U976" i="1"/>
  <c r="U975" i="1"/>
  <c r="U974" i="1"/>
  <c r="U973" i="1"/>
  <c r="U972" i="1"/>
  <c r="U971" i="1"/>
  <c r="U970" i="1"/>
  <c r="U969" i="1"/>
  <c r="U968" i="1"/>
  <c r="U967" i="1"/>
  <c r="U966" i="1"/>
  <c r="U965" i="1"/>
  <c r="U964" i="1"/>
  <c r="U963" i="1"/>
  <c r="U962" i="1"/>
  <c r="U961" i="1"/>
  <c r="U960" i="1"/>
  <c r="U959" i="1"/>
  <c r="U958" i="1"/>
  <c r="U957" i="1"/>
  <c r="U956" i="1"/>
  <c r="U955" i="1"/>
  <c r="U954" i="1"/>
  <c r="U953" i="1"/>
  <c r="U952" i="1"/>
  <c r="U951" i="1"/>
  <c r="U950" i="1"/>
  <c r="U949" i="1"/>
  <c r="U948" i="1"/>
  <c r="U947" i="1"/>
  <c r="U946" i="1"/>
  <c r="U945" i="1"/>
  <c r="U944" i="1"/>
  <c r="U943" i="1"/>
  <c r="U942" i="1"/>
  <c r="U941" i="1"/>
  <c r="U940" i="1"/>
  <c r="U939" i="1"/>
  <c r="U938" i="1"/>
  <c r="U937" i="1"/>
  <c r="U936" i="1"/>
  <c r="U935" i="1"/>
  <c r="U934" i="1"/>
  <c r="U933" i="1"/>
  <c r="U932" i="1"/>
  <c r="U931" i="1"/>
  <c r="U930" i="1"/>
  <c r="U929" i="1"/>
  <c r="U928" i="1"/>
  <c r="U927" i="1"/>
  <c r="U926" i="1"/>
  <c r="U925" i="1"/>
  <c r="U924" i="1"/>
  <c r="U923" i="1"/>
  <c r="U922" i="1"/>
  <c r="U921" i="1"/>
  <c r="U920" i="1"/>
  <c r="U919" i="1"/>
  <c r="U918" i="1"/>
  <c r="U917" i="1"/>
  <c r="U916" i="1"/>
  <c r="U915" i="1"/>
  <c r="U914" i="1"/>
  <c r="U913" i="1"/>
  <c r="U912" i="1"/>
  <c r="U911" i="1"/>
  <c r="U910" i="1"/>
  <c r="U909" i="1"/>
  <c r="U908" i="1"/>
  <c r="U907" i="1"/>
  <c r="U906" i="1"/>
  <c r="U905" i="1"/>
  <c r="U904" i="1"/>
  <c r="U903" i="1"/>
  <c r="U902" i="1"/>
  <c r="U901" i="1"/>
  <c r="U900" i="1"/>
  <c r="U899" i="1"/>
  <c r="U898" i="1"/>
  <c r="U897" i="1"/>
  <c r="U896" i="1"/>
  <c r="U895" i="1"/>
  <c r="U894" i="1"/>
  <c r="U893" i="1"/>
  <c r="U892" i="1"/>
  <c r="U891" i="1"/>
  <c r="U890" i="1"/>
  <c r="U889" i="1"/>
  <c r="U888" i="1"/>
  <c r="U887" i="1"/>
  <c r="U886" i="1"/>
  <c r="U885" i="1"/>
  <c r="U884" i="1"/>
  <c r="U883" i="1"/>
  <c r="U882" i="1"/>
  <c r="U881" i="1"/>
  <c r="U880" i="1"/>
  <c r="U879" i="1"/>
  <c r="U878" i="1"/>
  <c r="U877" i="1"/>
  <c r="U876" i="1"/>
  <c r="U875" i="1"/>
  <c r="U874" i="1"/>
  <c r="U873" i="1"/>
  <c r="U872" i="1"/>
  <c r="U871" i="1"/>
  <c r="U870" i="1"/>
  <c r="U869" i="1"/>
  <c r="U868" i="1"/>
  <c r="U867" i="1"/>
  <c r="U866" i="1"/>
  <c r="U865" i="1"/>
  <c r="U864" i="1"/>
  <c r="U863" i="1"/>
  <c r="U862" i="1"/>
  <c r="U861" i="1"/>
  <c r="U860" i="1"/>
  <c r="U859" i="1"/>
  <c r="U858" i="1"/>
  <c r="U857" i="1"/>
  <c r="U856" i="1"/>
  <c r="U855" i="1"/>
  <c r="U854" i="1"/>
  <c r="U853" i="1"/>
  <c r="U852" i="1"/>
  <c r="U851" i="1"/>
  <c r="U850" i="1"/>
  <c r="U849" i="1"/>
  <c r="U848" i="1"/>
  <c r="U847" i="1"/>
  <c r="U846" i="1"/>
  <c r="U845" i="1"/>
  <c r="U844" i="1"/>
  <c r="U843" i="1"/>
  <c r="U842" i="1"/>
  <c r="U841" i="1"/>
  <c r="U840" i="1"/>
  <c r="U839" i="1"/>
  <c r="U838" i="1"/>
  <c r="U837" i="1"/>
  <c r="U836" i="1"/>
  <c r="U835" i="1"/>
  <c r="U834" i="1"/>
  <c r="U833" i="1"/>
  <c r="U832" i="1"/>
  <c r="U831" i="1"/>
  <c r="U830" i="1"/>
  <c r="U829" i="1"/>
  <c r="U828" i="1"/>
  <c r="U827" i="1"/>
  <c r="U826" i="1"/>
  <c r="U825" i="1"/>
  <c r="U824" i="1"/>
  <c r="U823" i="1"/>
  <c r="U822" i="1"/>
  <c r="U821" i="1"/>
  <c r="U820" i="1"/>
  <c r="U819" i="1"/>
  <c r="U818" i="1"/>
  <c r="U817" i="1"/>
  <c r="U816" i="1"/>
  <c r="U815" i="1"/>
  <c r="U814" i="1"/>
  <c r="U813" i="1"/>
  <c r="U812" i="1"/>
  <c r="U811" i="1"/>
  <c r="U810" i="1"/>
  <c r="U809" i="1"/>
  <c r="U808" i="1"/>
  <c r="U807" i="1"/>
  <c r="U806" i="1"/>
  <c r="U805" i="1"/>
  <c r="U804" i="1"/>
  <c r="U803" i="1"/>
  <c r="U802" i="1"/>
  <c r="U801" i="1"/>
  <c r="U800" i="1"/>
  <c r="U799" i="1"/>
  <c r="U798" i="1"/>
  <c r="U797" i="1"/>
  <c r="U796" i="1"/>
  <c r="U795" i="1"/>
  <c r="U794" i="1"/>
  <c r="U793" i="1"/>
  <c r="U792" i="1"/>
  <c r="U791" i="1"/>
  <c r="U790" i="1"/>
  <c r="U789" i="1"/>
  <c r="U788" i="1"/>
  <c r="U787" i="1"/>
  <c r="U786" i="1"/>
  <c r="U785" i="1"/>
  <c r="U784" i="1"/>
  <c r="U783" i="1"/>
  <c r="U782" i="1"/>
  <c r="U781" i="1"/>
  <c r="U780" i="1"/>
  <c r="U779" i="1"/>
  <c r="U778" i="1"/>
  <c r="U777" i="1"/>
  <c r="U776" i="1"/>
  <c r="U775" i="1"/>
  <c r="U774" i="1"/>
  <c r="U773" i="1"/>
  <c r="U772" i="1"/>
  <c r="U771" i="1"/>
  <c r="U770" i="1"/>
  <c r="U769" i="1"/>
  <c r="U768" i="1"/>
  <c r="U767" i="1"/>
  <c r="U766" i="1"/>
  <c r="U765" i="1"/>
  <c r="U764" i="1"/>
  <c r="U763" i="1"/>
  <c r="U762" i="1"/>
  <c r="U761" i="1"/>
  <c r="U760" i="1"/>
  <c r="U759" i="1"/>
  <c r="U758" i="1"/>
  <c r="U757" i="1"/>
  <c r="U756" i="1"/>
  <c r="U755" i="1"/>
  <c r="U754" i="1"/>
  <c r="U753" i="1"/>
  <c r="U752" i="1"/>
  <c r="U751" i="1"/>
  <c r="U750" i="1"/>
  <c r="U749" i="1"/>
  <c r="U748" i="1"/>
  <c r="U747" i="1"/>
  <c r="U746" i="1"/>
  <c r="U745" i="1"/>
  <c r="U744" i="1"/>
  <c r="U743" i="1"/>
  <c r="U742" i="1"/>
  <c r="U741" i="1"/>
  <c r="U740" i="1"/>
  <c r="U739" i="1"/>
  <c r="U738" i="1"/>
  <c r="U737" i="1"/>
  <c r="U736" i="1"/>
  <c r="U735" i="1"/>
  <c r="U734" i="1"/>
  <c r="U733" i="1"/>
  <c r="U732" i="1"/>
  <c r="U731" i="1"/>
  <c r="U730" i="1"/>
  <c r="U729" i="1"/>
  <c r="U728" i="1"/>
  <c r="U727" i="1"/>
  <c r="U726" i="1"/>
  <c r="U725" i="1"/>
  <c r="U724" i="1"/>
  <c r="U723" i="1"/>
  <c r="U722" i="1"/>
  <c r="U721" i="1"/>
  <c r="U720" i="1"/>
  <c r="U719" i="1"/>
  <c r="U718" i="1"/>
  <c r="U717" i="1"/>
  <c r="U716" i="1"/>
  <c r="U715" i="1"/>
  <c r="U714" i="1"/>
  <c r="U713" i="1"/>
  <c r="U712" i="1"/>
  <c r="U711" i="1"/>
  <c r="U710" i="1"/>
  <c r="U709" i="1"/>
  <c r="U708" i="1"/>
  <c r="U707" i="1"/>
  <c r="U706" i="1"/>
  <c r="U705" i="1"/>
  <c r="U704" i="1"/>
  <c r="U703" i="1"/>
  <c r="U702" i="1"/>
  <c r="U701" i="1"/>
  <c r="U700" i="1"/>
  <c r="U699" i="1"/>
  <c r="U698" i="1"/>
  <c r="U697" i="1"/>
  <c r="U696" i="1"/>
  <c r="U695" i="1"/>
  <c r="U694" i="1"/>
  <c r="U693" i="1"/>
  <c r="U692" i="1"/>
  <c r="U691" i="1"/>
  <c r="U690" i="1"/>
  <c r="U689" i="1"/>
  <c r="U688" i="1"/>
  <c r="U687" i="1"/>
  <c r="U686" i="1"/>
  <c r="U685" i="1"/>
  <c r="U684" i="1"/>
  <c r="U683" i="1"/>
  <c r="U682" i="1"/>
  <c r="U681" i="1"/>
  <c r="U680" i="1"/>
  <c r="U679" i="1"/>
  <c r="U678" i="1"/>
  <c r="U677" i="1"/>
  <c r="U676" i="1"/>
  <c r="U675" i="1"/>
  <c r="U674" i="1"/>
  <c r="U673" i="1"/>
  <c r="U672" i="1"/>
  <c r="U671" i="1"/>
  <c r="U670" i="1"/>
  <c r="U669" i="1"/>
  <c r="U668" i="1"/>
  <c r="U667" i="1"/>
  <c r="U666" i="1"/>
  <c r="U665" i="1"/>
  <c r="U664" i="1"/>
  <c r="U663" i="1"/>
  <c r="U662" i="1"/>
  <c r="U661" i="1"/>
  <c r="U660" i="1"/>
  <c r="U659" i="1"/>
  <c r="U658" i="1"/>
  <c r="U657" i="1"/>
  <c r="U656" i="1"/>
  <c r="U655" i="1"/>
  <c r="U654" i="1"/>
  <c r="U653" i="1"/>
  <c r="U652" i="1"/>
  <c r="U651" i="1"/>
  <c r="U650" i="1"/>
  <c r="U649" i="1"/>
  <c r="U648" i="1"/>
  <c r="U647" i="1"/>
  <c r="U646" i="1"/>
  <c r="U645" i="1"/>
  <c r="U644" i="1"/>
  <c r="U643" i="1"/>
  <c r="U642" i="1"/>
  <c r="U641" i="1"/>
  <c r="U640" i="1"/>
  <c r="U639" i="1"/>
  <c r="U638" i="1"/>
  <c r="U637" i="1"/>
  <c r="U636" i="1"/>
  <c r="U635" i="1"/>
  <c r="U634" i="1"/>
  <c r="U633" i="1"/>
  <c r="U632" i="1"/>
  <c r="U631" i="1"/>
  <c r="U630" i="1"/>
  <c r="U629" i="1"/>
  <c r="U628" i="1"/>
  <c r="U627" i="1"/>
  <c r="U626" i="1"/>
  <c r="U625" i="1"/>
  <c r="U624" i="1"/>
  <c r="U623" i="1"/>
  <c r="U622" i="1"/>
  <c r="U621" i="1"/>
  <c r="U620" i="1"/>
  <c r="U619" i="1"/>
  <c r="U618" i="1"/>
  <c r="U617" i="1"/>
  <c r="U616" i="1"/>
  <c r="U615" i="1"/>
  <c r="U614" i="1"/>
  <c r="U613" i="1"/>
  <c r="U612" i="1"/>
  <c r="U611" i="1"/>
  <c r="U610" i="1"/>
  <c r="U609" i="1"/>
  <c r="U608" i="1"/>
  <c r="U607" i="1"/>
  <c r="U606" i="1"/>
  <c r="U605" i="1"/>
  <c r="U604" i="1"/>
  <c r="U603" i="1"/>
  <c r="U602" i="1"/>
  <c r="U601" i="1"/>
  <c r="U600" i="1"/>
  <c r="U599" i="1"/>
  <c r="U598" i="1"/>
  <c r="U597" i="1"/>
  <c r="U596" i="1"/>
  <c r="U595" i="1"/>
  <c r="U594" i="1"/>
  <c r="U593" i="1"/>
  <c r="U592" i="1"/>
  <c r="U591" i="1"/>
  <c r="U590" i="1"/>
  <c r="U589" i="1"/>
  <c r="U588" i="1"/>
  <c r="U587" i="1"/>
  <c r="U586" i="1"/>
  <c r="U585" i="1"/>
  <c r="U584" i="1"/>
  <c r="U583" i="1"/>
  <c r="U582" i="1"/>
  <c r="U581" i="1"/>
  <c r="U580" i="1"/>
  <c r="U579" i="1"/>
  <c r="U578" i="1"/>
  <c r="U577" i="1"/>
  <c r="U576" i="1"/>
  <c r="U575" i="1"/>
  <c r="U574" i="1"/>
  <c r="U573" i="1"/>
  <c r="U572" i="1"/>
  <c r="U571" i="1"/>
  <c r="U570" i="1"/>
  <c r="U569" i="1"/>
  <c r="U568" i="1"/>
  <c r="U567" i="1"/>
  <c r="U566" i="1"/>
  <c r="U565" i="1"/>
  <c r="U564" i="1"/>
  <c r="U563" i="1"/>
  <c r="U562" i="1"/>
  <c r="U561" i="1"/>
  <c r="U560" i="1"/>
  <c r="U559" i="1"/>
  <c r="U558" i="1"/>
  <c r="U557" i="1"/>
  <c r="U556" i="1"/>
  <c r="U555" i="1"/>
  <c r="U554" i="1"/>
  <c r="U553" i="1"/>
  <c r="U552" i="1"/>
  <c r="U551" i="1"/>
  <c r="U550" i="1"/>
  <c r="U549" i="1"/>
  <c r="U548" i="1"/>
  <c r="U547" i="1"/>
  <c r="U546" i="1"/>
  <c r="U545" i="1"/>
  <c r="U544" i="1"/>
  <c r="U543" i="1"/>
  <c r="U542" i="1"/>
  <c r="U541" i="1"/>
  <c r="U540" i="1"/>
  <c r="U539" i="1"/>
  <c r="U538" i="1"/>
  <c r="U537" i="1"/>
  <c r="U536" i="1"/>
  <c r="U535" i="1"/>
  <c r="U534" i="1"/>
  <c r="U533" i="1"/>
  <c r="U532" i="1"/>
  <c r="U531" i="1"/>
  <c r="U530" i="1"/>
  <c r="U529" i="1"/>
  <c r="U528" i="1"/>
  <c r="U527" i="1"/>
  <c r="U526" i="1"/>
  <c r="U525" i="1"/>
  <c r="U524" i="1"/>
  <c r="U523" i="1"/>
  <c r="U522" i="1"/>
  <c r="U521" i="1"/>
  <c r="U520" i="1"/>
  <c r="U519" i="1"/>
  <c r="U518" i="1"/>
  <c r="U517" i="1"/>
  <c r="U516" i="1"/>
  <c r="U515" i="1"/>
  <c r="U514" i="1"/>
  <c r="U513" i="1"/>
  <c r="U512" i="1"/>
  <c r="U511" i="1"/>
  <c r="U510" i="1"/>
  <c r="U509" i="1"/>
  <c r="U508" i="1"/>
  <c r="U507" i="1"/>
  <c r="U506" i="1"/>
  <c r="U505" i="1"/>
  <c r="U504" i="1"/>
  <c r="U503" i="1"/>
  <c r="U502" i="1"/>
  <c r="U501" i="1"/>
  <c r="U500" i="1"/>
  <c r="U499" i="1"/>
  <c r="U498" i="1"/>
  <c r="U497" i="1"/>
  <c r="U496" i="1"/>
  <c r="U495" i="1"/>
  <c r="U494" i="1"/>
  <c r="U493" i="1"/>
  <c r="U492" i="1"/>
  <c r="U491" i="1"/>
  <c r="U490" i="1"/>
  <c r="U489" i="1"/>
  <c r="U488" i="1"/>
  <c r="U487" i="1"/>
  <c r="U486" i="1"/>
  <c r="U485" i="1"/>
  <c r="U484" i="1"/>
  <c r="U483" i="1"/>
  <c r="U482" i="1"/>
  <c r="U481" i="1"/>
  <c r="U480" i="1"/>
  <c r="U479" i="1"/>
  <c r="U478" i="1"/>
  <c r="U477" i="1"/>
  <c r="U476" i="1"/>
  <c r="U475" i="1"/>
  <c r="U474" i="1"/>
  <c r="U473" i="1"/>
  <c r="U472" i="1"/>
  <c r="U471" i="1"/>
  <c r="U470" i="1"/>
  <c r="U469" i="1"/>
  <c r="U468" i="1"/>
  <c r="U467" i="1"/>
  <c r="U466" i="1"/>
  <c r="U465" i="1"/>
  <c r="U464" i="1"/>
  <c r="U463" i="1"/>
  <c r="U462" i="1"/>
  <c r="U461" i="1"/>
  <c r="U460" i="1"/>
  <c r="U459" i="1"/>
  <c r="U458" i="1"/>
  <c r="U457" i="1"/>
  <c r="U456" i="1"/>
  <c r="U455" i="1"/>
  <c r="U454" i="1"/>
  <c r="U453" i="1"/>
  <c r="U452" i="1"/>
  <c r="U451" i="1"/>
  <c r="U450" i="1"/>
  <c r="U449" i="1"/>
  <c r="U448" i="1"/>
  <c r="U447" i="1"/>
  <c r="U446" i="1"/>
  <c r="U445" i="1"/>
  <c r="U444" i="1"/>
  <c r="U443" i="1"/>
  <c r="U442" i="1"/>
  <c r="U441" i="1"/>
  <c r="U440" i="1"/>
  <c r="U439" i="1"/>
  <c r="U438" i="1"/>
  <c r="U437" i="1"/>
  <c r="U436" i="1"/>
  <c r="U435" i="1"/>
  <c r="U434" i="1"/>
  <c r="U433" i="1"/>
  <c r="U432" i="1"/>
  <c r="U431" i="1"/>
  <c r="U430" i="1"/>
  <c r="U429" i="1"/>
  <c r="U428" i="1"/>
  <c r="U427" i="1"/>
  <c r="U426" i="1"/>
  <c r="U425" i="1"/>
  <c r="U424" i="1"/>
  <c r="U423" i="1"/>
  <c r="U422" i="1"/>
  <c r="U421" i="1"/>
  <c r="U420" i="1"/>
  <c r="U419" i="1"/>
  <c r="U418" i="1"/>
  <c r="U417" i="1"/>
  <c r="U416" i="1"/>
  <c r="U415" i="1"/>
  <c r="U414" i="1"/>
  <c r="U413" i="1"/>
  <c r="U412" i="1"/>
  <c r="U411" i="1"/>
  <c r="U410" i="1"/>
  <c r="U409" i="1"/>
  <c r="U408" i="1"/>
  <c r="U407" i="1"/>
  <c r="U406" i="1"/>
  <c r="U405" i="1"/>
  <c r="U404" i="1"/>
  <c r="U403" i="1"/>
  <c r="U402" i="1"/>
  <c r="U401" i="1"/>
  <c r="U400" i="1"/>
  <c r="U399" i="1"/>
  <c r="U398" i="1"/>
  <c r="U397" i="1"/>
  <c r="U396" i="1"/>
  <c r="U395" i="1"/>
  <c r="U394" i="1"/>
  <c r="U393" i="1"/>
  <c r="U392" i="1"/>
  <c r="U391" i="1"/>
  <c r="U390" i="1"/>
  <c r="U389" i="1"/>
  <c r="U388" i="1"/>
  <c r="U387" i="1"/>
  <c r="U386" i="1"/>
  <c r="U385" i="1"/>
  <c r="U384" i="1"/>
  <c r="U383" i="1"/>
  <c r="U382" i="1"/>
  <c r="U381" i="1"/>
  <c r="U380" i="1"/>
  <c r="U379" i="1"/>
  <c r="U378" i="1"/>
  <c r="U377" i="1"/>
  <c r="U376" i="1"/>
  <c r="U375" i="1"/>
  <c r="U374" i="1"/>
  <c r="U373" i="1"/>
  <c r="U372" i="1"/>
  <c r="U371" i="1"/>
  <c r="U370" i="1"/>
  <c r="U369" i="1"/>
  <c r="U368" i="1"/>
  <c r="U367" i="1"/>
  <c r="U366" i="1"/>
  <c r="U365" i="1"/>
  <c r="U364" i="1"/>
  <c r="U363" i="1"/>
  <c r="U362" i="1"/>
  <c r="U361" i="1"/>
  <c r="U360" i="1"/>
  <c r="U359" i="1"/>
  <c r="U358" i="1"/>
  <c r="U357" i="1"/>
  <c r="U356" i="1"/>
  <c r="U355" i="1"/>
  <c r="U354" i="1"/>
  <c r="U353" i="1"/>
  <c r="U352" i="1"/>
  <c r="U351" i="1"/>
  <c r="U350" i="1"/>
  <c r="U349" i="1"/>
  <c r="U348" i="1"/>
  <c r="U347" i="1"/>
  <c r="U346" i="1"/>
  <c r="U345" i="1"/>
  <c r="U344" i="1"/>
  <c r="U343" i="1"/>
  <c r="U342" i="1"/>
  <c r="U341" i="1"/>
  <c r="U340" i="1"/>
  <c r="U339" i="1"/>
  <c r="U338" i="1"/>
  <c r="U337" i="1"/>
  <c r="U336" i="1"/>
  <c r="U335" i="1"/>
  <c r="U334" i="1"/>
  <c r="U333" i="1"/>
  <c r="U332" i="1"/>
  <c r="U331" i="1"/>
  <c r="U330" i="1"/>
  <c r="U329" i="1"/>
  <c r="U328" i="1"/>
  <c r="U327" i="1"/>
  <c r="U326" i="1"/>
  <c r="U325" i="1"/>
  <c r="U324" i="1"/>
  <c r="U323" i="1"/>
  <c r="U322" i="1"/>
  <c r="U321" i="1"/>
  <c r="U320" i="1"/>
  <c r="U319" i="1"/>
  <c r="U318" i="1"/>
  <c r="U317" i="1"/>
  <c r="U316" i="1"/>
  <c r="U315" i="1"/>
  <c r="U314" i="1"/>
  <c r="U313" i="1"/>
  <c r="U312" i="1"/>
  <c r="U311" i="1"/>
  <c r="U310" i="1"/>
  <c r="U309" i="1"/>
  <c r="U308" i="1"/>
  <c r="U307" i="1"/>
  <c r="U306" i="1"/>
  <c r="U305" i="1"/>
  <c r="U304" i="1"/>
  <c r="U303" i="1"/>
  <c r="U302" i="1"/>
  <c r="U301" i="1"/>
  <c r="U300" i="1"/>
  <c r="U299" i="1"/>
  <c r="U298" i="1"/>
  <c r="U297" i="1"/>
  <c r="U296" i="1"/>
  <c r="U295" i="1"/>
  <c r="U294" i="1"/>
  <c r="U293" i="1"/>
  <c r="U292" i="1"/>
  <c r="U291" i="1"/>
  <c r="U290" i="1"/>
  <c r="U289" i="1"/>
  <c r="U288" i="1"/>
  <c r="U287" i="1"/>
  <c r="U286" i="1"/>
  <c r="U285" i="1"/>
  <c r="U284" i="1"/>
  <c r="U283" i="1"/>
  <c r="U282" i="1"/>
  <c r="U281" i="1"/>
  <c r="U280" i="1"/>
  <c r="U279" i="1"/>
  <c r="U278" i="1"/>
  <c r="U277" i="1"/>
  <c r="U276" i="1"/>
  <c r="U275" i="1"/>
  <c r="U274" i="1"/>
  <c r="U273" i="1"/>
  <c r="U272" i="1"/>
  <c r="U271" i="1"/>
  <c r="U270" i="1"/>
  <c r="U269" i="1"/>
  <c r="U268" i="1"/>
  <c r="U267" i="1"/>
  <c r="U266" i="1"/>
  <c r="U265" i="1"/>
  <c r="U264" i="1"/>
  <c r="U263" i="1"/>
  <c r="U262" i="1"/>
  <c r="U261" i="1"/>
  <c r="U260" i="1"/>
  <c r="U259" i="1"/>
  <c r="U258" i="1"/>
  <c r="U257" i="1"/>
  <c r="U256" i="1"/>
  <c r="U255" i="1"/>
  <c r="U254" i="1"/>
  <c r="U253" i="1"/>
  <c r="U252" i="1"/>
  <c r="U251" i="1"/>
  <c r="U250" i="1"/>
  <c r="U249" i="1"/>
  <c r="U248" i="1"/>
  <c r="U247" i="1"/>
  <c r="U246" i="1"/>
  <c r="U245" i="1"/>
  <c r="U244" i="1"/>
  <c r="U243" i="1"/>
  <c r="U242" i="1"/>
  <c r="U241" i="1"/>
  <c r="U240" i="1"/>
  <c r="U239" i="1"/>
  <c r="U238" i="1"/>
  <c r="U237" i="1"/>
  <c r="U236" i="1"/>
  <c r="U235" i="1"/>
  <c r="U234" i="1"/>
  <c r="U233" i="1"/>
  <c r="U232" i="1"/>
  <c r="U231" i="1"/>
  <c r="U230" i="1"/>
  <c r="U229" i="1"/>
  <c r="U228" i="1"/>
  <c r="U227" i="1"/>
  <c r="U226" i="1"/>
  <c r="U225" i="1"/>
  <c r="U224" i="1"/>
  <c r="U223" i="1"/>
  <c r="U222" i="1"/>
  <c r="U221" i="1"/>
  <c r="U220" i="1"/>
  <c r="U219" i="1"/>
  <c r="U218" i="1"/>
  <c r="U217" i="1"/>
  <c r="U216" i="1"/>
  <c r="U215" i="1"/>
  <c r="U214" i="1"/>
  <c r="U213" i="1"/>
  <c r="U212" i="1"/>
  <c r="U211" i="1"/>
  <c r="U210" i="1"/>
  <c r="U209" i="1"/>
  <c r="U208" i="1"/>
  <c r="U207" i="1"/>
  <c r="U206" i="1"/>
  <c r="U205" i="1"/>
  <c r="U204" i="1"/>
  <c r="U203" i="1"/>
  <c r="U202" i="1"/>
  <c r="U201" i="1"/>
  <c r="U200" i="1"/>
  <c r="U199" i="1"/>
  <c r="U198" i="1"/>
  <c r="U197" i="1"/>
  <c r="U196" i="1"/>
  <c r="U195" i="1"/>
  <c r="U194" i="1"/>
  <c r="U193" i="1"/>
  <c r="U192" i="1"/>
  <c r="U191" i="1"/>
  <c r="U190" i="1"/>
  <c r="U189" i="1"/>
  <c r="U188" i="1"/>
  <c r="U187" i="1"/>
  <c r="U186" i="1"/>
  <c r="U185" i="1"/>
  <c r="U184" i="1"/>
  <c r="U183" i="1"/>
  <c r="U182" i="1"/>
  <c r="U181" i="1"/>
  <c r="U180" i="1"/>
  <c r="U179" i="1"/>
  <c r="U178" i="1"/>
  <c r="U177" i="1"/>
  <c r="U176" i="1"/>
  <c r="U175" i="1"/>
  <c r="U174" i="1"/>
  <c r="U173" i="1"/>
  <c r="U172" i="1"/>
  <c r="U171" i="1"/>
  <c r="U170" i="1"/>
  <c r="U169" i="1"/>
  <c r="U168" i="1"/>
  <c r="U167" i="1"/>
  <c r="U166" i="1"/>
  <c r="U165" i="1"/>
  <c r="U164" i="1"/>
  <c r="U163" i="1"/>
  <c r="U162" i="1"/>
  <c r="U161" i="1"/>
  <c r="U160" i="1"/>
  <c r="U159" i="1"/>
  <c r="U158" i="1"/>
  <c r="U157" i="1"/>
  <c r="U156" i="1"/>
  <c r="U155" i="1"/>
  <c r="U154" i="1"/>
  <c r="U153" i="1"/>
  <c r="U152" i="1"/>
  <c r="U151" i="1"/>
  <c r="U150" i="1"/>
  <c r="U149" i="1"/>
  <c r="U148" i="1"/>
  <c r="U147" i="1"/>
  <c r="U146" i="1"/>
  <c r="U145" i="1"/>
  <c r="U144" i="1"/>
  <c r="U143" i="1"/>
  <c r="U142" i="1"/>
  <c r="U141" i="1"/>
  <c r="U140" i="1"/>
  <c r="U139" i="1"/>
  <c r="U138" i="1"/>
  <c r="U137" i="1"/>
  <c r="U136" i="1"/>
  <c r="U135" i="1"/>
  <c r="U134" i="1"/>
  <c r="U133" i="1"/>
  <c r="U132" i="1"/>
  <c r="U131" i="1"/>
  <c r="U130" i="1"/>
  <c r="U129" i="1"/>
  <c r="U128" i="1"/>
  <c r="U127" i="1"/>
  <c r="U126" i="1"/>
  <c r="U125" i="1"/>
  <c r="U124" i="1"/>
  <c r="U123" i="1"/>
  <c r="U122" i="1"/>
  <c r="U121" i="1"/>
  <c r="U120" i="1"/>
  <c r="U119" i="1"/>
  <c r="U118" i="1"/>
  <c r="U117" i="1"/>
  <c r="U116" i="1"/>
  <c r="U115" i="1"/>
  <c r="U114" i="1"/>
  <c r="U113" i="1"/>
  <c r="U112" i="1"/>
  <c r="U111" i="1"/>
  <c r="U110" i="1"/>
  <c r="U109" i="1"/>
  <c r="U108" i="1"/>
  <c r="U107" i="1"/>
  <c r="U106" i="1"/>
  <c r="U105" i="1"/>
  <c r="U104" i="1"/>
  <c r="U103" i="1"/>
  <c r="U102" i="1"/>
  <c r="U101" i="1"/>
  <c r="U100" i="1"/>
  <c r="U99" i="1"/>
  <c r="U98" i="1"/>
  <c r="U97" i="1"/>
  <c r="U96" i="1"/>
  <c r="U95" i="1"/>
  <c r="U94" i="1"/>
  <c r="U93" i="1"/>
  <c r="U92" i="1"/>
  <c r="U91" i="1"/>
  <c r="U90" i="1"/>
  <c r="U89" i="1"/>
  <c r="U88" i="1"/>
  <c r="U87" i="1"/>
  <c r="U86" i="1"/>
  <c r="U85" i="1"/>
  <c r="U84" i="1"/>
  <c r="U83" i="1"/>
  <c r="U82" i="1"/>
  <c r="U81" i="1"/>
  <c r="U80" i="1"/>
  <c r="U79" i="1"/>
  <c r="U78" i="1"/>
  <c r="U77" i="1"/>
  <c r="U76" i="1"/>
  <c r="U75" i="1"/>
  <c r="U74" i="1"/>
  <c r="U73" i="1"/>
  <c r="U72" i="1"/>
  <c r="U71" i="1"/>
  <c r="U70" i="1"/>
  <c r="U69" i="1"/>
  <c r="U68" i="1"/>
  <c r="U67" i="1"/>
  <c r="U66" i="1"/>
  <c r="U65" i="1"/>
  <c r="U64" i="1"/>
  <c r="U63" i="1"/>
  <c r="U62" i="1"/>
  <c r="U61" i="1"/>
  <c r="U60" i="1"/>
  <c r="U59" i="1"/>
  <c r="U58" i="1"/>
  <c r="U57" i="1"/>
  <c r="U56" i="1"/>
  <c r="U55" i="1"/>
  <c r="U54" i="1"/>
  <c r="U53" i="1"/>
  <c r="U52" i="1"/>
  <c r="U51" i="1"/>
  <c r="U50" i="1"/>
  <c r="U49" i="1"/>
  <c r="U48" i="1"/>
  <c r="U47" i="1"/>
  <c r="U46" i="1"/>
  <c r="U45" i="1"/>
  <c r="U44" i="1"/>
  <c r="U43" i="1"/>
  <c r="U42" i="1"/>
  <c r="U41" i="1"/>
  <c r="U40" i="1"/>
  <c r="U39" i="1"/>
  <c r="U38" i="1"/>
  <c r="U37" i="1"/>
  <c r="U36" i="1"/>
  <c r="U35" i="1"/>
  <c r="U34" i="1"/>
  <c r="U33" i="1"/>
  <c r="U32" i="1"/>
  <c r="U31" i="1"/>
  <c r="U30" i="1"/>
  <c r="U29" i="1"/>
  <c r="U28" i="1"/>
  <c r="U27" i="1"/>
  <c r="U26" i="1"/>
  <c r="U25" i="1"/>
  <c r="U24" i="1"/>
  <c r="U23" i="1"/>
  <c r="U22" i="1"/>
  <c r="U21" i="1"/>
  <c r="U20" i="1"/>
  <c r="U19" i="1"/>
  <c r="U18" i="1"/>
  <c r="U17" i="1"/>
  <c r="U16" i="1"/>
  <c r="U15" i="1"/>
  <c r="U14" i="1"/>
  <c r="U13" i="1"/>
  <c r="U12" i="1"/>
  <c r="U11" i="1"/>
  <c r="U10" i="1"/>
  <c r="U9" i="1"/>
  <c r="U8" i="1"/>
  <c r="U7" i="1"/>
  <c r="U6" i="1"/>
  <c r="U5" i="1"/>
  <c r="U4" i="1"/>
  <c r="U3" i="1"/>
  <c r="U2" i="1"/>
</calcChain>
</file>

<file path=xl/sharedStrings.xml><?xml version="1.0" encoding="utf-8"?>
<sst xmlns="http://schemas.openxmlformats.org/spreadsheetml/2006/main" count="91313" uniqueCount="34700">
  <si>
    <t>Timestamp</t>
  </si>
  <si>
    <t>Subject's name</t>
  </si>
  <si>
    <t>Subject's age</t>
  </si>
  <si>
    <t>Subject's gender</t>
  </si>
  <si>
    <t>Subject's race</t>
  </si>
  <si>
    <t>URL of image of deceased</t>
  </si>
  <si>
    <t>Date of injury resulting in death (month/day/year)</t>
  </si>
  <si>
    <t>Location of injury (address)</t>
  </si>
  <si>
    <t>Location of death (city)</t>
  </si>
  <si>
    <t>Location of death (state)</t>
  </si>
  <si>
    <t>Location of death (zip code)</t>
  </si>
  <si>
    <t>Location of death (county)</t>
  </si>
  <si>
    <t>Agency responsible for death</t>
  </si>
  <si>
    <t>Cause of death</t>
  </si>
  <si>
    <t>A brief description of the circumstances surrounding the death</t>
  </si>
  <si>
    <t>Official disposition of death (justified or other)</t>
  </si>
  <si>
    <t>Link to news article or photo of official document</t>
  </si>
  <si>
    <t>Symptoms of mental illness?</t>
  </si>
  <si>
    <t>Source/Submitted by</t>
  </si>
  <si>
    <t>Email address</t>
  </si>
  <si>
    <t>Date&amp;Description</t>
  </si>
  <si>
    <t>Unique identifier</t>
  </si>
  <si>
    <t>Raymond Herisse</t>
  </si>
  <si>
    <t>Male</t>
  </si>
  <si>
    <t>African-American/Black</t>
  </si>
  <si>
    <t>http://graphics8.nytimes.com/images/2013/08/04/us/MIAMI/MIAMI-popup.jpg</t>
  </si>
  <si>
    <t>18th Street and Collins Avenue</t>
  </si>
  <si>
    <t>South Beach, Miami Beach, Florida</t>
  </si>
  <si>
    <t>FL</t>
  </si>
  <si>
    <t>33139</t>
  </si>
  <si>
    <t>Miami-Dade</t>
  </si>
  <si>
    <t>Miami Beach Police Department</t>
  </si>
  <si>
    <t>Gunshot</t>
  </si>
  <si>
    <t>Police tried to stop Herisse’s speeding four-door Hyundai as it barreled down a crowded Collins Avenue.</t>
  </si>
  <si>
    <t>justified</t>
  </si>
  <si>
    <t>http://www.miamiherald.com/2013/04/10/3336557/lab-report-man-slain-in-wild-sobe.html#storylink=cpy</t>
  </si>
  <si>
    <t>Unknown</t>
  </si>
  <si>
    <t>Burghart</t>
  </si>
  <si>
    <t>1.1</t>
  </si>
  <si>
    <t>Gil Collar</t>
  </si>
  <si>
    <t>European-American/White</t>
  </si>
  <si>
    <t>http://i.huffpost.com/gen/811810/thumbs/o-GIL-COLLAR-SHOOTING-facebook.jpg</t>
  </si>
  <si>
    <t>University of South Alabama, Beta/Gamma Commons Bldg. 290 Stadium Blvd.</t>
  </si>
  <si>
    <t>Mobile</t>
  </si>
  <si>
    <t>AL</t>
  </si>
  <si>
    <t>36688</t>
  </si>
  <si>
    <t>University of South Alabama Police Department</t>
  </si>
  <si>
    <t>Shot outside university police department. Said to have been on drugs.</t>
  </si>
  <si>
    <t>http://www.huffingtonpost.com/2012/10/09/gil-collar-lsd-dead-alabama_n_1952035.html</t>
  </si>
  <si>
    <t>Stanley LaVon Gibson</t>
  </si>
  <si>
    <t>https://encrypted-tbn1.gstatic.com/images?q=tbn:ANd9GcQPdq6iUYxGIUZJABCPq4qp9Ou_dF9gJL7owf8hEqMhRhYzflgC0A</t>
  </si>
  <si>
    <t>2451 N. Rainbow Blvd.</t>
  </si>
  <si>
    <t>Las Vegas</t>
  </si>
  <si>
    <t>NV</t>
  </si>
  <si>
    <t>89108</t>
  </si>
  <si>
    <t>Clark</t>
  </si>
  <si>
    <t>Las Vegas Metropolitan Police Department</t>
  </si>
  <si>
    <t>Unarmed Gulf War veteran encountered police when they were investigating a burglary at an apartment complex.</t>
  </si>
  <si>
    <t>Justified</t>
  </si>
  <si>
    <t>http://www.reviewjournal.com/news/crime-courts/criminal-charges-wont-be-filed-police-shooting-veteran</t>
  </si>
  <si>
    <t>Lauren Brown</t>
  </si>
  <si>
    <t>http://wgcl.images.worldnow.com/images/21943888_BG1.jpg</t>
  </si>
  <si>
    <t>2440 Walnut Grove Way</t>
  </si>
  <si>
    <t>Suwanee</t>
  </si>
  <si>
    <t>GA</t>
  </si>
  <si>
    <t>30024</t>
  </si>
  <si>
    <t>Gwinnett</t>
  </si>
  <si>
    <t>Suwanee Police Department SWAT</t>
  </si>
  <si>
    <t>Lured firefighters into house, held them, was killed by SWAT.</t>
  </si>
  <si>
    <t>http://www.cbs46.com/story/21943888/police-identify-man-killed-after-taking-gwinnett-county-firefighters-hostage</t>
  </si>
  <si>
    <t>Tamerlan Tsarnaev</t>
  </si>
  <si>
    <t>http://msnbcmedia.msn.com/j/MSNBC/Components/Photo/_new/130506-tamerlan-tsarnaev-mug-1230p.380;380;7;70;0.jpg</t>
  </si>
  <si>
    <t>66 Laurel Ave.</t>
  </si>
  <si>
    <t>Watertown</t>
  </si>
  <si>
    <t>MA</t>
  </si>
  <si>
    <t>02472</t>
  </si>
  <si>
    <t>Middlesex</t>
  </si>
  <si>
    <t>Watertown Police Department</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</si>
  <si>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</si>
  <si>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</si>
  <si>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No</t>
  </si>
  <si>
    <t>Dale Wilkerson</t>
  </si>
  <si>
    <t>Unknown race</t>
  </si>
  <si>
    <t>900 block De Haro Street</t>
  </si>
  <si>
    <t>San Francisco</t>
  </si>
  <si>
    <t>CA</t>
  </si>
  <si>
    <t>94107</t>
  </si>
  <si>
    <t>San Francisco Police Department</t>
  </si>
  <si>
    <t>Wilkerson allegedly charged at police with a hammer after a stabbing was reported in the area.</t>
  </si>
  <si>
    <t>http://www.sfexaminer.com/blogs/law-and-disorder/2013/04/san-francisco-police-shoot-hammer-wielding-man-dead</t>
  </si>
  <si>
    <t>Lisa Renee Miller</t>
  </si>
  <si>
    <t>Female</t>
  </si>
  <si>
    <t>1501 Coal City Road</t>
  </si>
  <si>
    <t>Coal City</t>
  </si>
  <si>
    <t>WV</t>
  </si>
  <si>
    <t>25823</t>
  </si>
  <si>
    <t>Raleigh</t>
  </si>
  <si>
    <t>West Virginia State Police Department</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</si>
  <si>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</si>
  <si>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</si>
  <si>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Yes</t>
  </si>
  <si>
    <t>Wilson A. Lutz</t>
  </si>
  <si>
    <t>Scottsdale Apartments, Calumet Street just west of Oneida Street, Menasha</t>
  </si>
  <si>
    <t>Menasha</t>
  </si>
  <si>
    <t>WI</t>
  </si>
  <si>
    <t>54915</t>
  </si>
  <si>
    <t>Winnebago</t>
  </si>
  <si>
    <t>Town of Menasha Police Department</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</si>
  <si>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</si>
  <si>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</si>
  <si>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Carl Bowie III</t>
  </si>
  <si>
    <t>http://www.alaskadispatch.com/sites/default/files/styles/full_width_620/public/bowie2.jpg?itok=Z2p31QGF</t>
  </si>
  <si>
    <t>53rd Avenue and Windflower Street</t>
  </si>
  <si>
    <t>Anchorage</t>
  </si>
  <si>
    <t>AK</t>
  </si>
  <si>
    <t>99507</t>
  </si>
  <si>
    <t>Anchorage Police Department</t>
  </si>
  <si>
    <t>Fleeing with a stolen vehicle.</t>
  </si>
  <si>
    <t>http://www.adn.com/2013/04/16/2867619/with-officers-cleared-police-offer.html#storylink=misearch</t>
  </si>
  <si>
    <t>Jack Sun Keewatinawin</t>
  </si>
  <si>
    <t>Native American/Alaskan</t>
  </si>
  <si>
    <t>http://www.mynorthwest.com/emedia/seattle/9/956/95625.jpg?filter=mynw/335wide</t>
  </si>
  <si>
    <t>10100 block 4th Avenue NW</t>
  </si>
  <si>
    <t>Seattle</t>
  </si>
  <si>
    <t>WA</t>
  </si>
  <si>
    <t>98177</t>
  </si>
  <si>
    <t>King</t>
  </si>
  <si>
    <t>Seattle Police Department</t>
  </si>
  <si>
    <t>Police were answering a domestic violence dispute between subject and his father.</t>
  </si>
  <si>
    <t>http://blog.seattlepi.com/seattle911/2013/02/27/court-docs-man-shot-by-police-was-schizophrenic-sex-offender/</t>
  </si>
  <si>
    <t>Adam James Stevens</t>
  </si>
  <si>
    <t>http://www.fatalencounters.org/wp-content/uploads/2013/10/AdamJamesStevens.jpg</t>
  </si>
  <si>
    <t>800 block Kimball Road</t>
  </si>
  <si>
    <t>Red Bluff</t>
  </si>
  <si>
    <t>96080</t>
  </si>
  <si>
    <t>Tehama</t>
  </si>
  <si>
    <t>Red Bluff Police Department</t>
  </si>
  <si>
    <t>Officers were responding to a man breaking into an apartment.</t>
  </si>
  <si>
    <t>http://www.redbluffdailynews.com/ci_23052803/red-bluff-police-officers-cleared-shooting</t>
  </si>
  <si>
    <t>Todd William Shultz</t>
  </si>
  <si>
    <t>http://mi-cache.legacy.com/legacy/images/Cobrands/york/Photos/0001318753-01-1_20130102.jpg</t>
  </si>
  <si>
    <t>1094 Haines Rd York, PA 17402</t>
  </si>
  <si>
    <t>Springettsbury</t>
  </si>
  <si>
    <t>PA</t>
  </si>
  <si>
    <t>17402</t>
  </si>
  <si>
    <t>York</t>
  </si>
  <si>
    <t>Springettsbury Township Police</t>
  </si>
  <si>
    <t>Committing retail theft at K-Mart, threatened police with knife, Tasers were used. Eventually shot</t>
  </si>
  <si>
    <t>http://www.ydr.com/crime/ci_23038072/da-springettsbury-police-justified-deadly-kmart-shooting</t>
  </si>
  <si>
    <t>Dason Peters</t>
  </si>
  <si>
    <t>East 56th Street in the East Flatbush</t>
  </si>
  <si>
    <t>Brooklyn</t>
  </si>
  <si>
    <t>NY</t>
  </si>
  <si>
    <t>11203</t>
  </si>
  <si>
    <t>Kings</t>
  </si>
  <si>
    <t>Off duty officer NYPD</t>
  </si>
  <si>
    <t>Off duty police kills 1-year-old child, boyfriend and self.</t>
  </si>
  <si>
    <t>Criminal</t>
  </si>
  <si>
    <t>http://newyork.cbslocal.com/2013/04/15/police-3-dead-in-brooklyn-shooting/</t>
  </si>
  <si>
    <t>Dylan Samuel-Peters</t>
  </si>
  <si>
    <t>Rosette Samuel</t>
  </si>
  <si>
    <t>This off duty police killed 1-year-old child, boyfriend and self.</t>
  </si>
  <si>
    <t>Jeremy Powell</t>
  </si>
  <si>
    <t>http://assets.nydailynews.com/polopoly_fs/1.1309529.1365266453!/img/httpImage/image.jpg_gen/derivatives/landscape_635/police-headquarters-shooting.jpg</t>
  </si>
  <si>
    <t>327 E Pascagoula St.</t>
  </si>
  <si>
    <t>Jackson</t>
  </si>
  <si>
    <t>MS</t>
  </si>
  <si>
    <t>39201</t>
  </si>
  <si>
    <t>Jackson Police Department</t>
  </si>
  <si>
    <t>While being questioned for a murder in the Jackson Police Headquarters, Jeremy Powell took Det. Eric Smith's gun, killed the officer and then shot himself in the head at least twice.</t>
  </si>
  <si>
    <t>Murder/suicide</t>
  </si>
  <si>
    <t>http://www.clarionledger.com/viewart/20130405/NEWS/304050048/MBI-Jackson-Det-Eric-Smith-suspect-Jeremy-Powell-s-deaths-murder-suicide</t>
  </si>
  <si>
    <t>Andy Lopez</t>
  </si>
  <si>
    <t>Hispanic/Latino</t>
  </si>
  <si>
    <t>http://graphics8.nytimes.com/images/2013/10/24/us/24shooting2/24shooting2-popup.jpg</t>
  </si>
  <si>
    <t>Moorland Ave and West Robles Ave</t>
  </si>
  <si>
    <t>Santa Rosa</t>
  </si>
  <si>
    <t>95407</t>
  </si>
  <si>
    <t>Sonoma</t>
  </si>
  <si>
    <t>Sonoma County Sheriff's Department</t>
  </si>
  <si>
    <t>Sheriff’s deputies shot and killed a 13-year-old boy who was carrying a replica assault rifle they mistook for the real thing.</t>
  </si>
  <si>
    <t>http://www.nytimes.com/2013/10/24/us/boy-13-carrying-toy-guns-is-shot-dead-by-deputies.html</t>
  </si>
  <si>
    <t>Kermith Sonnier Jr.</t>
  </si>
  <si>
    <t/>
  </si>
  <si>
    <t>Jackson St &amp; Mill St</t>
  </si>
  <si>
    <t>Brownsville</t>
  </si>
  <si>
    <t>15417</t>
  </si>
  <si>
    <t>Fayette</t>
  </si>
  <si>
    <t>Redstone Township Police/Brownsville Borough</t>
  </si>
  <si>
    <t>Police chased Kermith Jr.'s truck into a wooded area and opened fire after it appeared he was trying to run them down.</t>
  </si>
  <si>
    <t>http://triblive.com/x/pittsburghtrib/news/regional/fayette/s_197994.html#axzz2uHHOXq3W</t>
  </si>
  <si>
    <t>Parts of this information came from the Stolen Lives Project, http://www.october22.org./ Sommer Denkin</t>
  </si>
  <si>
    <t>Aaron Hunter</t>
  </si>
  <si>
    <t>3200 block South Marc Drive</t>
  </si>
  <si>
    <t>Tucson</t>
  </si>
  <si>
    <t>AZ</t>
  </si>
  <si>
    <t>85730</t>
  </si>
  <si>
    <t>Pima</t>
  </si>
  <si>
    <t>Arizona Police Department</t>
  </si>
  <si>
    <t>Hunter was shot to death by an officer after reaching for a gun that he had dropped while attempting to flee officers.</t>
  </si>
  <si>
    <t>http://www.kvoa.com/news/police-man-shot-and-killed-by-officer-after-reaching-for-gun/</t>
  </si>
  <si>
    <t>Adolfo Vargas Tovar</t>
  </si>
  <si>
    <t>7400 block Woodridge Way</t>
  </si>
  <si>
    <t>San Diego</t>
  </si>
  <si>
    <t>92114</t>
  </si>
  <si>
    <t>San Diego Police Department</t>
  </si>
  <si>
    <t>Tovar was fatally shot by officers after he drove a car in reverse towards them. He had allegedly robbed a nearby gas station.</t>
  </si>
  <si>
    <t>http://www.cbs8.com/story/22427599/suspect-killed-in-officer-involved-shooting-identified</t>
  </si>
  <si>
    <t>Pieces of this data came from Wikipedia. Creative Commons Attribution-ShareAlike License. Does not imply an endorsement of this project.</t>
  </si>
  <si>
    <t>Ahmede Jabbar Bradley</t>
  </si>
  <si>
    <t>http://media.cmgdigital.com/shared/img/photos/2012/09/01/6f/55/ahmede_bradley_1444625a.jpg</t>
  </si>
  <si>
    <t>Overbrook Drive and 51st Street</t>
  </si>
  <si>
    <t>Austin</t>
  </si>
  <si>
    <t>TX</t>
  </si>
  <si>
    <t>78723</t>
  </si>
  <si>
    <t>Travis</t>
  </si>
  <si>
    <t>Austin Police Department</t>
  </si>
  <si>
    <t>Officer Eric Copeland pulled over Bradley's vehicle for playing music too loudly when he believed he smelled marijuana and prepared to search the vehicle. Bradley fled in his car and then on foot, where a series of struggles ensued and police say Bradley attempted to strangle the officer with his radio cord. Officer Copeland shot Bradley three times in the chest, killing him.</t>
  </si>
  <si>
    <t>http://www.statesman.com/blogs/content/shared-gen/blogs/austin/blotter/entries/2012/04/12/police_suspect_in_officerinvol.html/</t>
  </si>
  <si>
    <t>Drug or alcohol use</t>
  </si>
  <si>
    <t>Albert Kittrell</t>
  </si>
  <si>
    <t>St. John Street</t>
  </si>
  <si>
    <t>Portland</t>
  </si>
  <si>
    <t>ME</t>
  </si>
  <si>
    <t>04102</t>
  </si>
  <si>
    <t>Cumberland</t>
  </si>
  <si>
    <t>Portland Police Department</t>
  </si>
  <si>
    <t>After a traffic stop, Kittrell drove off with officers in and hanging off the car. One shot and killed him.</t>
  </si>
  <si>
    <t>http://www.maine.gov/tools/whatsnew/index.php?topic=AGOffice_Press&amp;id=60145&amp;v=reportsarticle10</t>
  </si>
  <si>
    <t>Portland Press Herald/Maine Sunday Telegram</t>
  </si>
  <si>
    <t>Alexander Zagovalov</t>
  </si>
  <si>
    <t>1200 block Viburnum Drive</t>
  </si>
  <si>
    <t>Indianapolis</t>
  </si>
  <si>
    <t>IN</t>
  </si>
  <si>
    <t>46204</t>
  </si>
  <si>
    <t>Marion</t>
  </si>
  <si>
    <t>Marion County Sheriff's Department</t>
  </si>
  <si>
    <t>Zagovalov, police say, ignored the deputies' orders to drop the 4-foot sword he was holding, then rushed at them with it. Both deputies fired. Zagovalov died of gunshot wounds</t>
  </si>
  <si>
    <t>http://www.bladeforums.com/forums/showthread.php/376509-death-of-sword-wielding-robbery-suspect</t>
  </si>
  <si>
    <t>Alexzander Coan</t>
  </si>
  <si>
    <t>http://crimeblog.dallasnews.com/files/2012/06/coansimon_Photo.jpg</t>
  </si>
  <si>
    <t>600 block Arkansas Lane</t>
  </si>
  <si>
    <t>Arlington</t>
  </si>
  <si>
    <t>Tarrant</t>
  </si>
  <si>
    <t>Arlington Police Department SWAT officer</t>
  </si>
  <si>
    <t>Officers attempted to serve an arrest warrant for Coan who was wanted for at least five robberies. A shootout ensued which resulted in the injury to a SWAT officer and the death of Coan.</t>
  </si>
  <si>
    <t>http://crimeblog.dallasnews.com/2012/06/arlington-swat-officer-recovering-at-hospital-after-being-shot-in-head-during-deadly-gunbattle.html/</t>
  </si>
  <si>
    <t>Allen Harvey Jr.</t>
  </si>
  <si>
    <t>Dogwood Rd</t>
  </si>
  <si>
    <t>Baltimore</t>
  </si>
  <si>
    <t>MD</t>
  </si>
  <si>
    <t>21202</t>
  </si>
  <si>
    <t>Baltimore County Police Department</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</si>
  <si>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</si>
  <si>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</si>
  <si>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Allen Kephart</t>
  </si>
  <si>
    <t>43</t>
  </si>
  <si>
    <t>http://bloximages.chicago2.vip.townnews.com/mountain-news.com/content/tncms/assets/v3/editorial/9/78/978f4c70-822b-11e0-9961-001cc4c002e0/4dd5355829e3f.image.jpg</t>
  </si>
  <si>
    <t>Highway 189 in Blue Jay</t>
  </si>
  <si>
    <t>Lake Arrowhead</t>
  </si>
  <si>
    <t>San Bernardino</t>
  </si>
  <si>
    <t>San Bernardino Sheriff's Department</t>
  </si>
  <si>
    <t>Tasered</t>
  </si>
  <si>
    <t>After allegedly running a stop sign, Allen Kephart was beaten and tasered two dozen times by three San Bernardino County Sheriff Deputies in a parking lot in the unincorporated area of the San Bernardino Mountains near Lake Arrowhead.</t>
  </si>
  <si>
    <t>http://latimesblogs.latimes.com/lanow/2011/05/man-dies-taser-san-bernardino-county-sheriffs-deputies.html</t>
  </si>
  <si>
    <t>Amos G. Smith</t>
  </si>
  <si>
    <t>26</t>
  </si>
  <si>
    <t>http://usgunviolence.files.wordpress.com/2013/10/amos-g-smith.jpg?w=625</t>
  </si>
  <si>
    <t>Dyer Street south of Meteor Way</t>
  </si>
  <si>
    <t>Union City</t>
  </si>
  <si>
    <t>Alameda</t>
  </si>
  <si>
    <t>Union City Police Department</t>
  </si>
  <si>
    <t>Smith was pulled over by officers and attempted to flee, police say. Police shot and killed him after he allegedly pointed a gun at officers.</t>
  </si>
  <si>
    <t>http://www.contracostatimes.com/breaking-news/ci_24362149/union-city-police-shoot-kill-parolee-armed-pipe</t>
  </si>
  <si>
    <t>Andrena Kitt</t>
  </si>
  <si>
    <t>North Hayne Street</t>
  </si>
  <si>
    <t>Pensacola</t>
  </si>
  <si>
    <t>32501</t>
  </si>
  <si>
    <t>Escambia</t>
  </si>
  <si>
    <t>Excambia County Sheriff's Office</t>
  </si>
  <si>
    <t>Andrena Kitt was killed by Pensacola undercover agents. She was 21 years old and unarmed.</t>
  </si>
  <si>
    <t>http://www.themilitant.com/2001/6518/651802.html</t>
  </si>
  <si>
    <t>Parts of this information came from the Stolen Lives Project, http://www.october22.org.</t>
  </si>
  <si>
    <t>Andrew Landry</t>
  </si>
  <si>
    <t>http://www.pressherald.com/wp-content/uploads/2011/01/portland-press-herald_3511117.jpg</t>
  </si>
  <si>
    <t>13 Faucher’s Lane</t>
  </si>
  <si>
    <t>Lyman</t>
  </si>
  <si>
    <t>04002</t>
  </si>
  <si>
    <t>York County Sheriff's Office</t>
  </si>
  <si>
    <t>Shot after brandishing two knives. Officers were responding to a call for assistance and first attempted to disarm Landry with a Taser.</t>
  </si>
  <si>
    <t>http://www.maine.gov/tools/whatsnew/index.php?topic=AGOffice_Press&amp;id=262580&amp;v=reportsarticle10</t>
  </si>
  <si>
    <t>Andrew Lee Scott</t>
  </si>
  <si>
    <t>http://mynews13.com/content/news/articles/cfn/2012/9/25/fdle_shooting_of_and/_jcr_content/contentpar/articleBody/image.img.jpg/1348654768549.jpg</t>
  </si>
  <si>
    <t>33230 Ryan Drive</t>
  </si>
  <si>
    <t>Leesburg</t>
  </si>
  <si>
    <t>34788</t>
  </si>
  <si>
    <t>Lake</t>
  </si>
  <si>
    <t>Lake County Sheriff's Office</t>
  </si>
  <si>
    <t>Lake County Sheriff's Office deputies shot and killed a man they assumed was an attempted murder suspect on Sunday, but they now know they shot the wrong man. In the early-morning hours, deputies knocked on 26-year-old Andrew Lee Scott's door without identifying themselves as law enforcement officers.</t>
  </si>
  <si>
    <t>Justified</t>
  </si>
  <si>
    <t>http://www.myfoxtampabay.com/story/19028171/deadly-officer-involved-shooting</t>
  </si>
  <si>
    <t>Andrew V. Luong</t>
  </si>
  <si>
    <t>475 Ossipee Trail Road</t>
  </si>
  <si>
    <t>Gorham</t>
  </si>
  <si>
    <t>04038</t>
  </si>
  <si>
    <t>Gorham Police Department</t>
  </si>
  <si>
    <t>Following a fatal shooting in Saco, police pursued Luong. After disabling the car Luong was in, police officer fired two shots into the car, killing Luong.</t>
  </si>
  <si>
    <t>http://www.maine.gov/tools/whatsnew/index.php?topic=AGOffice_Press&amp;id=48841&amp;v=reportsarticle10</t>
  </si>
  <si>
    <t>Portland Press Herald/ Maine Sunday Telegram </t>
  </si>
  <si>
    <t>Andy Pena Herrera</t>
  </si>
  <si>
    <t>3rd Avenue on 46th Street in Sunset Park</t>
  </si>
  <si>
    <t>NYC</t>
  </si>
  <si>
    <t>11220</t>
  </si>
  <si>
    <t>New York Police Department</t>
  </si>
  <si>
    <t>Vehicle</t>
  </si>
  <si>
    <t>Around 9PM on August 4th, 2001 Herrera/Pena family were crossing 3rd Avenue on 46th Street in Sunset Park, Brooklyn, when all of them were struck by NYPD officer Joseph Gray who was driving a minivan, drunk, after 12 hours of drinking and hanging out in a strip club.</t>
  </si>
  <si>
    <t>Officer charged with manslaughter, convicted</t>
  </si>
  <si>
    <t>http://nypost.com/2001/09/05/dwi-cop-charged-in-death-of-baby/</t>
  </si>
  <si>
    <t>Angel Miguel Lopez</t>
  </si>
  <si>
    <t>http://kfmb.images.worldnow.com/images/20627940_BG1.jpg</t>
  </si>
  <si>
    <t>5400 block Reservoir Drive</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</si>
  <si>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</si>
  <si>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</si>
  <si>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Pending investigation</t>
  </si>
  <si>
    <t>http://www.cbs8.com/story/20627940/parolee-who-died-in-police-shooting-idd</t>
  </si>
  <si>
    <t>Angelique Styles</t>
  </si>
  <si>
    <t>10900 block South Eberhart Avenue</t>
  </si>
  <si>
    <t>Chicago</t>
  </si>
  <si>
    <t>IL</t>
  </si>
  <si>
    <t>Cook</t>
  </si>
  <si>
    <t>Chicago Police Department</t>
  </si>
  <si>
    <t>A woman was shot to death in a home she shared with her brother after refusing to drop a knife while in front of officers.</t>
  </si>
  <si>
    <t>http://www.huffingtonpost.com/2013/10/25/angelique-styles-shot_n_4164130.html</t>
  </si>
  <si>
    <t>Angella Falconi</t>
  </si>
  <si>
    <t>http://media.cmgdigital.com/shared/lt/lt_cache/thumbnail/188/img/photos/2013/01/08/75/8d/falconi-NU.jpg</t>
  </si>
  <si>
    <t>1400 block North J Street</t>
  </si>
  <si>
    <t>Lake Worth</t>
  </si>
  <si>
    <t>33460</t>
  </si>
  <si>
    <t>Palm Beach</t>
  </si>
  <si>
    <t>Palm Beach County Sheriff's Department</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</si>
  <si>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</si>
  <si>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</si>
  <si>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Anthony Rawls</t>
  </si>
  <si>
    <t>http://walb.images.worldnow.com/images/21585196_BG1.jpg</t>
  </si>
  <si>
    <t>106 Huntwood Lane</t>
  </si>
  <si>
    <t>Kathleen</t>
  </si>
  <si>
    <t>31047</t>
  </si>
  <si>
    <t>Houston</t>
  </si>
  <si>
    <t>Warner Robins Police Department</t>
  </si>
  <si>
    <t>Police allegedly received a call that Rawls had a gun and was threatening his wife. Officers shot and killed him outside his home.</t>
  </si>
  <si>
    <t>http://warnerrobins.13wmaz.com/news/news/95262-houston-da-rawls-shooting-police-was-justified</t>
  </si>
  <si>
    <t>Anthony Scott Brown</t>
  </si>
  <si>
    <t>http://usgunviolence.files.wordpress.com/2013/07/anthony-scott-brown.gif?w=225&amp;h=300</t>
  </si>
  <si>
    <t>813 Snow St</t>
  </si>
  <si>
    <t>Oxford</t>
  </si>
  <si>
    <t>36203</t>
  </si>
  <si>
    <t>Calhoun</t>
  </si>
  <si>
    <t>Calhoun Police Department</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</si>
  <si>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</si>
  <si>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</si>
  <si>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Antoine Cantrell</t>
  </si>
  <si>
    <t>28</t>
  </si>
  <si>
    <t>3636 College St</t>
  </si>
  <si>
    <t>College Park</t>
  </si>
  <si>
    <t>Fulton</t>
  </si>
  <si>
    <t>College Park Police Department</t>
  </si>
  <si>
    <t>Shot while being arrested. Police were responding to report of man making threats. Cantrell had fled from police who caught him after a foot chase. The officer reports that he was trying to arrest Cantrell when the gun fired.</t>
  </si>
  <si>
    <t>http://geigers.blogspot.com/2008/02/sigh-where-are-grammar-police-when-we.html</t>
  </si>
  <si>
    <t>Aubrey Hardcastle</t>
  </si>
  <si>
    <t>77406</t>
  </si>
  <si>
    <t>Fort Bend</t>
  </si>
  <si>
    <t>Fort Bend County Sheriff Department</t>
  </si>
  <si>
    <t>Domestic Abuse</t>
  </si>
  <si>
    <t>According to internal affairs officers, officer Mark A. Parmer, 29, became angry after his then-girlfriend's (since have been married) 6-year-old daughter after she vomited on his shirt. Parmer grabbed Hardcastle by the arms and pushed her hard away and shook her telling her to cut it out. Her injuries were so severe she required life flight to Memorial Hermann hospital where she died from her injuries shortly after.</t>
  </si>
  <si>
    <t>30 years in prison for first-degree felony charge of injury to a child</t>
  </si>
  <si>
    <t>http://www.chron.com/news/houston-texas/article/Former-deputy-gets-30-years-for-killing-infant-2065314.php</t>
  </si>
  <si>
    <t>Barbara Baker</t>
  </si>
  <si>
    <t>75</t>
  </si>
  <si>
    <t>Duluth cul-de-sac</t>
  </si>
  <si>
    <t>Duluth</t>
  </si>
  <si>
    <t>Duluth Police Department</t>
  </si>
  <si>
    <t>Shot after Schwartz confronted officer with a handgun. A single officer responded to a Baker's report of a suicidal person. Baker was shot by accident.</t>
  </si>
  <si>
    <t>http://www.ajc.com/news/news/local/lawsuit-in-police-shooting-of-suicidal-woman/nQJ4J/</t>
  </si>
  <si>
    <t>Barbara Stewart</t>
  </si>
  <si>
    <t>356 Main Street</t>
  </si>
  <si>
    <t>Biddeford</t>
  </si>
  <si>
    <t>04005</t>
  </si>
  <si>
    <t>Biddeford Police Department</t>
  </si>
  <si>
    <t>Shot after pointing what appeared to be a handgun at police. The gun was later found to be a pellet gun. Police were responding to Stewart's call to police threatening suicide or murder and stating that she was armed.</t>
  </si>
  <si>
    <t>http://www.maine.gov/tools/whatsnew/index.php?topic=AGOffice_Press&amp;id=75362&amp;v=reportsarticle10</t>
  </si>
  <si>
    <t>Portland Press Herald/Maine Sunday Telegram </t>
  </si>
  <si>
    <t>Bernardo D. Ararao</t>
  </si>
  <si>
    <t>55</t>
  </si>
  <si>
    <t>Suisun City Senior Center</t>
  </si>
  <si>
    <t>Suisun City</t>
  </si>
  <si>
    <t>Solano</t>
  </si>
  <si>
    <t>Suisun City Police Department</t>
  </si>
  <si>
    <t>Killed in a senior center after showing a gun to a woman there and telling her he was "going on assignment." Officers shot the 55-year-old man to death when he refused to drop his weapon.</t>
  </si>
  <si>
    <t>http://www.dailyrepublic.com/featured-stories/probes-clear-police-in-recent-officer-involved-shootings/</t>
  </si>
  <si>
    <t>Bernie Cervantes "Chino" Villegas</t>
  </si>
  <si>
    <t>36</t>
  </si>
  <si>
    <t>http://blogs.ocweekly.com/navelgazing/bernie-cervantes-chino-villegas_family.jpg</t>
  </si>
  <si>
    <t>3633 W. Ball Road</t>
  </si>
  <si>
    <t>Anaheim</t>
  </si>
  <si>
    <t>Orange</t>
  </si>
  <si>
    <t>Anaheim Police Department</t>
  </si>
  <si>
    <t>Police responded to report of a man shooting out lights and fatally shot Cervantes. The weapon was a BB gun.</t>
  </si>
  <si>
    <t>http://blogs.ocweekly.com/navelgazing/2012/01/bernie_chino_villega_police_ki.php</t>
  </si>
  <si>
    <t>Bobby Moore III</t>
  </si>
  <si>
    <t>15</t>
  </si>
  <si>
    <t>http://ionenewsone.files.wordpress.com/2012/09/bobby-moore-jr-little-rock-arkansas.jpg?w=300&amp;h=178</t>
  </si>
  <si>
    <t>West Little Rock apartment complex</t>
  </si>
  <si>
    <t>Little Rock</t>
  </si>
  <si>
    <t>AR</t>
  </si>
  <si>
    <t>Pulaski</t>
  </si>
  <si>
    <t>Little Rock Police Department</t>
  </si>
  <si>
    <t>Moore and two other teens were in a stolen vehicle when they allegedly attempted to run down a police officer. The officer shot into the car, striking and killing Moore. The investigation determined that the vehicle was either stopped or moving in reverse, away from the officer. Officer Josh Hastings has been charged with manslaughter and is currently awaiting trail.</t>
  </si>
  <si>
    <t>Josh Hastings was tried twice for manslaughter to no comclusion. The DA elected not to try for a third time.</t>
  </si>
  <si>
    <t>http://www.arktimes.com/ArkansasBlog/archives/2012/09/07/little-rock-cop-josh-hastings-charged-with-manslaughter-in-suspects-shooting</t>
  </si>
  <si>
    <t>Bradley Gastin</t>
  </si>
  <si>
    <t>18</t>
  </si>
  <si>
    <t>Cedar Avenue</t>
  </si>
  <si>
    <t>Macon</t>
  </si>
  <si>
    <t>Bibb</t>
  </si>
  <si>
    <t>Georgia Department of Corrections</t>
  </si>
  <si>
    <t>Shot after attempting to run over police in stolen vehicle. Officers were pursuing the vehicle after a report of a recent carjacking.</t>
  </si>
  <si>
    <t>http://www.macon.com/2009/11/16/918430/records-slain-teen-carjacker-accomplice.html</t>
  </si>
  <si>
    <t>Brandon Barrett</t>
  </si>
  <si>
    <t>http://img.ksl.com/slc/2462/246272/24627234.jpg</t>
  </si>
  <si>
    <t>555 S Main St.</t>
  </si>
  <si>
    <t>Salt Lake City</t>
  </si>
  <si>
    <t>UT</t>
  </si>
  <si>
    <t>Salt Lake</t>
  </si>
  <si>
    <t>Salt Lake City Police Department</t>
  </si>
  <si>
    <t>Shot after shooting at police and injuring one officer in the leg. Police were responding to report of man armed with a rifle pacing on a busy street.</t>
  </si>
  <si>
    <t>http://www.deseretnews.com/article/700061062/Soldier-deserted-post-a-month-before-dying-in-Salt-Lake-City-shootout.html?pg=all</t>
  </si>
  <si>
    <t>Brandon Jones</t>
  </si>
  <si>
    <t>6200 block Famous Avenue</t>
  </si>
  <si>
    <t>St. Louis</t>
  </si>
  <si>
    <t>MO</t>
  </si>
  <si>
    <t>St. Louis City</t>
  </si>
  <si>
    <t>St. Louis Police Department</t>
  </si>
  <si>
    <t>Officers were responding to a home burglary by three individuals when two of them began shooting at police. In their return fire officers shot Jones to death, while the other two suspects fled and were captured. A SWAT team was also present.</t>
  </si>
  <si>
    <t>http://circuitattorney.org/docs/Austell.pdf</t>
  </si>
  <si>
    <t>Brent Bayliffe</t>
  </si>
  <si>
    <t>http://cdn.soundpublishing.com/dailyweekly/brent%20bayliffe%203.jpg</t>
  </si>
  <si>
    <t>8000 block SE Nelson Road</t>
  </si>
  <si>
    <t>Olalla</t>
  </si>
  <si>
    <t>Kitsap</t>
  </si>
  <si>
    <t>Washington State Patrol</t>
  </si>
  <si>
    <t>Bipolar man was shot after attacking an off-duty state trooper at the trooper's home.</t>
  </si>
  <si>
    <t>http://www.kitsapsun.com/news/local-news/code-911/prosecutor-off-duty-trooper-justified-in-fatal</t>
  </si>
  <si>
    <t>Brent E. Brozek</t>
  </si>
  <si>
    <t>http://usgunviolence.files.wordpress.com/2014/03/brent-e-brozek.jpg?w=625</t>
  </si>
  <si>
    <t>947 Rockefeller Lane</t>
  </si>
  <si>
    <t>Madison</t>
  </si>
  <si>
    <t>Dane</t>
  </si>
  <si>
    <t>Madison Police Department</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</si>
  <si>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</si>
  <si>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</si>
  <si>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Brian Keith Giddens</t>
  </si>
  <si>
    <t>39</t>
  </si>
  <si>
    <t>176 Steele Road, Milner</t>
  </si>
  <si>
    <t>Barnesville</t>
  </si>
  <si>
    <t>Lamar</t>
  </si>
  <si>
    <t>Lamar County Sheriff's Department</t>
  </si>
  <si>
    <t>Shot after confronting deputy with a shotgun. Officer was responding to a report of domestic dispute.</t>
  </si>
  <si>
    <t>http://www.barnesville.com/archives/3323-Deputy-shoots,-kills-assailant.html</t>
  </si>
  <si>
    <t>Bruce James Weigel</t>
  </si>
  <si>
    <t>4101 Interstate 25</t>
  </si>
  <si>
    <t>Cheyenne</t>
  </si>
  <si>
    <t>WY</t>
  </si>
  <si>
    <t>Laramie</t>
  </si>
  <si>
    <t>Wyoming Highway Patrol</t>
  </si>
  <si>
    <t>Asphyxiated</t>
  </si>
  <si>
    <t>Died of “mechanical asphyxiation” as a result of arresting state trooper putting weight on Weigel's back while handcuffing Weigel on the ground. The state of Wyoming settled a federal lawsuit for $500,000 in the case.</t>
  </si>
  <si>
    <t>Wyoming settled a federal lawsuit for $500,000</t>
  </si>
  <si>
    <t>http://trib.com/news/local/casper/federal-restraint-lawsuit-settled-dismissed/article_02bc7c10-3ff6-542c-8825-4061ad67914f.html</t>
  </si>
  <si>
    <t>Bryan Don Scott</t>
  </si>
  <si>
    <t>http://cdn2.newsok.biz/cache/w300-8bed32d5f8873bffccb699be11800cc7.jpg</t>
  </si>
  <si>
    <t>609 Lions Park Place</t>
  </si>
  <si>
    <t>Midwest City</t>
  </si>
  <si>
    <t>OK</t>
  </si>
  <si>
    <t>Oklahoma</t>
  </si>
  <si>
    <t>Midwest City Police Department</t>
  </si>
  <si>
    <t>Police responded to a report of an explosion and found Scott outside of a detached garage suffering from burns to the upper part of his body. He was shirtless and armed with a machete and camouflaged rifle equipped with a laser sight, police reported.</t>
  </si>
  <si>
    <t>http://newsok.com/man-killed-by-midwest-city-police-identified/article/3734569</t>
  </si>
  <si>
    <t>Calvin Robinson</t>
  </si>
  <si>
    <t>21</t>
  </si>
  <si>
    <t>Parker Springs Street</t>
  </si>
  <si>
    <t>Brighton</t>
  </si>
  <si>
    <t>Jefferson</t>
  </si>
  <si>
    <t>Birmingham Police Department</t>
  </si>
  <si>
    <t>One person was killed and another injured as narcotics officers interacted with suspects in an ongoing investigation.</t>
  </si>
  <si>
    <t>http://blog.al.com/spotnews/2012/08/man_killed_by_hueytown_police.html</t>
  </si>
  <si>
    <t>Cameron Arrigoni</t>
  </si>
  <si>
    <t>http://ak-cache.legacy.com/legacy/images/Cobrands/BDNMaine/Photos/photo_002712_AP029856_1_42BAA4440eeb925CD3vrrt5EFF7F_20130612.jpg</t>
  </si>
  <si>
    <t>Main Road South</t>
  </si>
  <si>
    <t>Hampden</t>
  </si>
  <si>
    <t>04444</t>
  </si>
  <si>
    <t>Penobscot</t>
  </si>
  <si>
    <t>Hampden Police Department</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</si>
  <si>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</si>
  <si>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</si>
  <si>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Cameron Massey</t>
  </si>
  <si>
    <t>http://wrbl.images.worldnow.com/images/3322886_G.jpg</t>
  </si>
  <si>
    <t>U.S. Highway 431</t>
  </si>
  <si>
    <t>Eufaula</t>
  </si>
  <si>
    <t>Barbour</t>
  </si>
  <si>
    <t>Barbour County Sheriff's Department</t>
  </si>
  <si>
    <t>Police shot and killed a 26-year-old man.</t>
  </si>
  <si>
    <t>http://www.wrbl.com/story/24805046/eufaula-grand-jury-will-not-meet-today-in-cameron-massey-case</t>
  </si>
  <si>
    <t>Carl Maggiorini Jr.</t>
  </si>
  <si>
    <t>http://cdn.abclocal.go.com/images/kfsn/cms_exf_2007/_video_wn_images/8285924_600x338.jpg</t>
  </si>
  <si>
    <t>N Maroa Ave &amp; E Hedges Ave</t>
  </si>
  <si>
    <t>Fresno</t>
  </si>
  <si>
    <t>Fresno Police Department</t>
  </si>
  <si>
    <t>An officer attempted to stop a pedestrian suspected of being a wanted parolee. The suspect fled, jumped several fences, then confronted the officer with a knife. After a short fight, the officer stepped back and shot twice, fatally wounding the suspect.</t>
  </si>
  <si>
    <t>http://www.kmph.com/story/15252813/coroner-man-shot-killed-by-fresno-police-was-high-on-meth</t>
  </si>
  <si>
    <t>Carl Torrance Brennan</t>
  </si>
  <si>
    <t>23</t>
  </si>
  <si>
    <t>Hampton Inn on Marsh Landing Parkway</t>
  </si>
  <si>
    <t>Jacksonville Beach</t>
  </si>
  <si>
    <t>Duval</t>
  </si>
  <si>
    <t>Jacksonville Beach Police Department</t>
  </si>
  <si>
    <t>Shot after refusing to drop weapon. Brennan was approached as the prime suspect in the recent robbery of several people in a hotel parking lot.</t>
  </si>
  <si>
    <t>http://mayportmirror.jacksonville.com/news/crime/2011-06-27/story/georgia-man-identified-gunman-fatally-shot-jacksonville-beach-police</t>
  </si>
  <si>
    <t>Carleton J. Wallace</t>
  </si>
  <si>
    <t>http://video-static.clipsyndicate.com/zStorage/clipsyndicate/175/2012/09/10/13/57/yrrjvmigovfnmhowuqwc.jpg</t>
  </si>
  <si>
    <t>Brookwood Road</t>
  </si>
  <si>
    <t>Alexander</t>
  </si>
  <si>
    <t>72002</t>
  </si>
  <si>
    <t>Alexander Police Department</t>
  </si>
  <si>
    <t>An officer allegedly spotted Wallace walking with a pistol in the waist of her pants. Police say Wallace threw the weapon down along the road, and that an officer was searching him when her pistol reportedly discharged on accident, killing him.</t>
  </si>
  <si>
    <t>Officer found not guilty of manslaughter</t>
  </si>
  <si>
    <t>http://www.katv.com/story/19495763/bryant-man-identified-as-victim-of-officer-involved-shooting</t>
  </si>
  <si>
    <t>Carlos Carrillo</t>
  </si>
  <si>
    <t>1800 block Whitley Avenue</t>
  </si>
  <si>
    <t>Hollywood</t>
  </si>
  <si>
    <t>Los Angeles</t>
  </si>
  <si>
    <t>Los Angeles Police Department</t>
  </si>
  <si>
    <t>Officers responding to a report of domestic violence came into contact with a man and fatally shot him.</t>
  </si>
  <si>
    <t>http://projects.latimes.com/homicide/blog/page/3/</t>
  </si>
  <si>
    <t>Carlos Williams</t>
  </si>
  <si>
    <t>Woodlawn apartment</t>
  </si>
  <si>
    <t>Birmingham</t>
  </si>
  <si>
    <t>Carlos was shot and killed by Officer Lorenzo Hughes as Hughes attempted to arrest Williams at a Woodlawn apartment in connection with a robbery investigation.</t>
  </si>
  <si>
    <t>http://blog.al.com/spotnews/2010/08/man_charged_with_threatening_p.html</t>
  </si>
  <si>
    <t>Carulus Hines</t>
  </si>
  <si>
    <t>40</t>
  </si>
  <si>
    <t>http://hinterlandgazette.com/wp-content/uploads/2011/11/carulus-hines.jpg</t>
  </si>
  <si>
    <t>2387 Abner Place</t>
  </si>
  <si>
    <t>Atlanta</t>
  </si>
  <si>
    <t>Atlanta Police Department</t>
  </si>
  <si>
    <t>Shot while stabbing her own four-year-old daughter to death and refusing commands to put down a knife. Police were responding to report of abuse of Hines' son.</t>
  </si>
  <si>
    <t>http://hinterlandgazette.com/2011/11/carulus-hines-shot-death-police-repeatedly-stabbing-daughter.html</t>
  </si>
  <si>
    <t>Chad Moretz</t>
  </si>
  <si>
    <t>http://www.sanduskyregister.com/sites/www.sanduskyregister.com/files/styles/large/public/11895132_0.jpg?itok=nPawZnkC</t>
  </si>
  <si>
    <t>205 Whitehall Avenue</t>
  </si>
  <si>
    <t>Savannah</t>
  </si>
  <si>
    <t>Effingham</t>
  </si>
  <si>
    <t>Effingham County Sheriff's Office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</si>
  <si>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</si>
  <si>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</si>
  <si>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Chad Runge</t>
  </si>
  <si>
    <t>http://bloximages.chicago2.vip.townnews.com/hillcountrynews.com/content/tncms/assets/v3/editorial/a/be/abecd6c4-a539-11e1-b69f-0019bb2963f4/4fbd84a2ba53c.image.jpg</t>
  </si>
  <si>
    <t>551 West Whitestone Boulevard</t>
  </si>
  <si>
    <t>Cedar Park</t>
  </si>
  <si>
    <t>Williamson</t>
  </si>
  <si>
    <t>Cedar Park Police Department</t>
  </si>
  <si>
    <t>Police responded to a report of an armed robbery. When officers arrived a witness identified the fleeing suspect. During the foot chase an armed Runge confronted an officer and was fatally shot.</t>
  </si>
  <si>
    <t>http://www.statesman.com/news/news/local/cedar-park-police-fatally-shoot-man-suspected-in-1/nRkm9/</t>
  </si>
  <si>
    <t>Charles G. Carll</t>
  </si>
  <si>
    <t>http://bloximages.chicago2.vip.townnews.com/host.madison.com/content/tncms/assets/v3/editorial/7/b3/7b316144-e7a3-5cea-a540-5abe25740587/521343c5c9068.preview-699.jpg</t>
  </si>
  <si>
    <t>5200 Hammersley Road</t>
  </si>
  <si>
    <t>Madison Police Department.</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</si>
  <si>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</si>
  <si>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</si>
  <si>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Charles O'Hara</t>
  </si>
  <si>
    <t>400 block North Rainbow Bridge</t>
  </si>
  <si>
    <t>Police were called O'Hara's home by his mother, who said he was destroying things in her home. Officers arrived to find O'Hara armed. Five officers and O'Hara exchanged fire and O'Hara was shot to death.</t>
  </si>
  <si>
    <t>http://www.statesman.com/news/news/local/grand-jury-no-bills-five-cedar-park-officers-after/nS2ck/</t>
  </si>
  <si>
    <t>Charles Robinson</t>
  </si>
  <si>
    <t>http://media.onlinesentinel.com/images/300*427/MS+Charles+E.+Robinson+bw+only.jpg</t>
  </si>
  <si>
    <t>Long Pond Road</t>
  </si>
  <si>
    <t>Jackman</t>
  </si>
  <si>
    <t>04945</t>
  </si>
  <si>
    <t>Somerset</t>
  </si>
  <si>
    <t>U.S. Border Patrol</t>
  </si>
  <si>
    <t>A drunken Robinson fell down in his home, when his girlfriend wanted to call an ambulance, he threatened to kill her. She left, and someone at the medical center called police, who went to the home, and entered. Robinson shot at them, and they returned fire and killed him.</t>
  </si>
  <si>
    <t>http://www.maine.gov/tools/whatsnew/index.php?topic=AGOffice_Press&amp;id=460286&amp;v=reportsarticle10</t>
  </si>
  <si>
    <t>Portland Press Herald/Maine Sunday Telegram; Submitted by Burghart</t>
  </si>
  <si>
    <t>Charmene Pickering</t>
  </si>
  <si>
    <t>Flatbush Avenue near Hillel Place</t>
  </si>
  <si>
    <t>11226</t>
  </si>
  <si>
    <t>New York State Police</t>
  </si>
  <si>
    <t>Slug grazed driver's shoulder when he bumped into a trooper who had drawn his 9-mm. weapon. The bullet then struck Charmene Pickering, 27, who was in the passenger seat, in her neck.</t>
  </si>
  <si>
    <t>http://www.nydailynews.com/archives/news/bullet-1st-hit-drug-suspect-woman-critical-shoot-article-1.922307</t>
  </si>
  <si>
    <t>Burghart/Parts of this information came from the Stolen Lives Project, http://www.october22.org.</t>
  </si>
  <si>
    <t>Cheri Lyn Moore</t>
  </si>
  <si>
    <t>https://humboldtherald.files.wordpress.com/2008/08/cheri_moore.png?w=595</t>
  </si>
  <si>
    <t>5th St &amp; G St</t>
  </si>
  <si>
    <t>Eureka</t>
  </si>
  <si>
    <t>Humboldt</t>
  </si>
  <si>
    <t>Eureka Police Department</t>
  </si>
  <si>
    <t>Moore, who had a history of mental illness and was reportedly distraught over the anniversary of her son's death, brandished a flare gun, threw items out the window of her second-story apartment and threatened to burn down the building during a more than two-hour standoff with police on April 14, 2006...when officers breached her apartment door, Moore picked up the flare gun and pointed it at them. Moore was shot nine times and died at the scene.</t>
  </si>
  <si>
    <t>Involuntary manslaughter indictments. Dsmissed.</t>
  </si>
  <si>
    <t>http://www.times-standard.com/ci_7889092</t>
  </si>
  <si>
    <t>Cheryl Blount-Burton</t>
  </si>
  <si>
    <t>51</t>
  </si>
  <si>
    <t>http://epmgaa.media.lionheartdms.com/img/photos/2014/02/21/shelly_amos_cheryl_burton_t620.jpg?3ba288e077780dca5879b70fc3e0b2d025cf5800</t>
  </si>
  <si>
    <t>Covington Highway</t>
  </si>
  <si>
    <t>Avondale Estates</t>
  </si>
  <si>
    <t>Dekalb</t>
  </si>
  <si>
    <t>DeKalb County Police Department</t>
  </si>
  <si>
    <t>Died from injuries sustained during motor vehicle accident. Police officer was estimated to be driving at twice the speed limit while not on an emergency call when she collided with another vehicle. The officer was later indicted on two counts of vehicular homicide and reckless driving.</t>
  </si>
  <si>
    <t>Kristina Hambie was charged Oct. 4 with several counts of vehicular homicide, reckless driving and oath of a public officer</t>
  </si>
  <si>
    <t>http://www.georgianewsday.com/news/73924-former-dekalb-co-officer-kristina-hambie-released-on-bond.html</t>
  </si>
  <si>
    <t>Christopher Burgess</t>
  </si>
  <si>
    <t>http://www.northcoastjournal.com/110906/CVR-burgessDSCN4175.jpg</t>
  </si>
  <si>
    <t>Chester Street</t>
  </si>
  <si>
    <t>County probation officers went to pick him up on a warrant. He refused; they pepper sprayed him. He pulled a hunting knife and was able to escape out the back door and into a gulch. Police were called. An officer arrived and told him to surrender. When he didn't, he was shot twice (chest and hip).</t>
  </si>
  <si>
    <t>http://www.northcoastjournal.com/110906/cover1109.html</t>
  </si>
  <si>
    <t>Pieces of this data came from Wikipedia. Creative Commons Attribution-ShareAlike License. Does not imply an endorsement of this project. North Coast Journal http://www.northcoastjournal.com/110906/cover1109.html</t>
  </si>
  <si>
    <t>Christopher Jerome Thomas</t>
  </si>
  <si>
    <t>Montgomery Highway</t>
  </si>
  <si>
    <t>Dothan</t>
  </si>
  <si>
    <t>36303</t>
  </si>
  <si>
    <t>Dothan Police Department</t>
  </si>
  <si>
    <t>He was shot to death after a short police pursuit where he crashed into an occupied parked vehicle, when officers suspected he was attempting to run over an officer.</t>
  </si>
  <si>
    <t>http://www.dothaneagle.com/news/crime_court/article_95ec82dc-39ce-11e2-bf20-0019bb30f31a.html?mode=jqm</t>
  </si>
  <si>
    <t>Christopher Jonathan Gonzales</t>
  </si>
  <si>
    <t>1000 block Gravel Street</t>
  </si>
  <si>
    <t>San Marcos</t>
  </si>
  <si>
    <t>Hays</t>
  </si>
  <si>
    <t>San Marcos Police Department</t>
  </si>
  <si>
    <t>A police officer here shot and killed a 19-year-old man Wednesday as the man sat on his mother's chest, stabbing her with a dinner fork, in the street outside their home.</t>
  </si>
  <si>
    <t>http://austin.twcnews.com/content/news/170001/san-marcos-mother-speaks-of-shooting/</t>
  </si>
  <si>
    <t>Christopher R. Pullen</t>
  </si>
  <si>
    <t>Route 121</t>
  </si>
  <si>
    <t>Poland</t>
  </si>
  <si>
    <t>04274</t>
  </si>
  <si>
    <t>Androscoggin</t>
  </si>
  <si>
    <t>Maine State Police Tactical Team</t>
  </si>
  <si>
    <t>After a standoff in which a drunken and emotionally distraught Pullen repeatedly threatened police, he approached Tactical Team officers with a gun. They shot him twice, killing him.</t>
  </si>
  <si>
    <t>http://www.maine.gov/tools/whatsnew/index.php?topic=AGOffice_Press&amp;id=48304&amp;v=reportsarticle10</t>
  </si>
  <si>
    <t>Christopher Shull</t>
  </si>
  <si>
    <t>25</t>
  </si>
  <si>
    <t>Palo Verde Avenue</t>
  </si>
  <si>
    <t>Bellflower</t>
  </si>
  <si>
    <t>Los Angeles County Police Department</t>
  </si>
  <si>
    <t>A police chase began in Fullerton after Shull refused to pull over for a traffic violation. Eventually a collision occurred between at least one police car and the man's vehicle. Police exited their cars, and shot Shull to death after he allegedly tried to run them over.</t>
  </si>
  <si>
    <t>http://blogs.ocweekly.com/navelgazing/2012/08/fullerton_police_kill_driver_a.php</t>
  </si>
  <si>
    <t>Christopher Wayne Snyder</t>
  </si>
  <si>
    <t>7500 block U.S. Highway 71</t>
  </si>
  <si>
    <t>Alma</t>
  </si>
  <si>
    <t>Crawford</t>
  </si>
  <si>
    <t>Alma Police Department</t>
  </si>
  <si>
    <t>An officer stopped Snyder for a speeding violation. Snyder fled on foot until he was caught by the officer. When the officer attempted to place handcuffs on Snyder, he attempted to choke the officer who then fatally shot him.</t>
  </si>
  <si>
    <t>http://www.arktimes.com/ArkansasBlog/archives/2012/04/22/state-trooper-shoots-man-after-crawford-county-traffic-stop</t>
  </si>
  <si>
    <t>Clifton Thompson</t>
  </si>
  <si>
    <t>400 Hykes Mill Rd</t>
  </si>
  <si>
    <t>Conewago</t>
  </si>
  <si>
    <t>Northern York County Regional Police Department</t>
  </si>
  <si>
    <t>Thompson called a crisis line to say he was armed and suicidal, and police were contact and sent to his home. Officers were allegedly trying to negotiate with Thompson when he fired one shot at them with a rifle and ran outside. He encountered another officer who fired at him four times with a patrol rifle, killing him.</t>
  </si>
  <si>
    <t>http://www.ydr.com/crime/ci_22634312/shooting-closes-hykes-mill-road-conewago-township</t>
  </si>
  <si>
    <t>Clinton Peterson</t>
  </si>
  <si>
    <t>http://media.dallasobserver.com/killed-for-running-away.9382505.40.jpg</t>
  </si>
  <si>
    <t>400 block Kelly Court</t>
  </si>
  <si>
    <t>Duncanville</t>
  </si>
  <si>
    <t>75137</t>
  </si>
  <si>
    <t>Dallas</t>
  </si>
  <si>
    <t>Duncanville Police Departmen</t>
  </si>
  <si>
    <t>Officers approached Peterson during a disturbance call. He led them on a foot chase before being shot and killed.</t>
  </si>
  <si>
    <t>http://crimeblog.dallasnews.com/2013/10/duncanville-police-fatally-shoot-suspect-monday-morning.html/</t>
  </si>
  <si>
    <t>Cody Loron</t>
  </si>
  <si>
    <t>http://cbsdallas.files.wordpress.com/2013/01/cody-ira-laron.jpg</t>
  </si>
  <si>
    <t>1900 Carson Street</t>
  </si>
  <si>
    <t>Fort Worth/Haltom City</t>
  </si>
  <si>
    <t>Haltom City Police Department</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</si>
  <si>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</si>
  <si>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</si>
  <si>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Cody Shobe</t>
  </si>
  <si>
    <t>http://bloximages.chicago2.vip.townnews.com/ahwatukee.com/content/tncms/assets/v3/editorial/d/06/d06dda8e-4099-11e1-908e-0019bb2963f4/4f14b2a4dca48.image.jpg</t>
  </si>
  <si>
    <t>221st Avenue and West Yavapai street</t>
  </si>
  <si>
    <t>Buckeye</t>
  </si>
  <si>
    <t>Maricopa</t>
  </si>
  <si>
    <t>Buckeye Police Department</t>
  </si>
  <si>
    <t>An officer fatally shot Shobe after he pointed gun at police and fired at least one round.</t>
  </si>
  <si>
    <t>http://www.azfamily.com/news/Officers-shoot-kill-armed-suspect-outside-Buckeye-home-137409458.html</t>
  </si>
  <si>
    <t>Dakota Bright</t>
  </si>
  <si>
    <t>http://uhurunews.com/imagecache/content/news/stories/2012-11/dakota-bright-four-others-murdered-by-chicago-police-in-one-week/Dakota__JPG-CONVERT-resize=400.JPG</t>
  </si>
  <si>
    <t>6700 block South Indiana</t>
  </si>
  <si>
    <t>60637</t>
  </si>
  <si>
    <t>A 15-year-old who allegedly pointed a gun at officers was shot in the head by police in the South Side’s Greater Grand Crossing neighborhood, authorities said. Officers said they saw Dakota Bright with a handgun The police state that officers approached, Dakota fled on foot, the officers chased him. During the pursuit, the officers shot Dakota. A weapon was recovered at the scene, police said. Bright, of the 7600 block South Emerald, was declared dead on the scene at 4:11 p.m., according to the Cook County medical examiner’s office. Officials at the morgue said Saturday that the cause of death was a gunshot wound to the head, and they could not provide further details.</t>
  </si>
  <si>
    <t>http://www.suntimes.com/news/crime/16297114-418/officer-fatally-shoots-suspect-with-gun-on-south-side.html</t>
  </si>
  <si>
    <t>Dale S. Pelletier</t>
  </si>
  <si>
    <t>Milton Mills Road and French Street</t>
  </si>
  <si>
    <t>Acton</t>
  </si>
  <si>
    <t>04001</t>
  </si>
  <si>
    <t>York Sheriff's Office</t>
  </si>
  <si>
    <t>Pelletier was fleeing the police in his vehicle, fired his handgun at police. Police returned fire that resulted in Pelletier’s death.</t>
  </si>
  <si>
    <t>http://www.maine.gov/tools/whatsnew/index.php?topic=AGOffice_Press&amp;id=48296&amp;v=reportsarticle10</t>
  </si>
  <si>
    <t>Dalton Culp</t>
  </si>
  <si>
    <t>1500 block McDougall Avenue</t>
  </si>
  <si>
    <t>Everett</t>
  </si>
  <si>
    <t>98201</t>
  </si>
  <si>
    <t>Snohomish</t>
  </si>
  <si>
    <t>Everett Police Department</t>
  </si>
  <si>
    <t>Culp was killed after Culp's girlfriend called 911 to complain about her boyfriend's abusive behavior. When she told him to leave, he "flipped" and threatened to kill her. After calling 911 he woman walked out of the house in the 1500 block McDougall Avenue. As she walked toward the officer who had been dispatched, Culp pointed two guns at her. The woman said that she screamed and that the officer shot Culp.</t>
  </si>
  <si>
    <t>http://community.seattletimes.nwsource.com/archive/?date=20021023&amp;slug=shooting23n</t>
  </si>
  <si>
    <t>Daniel McDowell</t>
  </si>
  <si>
    <t>South Road</t>
  </si>
  <si>
    <t>Harmony</t>
  </si>
  <si>
    <t>04942</t>
  </si>
  <si>
    <t>State Police (Brunette); Somerset SO (Ross; Putnam)</t>
  </si>
  <si>
    <t>McDowell was apparently suicidal and when he pointed his shotgun at officers, three shot and killed him.</t>
  </si>
  <si>
    <t>http://www.onlinesentinel.com/archive/harmony-police-shoot-armed-man.html</t>
  </si>
  <si>
    <t>Daniel W. Bennett II</t>
  </si>
  <si>
    <t>Upper Sumner Hill Road</t>
  </si>
  <si>
    <t>Sumner</t>
  </si>
  <si>
    <t>04292</t>
  </si>
  <si>
    <t>Oxford County Sheriff's Office</t>
  </si>
  <si>
    <t>Officers tried to talk Bennett out of the house he shared with his mother and grandmother. When Bennett emerged, Herrick said, he fired a shotgun at officers, and they returned fire, killing him.</t>
  </si>
  <si>
    <t>http://www.aele.org/law/2009all02/2009-02MLJ101.pdf</t>
  </si>
  <si>
    <t>Danielle Misha Willard</t>
  </si>
  <si>
    <t>http://www.good4utah.com/media/lib/5/6/4/e/64e8ccbc-ab86-427c-8605-f7b6b7664000/Story.jpg</t>
  </si>
  <si>
    <t>2293 Lexington Park Drive</t>
  </si>
  <si>
    <t>West Valley City</t>
  </si>
  <si>
    <t>84119</t>
  </si>
  <si>
    <t>West Valley City Police Department</t>
  </si>
  <si>
    <t>Willard was shot and killed by undercover officers in the parking lot of an apartment complex. They stated that they saw Willard “involved in drug activity” in her car at the apartments.</t>
  </si>
  <si>
    <t>Not Justified; officer Shawn Cowley fired and charged with manslaughter</t>
  </si>
  <si>
    <t>http://fox13now.com/2014/06/19/charged-officer-charged-with-manslaughter-in-shooting-death-of-west-valley-woman/</t>
  </si>
  <si>
    <t>Drug or Alcohol Use</t>
  </si>
  <si>
    <t>Pieces of this data came from Wikipedia. Creative Commons Attribution-ShareAlike License. Does not imply an endorsement of this project./Irish</t>
  </si>
  <si>
    <t>Danny Hammett</t>
  </si>
  <si>
    <t>60</t>
  </si>
  <si>
    <t>3800 block Nebo Road, southwest of Hiram</t>
  </si>
  <si>
    <t>Hiram</t>
  </si>
  <si>
    <t>Paulding</t>
  </si>
  <si>
    <t>Paulding County Sheriff's Office</t>
  </si>
  <si>
    <t>Officers attempted to serve a narcotics search warrant. Officers claim Hammet “brandished some type of weapon” and fatally shot him. Family members claim Hammett was unarmed and that police did not recover a gun or anything that could be considered a weapon. Narcotics were not found at the scene.</t>
  </si>
  <si>
    <t>http://www.wsbtv.com/news/news/local/police-shoot-man-while-serving-warrant-paulding-co/nSgB7/</t>
  </si>
  <si>
    <t>Danny Haskell</t>
  </si>
  <si>
    <t>http://media2.abc15.com//photo/2012/07/29/Son_killed_on_Fathers_2f568ee4-359f-45c3-9c81-f470fbd0dd2f0000_20120729223547_320_240.JPG</t>
  </si>
  <si>
    <t>3700 block Lost Dutchman Drive</t>
  </si>
  <si>
    <t>Lake Havasu City</t>
  </si>
  <si>
    <t>86406</t>
  </si>
  <si>
    <t>Mohave</t>
  </si>
  <si>
    <t>Lake Havasu City Police Department</t>
  </si>
  <si>
    <t>Police responded to report of a potentially suicidal man who reportedly threatened to also kill five children who were with him. Arriving officers heard screams just prior to Haskel exiting the residence with a handgun in his hand. Officers shot at Haskell who returned fire. Haskell was struck at least twice and died at the scene.</t>
  </si>
  <si>
    <t>http://www.reviewjournal.com/news/nevada-and-west/police-shoot-kill-man-lake-havasu-city</t>
  </si>
  <si>
    <t>Danny L. Walsh</t>
  </si>
  <si>
    <t>http://ak-cache.legacy.com/legacy/Images/Cobrands/DignityMemorial/Photos/fd11f9b1-361d-4d26-a662-2519e7a0a850.jpg</t>
  </si>
  <si>
    <t>114th Terrace and Wornall Road</t>
  </si>
  <si>
    <t>Kansas City</t>
  </si>
  <si>
    <t>64114</t>
  </si>
  <si>
    <t>Kansas City, Missouri, Police Department</t>
  </si>
  <si>
    <t>Walsh was shot to death by officers after aiming a rifle at them. Police were responding to a report of shots fired.</t>
  </si>
  <si>
    <t>Unreported</t>
  </si>
  <si>
    <t>http://fox4kc.com/2012/07/22/officer-involved-shooting-investigated-in-south-kansas-city/</t>
  </si>
  <si>
    <t>David Charles Young</t>
  </si>
  <si>
    <t>34500 16th Ave. S.</t>
  </si>
  <si>
    <t>Federal Way</t>
  </si>
  <si>
    <t>98003</t>
  </si>
  <si>
    <t>Federal Way Police Department</t>
  </si>
  <si>
    <t>Shot while advancing a pickup truck towards officer “in an aggressive manner” after vehicle crashed following a chase. Police had pursued Young on suspicion of driving a stolen vehicle.</t>
  </si>
  <si>
    <t>http://seattletimes.com/html/localnews/2014497350_inquest15m.html</t>
  </si>
  <si>
    <t>Irish</t>
  </si>
  <si>
    <t>David Lee Turner</t>
  </si>
  <si>
    <t>56</t>
  </si>
  <si>
    <t>http://blacksportsonline.com/home/wp-content/uploads/2011/07/David-Lee-Turner.jpg</t>
  </si>
  <si>
    <t>Niles Street and Mount Vernon Avenue</t>
  </si>
  <si>
    <t>Bakersfield</t>
  </si>
  <si>
    <t>Kern</t>
  </si>
  <si>
    <t>Kern County Sheriff's Department</t>
  </si>
  <si>
    <t>Shot after striking deputy in back of head with bag containing two 24-ounce cans of beer. Turner was being questioned regarding purchase of alcohol for minors at a store. After initially complying with officers an altercation ensued when Turner attempted to leave.</t>
  </si>
  <si>
    <t>http://reason.com/blog/2011/07/27/the-police-say-david-lee-turne</t>
  </si>
  <si>
    <t>David Miguel Ventura</t>
  </si>
  <si>
    <t>34</t>
  </si>
  <si>
    <t>http://images.onset.freedom.com/pressenterprise/gallery/n1y8t3-coronaoisventurabinary651661.jpg</t>
  </si>
  <si>
    <t>Corona West Mobile Home Park at 995 Pomona Road</t>
  </si>
  <si>
    <t>Corona</t>
  </si>
  <si>
    <t>Riverside</t>
  </si>
  <si>
    <t>Corona Police Department'</t>
  </si>
  <si>
    <t>Officers were responding to a report of domestic abuse and a shooting arrived to see a man driving away from the area at high speed. The pursued the man, who eventually jumped out of the moving vehicle holding a handgun, police said. They shot and killed Ventura, who was 34.</t>
  </si>
  <si>
    <t>http://abc7.com/archive/8743648/</t>
  </si>
  <si>
    <t>David O. Okot</t>
  </si>
  <si>
    <t>5 Weymouth Street</t>
  </si>
  <si>
    <t>Shot after brandishing handgun. Police were responding to report of intoxicated man with handgun.</t>
  </si>
  <si>
    <t>http://www.maine.gov/tools/whatsnew/index.php?topic=AGOffice_Press&amp;id=83025&amp;v=reportsarticle10</t>
  </si>
  <si>
    <t>Dawntree Ta'Shawn Williams</t>
  </si>
  <si>
    <t>http://media.cmgdigital.com/shared/lt/lt_cache/thumbnail/400/img/photos/2011/12/20/a4/ff/williams.jpg</t>
  </si>
  <si>
    <t>Windward Gate Lane</t>
  </si>
  <si>
    <t>Buford</t>
  </si>
  <si>
    <t>Gwinnett County Police Department</t>
  </si>
  <si>
    <t>Shot after refusing commands to drop machete. Police were called to residence when the 15-year-old boy threatened to kill his family with the machete.</t>
  </si>
  <si>
    <t>http://www.wsbtv.com/news/news/local/grandmother-says-teen-shot-police-needed-help/nF6f4/</t>
  </si>
  <si>
    <t>Deborah Jo Day</t>
  </si>
  <si>
    <t>100 block Michael Avenue</t>
  </si>
  <si>
    <t>35758</t>
  </si>
  <si>
    <t>Madison County Sheriff's Department</t>
  </si>
  <si>
    <t>Officers were responding to calls from neighbors who said that Day had threatened to shoot them with a handgun. Officers said they found Day armed, and they shot her to death after she refused to drop the weapon. Day had a long history of mental illness, according to the forensic examiner.</t>
  </si>
  <si>
    <t>http://www.waff.com/story/19194857/one-person-is-dead-after-an-officer-involved-shooting-in-madison</t>
  </si>
  <si>
    <t>DeJuan Colbert</t>
  </si>
  <si>
    <t>http://media.graytvinc.com/images/266*198/Colbert.gif</t>
  </si>
  <si>
    <t>2427 W. Pawnee St.</t>
  </si>
  <si>
    <t>Wichita</t>
  </si>
  <si>
    <t>KS</t>
  </si>
  <si>
    <t>67213</t>
  </si>
  <si>
    <t>Sedgwick</t>
  </si>
  <si>
    <t>Witchita Police Department</t>
  </si>
  <si>
    <t>Officers were responding to a robbery alarm at a Dollar General store. 27-year-old Colbert was allegedly standing at the door with a knife, and approached the officer who commanded him to drop it. That officer shot and killed Colbert.</t>
  </si>
  <si>
    <t>http://www.kansas.com/2012/08/24/2461197/district-attorney-fatal-shooting.html</t>
  </si>
  <si>
    <t>Demarcus Derell Celestine</t>
  </si>
  <si>
    <t>http://www.fatalencounters.org/wp-content/uploads/2013/10/DemarcusCelestine.jpg</t>
  </si>
  <si>
    <t>9800 block Fallbrook</t>
  </si>
  <si>
    <t>77064</t>
  </si>
  <si>
    <t>Harris</t>
  </si>
  <si>
    <t>Harris County Constable</t>
  </si>
  <si>
    <t>Killed when the car he was riding in crashed during chase by Harris County deputy constable Rios</t>
  </si>
  <si>
    <t>Driver of the car charged with murder</t>
  </si>
  <si>
    <t>http://www.yourhoustonnews.com/archives/sixteen-year-old-charged-with-murder/article_32387c70-f2f4-5951-ab78-a7e5a4b1f40d.html</t>
  </si>
  <si>
    <t>Parts of this information came from the Stolen Lives Project, http://www.october22.org./Irish</t>
  </si>
  <si>
    <t>Denis John Chabot</t>
  </si>
  <si>
    <t>38</t>
  </si>
  <si>
    <t>http://1.bp.blogspot.com/-rLBDFOqDL-A/UEX7wCYG_iI/AAAAAAAAX1c/DKg5QCfgVsc/s1600/DenisChabot-2.jpg</t>
  </si>
  <si>
    <t>4000 block the North Freeway</t>
  </si>
  <si>
    <t>Houston Police Department</t>
  </si>
  <si>
    <t>Officers responded to report of a disturbance at a motel. Officers arrived to find Chabot running on a freeway. Officers attempted to protect him by blocking traffic, but he continued to run. Chabot was then stunned with a Taser. Chabot was pronounced dead at a hospital.</t>
  </si>
  <si>
    <t>http://blogs.houstonpress.com/hairballs/2012/09/denis_john_chabot_37_tased_aft.php</t>
  </si>
  <si>
    <t>Dennis Riley</t>
  </si>
  <si>
    <t>700 block East McMillan Drive</t>
  </si>
  <si>
    <t>Tucson Police Department</t>
  </si>
  <si>
    <t>A man was shot and killed by officers responding to reports of him assaulting a woman and pointing a gun at someone in their car.</t>
  </si>
  <si>
    <t>http://azstarnet.com/news/local/crime/tucson-police-id-man-shot-by-officer/article_7b3b0ad8-e651-11e1-a11e-001a4bcf887a.html</t>
  </si>
  <si>
    <t>Denny Gonzales</t>
  </si>
  <si>
    <t>http://antiochherald.com/wp-content/uploads/2011/08/International.jpg</t>
  </si>
  <si>
    <t>4800 block Lefebvre Way off Country Hills Drive</t>
  </si>
  <si>
    <t>Antioch</t>
  </si>
  <si>
    <t>94531</t>
  </si>
  <si>
    <t>Contra Costa</t>
  </si>
  <si>
    <t>Antioch Police Department</t>
  </si>
  <si>
    <t>Gonzales was shot by seven different officers when he walked out of his house with a gun and allegedly fired at least one round at the police and SWAT team surrounding his home. He had reportedly called 9-1-1 claiming to be suicidal and making statements about killing police officers.</t>
  </si>
  <si>
    <t>http://www.mercurynews.com/breaking-news/ci_20971909/antioch-police-identify-man-fatally-shot-by-officers</t>
  </si>
  <si>
    <t>Deonte Traylor</t>
  </si>
  <si>
    <t>http://www.kcra.com/image/view/-/22836692/highRes/2/-/h5kldwz/-/Deonte--Traylor-mug-jpg.jpg</t>
  </si>
  <si>
    <t>200 block Pennsylvania Avenue</t>
  </si>
  <si>
    <t>Fairfield</t>
  </si>
  <si>
    <t>94533</t>
  </si>
  <si>
    <t>Fairfield Police Department.</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</si>
  <si>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</si>
  <si>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</si>
  <si>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DeOntrel Davis</t>
  </si>
  <si>
    <t>4318 Stone Way N</t>
  </si>
  <si>
    <t>98103</t>
  </si>
  <si>
    <t>The 17-year-old teen shot in the head by a Seattle police officer as he ran away from police had been armed only with a gun-shaped commercial paint sprayer nozzle when he robbed a customer at an automated teller machine in Wallingford.</t>
  </si>
  <si>
    <t>http://www.komonews.com/news/archive/4078696.html</t>
  </si>
  <si>
    <t>Desean Cathcart</t>
  </si>
  <si>
    <t>Myrtle Avenue</t>
  </si>
  <si>
    <t>Fort Greene</t>
  </si>
  <si>
    <t>11205</t>
  </si>
  <si>
    <t>Cathcart had just snatched a chain and medallion from a man in the barbershop. A confrontation occurred, and one cop fired a single round that struck Cathcart in the chest. He was taken to Brooklyn Hospital Center, where he was pronounced dead at 7:25 p.</t>
  </si>
  <si>
    <t>http://www.nydailynews.com/archives/news/police-kill-suspect-barber-holdup-article-1.522235</t>
  </si>
  <si>
    <t>Desiree Bymon</t>
  </si>
  <si>
    <t>7</t>
  </si>
  <si>
    <t>Olive Street</t>
  </si>
  <si>
    <t>Hinesville</t>
  </si>
  <si>
    <t>Liberty</t>
  </si>
  <si>
    <t>Ludowici Police Department</t>
  </si>
  <si>
    <t>Stabbed</t>
  </si>
  <si>
    <t>Stabbed to death by off-duty police officer who was sentence to four life sentences for the crimes.</t>
  </si>
  <si>
    <t>Calvin Williams got life without parole</t>
  </si>
  <si>
    <t>http://savannahnow.com/stories/070700/LOCarrest.shtml</t>
  </si>
  <si>
    <t>Dilcia Pena</t>
  </si>
  <si>
    <t>Dominique Campbell</t>
  </si>
  <si>
    <t>4200 block 6th Street SE</t>
  </si>
  <si>
    <t>Washington</t>
  </si>
  <si>
    <t>DC</t>
  </si>
  <si>
    <t>20032</t>
  </si>
  <si>
    <t>District of Columbia</t>
  </si>
  <si>
    <t>Metropolitan Police Department</t>
  </si>
  <si>
    <t>Officers were looking for a suspect involved in an earlier shooting. Campbell fired on the officers, injuring one. The officers returned fire, killing Campbell.</t>
  </si>
  <si>
    <t>http://www.washingtonpost.com/blogs/crime-scene/post/dc-police-involved-shooting-leaves-one-man-dead-officer-injured/2012/05/15/gIQAey16QU_blog.html</t>
  </si>
  <si>
    <t>Pieces of this data came from Wikipedia. Creative Commons Attribution-ShareAlike License. Does not imply an endorsement of this project./ Irish</t>
  </si>
  <si>
    <t>Donald Gray</t>
  </si>
  <si>
    <t>Simmons Road</t>
  </si>
  <si>
    <t>South Portland</t>
  </si>
  <si>
    <t>04106</t>
  </si>
  <si>
    <t>South Portland Police Department</t>
  </si>
  <si>
    <t>Gray was having financial problems. After arguing with his parents, he took a gun to his room. They called police. When Gray opened the bedroom door, he appeared to be grabbing something off a dresser. Two police officers shot him.</t>
  </si>
  <si>
    <t>http://www.maine.gov/tools/whatsnew/index.php?topic=AGOffice_Press&amp;id=48468&amp;v=reportsarticle10</t>
  </si>
  <si>
    <t>Donny Simmons</t>
  </si>
  <si>
    <t>http://extras.mnginteractive.com/live/media/site571/2013/0815/20130815_091720_0816oic-donny_simmons2_200.jpg</t>
  </si>
  <si>
    <t>2100 block West Tennyson Road</t>
  </si>
  <si>
    <t>Hayward</t>
  </si>
  <si>
    <t>94545</t>
  </si>
  <si>
    <t>Hayward Police Department</t>
  </si>
  <si>
    <t>A domestic violence suspect was fatally shot by police in his apartment after charging at officers with a knife.</t>
  </si>
  <si>
    <t>http://www.mercurynews.com/ci_23868546/hayward-police-fatally-shoot-man-knife-at-apartment</t>
  </si>
  <si>
    <t>Douglas Kelley</t>
  </si>
  <si>
    <t>Hemlock Point Road</t>
  </si>
  <si>
    <t>Indian Township</t>
  </si>
  <si>
    <t>04668</t>
  </si>
  <si>
    <t>Indian Township PD; Passamaquoddy Warden Service</t>
  </si>
  <si>
    <t>Drunk, angry and suicidal, Kelley went to his ex-girlfriend's house, and pulled a gun on her. He left but parked nearby and fired the weapon. Police responded, Kelley pointed his gun at officers and they shot and killed him.</t>
  </si>
  <si>
    <t>http://www.maine.gov/tools/whatsnew/index.php?topic=AGOffice_Press&amp;id=60147&amp;v=reportsarticle10</t>
  </si>
  <si>
    <t>Douglas Ostling</t>
  </si>
  <si>
    <t>http://seattletimes.com/ABPub/2012/06/01/2017577818.jpg</t>
  </si>
  <si>
    <t>7700 block Springridge Road NE</t>
  </si>
  <si>
    <t>Bainbridge Island</t>
  </si>
  <si>
    <t>98110</t>
  </si>
  <si>
    <t>Bainbridge Island Police Department</t>
  </si>
  <si>
    <t>Bled to death after being shot in leg through door. Officers were responding to a 911 call from Ostling in a reported state of “excited delirium.” Ostling opened the door to officers while holding an ax, then retreated and closed door. Ostling was left unattended for 75 minutes after being shot.</t>
  </si>
  <si>
    <t>http://seattletimes.com/html/localnews/2018335508_ostling02m.html</t>
  </si>
  <si>
    <t>Pieces of this data came from Wikipedia. Creative Commons Attribution-ShareAlike License. Does not imply an endorsement of this project. /Irish</t>
  </si>
  <si>
    <t>Dwight Person</t>
  </si>
  <si>
    <t>54</t>
  </si>
  <si>
    <t>3187 East Point St</t>
  </si>
  <si>
    <t>East Point</t>
  </si>
  <si>
    <t>East Point Police Department</t>
  </si>
  <si>
    <t>Shot after making a threatening gesture at police. Officers were conducting a “knock and announce” search warrant, looking for drugs.</t>
  </si>
  <si>
    <t>http://www.examiner.com/article/family-says-man-shot-and-killed-by-officer-drug-bust-was-a-visitor</t>
  </si>
  <si>
    <t>Edmund Wong</t>
  </si>
  <si>
    <t>9404 Pico Vista St.</t>
  </si>
  <si>
    <t>Downey</t>
  </si>
  <si>
    <t>Downey Police Department</t>
  </si>
  <si>
    <t>Wong was shot several times by officers with the Downey Police Department who were responding to reports of an armed man getting into a truck on the 9000 block Pico Vista Street. Officers arrived at the scene and tried to stop the fleeing suspect. After crashing his silver Toyota into a patrol car and exiting the vehicle with what appeared to be a gun, the Downey patrol officers opened fire, striking Wong repeatedly. He was pronounced dead at 4:03 p.m. After his death, it was learned that Mr. Wong himself was the party who contacted the police; giving them a detailed description of his vehicle, his own physical description and a description of his weapons.</t>
  </si>
  <si>
    <t>http://homicide.latimes.com/post/edmund-wong/</t>
  </si>
  <si>
    <t>Edward Flener</t>
  </si>
  <si>
    <t>72</t>
  </si>
  <si>
    <t>http://www.beechtreenews.com/sites/default/files/styles/large/public/field/image/edward%20flener.jpg</t>
  </si>
  <si>
    <t>Arizona Avenue and Germann Road</t>
  </si>
  <si>
    <t>Chandler</t>
  </si>
  <si>
    <t>Chandler Police Department</t>
  </si>
  <si>
    <t>Officers shot and killed Flener after he allegedly pointed a gun at them. Police were responding to a report of a suicidal man.</t>
  </si>
  <si>
    <t>http://www.azcentral.com/community/chandler/articles/20120124chandler-police-suicidal-man.html</t>
  </si>
  <si>
    <t>Elder Josue Zelaya</t>
  </si>
  <si>
    <t>El Trebol Billiards Bar on Buford Highway</t>
  </si>
  <si>
    <t>Zelaya opened fire in a bar wounding 4 patrons. An off-duty officer who was working security called for back-up. When a uniformed on-duty officer arrived, they engaged Zelaya. Zelaya ended up fatally wounded.</t>
  </si>
  <si>
    <t>http://www.examiner.com/article/m-e-suspect-killed-by-police-bar-shooting-identified-as-teen-from-honduras</t>
  </si>
  <si>
    <t>Eliseo Mercado</t>
  </si>
  <si>
    <t>900 block Cottonwood Circle</t>
  </si>
  <si>
    <t>Corsicana</t>
  </si>
  <si>
    <t>75110</t>
  </si>
  <si>
    <t>Navarro</t>
  </si>
  <si>
    <t>Corsicana Police Department</t>
  </si>
  <si>
    <t>Police ordered him to drop the weapon, but he pointed it both at his own head and at officers before firing, according to police reports. The decisive wound was the one to the right side of his head from very close range, according to the autopsy report. The bullet went through the brainstem, cerebellum, and grazed his left temporal lobe before exiting the left side of his head, according to the pathologist’s report.</t>
  </si>
  <si>
    <t>Suicide</t>
  </si>
  <si>
    <t>http://www.corsicanadailysun.com/news/local_news/article_658160dd-ecfc-5355-b13a-40a781edcfbe.html</t>
  </si>
  <si>
    <t>Eric Burbank</t>
  </si>
  <si>
    <t>East Lakeside Place near McKinley Street in Corona</t>
  </si>
  <si>
    <t>Officers were responding to a report of a man threatening neighbors at an apartment complex and began to chase Burbank, who matched the caller's description. Police say they saw Burbank pull a handgun from his waistband, and they shot him to death.</t>
  </si>
  <si>
    <t>http://latimesblogs.latimes.com/lanow/2012/07/corona-man-killed-in-second-officer-involved-shooting-this-week.html</t>
  </si>
  <si>
    <t>Eric Dewayne Moon Jr.</t>
  </si>
  <si>
    <t>Lincoln Hills apartment, 3500 Windcliff Dr SE</t>
  </si>
  <si>
    <t>Marietta</t>
  </si>
  <si>
    <t>Cobb</t>
  </si>
  <si>
    <t>Cobb Police Department</t>
  </si>
  <si>
    <t>Shot after posing a threat to officers. Police had attempted to stop the vehicle Moon was driving. Moon fled at high speed, crashed his vehicle and fled on foot into an apartment complex.</t>
  </si>
  <si>
    <t>http://mdjonline.com/bookmark/14781386</t>
  </si>
  <si>
    <t>Eric Marquez</t>
  </si>
  <si>
    <t>Glencoe Drive and Silver Lane</t>
  </si>
  <si>
    <t>Huntington Beach</t>
  </si>
  <si>
    <t>92647</t>
  </si>
  <si>
    <t>Huntington Beach Police Department</t>
  </si>
  <si>
    <t>Marquez was shot by a Huntington Beach police officer after he was exiting a vehicle while brandishing a firearm.[78]</t>
  </si>
  <si>
    <t>http://articles.hbindependent.com/2013-08-08/news/tn-hbi-me-officer-shooting-20130803_1_police-officer-officer-involved-shooting-officer-involved-shooting</t>
  </si>
  <si>
    <t>Eric Richard</t>
  </si>
  <si>
    <t>Rumford</t>
  </si>
  <si>
    <t>04276</t>
  </si>
  <si>
    <t>Warden Service</t>
  </si>
  <si>
    <t>Richard was apparently suicidal in that he was being investigated in his capacity as an officer of the Rumford Police Department. He was found by searchers in the woods behind his home. He pointed his gun at officers and was shot and killed.</t>
  </si>
  <si>
    <t>http://www.maine.gov/tools/whatsnew/index.php?topic=AGOffice_Press&amp;id=378696&amp;v=reportsarticle10</t>
  </si>
  <si>
    <t>Esau Marin</t>
  </si>
  <si>
    <t>6500 block Hawkeye</t>
  </si>
  <si>
    <t>77049</t>
  </si>
  <si>
    <t>Officer P.G. Peters responded to a disturbance call around 4:55 a.m. A woman directed him to a man inside. The man, Esau Marin, placed his right hand in his pocket upon seeing the officer allegedly in a threatening manner. Officer Peters ordered him to remove his hand. Marin approached the officer with what is reported to be a large folding knife allegedly in an attack motion. Peters shot Marin once in the torso and charged with aggravated assault on a public servant. It is uknown if he survived his injury.</t>
  </si>
  <si>
    <t>http://www.chron.com/news/houston-texas/article/News-briefs-2093662.php</t>
  </si>
  <si>
    <t>Ethan Corporon</t>
  </si>
  <si>
    <t>http://media.spokesman.com/photos/2011/07/14/corporon14_t210.jpg?74a72ef94756bccc16ea1c78066b52f96b62dbc7</t>
  </si>
  <si>
    <t>1402 W. Buckeye Ave.</t>
  </si>
  <si>
    <t>Spokane</t>
  </si>
  <si>
    <t>99205</t>
  </si>
  <si>
    <t>Spokane Police Department</t>
  </si>
  <si>
    <t>Shot after firing shotgun at police and in the air. Police were responding to report of man firing shotgun at a house.</t>
  </si>
  <si>
    <t>http://www.spokesman.com/stories/2011/jul/14/fatal-shots-ruled-justified/</t>
  </si>
  <si>
    <t>Georgy Louisgene</t>
  </si>
  <si>
    <t>3501 Foster Avenue</t>
  </si>
  <si>
    <t>11210</t>
  </si>
  <si>
    <t>Mr.Louisgene was allegedly armed with a knife and gardening tool and refused to put these items down, even after repeatedly being ordered to do so. In apparent fear for their lives, they fired eight bullets, hitting him five times.</t>
  </si>
  <si>
    <t>http://www.websteruniv.edu/~corbetre/haiti-archive/msg10367.html</t>
  </si>
  <si>
    <t>Glen Edward Moore</t>
  </si>
  <si>
    <t>65</t>
  </si>
  <si>
    <t>4742 Brookhaven Road.</t>
  </si>
  <si>
    <t>Bibb County Sheriff's Department</t>
  </si>
  <si>
    <t>Shot after aiming gun at police. Police were responding to report of a screaming nude man banging on doors and windows of residences. Before police arrived Moore kicked the door of one home and shot a man to death. Moore was standing over the body of his victim when he pointed the gun at police.</t>
  </si>
  <si>
    <t>http://www.macon.com/2011/11/12/1782400/naked-murder-suspect-had-history.html</t>
  </si>
  <si>
    <t>Gregori Jackson</t>
  </si>
  <si>
    <t>intersection of Main and Jefferson streets</t>
  </si>
  <si>
    <t>Waldoboro</t>
  </si>
  <si>
    <t>04572</t>
  </si>
  <si>
    <t>Lincoln</t>
  </si>
  <si>
    <t>Waldoboro Police Department</t>
  </si>
  <si>
    <t>Jackson and some friends were pulled over for routine traffic reasons. Jackson became belligerent, tried to run, attacked the officer, and was shot five times.</t>
  </si>
  <si>
    <t>http://www.maine.gov/tools/whatsnew/index.php?topic=AGOffice_Press&amp;id=47416&amp;v=reportsarticle10</t>
  </si>
  <si>
    <t>Gregory Gordon</t>
  </si>
  <si>
    <t>http://www.kitv.com/image/view/-/18162172/highRes/2/-/11r8vfjz/-/Gregory-Gordon-2-jpg.jpg</t>
  </si>
  <si>
    <t>Kuhio Avenue and Ala Wai Boulevard</t>
  </si>
  <si>
    <t>Honolulu</t>
  </si>
  <si>
    <t>HI</t>
  </si>
  <si>
    <t>96815</t>
  </si>
  <si>
    <t>Honolulu Police Department</t>
  </si>
  <si>
    <t>Officers responded to a truck driving fast the wrong way. Police fired multiple times when the driver rammed five marked police cruisers. The deceased suspect was a soldier at Schofield Barracks.</t>
  </si>
  <si>
    <t>http://news.hawaiibreakingnews.com/tweets/291842554574565376</t>
  </si>
  <si>
    <t>Hans P. Walters</t>
  </si>
  <si>
    <t>http://i.huffpost.com/gen/955356/thumbs/s-HANS-WALTERS-MURDER-SUICIDE-large.jpg?6</t>
  </si>
  <si>
    <t>1300 block Esther Drive</t>
  </si>
  <si>
    <t>Boulder City</t>
  </si>
  <si>
    <t>89005</t>
  </si>
  <si>
    <t>After killing wife and child then set fire to the house, called 911 and waited for officers to arrive after which he stepped inside and shot himself.</t>
  </si>
  <si>
    <t>http://www.fox5vegas.com/story/20640342/police-metro-lieutenant-kills-self-wife-and-child</t>
  </si>
  <si>
    <t>Hector Lara</t>
  </si>
  <si>
    <t>26th Place and McDowell Road</t>
  </si>
  <si>
    <t>Phoenix</t>
  </si>
  <si>
    <t>85016</t>
  </si>
  <si>
    <t>Surprise Police Department SWAT team</t>
  </si>
  <si>
    <t>Officers from a "multi-agency task force" were executing a search warrant when a suspect allegedly opened fire. Officers fired back and the man was shot to death.</t>
  </si>
  <si>
    <t>http://www.myfoxphoenix.com/story/19178674/ois-phoenix</t>
  </si>
  <si>
    <t>Hector Leija</t>
  </si>
  <si>
    <t>3800 block Fleetwood Street</t>
  </si>
  <si>
    <t>Carlsbad</t>
  </si>
  <si>
    <t>NM</t>
  </si>
  <si>
    <t>Eddy</t>
  </si>
  <si>
    <t>Carlsbad Police Department</t>
  </si>
  <si>
    <t>Police were responding to a disturbance when they encountered a man who was allegedly armed with a gun. Officers shot and killed the man.</t>
  </si>
  <si>
    <t>http://www.topix.com/forum/city/carlsbad-nm/TGR6F2VL6GKKNCO1F</t>
  </si>
  <si>
    <t>Henry A. Wolk</t>
  </si>
  <si>
    <t>2400 block North Avers</t>
  </si>
  <si>
    <t>60620</t>
  </si>
  <si>
    <t>An officers were trying to arrest Wolk for failing to answer a housing court subpoena. Marquez knocked on the door, then pleaded with Wolk to go peacefully.He broke down Wolk's apartment door with a sledgehammer. He was immediately greeted with gunfire, wounded and fell in the front vestibule. By the time it was over, both Wolk and the officer were dead.</t>
  </si>
  <si>
    <t>http://www.freerepublic.com/focus/fr/650189/posts</t>
  </si>
  <si>
    <t>Herman Pickens</t>
  </si>
  <si>
    <t>http://www.news4jax.com/image/view/-/20919360/highRes/1/-/53t549z/-/Herman-Pickens--JSO-2012-mug-.jpg</t>
  </si>
  <si>
    <t>6400 block San Juan Avenue at Jammes Road</t>
  </si>
  <si>
    <t>Jacksonville</t>
  </si>
  <si>
    <t>Jacksonville Police Department</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</si>
  <si>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</si>
  <si>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</si>
  <si>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Hubert Stanley Tate</t>
  </si>
  <si>
    <t>6130 Chattahoochee St</t>
  </si>
  <si>
    <t>Lula</t>
  </si>
  <si>
    <t>Hall</t>
  </si>
  <si>
    <t>Hall County sheriff’s Department</t>
  </si>
  <si>
    <t>Officers responded to report of man walking on street with a large handgun. Tate fled to his camper, in which he lived. An hours long standoff ensued. When SWAT members shot tear gas into the camper, Tate fired at police, injuring one. Officers returned fire, killing Tate.</t>
  </si>
  <si>
    <t>http://www.gainesvilletimes.com/archives/7819/</t>
  </si>
  <si>
    <t>Husien Shehada</t>
  </si>
  <si>
    <t>Middle Eastern</t>
  </si>
  <si>
    <t>http://www.arabamericannews.com/news/images/articles/2009_06/2269/u1_miami-shooting-Husein-Shehada.gif</t>
  </si>
  <si>
    <t>Washington Avenue</t>
  </si>
  <si>
    <t>Miami Beach</t>
  </si>
  <si>
    <t>Husien Shehada was walking through South Beach just after 4 a.m., then stopping and putting his hands in the air. His brother, Samer Shehada, steps beside him — then three gunshots from a police officer off-screen throw Husien Shehada to the sidewalk.</t>
  </si>
  <si>
    <t>http://www.nytimes.com/2009/07/12/us/12miami.html?pagewanted=all&amp;_r=0</t>
  </si>
  <si>
    <t>Ian Burlakoff</t>
  </si>
  <si>
    <t>http://media.cmgdigital.com/shared/img/photos/2013/10/21/3c/27/IanBurlakoff.JPG</t>
  </si>
  <si>
    <t>Ocean Boulevard</t>
  </si>
  <si>
    <t>Boca Raton</t>
  </si>
  <si>
    <t>33432</t>
  </si>
  <si>
    <t>Boca Raton Police Department</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</si>
  <si>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</si>
  <si>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</si>
  <si>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Ishmael Muhammad</t>
  </si>
  <si>
    <t>http://whtm.images.worldnow.com/images/20753798_BG6.JPG</t>
  </si>
  <si>
    <t>100 block Evergreen Street</t>
  </si>
  <si>
    <t>Harrisburg</t>
  </si>
  <si>
    <t>17104</t>
  </si>
  <si>
    <t>Dauphin</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</si>
  <si>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</si>
  <si>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</si>
  <si>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</si>
  <si>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Jabril Eli Mitchell</t>
  </si>
  <si>
    <t>1500 block Indiana Ave.</t>
  </si>
  <si>
    <t>Dumfries</t>
  </si>
  <si>
    <t>VA</t>
  </si>
  <si>
    <t>22026</t>
  </si>
  <si>
    <t>Prince William</t>
  </si>
  <si>
    <t>Prince William County Police Department</t>
  </si>
  <si>
    <t>Officers investigating an armed burglary from two hours earlier found a vehicle involved in the burglary. The driver was arrested but the passenger fled on foot. He was found nearby in a wooded area. The suspect advanced on officers while armed with a handgun. He was fatally shot after ignoring the officers' commands.</t>
  </si>
  <si>
    <t>http://www.wjla.com/articles/2011/12/police-shoot-kill-suspect-in-dumphries-70598.html</t>
  </si>
  <si>
    <t>Jack Lamar Robertson</t>
  </si>
  <si>
    <t>http://i.dailymail.co.uk/i/pix/2013/10/08/article-2449377-1898F32F00000578-530_306x423.jpg</t>
  </si>
  <si>
    <t>Reed Street</t>
  </si>
  <si>
    <t>Waycross</t>
  </si>
  <si>
    <t>31501</t>
  </si>
  <si>
    <t>Ware</t>
  </si>
  <si>
    <t>Waycross Police Department</t>
  </si>
  <si>
    <t>Robertson was shot by police after he allegedly lunged at them with meat fork and knife.[33]</t>
  </si>
  <si>
    <t>http://www.huffingtonpost.com/2013/10/08/jack-lamar-roberson-police-fatally-shoot_n_4065116.html</t>
  </si>
  <si>
    <t>Jacob Grassley</t>
  </si>
  <si>
    <t>http://media.mlive.com/kzgazette_impact/photo/jacob-grassley-6eb2abbb3b60c4f1.jpg</t>
  </si>
  <si>
    <t>3640 East Cork Street</t>
  </si>
  <si>
    <t>Kalamazoo</t>
  </si>
  <si>
    <t>MI</t>
  </si>
  <si>
    <t>49001</t>
  </si>
  <si>
    <t>Kalamazoo Police Department</t>
  </si>
  <si>
    <t>Officers located a domestic assault suspect several hours after the initial complaint. He was shot during an ensuing confrontation.</t>
  </si>
  <si>
    <t>http://www.mlive.com/news/kalamazoo/index.ssf/2013/01/kalamazoo_police_name_jacob_gr.html</t>
  </si>
  <si>
    <t>Jacob Westberg</t>
  </si>
  <si>
    <t>http://marshallindependent.com/photos/news/lg/542042_1.jpg</t>
  </si>
  <si>
    <t>6613 W. 15th Place</t>
  </si>
  <si>
    <t>Sioux Falls</t>
  </si>
  <si>
    <t>SD</t>
  </si>
  <si>
    <t>57106</t>
  </si>
  <si>
    <t>Minnehaha</t>
  </si>
  <si>
    <t>Sioux Falls Police Department</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</si>
  <si>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</si>
  <si>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</si>
  <si>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Jacqueline Culp</t>
  </si>
  <si>
    <t>59</t>
  </si>
  <si>
    <t>http://media.cmgdigital.com/shared/lt/lt_cache/thumbnail/610/img/photos/2012/07/26/28/be/Ax_Fairburn1.jpg</t>
  </si>
  <si>
    <t>westbound on Cascade Road</t>
  </si>
  <si>
    <t>An officer responding to a call with lights and siren on struck another vehicle at high speed in an intersection. Culp died from injuries sustained in the accident. The officer was charged with second degree vehicular homicide.</t>
  </si>
  <si>
    <t>http://www.myfoxatlanta.com/story/19121830/apd-officer-charged-in-wreck-that-killed-woman</t>
  </si>
  <si>
    <t>Jake Ramsey Maese-Murphy</t>
  </si>
  <si>
    <t>http://mediaassets.commercialappeal.com/photo/2014/03/21/523770_3536994_ver1.0_640_480.JPG</t>
  </si>
  <si>
    <t>245 Watkins Road</t>
  </si>
  <si>
    <t>Drummonds</t>
  </si>
  <si>
    <t>TN</t>
  </si>
  <si>
    <t>38023</t>
  </si>
  <si>
    <t>Tipton</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</si>
  <si>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</si>
  <si>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</si>
  <si>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</si>
  <si>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Jalen Ricks</t>
  </si>
  <si>
    <t>19</t>
  </si>
  <si>
    <t>Maale</t>
  </si>
  <si>
    <t>http://media.cmgdigital.com/shared/img/photos/2012/12/06/d9/91/Untitled-2.jpg</t>
  </si>
  <si>
    <t>Warwick Drive</t>
  </si>
  <si>
    <t>Jonesboro</t>
  </si>
  <si>
    <t>Clayton</t>
  </si>
  <si>
    <t>Clayton County Sheriff's Office</t>
  </si>
  <si>
    <t>Officers responded to a report of a man with a gun. When the officers arrived at the scene, Ricks opened fire, wounding one officer. Officers returned fire, killing Ricks.</t>
  </si>
  <si>
    <t>http://www.georgianewsday.com/news/146196-jalen-ricks-suspect-in-clayton-county-shootout-with-deputies-dies.html</t>
  </si>
  <si>
    <t>Jameela Cecila Barnette</t>
  </si>
  <si>
    <t>53</t>
  </si>
  <si>
    <t>http://i2.cdn.turner.com/cnn/dam/assets/111227032534-jameela-barnette-georgia-story-body.jpg</t>
  </si>
  <si>
    <t>318 Penny Lane S.E.</t>
  </si>
  <si>
    <t>Shot after assaulting police officer with weapons.</t>
  </si>
  <si>
    <t>http://www.mdjonline.com/view/full_story/16898599/article-Woman-killed-amid-attack-on-police-officer?instance=home_news_bullets</t>
  </si>
  <si>
    <t>James Brissette</t>
  </si>
  <si>
    <t>http://www.myneworleans.com/images/cache/cache_e/cache_f/cache_0/ef0f797c3385e790d365d20cced863f1.jpeg?ver=1396570533&amp;aspectratio=0.69025270758123</t>
  </si>
  <si>
    <t>Danziger Bridge, Chef Monteur Highway and Dowman Road</t>
  </si>
  <si>
    <t>New Orleans</t>
  </si>
  <si>
    <t>LA</t>
  </si>
  <si>
    <t>70112</t>
  </si>
  <si>
    <t>Orleans</t>
  </si>
  <si>
    <t>New Orleans Police Department</t>
  </si>
  <si>
    <t>A group of police officers opened fire with assault rifles and a shotgun, shooting at an unarmed family walking on the east side of the Danziger Bridge. James Brissette, who was shot in the back, the leg, both arms, and the back of the head, died on the bridge.</t>
  </si>
  <si>
    <t>A 2011 jury trial found 5 officers involved in the incident guilty of various counts of civil right sviolations and felony obstruction of justice during a subsequent cover up. The jury found the 5officers guilty of "violation of [Brissette's] civil righs t" and of use of a firearm in his shooting, and that the violation of civil rights (but not the use of firearm) lead to his death.</t>
  </si>
  <si>
    <t>http://www.fbi.gov/neworleans/press-releases/2012/five-new-orleans-police-officers-sentenced-on-civil-rights-and-obstruction-of-justice-violations-in-the-danziger-bridge-shooting-case</t>
  </si>
  <si>
    <t>Parts of this information came from the Stolen Lives Project, http://www.october22.org. Updates by Michael Swigert</t>
  </si>
  <si>
    <t>michael.swigert@gmail.com</t>
  </si>
  <si>
    <t>James Brown</t>
  </si>
  <si>
    <t>500 block North Madeira Street in east Baltimore</t>
  </si>
  <si>
    <t>21205</t>
  </si>
  <si>
    <t>Baltimore City</t>
  </si>
  <si>
    <t>Baltimore City Police Department</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</si>
  <si>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</si>
  <si>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</si>
  <si>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James F. Popkowski</t>
  </si>
  <si>
    <t>http://media.kjonline.com/images/portland-press-herald_3131019.jpg</t>
  </si>
  <si>
    <t>1 VA Center</t>
  </si>
  <si>
    <t>Augusta</t>
  </si>
  <si>
    <t>04330</t>
  </si>
  <si>
    <t>Kennebec</t>
  </si>
  <si>
    <t>Veterans Affairs Police/Maine Warden Service</t>
  </si>
  <si>
    <t>Shot after armed confrontation with police. Officers were responding to report of gunshots in woods near hospital.</t>
  </si>
  <si>
    <t>http://www.kjonline.com/news/report-cites-failures-in-vets-treatment_2010-12-13.html?pagenum=full</t>
  </si>
  <si>
    <t>James Levier</t>
  </si>
  <si>
    <t>http://media.pressherald.com/images/300*457/032201+Levier+1.JPG</t>
  </si>
  <si>
    <t>Oak Hill and Plaza Drive</t>
  </si>
  <si>
    <t>Scarborough</t>
  </si>
  <si>
    <t>04070</t>
  </si>
  <si>
    <t>Maine State Police Tactical Team; Scarborough Police Department</t>
  </si>
  <si>
    <t>James Levier, a deaf man, took a deer rifle to the Shop and Save parking lot in Scarborough. There, he initiated a stand-off with police, which ended with Levier shot dead.</t>
  </si>
  <si>
    <t>http://portland.thephoenix.com/news/135483-11-years-on-levier-death-echoes-through-maines-d/#ixzz2sD90prjR</t>
  </si>
  <si>
    <t>James Lockhart III</t>
  </si>
  <si>
    <t>http://assets.nydailynews.com/polopoly_fs/1.1126439!/img/httpImage/image.jpg_gen/derivatives/landscape_635/dashcam2n-2-web.jpg</t>
  </si>
  <si>
    <t>7800 block High View</t>
  </si>
  <si>
    <t>Lawrence</t>
  </si>
  <si>
    <t>46226</t>
  </si>
  <si>
    <t>Indianapolis and Lawrence Police Departments</t>
  </si>
  <si>
    <t>An officer was pursuing a car that refused to stop for a traffic stop when the driver, Lockhart, reportedly shot at the officer through his windshield, striking him. Lockhart fled and allegedly shot at other officers who pursued him and eventually shot him to death.</t>
  </si>
  <si>
    <t>http://www.lawofficer.com/article/news/indy-man-who-wounded-officer-d</t>
  </si>
  <si>
    <t>James Richard Hill</t>
  </si>
  <si>
    <t>450 North Loop 336 East, near FM 1484</t>
  </si>
  <si>
    <t>Conroe</t>
  </si>
  <si>
    <t>77301</t>
  </si>
  <si>
    <t>Montgomery</t>
  </si>
  <si>
    <t>Conroe Police Police Department</t>
  </si>
  <si>
    <t>Officer responded to report of a disturbance at a business. Hill was armed with a shotgun and shot the responding officer, hitting him in the face. Several other officers arrived and returned fire, killing Hill.</t>
  </si>
  <si>
    <t>http://abc13.com/archive/8049416/</t>
  </si>
  <si>
    <t>James Sweatman Jr.</t>
  </si>
  <si>
    <t>44</t>
  </si>
  <si>
    <t>429 North Highland Ave</t>
  </si>
  <si>
    <t>Police responded to a car break-in call and an officer got into a struggle with a man, who he shot to death. Police say they recovered a gun and a screwdriver at the scene.</t>
  </si>
  <si>
    <t>http://www.examiner.com/article/update-suspected-car-thief-shot-killed-by-atlanta-officer-identified</t>
  </si>
  <si>
    <t>Jamie Renée Fitzgerald</t>
  </si>
  <si>
    <t>35</t>
  </si>
  <si>
    <t>http://media.nbcsandiego.com/images/654*368/elcajon_OIS.jpg</t>
  </si>
  <si>
    <t>200 block Jamacha Road</t>
  </si>
  <si>
    <t>El Cajon</t>
  </si>
  <si>
    <t>El Cajon Police Department</t>
  </si>
  <si>
    <t>Police shot and killed Fitzgerald after she pointed a shotgun at them. She had called 911 saying she wanted to turn over the gun. Her sister told reporters she had recently been released from the hospital because of emotional problems. Fitzgerald died in a hospital nearly one week after the shooting.</t>
  </si>
  <si>
    <t>http://www.cbs8.com/story/19039202/woman-wounded-in-police-shooting-dies</t>
  </si>
  <si>
    <t>Jasmen Bruce</t>
  </si>
  <si>
    <t>2200 block Flat Shoals Drive</t>
  </si>
  <si>
    <t>Shot while burglarizing the home of an Atlanta police officer.</t>
  </si>
  <si>
    <t>http://www.ajc.com/news/news/local/college-park-man-shot-killed-in-alleged-burglary-o/nQLX6/</t>
  </si>
  <si>
    <t>Jason Edward Prostrollo</t>
  </si>
  <si>
    <t>http://i.azcentral.com/i/sized/9/E/1/e298/j350/PHP4F26C8578D1E9.jpg</t>
  </si>
  <si>
    <t>Via Linda and 136th Street</t>
  </si>
  <si>
    <t>Scottsdale</t>
  </si>
  <si>
    <t>85259</t>
  </si>
  <si>
    <t>Scottsdale Police Department</t>
  </si>
  <si>
    <t>Prostrollo was shot to death by officers after holding pool cues in a threatening manner and approaching officers. Police had responded to a 911 call from a woman who said a man with a knife was fighting with her boyfriend.</t>
  </si>
  <si>
    <t>http://www.azcentral.com/community/scottsdale/articles/2012/01/29/20120129scottsdale-police-identify-man-killed-by-officers.html</t>
  </si>
  <si>
    <t>Jason Letts</t>
  </si>
  <si>
    <t>St. Vincent's Hospital</t>
  </si>
  <si>
    <t>Officers responded to a report of an armed man inside a hospital. When the officers encountered the man, he shot at them. They returned fire, killing him.</t>
  </si>
  <si>
    <t>http://blog.al.com/spotnews/2012/12/birmingham_hospital_gunman_ide.html</t>
  </si>
  <si>
    <t>Jason Wentzell</t>
  </si>
  <si>
    <t>681 River Road</t>
  </si>
  <si>
    <t>South Gardiner</t>
  </si>
  <si>
    <t>04359</t>
  </si>
  <si>
    <t>Gardiner Police Department; Maine State Police</t>
  </si>
  <si>
    <t>Wentzell was standing in the middle of Route 24, waving a rifle, angry at his estranged</t>
  </si>
  <si>
    <t>http://www.maine.gov/tools/whatsnew/index.php?topic=AGOffice_Press&amp;id=50998&amp;v=reportsarticle10</t>
  </si>
  <si>
    <t>Jeffrey L. Zirkle</t>
  </si>
  <si>
    <t>Broadway Ave &amp; Randolph Ave</t>
  </si>
  <si>
    <t>Coalton</t>
  </si>
  <si>
    <t>26257</t>
  </si>
  <si>
    <t>Randolph</t>
  </si>
  <si>
    <t>West Virginia State Police</t>
  </si>
  <si>
    <t>Officers responded to a report of a shooting. The victim was taken to a hospital and a standoff ensued between the shooting suspect and police. The suspect came out of the house with a weapon. Officers report the suspect posed a threat and was fatally shot.</t>
  </si>
  <si>
    <t>http://www.wsaz.com/news/headlines/WVa-State-Police-in-Standoff-with-shooter-182062401.html#.UYb7tLXErnw</t>
  </si>
  <si>
    <t>Jeremy Acre</t>
  </si>
  <si>
    <t>Hogan Road</t>
  </si>
  <si>
    <t>Deatsville</t>
  </si>
  <si>
    <t>Elmore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</si>
  <si>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</si>
  <si>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</si>
  <si>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</si>
  <si>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Jesus Eduardo Hinojos-Maldonado</t>
  </si>
  <si>
    <t>22</t>
  </si>
  <si>
    <t>Sunland Motel</t>
  </si>
  <si>
    <t>Mesa</t>
  </si>
  <si>
    <t>Mesa Police Department</t>
  </si>
  <si>
    <t>Officers were responding to a report of a man with a gun and attempted to subdue Hinojos-Maldonado with a Taser. Two officers opened fire on Hinjos-Maldonado, killing him, after he allegedly reached toward his waistband.</t>
  </si>
  <si>
    <t>http://www.azfamily.com/news/local/ap-stories/150871905.html</t>
  </si>
  <si>
    <t>Jimmy Lee Dykes</t>
  </si>
  <si>
    <t>http://i.dailymail.co.uk/i/pix/2013/02/01/article-2271325-174B1B23000005DC-954_306x423.jpg</t>
  </si>
  <si>
    <t>Midland City</t>
  </si>
  <si>
    <t>36350</t>
  </si>
  <si>
    <t>Dale</t>
  </si>
  <si>
    <t>Federal Bureau of Investigation</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</si>
  <si>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</si>
  <si>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</si>
  <si>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Jimmy Ray Phea</t>
  </si>
  <si>
    <t>Harrison and Broadway</t>
  </si>
  <si>
    <t>Police were responding to a domestic violence disturbance between a man and his sister</t>
  </si>
  <si>
    <t>http://abclocal.go.com/kfsn/story?section=news/local&amp;id=8957000</t>
  </si>
  <si>
    <t>Joel Acevedo</t>
  </si>
  <si>
    <t>http://blogs.ocweekly.com/navelgazing/assets_c/2012/07/joel_acevedo-thumb-550x310.jpg</t>
  </si>
  <si>
    <t>400 block West Guinida Lane</t>
  </si>
  <si>
    <t>Officers were pursuing a stolen car when three suspects ran from the vehicle. They shot Acevedo to death after he allegedly fired at them while they chased him on foot. This incident marked the second police killing in Anaheim in under 48 hours, continuing the protesting and unrest sparked by the first killing.</t>
  </si>
  <si>
    <t>http://blogs.ocweekly.com/navelgazing/2012/07/another_man_possibly_shot_by_a.php</t>
  </si>
  <si>
    <t>Joel Silvesan</t>
  </si>
  <si>
    <t>Aurora Avenue North/North 90th Street.</t>
  </si>
  <si>
    <t>Shortly before dawn on Feb. 27, Officer Christopher Hansen was driving north along Aurora Avenue North while responding to a nearby traffic stop as a back-up officer. His cruiser struck Silvesan, 31, as he was pedaling his mountain bike across the intersection at North 90th Street.</t>
  </si>
  <si>
    <t>Excused</t>
  </si>
  <si>
    <t>http://www.seattlepi.com/local/article/Inquest-into-bicyclist-s-death-set-for-Oct-22-1060464.php</t>
  </si>
  <si>
    <t>Joetavius Stafford</t>
  </si>
  <si>
    <t>31</t>
  </si>
  <si>
    <t>http://libcom.org/files/images/news/vineshooting[1].jpg</t>
  </si>
  <si>
    <t>Carter Street</t>
  </si>
  <si>
    <t>MARTA Police Department</t>
  </si>
  <si>
    <t>Shot during confrontation with transit system police officer.</t>
  </si>
  <si>
    <t>http://clatl.com/freshloaf/archives/2012/12/03/fulton-da-marta-officer-was-justified-in-shooting-death-of-joetavius-stafford</t>
  </si>
  <si>
    <t>John "James M." Peters</t>
  </si>
  <si>
    <t>1806 Minot Avenue</t>
  </si>
  <si>
    <t>Auburn</t>
  </si>
  <si>
    <t>04210</t>
  </si>
  <si>
    <t>State Police Tactical Team</t>
  </si>
  <si>
    <t>After apparently shooting his elderly mother in the drive, Peters withdrew to the house. Police fired tear gas in, Peters returned gunfire. Later, two troopers saw him near a window and shot him.</t>
  </si>
  <si>
    <t>http://www.maine.gov/tools/whatsnew/index.php?topic=AGOffice_Press&amp;id=445095&amp;v=reportsarticle10</t>
  </si>
  <si>
    <t>John Dawson</t>
  </si>
  <si>
    <t>Brackett and Spring streets</t>
  </si>
  <si>
    <t>John Dawson was wanted in connection with a bank robbery. Police were surveiling his family's house when he left in a cab. They pulled the taxi over, and a struggle between the cabby and Dawson ensued. Police shot Dawson, killing him.</t>
  </si>
  <si>
    <t>https://docs.google.com/document/d/1WwR9MqKf8SquurSPQ-s985YSAPwpVjA5v2xpXJzu7x4/edit?usp=sharing</t>
  </si>
  <si>
    <t>John E. Kaufmann Jr.</t>
  </si>
  <si>
    <t>3576 Beulah Road</t>
  </si>
  <si>
    <t>Columbus</t>
  </si>
  <si>
    <t>OH</t>
  </si>
  <si>
    <t>43224</t>
  </si>
  <si>
    <t>Franklin</t>
  </si>
  <si>
    <t>Columbus Police Department</t>
  </si>
  <si>
    <t>Officers responded to a report of a man holding a gun to the caller's face. Officers observed that situation through a window, entered the home and fatally shot the gunman when he refused to drop his weapon.</t>
  </si>
  <si>
    <t>http://www.dispatch.com/content/stories/local/2012/12/19/man-shot-by-police-had-called-911-with-complaint.html</t>
  </si>
  <si>
    <t>John Edward Dempsey</t>
  </si>
  <si>
    <t>European-American/White</t>
  </si>
  <si>
    <t>http://matchbin-assets.s3.amazonaws.com/public/sites/487/assets/Grover_Morrison_murder_update0_1357754913.jpg</t>
  </si>
  <si>
    <t>Buffalo Creek Road</t>
  </si>
  <si>
    <t>Man</t>
  </si>
  <si>
    <t>25635</t>
  </si>
  <si>
    <t>Logan</t>
  </si>
  <si>
    <t>Officers pursued Dempsey as the prime suspect in a recent murder and carjacking. Dempsey was fatally shot after “pulling a gun on troopers.</t>
  </si>
  <si>
    <t>$1M verdict against Bainbridge</t>
  </si>
  <si>
    <t>http://www.wsaz.com/home/headlines/BREAKING-Logan-Police-Conducting-Death-Investigation-186094111.html</t>
  </si>
  <si>
    <t>John Loxas</t>
  </si>
  <si>
    <t>http://www.fatalencounters.org/wp-content/uploads/2013/10/JohnLoxas.jpg</t>
  </si>
  <si>
    <t>7700 block East Garfield Street</t>
  </si>
  <si>
    <t>85257</t>
  </si>
  <si>
    <t>Loxas was allegedly holding his baby grandson when an argument with neighbors led to him brandishing a handgun at them. They called the police. Officer James Peters shot Loxas in the head while he was still holding the baby. He was not holding a gun at the time.</t>
  </si>
  <si>
    <t>http://www.azcentral.com/community/scottsdale/articles/20120215shooting-seventh-scottsdale-police-officer.html</t>
  </si>
  <si>
    <t>John N. Torretti</t>
  </si>
  <si>
    <t>http://www.fatalencounters.org/wp-content/uploads/2013/10/JohnN.Torretti.jpg</t>
  </si>
  <si>
    <t>8300 block Folsom Blvd</t>
  </si>
  <si>
    <t>Sacramento</t>
  </si>
  <si>
    <t>95826</t>
  </si>
  <si>
    <t>Sacramento Police Department</t>
  </si>
  <si>
    <t>Beaten with instruments</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</si>
  <si>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</si>
  <si>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</si>
  <si>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John Stanley Schaefer</t>
  </si>
  <si>
    <t>http://media.cmgdigital.com/shared/lt/lt_cache/resize/300x300/img/photos/2013/03/12/38/dc/John-Schaefer-OBIT.jpg</t>
  </si>
  <si>
    <t>10000 block Lanshire Drive</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</si>
  <si>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</si>
  <si>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</si>
  <si>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</si>
  <si>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Johnathan T. Sullivan</t>
  </si>
  <si>
    <t>Main Street</t>
  </si>
  <si>
    <t>Albion</t>
  </si>
  <si>
    <t>04910</t>
  </si>
  <si>
    <t>Maine State Police</t>
  </si>
  <si>
    <t>Shot while wielding a shotgun during confrontation with police. Officers were responding to report of domestic violence disturbance.</t>
  </si>
  <si>
    <t>http://www.maine.gov/tools/whatsnew/index.php?topic=AGOffice_Press&amp;id=63565&amp;v=reportsarticle10</t>
  </si>
  <si>
    <t>Johnny Castillo-Romero</t>
  </si>
  <si>
    <t>http://bloximages.chicago2.vip.townnews.com/tucson.com/content/tncms/assets/v3/editorial/1/45/145c2c07-4864-5447-983e-aa8eca4a8e1a/5062b8c1bb275.preview-620.jpg</t>
  </si>
  <si>
    <t>190 W Valencia Road</t>
  </si>
  <si>
    <t>85706</t>
  </si>
  <si>
    <t>An officer responding to a call about a man with a gun spotted Romero, and ordered him to show his hands. Romero, who was in a wheelchair, allegedly turned and pointed a weapon at the officer, who then fatally shot him.</t>
  </si>
  <si>
    <t>http://www.abc15.com/news/region-central-southern-az/tucson/tucson-police-id-wheelchair-bound-man-they-killed</t>
  </si>
  <si>
    <t>Jonathan Dipaola</t>
  </si>
  <si>
    <t>416 E. State St.,</t>
  </si>
  <si>
    <t>Meridian</t>
  </si>
  <si>
    <t>ID</t>
  </si>
  <si>
    <t>83642</t>
  </si>
  <si>
    <t>Ada</t>
  </si>
  <si>
    <t>Meridian Police Department, Ada County Sheriff’s Office</t>
  </si>
  <si>
    <t>ACSO deputies responded to assist MPD on an active domestic battery involving firearms in progress. Dipaola had crashed his vehicle into his ex-wife’s vehicle, retrieved a handgun and chased HIS ex-wife. Dipaola also threatened witnesses with a rifle. MPD and ACSO arrived, established containment, evacuated nearby residents and negotiated with Dipaola. Less than lethal means deployed but unknown if it hit Dipaola. Dipaola failed to comply with police commands; deadly force eventually required to stop Dipaola’s aggressive, threatening actions.</t>
  </si>
  <si>
    <t>https://drive.google.com/file/d/0B-l9Ys3cd80fSTN0UzhoREh1dFBDUVR6U2tnYkVWYjNWZ0hz/edit?usp=sharing</t>
  </si>
  <si>
    <t>Ada County Sheriff's Office</t>
  </si>
  <si>
    <t>Jonathan F. Vasquez</t>
  </si>
  <si>
    <t>6500 block Brooklyn Avenue</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</si>
  <si>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</si>
  <si>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</si>
  <si>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Jonathan A. Ferrell</t>
  </si>
  <si>
    <t>http://binaryapi.ap.org/7004c4c6e941450b9f8a81199152563d/460x.jpg</t>
  </si>
  <si>
    <t>7500 Reedy Creek Road</t>
  </si>
  <si>
    <t>Charlotte</t>
  </si>
  <si>
    <t>NC</t>
  </si>
  <si>
    <t>Mecklenburg</t>
  </si>
  <si>
    <t>Charlotte-Mecklenburg Police Department</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</si>
  <si>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</si>
  <si>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</si>
  <si>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Jonni Kiyoshi Honda</t>
  </si>
  <si>
    <t>male</t>
  </si>
  <si>
    <t>1304 4th St.</t>
  </si>
  <si>
    <t>95501</t>
  </si>
  <si>
    <t>Police shot and killed a child molestation suspect who brandished a gun as he emerged from a downtown motel after a 34-hour standoff Saturday, authorities said.Honda apparently did not fire his weapon before police fatally shot him about 1 a.m. Saturday at a motel, Owsley said. Honda had been wanted since August, when he failed to appear for trial on various molestation charges.</t>
  </si>
  <si>
    <t>http://www.times-standard.com/ci_6648129</t>
  </si>
  <si>
    <t>Jose Antonio Hernandez-Gonzalez</t>
  </si>
  <si>
    <t>20</t>
  </si>
  <si>
    <t>http://media.cmgdigital.com/shared/img/photos/2012/12/05/7d/a8/cops-shoot-3.jpg</t>
  </si>
  <si>
    <t>North Alexander Street</t>
  </si>
  <si>
    <t>Officers responded to a report of drug use in an apartment complex parking lot. One of the suspects pulled a handgun and held it to his own head. When he refused to drop the weapon, a stun gun was used on him. He removed the probes and pointed the gun at the officers. Three officers fired on the suspect, killing him.</t>
  </si>
  <si>
    <t>http://www.ajc.com/news/news/3-gwinnett-officers-shoot-kill-man-with-gun/nTM63/</t>
  </si>
  <si>
    <t>Jose De la Trinidad</t>
  </si>
  <si>
    <t>https://cbsla.files.wordpress.com/2012/11/jose-de-la-trinidad.jpg?w=420&amp;h=315&amp;crop=1</t>
  </si>
  <si>
    <t>1900 block, East 122nd Street, Willowbrook</t>
  </si>
  <si>
    <t>Compton</t>
  </si>
  <si>
    <t>LA County Sheriff’s Department</t>
  </si>
  <si>
    <t>Police attempted a traffic stop on a vehicle in which De la Trinidad was a passenger. After a brief chase, he got out of the car and deputies shot him five times in the back, according to an autopsy. Police maintain that the man was reaching for his waistband when deputies shot at him. He was unarmed.</t>
  </si>
  <si>
    <t>http://raniakhalek.com/2013/01/28/la-sheriffs-deputies-shot-unarmed-latino-father-of-2-in-the-back-7-times/</t>
  </si>
  <si>
    <t>Jose Guerena</t>
  </si>
  <si>
    <t>http://upload.wikimedia.org/wikipedia/en/thumb/b/bc/JoseGuerena.jpg/220px-JoseGuerena.jpg</t>
  </si>
  <si>
    <t>W Valencia Rd &amp; S Wade Rd</t>
  </si>
  <si>
    <t>85757</t>
  </si>
  <si>
    <t>Shot by SWAT team conducting forced-entry search of home involving a drug probe.</t>
  </si>
  <si>
    <t>http://www.huffingtonpost.com/2011/05/25/jose-guerena-arizona-_n_867020.html</t>
  </si>
  <si>
    <t>José Toloza</t>
  </si>
  <si>
    <t>12800 block Cookacre Street in East Compton</t>
  </si>
  <si>
    <t>Deputies approached Toloza for an unspecified reason and he fled on foot. A struggle ensued, and and at least one deputy shot and killed the man after he allegedly tried to grab one of their guns.</t>
  </si>
  <si>
    <t>http://www.scpr.org/blogs/news/2012/11/16/11129/paramount-man-killed-deputy-involved-shooting/</t>
  </si>
  <si>
    <t>Joseph Erin Hamley</t>
  </si>
  <si>
    <t>http://image2.findagrave.com/photos250/photos/2013/285/13962880_138170967294.jpg</t>
  </si>
  <si>
    <t>Highway 412</t>
  </si>
  <si>
    <t>West Fork</t>
  </si>
  <si>
    <t>72774</t>
  </si>
  <si>
    <t>Arkansas State Police Department</t>
  </si>
  <si>
    <t>Joseph Erin Hamley was killed by a state trooper who mistook the unarmed, mentally disabled man for a fugitive.</t>
  </si>
  <si>
    <t>Officer received 6 months in jail</t>
  </si>
  <si>
    <t>http://www.foxnews.com/story/2007/06/28/arkansas-trooper-gets-0-days-in-jail-for-shooting-disabled-man-thought-was/</t>
  </si>
  <si>
    <t>Jovan Rivera</t>
  </si>
  <si>
    <t>500 block South Citrus Avenue</t>
  </si>
  <si>
    <t>Azusa</t>
  </si>
  <si>
    <t>91702</t>
  </si>
  <si>
    <t>Azusa Police Department</t>
  </si>
  <si>
    <t>Shot while running from an officer. Officer was chasing the suspect after being alerted to an attempted robbery of an adult store. The officer believed that Rivera was armed due to information from the store clerk, it was later determined that he was unarmed.</t>
  </si>
  <si>
    <t>http://latimesblogs.latimes.com/lanow/2012/09/man-killed-in-officer-involved-shooting-in-azusa.html#</t>
  </si>
  <si>
    <t>Julio Cesar Contreras</t>
  </si>
  <si>
    <t>2401 S. Park Street</t>
  </si>
  <si>
    <t>53713</t>
  </si>
  <si>
    <t>Madison Police Lts. Wayne Strong and Sue Williams and Officers Phil Petersen and Erik Fuhremann shoot and kill Julio Cesar Contreras, 39, who fired at them at a Park Street Mobil station after a botched robbery attempt at nearby Park Bank, 2401 S. Park St.</t>
  </si>
  <si>
    <t>http://host.madison.com/july-julio-cesar-contreras/article_06453c22-058e-5c67-ac38-5e28854de0fa.html</t>
  </si>
  <si>
    <t>Justin Crowley-Smilek</t>
  </si>
  <si>
    <t>http://media.pressherald.com/images/300*200/20120110_Crowley_Smilek.jpg</t>
  </si>
  <si>
    <t>153 Farmington Falls Road</t>
  </si>
  <si>
    <t>Farmington</t>
  </si>
  <si>
    <t>04938</t>
  </si>
  <si>
    <t>Farmington Police Department</t>
  </si>
  <si>
    <t>Crowley-Smilek was shot in police parking lot after threatening an officer with a knife, saying, "Kill me."</t>
  </si>
  <si>
    <t>http://www.maine.gov/tools/whatsnew/index.php?topic=AGOffice_Press&amp;id=379170&amp;v=reportsarticle10</t>
  </si>
  <si>
    <t>Justin Hertl</t>
  </si>
  <si>
    <t>http://blogs.ocweekly.com/navelgazing/justin_hertl.jpg</t>
  </si>
  <si>
    <t>6600 block Palma Cicrcle</t>
  </si>
  <si>
    <t>92808</t>
  </si>
  <si>
    <t>The 23-year-old man was walking his grandmother to her car in Yorba Linda around 10 a.m. when three cops approached him. The father of two was shot after one officer yelled "gun!"</t>
  </si>
  <si>
    <t>http://blogs.ocweekly.com/navelgazing/2013/11/justin_hertl_anaheim_2003.php</t>
  </si>
  <si>
    <t>Justin Lloyd Abrahamson</t>
  </si>
  <si>
    <t>Glenn Highway between Anchorage and Wasilla</t>
  </si>
  <si>
    <t>99567</t>
  </si>
  <si>
    <t>Suspect led police on car chase when officers attempted to pull his vehicle over for failing to signal a turn. Suspect allegedly advanced on officers with a raised baseball bat. Suspect was shot and killed after a taser did not stop him.</t>
  </si>
  <si>
    <t>http://articles.ktuu.com/2012-08-06/pursuit-or-incident_33070557</t>
  </si>
  <si>
    <t>Juwam Williams Bymon</t>
  </si>
  <si>
    <t>6</t>
  </si>
  <si>
    <t>Katherine Hysaw</t>
  </si>
  <si>
    <t>32</t>
  </si>
  <si>
    <t>19th Avenue and Maryland</t>
  </si>
  <si>
    <t>Phoenix Police Department</t>
  </si>
  <si>
    <t>Officers were responding to calls of Hysaw threatening her neighbors with a knife. When they entered her apartment, Hysaw started throwing bottles at them. Officers attempted to use a taser, but missed. Hysaw then attacked one of the officers with a butcher's knife. After 2 rubber bullets failed to stop her, one of the officers fired 2 rounds from his rifle. Hysaw died at the scene.</t>
  </si>
  <si>
    <t>http://www.azfamily.com/news/local/Phoenix-police-shoot-kill-knife-wielding-woman-59944132.html</t>
  </si>
  <si>
    <t>Katherine Paulson</t>
  </si>
  <si>
    <t>http://media.pressherald.com/images/300*399/20120305_Paulson.jpg</t>
  </si>
  <si>
    <t>16 Nottingham Court</t>
  </si>
  <si>
    <t>Kennebunk</t>
  </si>
  <si>
    <t>04043</t>
  </si>
  <si>
    <t>Kennebunk Police Department</t>
  </si>
  <si>
    <t>Shot after advancing on police with knife in hand and refusing commands to drop weapon. Officers were responding to report of a domestic disturbance in which Paulson's mother reported she was afraid for her own well-being regarding daughter with history of psychiatric illness.</t>
  </si>
  <si>
    <t>http://www.maine.gov/tools/whatsnew/index.php?topic=AGOffice_Press&amp;id=279610&amp;v=reportsarticle10</t>
  </si>
  <si>
    <t>Kathryn Walters</t>
  </si>
  <si>
    <t>Both child and mother killed during a domestic dispute by their husband/father who was a Las Vegas Police Lieutenant. Subject then set fire to the house, called 911 and waited for officers to arrive after which he stepped inside and shot himself.</t>
  </si>
  <si>
    <t>Murder</t>
  </si>
  <si>
    <t>Kathy Porter</t>
  </si>
  <si>
    <t>http://media.cmgdigital.com/shared/img/photos/2012/01/02/9f/13/Kathy_Porter_2.jpg</t>
  </si>
  <si>
    <t>Capitol Avenue and Memorial Drive</t>
  </si>
  <si>
    <t>An officer responding to a call drove through a red light at an intersection, striking another vehicle. Several occupants of the other vehicle were injured and Porter was killed. Witnesses report the squad car had lights on, but no siren.</t>
  </si>
  <si>
    <t>Donald Crozier pleaded guilty to Homicide by Vehicle in the First Degree and Reckless Driving</t>
  </si>
  <si>
    <t>http://espn.go.com/mlb/story/_/id/7410045/wife-atlanta-braves-trainer-dies-crash-police-cruiser</t>
  </si>
  <si>
    <t>Kedrian Edwards</t>
  </si>
  <si>
    <t>E. 180th St. station</t>
  </si>
  <si>
    <t>10460</t>
  </si>
  <si>
    <t>Bronx</t>
  </si>
  <si>
    <t>Edwards was shot four times in the chest and arms by police on a Bronx subway train after he broke free and slashed a police lieutenant with a kitchen knife. Police defended the fatal shooting, saying cops followed procedure and tried everything short of lethal force to subdue him.</t>
  </si>
  <si>
    <t>http://www.nydailynews.com/archives/news/cops-kill-raving-rider-bronx-teen-shot-train-slashing-officer-article-1.504509</t>
  </si>
  <si>
    <t>Keith Terrell McKissick</t>
  </si>
  <si>
    <t>Madison Ave &amp; E 125th St</t>
  </si>
  <si>
    <t>New York City</t>
  </si>
  <si>
    <t>10035</t>
  </si>
  <si>
    <t>New York</t>
  </si>
  <si>
    <t>Struck by the mirror of an undercover police van</t>
  </si>
  <si>
    <t>http://www.nytimes.com/2002/07/09/nyregion/metro-briefing-new-york-manhattan-boy-struck-by-police-van.html</t>
  </si>
  <si>
    <t>Parts of this information came from the Stolen Lives Project, http://www.october22.org. /Irish</t>
  </si>
  <si>
    <t>Kelly David Bangle</t>
  </si>
  <si>
    <t>http://image2.findagrave.com/photos250/photos/2012/354/102411235_135605062691.jpg</t>
  </si>
  <si>
    <t>Kouma Lake</t>
  </si>
  <si>
    <t>Fort Hood</t>
  </si>
  <si>
    <t>76544</t>
  </si>
  <si>
    <t>Bell</t>
  </si>
  <si>
    <t>Fort Hood Military Police</t>
  </si>
  <si>
    <t>Officers responded to a report of a suspicious vehicle parked at a lake. As they approached at least one gunshot was fired from inside the vehicle. The officers returned fire, fatally wounding the occupant who was a soldier at Fort Hood.</t>
  </si>
  <si>
    <t>http://www.kwtx.com/home/headlines/Soldier-Whom-Police-Shot-To-Death-At-Fort-Hood-Identified-183837011.html</t>
  </si>
  <si>
    <t>Kendall Walker</t>
  </si>
  <si>
    <t>Ulatis Drive</t>
  </si>
  <si>
    <t>Vacaville</t>
  </si>
  <si>
    <t>95687</t>
  </si>
  <si>
    <t>Vacaville Police Department</t>
  </si>
  <si>
    <t>Walker was shot after he got out of his car and charged towards officers with a hammer and a knife.</t>
  </si>
  <si>
    <t>http://www.sfgate.com/crime/article/Family-of-man-killed-by-Vacaville-police-sues-5351780.php</t>
  </si>
  <si>
    <t>Kenneth Chamberlain Sr.</t>
  </si>
  <si>
    <t>http://assets.nydailynews.com/polopoly_fs/1.1055670.1333518581!/img/httpImage/image.jpg_gen/derivatives/landscape_635/image.jpg</t>
  </si>
  <si>
    <t>41 E Post Rd</t>
  </si>
  <si>
    <t>White Plains</t>
  </si>
  <si>
    <t>10601</t>
  </si>
  <si>
    <t>Westchester</t>
  </si>
  <si>
    <t>White Plains Police Department</t>
  </si>
  <si>
    <t>Gunshot</t>
  </si>
  <si>
    <t>Shot in his home by police responding to an automated medical alert.</t>
  </si>
  <si>
    <t>http://www.nydailynews.com/new-york/marine-veteran-kenneth-chamberlain-sr-killed-clash-police-responded-medical-emergency-article-1.1055569</t>
  </si>
  <si>
    <t>Pieces of this data came from Wikipedia. Creative Commons Attribution-ShareAlike License. Does not imply an endorsement of this project./Brooke Lawton</t>
  </si>
  <si>
    <t>Kenneth Cullen</t>
  </si>
  <si>
    <t>48</t>
  </si>
  <si>
    <t>48 North Hunt Dr.</t>
  </si>
  <si>
    <t>Cullen was shot to death by a SWAT officer outside his home after pointing a handgun in their direction. Police said he had asked officers to kill him.</t>
  </si>
  <si>
    <t>http://www.americanownews.com/story/18021623/police-id-suspect-killed-in-officer-involved-shooting</t>
  </si>
  <si>
    <t>Kenneth Dennis</t>
  </si>
  <si>
    <t>5726 N. Elgin St.</t>
  </si>
  <si>
    <t>92205</t>
  </si>
  <si>
    <t>Spokane</t>
  </si>
  <si>
    <t>Spokane's Country Sheriff's Office</t>
  </si>
  <si>
    <t>Shot during investigation of report of domestic violence. Police report Dennis was armed with a knife.</t>
  </si>
  <si>
    <t>http://www.spokesman.com/stories/2011/jan/17/spokane-man-killed-by-police/</t>
  </si>
  <si>
    <t>M. Dixon</t>
  </si>
  <si>
    <t>Kenneth Dewayne Cooper</t>
  </si>
  <si>
    <t>http://www.koco.com/image/view/-/20647748/medRes/1/-/maxh/460/maxw/620/-/o54qk7/-/Mug-Kenneth-Dewayne-Cooper-jpg.jpg</t>
  </si>
  <si>
    <t>2408 NE 26</t>
  </si>
  <si>
    <t>Oklahoma City</t>
  </si>
  <si>
    <t>73111</t>
  </si>
  <si>
    <t>Oklahoma City Police</t>
  </si>
  <si>
    <t>Cooper was shot and killed after officers responded to a possible disturbance call.</t>
  </si>
  <si>
    <t>http://www.koco.com/news/oklahomanews/okc/oklahoma-city-police-id-man-fatally-shot-by-officer/20647644</t>
  </si>
  <si>
    <t>Joe Gardner</t>
  </si>
  <si>
    <t>Kenneth Dwayne Martin</t>
  </si>
  <si>
    <t>http://images.morris.com/images/athens/mdControlled/cms/2011/09/19/887927653.jpg</t>
  </si>
  <si>
    <t>1300 block Lewis Sailors Road</t>
  </si>
  <si>
    <t>30549</t>
  </si>
  <si>
    <t>Jackson</t>
  </si>
  <si>
    <t>Jackson County Sheriff</t>
  </si>
  <si>
    <t>Shot after ignoring deputy commands and setting room on fire. Police were responding to report that Martin threatened to set his wife on fire. Martin had doused her and their home with gasoline.</t>
  </si>
  <si>
    <t>http://onlineathens.com/stories/092011/jac_887923699.shtml</t>
  </si>
  <si>
    <t>burghart</t>
  </si>
  <si>
    <t>Kenneth Ellis III</t>
  </si>
  <si>
    <t>http://main.abqjournal.netdna-cdn.com/wp-content/uploads/2013/03/ellis-crop1-147x175.jpg</t>
  </si>
  <si>
    <t>Constitution and Eubank</t>
  </si>
  <si>
    <t>Albuquerque</t>
  </si>
  <si>
    <t>87112</t>
  </si>
  <si>
    <t>Bernalillo</t>
  </si>
  <si>
    <t>Alburquerque Police Department</t>
  </si>
  <si>
    <t>Officer Bret Lampiris-Tremba shot and killed Ellis outside a 7-Eleven after Ellis refused to drop the gun he was holding to his head. Ellis had recently returned from Iraq and suffered from PTSD. Ellis' family filed a wrongful death lawsuit against the city, and in March 2013, a judge ruled that the shooting violated his Fourth Amendment rights.</t>
  </si>
  <si>
    <t>http://krqe.com/2014/01/27/city-settles-excessive-force-case-for-8m/</t>
  </si>
  <si>
    <t>(Nicole Heath)Pieces of this data came from Wikipedia. Creative Commons Attribution-ShareAlike License. Does not imply an endorsement of this project.</t>
  </si>
  <si>
    <t>Kenneth Girardot</t>
  </si>
  <si>
    <t>59th Avenue and Colter Street</t>
  </si>
  <si>
    <t>Glendale</t>
  </si>
  <si>
    <t>85302</t>
  </si>
  <si>
    <t>Glendale Police Department</t>
  </si>
  <si>
    <t>Officer Justin Penrose spotted a stolen vehicle occupied by two men in a fast food parking lot and called for backup. As backup arrived, the driver began to try and drive out of the parking lot. When the car came toward him, Penrose shot and killed the driver, Girardot.</t>
  </si>
  <si>
    <t>https://www.glendaleaz.com/police/documents/GlendaleOfficerInvolvedShooting59thandColter.pdf</t>
  </si>
  <si>
    <t>Kenneth Wade Harding</t>
  </si>
  <si>
    <t>https://cbssanfran.files.wordpress.com/2011/07/kenneth-wade-harding.jpg?w=420&amp;h=316&amp;crop=1</t>
  </si>
  <si>
    <t>Third Street, near Palou Street</t>
  </si>
  <si>
    <t>San Francisco Bay View District</t>
  </si>
  <si>
    <t>94124</t>
  </si>
  <si>
    <t>San Francisco</t>
  </si>
  <si>
    <t>Shot after shooting at police who were attempting to cite Harding for light-rail fare evasion.</t>
  </si>
  <si>
    <t>http://seattletimes.com/html/localnews/2015649585_apcafatalpoliceshooting2ndldwritethru.html</t>
  </si>
  <si>
    <t>Pieces of this data came from Wikipedia. Creative Commons Attribution-ShareAlike License. Does not imply an endorsement of this project. Completed by Derek Decker.</t>
  </si>
  <si>
    <t>Kenneth King</t>
  </si>
  <si>
    <t>93704</t>
  </si>
  <si>
    <t>King was shot for not responding to Officer Marcus Tafoya was later charged with excessive force in another incident.</t>
  </si>
  <si>
    <t>http://abclocal.go.com/kfsn/story?section=news/local&amp;id=5836587</t>
  </si>
  <si>
    <t>Kenneth Lloyd Lessley</t>
  </si>
  <si>
    <t>http://thumbs.mugshots.com/gallery/images/01/53/Kenneth-Ray-Lessley-mugshot-23202496.400x800.jpg</t>
  </si>
  <si>
    <t>400 block Fourth Street Southwest</t>
  </si>
  <si>
    <t>Wadena</t>
  </si>
  <si>
    <t>MN</t>
  </si>
  <si>
    <t>56482</t>
  </si>
  <si>
    <t>Wadena Police Department</t>
  </si>
  <si>
    <t>Police responded to gunshots around midnight and later responded again at 3 am to gunshots by Lessley. Pointed a gun at an officer after repeatedly being told to put it down</t>
  </si>
  <si>
    <t>http://www.thehighroad.org/archive/index.php/t-53854.html</t>
  </si>
  <si>
    <t>Haley Fortezzo - Parts of this information came from the Stolen Lives Project, http://www.october22.org.</t>
  </si>
  <si>
    <t>Kenneth Suggs</t>
  </si>
  <si>
    <t>West 14th Avenue</t>
  </si>
  <si>
    <t>Greenville</t>
  </si>
  <si>
    <t>27834</t>
  </si>
  <si>
    <t>Pitt</t>
  </si>
  <si>
    <t>Greenville Police Department</t>
  </si>
  <si>
    <t>Beaten</t>
  </si>
  <si>
    <t>Beaten and kicked after resisting arrest after being seen with an open alcohol container</t>
  </si>
  <si>
    <t>http://brownwatch.squarespace.com/police-brutality-watch/2006/4/22/two-years-later-still-no-officers-punished-in-beating-death-of-black-man-by-greenville-police.html</t>
  </si>
  <si>
    <t>H. Lottritz</t>
  </si>
  <si>
    <t>Kenneth Walker</t>
  </si>
  <si>
    <t>Near Interstate 185 bridge over Edgewood Road</t>
  </si>
  <si>
    <t>31906</t>
  </si>
  <si>
    <t>Muscogee</t>
  </si>
  <si>
    <t>Muscogee County Sheriff's Department</t>
  </si>
  <si>
    <t>Shot during traffic stop on suspicion of drug possession.</t>
  </si>
  <si>
    <t>http://www.ledger-enquirer.com/2013/12/08/2845991/kenneth-walker-case-10-years-later.html</t>
  </si>
  <si>
    <t>Kenneth Wickham</t>
  </si>
  <si>
    <t>http://www.meaningfulfunerals.net/fh_live/10400/10429/images/obituaries/746107.jpg</t>
  </si>
  <si>
    <t>3001 Ruston Way</t>
  </si>
  <si>
    <t>Tacoma</t>
  </si>
  <si>
    <t>98402</t>
  </si>
  <si>
    <t>Pierce</t>
  </si>
  <si>
    <t>Tacoma Police Department</t>
  </si>
  <si>
    <t>Shot after refusing to stop waving gun after numerous police orders to do so. Police were responding to a report that Wickham was threatening to kill himself.</t>
  </si>
  <si>
    <t>http://www.theolympian.com/2010/11/02/1424468_tacoma-police-identify-officers.html</t>
  </si>
  <si>
    <t>Pieces of this data came from Wikipedia. Creative Commons Attribution-ShareAlike License. Does not imply an endorsement of this project. / Breanna Denney</t>
  </si>
  <si>
    <t>Kenneth Woodham</t>
  </si>
  <si>
    <t>800 block 111th Street South</t>
  </si>
  <si>
    <t>Parkland</t>
  </si>
  <si>
    <t>98444</t>
  </si>
  <si>
    <t>Pierce Country Deputy</t>
  </si>
  <si>
    <t>Shot by Pierce County deputy responding to 911 call by Mr. Woodham's wife reporting him having been drinking and screaming at her and her mother.</t>
  </si>
  <si>
    <t>http://blog.thenewstribune.com/crime/2009/04/30/man-fatally-shot-by-deputy-at-parkland-house-identified/</t>
  </si>
  <si>
    <t>Kent Brewer</t>
  </si>
  <si>
    <t>http://ksaz.images.worldnow.com/images/18961192_BG1.jpg</t>
  </si>
  <si>
    <t>Central Avenue and Cooley Street</t>
  </si>
  <si>
    <t>Show Low</t>
  </si>
  <si>
    <t>85901</t>
  </si>
  <si>
    <t>Navajo</t>
  </si>
  <si>
    <t>Show Low Police Department</t>
  </si>
  <si>
    <t>Brewer was shot to death in the chest by officers after he allegedly refused to drop the sword he was "wielding." Officers were responding to a call about a family fight in the apartment. Brewer was pronounced dead on the scene.</t>
  </si>
  <si>
    <t>http://www.azcentral.com/news/articles/2012/07/05/20120705show-low-officer-involved-shooting-kills-man-abrk.html</t>
  </si>
  <si>
    <t>Kevin Ambrose</t>
  </si>
  <si>
    <t>http://media.masslive.com/breakingnews/photo/2012/06/11129799-large.jpg</t>
  </si>
  <si>
    <t>90 Lawton St.</t>
  </si>
  <si>
    <t>Springfield</t>
  </si>
  <si>
    <t>01109</t>
  </si>
  <si>
    <t>New York City Corrections Officer</t>
  </si>
  <si>
    <t>Mitchell reported that off-duty prison guard Shawn Bryan was near her apartment in violation of a restraining order. Officer Kevin Ambrose responded to the call and attempted to force entry to the apartment into which Bryan had taken Mitchell. Bryan shot Ambrose through the door, shot Mitchell, then shot himself. Ambrose and Bryan died of their wounds.</t>
  </si>
  <si>
    <t>http://www.boston.com/metrodesk/2012/06/04/springfield-police-officer-shot-responding-domestic-violence-call-condition-grave/aTCtYrkXbQftq8G3e6XMoN/story.html</t>
  </si>
  <si>
    <t>Hans Kevin Arellano</t>
  </si>
  <si>
    <t>http://jonathanturley.files.wordpress.com/2013/08/hans-kevin-arellano.png</t>
  </si>
  <si>
    <t>622 S. Harbor Blvd.</t>
  </si>
  <si>
    <t>Santa Ana</t>
  </si>
  <si>
    <t>92704</t>
  </si>
  <si>
    <t>Santa Ana Police</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</si>
  <si>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</si>
  <si>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</si>
  <si>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Kevin B. Pao</t>
  </si>
  <si>
    <t>http://aug-cdn.com/sites/default/files/imagecache/story_slideshow_thumb/editorial/images/feed/msms/photos/4731271.jpg</t>
  </si>
  <si>
    <t>2805 Washington Road</t>
  </si>
  <si>
    <t>30909</t>
  </si>
  <si>
    <t>Richmond</t>
  </si>
  <si>
    <t>Richmond County Sheriff's Department</t>
  </si>
  <si>
    <t>Shot while reaching for gun in a bag during struggle with officer. Police were responding to report of a man bathing in the restroom of a restaurant.</t>
  </si>
  <si>
    <t>http://chronicle.augusta.com/news/crime-courts/2011-05-28/family-questions-sons-killing</t>
  </si>
  <si>
    <t>Kevin Bolden</t>
  </si>
  <si>
    <t>800 Block 51st St.</t>
  </si>
  <si>
    <t>20019</t>
  </si>
  <si>
    <t>District of Columbia Police</t>
  </si>
  <si>
    <t>Officers responded to report of drug activity and approached a group of people. One man ran and police pursued. The man drew a gun. Shots were exchanged and the man died at the scene.</t>
  </si>
  <si>
    <t>http://www.washingtonpost.com/local/crime/dc-police-officer-shoots-and-kills-man/2012/03/28/gIQADyejhS_story.html</t>
  </si>
  <si>
    <t>Kenny DeSoto Pieces of this data came from Wikipedia. Creative Commons Attribution-ShareAlike License. Does not imply an endorsement of this project.</t>
  </si>
  <si>
    <t>Kevin Carlson</t>
  </si>
  <si>
    <t>http://bloximages.chicago2.vip.townnews.com/eastvalleytribune.com/content/tncms/assets/v3/editorial/3/c6/3c698a18-4882-11e1-859f-001871e3ce6c/4f21f70f972e2.preview-300.jpg</t>
  </si>
  <si>
    <t>435 S Ellsworth Road</t>
  </si>
  <si>
    <t>85208</t>
  </si>
  <si>
    <t>Undercover officers attempted to arrest Carlson on parole violations. When the officers turned on the flashing lights of their unmarked vehicle, Carlson and another man started shooting. The officers returned fire, hitting both men, and killing Carlson.</t>
  </si>
  <si>
    <t>http://www.eastvalleytribune.com/local/article_96649010-46f9-11e1-a26d-001871e3ce6c.html</t>
  </si>
  <si>
    <t>Kevin Charles Duey</t>
  </si>
  <si>
    <t>http://bloximages.chicago2.vip.townnews.com/calaverasenterprise.com/content/tncms/assets/v3/editorial/4/e0/4e01f67c-72ab-11e1-a985-001871e3ce6c/4f68b2ff3e364.image.jpg</t>
  </si>
  <si>
    <t>Moran Road and Dawyn Drive</t>
  </si>
  <si>
    <t>Arnold</t>
  </si>
  <si>
    <t>95223</t>
  </si>
  <si>
    <t>Calaveras</t>
  </si>
  <si>
    <t>Calaveras County Sheriffs Office</t>
  </si>
  <si>
    <t>Officers were responding to a "shots fired" call. When they arrived on the scene Duey was shooting and refused orders to drop the weapon. Duey then pointed the weapon at officers and started to move towards some nearby houses. The officer shot once, fatally striking Duey.</t>
  </si>
  <si>
    <t>http://www.mymotherlode.com/news/local/1871597/No-Charges-In-Deputy-Shooting.html</t>
  </si>
  <si>
    <t>Kevin Koester</t>
  </si>
  <si>
    <t>I-575</t>
  </si>
  <si>
    <t>Holly Springs</t>
  </si>
  <si>
    <t>30115</t>
  </si>
  <si>
    <t>Cherokee</t>
  </si>
  <si>
    <t>Holly Springs Police Department</t>
  </si>
  <si>
    <t>The officer was checking on a suspicious vehicle in the parking lot when a passenger, 43-year-old Kevin Koester Senior, pulled a gun and started firing.</t>
  </si>
  <si>
    <t>http://www.accessnorthga.com/detail-pf.php?n=196263</t>
  </si>
  <si>
    <t>Kevin M. Bailey</t>
  </si>
  <si>
    <t>http://granitegrok.com/wp-content/uploads/2013/06/Kevin_M_Bailey_No_More_Names.jpg</t>
  </si>
  <si>
    <t>Bainbridge Road at Sharondale Drive</t>
  </si>
  <si>
    <t>Solon</t>
  </si>
  <si>
    <t>44139</t>
  </si>
  <si>
    <t>Cuyahoga</t>
  </si>
  <si>
    <t>Solon Police Department</t>
  </si>
  <si>
    <t>Bailey was shot four times by officers after fleeing a traffic stop, crashing his vehicle, and shooting at officers still in their cruisers.</t>
  </si>
  <si>
    <t>http://www.19actionnews.com/story/21665949/kevin-bailey-killed-in-solon-officer-involved-shooting</t>
  </si>
  <si>
    <t>Pieces of this data came from Wikipedia. Creative Commons Attribution-ShareAlike License. Does not imply an endorsement of this project./Jared Longland</t>
  </si>
  <si>
    <t>Kevin Ryberg</t>
  </si>
  <si>
    <t>http://blogs.westword.com/latestword/kevin%20ryberg.jpg</t>
  </si>
  <si>
    <t>6300 E. 39th St.</t>
  </si>
  <si>
    <t>Denver</t>
  </si>
  <si>
    <t>CO</t>
  </si>
  <si>
    <t>80207</t>
  </si>
  <si>
    <t>Denver Police Department</t>
  </si>
  <si>
    <t>Officers had arrested a man for weapons and drug charges and were transporting him handcuffed inside a vehicle. The man allegedly was able to remove the cuffs and began to attack the officer driving the car. An officer driving behind them stopped to help, and Ryberg was shot to death.</t>
  </si>
  <si>
    <t>http://blogs.westword.com/latestword/2012/08/kevin_ryberg_denver_police_shooting_death_justified.php</t>
  </si>
  <si>
    <t>Pieces of this data came from Wikipedia. Creative Commons Attribution-ShareAlike License. Does not imply an endorsement of this project./ Sommer Denkin</t>
  </si>
  <si>
    <t>Kevin Wayne Newland</t>
  </si>
  <si>
    <t>http://media.spokesman.com/photos/2011/06/29/NewlandKevin_311751_t210.jpg?74a72ef94756bccc16ea1c78066b52f96b62dbc7</t>
  </si>
  <si>
    <t>1830 Eagle Crest Way</t>
  </si>
  <si>
    <t>Clallam</t>
  </si>
  <si>
    <t>98326</t>
  </si>
  <si>
    <t>Clallam Bay</t>
  </si>
  <si>
    <t>Clallam Bay Corrections Center</t>
  </si>
  <si>
    <t>Shot during attempted prison escape. Drove a forklift through one set of doors then into the prison's perimeter fences.</t>
  </si>
  <si>
    <t>http://www.spokesman.com/stories/2011/jun/29/spokane-killer-shot-dead-attempted-prison-escape/</t>
  </si>
  <si>
    <t>Kevin Willingham</t>
  </si>
  <si>
    <t>http://www.wlwt.com/image/view/-/16184838/medRes/1/-/maxh/220/maxw/220/-/1448lv0/-/West-End-Officer-Involved.jpg</t>
  </si>
  <si>
    <t>800 block York Street</t>
  </si>
  <si>
    <t>Cincinnati</t>
  </si>
  <si>
    <t>45214</t>
  </si>
  <si>
    <t>Hamilton</t>
  </si>
  <si>
    <t>Cincinatti Police Department</t>
  </si>
  <si>
    <t>Shot by an officer after he pointed a gun at the officer and a social worker. The officer and social worker were at his house to take guardianship of Willingham's disabled sister.</t>
  </si>
  <si>
    <t>http://www.wlwt.com/news/local-news/cincinnati/Man-dies-in-West-End-officer-involved-shooting/16178226</t>
  </si>
  <si>
    <t>Kevin Worley</t>
  </si>
  <si>
    <t>http://www.websterkirkwoodtimes.com/datedimages/2012/10/04/c1B66FMMt32A117D.lg.jpg</t>
  </si>
  <si>
    <t>9601 Manchester Road</t>
  </si>
  <si>
    <t>Rock Hill</t>
  </si>
  <si>
    <t>63119</t>
  </si>
  <si>
    <t>St. Louis</t>
  </si>
  <si>
    <t>Rock Hill Police Department</t>
  </si>
  <si>
    <t>Worley was a suspect in recent home invasions. An officer spotted him sitting in a car at a gas station. When the officer approached and ordered Worley to show his hands, Worley pulled out a gun. Worley was fatally shot when he allegedly pointed the weapon at the officer.</t>
  </si>
  <si>
    <t>http://stlouis.cbslocal.com/2012/09/26/rock-hill-police-man-suspected-in-recent-home-invasion/</t>
  </si>
  <si>
    <t>Ki Yang</t>
  </si>
  <si>
    <t>Asian</t>
  </si>
  <si>
    <t>East Side</t>
  </si>
  <si>
    <t>St. Paul</t>
  </si>
  <si>
    <t>55106</t>
  </si>
  <si>
    <t>Ramsey</t>
  </si>
  <si>
    <t>St. Paul Police Department</t>
  </si>
  <si>
    <t>A St. Paul police officer shot and killed Ki Yang (“Mr. Yang”), a paranoid schizophrenic, in his home after Mr. Yang’s family requested assistance from 911 and a threatening incident ensued.</t>
  </si>
  <si>
    <t>http://media.ca8.uscourts.gov/opndir/07/04/062339P.pdf</t>
  </si>
  <si>
    <t>Parts of this information came from the Stolen Lives Project, http://www.october22.org./Brooke Lawton</t>
  </si>
  <si>
    <t>Keith Donald O'Fallon</t>
  </si>
  <si>
    <t>1107 Gilllette</t>
  </si>
  <si>
    <t>Shot and killed by officers responding to a domestic dispute call.</t>
  </si>
  <si>
    <t>http://www.arktimes.com/ArkansasBlog/archives/2012/08/11/police-identify-man-shot-by-officer-responding-to-domestic-disturbance</t>
  </si>
  <si>
    <t>Kim D. Niedermann</t>
  </si>
  <si>
    <t>190 Bath Road</t>
  </si>
  <si>
    <t>Brunswick</t>
  </si>
  <si>
    <t>04011</t>
  </si>
  <si>
    <t>Brunswick Police Department; Sagadahoc SO</t>
  </si>
  <si>
    <t>After a robbery, pursuit, multiple vehicle jackings, a shootout occurred and Niedermann was shot to death.</t>
  </si>
  <si>
    <t>http://www.maine.gov/tools/whatsnew/index.php?topic=AGOffice_Press&amp;id=48436&amp;v=reportsarticle10</t>
  </si>
  <si>
    <t>Kimani Gray</t>
  </si>
  <si>
    <t>http://assets.nydailynews.com/polopoly_fs/1.1884959!/img/httpImage/image.jpg_gen/derivatives/article_970/kimani30n-5-web.jpg</t>
  </si>
  <si>
    <t>473 East 52 Street</t>
  </si>
  <si>
    <t>Gray and some other people were standing outside a building when they were approached by plainclothes officers. The officers stated that Gray attempted to leave the area when he saw them. They stated that he adjusted his waistband and “continued to act in a suspicious manner." The officers said that Gray then drew a gun and pointed it at them, at which point they shot and killed him.</t>
  </si>
  <si>
    <t>http://www.nydailynews.com/new-york/brooklyn/kimani-gray-remembered-school-principal-heartfelt-letter-article-1.1290668</t>
  </si>
  <si>
    <t>Pieces of this data came from Wikipedia. Creative Commons Attribution-ShareAlike License. Does not imply an endorsement of this project. / QUINSEY SABLAN</t>
  </si>
  <si>
    <t>Kjeston Rodgers</t>
  </si>
  <si>
    <t>Fegenbush Lane</t>
  </si>
  <si>
    <t>Louisville</t>
  </si>
  <si>
    <t>KY</t>
  </si>
  <si>
    <t>40225</t>
  </si>
  <si>
    <t>Hollow Creek Police Department</t>
  </si>
  <si>
    <t>Kjeston Rodgers was picketing the General Electric plant when she was struck by a police cruiser.</t>
  </si>
  <si>
    <t>http://www.wave3.com/story/1082927/ge-striker-hit-by-police-car</t>
  </si>
  <si>
    <t>Korey Marcel Germaine</t>
  </si>
  <si>
    <t>http://ak-cache.legacy.net/legacy/images/Cobrands/timesheraldonline/Photos/e9fe02d9-ca22-412d-a7a6-8e85ddcbea23.jpg</t>
  </si>
  <si>
    <t>Hillcrest Ave, Wildflower Drive</t>
  </si>
  <si>
    <t>Germaine was shot and killed after pointing a gun at officers during a police chase.</t>
  </si>
  <si>
    <t>http://sanfrancisco.cbslocal.com/2013/08/28/police-involved-shooting-antioch/</t>
  </si>
  <si>
    <t>Landris Hawkins</t>
  </si>
  <si>
    <t>Carlisle Drive</t>
  </si>
  <si>
    <t>Shot to death by police after making "a threatening move." Hawkins had allegedly used a kitchen knife to cut himself and his grandmother, who officers say he would not let out of the house when they arrived. The man had a history of mental illness, according to police and family members.</t>
  </si>
  <si>
    <t>http://www.theguardian.com/world/2013/apr/10/little-rock-arkansas-police-shooting-landris-hawkins</t>
  </si>
  <si>
    <t>Latricka Sloan</t>
  </si>
  <si>
    <t>http://walb.images.worldnow.com/images/13893723_BG2.jpg</t>
  </si>
  <si>
    <t>East Griffin Avenue</t>
  </si>
  <si>
    <t>Attapulgus,</t>
  </si>
  <si>
    <t>Decatur</t>
  </si>
  <si>
    <t>Decatur County Sheriff's department</t>
  </si>
  <si>
    <t>Died from injuries following police use of a PIT maneuver on Sloan's vehicle. Sloan had made a U-turn after approaching a police safety check point. Witness report Sloan was not driving fast. Police later determined that Sloan was not licensed to drive in Georgia.</t>
  </si>
  <si>
    <t>http://www.walb.com/story/13893723/mother-dies-in-trooper-involved-wreck</t>
  </si>
  <si>
    <t>Leon Tilden</t>
  </si>
  <si>
    <t>http://bangordailynews.com/wp-content/uploads/2012/10/TILDEN.jpg</t>
  </si>
  <si>
    <t>16 Bobolink Lane</t>
  </si>
  <si>
    <t>Lamoine</t>
  </si>
  <si>
    <t>04605</t>
  </si>
  <si>
    <t>Hancock</t>
  </si>
  <si>
    <t>After killing his father and his uncle, an armed Tilden tried to flank investigating officers, and they shot and killed him.</t>
  </si>
  <si>
    <t>http://www.maine.gov/tools/whatsnew/index.php?topic=AGOffice_Press&amp;id=477225&amp;v=reportsarticle10</t>
  </si>
  <si>
    <t>Leonardo Parera</t>
  </si>
  <si>
    <t>http://media.nj.com/ledgerupdates_impact/photo/2011/11/10242803-large.jpg</t>
  </si>
  <si>
    <t>100 U.S. 46 #01</t>
  </si>
  <si>
    <t>Mountain Lakes</t>
  </si>
  <si>
    <t>NJ</t>
  </si>
  <si>
    <t>07046</t>
  </si>
  <si>
    <t>Morris</t>
  </si>
  <si>
    <t>Morris County Sheriff’s Department</t>
  </si>
  <si>
    <t>Shot after firing on police. Police were responding to Parera's call to 911 after Parera killed co-worker and threatened to escalate violence if approached.</t>
  </si>
  <si>
    <t>http://www.nj.com/news/index.ssf/2011/11/co-worker_mountain_lakes_shoot.html</t>
  </si>
  <si>
    <t>Lindal M. Johnson</t>
  </si>
  <si>
    <t>6011 Short Selzer Road</t>
  </si>
  <si>
    <t>Evansville</t>
  </si>
  <si>
    <t>47708</t>
  </si>
  <si>
    <t>Vanderburgh</t>
  </si>
  <si>
    <t>Vanderburgh County Sheriff's Office</t>
  </si>
  <si>
    <t>Officers arrived at Johnson's home to investigate a criminal mischief report. During the visit, officers attempted to subdue Johnson with a stun gun. After Johnson threw a hatchet at the officers, they opened fire, killing him. He died on scene.</t>
  </si>
  <si>
    <t>http://www.whas11.com/news/crimetracker/Deputies-kill-hatchet-throwing-SW-Indiana-man-182110481.html</t>
  </si>
  <si>
    <t>Linwood Stewart</t>
  </si>
  <si>
    <t>Mahoney Hill Road</t>
  </si>
  <si>
    <t>Bingham</t>
  </si>
  <si>
    <t>04920</t>
  </si>
  <si>
    <t>Stewart was on the run after having failed to report to a six-year prison term for burglary. He took a family hostage and had them in the car during a high speed pursuit by police. He shot at police after a rollover accident, and they shot back, killing him. The hostages were uninjured.</t>
  </si>
  <si>
    <t>https://drive.google.com/file/d/0B-l9Ys3cd80fQng0dU5ZakVwcTdOZjN4cE51WWM3ZW8xdVl3/edit?usp=sharing</t>
  </si>
  <si>
    <t>Lisa Bymon</t>
  </si>
  <si>
    <t>Lorenzo E. Doby</t>
  </si>
  <si>
    <t>West 24th Street and Harriet Avenue</t>
  </si>
  <si>
    <t>Minneapolis</t>
  </si>
  <si>
    <t>55416</t>
  </si>
  <si>
    <t>Hennepin</t>
  </si>
  <si>
    <t>Minneapolis Police Department</t>
  </si>
  <si>
    <t>Medical emergency</t>
  </si>
  <si>
    <t>Dobby appeared to be drunk before police arrived and he lost consciousness . Police performed CPR on him until an ambulance came, but he later died. A deadly mix of the drugs Ecstasy and PCP killed a Minneapolis man who died while in police custody, the Hennepin County medical examiner's office ruled</t>
  </si>
  <si>
    <t>http://huntchat.com/showthread.php?p=244495</t>
  </si>
  <si>
    <t>Louis DecQuir</t>
  </si>
  <si>
    <t>8900 block South Marshfield Avenue</t>
  </si>
  <si>
    <t>Decquir died after he was chased on foot by police who saw him at 4:15 p.m. walking with an open can of beer in the 8900 block South Marshfield Avenue. After he was caught, Decquir told the officers that he had asthma and was having trouble breathing</t>
  </si>
  <si>
    <t>http://articles.chicagotribune.com/2002-10-21/news/0210210111_1_police-custody-autopsy-chased</t>
  </si>
  <si>
    <t>Manuel Diaz</t>
  </si>
  <si>
    <t>http://blogs.ocweekly.com/navelgazing/manuel%20diaz%20victim%20anaheim%20box%2066.jpg</t>
  </si>
  <si>
    <t>600 block Anna Drive</t>
  </si>
  <si>
    <t>Officers saw Diaz talking to two men in a vehicle and, thinking the activity suspicious, approached the car. The car drove off and the officers pursued Diaz on foot, eventually shooting him. Diaz was unarmed. This incident sparked several days of unrest and conflict between police and protesters in the city.</t>
  </si>
  <si>
    <t>http://www.huffingtonpost.com/2012/07/23/manuel-diaz-police-shooting-protests_n_1694459.html</t>
  </si>
  <si>
    <t>Maria Pena Herrera</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</si>
  <si>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</si>
  <si>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</si>
  <si>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</si>
  <si>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</si>
  <si>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Martin Angel Hernandez</t>
  </si>
  <si>
    <t>http://blogs.ocweekly.com/navelgazing/Martin%20Hernandez.png</t>
  </si>
  <si>
    <t>100 block East Wakefield Avenue</t>
  </si>
  <si>
    <t>Shot to death after turning towards an officer with a shotgun in hand.</t>
  </si>
  <si>
    <t>http://blogs.ocweekly.com/navelgazing/2013/01/martin_hernandez_anaheim_police_shooting.php</t>
  </si>
  <si>
    <t>Martin Y. Potts</t>
  </si>
  <si>
    <t>http://cmsimg.news-leader.com/apps/pbcsi.dll/bilde?Site=DO&amp;Date=20130225&amp;Category=NEWS01&amp;ArtNo=302250078&amp;Ref=V1</t>
  </si>
  <si>
    <t>2506 W. Grand St.</t>
  </si>
  <si>
    <t>65806</t>
  </si>
  <si>
    <t>Greene</t>
  </si>
  <si>
    <t>Springfield Police Department</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</si>
  <si>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</si>
  <si>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</si>
  <si>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Matthew Deshune Swiney</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</si>
  <si>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</si>
  <si>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</si>
  <si>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</si>
  <si>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Matthew Lyell Berg</t>
  </si>
  <si>
    <t>47</t>
  </si>
  <si>
    <t>http://crimevoice.com/wp-content/uploads/2012/07/Berg.jpg</t>
  </si>
  <si>
    <t>Highway 101 south of Buellton</t>
  </si>
  <si>
    <t>Buellton</t>
  </si>
  <si>
    <t>Santa Barbara</t>
  </si>
  <si>
    <t>Santa Barbara County Sheriff’s Department\</t>
  </si>
  <si>
    <t>Berg was shot to death on Hwy 101 following a pursuit down Hwy 246 that began with a 911 call about a burglary. After officers attempted to cut him off, Berg allegedly rammed into a deputy's car, and that deputy opened fire and killed Berg.</t>
  </si>
  <si>
    <t>http://www.lompocrecord.com/news/local/crime-and-courts/deputy-on-leave-after-fatal-shooting/article_c82000f8-c72d-11e1-ade8-001a4bcf887a.html</t>
  </si>
  <si>
    <t>Maurice Chad Paladino</t>
  </si>
  <si>
    <t>http://media.cmgdigital.com/shared/lt/lt_cache/thumbnail/188/img/photos/2012/09/26/af/30/Paladino-Maurice--6-30-70-.jpg</t>
  </si>
  <si>
    <t>Country Inn Suites, Interstate 35, Woodward Street.</t>
  </si>
  <si>
    <t>78704</t>
  </si>
  <si>
    <t>Paladino stole an SUV from a car dealership earlier in the day. When police found the vehicle in a hotel parking lot, they attempted to arrest Paladino. Paladino got in the vehicle and allegedly drove at an officer. The officer shot Paladino, who died the following day from his wounds.</t>
  </si>
  <si>
    <t>http://www.statesman.com/news/news/crime-law/suspect-shot-by-police-remains-in-grave-condition-/nSMch/</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</si>
  <si>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</si>
  <si>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</si>
  <si>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Melody Sanchez</t>
  </si>
  <si>
    <t>3201 Airport Way</t>
  </si>
  <si>
    <t>Boise</t>
  </si>
  <si>
    <t>83705</t>
  </si>
  <si>
    <t>Boise Police Department, primary; Ada County Sheriff’s Office assisting</t>
  </si>
  <si>
    <t>Milton and Melody Sanchez had committed an armed robbery at a local restaurant on March 30, 2003. On April 5, 2003, a male and female, subsequently identified as Milton and Melody Sanchez, committed an armed robbery at a local beauty supply business. On April 8, 2003, BPD received information that Milton and Melody had planned a second armed robbery at the same restaurant as March 30, 2003. On April 9, 2003, BPD attempted to arrest them at a local gas station. They fled; resulting in a pursuit with shots fired striking an ACSO vehicle. They failed to stop after being rammed by an ACSO vehicle. They ultimately drove onto an active runway at the airport where they shot at BPD officers who returned fire. They were finally stopped on an airport runway after an ACSO deputy executed a “PIT” maneuver on their vehicle. Milton fatally shot Melody and then himself. Melody was deceased at the scene; Milton later died at a local hospital.</t>
  </si>
  <si>
    <t>Michael Bitters</t>
  </si>
  <si>
    <t>http://kctv.images.worldnow.com/images/23088794_BG3.jpg</t>
  </si>
  <si>
    <t>Parvin Road and Corrington Avenue</t>
  </si>
  <si>
    <t>Kansas Police Department</t>
  </si>
  <si>
    <t>A man wanted for an alleged parole violation was resisting arrest and then was shot by police. Police said he pointed his finger at them like a gun.</t>
  </si>
  <si>
    <t>http://www.kctv5.com/story/23088794/kansas-city-police-officers-shoot-armed-man</t>
  </si>
  <si>
    <t>Michael Buchanan</t>
  </si>
  <si>
    <t>Valley Road</t>
  </si>
  <si>
    <t>Somerville</t>
  </si>
  <si>
    <t>04348</t>
  </si>
  <si>
    <t>Lincoln County Sheriff's Office</t>
  </si>
  <si>
    <t>Buchanan shot and killed by Lincoln County sheriff’s deputies who are trying to take him into protective custody because of his mental illness.</t>
  </si>
  <si>
    <t>http://archive.bangordailynews.com/2006/02/23/suit-in-somerville-mans-death-dismissed/</t>
  </si>
  <si>
    <t>Michael C. Nestor</t>
  </si>
  <si>
    <t>30</t>
  </si>
  <si>
    <t>http://media.graytvinc.com/images/466*350/michael-c-nestor.jpg</t>
  </si>
  <si>
    <t>Ohio Avenue, off Highland,</t>
  </si>
  <si>
    <t>Richmond</t>
  </si>
  <si>
    <t>Richmond County Sheriff Department</t>
  </si>
  <si>
    <t>Shot while backing vehicle towards officers. Nestor was wanted a on drugs possession warrant. Police approached Nestor at his home while loading possessions into his vehicle in an apparent attempt to flee.</t>
  </si>
  <si>
    <t>http://www.wrdw.com/news/crimeteam12/headlines/70337642.html</t>
  </si>
  <si>
    <t>Michael Craig Berger</t>
  </si>
  <si>
    <t>4800 block Vir Mar Street</t>
  </si>
  <si>
    <t>Fair Oaks</t>
  </si>
  <si>
    <t>Sacramento County sheriff's Department</t>
  </si>
  <si>
    <t>Officers executing an arrest warrant shot and killed Berger when he exited his garage holding a long-barreled shotgun.</t>
  </si>
  <si>
    <t>http://blogs.sacbee.com/crime/archives/2012/08/coroners-office-identifies-man-killed-in-fair-oaks-officer-involved-shootin.html</t>
  </si>
  <si>
    <t>Michael Curtis</t>
  </si>
  <si>
    <t>Fairview Avenue</t>
  </si>
  <si>
    <t>Dover-Foxcroft</t>
  </si>
  <si>
    <t>04426</t>
  </si>
  <si>
    <t>Piscataquis</t>
  </si>
  <si>
    <t>Curtis, a dispatcher for the Piscataquis County Sheriff’s Office, left his home after an argument with his wife and drove to the Hilltop Manor in Dover-Foxcroft where his wife’s ex-husband, Udo Schneider. Curtis shot and killed Schneider. He drove to Piscataquis Valley Fairgrounds where a standoff ensued. While Sheriff Goggin walked toward Curtis across a field to negotiate, a trooper shot and killed Curtis.</t>
  </si>
  <si>
    <t>http://www.maine.gov/tools/whatsnew/index.php?topic=AGOffice_Press&amp;id=409905&amp;v=reportsarticle10</t>
  </si>
  <si>
    <t>Michael Nida II</t>
  </si>
  <si>
    <t>http://latimesblogs.latimes.com/.a/6a00d8341c630a53ef017d3cf41e6a970c-200wi</t>
  </si>
  <si>
    <t>Paramount Boulevard, south of Imperial Highway</t>
  </si>
  <si>
    <t>Los Angeles County sheriff's Department</t>
  </si>
  <si>
    <t>The night of the shooting, Downey PD officers detained Nida because he matched the description of a suspect in an armed robbery, but Nida fought them and escaped. Nida was detained a second time, only to escape and run again. According to sheriff’s investigators, Nida then turned toward police in an aggressive manner, and was shot 5 times in the chest and back. Nida was unarmed, likely running from police because of a small amount of marijuana in his possession and a known distrust for police. The city paid his family $4.5 million.</t>
  </si>
  <si>
    <t>http://latimesblogs.latimes.com/lanow/2012/10/michael-nida-shooting-downey-officer-no-charges.html</t>
  </si>
  <si>
    <t>Michael Norton</t>
  </si>
  <si>
    <t>http://media.pressherald.com/images/300*225/20120424_Norton007.JPG</t>
  </si>
  <si>
    <t>745 Main Street</t>
  </si>
  <si>
    <t>South Portland Police Department; Tactical Team</t>
  </si>
  <si>
    <t>Police were called because of Norton's mentally unstable behavior. He threatened and approached them armed with a knife. He was shot with a beanbag by one officer and shot with a gun by another.</t>
  </si>
  <si>
    <t>http://www.maine.gov/tools/whatsnew/index.php?topic=AGOffice_Press&amp;id=64306&amp;v=reportsarticle10</t>
  </si>
  <si>
    <t>Portland Press Herald/ Maine Sunday Telegram</t>
  </si>
  <si>
    <t>Milton Sanchez</t>
  </si>
  <si>
    <t>Milton Wilcox</t>
  </si>
  <si>
    <t>33</t>
  </si>
  <si>
    <t>Interstate 16</t>
  </si>
  <si>
    <t>Candler</t>
  </si>
  <si>
    <t>Dougherty County Police Department</t>
  </si>
  <si>
    <t>Died from injuries sustained during motor vehicle accident. Wilcox was the passenger in a vehicle struck by a police cruiser just after the officer “looked down to adjust his computer and C-D player.”</t>
  </si>
  <si>
    <t>http://thealbanyjournal.com/2011/09/dougherty-officers-should-make-amends-for-death/</t>
  </si>
  <si>
    <t>Mister Bobby Lowe</t>
  </si>
  <si>
    <t>http://media.al.com/breaking/photo/11432118-large.jpg</t>
  </si>
  <si>
    <t>304 Courtney Drive</t>
  </si>
  <si>
    <t>35603</t>
  </si>
  <si>
    <t>Morgan</t>
  </si>
  <si>
    <t>Decatur Police Department</t>
  </si>
  <si>
    <t>An officer-involved shooting occurred at Summerplace Apartments. Lowe allegedly fought an officer for the officer's rifle. When the officer was knocked to the ground, he drew his handgun and shot Lowe twice.</t>
  </si>
  <si>
    <t>http://whnt.com/2012/08/13/fatal-officer-involved-shooting-in-decatur/</t>
  </si>
  <si>
    <t>Monroe Isadore</t>
  </si>
  <si>
    <t>107</t>
  </si>
  <si>
    <t>http://www.gannett-cdn.com/-mm-/81fe42d54e284297ad9bb802f98b838823639423/c=6-11-244-329&amp;r=537&amp;c=0-0-534-712/local/-/media/USATODAY/test/2013/09/11/1378920924000-monroe-isadore.jpg</t>
  </si>
  <si>
    <t>1411 W. 16th Ave.</t>
  </si>
  <si>
    <t>Pine Bluff</t>
  </si>
  <si>
    <t>71603</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</si>
  <si>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</si>
  <si>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</si>
  <si>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</si>
  <si>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Montellis Clark</t>
  </si>
  <si>
    <t>https://i0.wp.com/img.coxnewsweb.com/C/07/49/06/image_7306497.jpg</t>
  </si>
  <si>
    <t>976 Cascade Road</t>
  </si>
  <si>
    <t>Shot after shooting at police. Officers approached three burglary suspects in front of a home when one began shooting at them.</t>
  </si>
  <si>
    <t>http://www.wrdw.com/news/headlines/27849194.html</t>
  </si>
  <si>
    <t>Mylo Harvey</t>
  </si>
  <si>
    <t>http://www.heraldnet.com/apps/pbcsi.dll/bilde?Site=DH&amp;Date=20080810&amp;Category=NEWS010309&amp;ArtNo=152786439&amp;Ref=H4&amp;MaxW=300&amp;MaxH=350</t>
  </si>
  <si>
    <t>Casino and Fifth Avenue</t>
  </si>
  <si>
    <t>pulmonary arrest</t>
  </si>
  <si>
    <t>Mylo Harvey, who was reportedly running around an apartment complex naked and throwing beer bottles in a convenience store, collapsed after police used pepper spray to subdue him and placed him in handcuffs.</t>
  </si>
  <si>
    <t>http://community.seattletimes.nwsource.com/archive/?date=20030218&amp;slug=dige18m</t>
  </si>
  <si>
    <t>Navon L. Ligon</t>
  </si>
  <si>
    <t>4608 Brockton Drive</t>
  </si>
  <si>
    <t>27604</t>
  </si>
  <si>
    <t>Wake</t>
  </si>
  <si>
    <t>Raleigh Police Department</t>
  </si>
  <si>
    <t>Police say Ligon carried a knife, and after walking away, he turned and lunged with it at one of the officers. They shot him to death.</t>
  </si>
  <si>
    <t>http://www.newsobserver.com/2004/11/28/67085_police-shoot-to-kill-not-injure.html</t>
  </si>
  <si>
    <t>Neil Begin</t>
  </si>
  <si>
    <t>http://media.kjonline.com/images/20120228_Begin_1125x187.jpg</t>
  </si>
  <si>
    <t>111 Caribou Road</t>
  </si>
  <si>
    <t>Cyr Plantation</t>
  </si>
  <si>
    <t>04785</t>
  </si>
  <si>
    <t>Aroostook</t>
  </si>
  <si>
    <t>State Police; Border Patrol</t>
  </si>
  <si>
    <t>Following complaints of a family dispute in which Begin pointed a gun at family members, police intervened. Begin was drunk and refused to put down his rifle. As he pointed it at officers, he was shot five times and killed.</t>
  </si>
  <si>
    <t>http://media.kjonline.com/documents/police_shooting_neil_begin.pdf</t>
  </si>
  <si>
    <t>Nelson Martinez-Mendez</t>
  </si>
  <si>
    <t>13600 12th Ave NE</t>
  </si>
  <si>
    <t>Bellevue</t>
  </si>
  <si>
    <t>98005</t>
  </si>
  <si>
    <t>Bellevue Police Department</t>
  </si>
  <si>
    <t>Officer Mike Hetle drove up to Martinez' apartment complex and a 911 call from a 26-year-old woman who reported that Martinez had threatened her with a knife. Martinez had left the apartment and was attempting to drive out of the complex in his blue Chevrolet Corsica. Hetle turned on his emergency lights and turned his cruiser sideways to block the Corsica from leaving, and the two cars collided. Police say that Officer Hetle ordered Martinez (in Spanish and English) to get out of the car and put his hands in the air. According to the official report, Martinez did not get out of the car, and reached for something in his waistband, at which point Officer Hetle shot him twice. A knife was found on the front passenger seat in Martinez' car, under some clothes.</t>
  </si>
  <si>
    <t>http://community.seattletimes.nwsource.com/archive/?date=20010811&amp;slug=shooting11m0</t>
  </si>
  <si>
    <t>Nicholas J. Ivie</t>
  </si>
  <si>
    <t>http://a57.foxnews.com/global.fncstatic.com/static/managed/img/U.S./876/493/BorderShooting.jpg?ve=1&amp;tl=1</t>
  </si>
  <si>
    <t>5 miles north of Brisbee</t>
  </si>
  <si>
    <t>Naco</t>
  </si>
  <si>
    <t>85603</t>
  </si>
  <si>
    <t>Cochise</t>
  </si>
  <si>
    <t>US Border Patrol</t>
  </si>
  <si>
    <t>Ivie was on duty as a Border Patrol agent and responded to a report of a tripped ground sensor. Gunfire erupted, killing Ivie and injuring another agent. An FBI investigation determined that there “are strong preliminary indications” that Ivie was unintentionally killed by gunfire from a third agent.</t>
  </si>
  <si>
    <t>http://www.foxnews.com/us/2012/10/07/border-patrol-agents-apparently-opened-fire-on-each-other-union-says/</t>
  </si>
  <si>
    <t>Nicholas Titus</t>
  </si>
  <si>
    <t>http://cdn.csgazette.biz/cache/r620-ee6d78fffac950a6c8e739ed5877611d.jpg</t>
  </si>
  <si>
    <t>5 Widefield Blvd</t>
  </si>
  <si>
    <t>Security-Widefield</t>
  </si>
  <si>
    <t>80911</t>
  </si>
  <si>
    <t>El Paso</t>
  </si>
  <si>
    <t>El Paso County Sheriff's Office</t>
  </si>
  <si>
    <t>Officers began following a suspect with multiple felony warrants. The officers called for backup and attempted to contain the suspect when he parked at a store. The suspect then rammed police vehicles and was subsequently fatally shot.</t>
  </si>
  <si>
    <t>http://gazette.com/article/148970</t>
  </si>
  <si>
    <t>Paul A. Fritze</t>
  </si>
  <si>
    <t>http://media.kjonline.com/images/Fritze_125x187.jpg</t>
  </si>
  <si>
    <t>Bowman Street</t>
  </si>
  <si>
    <t>Farmingdale</t>
  </si>
  <si>
    <t>04344</t>
  </si>
  <si>
    <t>Shot after incident that lasted several hours that began when Fritze reported began shooting at occupants of house.</t>
  </si>
  <si>
    <t>http://www.maine.gov/tools/whatsnew/index.php?topic=AGOffice_Press&amp;id=356095&amp;v=reportsarticle10</t>
  </si>
  <si>
    <t>Pedro Alberto Vargas</t>
  </si>
  <si>
    <t>http://1.bp.blogspot.com/-NbSoz1a3EBE/UfUcfkdeB3I/AAAAAAAAHUI/C1e06J7gRnE/s1600/o-PEDRO-VARGAS-FLORIDA-APARTMENT-SHOOTING-facebook.jpg</t>
  </si>
  <si>
    <t>1485 West 46th Street</t>
  </si>
  <si>
    <t>Hialeah</t>
  </si>
  <si>
    <t>Miami-Dade County Sheriff's office</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</si>
  <si>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</si>
  <si>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</si>
  <si>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Penny Schwartz</t>
  </si>
  <si>
    <t>Ponda Davis</t>
  </si>
  <si>
    <t>Quentin Dodd</t>
  </si>
  <si>
    <t>http://media.spokesman.com/photos/2010/10/25/PX040_71BB_9.JPG</t>
  </si>
  <si>
    <t>400 block North Progress Road</t>
  </si>
  <si>
    <t>99037</t>
  </si>
  <si>
    <t>Spokane Sheriff's Office</t>
  </si>
  <si>
    <t>Shot after charging at deputies with obsidian knife in hand and after yelling “Shoot me.” at officers. Officers were responding to report that Dodd was threatening roommate with knife.</t>
  </si>
  <si>
    <t>http://www.spokesman.com/stories/2010/oct/27/man-killed-by-deputy-had-been-suicidal/</t>
  </si>
  <si>
    <t>Rabih Ozeir</t>
  </si>
  <si>
    <t>http://media2.kjrh.com//photo/2013/01/11/Cushing_Ozeil_20130111212814_320_240.JPG</t>
  </si>
  <si>
    <t>1523 E. Main St.</t>
  </si>
  <si>
    <t>Cushing</t>
  </si>
  <si>
    <t>74023</t>
  </si>
  <si>
    <t>Payne</t>
  </si>
  <si>
    <t>Cushing Police Department</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</si>
  <si>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</si>
  <si>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</si>
  <si>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Rachel Lea Soto</t>
  </si>
  <si>
    <t>http://www.salem-news.com/stimg/july202006/Soto_mug.jpg</t>
  </si>
  <si>
    <t>3800 block SE Mountain View Drive</t>
  </si>
  <si>
    <t>Albany</t>
  </si>
  <si>
    <t>OR</t>
  </si>
  <si>
    <t>97322</t>
  </si>
  <si>
    <t>Linn</t>
  </si>
  <si>
    <t>Albany Police Department</t>
  </si>
  <si>
    <t>Officer Dezi Meza investigated a vehicle and recognized an occupant as Rachel Soto who was wanted in connection with three armed robberies. According to the Albany Police, Soto drew a handgun inside the car and the officer fired a single shot that killed her.</t>
  </si>
  <si>
    <t>http://www.salem-news.com/articles/july202006/soto_72006.php</t>
  </si>
  <si>
    <t>Ramon Ayala</t>
  </si>
  <si>
    <t>Tacoma Avenue and Harrison Avenue</t>
  </si>
  <si>
    <t>Sunnyside</t>
  </si>
  <si>
    <t>98944</t>
  </si>
  <si>
    <t>Yakima</t>
  </si>
  <si>
    <t>Sunnyside Police Department</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</si>
  <si>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</si>
  <si>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</si>
  <si>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Randall Clevenger</t>
  </si>
  <si>
    <t>Thunder Mountain Mobile Park</t>
  </si>
  <si>
    <t>Juneau</t>
  </si>
  <si>
    <t>Juneau Police Department</t>
  </si>
  <si>
    <t>Clevenger vowed to cut his wife's throat with a sword if she ever left him. A lone Juneau Police officer found the sword-wielding 40-year-old father of two along a wooded path near Thunder Mountain Mobile Park and shot him three times in the chest with a .40-caliber pistol, killing him.</t>
  </si>
  <si>
    <t>http://juneauempire.com/stories/081407/loc_20070814011.shtml</t>
  </si>
  <si>
    <t>Ray Charles Hayes</t>
  </si>
  <si>
    <t>http://wafb.images.worldnow.com/images/20648489_BG3.jpg</t>
  </si>
  <si>
    <t>Intracoastal Bridge</t>
  </si>
  <si>
    <t>Addis</t>
  </si>
  <si>
    <t>70767</t>
  </si>
  <si>
    <t>West Baton Rouge</t>
  </si>
  <si>
    <t>Brusly Police Department</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</si>
  <si>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</si>
  <si>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</si>
  <si>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Raymond A. Smith</t>
  </si>
  <si>
    <t>http://www.kmbc.com/image/view/-/14260816/medRes/1/-/maxh/460/maxw/620/-/kqpap0z/-/Image-Raymond-A--Smith.jpg</t>
  </si>
  <si>
    <t>Indepencence Avenue and Brooklyn Avenue</t>
  </si>
  <si>
    <t>64105</t>
  </si>
  <si>
    <t>Kansas City Police Department</t>
  </si>
  <si>
    <t>Police were responding to a call about suspicious prostitution activity when a man fled on foot. Two officers pursued him and allege that he fired shots at them. Both officers shot the man to death.</t>
  </si>
  <si>
    <t>http://www.kmbc.com/news/Police-release-name-of-man-killed-in-officer-involved-shooting/14261190#!bIh8Qb</t>
  </si>
  <si>
    <t>Renee Witham</t>
  </si>
  <si>
    <t>http://www.fatalencounters.org/wp-content/uploads/2013/10/ReneeWitham.jpg</t>
  </si>
  <si>
    <t>2600 E Silver St</t>
  </si>
  <si>
    <t>85716</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</si>
  <si>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</si>
  <si>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</si>
  <si>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Ricardo Pena Herrera</t>
  </si>
  <si>
    <t>unborn</t>
  </si>
  <si>
    <t>Richard "Cali" Duncan</t>
  </si>
  <si>
    <t>Pleasant and Forest Avenues</t>
  </si>
  <si>
    <t>04103</t>
  </si>
  <si>
    <t>After a report of a drug exchange, Duncan's vehicle was pulled over in the vicinity of the reported drug activity. Duncan resisted arrest and during a scuffle was shot.</t>
  </si>
  <si>
    <t>http://www.maine.gov/tools/whatsnew/index.php?topic=AGOffice_Press&amp;id=48465&amp;v=reportsarticle10</t>
  </si>
  <si>
    <t>Richard Adam Pastore-Felix</t>
  </si>
  <si>
    <t>23700 48th Ave West (block)</t>
  </si>
  <si>
    <t>Mountlake Terrace</t>
  </si>
  <si>
    <t>98043</t>
  </si>
  <si>
    <t>Mountlake Terrace Police Department</t>
  </si>
  <si>
    <t>Shot after leaning out a window with a firearm. Officers were responding to report of gunshots.</t>
  </si>
  <si>
    <t>http://blog.seattlepi.com/seattle911/2008/07/31/man-killed-in-officer-involved-shooting-identified/</t>
  </si>
  <si>
    <t>Richard Robert Licon</t>
  </si>
  <si>
    <t>100 block Arthur Street</t>
  </si>
  <si>
    <t>Pueblo</t>
  </si>
  <si>
    <t>81004</t>
  </si>
  <si>
    <t>Pueblo Police Department</t>
  </si>
  <si>
    <t>Officers responded to a report of a domestic disturbance. As the officers arrived, the suspect fired at police with a handgun, then fled through the rear of the house. Officers in the alley confronted the suspect and fatally shot him.</t>
  </si>
  <si>
    <t>http://www.koaa.com/news/new-information-released-in-pueblo-officer-involved-shooting-that-killed-one/</t>
  </si>
  <si>
    <t>Richard Wayne Sims</t>
  </si>
  <si>
    <t>6100 block Sixth Avenue</t>
  </si>
  <si>
    <t>98406</t>
  </si>
  <si>
    <t>Pierce</t>
  </si>
  <si>
    <t>Shot after refusing commands to put down knife and then raising knife in an overhand threatening manner. Police were responding to a report of a man waving a knife around in front of a bus stop.</t>
  </si>
  <si>
    <t>http://seattletimes.com/html/localnews/2012804980_tacoma04m.html</t>
  </si>
  <si>
    <t>Robert Bellfleur</t>
  </si>
  <si>
    <t>http://bdnpull.bangorpublishing.netdna-cdn.com/wp-content/uploads/2013/01/image001.jpg</t>
  </si>
  <si>
    <t>Frazier Road</t>
  </si>
  <si>
    <t>Grindstone Township</t>
  </si>
  <si>
    <t>04460</t>
  </si>
  <si>
    <t>East Millinocket Police Department</t>
  </si>
  <si>
    <t>Bellfleur drunkenly threatened his neighbors over their bear-hunting business. They called police. Bellfleur pointed his shotgun at him. They shot and killed him.</t>
  </si>
  <si>
    <t>http://www.maine.gov/tools/whatsnew/index.php?topic=AGOffice_Press&amp;id=610725&amp;v=reportsarticle10</t>
  </si>
  <si>
    <t>Robert Eugene Parlette Jr.</t>
  </si>
  <si>
    <t>http://www.fatalencounters.org/wp-content/uploads/2013/10/RobertBobEugeneParlette-Jr.jpg</t>
  </si>
  <si>
    <t>Bayview Isles Drive</t>
  </si>
  <si>
    <t>Islamorada</t>
  </si>
  <si>
    <t>Monroe</t>
  </si>
  <si>
    <t>Monroe County Sheriff’s Department</t>
  </si>
  <si>
    <t>Parlette was shot and killed by police after he fired his gun at deputies.</t>
  </si>
  <si>
    <t>http://www.miamiherald.com/2013/10/25/3711895/keys-sheriff-deputies-shoot-and.html</t>
  </si>
  <si>
    <t>Roman Khaimov</t>
  </si>
  <si>
    <t>Benthollow Lane</t>
  </si>
  <si>
    <t>30096</t>
  </si>
  <si>
    <t>Roman Khaimov, 38, who had fired several rounds at police with a .357-caliber revolver, died in his Benthollow Lane garage after being shot several times</t>
  </si>
  <si>
    <t>http://www.freerepublic.com/focus/f-news/740875/posts</t>
  </si>
  <si>
    <t>Ron Pettaway</t>
  </si>
  <si>
    <t>27</t>
  </si>
  <si>
    <t>http://www.fatalencounters.org/wp-content/uploads/2013/10/RonPettaway.jpg</t>
  </si>
  <si>
    <t>Frozen Palace nightclub</t>
  </si>
  <si>
    <t>Fulton County Police Department</t>
  </si>
  <si>
    <t>Shot outside a bar. Police were responding to report of a fight.</t>
  </si>
  <si>
    <t>http://eddiegriffinbasg.blogspot.com/2007/04/ron-pettaway-funeral-to-be-preceded-by.html</t>
  </si>
  <si>
    <t>Ronald Madison</t>
  </si>
  <si>
    <t>http://i.huffpost.com/gen/144091/thumbs/s-RONALD-MADISON-large.jpg</t>
  </si>
  <si>
    <t>A group of police officers opened fire with assault rifles and a shotgun, shooting at an unarmed family walking on the east side of the Danziger Bridge. A fter shooting at the Bartholomew family and James Brissette, officers traveled to the other side of the bridge to chase two men—brothers Lance and Ronald Madison—who had run away when the shooting started. Officers caught up to the Madisons on the west side of the bridge, where Officer Faulcon used a shotgun to shoot Ronald Madison in the back as Madison was running away. Ronald, a 40-year-old man with severe mental and physical disabilities, died near the base of the bridge.</t>
  </si>
  <si>
    <t>A 2011 jury trial found 5 officers involved in the incident guilty of various counts of civil right s violations and felony obstruction of justice during a subsequent cover up. The jury found officer Robert Faulcon guilty of two counts: Depriviation of Madison's civil rights by shooting (resulting in the Madison's death, and use of a firearm that caused Madison's death, but found that Madison's death did not involve circumstances constituting murder.</t>
  </si>
  <si>
    <t>Roscoe Cambridge</t>
  </si>
  <si>
    <t>29</t>
  </si>
  <si>
    <t>http://blogs.ocweekly.com/navelgazing/assets_c/2012/01/roscoe-cambridge_dmv-thumb-150x150.jpg</t>
  </si>
  <si>
    <t>8201 E. Santa Ana Canyon Road</t>
  </si>
  <si>
    <t>According to police, Cambridge approached an officer sitting in his cruiser in a parking lot while holding a large kitchen knife. The officer shot him to death. A knife and a bible were reportedly found near his body.</t>
  </si>
  <si>
    <t>http://www.orangecountyda.com/docs/roscoe_cambridge_ois_investigation_letter.pdf</t>
  </si>
  <si>
    <t>Roudy Hendricks</t>
  </si>
  <si>
    <t>Dorchester Avenue, near Shepton Street</t>
  </si>
  <si>
    <t>Boston</t>
  </si>
  <si>
    <t>02124</t>
  </si>
  <si>
    <t>Suffolk</t>
  </si>
  <si>
    <t>Boston Police Department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</si>
  <si>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</si>
  <si>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</si>
  <si>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Rufino Lara</t>
  </si>
  <si>
    <t>http://ww3.hdnux.com/photos/14/10/23/3179718/3/622x350.jpg</t>
  </si>
  <si>
    <t>7000 block Bissonnet</t>
  </si>
  <si>
    <t>Two officers were responding to a call about assault outside an abandoned store and began to question a group of men there. Florida Rubio, a witness, said she made the call at Lara's request because he feared the other men were going to hurt him. Lara attempted to leave the scene, refusing an officer's commands to turn around or show his hands. The officer claims she gave commands both in English and Spanish (Lara did not speak English). Rubio said she attempted to tell the officers that Lara needed help, but that she was ignored. When Lara did turn around, one hand was in his pocket, and the officer shot him to death. Lara was unarmed.</t>
  </si>
  <si>
    <t>http://www.chron.com/news/houston-texas/article/Witnesses-dispute-HPD-s-account-of-fatal-shooting-3697666.php</t>
  </si>
  <si>
    <t>Russell Rios</t>
  </si>
  <si>
    <t>http://i.dailymail.co.uk/i/pix/2014/06/12/article-2656090-1EB1689F00000578-144_306x423.jpg</t>
  </si>
  <si>
    <t>North Loop 336 West</t>
  </si>
  <si>
    <t>Conroe Police Department</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</si>
  <si>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</si>
  <si>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Sgt. Jason Blackwelder found guilty of manslaughter. Got five years probation.</t>
  </si>
  <si>
    <t>http://www.chron.com/neighborhood/woodlands/article/Conroe-woman-files-federal-suit-over-son-s-5009991.php</t>
  </si>
  <si>
    <t>Ryan A. Rozsonits</t>
  </si>
  <si>
    <t>Railroad Avenue and Smith Street</t>
  </si>
  <si>
    <t>Kent</t>
  </si>
  <si>
    <t>98030</t>
  </si>
  <si>
    <t>Kent Police Department</t>
  </si>
  <si>
    <t>Alcohol fueled Ryan Allen Rozsonits' depression, and he was probably full of both over the weekend when a police officer shot him to death, say his family members.He was killed when he backed a Jeep Wrangler toward two bicycle officers.</t>
  </si>
  <si>
    <t>http://www.seattlepi.com/local/article/Man-shot-by-Kent-police-was-troubled-1136635.php</t>
  </si>
  <si>
    <t>Ryan Salonga</t>
  </si>
  <si>
    <t>http://www.fatalencounters.org/wp-content/uploads/2013/10/RyanSalonga.jpg</t>
  </si>
  <si>
    <t>500 block Poplar Avenue</t>
  </si>
  <si>
    <t>San Bruno</t>
  </si>
  <si>
    <t>94066</t>
  </si>
  <si>
    <t>San Mateo</t>
  </si>
  <si>
    <t>San Bruno Police Department</t>
  </si>
  <si>
    <t>Police shot and killed a stolen car suspect.</t>
  </si>
  <si>
    <t>http://sfappeal.com/2013/10/sf-man-shot-to-death-by-san-mateo-police/</t>
  </si>
  <si>
    <t>Saan Pao Saeteurn</t>
  </si>
  <si>
    <t>http://crimevoice.com/wp-content/uploads/2013/05/Saan-Pao-Saeteurn-32.jpg</t>
  </si>
  <si>
    <t>Kellogg St and Walnut streets</t>
  </si>
  <si>
    <t>94585</t>
  </si>
  <si>
    <t>Saan Pao Saeteurn was shot and killed by police after brandishing a pellet gun at them. The pellet gun was designed to look like an authentic rifle.</t>
  </si>
  <si>
    <t>http://www.ktvu.com/news/news/crime-law/police-say-man-gun-shot-boat-launch-thursday-was-i/nXjM2/</t>
  </si>
  <si>
    <t>Sammie "Junebug" Davis Jr.</t>
  </si>
  <si>
    <t>49</t>
  </si>
  <si>
    <t>http://www.africanglobe.net/wp-content/uploads/2013/03/Sammie-Davis-Jr.jpg</t>
  </si>
  <si>
    <t>Pio Nono Avenue Kroger</t>
  </si>
  <si>
    <t>Macon Police Department</t>
  </si>
  <si>
    <t>Macon Police Officer Clayton Sutton responded to a Supermarket shopping Center in reference to a Subject that was refusing to leave. Upon arrival Officer Sutton met with Sammie "Junebug" Davis, and shortly there after Davis began to struggle with Officer Sutton. Davis allegedly attempted to cut Officer Sutton with an unknown object, which he threw when Officer Sutton fatally shot him in self defense.</t>
  </si>
  <si>
    <t>http://www.informationliberation.com/?id=42161</t>
  </si>
  <si>
    <t>Samuel Thomas Cunningham III</t>
  </si>
  <si>
    <t>http://ath-cdn.com/sites/default/files/imagecache/editorial_featured_hor/11725161.jpg</t>
  </si>
  <si>
    <t>Parkview Homes</t>
  </si>
  <si>
    <t>Athens</t>
  </si>
  <si>
    <t>Clarke</t>
  </si>
  <si>
    <t>Athens-Clarke Police Department</t>
  </si>
  <si>
    <t>Shot while holding knife to another man's throat. Police officer on foot patrol heard an argument and entered apartment.</t>
  </si>
  <si>
    <t>http://onlineathens.com/local-news/2012-11-13/athens-woman-files-suit-against-police-fatal-shooting-son</t>
  </si>
  <si>
    <t>Samuel William Barnes</t>
  </si>
  <si>
    <t>3300 W. Wagoner Rd</t>
  </si>
  <si>
    <t>85053</t>
  </si>
  <si>
    <t>Officers were responding to a domestic dispute call when they encountered Barnes pointing an AK-47 at his wife. Officers shot him when he refused to lower the weapon. After being hit, Barnes pointed the weapon towards one of the officers, and the officer fired a second time. Barnes died later at the hospital.</t>
  </si>
  <si>
    <t>http://www.abc15.com/news/region-phoenix-metro/north-phoenix/pd-officers-shoot-kill-samuel-barnes-as-he-threatened-his-wife-with-a-rifle-in-n-phoenix</t>
  </si>
  <si>
    <t>Scott J. White</t>
  </si>
  <si>
    <t>139 Penobscot Street</t>
  </si>
  <si>
    <t>White was inside his ex-wife's house, drinking alcohol and threatening to burn down the house and himself with it. He was coaxed out of the house, carrying two knives, tasered, and shot three times.</t>
  </si>
  <si>
    <t>http://www.maine.gov/tools/whatsnew/index.php?topic=AGOffice_Press&amp;id=47418&amp;v=reportsarticle10</t>
  </si>
  <si>
    <t>Sergio Munoz</t>
  </si>
  <si>
    <t>http://l.yimg.com/bt/api/res/1.2/V40UZTJUe_6oJ626Om3XRw--/YXBwaWQ9eW5ld3M7Zmk9ZmlsbDtoPTUwMDtweW9mZj0wO3E9Njk7dz0zNTQ-/http://media.zenfs.com/en_us/News/ap_webfeeds/f484b29717814324410f6a7067005727.jpg</t>
  </si>
  <si>
    <t>Mojave Desert</t>
  </si>
  <si>
    <t>Ridgecrest</t>
  </si>
  <si>
    <t>93555</t>
  </si>
  <si>
    <t>Kern County Sheriff Department</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</si>
  <si>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</si>
  <si>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</si>
  <si>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Shawn Jerel Maxwell</t>
  </si>
  <si>
    <t>15071 Seventh Ave. N.E.</t>
  </si>
  <si>
    <t>98125</t>
  </si>
  <si>
    <t>The sword-carrying man fatally shot by Seattle police...seemed so bent on confronting police that he tried to get up and attack officers even after he had been shot twice and zapped with a stun gun "At least two witnesses questioned the necessity of the shooting. They said Maxwell made no sudden movements and was holding the sword at his side when he was shot." He "seemed in some instances to be goading police to shoot but at other times appeared desperate to escape."</t>
  </si>
  <si>
    <t>http://www.seattlepi.com/news/article/Accounts-differ-over-shooting-of-alleged-1095218.php</t>
  </si>
  <si>
    <t>New/MF</t>
  </si>
  <si>
    <t>Shelley Amos</t>
  </si>
  <si>
    <t>http://epmgaa.media.lionheartdms.com/img/photos/2014/02/21/shelly_amos_cheryl_burton_t620.jpg?3ba288e077780dca5879b70fc3e0b2d025cf5799</t>
  </si>
  <si>
    <t>Shirley Jean Peeler</t>
  </si>
  <si>
    <t>Highway 36 and Mad River Road</t>
  </si>
  <si>
    <t>Mad River</t>
  </si>
  <si>
    <t>95552</t>
  </si>
  <si>
    <t>Trinity</t>
  </si>
  <si>
    <t>Trinity County Sheriff's Office</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</si>
  <si>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</si>
  <si>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</si>
  <si>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Sonny Archuleta</t>
  </si>
  <si>
    <t>http://cbsdenver.files.wordpress.com/2013/01/sonny-archuleta.jpg</t>
  </si>
  <si>
    <t>16098 East Ithaca Place</t>
  </si>
  <si>
    <t>Aurora</t>
  </si>
  <si>
    <t>80013</t>
  </si>
  <si>
    <t>Arapahoe</t>
  </si>
  <si>
    <t>Aurora Police Department</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</si>
  <si>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</si>
  <si>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</si>
  <si>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 Lauren</t>
  </si>
  <si>
    <t>Stacy Rondell Bostic</t>
  </si>
  <si>
    <t>Macon Highway</t>
  </si>
  <si>
    <t>Shot after shooting at officer. Police were responding to report of an armed robbery of a hotel. A man running from the scene matched suspects description and was commanded to stop.</t>
  </si>
  <si>
    <t>http://onlineathens.com/stories/092501/new_0925010023.shtml</t>
  </si>
  <si>
    <t>Stephen Seignious</t>
  </si>
  <si>
    <t>East 187th Street and Webster Avenue,</t>
  </si>
  <si>
    <t>10458</t>
  </si>
  <si>
    <t>Stephen was gunned down on a Bronx street after he posed as a cop and then taunted police officers with a realistic toy gun. The officers repeatedly ordered Seignious to drop his weapon, but he refused, Instead, he took another step toward the officers, and they fired. He was taken to St. Barnabas Hospital, where he was pronounced dead at 10:13 a.</t>
  </si>
  <si>
    <t>http://www.nytimes.com/2003/09/20/nyregion/former-correction-officer-dies-in-police-shooting-in-bronx.html</t>
  </si>
  <si>
    <t>Stephen Ware</t>
  </si>
  <si>
    <t>57 Western Avenue</t>
  </si>
  <si>
    <t>Augusta Police Department</t>
  </si>
  <si>
    <t>Ware, who had no previous criminal record, was shooting guns in the early morning in his neighborhood off Green Street. He was wearing non-military camouflage pants, and exchanged gunfire with police.</t>
  </si>
  <si>
    <t>http://news.google.com/newspapers?nid=1914&amp;dat=20000508&amp;id=iJ80AAAAIBAJ&amp;sjid=WGoFAAAAIBAJ&amp;pg=4106,1603168</t>
  </si>
  <si>
    <t>Steven Brandt</t>
  </si>
  <si>
    <t>12th Street and Union Hills Drive</t>
  </si>
  <si>
    <t>85024</t>
  </si>
  <si>
    <t>A man named Dan Ruble called police to say that Brandt, his girlfriend's estranged husband, was in his driveway with a gun. Ruble was at work when he learned that Brandt was at his home, and met police at a family member's house. The officer asked Ruble to accompany her to his home. When they arrived, Brandt opened fire on Ruble, killing him, and the officer shot and killed Brandt.</t>
  </si>
  <si>
    <t>http://www.kpho.com/story/17669624/pd-love-triangle-leaves-2-dead-in-phoenix</t>
  </si>
  <si>
    <t>Steven Duane Rodgers</t>
  </si>
  <si>
    <t>west of Santa Rosa Avenue</t>
  </si>
  <si>
    <t>Rodgers was walking across a street when he was struck and killed by a police cruiser. The cruiser, which had its lights and sirens on, was responding to a call about a fight involving a weapon.</t>
  </si>
  <si>
    <t>http://www.jrn.com/kgun9/news/166748096.html</t>
  </si>
  <si>
    <t>Steven Hughes Henning</t>
  </si>
  <si>
    <t>http://www.nbcmontana.com/image/view/-/22654104/medRes/1/-/maxh/360/maxw/640/-/xdk67u/-/henning-pic-jpg.jpg</t>
  </si>
  <si>
    <t>Shastina Drive</t>
  </si>
  <si>
    <t>Weed</t>
  </si>
  <si>
    <t>96094</t>
  </si>
  <si>
    <t>Siskiyou</t>
  </si>
  <si>
    <t>Siskiyou County Sheriff’s Department</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</si>
  <si>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killed.[18][19]</t>
  </si>
  <si>
    <t>http://www.nbcmontana.com/news/whitefish-man-killed-in-california-police-shooting/22654088</t>
  </si>
  <si>
    <t>Steven V. Peterson</t>
  </si>
  <si>
    <t>http://www.lewiscountysirens.com/wp-content/uploads/2014/02/2012.0613.steven.peterson.trimmed.jpg</t>
  </si>
  <si>
    <t>W Vine Street and 2nd Avenue</t>
  </si>
  <si>
    <t>Napavine</t>
  </si>
  <si>
    <t>98532</t>
  </si>
  <si>
    <t>Lewis</t>
  </si>
  <si>
    <t>Lewis County Sheriff's Office</t>
  </si>
  <si>
    <t>Gunhsot</t>
  </si>
  <si>
    <t>Shot after refusing to take hands out of pockets and while charging at deputy. Police were responding to report of man armed with knife attempting to break into a home.</t>
  </si>
  <si>
    <t>http://www.lewiscountysirens.com/wp-content/uploads/2011/07/AR-M620N_20110630_234745.pdf</t>
  </si>
  <si>
    <t>Surafel Assaminew</t>
  </si>
  <si>
    <t>Marietta subdivision</t>
  </si>
  <si>
    <t>30060</t>
  </si>
  <si>
    <t>Cobb County Police Department</t>
  </si>
  <si>
    <t>Two Officers shot and killed Surafel Assaminew of Stone Mountain in a Marietta subdivision on Sept. 16, after reports that he had assaulted two people and was smashing windows with a four-by-four.</t>
  </si>
  <si>
    <t>https://www.accessnorthga.com/detail.php?n=181387</t>
  </si>
  <si>
    <t>Susie Young Kim</t>
  </si>
  <si>
    <t>http://orangejuiceblog.com/wp-content/uploads/2009/07/susie-young-kim-254x300.jpg</t>
  </si>
  <si>
    <t>1900 block Grand Avenue near East 17th Street, Santa Ana, CA</t>
  </si>
  <si>
    <t>92701</t>
  </si>
  <si>
    <t>Santa Ana Police Department</t>
  </si>
  <si>
    <t>Shot after a a high speed chase.. Police were pursuing Kim for a traffic violation; during the chase, she rammed police vehicles. Kim was found under the influence of alcohol and cocaine with her 18-month old daughter in the car.</t>
  </si>
  <si>
    <t>http://www.ocregister.com/articles/kim-322555-galipo-settlement.html</t>
  </si>
  <si>
    <t>Pieces of this data came from Wikipedia. Creative Commons Attribution-ShareAlike License. Does not imply an endorsement of this project. North Coast Journal http://www.northcoastjournal.com/110906/cover1109.html /Irish</t>
  </si>
  <si>
    <t>Taft Sellers</t>
  </si>
  <si>
    <t>http://alextimes.com/wp-content/uploads/2013/02/Taft-Sellers.jpeg</t>
  </si>
  <si>
    <t>3400 block Duke St.</t>
  </si>
  <si>
    <t>Alexandria</t>
  </si>
  <si>
    <t>22304</t>
  </si>
  <si>
    <t>Alexandria City</t>
  </si>
  <si>
    <t>Alexandria Police Department</t>
  </si>
  <si>
    <t>Police arrived at Seller's mothers home for domestic disturbance. Seller supposedly had a gun and fired - officers then fired 37 shots, subsequently killing Seller.</t>
  </si>
  <si>
    <t>http://www.alexandriagazette.com/news/2013/feb/21/alexandria-police-shield-information-shooting/</t>
  </si>
  <si>
    <t>Taleb Hussein Yousef Salameh</t>
  </si>
  <si>
    <t>http://d3trabu2dfbdfb.cloudfront.net/2/1/2139772_300x300_1.jpeg</t>
  </si>
  <si>
    <t>238 Holiday Lodge Road</t>
  </si>
  <si>
    <t>North Liberty</t>
  </si>
  <si>
    <t>IA</t>
  </si>
  <si>
    <t>52317</t>
  </si>
  <si>
    <t>Johnson</t>
  </si>
  <si>
    <t>Iowa City Police Department</t>
  </si>
  <si>
    <t>Police responded to a 911 call reporting domestic violence. When they arrived at the scene gunshots were exchanged and Salameh was shot and killed.</t>
  </si>
  <si>
    <t>http://thegazette.com/2013/03/11/north-liberty-man-killed-in-gunfire-exchange-with-officers-three-officers-injured/</t>
  </si>
  <si>
    <t>Tendai Nhekairo</t>
  </si>
  <si>
    <t>http://o2.aolcdn.com/dims-shared/dims3/PATCH/format/jpg/quality/82/resize/236x295/http://hss-prod.hss.aol.com/hss/storage/patch/2b90b9d0a415e1d8a2deeebd1bc8e97c</t>
  </si>
  <si>
    <t>Riverside House Apartments on Shadowood Parkway</t>
  </si>
  <si>
    <t>Officers were called to Nhekairo's apartment to investigate suspicious behavior. Nhekairo came out of his apartment naked and wielding two knives. Nhekairo allegedly attempted to attack one of the officers with the knives, that officers then shot and killed him.</t>
  </si>
  <si>
    <t>http://eastcobb.patch.com/groups/police-and-fire/p/teen-killed-by-cobb-police-was-to-graduate-this-year</t>
  </si>
  <si>
    <t>Terrance Lamar Abrams</t>
  </si>
  <si>
    <t>1300 block West Cervantes Street</t>
  </si>
  <si>
    <t>Pensacola Police Department</t>
  </si>
  <si>
    <t>Officers were responding to a call about a shooting. They spotted the suspect a few blocks away and ordered him to the ground. The suspect failed to comply, and shot at officers, who fatally shot him.</t>
  </si>
  <si>
    <t>http://pensacolapolice.com/08222012-2/</t>
  </si>
  <si>
    <t>Terrence Abel</t>
  </si>
  <si>
    <t>1528 Jefferson Ave</t>
  </si>
  <si>
    <t>44212</t>
  </si>
  <si>
    <t>Medina</t>
  </si>
  <si>
    <t>Southwest Enforcement Bureau SWAT team</t>
  </si>
  <si>
    <t>Officers responded to a report that a man was going to a home to hurt his ex-girlfriend. Police and SWAT surrounded the home and a 30-hour standoff ensued. A coroner reported that the man died from multiple gunshot wounds after being shot by police.</t>
  </si>
  <si>
    <t>http://www.cleveland.com/brunswick/index.ssf/2012/12/brunswick_police_release_detai.html</t>
  </si>
  <si>
    <t>Terry Laffitte</t>
  </si>
  <si>
    <t>http://www.fatalencounters.org/wp-content/uploads/2013/10/terry-laffitte.jpg</t>
  </si>
  <si>
    <t>6100 block Miramonte Boulevard</t>
  </si>
  <si>
    <t>90001</t>
  </si>
  <si>
    <t>Los Angeles County Sheriff Department</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</si>
  <si>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</si>
  <si>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</si>
  <si>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Thomas "Tres" Caffall</t>
  </si>
  <si>
    <t>http://assets.nydailynews.com/polopoly_fs/1.1135688.1344953311!/img/httpImage/image.jpg_gen/derivatives/article_970/texas14n-10-web.jpg?enlarged</t>
  </si>
  <si>
    <t>600 block Highlands St</t>
  </si>
  <si>
    <t>College Station</t>
  </si>
  <si>
    <t>77840</t>
  </si>
  <si>
    <t>Brazos</t>
  </si>
  <si>
    <t>College Station Police Department.</t>
  </si>
  <si>
    <t>Caffall was shot and killed during gunfight with officers, after killing a Brazos County Constable who was serving an eviction notice.</t>
  </si>
  <si>
    <t>http://www.nydailynews.com/news/national/texas-m-shooting-family-shooter-thomas-caffall-ticking-time-bomb-article-1.1135883</t>
  </si>
  <si>
    <t>Thomas E. Ferguson</t>
  </si>
  <si>
    <t>KY 1192</t>
  </si>
  <si>
    <t>Magnolia</t>
  </si>
  <si>
    <t>42757</t>
  </si>
  <si>
    <t>Larue</t>
  </si>
  <si>
    <t>LaRue County Sheriff's Office</t>
  </si>
  <si>
    <t>An officer attempted to stop a vehicle for reckless driving. The driver fled in the vehicle, spun out of control and came to a stop. As an officer approached the vehicle, the driver accelerated towards the officer who fired several shots into the car. The driver died at a local hospital.</t>
  </si>
  <si>
    <t>http://www.kentuckystatepolice.org/posts/press/2012/post4_pr12_08_12.htm</t>
  </si>
  <si>
    <t>Thomas McClanahan</t>
  </si>
  <si>
    <t>Watson Road</t>
  </si>
  <si>
    <t>Hillsboro</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</si>
  <si>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</si>
  <si>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</si>
  <si>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</si>
  <si>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</si>
  <si>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</si>
  <si>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Thomas P. Mayne</t>
  </si>
  <si>
    <t>http://4.bp.blogspot.com/_JjT8O_el1aE/TBm3ZY_vlyI/AAAAAAAABMk/kjYWyNJr_bM/s1600/Thomas%2BMayne-765146.jpg</t>
  </si>
  <si>
    <t>5 Sandy Circle</t>
  </si>
  <si>
    <t>Old Orchard Beach</t>
  </si>
  <si>
    <t>04064</t>
  </si>
  <si>
    <t>U.S. Bureau of Alcohol, Tobacco, Firearms and Explosives</t>
  </si>
  <si>
    <t>Shot after firing at federal agents who were attempting to arrest him.</t>
  </si>
  <si>
    <t>http://www.maine.gov/tools/whatsnew/index.php?topic=AGOffice_Press&amp;id=178781&amp;v=reportsarticle10</t>
  </si>
  <si>
    <t>Tiffany Bishop</t>
  </si>
  <si>
    <t>24</t>
  </si>
  <si>
    <t>http://www.georgianewsday.com/thumbnail.php?file=assets/Tiffany_Bishop_915863142.jpg&amp;size=article_medium</t>
  </si>
  <si>
    <t>2978 Hwy 36 W</t>
  </si>
  <si>
    <t>Butts</t>
  </si>
  <si>
    <t>Shot accidentally by instructor during firearms training class. Bishop was attending the class as a probation officer for the Georgia Diagnostic Prison in Jackson.</t>
  </si>
  <si>
    <t>http://www.georgianewsday.com/news/72643-gbi-probes-probation-officer-tiffany-bishop-s-death.html</t>
  </si>
  <si>
    <t>Timothy Sean O'Brien</t>
  </si>
  <si>
    <t>19th Avenue and Union Hills Drive</t>
  </si>
  <si>
    <t>O'Brien, 25, was allegedly threatening people, including children, with a baseball bat after being denied access to a swimming pool. When officers responded, O'Brien moved towards them while swinging the bat. After repeated warning to stop and drop the bat, the two officers shot and killed O'Brien.</t>
  </si>
  <si>
    <t>http://www.abc15.com/news/region-phoenix-metro/north-phoenix/pd-1-dead-in-phoenix-officer-involved-shooting</t>
  </si>
  <si>
    <t>Timothy Stansbury Jr.</t>
  </si>
  <si>
    <t>http://blackandbrownnews.com/wp-content/uploads/2013/01/Timothy_Stansbury.jpg</t>
  </si>
  <si>
    <t>Louis Armstrong Houses at 385 Lexington St</t>
  </si>
  <si>
    <t>11221</t>
  </si>
  <si>
    <t>As Timothy and his friend walked up the stairwell towards the rooftop door, a veteran New York City Police Officer Richard S. Neri who was patrolling the roof opened the entry door. The Police Officer was “startled” and fired his weapon, fatally hitting Timothy Stansbury.</t>
  </si>
  <si>
    <t>The city agreed to pay $2 million to Timothy's parents.</t>
  </si>
  <si>
    <t>http://www.nytimes.com/2007/05/24/nyregion/24settles.html</t>
  </si>
  <si>
    <t>Todd S. Weber</t>
  </si>
  <si>
    <t>http://kctv.images.worldnow.com/images/20589016_BG5.jpg</t>
  </si>
  <si>
    <t>Front St &amp; Interstate 435</t>
  </si>
  <si>
    <t>64120</t>
  </si>
  <si>
    <t>Kansas City Police Department.</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</si>
  <si>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</si>
  <si>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</si>
  <si>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Pieces of this data came from Wikipedia. Creative Commons Attribution-ShareAlike License. Does not imply an endorsement of this project. /irish</t>
  </si>
  <si>
    <t>Tony Louis Francis</t>
  </si>
  <si>
    <t>http://images.laweekly.com/imager/b/original/2384277/4402/tony_francis_dis.jpg</t>
  </si>
  <si>
    <t>Alondra Boulevard</t>
  </si>
  <si>
    <t>Los Angeles County Department</t>
  </si>
  <si>
    <t>A deputy said he saw Francis punch a man in the face, rob him, and flee. The deputy followed Francis into a driveway and ended up shooting and killing while still inside his vehicle. The deputy said Francis reached for his waistband, but no gun was found.</t>
  </si>
  <si>
    <t>http://www.laweekly.com/informer/2012/08/28/tony-francis-unarmed-compton-man-shot-dead-by-sheriff-family-files-civil-rights-lawsuit-alleges-coverup</t>
  </si>
  <si>
    <t>Travis Posselt</t>
  </si>
  <si>
    <t>http://i1.ytimg.com/vi/AcMjK7UpqOs/hqdefault.jpg</t>
  </si>
  <si>
    <t>800 block Sixth Street</t>
  </si>
  <si>
    <t>Rock Springs</t>
  </si>
  <si>
    <t>82901</t>
  </si>
  <si>
    <t>Sweetwater</t>
  </si>
  <si>
    <t>Rock Springs Police Department</t>
  </si>
  <si>
    <t>Methamphetamine overdose</t>
  </si>
  <si>
    <t>Travis was involved in a chase on May 28 with the Rock Springs Police Department and the U.S. Department of Justice Bureau of Alcohol, Tobacco, Firearms and Explosives. Sweetwater County Prosecuting Attorney Jason Petri officially closed the case, clearing all law enforcement officers involved after ruling Posselt died of an accidental methamphetamine-related overdose.</t>
  </si>
  <si>
    <t>http://trib.com/news/state-and-regional/rock-springs-mom-sues-cops-for-millions/article_780d7228-efb1-59de-8545-e34be22901e5.html</t>
  </si>
  <si>
    <t>Trevion Davis</t>
  </si>
  <si>
    <t>13</t>
  </si>
  <si>
    <t>http://ioneglobalgrind.files.wordpress.com/2012/06/18908647_bg1.jpg</t>
  </si>
  <si>
    <t>Bonanza Church Road south of Jonesboro</t>
  </si>
  <si>
    <t>Bonanza</t>
  </si>
  <si>
    <t>Clayton County Sheriff's Department</t>
  </si>
  <si>
    <t>Clayton County police were responding to a burglary in progress when they shot and killed Davis.</t>
  </si>
  <si>
    <t>http://www.news-daily.com/news/2012/jul/05/teen-killed-police-was-troubled-court-records-indi/</t>
  </si>
  <si>
    <t>Troy Lanning Jr.</t>
  </si>
  <si>
    <t>http://farm9.staticflickr.com/8444/7776200856_7f5798fb25_z.jpg</t>
  </si>
  <si>
    <t>S Everett St &amp; W 35th St S</t>
  </si>
  <si>
    <t>67217</t>
  </si>
  <si>
    <t>Officers were looking for a white vehicle after receiving a report of a drive-by shooting. They spotted a white car speeding and attempted a traffic stop, and a 7-minute chase ensued. The vehicle was disabled after driving over a curb, and four people fled on foot. One officer chased Lanning over a fence into a backyard. Lanning was carrying a bag and allegedly reaching into it and the officer shot him several times, killing him. No weapons were found in Lanning's belongings or in the vehicle.</t>
  </si>
  <si>
    <t>http://articles.kwch.com/2012-04-01/wichita-police-officer_31268030</t>
  </si>
  <si>
    <t>Urbano Moreno Morales</t>
  </si>
  <si>
    <t>Windsor Town Green</t>
  </si>
  <si>
    <t>Windsor</t>
  </si>
  <si>
    <t>95492</t>
  </si>
  <si>
    <t>Sonoma County Sheriff’s Office</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</si>
  <si>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</si>
  <si>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</si>
  <si>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Valeria Munique Alvarado</t>
  </si>
  <si>
    <t>http://sandiegofreepress.org/wp-content/uploads/2012/10/Valeria-Tachiquin1.jpg</t>
  </si>
  <si>
    <t>Moss Street, Oaklawn Avenue</t>
  </si>
  <si>
    <t>Chula Vista</t>
  </si>
  <si>
    <t>Chula Vista Police Department</t>
  </si>
  <si>
    <t>Alvarado allegedly struck a plainclothes Border Patrol agent with her car. The agent was allegedly on the hood of the car when he shot Alvarado.</t>
  </si>
  <si>
    <t>http://www.huffingtonpost.com/2012/09/29/border-patrol-agent-shoot_chula-vista-kills_n_1925319.html</t>
  </si>
  <si>
    <t>Vergel Ricafrente Worrell</t>
  </si>
  <si>
    <t>http://extras.mnginteractive.com/live/media/site571/2013/0903/20130903__0904ucshot~1_200.JPG</t>
  </si>
  <si>
    <t>32600 block Kenita Way</t>
  </si>
  <si>
    <t>94587</t>
  </si>
  <si>
    <t>Worrell reportedly fired 10 to 15 gunshots in a neighborhood in Union City. He refused to comply with the officers' demand to drop the rifle and was then shot.</t>
  </si>
  <si>
    <t>http://www.contracostatimes.com/breaking-news/ci_24015226/union-city-police-release-911-tapes-from-fatal</t>
  </si>
  <si>
    <t>Victor Vinh Charles Le</t>
  </si>
  <si>
    <t>3800 block Southgate Circle</t>
  </si>
  <si>
    <t>Lilburn</t>
  </si>
  <si>
    <t>Gwinnett County Police Office</t>
  </si>
  <si>
    <t>Family members called the police because their son was threatening to commit robbery. When an officer approached the house the man came outside. After a conversation with the officer, Le allegedly pointed a BB gun at the officer, who fired one shot. Le was fatally wounded.</t>
  </si>
  <si>
    <t>http://www.ajc.com/news/news/crime-law/gwinnett-cop-shoots-kills-armed-subject/nR9QL/</t>
  </si>
  <si>
    <t>Vincent Alvarez</t>
  </si>
  <si>
    <t>Broadway and Tucson Blvd</t>
  </si>
  <si>
    <t>Vincent Alvarez who advanced on an officer with a large edged weapon was shot and killed by the officer overnight.</t>
  </si>
  <si>
    <t>http://www.kvoa.com/news/police-identify-suspect-shot-and-killed-by-officer-overnight/</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</si>
  <si>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</si>
  <si>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</si>
  <si>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</si>
  <si>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</si>
  <si>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</si>
  <si>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Walter Hirsch</t>
  </si>
  <si>
    <t>412 West I St.</t>
  </si>
  <si>
    <t>Russellville</t>
  </si>
  <si>
    <t>Russellville Police Department</t>
  </si>
  <si>
    <t>Officers were responding to a call about a suicidal person. An officer-involved shooting occurred, and the person was killed.</t>
  </si>
  <si>
    <t>http://www.couriernews.com/view/full_story/20411261/article-Man-indentified-in-fatal-police-shooting</t>
  </si>
  <si>
    <t>Waseem Jung</t>
  </si>
  <si>
    <t>6800 Ashland Forest Drive</t>
  </si>
  <si>
    <t>77088</t>
  </si>
  <si>
    <t>Harris County Sheriffs Department</t>
  </si>
  <si>
    <t>Officers pulled over Jung after he was driving erratically on Interstate 45 around 5:30 a.m. When officers exited their vehicle, Jung open fried with several shots before speeding away. According to officials, Jung continued to fire shots at deputies from a semiautomatic assault rifle during a five-mile chase. Jung pulled into the drive way of his residence, failed to escape again, and exited his vehicle. Jung and officers commenced in a shootout with over 50 rounds fired before Jung was struck multiple times and died on the scene. Sgt. Tommy Bohannon of the Harris County Sheriffs was critically wounded but survived his injuries.</t>
  </si>
  <si>
    <t>http://www.911jobforums.com/f66/officers-kill-teen-shootout-sheriffs-sergeant-seriously-wounded-12409/</t>
  </si>
  <si>
    <t>Wayne Scott Creach</t>
  </si>
  <si>
    <t>http://media.krem.com/images/470*264/creach+7.10.jpg</t>
  </si>
  <si>
    <t>14208 E. Fourth Ave</t>
  </si>
  <si>
    <t>Spokane Valley</t>
  </si>
  <si>
    <t>99216</t>
  </si>
  <si>
    <t>Shot with handgun after approaching unmarked police car in parking lot of Creach's business around 11 pm. The family reported the Creach thought he had heard a burglar and had gone outside to investigate.</t>
  </si>
  <si>
    <t>http://www.spokesman.com/topics/creach-shooting/</t>
  </si>
  <si>
    <t>Wesley Alan Doyle</t>
  </si>
  <si>
    <t>Lake View Court</t>
  </si>
  <si>
    <t>Cartersville</t>
  </si>
  <si>
    <t>Bartow</t>
  </si>
  <si>
    <t>Bartow County sheriff's Department</t>
  </si>
  <si>
    <t>Shot after turning on police with pistol in hand. Police were responding to report of man urinating in public. Doyle fled when approached and was chased.</t>
  </si>
  <si>
    <t>http://www.ajc.com/news/news/local/man-shot-and-killed-by-bartow-deputy/nQdjG/</t>
  </si>
  <si>
    <t>William Lee Kelly</t>
  </si>
  <si>
    <t>Coal Creek Road</t>
  </si>
  <si>
    <t>Longview</t>
  </si>
  <si>
    <t>98632</t>
  </si>
  <si>
    <t>Cowlitz</t>
  </si>
  <si>
    <t>Longview Police Department</t>
  </si>
  <si>
    <t>Shot after shooting at police. Officers were pursuing man as prime suspect following the armed robbery of a market. After man's vehicle's tire blew out, man exited vehicle with rifle and fired at police.</t>
  </si>
  <si>
    <t>http://www.nwcn.com/story/news/local/washington/2014/07/30/12909406/</t>
  </si>
  <si>
    <t>Pieces of this data came from Wikipedia. Creative Commons Attribution-ShareAlike License. Does not imply an endorsement of this project./burghart</t>
  </si>
  <si>
    <t>William Nazar</t>
  </si>
  <si>
    <t>400 block Verduga Road</t>
  </si>
  <si>
    <t>Turlock</t>
  </si>
  <si>
    <t>Stanislaus</t>
  </si>
  <si>
    <t>Stanislaus County Sheriff's Department</t>
  </si>
  <si>
    <t>Police were responding to a report of an armed suicidal man when Nazar allegedly walked out of his home shooting at officers. Deputy Steve Gerhardt returned fire, killing him.</t>
  </si>
  <si>
    <t>http://www.kcra.com/news/local-news/news-modesto/Stanislaus-deputy-fatally-shot-man-in-standoff/15405020</t>
  </si>
  <si>
    <t>William Spradling</t>
  </si>
  <si>
    <t>http://i.guim.co.uk/static/w-620/h--/q-95/sys-images/Guardian/Pix/audio/video/2013/4/10/1365608059234/Colin-Spradling-Little-Ro-010.jpg</t>
  </si>
  <si>
    <t>621 Gillette Road</t>
  </si>
  <si>
    <t>Shot by officers after allegedly pointing a gun at them. They were investigating a burglary.</t>
  </si>
  <si>
    <t>http://www.fox16.com/news/story/Update-Officers-Named-in-Fatal-Shooting/d/story/J66L07133kePxMEp6SEp-Q</t>
  </si>
  <si>
    <t>Willie Anderson</t>
  </si>
  <si>
    <t>5823 Era Avenue</t>
  </si>
  <si>
    <t>63147</t>
  </si>
  <si>
    <t>Saint Louis City</t>
  </si>
  <si>
    <t>St. Louis Police Department</t>
  </si>
  <si>
    <t>Shot by officers after allegedly advancing on them with a machete.</t>
  </si>
  <si>
    <t>http://www.stltoday.com/news/local/crime-and-courts/man-with-machete-is-fatally-shot-by-st-louis-police/article_050a088e-f298-11e1-9af6-0019bb30f31a.html</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</si>
  <si>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</si>
  <si>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</si>
  <si>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</si>
  <si>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</si>
  <si>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</si>
  <si>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Zachary Cooke</t>
  </si>
  <si>
    <t>http://redwoodcurtaincopwatch.net/files/images/ZCooke.jpg</t>
  </si>
  <si>
    <t>3207 Albee St., Eureka</t>
  </si>
  <si>
    <t>95503</t>
  </si>
  <si>
    <t>Cooke was being sought for an area crime spree. He and another man were in an abandoned home when area police, sheriff, and ATF agents tried to apprehend him. He misfired, and they returned fire killing him.</t>
  </si>
  <si>
    <t>http://www.times-standard.com/ci_6534884</t>
  </si>
  <si>
    <t>Zachary Rodney Paul Premo</t>
  </si>
  <si>
    <t>https://usgunviolence.files.wordpress.com/2014/04/zachary-premo1.jpg?w=625</t>
  </si>
  <si>
    <t>319 Locust St.</t>
  </si>
  <si>
    <t>55811</t>
  </si>
  <si>
    <t>Police officers shot Zachary Premo following a confrontation that began while officers looked for a driver who had fled the scene of a one-vehicle crash.</t>
  </si>
  <si>
    <t>http://www.crookstontimes.com/article/20130906/NEWS/130909762?template=printart</t>
  </si>
  <si>
    <t>Bobby Canipe</t>
  </si>
  <si>
    <t>http://wbtw.images.worldnow.com/images/24833263_BG2.JPG</t>
  </si>
  <si>
    <t>Clover</t>
  </si>
  <si>
    <t>SC</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</si>
  <si>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</si>
  <si>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</si>
  <si>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Kenneth Roedig</t>
  </si>
  <si>
    <t>4800 block Ebenezer Road</t>
  </si>
  <si>
    <t>Green Township</t>
  </si>
  <si>
    <t>45248</t>
  </si>
  <si>
    <t>Hamilton</t>
  </si>
  <si>
    <t>Green Township police</t>
  </si>
  <si>
    <t>Officers responded to a report that Roedig was intoxicated, had been asked to leave a neighbor's party, and had subsequently fired shots at the neighbor's house. When officers arrived at Roedig's home he threatened suicide. A special response team was called to assist. Roedig was fatally shot when he stepped out of his home and pointed a rifle at officers.</t>
  </si>
  <si>
    <t>http://www.wlwt.com/news/local-news/hamilton-county/Deputy-shoots-kills-armed-Green-Township-man/15967384</t>
  </si>
  <si>
    <t>Pieces of this data came from Wikipedia. Creative Commons Attribution-ShareAlike License. Does not imply an endorsement of this project./Marcus Lavergne</t>
  </si>
  <si>
    <t>Tyler Damon Woods</t>
  </si>
  <si>
    <t>http://cdn.abclocal.go.com/images/kabc/cms_exf_2007/news/local/los_angeles/9337816_600x338.jpg</t>
  </si>
  <si>
    <t>1506 E 5th Street</t>
  </si>
  <si>
    <t>Long Beach</t>
  </si>
  <si>
    <t>90802</t>
  </si>
  <si>
    <t>Long Beach Police Department</t>
  </si>
  <si>
    <t>Woods stopped in a traffic stop and fled on foot. He ran to a rooftop, where police confronted him and shot him to death</t>
  </si>
  <si>
    <t>http://www.presstelegram.com/general-news/20131120/man-shot-killed-by-long-beach-police-identified-as-from-rialto</t>
  </si>
  <si>
    <t>Bethania/ Lauren</t>
  </si>
  <si>
    <t>Aaron Jones</t>
  </si>
  <si>
    <t>3001 Lake East Drive</t>
  </si>
  <si>
    <t>89117</t>
  </si>
  <si>
    <t>After being confronted by Las Vegas officers near Sahara Avenue and Durango Drive, a burglary suspect tried to ram a police car and started driving toward officers. Officers shot Aaron Jones, 36. At the coroner's inquest, questions were raised about whether the officers were truly in danger when they fired their weapons.</t>
  </si>
  <si>
    <t>https://drive.google.com/file/d/0B-l9Ys3cd80fbWl0dkNieVFybkU/edit?usp=sharing</t>
  </si>
  <si>
    <t>Las Vegas Review-Journal's "Deadly Force: When Las Vegas Shoot, and Kill" http://www.reviewjournal.com/news/deadly-force</t>
  </si>
  <si>
    <t>Aaron Marcell Campbell</t>
  </si>
  <si>
    <t>NE 128th/Sandy Blvd.</t>
  </si>
  <si>
    <t>97230</t>
  </si>
  <si>
    <t>Multnomah</t>
  </si>
  <si>
    <t>Portland Police Bureau</t>
  </si>
  <si>
    <t>Collins was making suicidal statements and came out of his apartment. Police shot him with a beanbag then claimed he went for a gun.</t>
  </si>
  <si>
    <t>http://www.kgw.com/home/Man-dies-of-gunshots-afer-Portland-police-respond-to-suicide-report-83150947.html</t>
  </si>
  <si>
    <t>Portland Copwatch, http://www.portlandcopwatch.org/</t>
  </si>
  <si>
    <t>Aaron Matthew Collier</t>
  </si>
  <si>
    <t>http://ak-cache.legacy.com/legacy/images/Cobrands/SaltLakeTribune/Photos/MOU0020543-1_20121114.jpg</t>
  </si>
  <si>
    <t>100 block 4th Street</t>
  </si>
  <si>
    <t>Ogden</t>
  </si>
  <si>
    <t>84404</t>
  </si>
  <si>
    <t>Weber</t>
  </si>
  <si>
    <t>Ogden-Metro SWAT team</t>
  </si>
  <si>
    <t>Barricaded himself inside a home after allegedly shooting at police, who returned fire. When SWAT eventually entered the home, the man was dead. Police were responding to a domestic violence incident. Declared a suicide.</t>
  </si>
  <si>
    <t>http://www.sltrib.com/sltrib/news/55268433-78/police-collier-inside-officers.html.csp</t>
  </si>
  <si>
    <t>Abdul Hamlan</t>
  </si>
  <si>
    <t>3916 Grand Meadow St.</t>
  </si>
  <si>
    <t>89129</t>
  </si>
  <si>
    <t>las Vegas Metropolitan Police Department</t>
  </si>
  <si>
    <t>Las Vegas police officers were called to a home over a suicidal person. When they arrived they found Abdul Hamlan in the open garage of his home with a gun. Officers told him to drop it, but he rolled over on his side and pointed the gun at police, and one officer fired several times, killing him.</t>
  </si>
  <si>
    <t>https://drive.google.com/file/d/0B-l9Ys3cd80fMTl6Z3RxY3VjV1E/edit?usp=sharing</t>
  </si>
  <si>
    <t>Adam Lee Cooper</t>
  </si>
  <si>
    <t>Moapa Valley Boulevard and Simplot Road</t>
  </si>
  <si>
    <t>Overton</t>
  </si>
  <si>
    <t>89040</t>
  </si>
  <si>
    <t>Nevada Highway Patrol</t>
  </si>
  <si>
    <t>Nevada Highway Patrol trooper Michael Stapledon responds to a fire at a silica sand mine in Overton. There, the rookie encounters Adam Lee Cooper, who recently lost his job at the mine, operating a massive rock hauler truck. Cooper maneuvers the vehicle toward the Highway Patrol cruiser, prompting Stapledon to shoot and kill him. Unanimously ruled justifiable.</t>
  </si>
  <si>
    <t>https://docs.google.com/file/d/0B-l9Ys3cd80fek9VYlVLN2ZFeVU/edit</t>
  </si>
  <si>
    <t>Addiel Meza</t>
  </si>
  <si>
    <t>2400 block 62nd Avenue</t>
  </si>
  <si>
    <t>Oakland</t>
  </si>
  <si>
    <t>94605</t>
  </si>
  <si>
    <t>Oakland Police Department</t>
  </si>
  <si>
    <t>Addiel had been firing a gun on an East Oakland street. He was shot dead by a police officer who responded.</t>
  </si>
  <si>
    <t>http://www.insidebayarea.com/ci_5156348</t>
  </si>
  <si>
    <t>http://californiawatch.org/public-safety/map-where-have-oakland-police-officer-involved-shootings-occurred-18854</t>
  </si>
  <si>
    <t>Alan Blueford</t>
  </si>
  <si>
    <t>http://www.38thnotes.com/wp-content/uploads/2012/05/photo-1.jpeg</t>
  </si>
  <si>
    <t>9200 block Birch Street</t>
  </si>
  <si>
    <t>94603</t>
  </si>
  <si>
    <t>An Oakland police officer had chased Alan Blueford, 18, for three blocks through a darkened neighborhood before he tripped and fell along a home's chain-link fence. The officer shot Blueford three times in the chest, killing him. He said he believed Blueford had a gun, and one was recovered near the body.</t>
  </si>
  <si>
    <t>Justifed</t>
  </si>
  <si>
    <t>https://oaklandnorth.net/2012/10/09/district-attorneys-report-officer-justified-in-alan-blueford-shooting/</t>
  </si>
  <si>
    <t>Alan Dale Cash</t>
  </si>
  <si>
    <t>6333 Hobart Ave.</t>
  </si>
  <si>
    <t>89107</t>
  </si>
  <si>
    <t>Las Vegas police officers responded to a domestic disturbance call and determined suspect Alan Dale Cash had barricaded himself in a room in the house. An officer and his field training officer breached the door, at which point Cash fired a gun. Thinking Cash had shot at officers, the officer returned fire. It turned out, however, that Cash had committed suicide.</t>
  </si>
  <si>
    <t>https://drive.google.com/file/d/0B-l9Ys3cd80faHoxNWVMMEhmREU/edit?usp=sharing</t>
  </si>
  <si>
    <t>Alberto Castillo</t>
  </si>
  <si>
    <t>http://www.reviewjournal.com/sites/default/files/field/image/albert_castillo.jpg</t>
  </si>
  <si>
    <t>2917 Theresa Ave.</t>
  </si>
  <si>
    <t>89101</t>
  </si>
  <si>
    <t>Las Vegas police officers were called to a home over a domestic dispute and saw a man pinning a woman against a bedroom wall while wielding scissors. The man, Alberto Castillo, would not drop the scissors, so one officer used a Taser on him. The Taser didn't work, and Castillo grabbed the stun gun and was shot by the other officer several times. Police have not released which officer fired.</t>
  </si>
  <si>
    <t>https://drive.google.com/file/d/0B-l9Ys3cd80fUHN6Z2NvU0JJU1k/edit?usp=sharing</t>
  </si>
  <si>
    <t>Allen Meister</t>
  </si>
  <si>
    <t>6629 Nevada Classic Circle</t>
  </si>
  <si>
    <t>A man wanted in California for murder shot his girlfriend and then himself in his northwest valley home. Before the murder-suicide, Allen Meister exchanged gunfire with Las Vegas police sergeant. During the incident, police rescued a young child from the residence.</t>
  </si>
  <si>
    <t>Jusified</t>
  </si>
  <si>
    <t>https://drive.google.com/file/d/0B-l9Ys3cd80fN3FuQzdvN0lRZzA/edit?usp=sharing</t>
  </si>
  <si>
    <t>Amir Rashid Crump</t>
  </si>
  <si>
    <t>8336 Feather Duster Court</t>
  </si>
  <si>
    <t>89113</t>
  </si>
  <si>
    <t>Henry Prendes, 37, becomes the first Metropolitan Police Department officer since 1988 killed in the line of duty. Prendes is ambushed by Amir Rashid Crump, 21, as he approaches Crump’s southwest Las Vegas residence. A standoff follows in which seven officers fire at and kill Crump.</t>
  </si>
  <si>
    <t>https://drive.google.com/file/d/0B-l9Ys3cd80fRkNmVTBhRW9tVFE/edit?usp=sharing</t>
  </si>
  <si>
    <t>Andres Avita</t>
  </si>
  <si>
    <t>608 Breezy Sage Court</t>
  </si>
  <si>
    <t>Henderson</t>
  </si>
  <si>
    <t>89015</t>
  </si>
  <si>
    <t>Henderson Police Department</t>
  </si>
  <si>
    <t>A woman called police saying her daughter's estranged husband, identified as Andres Avita, was possibly in her daughter's bedroom, and he wasn't supposed to be there. Shots were also heard coming from the room. Police arrived and evacuated the house, aside from the daughter's bedroom. An officer tried to kick in the bedroom door, but his foot became stuck. Avita fired multiple times, hitting the officer once in the foot. Several officers returned fire. A robot operated by the SWAT team entered the room to find Avita dead from a self-inflicted gunshot wound. His estranged wife, Naira Villarreal-Gonzalez, 21, was found dead from gunshot and stab wounds that investigators determined came from Avita.</t>
  </si>
  <si>
    <t>http://www.reviewjournal.com/news/deadly-force/incident/166</t>
  </si>
  <si>
    <t>Andrew Gonzalez</t>
  </si>
  <si>
    <t>29th Avenue and East Seventh Street</t>
  </si>
  <si>
    <t>94601</t>
  </si>
  <si>
    <t>Officers shot Andrew Marcus Gonzalez, 21, after he crashed his carjacked car into a police cruiser, then tried to flee.</t>
  </si>
  <si>
    <t>Andrew Moppin-Buckskin</t>
  </si>
  <si>
    <t>1200 block 47th Avenue</t>
  </si>
  <si>
    <t>Moppin-Buckskin ran from his car after a traffic stop. Police said he was reaching for his waistband, although later no weapon was found.</t>
  </si>
  <si>
    <t>http://abclocal.go.com/kgo/story?section=news/local/east_bay&amp;id=6551184</t>
  </si>
  <si>
    <t>Andy Puente Soto</t>
  </si>
  <si>
    <t>Boulder Highway and Warm Springs Road</t>
  </si>
  <si>
    <t>89148</t>
  </si>
  <si>
    <t>The Criminal Apprehension Team was trying to arrest Andy Puente Soto in a murder case when he sped away in his car. After his car became disabled at Boulder Highway and Warm Springs Road, Soto tried to carjack another motorist before she drove away. When officers ordered Soto to show his hands, he turned with his hand in his waistband as if he had a weapon, prompting Henderson police officers to fire. Soto was unarmed.</t>
  </si>
  <si>
    <t>https://drive.google.com/file/d/0B-l9Ys3cd80fREV2NDk0YkhBMms5aDdIYWlBeHl4VUxVR184/edit?usp=sharing</t>
  </si>
  <si>
    <t>Angel Jesus Hinojoza</t>
  </si>
  <si>
    <t>428 N. 15th St.</t>
  </si>
  <si>
    <t>A suspect in a bank robbery leads police on a car chase before engaging them in a gunfight near Bonanza Road and Bruce Street. Several shots hit Angel Jesus Hinojoza, 25, but the one that kills him comes from his own gun.</t>
  </si>
  <si>
    <t>https://drive.google.com/file/d/0B-l9Ys3cd80fc19HNXVKNzJEWUE/edit?usp=sharing</t>
  </si>
  <si>
    <t>Anita Gay</t>
  </si>
  <si>
    <t>https://www.indybay.org/uploads/2009/02/20/anitagayvigil_022009601_2.jpg</t>
  </si>
  <si>
    <t>1700 block Ward Street</t>
  </si>
  <si>
    <t>Berkeley</t>
  </si>
  <si>
    <t>94703</t>
  </si>
  <si>
    <t>Berkeley Police Department</t>
  </si>
  <si>
    <t>Officer was responding to a domestic dispute in a south Berkeley apartment. Gay was said to have threatened officer with knife but when Gay's daughters came out, threatened the daughters. Officer fired to protect the daughters.</t>
  </si>
  <si>
    <t>http://www.berkeleydailyplanet.com/issue/2008-02-15/article/29254</t>
  </si>
  <si>
    <t>Anthony Antwan Davis</t>
  </si>
  <si>
    <t>3791 Shirebrook Drive</t>
  </si>
  <si>
    <t>89115</t>
  </si>
  <si>
    <t>Las Vegas sergeant, investigating gang activity at an apartment complex off Las Vegas Boulevard North, fatally shot Anthony Antwan Davis, 24, after Davis struggled with him and tried to grab another officer’s gun.</t>
  </si>
  <si>
    <t>https://drive.google.com/file/d/0B-l9Ys3cd80fQ3FnZGV0VG9oMnc/edit?usp=sharing</t>
  </si>
  <si>
    <t>Anthony Brenes</t>
  </si>
  <si>
    <t>3011 E. Desert Inn Road</t>
  </si>
  <si>
    <t>89121</t>
  </si>
  <si>
    <t>A Las Vegas police officer responding to a report of a domestic disturbance shoots and kills Anthony Brenes, 32, after Brenes threatens officers with a cane on E. Desert Inn Road. One officer fired the single deadly shot after officers try to subdue Brenes with a Taser and a beanbag gun.</t>
  </si>
  <si>
    <t>https://drive.google.com/file/d/0B-l9Ys3cd80fdzZSdWIxay1hTTA/edit?usp=sharing</t>
  </si>
  <si>
    <t>Anthony Minner</t>
  </si>
  <si>
    <t>2815 Ford Ave.</t>
  </si>
  <si>
    <t>89123</t>
  </si>
  <si>
    <t>Las Vegas police officer was called to an apartment where Anthony Minner was suspected of shooting a 16-year-old boy in the face. Minner was expected to return to the apartment and the officer awaited a phone call from Minner's roommate upon Minner's return. The officer was called and went to the apartment, where he saw Minner in the patio area. When the officer told him to put his hands up, Minner initially complied, then reached for the handgun and pointed it at the officer. The officer fired three times and Minner died.</t>
  </si>
  <si>
    <t>https://drive.google.com/file/d/0B-l9Ys3cd80fVHFRTThmaTUtOFE/edit?usp=sharing</t>
  </si>
  <si>
    <t>Anthony Utah-Zona Beck</t>
  </si>
  <si>
    <t>1900 block Southeast 21st Avenue</t>
  </si>
  <si>
    <t>97214</t>
  </si>
  <si>
    <t>After breaking into a home, stabbing himself and threatening to shoot the homeowner, emerged onto the porch carrying an air pistol and was shot by police.</t>
  </si>
  <si>
    <t>http://groups.yahoo.com/neo/groups/stop-polabuse/conversations/topics/10205</t>
  </si>
  <si>
    <t>Antonio Corona-Mendoza</t>
  </si>
  <si>
    <t>1849 Harvard St.</t>
  </si>
  <si>
    <t>North Las Vegas</t>
  </si>
  <si>
    <t>89030</t>
  </si>
  <si>
    <t>North Las Vegas Police Department</t>
  </si>
  <si>
    <t>North Las Vegas police officer responded to a shots fired call where a man was distraught and fired a gun inside his apartment. When the officer arrived, he saw Antonio Corona-Mendoza standing outside the apartment building. The officer armed with a shotgun, told investigators he called to him several times but received no response. Corona-Mendoza then turned toward the apartment and yelled, "Go ahead and call the police." He walked behind a vehicle, out of view from the officer, and a gunshot was heard. Corona-Mendoza waited for a moment before walking into the street, and that's when the officer fired twice.</t>
  </si>
  <si>
    <t>https://drive.google.com/file/d/0B-l9Ys3cd80fX3A4MGpYODVTSEE/edit?usp=sharing</t>
  </si>
  <si>
    <t>Aquileo Jimenez-Duran</t>
  </si>
  <si>
    <t>Las Vegas Boulevard and Spring Mountain Road</t>
  </si>
  <si>
    <t>89109</t>
  </si>
  <si>
    <t>Aquileo Jimenez-Duran confronted a man in the parking lot of the Fashion Show Mall, demanding the man's keys. The man refused, so Jimenez-Duran began breaking the windows of the car. The victim ran to a bus and had the driver call police. Officer confronted Jimenez-Duran who became aggressive. The officer pulled out a baton and used it on Jimenez-Duran to no effect, so he pulled out his Taser. The man was felled by the Taser, but as the officer dropped his baton in order to handcuff him, Jimenez-Duran got up and grabbed the baton. He began swinging it at the officer's head, and the officer fired three times from his handgun.</t>
  </si>
  <si>
    <t>https://drive.google.com/file/d/0B-l9Ys3cd80fWDk0SjMtbzJzTGs/edit?usp=sharing</t>
  </si>
  <si>
    <t>Arcangelito Contreras</t>
  </si>
  <si>
    <t>6639 Crown Rock Court</t>
  </si>
  <si>
    <t>89139</t>
  </si>
  <si>
    <t>A terminally ill man throws a hammer at his son and points a gun at Las Vegas officers, who fatally shoot Arcangelito Contreras, 45, in southwest Las Vegas.</t>
  </si>
  <si>
    <t>https://drive.google.com/file/d/0B-l9Ys3cd80fSmt2RUE0clJadUk/edit?usp=sharing</t>
  </si>
  <si>
    <t>Arthur Raleigh</t>
  </si>
  <si>
    <t>9900 block Cherry Street</t>
  </si>
  <si>
    <t>Arthur Raleigh, 34, was shot after he fled from a car and threatened the officer with a gun.</t>
  </si>
  <si>
    <t>http://www.sfgate.com/crime/article/Family-of-man-killed-by-police-sues-Oakland-3473219.php</t>
  </si>
  <si>
    <t>Barrington Hall</t>
  </si>
  <si>
    <t>1951 N. Jones Blvd.</t>
  </si>
  <si>
    <t>Las Vegas police officer saw Barrington Hall on the steps of a second-floor apartment he had been called to. When he went to the apartment door, a person inside told him Hall had just killed the person's sister. While at the door, the officer heard a metallic sound behind him and ducked in time to avoid being shot in the head by Hall. Hall turned and ran down the stairs and pointed the gun at the officer, who fired four times, killing Hall. Hall's shot was close enough to the officer's face that the officer suffered burn wounds from the powder. An investigation found Hall had killed his ex-girlfriend inside the apartment.</t>
  </si>
  <si>
    <t>https://drive.google.com/file/d/0B-l9Ys3cd80fWVdnTWVzQkFObnc/edit?usp=sharing</t>
  </si>
  <si>
    <t>Benjamin Hunter Bowman</t>
  </si>
  <si>
    <t>2280 S. Nellis Blvd.</t>
  </si>
  <si>
    <t>89142</t>
  </si>
  <si>
    <t>Just hours after another fatal police shooting, three Las Vegas police officers shoot and kill Benjamin Hunter Bowman, 22, at a PT’s Pub on South Nellis Boulevard where Bowman was holding a female bartender hostage and threatening to stab her.</t>
  </si>
  <si>
    <t>https://drive.google.com/file/d/0B-l9Ys3cd80fQWNWZkxoeDhma3M/edit?usp=sharing</t>
  </si>
  <si>
    <t>Bernard Pate</t>
  </si>
  <si>
    <t>4450 Karen Ave.</t>
  </si>
  <si>
    <t>Las Vegas police gang crimes detectives saw a man "acting suspiciously" in the courtyard of an apartment complex. When they approached the man, later identified as Bernard Pate, the man ran, and officers pursued him. During the foot pursuit, one fired at Pate, hitting him in the back and killing him. A gun was found next to Pate.</t>
  </si>
  <si>
    <t>https://drive.google.com/file/d/0B-l9Ys3cd80faXV5S3JGM3Z3a2M/edit?usp=sharing</t>
  </si>
  <si>
    <t>Bernardo Ancheta Caberto</t>
  </si>
  <si>
    <t>Green Valley Parkway and I-215</t>
  </si>
  <si>
    <t>89014</t>
  </si>
  <si>
    <t>Henderson police officer saw Bernardo Ancheta Caberto blatantly run a red light on Green Valley Parkway just south of I-215 and pulled him over. Caberto became agitated during the traffic stop, complaining that he was late for his job as a security guard. The officer called for another officer from his portable radio, but its batteries were not working. When he called from the radio in his car, he was told that there were no backup units available. Caberto continued to be agitated, and eventually grabbed a knife from his vehicle and charged the officer, who fired twice, killing him.</t>
  </si>
  <si>
    <t>https://drive.google.com/file/d/0B-l9Ys3cd80fLXBiVVJzRjRRV1dzbUtyb2doS0dKbnI5V0NV/edit?usp=sharing</t>
  </si>
  <si>
    <t>Billy Ray Finks</t>
  </si>
  <si>
    <t>5095 Roberta Lane</t>
  </si>
  <si>
    <t>Billy Ray Finks, a Western High School student, and a friend were driving a stolen car when a North Las Vegas police officer noticed the vehicle and followed it to a dead-end dirt road. The officer, who had called for other officers to help him, got out of the patrol car and pointed a gun at the two occupants. Finks and his friend got out of the car, even though the officer told them to stay inside. Finks also refused orders to drop a silver-colored gun, prompting the officer to fire twice. An investigation found the gun was a toy that they found in the glove box of the stolen car, and that Finks and his friend had used it to try to rob a pedestrian.</t>
  </si>
  <si>
    <t>https://drive.google.com/file/d/0B-l9Ys3cd80fVWQzcGxVVTJXSW8/edit?usp=sharing</t>
  </si>
  <si>
    <t>Billy Wayne Simms</t>
  </si>
  <si>
    <t>http://t0.gstatic.com/images?q=tbn:ANd9GcQvPnbRTrZSVnp4yNP-UfGLGszqKlEg8LNJ9BnGIlTFJq6fxLH-</t>
  </si>
  <si>
    <t>North Fessenden and North Columbia Way</t>
  </si>
  <si>
    <t>97203</t>
  </si>
  <si>
    <t>In a high-risk traffic stop following a "shots fired" call, a Portland Police Bureau officer shot and killed Billy Wayne Simms, 28.</t>
  </si>
  <si>
    <t>http://www.portlandmercury.com/images/blogimages/2012/08/20/1345502241-20120817-gj_transcript_simms.pdf</t>
  </si>
  <si>
    <t>Booker Carloss II</t>
  </si>
  <si>
    <t>http://ww4.hdnux.com/photos/10/05/25/2118999/5/628x471.jpg</t>
  </si>
  <si>
    <t>2830 Magnolia St.</t>
  </si>
  <si>
    <t>94608</t>
  </si>
  <si>
    <t>Carloss was shot and killed when he charged at police with an ax after they shot him with stun guns and a bean-bag.</t>
  </si>
  <si>
    <t>http://www.sfgate.com/bayarea/article/OAKLAND-Police-shoot-kill-mentally-ill-man-2637977.php</t>
  </si>
  <si>
    <t>Bradley Lee Morgan</t>
  </si>
  <si>
    <t>http://media.oregonlive.com/portland_impact/photo/bradley-lee-morganjpg-3bdd1fff6dc3700a.jpg</t>
  </si>
  <si>
    <t>Southwest Fourth Avenue and Morrison Street</t>
  </si>
  <si>
    <t>97204</t>
  </si>
  <si>
    <t>A Portland police sergeant and an officer early Wednesday fatally shot a 21-year-old man who had called 9-1-1 saying he had committed a robbery at knifepoint and threatened to jump off the top of a downtown parking garage.</t>
  </si>
  <si>
    <t>http://www.oregonlive.com/portland/index.ssf/2012/01/portland_police_fatally_shot_b.html</t>
  </si>
  <si>
    <t>Brian Edward Shelton</t>
  </si>
  <si>
    <t>5821 Bromley Ave.</t>
  </si>
  <si>
    <t>Brian Edward Shelton, 45, made a false 911 call about a stabbing in his neighborhood near Washington Avenue and Jones Boulevard. When Las Vegas police arrived, it was Shelton who had the knife. He charged officers, prompting one to shoot and kill him.</t>
  </si>
  <si>
    <t>https://drive.google.com/file/d/0B-l9Ys3cd80fSnNQcndkaC1tOUk/edit?usp=sharing</t>
  </si>
  <si>
    <t>Brian Ramirez</t>
  </si>
  <si>
    <t>Marks Street and W. Sunset Road</t>
  </si>
  <si>
    <t>After hours of negotiation, Las Vegas police SWAT officer shot and killed Brian Ramirez, 45, a former Nevada Test Site security officer who in a standoff following a domestic disturbance at his home in Henderson fired a shot at himself and later aimed a gun at officers.</t>
  </si>
  <si>
    <t>https://drive.google.com/file/d/0B-l9Ys3cd80fYldEV3k4T2hIUzg/edit?usp=sharing</t>
  </si>
  <si>
    <t>Brownie Polk</t>
  </si>
  <si>
    <t>Mixed</t>
  </si>
  <si>
    <t>7101 International Blvd.</t>
  </si>
  <si>
    <t>94621</t>
  </si>
  <si>
    <t>Polk was holding a hatchet over his head in a threatening manner when he was shot. The owner of Tolin Liquor Store had called police to report that Polk, 46, was causing problems inside the store by harassing the owner and store customers.</t>
  </si>
  <si>
    <t>http://www.nbcbayarea.com/news/local/Hatchet-Holding-Man-Shot-by-OPD-52435412.html</t>
  </si>
  <si>
    <t>Bruce Perison Clark</t>
  </si>
  <si>
    <t>650 NE Holladay St</t>
  </si>
  <si>
    <t>97232</t>
  </si>
  <si>
    <t>Portland Police officer shot and killed a 39-year-old bank robbery suspect while responding to report of a robbery at the Bank of the West on Northeast Halsey Street.</t>
  </si>
  <si>
    <t>http://www.portlandoregon.gov/police/pbnotify.cfm?action=ViewContent&amp;content_id=721</t>
  </si>
  <si>
    <t>Bryan Benjamin Hanasz</t>
  </si>
  <si>
    <t>http://www.reviewjournal.com/sites/default/files/field/media/3828508.jpg</t>
  </si>
  <si>
    <t>1230 Comstock Drive</t>
  </si>
  <si>
    <t>89106</t>
  </si>
  <si>
    <t>After setting his home on fire, apparently to draw officers to the scene, Bryan Benjamin Hanasz, 36, shot at arriving firefighters and police, one of whom was wounded. Three Las Vegas police officers shot and killed Hanasz at the home near Vegas Drive and Martin Luther King Boulevard.</t>
  </si>
  <si>
    <t>https://drive.google.com/file/d/0B-l9Ys3cd80fMVpLVkJ4aDVYMnc/edit?usp=sharing</t>
  </si>
  <si>
    <t>Byron Hammick</t>
  </si>
  <si>
    <t>3104 S.E. Powell Blvd.</t>
  </si>
  <si>
    <t>97202</t>
  </si>
  <si>
    <t>Police said a Motel 6 guard reported that a man was assaulting the 3-year-old boy and might have a handgun. Police say the officers saw the man assaulting the child when they arrived and ordered him to stop, but when he did not, they shot him. Hammick died at the scene of gunshots wounds to the head and chest.</t>
  </si>
  <si>
    <t>http://portlandtribune.com/component/content/article?id=117123</t>
  </si>
  <si>
    <t>Casper Banjo</t>
  </si>
  <si>
    <t>2600 block 73rd Avenue</t>
  </si>
  <si>
    <t>Casper Banjo, 71, was killed near the Eastmont police substation after he pointed a replica pistol at officers.</t>
  </si>
  <si>
    <t>http://wandasabir.blogspot.com/2008/03/casper-banjo-killed-march-14-by-opd.html</t>
  </si>
  <si>
    <t>Charles Bradley Campbell</t>
  </si>
  <si>
    <t>3001 St. Rose Parkway</t>
  </si>
  <si>
    <t>89052</t>
  </si>
  <si>
    <t>A suicidal former Arizona police officer and retired U.S. Department of the Interior special agent, Charles Bradley Campbell, walks into St. Rose Dominican Hospital’s Siena campus with a gun, claiming that he wants to kill himself and donate his organs. Police evacuate the hospital's emergency room and Henderson police officers shoot Campbell after he points a handgun at them. The police investigation discovers Campbell had been suffering from depression and anxiety, partly from financial stress over his home mortgage payment.</t>
  </si>
  <si>
    <t>https://drive.google.com/file/d/0B-l9Ys3cd80fakRPdVI4LW43clYtVTU4Q0RsbktaNW52MDJZ/edit?usp=sharing</t>
  </si>
  <si>
    <t>Charles M. Rorie III</t>
  </si>
  <si>
    <t>Spring Mountain Road and Durango Drive</t>
  </si>
  <si>
    <t>89147</t>
  </si>
  <si>
    <t>Las Vegas police officers confronted Charles M. Rorie III after a convenience store employee called police claiming Rorie brandished a knife and took a beer. The plainclothes officers stopped Rorie at Desert Breeze Park, where he pulled out the knife and charged them. The officers fired multiple times, killing him.</t>
  </si>
  <si>
    <t>https://drive.google.com/file/d/0B-l9Ys3cd80faERkQmlXMUMydkE/edit?usp=sharing</t>
  </si>
  <si>
    <t>Charles Whaley</t>
  </si>
  <si>
    <t>3029 Brady Ave.</t>
  </si>
  <si>
    <t>Las Vegas police sergeant and his team were surveilling murder suspect Charles Whaley and were going to serve him with a "notice of intent to seek indictment" by the Clark County District Attorney's office. Whaley got into the back of a car and drove away and police pulled him over. He got out of the car and began running. The sergeant chased him to a chain link fence in between two homes, where Whaley was crouching and had his hands around his waistband. Robison believed Whaley was reaching for a firearm and he fired several times. The sergeant again asked to see his hands, and he didn't move so he fired again. When police went up to Whaley they saw he was unarmed.</t>
  </si>
  <si>
    <t>https://drive.google.com/file/d/0B-l9Ys3cd80fN1UwZ3J1Zkd1QzQ/edit?usp=sharing</t>
  </si>
  <si>
    <t>Christopher Hawkins</t>
  </si>
  <si>
    <t>1591 Chartered Circle</t>
  </si>
  <si>
    <t>Las Vegas Metropolitan Police Department, Henderson Police Department</t>
  </si>
  <si>
    <t>Officers were called to the scene by a neighbor who reported marijuana smoke coming from the apartment of Christopher Hawkins. They were ambushed when they entered the apartment and pinned down by Hawkins' gunfire outside. Many officers responded and exchanged gunfire with Hawkins during a lengthy standoff that ended with several SWAT officers killing him.</t>
  </si>
  <si>
    <t>https://drive.google.com/file/d/0B-l9Ys3cd80fcTFNZVZkWTdZREU/edit?usp=sharing</t>
  </si>
  <si>
    <t>Christopher John Tuttle</t>
  </si>
  <si>
    <t>6252 Chinook Way</t>
  </si>
  <si>
    <t>Christopher John Tuttle, 31, who shot at his brother, is fatally shot by Las Vegas officers after he pointed the weapon at them near Washington Avenue and Jones Boulevard.</t>
  </si>
  <si>
    <t>https://drive.google.com/file/d/0B-l9Ys3cd80fazhpd2lYVTl6T1k/edit?usp=sharing</t>
  </si>
  <si>
    <t>Christopher Karl Bullert</t>
  </si>
  <si>
    <t>4607 NE Shaver Street</t>
  </si>
  <si>
    <t>97213</t>
  </si>
  <si>
    <t>On April 25, Christopher Karl Bullert, 48, supposedly shot himself after officers responded to a call that he was suicidal. KATU reported that the police fired 37mm plastic "less lethal" rounds into the man's home "to break windows in order to look into the house." There was no mention of whether the rounds may have hit Bullert. Officers entered the home hours later and found Bullert dead.</t>
  </si>
  <si>
    <t>suicide</t>
  </si>
  <si>
    <t>http://www.portlandcopwatch.org/PPR57/shootings57.html</t>
  </si>
  <si>
    <t>Cipriano Gerardo Lopez</t>
  </si>
  <si>
    <t>520 15th St.</t>
  </si>
  <si>
    <t>North Las Vegas narcotics officers with a search warrant crossed their jurisdiction’s boundaries to storm the downtown apartment of drug suspect Cipriano Gerardo Lopez, 44, who fired at them. An officer returned fire, killing him.</t>
  </si>
  <si>
    <t>https://drive.google.com/file/d/0B-l9Ys3cd80fWWR5NWlDNGJ0cUU/edit?usp=sharing</t>
  </si>
  <si>
    <t>Craig Boehler</t>
  </si>
  <si>
    <t>http://www.portlandmercury.com/binary/9f42/1290559659-112310_boehler_sert_portland_police_fire.jpg</t>
  </si>
  <si>
    <t>Southeast 110th Avenue and Cherry Blossom Drive</t>
  </si>
  <si>
    <t>97216</t>
  </si>
  <si>
    <t>Gunshot (with death by smoke inhalation)</t>
  </si>
  <si>
    <t>Portland Oregonian: Police were called on a domestic disturbance. Boehler, 46, died of smoke inhalation, but was shot three times by an officer, and one time by Boehler's stepfather. The gunshots were not fatal.</t>
  </si>
  <si>
    <t>http://media.oregonlive.com/portland_impact/other/Boehler_Detective_Investigation.pdf</t>
  </si>
  <si>
    <t>Daechull Chung</t>
  </si>
  <si>
    <t>http://www.reviewjournal.com/sites/default/files/field/media/2643118.jpg</t>
  </si>
  <si>
    <t>1476 E. Living Desert Drive</t>
  </si>
  <si>
    <t>89119</t>
  </si>
  <si>
    <t>A suspicious person call led Las Vegas police to an area near the campus of the University of Nevada, Las Vegas, where they confronted Daechull Chung, 37, who came at an officer with a pair of knives. A rookie officer and a two-year veteran shot and killed him. Questions were later raised about whether Chung was lying on the ground when he was shot a second and third time.</t>
  </si>
  <si>
    <t>https://drive.google.com/file/d/0B-l9Ys3cd80fcm9zVWFDSmpaMlU/edit?usp=sharing</t>
  </si>
  <si>
    <t>Damien W. Morton</t>
  </si>
  <si>
    <t>Third Street and Bridger Avenue</t>
  </si>
  <si>
    <t>Las Vegas police officer saw a car driving the wrong direction and tried to pull it over. The driver, Damien Morton, wouldn't stop until the intersection of Third Street and Bridger Avenue, where he got out and began running. The officer chased him on foot and saw Morton try unsuccessfully to carjack a vehicle nearby. The officer then saw Morton jump into the passenger window of a car, and the officer fired twice. The car was the same vehicle Morton had been driving, but Morton's girlfriend was behind the wheel, and she drove Morton to a hospital.</t>
  </si>
  <si>
    <t>https://drive.google.com/file/d/0B-l9Ys3cd80fdUFXSjlJQmV0eVk/edit?usp=sharing</t>
  </si>
  <si>
    <t>Damon Edward Beal</t>
  </si>
  <si>
    <t>805 Dolores Drive</t>
  </si>
  <si>
    <t>A Las Vegas police officer was shot while chasing a robbery suspect through the backyards of a northwest Las Vegas neighborhood. A fellow officer fatally shot Damon Edward Beal, 26.</t>
  </si>
  <si>
    <t>https://drive.google.com/file/d/0B-l9Ys3cd80fMnhHSV9CYmVGT1E/edit?usp=sharing</t>
  </si>
  <si>
    <t>Daniel Cromb</t>
  </si>
  <si>
    <t>10301 Southeast Stark St.</t>
  </si>
  <si>
    <t>Officers responded to reports of an armed robbery of Village Inn Restaurant at Southeast 103rd Avenue and Stark Street. Officers stopped Cromb on a bicycle and asked to pat him down; Cromb fled and eventually pulled out what looked like a gun, at which point the officers both shot at him. Cromb died of a single gunshot wound; police found an inoperable pellet gun at his side.</t>
  </si>
  <si>
    <t>http://www.portlandoregon.gov/police/pbnotify.cfm?action=ViewContent&amp;content_id=109</t>
  </si>
  <si>
    <t>Daniel Nunez</t>
  </si>
  <si>
    <t>Lake Mead Boulevard and Tenaya Way</t>
  </si>
  <si>
    <t>89128</t>
  </si>
  <si>
    <t>In a nearly unprecedented two-hour crime spree, Daniel Nunez, 23, killed a man in a home invasion, killed a police dog, hit two pedestrians with a stolen vehicle, shot at officers and hijacked five vehicles, including two police vehicles, before killing himself. Officers caught up to Nunez at Lake Mead Boulevard and Tenaya Way, where Nunez stopped, got out and immediately began firing on them with two handguns. Officers returned fire, but Nunez was able to take a vehicle. He killed the police dog inside and drove east on Lake Mead to southbound U.S. Highway 95. Shortly after entering the freeway he shot himself in the head.</t>
  </si>
  <si>
    <t>http://www.reviewjournal.com/news/deadly-force/incident/297</t>
  </si>
  <si>
    <t>Daniel Taiwan Hathorne</t>
  </si>
  <si>
    <t>3825 Cambridge St.</t>
  </si>
  <si>
    <t>Las Vegas police officers went to the Siegel Suites after Daniel Taiwan Hathorne refused to vacate his room and threatened to take hostages if management tried to evict him. Hathorne ran when police arrived and grabbed an elderly woman along Cambridge Street. He held two knives to the woman's neck, prompting officers to shoot. He died at the hospital.</t>
  </si>
  <si>
    <t>https://drive.google.com/file/d/0B-l9Ys3cd80fdlVObURrNUVFWEE/edit?usp=sharing</t>
  </si>
  <si>
    <t>Daniel Vincent Kloskowski</t>
  </si>
  <si>
    <t>955 E. Twain Ave.</t>
  </si>
  <si>
    <t>89169</t>
  </si>
  <si>
    <t>Facing a hostage situation, Las Vegas SWAT officers enter a home at 955 East Twain Avenue to find Daniel Vincent Kloskowski, 33, with a knife to his mother’s throat. An officer fires a single deadly shot.</t>
  </si>
  <si>
    <t>https://drive.google.com/file/d/0B-l9Ys3cd80fM0NBX0o2bDdHQUE/edit?usp=sharing</t>
  </si>
  <si>
    <t>Darris Eugene Johnson</t>
  </si>
  <si>
    <t>http://media.oregonlive.com/portland_impact/photo/darrisjohnsonjpg-3f128ae485d3964c.jpg</t>
  </si>
  <si>
    <t>10123 SE Market St,</t>
  </si>
  <si>
    <t>Stopped for no taillight gave Portland police "false information" and then ran from police. After he was caught by police, he suffered a medical problem and died at a local hospital before he got to jail.</t>
  </si>
  <si>
    <t>http://www.oregonlive.com/portland/index.ssf/2011/07/man_who_died_in_portland_polic.html</t>
  </si>
  <si>
    <t>no</t>
  </si>
  <si>
    <t>Darryel Dwayne Ferguson</t>
  </si>
  <si>
    <t>http://media.oregonlive.com/portland_impact/photo/75183-165959920103958-100000698522644-366850-6924275-njpg-8d6519400e575ed0.jpg</t>
  </si>
  <si>
    <t>12110 E Burnside St.</t>
  </si>
  <si>
    <t>Police were called to the Ventura Park Plaza for a report of armed threats. The 45-year-old man, later identified as Darryel Dwayne Ferguson, was armed with a handgun, the report claimed. When the two officers encountered Ferguson they fired their weapons. Ferguson died of his injuries.</t>
  </si>
  <si>
    <t>http://www.oregonlive.com/portland/index.ssf/2010/12/police_shoot_and_kill_46-year-.html</t>
  </si>
  <si>
    <t>David Collopy</t>
  </si>
  <si>
    <t>Hidden Forest Road near Alamo Road</t>
  </si>
  <si>
    <t>89048</t>
  </si>
  <si>
    <t>U.S. Fish and Wildlife Service</t>
  </si>
  <si>
    <t>A friendly conversation between a U.S. Fish and Wildlife Service officer and a man he wants to keep from off-roading in a remote wilderness area about 25 miles northwest of Las Vegas turned violent when David Collopy, 46, pulled out a handgun. Believing his life was in jeopardy, the ranger fired at Collopy, killing him.</t>
  </si>
  <si>
    <t>http://unitedstatesparkrangerlodge.yuku.com/sreply/121/Corps-of-Engineers-Ranger-shot</t>
  </si>
  <si>
    <t>David Earl Hughes</t>
  </si>
  <si>
    <t>http://media.katu.com/images/061112david_earl_hughes.jpg</t>
  </si>
  <si>
    <t>10100 block Southwest Capitol Highway</t>
  </si>
  <si>
    <t>97219</t>
  </si>
  <si>
    <t>Three officers were attempting to arrest on a felony warrant. Even after being shot, he refused to obey orders to show his hands. Officers shot him again. No weapon was found on or near him.</t>
  </si>
  <si>
    <t>http://www.katu.com/news/4633236.html</t>
  </si>
  <si>
    <t>David Jeffrey Freeman</t>
  </si>
  <si>
    <t>9305 S. Eastern Ave.</t>
  </si>
  <si>
    <t>David Jeffrey Freeman, 32, who resigned from the Las Vegas police because of a prescription drug dependency, kidnapped a doctor at gunpoint and took him to a pharmacy to get more pills in southeast Las Vegas. After a standoff in which Freemon pointed a gun at the doctor, who was handcuffed in the passenger seat, Freeman was shot and killed by Las Vegas police.</t>
  </si>
  <si>
    <t>https://drive.google.com/file/d/0B-l9Ys3cd80fT3BtSGdjTXhIc28/edit?usp=sharing</t>
  </si>
  <si>
    <t>David Michael Herrera</t>
  </si>
  <si>
    <t>4943 Terra Circle</t>
  </si>
  <si>
    <t>89120</t>
  </si>
  <si>
    <t>An attempt in southeast Las Vegas to get a man committed to a psychiatric facility turns violent when the man comes at police with a knife. Las Vegas officers are unable to subdue David Michael Herrera, 27, with a beanbag gun and pepper spray, leading one to shoot.</t>
  </si>
  <si>
    <t>https://drive.google.com/file/d/0B-l9Ys3cd80fYXdsbkdva05DY2s/edit?usp=sharing</t>
  </si>
  <si>
    <t>David Orr</t>
  </si>
  <si>
    <t>1029 Sierra Vista Drive</t>
  </si>
  <si>
    <t>Las Vegas police were patrolling an alleyway in an area known for high drug activity when they saw a small boy in a diaper walking by himself. One of the officers recognized him as the son of David Orr, who had lost custody of the boy that year. Police called Child Protective Services, who told them to take the boy into custody. Orr confronted the officers and became upset, eventually retrieving what later turned out to be a BB gun. He pointed it at an officer, who, believing it was a real gun, fired once.</t>
  </si>
  <si>
    <t>https://drive.google.com/file/d/0B-l9Ys3cd80fbTluRzNmbEEtalE/edit?usp=sharing</t>
  </si>
  <si>
    <t>David Paul Gonzalez</t>
  </si>
  <si>
    <t>Flamingo Road and Swenson Street</t>
  </si>
  <si>
    <t>Las Vegas police officers tried to pull over a car they saw speeding and weaving on Flamingo Road near Swenson Street. The officers spun the car, driven by David Paul Gonzalez, disabling it. Gonzalez got out of the car, fired once, and ran a short distance before firing again at the officers. One officer returned fire, killing him.</t>
  </si>
  <si>
    <t>https://drive.google.com/file/d/0B-l9Ys3cd80feEI1ckpobmlEM2M/edit?usp=sharing</t>
  </si>
  <si>
    <t>David William Higgins</t>
  </si>
  <si>
    <t>4629 Calderwood St.</t>
  </si>
  <si>
    <t>89103</t>
  </si>
  <si>
    <t>A Las Vegas police officer, one of many officers who responded to a domestic disturbance call in Spring Valley, fatally shot David William Higgins after he charged Rodriguez with a knife inside the home.</t>
  </si>
  <si>
    <t>https://drive.google.com/file/d/0B-l9Ys3cd80fcGhwdFBfak5OZTg/edit?usp=sharing</t>
  </si>
  <si>
    <t>Davon Jackson</t>
  </si>
  <si>
    <t>3000 block Curran Avenue</t>
  </si>
  <si>
    <t>94602</t>
  </si>
  <si>
    <t>Davon Jackson was shot and killed after he, John Sloan and a third man were stopped by Oakland police. Police said the men were armed and confrontational. Moments later, police shot Davon Jackson in the side while he sat in the driver's seat and John Sloan in the back of the head while he ran away.</t>
  </si>
  <si>
    <t>http://www.mercurynews.com/cupertino/ci_20976064/four-men-charged-conspiracy-attempted-murder-oakland</t>
  </si>
  <si>
    <t>Denise Nicole Glasco</t>
  </si>
  <si>
    <t>1480 W. Lake Mead Blvd.</t>
  </si>
  <si>
    <t>Las Vegas officers shot and killed a woman under the influence of PCP who lunged at them with a knife at a busy intersection in West Las Vegas. Earlier attempts to subdue Denise Nicole Glasco, 24, with less-than-lethal force were unsuccessful. Police encountered Glasco after receiving a call that she was causing a disturbance at a fast food restaurant and had a young child with her.</t>
  </si>
  <si>
    <t>https://drive.google.com/file/d/0B-l9Ys3cd80fRHZCSjg1RFJwSlU/edit?usp=sharing</t>
  </si>
  <si>
    <t>Dennis Lamar Young</t>
  </si>
  <si>
    <t>NE 64th Ave, &amp; NE Alameda St,</t>
  </si>
  <si>
    <t>97206</t>
  </si>
  <si>
    <t>Dennis Lamar Young—driving a stolen Oldsmobile Cutlass—ran into a tree before dawn. Moments later, after 28-year-old Young put his car in reverse, and headed toward Portland Police Officers. One shot at the car. The other pulled out his Taser and jolted the wounded Young—then pulled him out of the car and performed CPR. Young died at the scene.</t>
  </si>
  <si>
    <t>http://www.portlandmercury.com/portland/shot-before-dawn/Content?oid=35914</t>
  </si>
  <si>
    <t>Deon Johnson</t>
  </si>
  <si>
    <t>2227 Cambridge Elms St.</t>
  </si>
  <si>
    <t>89032</t>
  </si>
  <si>
    <t>North Las Vegas police were called to the home of Deon Johnson and found him holding his pregnant fiancee at knifepoint in the driveway. Johnson, whom his girlfriend described as mentally disturbed, made repeated stabbing motions at her back and refused to put down the knife. A sergeant believed Johnson was going to kill her and fired once at his head, killing him. Officers and witnesses corroborated his story.</t>
  </si>
  <si>
    <t>https://drive.google.com/file/d/0B-l9Ys3cd80fMTJyN3kxY0ZDVTA/edit?usp=sharing</t>
  </si>
  <si>
    <t>Derek J. Coady</t>
  </si>
  <si>
    <t>12612 S.E. Holgate Blvd.</t>
  </si>
  <si>
    <t>Shot himself as Portland and federal officers raided his house.</t>
  </si>
  <si>
    <t>http://blog.oregonlive.com/breakingnews/2008/05/update_man_dies_of_selfinflict.html</t>
  </si>
  <si>
    <t>Derrick Jones</t>
  </si>
  <si>
    <t>http://oaklandnorth.net/wp-content/uploads/2010/11/Derek-Jones-620x465.jpg</t>
  </si>
  <si>
    <t>5800 block Trask Street</t>
  </si>
  <si>
    <t>Police said Jones was shot after fleeing from officers questioning him regarding a domestic dispute. The interrogation took place inside the Kwik Cuts Barbershop, which Jones owned.</t>
  </si>
  <si>
    <t>http://oaklandnorth.net/2010/11/09/east-oakland-barbershop-owner-shot-to-death-by-opd-officers/</t>
  </si>
  <si>
    <t>Deshira Selimaj</t>
  </si>
  <si>
    <t>Pecos Ridge Parkway and Sunridge Heights Parkway</t>
  </si>
  <si>
    <t>In a roadside confrontation with Henderson police, Deshira Selimaj, 42, was shot and killed. Police said they were forced to shoot a knife-wielding Deshira Selimaj after she threatened one of her sons and police officers with the weapon.</t>
  </si>
  <si>
    <t>https://drive.google.com/file/d/0B-l9Ys3cd80fN0NrbzBPTEpkMzVLSEVoelNpaFh1ZThsY05V/edit?usp=sharing</t>
  </si>
  <si>
    <t>Detlef Wulf</t>
  </si>
  <si>
    <t>Carrs-Safeway grocery store on Gambell Street</t>
  </si>
  <si>
    <t>Fairview</t>
  </si>
  <si>
    <t>99501</t>
  </si>
  <si>
    <t>Matanuska-Susitna</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</si>
  <si>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</si>
  <si>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http://www.alaskadispatch.com/article/20130408/anchorage-police-officers-who-shot-killed-man-fairview-identified</t>
  </si>
  <si>
    <t>Dominic Ian Nieto</t>
  </si>
  <si>
    <t>Mesa Vista Avenue and Dancing Bear Drive</t>
  </si>
  <si>
    <t>Responding to reports of a shooting at the Penthouse nightclub near Interstate 15 and Russell Road, Las Vegas officer pursued a car driven by Dominic Ian Nieto, 30. After Nieto crashed his car in a desert area, he shot the officer in the leg. The officer shot and killed Nieto.</t>
  </si>
  <si>
    <t>https://drive.google.com/file/d/0B-l9Ys3cd80fM2d3MmwtNHpJZU0/edit?usp=sharing</t>
  </si>
  <si>
    <t>Donald Charles Mettinger</t>
  </si>
  <si>
    <t>5820 W. Desert Inn Road</t>
  </si>
  <si>
    <t>89146</t>
  </si>
  <si>
    <t>Las Vegas police responded to a domestic disturbance on West Desert Inn Road and were fired upon by Donald Charles Mettinger, who hits an officer in the head with a shotgun blast. While shielding Mettinger’s girlfriend outside the home, another officer returned fire, killing him.</t>
  </si>
  <si>
    <t>https://drive.google.com/file/d/0B-l9Ys3cd80fb1Y0andzajNxTWs/edit?usp=sharing</t>
  </si>
  <si>
    <t>Donna Ann Morrow</t>
  </si>
  <si>
    <t>Sunset Road and Burns Avenue</t>
  </si>
  <si>
    <t>89011</t>
  </si>
  <si>
    <t>Donna Ann Morrow is shot and killed at Sunset Road and Burns Avenue by Henderson police after pulling a sawed-off shotgun out of a suitcase and pointing it at them. Police were responding to a report that Morrow had fired a shot into the trailer of her ex-boyfriend, who was not home at the time.</t>
  </si>
  <si>
    <t>http://www.lasvegassun.com/news/2005/aug/05/inquest-set-in-henderson-shooting/</t>
  </si>
  <si>
    <t>Dwayne Richard Novak</t>
  </si>
  <si>
    <t>Scappoose</t>
  </si>
  <si>
    <t>97056</t>
  </si>
  <si>
    <t>Columbia</t>
  </si>
  <si>
    <t>Dwayne Novak allegedly confronted two Portland officers and a Multnomah County Sheriff's Deputy with a knife on March 12. The police were called to a motor home in Scappoose by a 14-year old who had witnessed Novak assaulting her grandmother, Norma Murff, 74. Novak apparently killed Murff and was ransacking the house when the three officers all shot him (Oregonian, March 14-15, and PPB).</t>
  </si>
  <si>
    <t>http://www.portlandcopwatch.org/PPR35/shootings35.html</t>
  </si>
  <si>
    <t>Eddie Homsombath</t>
  </si>
  <si>
    <t>Rosa Parks Way and Interstate 5</t>
  </si>
  <si>
    <t>97211</t>
  </si>
  <si>
    <t>19-year-old Eddie Homsombath exchanged gunfire with police during a pursuit following a minor traffic stop.</t>
  </si>
  <si>
    <t>http://www.portlandoregon.gov/police/pbnotify.cfm?action=ViewContent&amp;content_id=552</t>
  </si>
  <si>
    <t>Edgar Doubleday</t>
  </si>
  <si>
    <t>4545 El Campana Dr.</t>
  </si>
  <si>
    <t>A Las Vegas officer shoots and kills Edgar Doubleday, 47, who had threatened a woman with a gun. Doubleday drives off when police arrive, and after a low-speed chase gets out of his vehicle and shoots at an officer. The officer returns fire.</t>
  </si>
  <si>
    <t>https://drive.google.com/file/d/0B-l9Ys3cd80fM2JjbzRKSFN5eWs/edit?usp=sharing</t>
  </si>
  <si>
    <t>Edmundo Del Valle Jr.</t>
  </si>
  <si>
    <t>1116 Fremont St.</t>
  </si>
  <si>
    <t>An armed man walking downtown in the early morning hours refused to drop his gun when Las Vegas police ordered him to. When Edmundo Del Valle Jr., 35, pointed what is later was revealed to be a BB gun at officers shot and killed him.</t>
  </si>
  <si>
    <t>https://drive.google.com/file/d/0B-l9Ys3cd80fSGhvb2YzUGRRMWs/edit?usp=sharing</t>
  </si>
  <si>
    <t>Edward John Scheboth</t>
  </si>
  <si>
    <t>Boulder Highway and College Drive</t>
  </si>
  <si>
    <t>89105</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</si>
  <si>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</si>
  <si>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</si>
  <si>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Edward William Cook</t>
  </si>
  <si>
    <t>5255 Boulder Highway</t>
  </si>
  <si>
    <t>89122</t>
  </si>
  <si>
    <t>Las Vegas police officer, in plainclothes and in an undercover police vehicle, followed a stolen car into the parking lot of the Nevada Palace casino. The driver of the stolen car, Edward William Cook, was being followed in another vehicle by his wife, and the two were communicating with radios. Cook suspected he was being followed and stopped in the parking lot. He got out, walked to the officer's car and pointed a gun at him. The officer fired his gun through the windshield, killing Cook.</t>
  </si>
  <si>
    <t>https://drive.google.com/file/d/0B-l9Ys3cd80fQzhhTVFZSTMyTTg/edit?usp=sharing</t>
  </si>
  <si>
    <t>Efrain Cuenca Dimas</t>
  </si>
  <si>
    <t>Rainbow Boulevard and Spring Mountain Road</t>
  </si>
  <si>
    <t>Off-duty Las Vegas officer was manning a fireworks stand with his wife when he was robbed at gunpoint by Efrain Cuenca Dimas, 16. Dimas demanded money but the officer feared he was going to shoot him or his wife when Dimas started counting down. Johnson pulled out a concealed gun and fired six times. Dimas died at the scene. An investigation found Dimas had robbed another fireworks stand earlier.</t>
  </si>
  <si>
    <t>https://drive.google.com/file/d/0B-l9Ys3cd80fLTFMOGJISGE0NDg/edit?usp=sharing</t>
  </si>
  <si>
    <t>Emit Sebastian Rice</t>
  </si>
  <si>
    <t>3780 S. Torrey Pines Drive</t>
  </si>
  <si>
    <t>Officers arrived over a call of a man with a gun to find the man dragging his 31-year-old ex-girlfriend into the garage by her hair. After a standoff, officers heard a gunshot and a girl scream. SWAT officers entered the home and were met by gunfire by the man, later identified as Emit Rice. Officer An officer was shot in the thigh before he and another officer returned fire. Officers left the home and the standoff resumed until Rice released the woman and shot and killed himself.</t>
  </si>
  <si>
    <t>http://www.reviewjournal.com/news/deadly-force/incident/198</t>
  </si>
  <si>
    <t>Eric Jason Thatcher</t>
  </si>
  <si>
    <t>http://www.reviewjournal.com/sites/default/files/field/media/4422818-0-8.jpg</t>
  </si>
  <si>
    <t>2721 Auchmull St.</t>
  </si>
  <si>
    <t>89044</t>
  </si>
  <si>
    <t>Family and friends noticed that Eric Jason Thatcher, 38, a former Nevada Highway Patrol trooper, seemed to be slipping deeper into depression and paranoia before he became involved in a shootout with Henderson police officers at his home. Thatcher's estranged wife called police after receiving a suicidal email from him saying, "I worked my (expletive) off to protect the public. It ruined my soul." When police arrived, Thatcher began shooting at officers. One SWAT officer returned fire twice, striking Thatcher in the shoulder. He later committed suicide.</t>
  </si>
  <si>
    <t>https://drive.google.com/file/d/0B-l9Ys3cd80fb0hNU1hFNFpYaTh5cXIta09EV2taVUNweE9n/edit?usp=sharing</t>
  </si>
  <si>
    <t>Erik Scott</t>
  </si>
  <si>
    <t>http://www.reviewjournal.com/sites/default/files/field/media/4728148-0-4.jpg</t>
  </si>
  <si>
    <t>801 S. Pavilion Center Drive</t>
  </si>
  <si>
    <t>89144</t>
  </si>
  <si>
    <t>Erik Scott, a West Point graduate who Las Vegas police confronted outside the Summerlin Costco after receiving reports that Scott had been causing a disturbance inside the crowded store. Scott, who had morphine and Xanax in his system at the time of the incident, reached for a gun when officers ordered him to get on the ground outside the store. At that point, officers fired their weapons.</t>
  </si>
  <si>
    <t>https://drive.google.com/file/d/0B-l9Ys3cd80fM29sckQ5T1VNcVU/edit?usp=sharing</t>
  </si>
  <si>
    <t>Ernest Williams Jr.</t>
  </si>
  <si>
    <t>Cool River Court and Thunderstorm Avenue</t>
  </si>
  <si>
    <t>North Las Vegas officer shoots and kills a motorist he thinks is trying to run him over. Ernest Williams Jr., 36, drove away from officers who wanted to ask why he and a passenger were parked in a subdivision near the North Las Vegas Airport. Passenger Shereese Owens was shot in the arm. Five jurors rule it justifiable; two say it is criminal.</t>
  </si>
  <si>
    <t>https://drive.google.com/file/d/0B-l9Ys3cd80fYWdId0VrTXpsNTA/edit?usp=sharing</t>
  </si>
  <si>
    <t>Ervin Jeff Dirnbaugh</t>
  </si>
  <si>
    <t>N.W Davis to N.W. Everett Streets and 5th to 6th Avenues Portland</t>
  </si>
  <si>
    <t>97209</t>
  </si>
  <si>
    <t>Lept off building/suicide</t>
  </si>
  <si>
    <t>Portland police said a man suspected in a domestic violence-related shooting on Sunday jumped off a building Monday morning after being spotted by an officer. Ervin Jeff Dirnbaugh, 30, was taken to a hospital and later died.</t>
  </si>
  <si>
    <t>http://www.katu.com/news/local/Man-jumps-off-downtown-building-after-running-from-police-147583255.html</t>
  </si>
  <si>
    <t>Fernando Saucedo</t>
  </si>
  <si>
    <t>609 E. Glendale Ave.</t>
  </si>
  <si>
    <t>Pollard and a partner were assigned to cover a neighborhood that has a lot of celebratory gunfire on New Year's Eve. He was dispatched to home where that was happening. As Pollard and his partner, dressed in green SWAT uniforms, walked up to Sauceda's home, several people had guns. All complied except for Sauceda, who police said pointed a gun at Pollard. The officer brushed the gun aside and tried to disarm him, eventually shooting him several times. Sauceda's family said police did not identify themselves properly.</t>
  </si>
  <si>
    <t>https://drive.google.com/file/d/0B-l9Ys3cd80fVkVzLWRveENqLW8/edit?usp=sharing</t>
  </si>
  <si>
    <t>Frakelin Marice Hardy</t>
  </si>
  <si>
    <t>Tropicana Avenue and Swenson Street</t>
  </si>
  <si>
    <t>Four Las Vegas police officers opened fire on Frakelin Marice Hardy, 19, a robbery suspect who led police on a car chase before ramming one of the officers with his vehicle. A 13-year-old girl who was a passenger in Hardy's car was shot and injured. Hardy's death was unanimously ruled justifiable.</t>
  </si>
  <si>
    <t>https://drive.google.com/file/d/0B-l9Ys3cd80fa2lZalRHUVpySk0/edit?usp=sharing</t>
  </si>
  <si>
    <t>Francisco Benitez</t>
  </si>
  <si>
    <t>3955 Swenson St.</t>
  </si>
  <si>
    <t>Three Las Vegas police officers were called to an apartment over shots fired in the area. When they arrived they found the window of a second-story apartment shot out and the door open. The entered the darkened apartment and were met with shotgun and assault rifle fire from two men inside. Two officers, along with a security guard waiting outside on the landing, were shot, and all three officers returned fire as they fled the apartment. Jose Vallejo surrendered to police, but Francisco Benitez is believed to have killed himself after the gunbattle.</t>
  </si>
  <si>
    <t>http://www.reviewjournal.com/news/deadly-force/incident/197</t>
  </si>
  <si>
    <t>Fred Collins</t>
  </si>
  <si>
    <t>http://sfbayview.com/wp-content/uploads/2010/07/Fred-Collins-from-fugitive.com_.jpg</t>
  </si>
  <si>
    <t>1500 block 33rd Avenue</t>
  </si>
  <si>
    <t>Oakland Police Department, BART</t>
  </si>
  <si>
    <t>Fred Collins, 48, who threatened officers with a knife and shouted “shoot me,” was shot and killed by five police officers — three from Oakland Police and two from BART Police</t>
  </si>
  <si>
    <t>http://www.californiabeat.org/2010/07/17/bart-oakland-police-shoot-man-in-fruitvale-district</t>
  </si>
  <si>
    <t>Frederick M. Hedstrom Jr.</t>
  </si>
  <si>
    <t>5955 W. Tropicana Ave.</t>
  </si>
  <si>
    <t>Las Vegas police responded to a 911 call from a man who had reported a burglary at his residence near Tropicana Avenue and Jones Boulevard. When police arrived at the apartment complex of the caller, Frederick M. Hedstrom Jr., 61, he was wandering in the parking lot with a gun. After a brief foot chase, Hedstrom turned and fired at officers, who shot back, killing him.</t>
  </si>
  <si>
    <t>https://drive.google.com/file/d/0B-l9Ys3cd80feHpBWmVGY24wNUk/edit?usp=sharing</t>
  </si>
  <si>
    <t>Gary Frank Orozco</t>
  </si>
  <si>
    <t>Hollywood Boulevard and Bonanza Road</t>
  </si>
  <si>
    <t>89110</t>
  </si>
  <si>
    <t>Multiple officers engaged in the pursuit of a reckless driver who rammed a police car at Hollywood Boulevard and Bonanza Road. Officers got out of their vehicles to confront him, but Gary Frank Orozco drove at one. Both officers fired into the car. Orozco crashed into a nearby house and was found dead inside the car.</t>
  </si>
  <si>
    <t>https://drive.google.com/file/d/0B-l9Ys3cd80faVhPcXh6TG4tOFE/edit?usp=sharing</t>
  </si>
  <si>
    <t>Gary King Jr.</t>
  </si>
  <si>
    <t>5300 block Martin Luther King Jr. Way</t>
  </si>
  <si>
    <t>94609</t>
  </si>
  <si>
    <t>King was leaving a liquor store when he was approached for questioning about a murder. Officer said he felt a gun through King's clothes. King was tasered. Officer fired when he believed King was going for his weapon. Oakland paid $1.5 million in a wrongful death lawsuit.</t>
  </si>
  <si>
    <t>http://www.sfgate.com/bayarea/article/Cop-who-shot-killed-a-man-had-been-involved-in-2-2501837.php</t>
  </si>
  <si>
    <t>George Waldum</t>
  </si>
  <si>
    <t>Officer was called to the Portland home of 71-year-old George Waldum, who'd threatened an AT&amp;T employee who was disconnecting his cable TV. Officers said he met them with a shotgun.</t>
  </si>
  <si>
    <t>http://www.multichannel.com/news-article/portland-man-killed-after-dispute/76117</t>
  </si>
  <si>
    <t>Glen Willis</t>
  </si>
  <si>
    <t>5535 Scoville St.</t>
  </si>
  <si>
    <t>police shot and killed Willis after he stabbed an officer several times in the back and arm. The police described him as mentally unstable. Willis' family told police he was a known schizophrenic and was not taking his medication.</t>
  </si>
  <si>
    <t>http://www.mercurynews.com/alameda-county/ci_19611985</t>
  </si>
  <si>
    <t>Glenn Jeffrey Spyer</t>
  </si>
  <si>
    <t>1500 S. Boulder Highway</t>
  </si>
  <si>
    <t>Henderson police officers spotted Glenn Jeffrey Spyer, a suspected car thief who had been living out of a Ford Mustang, getting into the car in a desert area near Foothills and Equestrian drives. They followed the car and discovered it had been reported stolen. They pulled Spyer over and both vehicles stopped in a Walgreens parking lot. Spyer got out of the car with his hand in a small bag that Tetzlaff realized concealed a handgun. Spyer refused to drop the gun and he was shot.</t>
  </si>
  <si>
    <t>https://drive.google.com/file/d/0B-l9Ys3cd80fRFpySHVkMVpObnZCaXpGQzhxTTk1b3NuZEhB/edit?usp=sharing</t>
  </si>
  <si>
    <t>Glennel Givens Jr.</t>
  </si>
  <si>
    <t>2200 block Haste Street</t>
  </si>
  <si>
    <t>94704</t>
  </si>
  <si>
    <t>Berkeley and Oakland Police Departments</t>
  </si>
  <si>
    <t>Givens was shot and killed by three police officers after he allegedly brandished a weapon. He also was a suspect in a series of takeover robberies of banks in Oakland and San Francisco, police said.</t>
  </si>
  <si>
    <t>http://www.sfgate.com/bayarea/article/Robbery-suspect-killed-by-police-a-recent-UC-grad-2599317.php</t>
  </si>
  <si>
    <t>Hezekiah Lewis</t>
  </si>
  <si>
    <t>701 Skyline Dr.</t>
  </si>
  <si>
    <t>89002</t>
  </si>
  <si>
    <t>A man shoots and kills his ex-girlfriend’s boyfriend outside Fay Galloway Elementary School and then enters the school. Henderson police encounter Hezekiah Lewis, 40, after he leaves the school and gets into the car of the man he killed. Following a standoff, an officer fires into the car, fatally wounding Lewis.</t>
  </si>
  <si>
    <t>https://drive.google.com/file/d/0B-l9Ys3cd80fQldfazgzTnJ5Y2M/edit?usp=sharing</t>
  </si>
  <si>
    <t>Ivan Alonzo</t>
  </si>
  <si>
    <t>5319 Bethel Lane</t>
  </si>
  <si>
    <t>Police responded to a call about Ivan Alonzo, 29, a Las Vegas police academy recruit, who was throwing Molotov cocktails and firing a gun into the air near Mandalay Bay. Alonzo shot at them, prompting them to return fire. Alonzo ultimately shot himself in the head. Unanimously ruled a suicide.</t>
  </si>
  <si>
    <t>https://drive.google.com/file/d/0B-l9Ys3cd80fa0dRYkZ4ZFY4eDg/edit?usp=sharing</t>
  </si>
  <si>
    <t>Ivan Guajardo Ariza</t>
  </si>
  <si>
    <t>2700 N. Rainbow Blvd.</t>
  </si>
  <si>
    <t>Ivan Guajardo Ariza, 31, was shot and killed by Las Vegas police officers responding to a domestic disturbance call at his residence at 2700 North Rainbow Blvd. Ariza was acting erratically and was armed with a butcher knife when the four officers fired their weapons. Some witnesses to the incident questioned whether he posed a threat to officers. Prior to the fatal shooting, an officer tried to fire a beanbag shotgun at Ariza, but the weapon did not go off.</t>
  </si>
  <si>
    <t>Excusable</t>
  </si>
  <si>
    <t>https://drive.google.com/file/d/0B-l9Ys3cd80faWJRdk5QemV2Q0E/edit?usp=sharing</t>
  </si>
  <si>
    <t>Jack Dale Collins</t>
  </si>
  <si>
    <t>http://media.oregonlive.com/portland_impact/photo/jack-dale-collins-35baf62b568dcb9b.jpg</t>
  </si>
  <si>
    <t>4000 Southwest Fairview Boulevard</t>
  </si>
  <si>
    <t>97221</t>
  </si>
  <si>
    <t>Oregonian: Collins suddenly emerged from a restroom holding an razor knife, surprising the officer, who shot him when Collins failed to drop the knife and continued to advance.</t>
  </si>
  <si>
    <t>http://www.oregonlive.com/portland/index.ssf/2011/07/portland_police_review_board_u.html</t>
  </si>
  <si>
    <t>Jaime Padilla</t>
  </si>
  <si>
    <t>9745 Grand Teton Drive</t>
  </si>
  <si>
    <t>89166</t>
  </si>
  <si>
    <t>Las Vegas police were called to the Broadstone Montecito apartments over a gun-wielding man, later identified as Jaime Padilla, trying to break into apartments. After an hour-long standoff, police said Padilla fired at officers and officers shot and killed him.</t>
  </si>
  <si>
    <t>https://drive.google.com/file/d/0B-l9Ys3cd80fb3dWLU9yTG02cVk/edit?usp=sharing</t>
  </si>
  <si>
    <t>James Heitkotter</t>
  </si>
  <si>
    <t>610 Greenway Road</t>
  </si>
  <si>
    <t>When Henderson police arrive at a domestic dispute near College Avenue and Horizon Drive, they find James Heitkotter, 30, with a rifle to his chin. After talking with officers, Heitkotter drops the rifle in their direction, prompting them to shoot. Heitkotter is struck once in the chest, then picks up the rifle and shoots himself in the head.</t>
  </si>
  <si>
    <t>https://drive.google.com/file/d/0B-l9Ys3cd80fdl83aDEzNVhJanhFc2tUaG9BTTZ2bGY5dVh3/edit?usp=sharing</t>
  </si>
  <si>
    <t>James Jahar Perez</t>
  </si>
  <si>
    <t>http://portland.indymedia.org/icon/2006/11/349233.jpg</t>
  </si>
  <si>
    <t>7240 N Fessenden St,</t>
  </si>
  <si>
    <t>Officers testified that during a traffic stop, Perez was going for something in his pockets and refused orders to show his hands. He was unarmed.</t>
  </si>
  <si>
    <t>http://www.portlandoregon.gov/police/article/99881</t>
  </si>
  <si>
    <t>James Philip Chasse Jr.</t>
  </si>
  <si>
    <t>http://1.bp.blogspot.com/_wFHEKBMw85Y/RuAPxBt2hRI/AAAAAAAAADc/OQLVTAPDCZo/S184/chasse.jpg</t>
  </si>
  <si>
    <t>NW Everett St &amp; NW 13th Ave</t>
  </si>
  <si>
    <t>The original incident began when officers, including Sgt. Kyle Nice and Officer Chris Humphreys, chased Chasse down, believing he had urinated in the street. Officers knocked him to the ground at Northwest Everett Street and 13th Avenue, and struggled to handcuff him.</t>
  </si>
  <si>
    <t>The city of Portland and the family of James P. Chasse Jr. have reached a $1.6 million settlement in the family's federal wrongful death lawsuit. Grand jury found the homicide justified.</t>
  </si>
  <si>
    <t>http://www.portlandmercury.com/portland/the-chasse-files/Content?oid=468047</t>
  </si>
  <si>
    <t>Jamil Wheatfall</t>
  </si>
  <si>
    <t>The bank robbery suspect was beaten to death after a high speed pursuit.</t>
  </si>
  <si>
    <t>http://www.sfgate.com/news/article/Dead-suspect-s-family-sues-Oakland-Cops-accused-2850000.php</t>
  </si>
  <si>
    <t>https://www.indybay.org/newsitems/2004/10/17/16999221.php</t>
  </si>
  <si>
    <t>Jason Baires</t>
  </si>
  <si>
    <t>http://www.reviewjournal.com/sites/default/files/field/media/6640876-0-4.jpg</t>
  </si>
  <si>
    <t>1111 N. Michael Way</t>
  </si>
  <si>
    <t>Three members of the Criminal Apprehension Team shot Jason Baires while trying to arrest him in the killing of his mother's boyfriend. When authorities pulled Baires' vehicle over, he burst from the car and opened fire on police. They returned fire and killed him.</t>
  </si>
  <si>
    <t>https://drive.google.com/file/d/0B-l9Ys3cd80fVkxPeTFZMWdMVVE/edit?usp=sharing</t>
  </si>
  <si>
    <t>Jason Spoor</t>
  </si>
  <si>
    <t>http://bojack.org/images/jasonspoor.jpg</t>
  </si>
  <si>
    <t>9124 NE Glisan Street</t>
  </si>
  <si>
    <t>97220</t>
  </si>
  <si>
    <t>Police were investigating a homicide. As they arrived, Spoor began to leave then went back inside and got a gun. Officers told him to drop it, but he continued toward them.</t>
  </si>
  <si>
    <t>http://www.katu.com/news/local/18938864.html</t>
  </si>
  <si>
    <t>Javier Escamilla</t>
  </si>
  <si>
    <t>Jones Boulevard and Alta Drive</t>
  </si>
  <si>
    <t>A Las Vegas police officer fatally shot a man who violated a restraining order. The suspect, Javier Escamilla, 53, led officers on a chase but crashed his car at Jones Boulevard and Alta Drive, and when an officer approached the vehicle, Escamilla pointed a gun at him. The officer fired twice, killing Escamilla.</t>
  </si>
  <si>
    <t>https://drive.google.com/file/d/0B-l9Ys3cd80fNHU5bm5sdkxYbVE/edit?usp=sharing</t>
  </si>
  <si>
    <t>Javier Reyes</t>
  </si>
  <si>
    <t>5400 block Alpaca Circle</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</si>
  <si>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</si>
  <si>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</si>
  <si>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Jeffrey Allan Gaddis</t>
  </si>
  <si>
    <t>U.S. Highway 95 and Flamingo Road</t>
  </si>
  <si>
    <t>Three Las Vegas police officers pursued Jeffrey Allan Gaddis, a mentally ill and suicidal man, after he was caught stealing items at a Walgreens store. One officer spun out Gaddis' vehicle, and when officers confronted him he pulled out a gun. The officers fired, killing him.</t>
  </si>
  <si>
    <t>https://drive.google.com/file/d/0B-l9Ys3cd80fbldoak5hakNQZzQ/edit?usp=sharing</t>
  </si>
  <si>
    <t>Jeffrey Daniels</t>
  </si>
  <si>
    <t>6989 Dunsbach Way</t>
  </si>
  <si>
    <t>89156</t>
  </si>
  <si>
    <t>In an apparent "suicide by cop," Jeffrey Daniels walked outside his apartment and threatened his neighbor's children with a gun. Daniels encouraged the woman to call police, and when officers arrived they found Daniels in his apartment with a handgun. Daniels told officers to shoot him, and when he raised the handgun, an officer fired once.</t>
  </si>
  <si>
    <t>https://drive.google.com/file/d/0B-l9Ys3cd80fYnlLUk5PUjZLVkE/edit?usp=sharing</t>
  </si>
  <si>
    <t>Jeffrey Dean Martindale</t>
  </si>
  <si>
    <t>Nevada Way and Cherry Street</t>
  </si>
  <si>
    <t>Boulder City Police Department</t>
  </si>
  <si>
    <t>A white supremacist on the run from an attempted murder charge fires at Boulder City officers during a traffic stop. They return fire, killing Jeffrey Dean Martindale, 32.</t>
  </si>
  <si>
    <t>http://www.reviewjournal.com/news/deadly-force/incident/85</t>
  </si>
  <si>
    <t>Jeffrey Williams</t>
  </si>
  <si>
    <t>2025 Canosa Ave.</t>
  </si>
  <si>
    <t>89104</t>
  </si>
  <si>
    <t>Three Las Vegas officers fatally shot a fugitive who fired at them and injured two officers near St. Louis and Eastern avenues. Jeffrey Williams, 28, was wanted on a parole violation for a California robbery.</t>
  </si>
  <si>
    <t>https://drive.google.com/file/d/0B-l9Ys3cd80fYkNtSHV3aHRWNXc/edit?usp=sharing</t>
  </si>
  <si>
    <t>Jeremiah Dye</t>
  </si>
  <si>
    <t>2635 Parker Ave.</t>
  </si>
  <si>
    <t>Jeremiah Dye was killed in a crawlspace under an East Oakland house. Dye had run from police after his cousin shot and wounded an OPD officer during a traffic stop.</t>
  </si>
  <si>
    <t>http://www.orovillemr.com/news/bayarea/ci_6016925</t>
  </si>
  <si>
    <t>Jerry Goins</t>
  </si>
  <si>
    <t>4000 SE 82nd Ave</t>
  </si>
  <si>
    <t>97266</t>
  </si>
  <si>
    <t>Apparently distraught over a breakup with his girlfriend, Goins confronted officers. They shot him, but the fatal bullet was from his own gun.</t>
  </si>
  <si>
    <t>http://eastpdxnews.com/fire-and-police/lovers-spat-leads-gunman-to-draw-on-officer-shoot-self/</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</si>
  <si>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</si>
  <si>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</si>
  <si>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</si>
  <si>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</si>
  <si>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</si>
  <si>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John Charles O’Banion</t>
  </si>
  <si>
    <t>6529 Aberdeen Lane</t>
  </si>
  <si>
    <t>John Charles O’Banion, 23, dies after he bails out of a stolen car and confronts Las Vegas police officers with a gun near Washington Avenue and Rainbow Boulevard. Two officers strike O’Banion with a dozen bullets.</t>
  </si>
  <si>
    <t>http://www.reviewjournal.com/news/deadly-force/incident/42</t>
  </si>
  <si>
    <t>John Frank Jackman</t>
  </si>
  <si>
    <t>606 Belsay Castle Court</t>
  </si>
  <si>
    <t>89178</t>
  </si>
  <si>
    <t>Las Vegas officer Bryon Bunitsky fatally shot John Frank Jackman, 43, after Jackman, who suffered from bipolar disorder, charged at officers with a knife following a domestic dispute with his wife in southwest Las Vegas. Jackman's girlfriend later told police she thought he might have been trying to commit "suicide by cop."</t>
  </si>
  <si>
    <t>https://drive.google.com/file/d/0B-l9Ys3cd80fcmg4Zk95SWsxV1U/edit?usp=sharing</t>
  </si>
  <si>
    <t>John Hampton Haines</t>
  </si>
  <si>
    <t>7712 Golden Talon Ave.</t>
  </si>
  <si>
    <t>89131</t>
  </si>
  <si>
    <t>Six Las Vegas police officers fatally shot John Hampton Haines, 30, who was holding a gun to his head as he walked toward a house in northwest Las Vegas occupied by his wife and young son.</t>
  </si>
  <si>
    <t>https://drive.google.com/file/d/0B-l9Ys3cd80fTV9sQ3RvM0VDbTA/edit?usp=sharing</t>
  </si>
  <si>
    <t>John J. Wheelihan</t>
  </si>
  <si>
    <t>2100 block east Cairo</t>
  </si>
  <si>
    <t>Tempe</t>
  </si>
  <si>
    <t>85282</t>
  </si>
  <si>
    <t>Tempe Police</t>
  </si>
  <si>
    <t>From the Arizona Republic: Tempe Narcotics officers were issuing a search warrant at a home in the 2100 block east Cairo when Wheelihan reportedly pointed a .22 caliber air rifle at officers from his backyard, Sgt. Mike Pooley said in a statement Thursday. After Wheelihan didn’t obey orders to put down the rifle, officers shot him.</t>
  </si>
  <si>
    <t>http://www.kpho.com/story/22925597/suspect-shot-dead-by-tempe-police-idd</t>
  </si>
  <si>
    <t>John Paul Hambleton</t>
  </si>
  <si>
    <t>5574 W. Alexander Road</t>
  </si>
  <si>
    <t>89130</t>
  </si>
  <si>
    <t>Las Vegas officer shot and killed sex assault suspect John Paul Hambleton, 32, who gained possession of his Taser before leading him on a foot pursuit on West Alexander Road.</t>
  </si>
  <si>
    <t>https://drive.google.com/file/d/0B-l9Ys3cd80fZ00waWNkTVNiSjA/edit?usp=sharing</t>
  </si>
  <si>
    <t>John Sloan</t>
  </si>
  <si>
    <t>http://media.cmgdigital.com/shared/lt/lt_cache/thumbnail/400/img/photos/2012/07/21/07/ce/JohnSloan.jpg</t>
  </si>
  <si>
    <t>John Sloan was shot and killed after he, Davon Jackson and a third man were stopped by Oakland police. Police said the men were armed and confrontational. Moments later, police shot Davon Jackson in the side while he sat in the driver's seat and John Sloan in the back of the head while he ran away.</t>
  </si>
  <si>
    <t>http://abclocal.go.com/kgo/story?section=news/local/east_bay&amp;id=8158679</t>
  </si>
  <si>
    <t>John Wimberly Smith</t>
  </si>
  <si>
    <t>13200 block SE Stark Street</t>
  </si>
  <si>
    <t>97233</t>
  </si>
  <si>
    <t>Death inProximity ("suicide")</t>
  </si>
  <si>
    <t>A man died of a self-inflicted gunshot wound during a Southeast Portland standoff, police said.Officers were called to a domestic disturbance.</t>
  </si>
  <si>
    <t>http://www.kgw.com/news/SERT-standoff-under-way-in-SE-Portland-149420245.html</t>
  </si>
  <si>
    <t>Johnnie Weatherspoon</t>
  </si>
  <si>
    <t>2125 Las Vegas Boulevard North</t>
  </si>
  <si>
    <t>North Las Vegas narcotics officers execute a search warrant in an apartment on Las Vegas Boulevard North and shoot and kill Johnnie Weatherspoon, 54, after Weatherspoon fires at them.</t>
  </si>
  <si>
    <t>https://drive.google.com/file/d/0B-l9Ys3cd80fMGZveUtIZ1c4bEk/edit?usp=sharing</t>
  </si>
  <si>
    <t>Johnny Lee Wicks</t>
  </si>
  <si>
    <t>http://media.cleveland.com/nationworld_impact/photo/johnny-lee-wicksjpg-e62f509273e9a748.jpg</t>
  </si>
  <si>
    <t>333 S. Las Vegas Blvd.</t>
  </si>
  <si>
    <t>U.S. Marshals Service</t>
  </si>
  <si>
    <t>A man upset at lost Social Security benefits guns down security guard Stan Cooper in the lobby of the federal courthouse in Las Vegas. He then engages several private security officers, U.S. marshals, and a federal corrections officer in a gun battle outside the building. Johnny Lee Wicks, 66, is killed in the shootout with six officers.</t>
  </si>
  <si>
    <t>http://www.reviewjournal.com/news/shooter-releases-fury</t>
  </si>
  <si>
    <t>Jon Kenji Fukumoto</t>
  </si>
  <si>
    <t>5070 River Glen Dr.</t>
  </si>
  <si>
    <t>Las Vegas police officer escorted Jon Kenji Fukumoto, 39, to his apartment near Flamingo Road and Decatur Boulevard after an intoxicated Fukumoto banged on the door of a neighbor’s apartment in the middle of the night. After the officer declined to go inside his apartment, Fukumoto grabbed a golf club and charged Bressler, prompting the officer to fatally shoot him.</t>
  </si>
  <si>
    <t>https://drive.google.com/file/d/0B-l9Ys3cd80fd3R1bWpRdlFiS2M/edit?usp=sharing</t>
  </si>
  <si>
    <t>Jose Angel Padilla</t>
  </si>
  <si>
    <t>550 Northwest 6th Avenue</t>
  </si>
  <si>
    <t>Officer fired one shot at Jose Angel Padilla, 22, at the downtown Portland Greyhound Bus depot after police said Padilla threatened to stab a woman with a knife.</t>
  </si>
  <si>
    <t>http://www.policeone.com/news/75920-Ore-Police-Shoot-Kill-Man-Holding-Girlfriend-at-Knifepoint/</t>
  </si>
  <si>
    <t>Jose Luis Buenrostro</t>
  </si>
  <si>
    <t>7900 block Rudsdale Street</t>
  </si>
  <si>
    <t>Three officers from the police gang unit shot and killed 15-year-old Jose Luis Buenrostro, who allegedly had ties to a gang, after he pointed a sawed-off rifle at them.</t>
  </si>
  <si>
    <t>http://www.sfgate.com/bayarea/article/Oakland-cops-shoot-kill-boy-say-he-was-armed-3221519.php</t>
  </si>
  <si>
    <t>José Santos Victor Mejía Poot</t>
  </si>
  <si>
    <t>http://www.portlandmercury.com/binary/ead1/1301698498-235480.jpg</t>
  </si>
  <si>
    <t>1111 NE 102nd Ave,</t>
  </si>
  <si>
    <t>José Santos Victor Mejía Poot shot and killed after officers say he threatened them with a metal rod in a Sellwood psychiatric hospital</t>
  </si>
  <si>
    <t>http://www.portlandmercury.com/BlogtownPDX/archives/2011/04/01/somber-anniversary-a-decade-since-the-police-shooting-of-jose-mejia-poot</t>
  </si>
  <si>
    <t>Joseph Michael Justin</t>
  </si>
  <si>
    <t>3650 Florrie Ave.</t>
  </si>
  <si>
    <t>Las Vegas police officers shot and killed Joseph Michael Justin, 28, a burglary suspect who ignored orders to drop a gun near Flamingo Road and Nellis Boulevard. Two officers each fired one shot. Some inquest witnesses said they didn’t see Justin with a gun.</t>
  </si>
  <si>
    <t>https://drive.google.com/file/d/0B-l9Ys3cd80fZVBXekdYelN3X00/edit?usp=sharing</t>
  </si>
  <si>
    <t>Joshua Burchell</t>
  </si>
  <si>
    <t>4575 Boulder Highway</t>
  </si>
  <si>
    <t>federal Bureau of Investigation</t>
  </si>
  <si>
    <t>An FBI agent with the Criminal Apprehension Team shot Joshua Burchell while trying to arrest him on a murder warrant at Arizona Charlie's. Burchell had brandished a weapon before he was shot. He died at the hospital.</t>
  </si>
  <si>
    <t>http://www.reviewjournal.com/news/crime-courts/murder-suspect-shot-fbi-agent-dies</t>
  </si>
  <si>
    <t>Joshua Russell</t>
  </si>
  <si>
    <t>14th Avenue and East 12th Street</t>
  </si>
  <si>
    <t>94606</t>
  </si>
  <si>
    <t>A police sergeant Gonzales shot and killed Joshua Russell, 19 after Russell and an accomplice allegedly tried to rob a man at gunpoint in the parking lot of a Burger King.</t>
  </si>
  <si>
    <t>http://www.sfgate.com/bayarea/article/Family-disputes-Oakland-police-version-of-fatal-2501304.php</t>
  </si>
  <si>
    <t>Justin Brimmer</t>
  </si>
  <si>
    <t>2968 Jacaranda Drive</t>
  </si>
  <si>
    <t>Justin Brimmer, 28, was killed in a gunfight with Las Vegas police officers who sought to question him about a fight outside a nearby restaurant. Brimmer wounded an officer with several shots. Officers returned fire, killing Brimmer. Later, it is revealed that he was uninvolved in the earlier incident. It is unclear why he shot at police.</t>
  </si>
  <si>
    <t>https://drive.google.com/file/d/0B-l9Ys3cd80fdmgzUnZUUGxpU2c/edit?usp=sharing</t>
  </si>
  <si>
    <t>Justin Hoey</t>
  </si>
  <si>
    <t>St. Rose Parkway and Eastern Avenue</t>
  </si>
  <si>
    <t>After assaulting his ex-girlfriend, Justin Hoey was confronted by Henderson police on a sidewalk near St. Rose Parkway and Eastern Avenue. During a standoff, Hoey held a handgun to his head and made suicidal statements. After about two hours, SWAT officers shot and killed Hoey when he pointed the gun at police.</t>
  </si>
  <si>
    <t>https://drive.google.com/file/d/0B-l9Ys3cd80fUzEwOTNyUkdGN2dBQzFXdkdJaG5QUEk2VGdB/edit?usp=sharing</t>
  </si>
  <si>
    <t>Justin Mueller</t>
  </si>
  <si>
    <t>Boulder Highway and Lake Mead Parkway</t>
  </si>
  <si>
    <t>Officers were dispatched to a robbery at the Check 'n Go at 278 E. Lake Mead Parkway, and pulled over a Pontiac car believed to have been involved. The woman driver, Sabrina Andrews, got out of the car. Justin Mueller refused to come out of the car, and fired one round, shooting himself in the head. Officers, believing they were being fired upon, returned fire. Evidence showed Mueller was the person who had robbed the store.</t>
  </si>
  <si>
    <t>https://drive.google.com/file/d/0B-l9Ys3cd80fem91MGNoOVpVcGZRSjg3Umtjemc2OHVMOVJF/edit?usp=sharing</t>
  </si>
  <si>
    <t>Justyn Gallegos</t>
  </si>
  <si>
    <t>2650 NE 207TH Ave.</t>
  </si>
  <si>
    <t>97024</t>
  </si>
  <si>
    <t>Police from six jurisdictions chased a man who was suspected in a shooting at a MAX station into an RV sales lot. The suspect, 19-year-old Justyn Gallegos, allegedly fired one shot at police, and was hit 10 times. (Oregonian, Oct. 6, 200). Gallegos died of his injuries.</t>
  </si>
  <si>
    <t>http://www.portlandcopwatch.org/PPR22/shootings22.HTML</t>
  </si>
  <si>
    <t>Karoline Michelle Bradley</t>
  </si>
  <si>
    <t>14th Street and Fremont Street</t>
  </si>
  <si>
    <t>Police had received several calls about a woman pointing a gun at passersby and, later, about her firing shots at someone. Officer confronted the woman, who turned at him with a gun. He fired one shot, and she ran down the street. He followed her in her patrol car until she again turned toward him with the gun. Southwell fired two more times, and she fled into a motel complex. Other officers at the scene said she fired her gun at the officer. A man later told police she knocked on his motel room door asking if he could let her in. He did, and moments later he said she shot and killed herself. The man said he didn't know the woman.</t>
  </si>
  <si>
    <t>http://www.reviewjournal.com/news/deadly-force/incident/265</t>
  </si>
  <si>
    <t>Kathryn Daily</t>
  </si>
  <si>
    <t>1425 Greenbrae Drive</t>
  </si>
  <si>
    <t>Sparks</t>
  </si>
  <si>
    <t>89434</t>
  </si>
  <si>
    <t>Washoe</t>
  </si>
  <si>
    <t>Sparks Police Department</t>
  </si>
  <si>
    <t>Officers were checking the welfare of a 7-year-old girl after her father called police on Saturday, worried about the behavior of the grandmother, who was the child's legal guardian.</t>
  </si>
  <si>
    <t>https://drive.google.com/file/d/0B-l9Ys3cd80fbzNNdFFUNEZ2WjQ/edit?usp=sharing</t>
  </si>
  <si>
    <t>City of Sparks/Burghart</t>
  </si>
  <si>
    <t>Keaton Dupree Otis</t>
  </si>
  <si>
    <t>http://media.oregonlive.com/portland_impact/photo/otisjpg-6e4432f3e2febc59.jpg</t>
  </si>
  <si>
    <t>Northeast Sixth Avenue near Halsey Street</t>
  </si>
  <si>
    <t>Police tried to pull Otis over near Northeast Grand Avenue and Holladay Street for traffic infractions. Otis kept driving. Two police cars boxed in his car, officers approached, and Otis started shouting profanities at them. Officers shot him twice with a Taser, and they said he then shot an officer. Otis, who never got out of the car, died from multiple gunshot wounds to the chest.</t>
  </si>
  <si>
    <t>http://www.oregonlive.com/portland/index.ssf/2010/05/portland_man_shot_by_police_wa.html</t>
  </si>
  <si>
    <t>Keith Alan Engel</t>
  </si>
  <si>
    <t>213 W. Philadelphia Ave.</t>
  </si>
  <si>
    <t>Las Vegas police spotted a stolen car and followed it until both of the people inside stopped and ran away. Three officers pursued Keith Alan Engel until one of the officers tackled him. Engel and the officer scuffled and Engel grabbed the officer's handgun and tried to pull it out of her holster.</t>
  </si>
  <si>
    <t>https://drive.google.com/file/d/0B-l9Ys3cd80fR1p6R3VFbUtzU0E/edit?usp=sharing</t>
  </si>
  <si>
    <t>Keith Maurice Williams</t>
  </si>
  <si>
    <t>Lost Dutchman Drive and Silver Prospect Drive</t>
  </si>
  <si>
    <t>Las Vegas police officer was one of multiple officers who pursued a car full of suspected home invaders, immobilizing the car in a residential neighborhood. Keith Maurice Williams got out of the passenger's seat of the car, pointed a gun at the officer and fled on foot. The officer fired four times, hitting Williams once in the back. He was found in the back yard of one of the nearby homes.</t>
  </si>
  <si>
    <t>https://drive.google.com/file/d/0B-l9Ys3cd80feEFwTE5DS2dndjg/edit?usp=sharing</t>
  </si>
  <si>
    <t>Kelly DuPriest</t>
  </si>
  <si>
    <t>1000 MacDonald Ranch Drive</t>
  </si>
  <si>
    <t>89012</t>
  </si>
  <si>
    <t>Six Henderson police officers fire at Kelly DuPriest, 39, after she drives a stolen car toward them. DuPriest is killed and a passenger in the car is wounded.</t>
  </si>
  <si>
    <t>https://drive.google.com/file/d/0B-l9Ys3cd80fMEZzeWtRSmFLX2lnRzEtbERZajdLM3ZjUkR3/edit?usp=sharing</t>
  </si>
  <si>
    <t>Kendra James</t>
  </si>
  <si>
    <t>http://www.wweek.com/photos/2931/news80.jpg</t>
  </si>
  <si>
    <t>931 N Skidmore St,</t>
  </si>
  <si>
    <t>97217</t>
  </si>
  <si>
    <t>Kendra James, a 25-year-old woman, was fatally shot by a Portland police officer as she tried to drive from a traffic stop.</t>
  </si>
  <si>
    <t>http://www.wweek.com/portland/article-2106-anatomy_of_a_police_shooting.html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</si>
  <si>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</si>
  <si>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</si>
  <si>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</si>
  <si>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</si>
  <si>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</si>
  <si>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Kenneth Ross</t>
  </si>
  <si>
    <t>2701 64th Ave.</t>
  </si>
  <si>
    <t>Ross was killed when he pulled his gun on police as they tried to question him in the stairwell of an apartment complex.</t>
  </si>
  <si>
    <t>http://www.sfgate.com/bayarea/article/Oakland-police-kill-one-suspect-wound-another-3208361.php</t>
  </si>
  <si>
    <t>Kim Saelio</t>
  </si>
  <si>
    <t>http://ww3.hdnux.com/photos/12/11/03/2658534/8/628x471.jpg</t>
  </si>
  <si>
    <t>1355 E. 32nd St.</t>
  </si>
  <si>
    <t>Saelio was shot as he fled to evade arrest on a murder warrant. During the flight, his vehicle struck an Oakland Police Car. Two officers fired, but hit Saelio.</t>
  </si>
  <si>
    <t>http://www.sfgate.com/bayarea/article/OAKLAND-Most-Wanted-fugitive-shot-dead-in-2494235.php</t>
  </si>
  <si>
    <t>Kyle Melendez</t>
  </si>
  <si>
    <t>Reno-Sparks Indian Colony</t>
  </si>
  <si>
    <t>Reno</t>
  </si>
  <si>
    <t>89502</t>
  </si>
  <si>
    <t>Washo Tribal Police</t>
  </si>
  <si>
    <t>Melendez reportedly robbed the smoke shop on Second Street east of downtown around 3 p.m. Wednesday and fled on foot through the neighborhood on tribal land, authorities said. In a written statement, the tribe said Melendez was shot after threatening the officer with a knife in the back yard of a nearby home.</t>
  </si>
  <si>
    <t>http://www.indiancountrynews.info/fullstory.cfm-ID=207.htm</t>
  </si>
  <si>
    <t>City of Reno/Burghart</t>
  </si>
  <si>
    <t>Kyone Johnson</t>
  </si>
  <si>
    <t>3985 E. Cheyenne Ave.</t>
  </si>
  <si>
    <t>A Las Vegas SWAT officer accidentally killed the brother of an armed drug suspect whose residence at 3895 E. Cheyenne Ave. was being raided. Kyone Johnson, 18, was shot in the chest with a rifle by an officer whose intended target is the armed suspect. Johnson’s brother, Kyone Wilkerson, was also shot and wounded in the incident.</t>
  </si>
  <si>
    <t>https://drive.google.com/file/d/0B-l9Ys3cd80fNFRiY0Z5Mmx6dW8/edit?usp=sharing</t>
  </si>
  <si>
    <t>Larry Lloyd Dague</t>
  </si>
  <si>
    <t>1401 S. Decatur Blvd.</t>
  </si>
  <si>
    <t>89102</t>
  </si>
  <si>
    <t>A man who called 911 threatening to commit suicide and expressing a wish to have police kill him was tracked down by Las Vegas police officers outside a convenience store. The officers mistook a black noose in Larry Lloyd Dague’s pocket for a gun, and when Dague reached for it, officers shot and killed him.</t>
  </si>
  <si>
    <t>https://drive.google.com/file/d/0B-l9Ys3cd80fZEJSUkp4LVl1WWM/edit?usp=sharing</t>
  </si>
  <si>
    <t>Leon James Buck</t>
  </si>
  <si>
    <t>U.S. 95 just north of Hawthorne</t>
  </si>
  <si>
    <t>Hawthorne</t>
  </si>
  <si>
    <t>89415</t>
  </si>
  <si>
    <t>Mineral</t>
  </si>
  <si>
    <t>Mineral County Sheriff</t>
  </si>
  <si>
    <t>A motorist killed in what authorities describe as a pre-dawn Thursday shootout with a Mineral County sheriff's deputy on U.S. 95 just north of Hawthorne has been identified as Leon James Buck, 43, of Fallon.</t>
  </si>
  <si>
    <t>https://drive.google.com/file/d/0B-l9Ys3cd80fcV91S0wtZ0ZJVFpWV25EUVJVQlJiM2xMcFUw/edit?usp=sharing</t>
  </si>
  <si>
    <t>Leopoldo Tijerina Jr.</t>
  </si>
  <si>
    <t>930 N. Lamb Blvd.</t>
  </si>
  <si>
    <t>Police were called after Leopoldo Tijerina started harassing people in the parking lot of a grocery store. Officer tried to stop him with a Taser, but the device didn't work, and Tijerina yanked it from the officer's hand. The officer then pulled out his baton and hit Tijerina twice, but Tijerina took it from him and acted like he was going to hit the officer. The officer then took out his handgun and fired 14 times, killing him.</t>
  </si>
  <si>
    <t>https://drive.google.com/file/d/0B-l9Ys3cd80fWUE1YlNSSHZXWm8/edit?usp=sharing</t>
  </si>
  <si>
    <t>Lesley Xavier Allen</t>
  </si>
  <si>
    <t>Doolittle Drive and Davis St.</t>
  </si>
  <si>
    <t>94577</t>
  </si>
  <si>
    <t>Police shot and killed him after a chase into San Leandro.</t>
  </si>
  <si>
    <t>http://www.huffingtonpost.com/2013/03/22/derrick-jones-trial_n_2935734.html</t>
  </si>
  <si>
    <t>Lovelle Mixon</t>
  </si>
  <si>
    <t>http://www.sfbayview.com/wp-content/uploads/2009/03/lovelle-mixon-by-ap1.jpg</t>
  </si>
  <si>
    <t>2700 block 74th Avenue</t>
  </si>
  <si>
    <t>Lovelle Mixon shot and killed two Oakland police officers during a traffic stop, then killed two more when SWAT team officers attempted to apprehend him two hours later. Mixon was killed in a barrage of gunfire as the officers returned fire.</t>
  </si>
  <si>
    <t>http://www.sfgate.com/news/article/Fourth-Oakland-officer-involved-in-Saturday-s-3167588.php</t>
  </si>
  <si>
    <t>Luis Carlos Silva</t>
  </si>
  <si>
    <t>2842 Taurus Court</t>
  </si>
  <si>
    <t>Las Vegas police officers are sent to a home to investigate a domestic disturbance. They find an apparently suicidal Luis Carlos Silva, who points a gun at the officers. Police shoot and kill him.</t>
  </si>
  <si>
    <t>https://drive.google.com/file/d/0B-l9Ys3cd80fb2FpdlIzRjBLTVk/edit?usp=sharing</t>
  </si>
  <si>
    <t>Mack "Jody" Woodfox</t>
  </si>
  <si>
    <t>East 17th Street and Fruitvale Avenue</t>
  </si>
  <si>
    <t>Mack "Jody" Woodfox, 27, was shot and killed after an attempted traffic stop</t>
  </si>
  <si>
    <t>http://colorlines.com/archives/2012/06/the_oakland_police_departments_nine-year-long.html</t>
  </si>
  <si>
    <t>Marc Hull</t>
  </si>
  <si>
    <t>http://www.reviewjournal.com/sites/default/files/field/media/6059203-1-4.jpg</t>
  </si>
  <si>
    <t>3615 S. Rainbow Blvd.</t>
  </si>
  <si>
    <t>Las Vegas police were called to a Wal-Mart store over a person, later identified as Marc Hull, who had tried to make a purchase with a fraudulent credit card. At some point during the confrontation with officers, Hull pulled out a gun and shot several times. One was shot once in his protective vest and several times in the arm and survived.</t>
  </si>
  <si>
    <t>https://drive.google.com/file/d/0B-l9Ys3cd80fSi1pWkd1UWVxYWM/edit?usp=sharing</t>
  </si>
  <si>
    <t>Marcus S. Lee</t>
  </si>
  <si>
    <t>Interstate 15, Exit 75</t>
  </si>
  <si>
    <t>Moapa</t>
  </si>
  <si>
    <t>89025</t>
  </si>
  <si>
    <t>Moapa Tribal Police Department</t>
  </si>
  <si>
    <t>Two Moapa tribal police officers tried to question Marcus S. Lee in connection with gunshots on the reservation when a struggle broke out. The officers unsuccessfully used a Taser stun gun to try to subdue Lee. When Lee pointed his gun at officers, one shot and killed him.</t>
  </si>
  <si>
    <t>http://www.reviewjournal.com/news/deadly-force/incident/408</t>
  </si>
  <si>
    <t>Martin Flenaugh</t>
  </si>
  <si>
    <t>8500 San Leandro St.</t>
  </si>
  <si>
    <t>Police were investigating reports of gunshots fired by two men in a red Infinity. The police pursued a car matching that description, which ran a red light, crashed into another vehicle, spun out and burst into flames. Flenaugh was the passenger. Flenaugh was shot by officers after he confronted the officers with multiple firearms.</t>
  </si>
  <si>
    <t>http://oaklandnorth.net/2011/01/27/oakland-police-department-releases-new-details-in-officer-involved-shooting/</t>
  </si>
  <si>
    <t>Mateo Carlo Machella</t>
  </si>
  <si>
    <t>1000 Dumont St.</t>
  </si>
  <si>
    <t>Mateo Carlo Machella, 30, left a suicide note in his apartment near the Boulevard Mall and confronted the Las Vegas police officers who responded to a call that Machella threatened to kill himself. When Machella pointed a shotgun at officers at the front door, he was shot and killed.</t>
  </si>
  <si>
    <t>https://drive.google.com/file/d/0B-l9Ys3cd80fVkFHbzR4OFBvVnc/edit?usp=sharing</t>
  </si>
  <si>
    <t>Matthew Cicelski</t>
  </si>
  <si>
    <t>5552 Taft Ave.</t>
  </si>
  <si>
    <t>94618</t>
  </si>
  <si>
    <t>Cicelski, clad in camouflage clothing, had been acting erratically outside ex-girlfriend's home. He pointed a replica assault rifle at them.</t>
  </si>
  <si>
    <t>http://oaklandnorth.net/2011/01/30/opd-issues-update-on-rockridge-officer-involved-shooting/</t>
  </si>
  <si>
    <t>Maurice Evans Shavers Jr.</t>
  </si>
  <si>
    <t>5055 Telegraph Ave.</t>
  </si>
  <si>
    <t>Maurice Evans Shavers Jr., 21, was killed during a shootout following a robbery at Walgreens.</t>
  </si>
  <si>
    <t>http://positiveleo.wordpress.com/2010/09/17/hero-cops-dumped-oakland-for-hayward/</t>
  </si>
  <si>
    <t>Mauricio Hernandez</t>
  </si>
  <si>
    <t>1987 N. Nellis Blvd.</t>
  </si>
  <si>
    <t>Mauricio Hernandez is shot and killed at The Bar after firing at an officer, who entered the bar to conduct a routine check. Police later linked Hernandez to the non-fatal shooting of a man an hour earlier. Las Vegas Review-Journal's "Deadly Force: When Las Vegas Shoot, and Kill" http://www.reviewjournal.com/news/deadly-force</t>
  </si>
  <si>
    <t>https://drive.google.com/file/d/0B-l9Ys3cd80fOWM3a0hRY0YzR1k/edit?usp=sharing</t>
  </si>
  <si>
    <t>Merle Mikal Hatch</t>
  </si>
  <si>
    <t>http://www.portlandmercury.com/binary/c403/1363905927-merle_hatch.png</t>
  </si>
  <si>
    <t>10123 SE Market St</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</si>
  <si>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</si>
  <si>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</si>
  <si>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Micah S. Abbey</t>
  </si>
  <si>
    <t>http://ws.gcion.com/apps/pbcsi.dll/bilde?Site=J7&amp;Date=20130701&amp;Category=NEWS&amp;ArtNo=307010033&amp;Ref=AR&amp;MaxW=300&amp;Border=0</t>
  </si>
  <si>
    <t>9801 Crystalline Drive</t>
  </si>
  <si>
    <t>89506</t>
  </si>
  <si>
    <t>Reno Police Department</t>
  </si>
  <si>
    <t>Asphyxiation</t>
  </si>
  <si>
    <t>On Sunday, December 25, 2011, officers from the Reno Police Department responded to a report of a domestic disturbance where a male subject had battered another person, made threats to harm others in the residence, and had armed himself with a fork. Abbey resisted officers as they tried to arrest him and after a lengthy struggle, he was taken into custody. Immediately after, officers noticed that he was not breathing. Abbey was pronounced deceased at the scene.</t>
  </si>
  <si>
    <t>https://drive.google.com/file/d/0B-l9Ys3cd80fQlVfY3F6LVFXZ0k/edit?usp=sharing</t>
  </si>
  <si>
    <t>Washoe County Sheriff/Burghart</t>
  </si>
  <si>
    <t>Michael Dean Chevalier</t>
  </si>
  <si>
    <t>2895 E. Charleston Blvd.</t>
  </si>
  <si>
    <t>Las Vegas SWAT officer fatally shot Michael Dean Chevalier, 48, after Chevalier enters an apartment on 2695 E. Charleston Blvd., takes a woman hostage, and sexually assaults her. Inquest pending.</t>
  </si>
  <si>
    <t>https://drive.google.com/file/d/0B-l9Ys3cd80fVGJzS1hxYXFMMFE/edit?usp=sharing</t>
  </si>
  <si>
    <t>Michael Ray Jaquith</t>
  </si>
  <si>
    <t>An officer stopped to talk to two men in Northeast Portland. The men reportedly tried to run over the officer, who fired one shot into their van. Jaquith was killed.</t>
  </si>
  <si>
    <t>http://democratherald.com/oregon-in-brief/article_e7229bfe-0f3c-5f0a-80f3-2450827d4272.html</t>
  </si>
  <si>
    <t>Obataiye Edwards</t>
  </si>
  <si>
    <t>http://sfbayview.com/wp-content/uploads/2010/12/Aba-aka-Obataiye-Edwards-19-Wanda%E2%80%99s-nephew-murdered-by-OPD-122010-by-Wanda.jpg</t>
  </si>
  <si>
    <t>13th Avenue and East 33rd Street</t>
  </si>
  <si>
    <t>94610</t>
  </si>
  <si>
    <t>Edwards was shot after a in-vehicle pursuit ended with Edwards crashing into a home, and then running away on foot. His .380 semi-automatic pistol, was recovered at the scene.</t>
  </si>
  <si>
    <t>http://oaklandnorth.net/2010/12/21/police-identify-man-shot-after-car-chase-link-him-to-gang-activity/</t>
  </si>
  <si>
    <t>Orlando Barlow</t>
  </si>
  <si>
    <t>7098 Rustling Winds Ave.</t>
  </si>
  <si>
    <t>In one of Southern Nevada’s most controversial officer-involved shootings, Orlando Barlow, 28, a suspect in a domestic disturbance at the southwest Las Vegas home of his girlfriend, is unarmed and on his knees when he is shot by Las Vegas police officer. The officer testified he thought Barlow was fidgeting in his waistband for a gun.</t>
  </si>
  <si>
    <t>https://drive.google.com/file/d/0B-l9Ys3cd80fdnRxVVVDU1FtbjA/edit?usp=sharing</t>
  </si>
  <si>
    <t>Parnell Smith</t>
  </si>
  <si>
    <t>http://ww2.hdnux.com/photos/11/23/54/2439949/7/628x471.jpg</t>
  </si>
  <si>
    <t>1600 block International Boulevard</t>
  </si>
  <si>
    <t>Parnell Smith dropped a pistol on the ground and may not have fired it before two Oakland police officers shot him to death during a foot chase.</t>
  </si>
  <si>
    <t>http://www.californiabeat.org/2009/07/15/oakland-police-officers-shoot-kill-armed-man-in-wild-afternoon-shootout</t>
  </si>
  <si>
    <t>Phillip Conatser</t>
  </si>
  <si>
    <t>1616 Rising Pebble Court</t>
  </si>
  <si>
    <t>89031</t>
  </si>
  <si>
    <t>Phillip Conatser's mother called 311 afraid that her mentally ill son might hurt her. Conatser was armed with a Taser and two steak knives, and she wanted psychiatric help for him. When several North Las Vegas police officers arrived, a dispatcher told Conatser to go outside, and police used several less-lethal options on him when he came out swinging a knife. A police dog was also used, but pepper spray in the air prevented it from reaching Conatser. He cut one officer on the hand with the knife before briefly returning inside. When he ran outside a second time with a knife, officers shot him.</t>
  </si>
  <si>
    <t>https://drive.google.com/file/d/0B-l9Ys3cd80fb2owUk5Kd0RZYWs/edit?usp=sharing</t>
  </si>
  <si>
    <t>Phillip Michael Ramos</t>
  </si>
  <si>
    <t>Oakey Boulevard and Eucalyptus Avenue</t>
  </si>
  <si>
    <t>While waiting in undercover vehicles for a fugitive suspect, Las Vegas police detectives with the repeat offender program heard a call on the radio for a robbery alarm. They saw a car drive past them and park that they thought might be linked to the robbery. A detective drove to the parked car and shined a flashlight on the license plate to record it. Later, the driver of the Honda pulled up to the undercover vehicle and confronted him. The detective didn't respond. Later, a pickup truck drove by the detective's vehicle, which was still parked in the neighborhood. A man, later identified as Phillip Michael Ramos, stood up out of the cab and fired several times at him. The officer returned fire, killing him.</t>
  </si>
  <si>
    <t>https://drive.google.com/file/d/0B-l9Ys3cd80fOGN6aGMwM3ZNNlk/edit?usp=sharing</t>
  </si>
  <si>
    <t>Placido Torres-Chavez</t>
  </si>
  <si>
    <t>671 E. Naples Drive</t>
  </si>
  <si>
    <t>Motel workers at the AmeriSuites near Harmon Avenue and Paradise Road call Las Vegas police about a man with a needle in his arm in the restroom. Placido Torres-Chavez, 38, is leaving when officers arrive, and shoots at them after they use a Taser on him. Officers return fire, killing him.</t>
  </si>
  <si>
    <t>http://www.reviewjournal.com/news/deadly-force/incident/79</t>
  </si>
  <si>
    <t>Rafael Alonso Olivas</t>
  </si>
  <si>
    <t>Musical Lane and Firestone Drive</t>
  </si>
  <si>
    <t>89145</t>
  </si>
  <si>
    <t>Las Vegas police officers were called to a home over a domestic disturbance and found Rafael Olivas walking toward them in the street with a knife. Officers used a less-lethal shotgun on him several times, to no effect. Police said he kept walking toward officers, and they fired several times, killing him.</t>
  </si>
  <si>
    <t>https://drive.google.com/file/d/0B-l9Ys3cd80fZmVMN1ZIRnRQMVE/edit?usp=sharing</t>
  </si>
  <si>
    <t>Raheim Brown</t>
  </si>
  <si>
    <t>http://sfbayview.com/wp-content/uploads/2011/03/Raheim-Brown.jpg</t>
  </si>
  <si>
    <t>3300 block Joaquin Miller Road</t>
  </si>
  <si>
    <t>Oakland Unified School District police officers</t>
  </si>
  <si>
    <t>Raheim Brown was sitting in an allegedly stolen car with its hazard lights flashing near the grounds of Skyline High School. When officers approached the car, Brown stabbed one of the officers with a screwdriver. The other officer shot and killed Brown.</t>
  </si>
  <si>
    <t>http://oaklandnorth.net/2011/01/27/school-board-hears-grief-over-shooting-examines-budget/</t>
  </si>
  <si>
    <t>Rayburn Bryant</t>
  </si>
  <si>
    <t>2304 Tam Drive</t>
  </si>
  <si>
    <t>After a drug raid on an apartment, Las Vegas police narcotics detectives saw a man walk to the apartment, stop, and then return to his car. Detectives chased the man, later identified as Rayburn Bryant, to his car. Detectives were standing behind it when he backed out, bumping into them. Bryant pulled forward, hitting one officer and throwing him onto the hood. Bryant started driving with him on the hood, and he fired into the car. Bryant slammed on the brakes, and the officer was thrown in front of the car. When Bryant started driving again, officers fired several times. Bryant crashed into a fence and later died at a hospital.</t>
  </si>
  <si>
    <t>https://drive.google.com/file/d/0B-l9Ys3cd80fbGQ4VnBaTWlyMWM/edit?usp=sharing</t>
  </si>
  <si>
    <t>Raymond Dwayne Gwerder</t>
  </si>
  <si>
    <t>1300 block Northeast 118th Avenue</t>
  </si>
  <si>
    <t>East Precinct officers went to check the welfare of Gwerder who was reported to be suicidal and armed with a handgun. Officers saw Gwerder holding a handgun in the back yard. Officers saw Gwerder put the gun to his head while he had his finger on the trigger. During negotiations, Gwerder threatened to shoot officers. Gwerder discharged his firearm. A short time later, a member of Special Emergency Reaction Team, shot and killed the suspect.</t>
  </si>
  <si>
    <t>The city of Portland has agreed to pay a $500,000 settlement, but the grand jury said the killing was justified.</t>
  </si>
  <si>
    <t>http://www.portlandoregon.gov/police/pbnotify.cfm?action=ViewContent&amp;content_id=903</t>
  </si>
  <si>
    <t>yes</t>
  </si>
  <si>
    <t>Raymond Leonard Youngberg Jr.</t>
  </si>
  <si>
    <t>Shot and killed after pulling gun on police after woman complained he touched her</t>
  </si>
  <si>
    <t>http://portlandtribune.com/component/content/article?id=117178</t>
  </si>
  <si>
    <t>Richard Bernard Nolton</t>
  </si>
  <si>
    <t>618 Severn St.</t>
  </si>
  <si>
    <t>Henderson police responding to a domestic disturbance call encounter Bernard Richard Nolton, 42, going in and out of his home. The last time Nolton emerges, he has a gun. An officer shoots and kills Nolton when he refuses to drop the gun.</t>
  </si>
  <si>
    <t>https://drive.google.com/file/d/0B-l9Ys3cd80fRGV3YTdqRUUxZ2N0QXpibVZFMXF6RUx6RmlV/edit?usp=sharing</t>
  </si>
  <si>
    <t>Richard Travis Brown</t>
  </si>
  <si>
    <t>6401 Bristol Way</t>
  </si>
  <si>
    <t>Las Vegas police were called over a convenience store robbery and found themselves in a vehicle pursuit with Richard Travis Brown, dubbed "The Candy Bar Robber" and suspected of more than 40 robberies. Officer pursued Brown's van and ran after him on foot after Brown jumped out of the van. Brown pointed a gun at the officer, and the officer fired three times. Brown fell, and the officer said he tried to point the gun at him again, causing him to fire five more times at Brown. The gun was found 35 feet from where Brown was shot.</t>
  </si>
  <si>
    <t>https://drive.google.com/file/d/0B-l9Ys3cd80fdktfTzE2ZmkyM0U/edit?usp=sharing</t>
  </si>
  <si>
    <t>Robert B. Mills</t>
  </si>
  <si>
    <t>10 N. Nellis Blvd.</t>
  </si>
  <si>
    <t>Robert B. Mills, 38, was fatally shot near a convenience store on the corner of Nellis and Charleston boulevards after he fired a gun on officers who waned to question him in connection with two robberies in the area. Officers returned fire, killing Mills.</t>
  </si>
  <si>
    <t>https://drive.google.com/file/d/0B-l9Ys3cd80fOWswWEhxLWxEbm8/edit?usp=sharing</t>
  </si>
  <si>
    <t>Robert Galindo</t>
  </si>
  <si>
    <t>Boxcar Cove in Lake Mead National Recreation Area</t>
  </si>
  <si>
    <t>Lake Mead National Recreation Area</t>
  </si>
  <si>
    <t>Robert Galindo kidnapped his ex-girlfriend and drove her to Lake Mead National Recreation Area. Police believed Galindo, who was armed with two guns before throwing them in the desert, would kill the woman. A Las Vegas police SWAT officer watched Galindo driving with the ex-girlfriend in the passenger's seat when Galindo turned toward her. Believing he was going to kill her, the officer fired once, killing Galindo.</t>
  </si>
  <si>
    <t>https://drive.google.com/file/d/0B-l9Ys3cd80fRElOdW5KQ1V4c28/edit?usp=sharing</t>
  </si>
  <si>
    <t>Robert James Nusbaum</t>
  </si>
  <si>
    <t>601 Triest Court</t>
  </si>
  <si>
    <t>Las Vegas police tracked an electronic device to trace a robbery suspect to a car parked in front of an apartment building. When officers arrived, the man in the driver's seat ran and was arrested later. One officer approached the car and the man in the passenger's seat, Robert James Nusbaum, fired, hitting the officer in the leg. Nusbaum got out of the car and continued firing, and both officers shot and killed him.</t>
  </si>
  <si>
    <t>https://drive.google.com/file/d/0B-l9Ys3cd80fWjdTWnpmRXhMWTA/edit?usp=sharing</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</si>
  <si>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</si>
  <si>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</si>
  <si>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</si>
  <si>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</si>
  <si>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Roger "Jeremy" Ramundo</t>
  </si>
  <si>
    <t>http://media2.wcpo.com//photo/2013/07/25/Roger_Ramundo__20130725131728_640_480.JPG</t>
  </si>
  <si>
    <t>307 Ludlow Ave</t>
  </si>
  <si>
    <t>45220</t>
  </si>
  <si>
    <t>Cincinnati Police Department</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</si>
  <si>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</si>
  <si>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</si>
  <si>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Rolando Lappin-Mendez</t>
  </si>
  <si>
    <t>595 E. Sahara Ave.</t>
  </si>
  <si>
    <t>Rolando Lappin-Mendez, upset over a gaming machine payout at the Eureka Casino, shot at the bartender and shot and killed a customer who tried to stop him. Las Vegas police officers were in a nearby parking lot and saw people running from the casino and yelling about a shooting. They went to investigate and a witness pointed to Lappin-Mendez, who was driving away in a car. When he saw the officers Lappin-Mendez got out and pointed a gun, the officer fired several times, killing him.</t>
  </si>
  <si>
    <t>https://drive.google.com/file/d/0B-l9Ys3cd80fUnhuWTNBUS00M2s/edit?usp=sharing</t>
  </si>
  <si>
    <t>Ronald Brazier</t>
  </si>
  <si>
    <t>65th Avenue and International Boulevard</t>
  </si>
  <si>
    <t>Brazier was about to be questioned about some slayings this summer was killed by police after he fired a handgun at them</t>
  </si>
  <si>
    <t>http://www.insidebayarea.com/search/ci_4129897</t>
  </si>
  <si>
    <t>Ronald James Morrison</t>
  </si>
  <si>
    <t>http://www.reviewjournal.com/sites/default/files/field/media/7742701-0-4.jpg</t>
  </si>
  <si>
    <t>2420 E. Desert Inn Road</t>
  </si>
  <si>
    <t>Las Vegas police responding to a shooting at a shopping center confronted gunman Ronald James Morrison behind a store. When he brandished a handgun, officers opened fire and killed him.</t>
  </si>
  <si>
    <t>https://drive.google.com/file/d/0B-l9Ys3cd80fV05FYURvMFpQaEE/edit?usp=sharing</t>
  </si>
  <si>
    <t>Ronald Neal Joseph Jr.</t>
  </si>
  <si>
    <t>5485 W. Flamingo Road</t>
  </si>
  <si>
    <t>89135</t>
  </si>
  <si>
    <t>A suspect in the robbing of a man at gunpoint at a convenience store on West Flamingo Road, Ronald Neal Joseph Jr., 24, ran in the direction of Las Vegas officers and was shot and killed. Questions are raised at an inquest as to whether Joseph was running toward or from officers.</t>
  </si>
  <si>
    <t>https://drive.google.com/file/d/0B-l9Ys3cd80fbU04VURVMVRrRzA/edit?usp=sharing</t>
  </si>
  <si>
    <t>Ronald Richard Riebling Jr.</t>
  </si>
  <si>
    <t>9600 block Southeast Woodstock Street</t>
  </si>
  <si>
    <t>Police responded to a report that a 40-year-old man with a history of domestic violence arrests had forced his way into the home of his estranged girlfriend. Officers made phone contact with Riebling who told the officers he was not going back to prison and was armed with at least one assault weapon and explosives. During subsequent telephone contact Riebling, along with two of the girlfriend’s children, told officers that the suspect was armed. The suspect left the home and aimed what appeared to be a rifle at one of the officers. The officer shot and killed the suspect.</t>
  </si>
  <si>
    <t>http://www.portlandoregon.gov/police/pbnotify.cfm?action=ViewContent&amp;content_id=782</t>
  </si>
  <si>
    <t>Roshawn Hill</t>
  </si>
  <si>
    <t>4800 block Melrose Avenue</t>
  </si>
  <si>
    <t>Hill, a murder suspect who had been convicted of robbery, fired his gun into a police car after a robbery. An officer fired back, killing Hill</t>
  </si>
  <si>
    <t>http://www.sfgate.com/bayarea/article/The-Faces-behind-the-numbers-2708661.php#page-3</t>
  </si>
  <si>
    <t>Sammie Lee Clay</t>
  </si>
  <si>
    <t>1213 Wyatt Ave.</t>
  </si>
  <si>
    <t>When an 8-year-old girl turned up at University Medical Center with a bullet graze wound to her cheek, Las Vegas police went to the house of Sammie Lee Clay to investigate. Outside they found blood and went inside, where they were met by gunfire from the 56-year-old. Clay fired seven shots, and police returned fire 29 times. One officer was grazed in the head before he and four other officers retreated and summoned SWAT. The standoff lasted more than two hours before police re-entered the house and found Clay dead from a self-inflicted gunshot wound to the chest.</t>
  </si>
  <si>
    <t>http://www.reviewjournal.com/news/crime-courts/police-tell-threats-shooting-incident-left-one-dead</t>
  </si>
  <si>
    <t>Santana Baca Jr.</t>
  </si>
  <si>
    <t>2875 E. Charleston Blvd.</t>
  </si>
  <si>
    <t>A man wanted on attempted murder charges in New Mexico is reported to be holding an acquaintance against her will in Las Vegas. Las Vegas police track Santana Baca Jr., 46, to a Lowe’s on Charleston Boulevard at Fremont Street, where he tries to hide under a car in the parking lot. When they approach, Baca reaches for his gun, prompting three officers to shoot and kill him.</t>
  </si>
  <si>
    <t>https://drive.google.com/file/d/0B-l9Ys3cd80fekdIOEVKRmpHc2M/edit?usp=sharing</t>
  </si>
  <si>
    <t>Santiago A. Cisneros III</t>
  </si>
  <si>
    <t>http://media.oregonlive.com/portland_impact/photo/santiagocisnerosiiijpg-025988f7e1c6d421.jpg</t>
  </si>
  <si>
    <t>NE 7th and Lloyd Blvd.</t>
  </si>
  <si>
    <t>Cisneros confronted two North Precinct police officers atop a garage at Northeast Lloyd Boulevard and Seventh Avenue. He fired with a shotgun.</t>
  </si>
  <si>
    <t>http://www.oregonlive.com/portland/index.ssf/2013/04/transcript_released_of_grand_j.html</t>
  </si>
  <si>
    <t>Saul Morales Garcia</t>
  </si>
  <si>
    <t>2828 Marlin Ave.</t>
  </si>
  <si>
    <t>Officer tried to pull over Saul Morales Garcia for driving a stolen vehicle, but Garcia fled. The officer followed him to an apartment complex, where Garcia jumped out of the car and ran into an apartment. The officer broke the door open and followed him inside, where Garcia shot the officer several times. The officer, wounded, fired once and fled out of the apartment. Garcia ran and hid in an apartment building under construction. After negotiating, SWAT detectives entered the building and Garcia pointed a handgun at them, and they fired several times.</t>
  </si>
  <si>
    <t>https://drive.google.com/file/d/0B-l9Ys3cd80fWGpLaHFHV2dPek0/edit?usp=sharing</t>
  </si>
  <si>
    <t>Shane Eric Clements</t>
  </si>
  <si>
    <t>16901 S.E. Division St.</t>
  </si>
  <si>
    <t>97236</t>
  </si>
  <si>
    <t>Clements was a suspect in a string of robberies. Police spotted him inside a stolen car at a mobile home park, they pinned the car with two police vehicles, and three officers surrounded him. Clements ignored commands to surrender and tried to ram his way out. To stop Clements, the officers fired 24 shots into the stolen car. The 25-year-old Clements was shot in the head, neck and back and died.</t>
  </si>
  <si>
    <t>http://www.policeone.com/news/79431-Oregon-Police-Shooting-Leaves-a-Trail-of-Questions/</t>
  </si>
  <si>
    <t>Sharmel Edwards</t>
  </si>
  <si>
    <t>2333 N. Jones Blvd.</t>
  </si>
  <si>
    <t>Sharmel Edwards was pulled over by Las Vegas police in the car of a male friend who had reported it stolen. Police tried to persuade Edwards to get out of the car and surrender for about half an hour, she exited holding a handgun in both hands, prompting five officers to shoot.</t>
  </si>
  <si>
    <t>https://drive.google.com/file/d/0B-l9Ys3cd80fT1lnMjUxVkxUTU0/edit?usp=sharing</t>
  </si>
  <si>
    <t>Shawn Jacob Collins</t>
  </si>
  <si>
    <t>2475 S. Nellis Blvd.</t>
  </si>
  <si>
    <t>A domestic violence call led police to a convenience store at Sahara Avenue and Nellis Boulevard where they encountered Shawn Jacob Collins, 43, who pulled a gun. Five Las Vegas police officers fired 28 rounds, killing Collins.</t>
  </si>
  <si>
    <t>https://drive.google.com/file/d/0B-l9Ys3cd80fYThkYmk2S3RsbHc/edit?usp=sharing</t>
  </si>
  <si>
    <t>Southaly Ketmany</t>
  </si>
  <si>
    <t>http://image2.findagrave.com/photos/2013/216/114939029_137570291585.jpg</t>
  </si>
  <si>
    <t>9000 block Crystal Rock Circle</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</si>
  <si>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</si>
  <si>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</si>
  <si>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Steven Richard Bolen</t>
  </si>
  <si>
    <t>http://blog.oregonlive.com/breakingnews/small_stevenbolen.jpg</t>
  </si>
  <si>
    <t>500 NE Suttle Rd</t>
  </si>
  <si>
    <t>Bolen was making suicidal threats. Confronted police with a shotgun.</t>
  </si>
  <si>
    <t>http://blog.oregonlive.com/breakingnews/2007/05/portland_police_fatally_shoot.html</t>
  </si>
  <si>
    <t>Swauve Devon Lopez</t>
  </si>
  <si>
    <t>5250 Stewart Ave.</t>
  </si>
  <si>
    <t>A murder suspect handcuffed in a police car escapes. As he runs near Stewart Avenue and Christy Lane, Las Vegas officers fatally shoot Swauve Devon Lopez, 17, under the department’s “fleeing felon” rule, which allows officers to use deadly force against a felon who is trying to evade authorities and poses a threat to society.</t>
  </si>
  <si>
    <t>https://drive.google.com/file/d/0B-l9Ys3cd80fME1HY0tYNHphM1U/edit?usp=sharing</t>
  </si>
  <si>
    <t>Tanner Chamberlin</t>
  </si>
  <si>
    <t>http://www.reviewjournal.com/sites/default/files/field/media/tanner_chamberlain_mug.jpg</t>
  </si>
  <si>
    <t>4855 Vegas Valley Drive</t>
  </si>
  <si>
    <t>A four-year veteran Las Vegas officer fatally shot a bipolar teenager who was holding a knife to his mother’s throat near Vegas Valley Drive and Nellis Boulevard. The death of Tanner Chamberlin, 15, brought attention to the issue of how police handle calls involving the mentally ill.</t>
  </si>
  <si>
    <t>https://drive.google.com/file/d/0B-l9Ys3cd80fQW5iTnZJZm1pWTA/edit?usp=sharing</t>
  </si>
  <si>
    <t>Tarance Deshon Hall</t>
  </si>
  <si>
    <t>Flamingo Road and Las Vegas Boulevard</t>
  </si>
  <si>
    <t>Following a traffic stop on the Strip, Tarance Deshon Hall, 31, starts driving away, dragging a Las Vegas officer with him. The car slams into a light post, knocking the officer unconscious. When Hall puts the car in reverse, another officer fires once, killing Hall.</t>
  </si>
  <si>
    <t>https://drive.google.com/file/d/0B-l9Ys3cd80fUE16YVVyalBwelE/edit?usp=sharing</t>
  </si>
  <si>
    <t>Terrance Mearis</t>
  </si>
  <si>
    <t>9227 C St.</t>
  </si>
  <si>
    <t>Mearis was fatally shot by Oakland police officers after Mearis grabbed one of the officer's gun during a struggle.</t>
  </si>
  <si>
    <t>http://www.sfgate.com/bayarea/article/OAKLAND-Family-of-man-slain-by-police-settles-2718618.php</t>
  </si>
  <si>
    <t>Thomas Higginbotham</t>
  </si>
  <si>
    <t>http://media.oregonlive.com/portland_impact/photo/thomas-higginbothamjpg-791316fb06ab20b5.jpg</t>
  </si>
  <si>
    <t>3147 S.E. 82nd Ave.</t>
  </si>
  <si>
    <t>Higginbotham approached officers with a knife. They attempted to Taser him, but he had too many clothes on.</t>
  </si>
  <si>
    <t>http://www.oregonlive.com/portland/index.ssf/2011/01/portland_police_shoot_homeless.html</t>
  </si>
  <si>
    <t>Thomas Lars Domagala</t>
  </si>
  <si>
    <t>http://www.reviewjournal.com/sites/default/files/field/media/7583381-0-4.jpg</t>
  </si>
  <si>
    <t>Martin Luther King Boulevard and Cheyenne Avenue</t>
  </si>
  <si>
    <t>U.S. Marshals Service</t>
  </si>
  <si>
    <t>A multi-jurisdictional task force was trying to arrest fugitive Thomas Lars Domagala on a warrant in the beating of an elderly man in Arizona when he and two accomplices led authorities on a high-speed chase. Their car hit at least one other vehicle before coming to a stop. Domagala got out and ran. A federal marshal gave chase and shot and killed Domagala, who had a handgun. The driver of the vehicle 26-year-old Tabitha Alvarez of Tucson, Ariz., and the 22-year-old passenger, Meggan Lecroy, were arrested.</t>
  </si>
  <si>
    <t>http://www.reviewjournal.com/news/crime-courts/man-killed-marshal-was-wanted-burglaries-arizona</t>
  </si>
  <si>
    <t>Timothy Grant</t>
  </si>
  <si>
    <t>NE Sandy Blvd &amp; NE 24th Ave</t>
  </si>
  <si>
    <t>Taser</t>
  </si>
  <si>
    <t>Grant had been visiting his sister and a friend in Portland, and was apparently walking in and out of traffic when bystanders tried to assist him, then called 911. When police arrived, they allegedly had trouble getting Grant into custody. He was on the ground when Park tasered him in the back and on the neck. He died on the way to the hospital.</t>
  </si>
  <si>
    <t>http://www.portlandonline.com/auditor/index.cfm?c=54263&amp;a=455591</t>
  </si>
  <si>
    <t>Tommy Lee Gest</t>
  </si>
  <si>
    <t>Sixth Street and Carson Avenue</t>
  </si>
  <si>
    <t>Two Las Vegas police officers in a patrol car saw Tommy Lee Gest try to stab a person near downtown Las Vegas, and they pulled over to stop him. Gest walked into the street toward the car, and officer drove the car a short distance away and got out. Gest walked toward the partners with the knife. Officers told him to drop it but he didn't comply. One officer fired once, hitting him in the chest.</t>
  </si>
  <si>
    <t>https://drive.google.com/file/d/0B-l9Ys3cd80fTF9OM003emRHaFE/edit?usp=sharing</t>
  </si>
  <si>
    <t>Tory Manvilla</t>
  </si>
  <si>
    <t>4786 Fairfax Ave.</t>
  </si>
  <si>
    <t>Las Vegas police were called to the neighborhood over a man acting erratically and trying to break into homes. The man, Tory Manvilla, had entered a home and locked himself in a bathroom. Police said he charged officers with a knife inside the home. Two officers each fired, killing him.</t>
  </si>
  <si>
    <t>https://drive.google.com/file/d/0B-l9Ys3cd80fdDBIQWZkVW9ITkk/edit?usp=sharing</t>
  </si>
  <si>
    <t>Trevon Cole</t>
  </si>
  <si>
    <t>2850 E. Bonanza Road</t>
  </si>
  <si>
    <t>A rifle shot to the head takes the life of Trevon Cole, 21, a small-time marijuana dealer who is unarmed in his apartment on East Bonanza Road when Las Vegas narcotics officers storm in.</t>
  </si>
  <si>
    <t>https://drive.google.com/file/d/0B-l9Ys3cd80fcmtwS0JBNmxUT1E/edit?usp=sharing</t>
  </si>
  <si>
    <t>Tyrise M. Bell</t>
  </si>
  <si>
    <t>http://www.reviewjournal.com/sites/default/files/field/media/3297254.jpg</t>
  </si>
  <si>
    <t>712 W. Ann Road</t>
  </si>
  <si>
    <t>North Las Vegas police officer tried to stop two teens for jaywalking but they ran from him. He chose to pursue Tyrise M. Bell, and the foot pursuit led to a desert lot just east of a PT's Pub. Bell tripped and the officer tackled him. During the struggle the officer hit Bell twice with a baton. He dropped the weapon and reached around to get control of Bell's arms. He felt Bell gripping a handgun and the officer pulled out a gun and told him to drop it. While wrestling with the weapon, the officer fired several times, killing Bell. An investigation found Bell's gun was the property of the U.S. Air Force. It's unclear how it came into Bell's possession.</t>
  </si>
  <si>
    <t>https://drive.google.com/file/d/0B-l9Ys3cd80fXy1Pb1MtcE16QVE/edit?usp=sharing</t>
  </si>
  <si>
    <t>Vernon Allen</t>
  </si>
  <si>
    <t>503 W Burnside St</t>
  </si>
  <si>
    <t>An officer approached Allen, who was outside the Cabaret strip club wildly pacing the street, kicking trashcans, and waving a knife. The officer tried to calm Allen down, but Allen apparently grabbed the officer, putting him in a chokehold. The officer quickly broke free and two squad cars squealed onto the scene. As Allen lunged with the knife, three of the four officers fired six shots; all six bullets hit Allen.</t>
  </si>
  <si>
    <t>http://www.portlandmercury.com/portland/behind-closed-doors/Content?oid=33703</t>
  </si>
  <si>
    <t>Villa Valvatin</t>
  </si>
  <si>
    <t>2400 block Ritchie Street</t>
  </si>
  <si>
    <t>Villa was driving a car that contained three other men that had been stopped at a stop sign for some time, arousing the suspicions of residents, who called police. Two Oakland police officers responded and as they approached the vehicle they said Villa started reaching for a pistol near him.</t>
  </si>
  <si>
    <t>http://www.insidebayarea.com/search/ci_7805308?IADID=Search-www.insidebayarea.com-www.insidebayarea.com</t>
  </si>
  <si>
    <t>William Smith</t>
  </si>
  <si>
    <t>1935 Tully Rd</t>
  </si>
  <si>
    <t>San Jose</t>
  </si>
  <si>
    <t>95122</t>
  </si>
  <si>
    <t>Santa Clara</t>
  </si>
  <si>
    <t>San Jose Police Department</t>
  </si>
  <si>
    <t>Beaten to death</t>
  </si>
  <si>
    <t>Smith died during a scuffle on Sept. 25, 2001, that started with a disturbance at a McDonald's restaurant and eventually involved eight officers.</t>
  </si>
  <si>
    <t>http://www.1union1.com/police_lawsuits.htm</t>
  </si>
  <si>
    <t>Willie Thomas Grigsby</t>
  </si>
  <si>
    <t>SE Tolman St &amp; SE 84th Ave</t>
  </si>
  <si>
    <t>A gun battle took place after a pursuit involving a stolen vehicle. The vehicle crashed into a house. Grigsby shot two officers before being killed.</t>
  </si>
  <si>
    <t>http://www.portlandoregon.gov/police/pbnotify.cfm?action=ViewContent&amp;content_id=725</t>
  </si>
  <si>
    <t>Willie Wilkens</t>
  </si>
  <si>
    <t>http://ww2.hdnux.com/photos/10/50/54/2263845/5/920x920.jpg</t>
  </si>
  <si>
    <t>90th Avenue and B Street</t>
  </si>
  <si>
    <t>Two rookie Oakland patrolmen shot and killed an undercover narcotics officer  who they didn't realize was one of their own - as he arrested a suspected car thief,</t>
  </si>
  <si>
    <t>http://www.sfgate.com/bayarea/article/Friendly-Fire-Fells-Oakland-Officer-Two-rookies-2965432.php</t>
  </si>
  <si>
    <t>Oscar Grant III</t>
  </si>
  <si>
    <t>http://s3.amazonaws.com/dk-production/images/39145/large/Oscar_Grant.jpg?1372975240</t>
  </si>
  <si>
    <t>3401 East Twelfth Street</t>
  </si>
  <si>
    <t>Bay Area Rapid Transit Police Department</t>
  </si>
  <si>
    <t>A restrained and unarmed Oscar Grant was shot in the back by by Bay Area Rapid Transit police officer Johannes Mehserle. Mehserle was found guilty of involuntary manslaughter, and sentenced to two years in state prison with 292 days of credit for time already served.</t>
  </si>
  <si>
    <t>Alameda County prosecutors charged Mehserle with murder for the shooting.</t>
  </si>
  <si>
    <t>http://sfbayview.com/2009/oscar-grant-young-father-and-peacemaker-executed-by-bart-police/</t>
  </si>
  <si>
    <t>Kelly Thomas</t>
  </si>
  <si>
    <t>http://media.nbclosangeles.com/images/654*368/fullerton-beating-subject-3.jpg</t>
  </si>
  <si>
    <t>120 East Santa Fe Avenue</t>
  </si>
  <si>
    <t>Fullerton</t>
  </si>
  <si>
    <t>92832</t>
  </si>
  <si>
    <t>Fullerton Police Department</t>
  </si>
  <si>
    <t>Battered</t>
  </si>
  <si>
    <t>Kelly Thomas, 37, was hospitalized July 5 after an altercation with six Fullerton police officers at a bus depot. He died five days later after he was removed from life support.</t>
  </si>
  <si>
    <t>Officers indicted</t>
  </si>
  <si>
    <t>http://articles.latimes.com/2012/may/08/local/la-me-kelly-thomas-20120508</t>
  </si>
  <si>
    <t>Ian Pace Dunwoodie</t>
  </si>
  <si>
    <t>1450 C St.</t>
  </si>
  <si>
    <t>89431</t>
  </si>
  <si>
    <t>Washoe County Sheriff's Office</t>
  </si>
  <si>
    <t>Ian Dunwoodie was shot and killed by Washoe County sheriff's deputies while fleeing from Sparks Justice Court. Sparks City Council approved a $50,000 settlement for wrongful death with the family.</t>
  </si>
  <si>
    <t>https://drive.google.com/file/d/0B-l9Ys3cd80fUHFzV0xiVWVJejA/edit?usp=sharing</t>
  </si>
  <si>
    <t>Christopher Michael Tallman</t>
  </si>
  <si>
    <t>10 State St.</t>
  </si>
  <si>
    <t>89501</t>
  </si>
  <si>
    <t>NV Parole &amp; Probation</t>
  </si>
  <si>
    <t>A scuffle with two probation officers ended in Tallman's death when he was told he was going to be jailed for using methamphetamine. He was a convicted felon.</t>
  </si>
  <si>
    <t>http://www.ar15.com/archive/topic.html?b=8&amp;f=22&amp;t=223140</t>
  </si>
  <si>
    <t>Drug or Alcohol use</t>
  </si>
  <si>
    <t>Dale Mattson</t>
  </si>
  <si>
    <t>46</t>
  </si>
  <si>
    <t>390 E. Gepford Way</t>
  </si>
  <si>
    <t>Dale Mattson was found dead in his Sun Valley home Monday afternoon, following a two-day stand-off that involved exchanging gunfire with officers.</t>
  </si>
  <si>
    <t>https://drive.google.com/file/d/0B-l9Ys3cd80fcERyV2Nmc292T00/edit?usp=sharing</t>
  </si>
  <si>
    <t>Daniel Millan Lopez</t>
  </si>
  <si>
    <t>395 E. Second St.</t>
  </si>
  <si>
    <t>While being chased by Reno Police, Lopez apparently intentionally shot himself in the head.</t>
  </si>
  <si>
    <t>https://drive.google.com/file/d/0B-l9Ys3cd80fYnpReVlkTjJqN00/edit?usp=sharing</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</si>
  <si>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</si>
  <si>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</si>
  <si>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</si>
  <si>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</si>
  <si>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</si>
  <si>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Devin Peterson</t>
  </si>
  <si>
    <t>http://i.huffpost.com/gen/969899/thumbs/o-DEVIN-PETERSON-facebook.jpg</t>
  </si>
  <si>
    <t>Interstate 80 Eb Fy/Mile Marker 23</t>
  </si>
  <si>
    <t>Fernley</t>
  </si>
  <si>
    <t>89408</t>
  </si>
  <si>
    <t>Lyon</t>
  </si>
  <si>
    <t>Gunshot/suicide</t>
  </si>
  <si>
    <t>During a traffic stop, Devin Peterson, a felon on probation for carrying a concealed weapon, managed to steal a trooper's cruiser and use his shotgun to carjack another vehicle. The chase ended with Peterson shooting himself in the chest with the officer's weapon near Fernley. Some 109 pounds of pot was found wrapped in packages in the back of the vehicle.</t>
  </si>
  <si>
    <t>http://www.huffingtonpost.com/2013/02/01/devin-peterson-100-pounds-marijuana-carjacking-police_n_2598163.html</t>
  </si>
  <si>
    <t>Greg Larson</t>
  </si>
  <si>
    <t>820 Ryland St., No. 104</t>
  </si>
  <si>
    <t>Reno police responded to a report of a shooting. As they were looking, they encountered Larson, who shot at them. They returned fire and killed him.</t>
  </si>
  <si>
    <t>https://drive.google.com/file/d/0B-l9Ys3cd80fMS13RzRyM1loWEE/edit?usp=sharing</t>
  </si>
  <si>
    <t>Jace Herndon</t>
  </si>
  <si>
    <t>41</t>
  </si>
  <si>
    <t>http://blogs.rgj.com/crime/files/2012/05/herndon1.jpg</t>
  </si>
  <si>
    <t>400 block Court Street</t>
  </si>
  <si>
    <t>Shot during a stolen vehicle stop.</t>
  </si>
  <si>
    <t>https://drive.google.com/file/d/0B-l9Ys3cd80fcG1QQ1B6aGZpRUU/edit?usp=sharing</t>
  </si>
  <si>
    <t>Jairo Dario Rodriguez</t>
  </si>
  <si>
    <t>16</t>
  </si>
  <si>
    <t>Locust Street and Vassar Street</t>
  </si>
  <si>
    <t>Police say that Rodriguez threw a baseball bat at a car (possibly a rival gang) and then fired into the vehicle with a .380 semi-automatic handgun. Roney shouted, in English, that he was a police officer and to drop the gun. Rodriguez couldn’t speak English. Rodriguez didn’t drop the gun. Roney fired five shots killing him.</t>
  </si>
  <si>
    <t>http://www.newsreview.com/reno/gangs-cops-issues-of/content?oid=37925</t>
  </si>
  <si>
    <t>Jeffery Allen Violett</t>
  </si>
  <si>
    <t>520 Vassar St.</t>
  </si>
  <si>
    <t>Violett's wife called police to say he was drunk and needed to be detoxed. When police arrived, he took his infant daughter hostage. He was walking toward a police car with the gun at his daughter's head when an officer shot him in the face.</t>
  </si>
  <si>
    <t>https://drive.google.com/file/d/0B-l9Ys3cd80fdEJDSWZ6TUZqTkE/edit?usp=sharing</t>
  </si>
  <si>
    <t>John Franklin McCoy</t>
  </si>
  <si>
    <t>corner of 15th Street/Prater Way</t>
  </si>
  <si>
    <t>Sparks officers were attempting to arrest McCoy at the 7-Eleven on 15th and Prater. He rammed one of the officer's cars with his car.Police fired and killed him.</t>
  </si>
  <si>
    <t>https://drive.google.com/file/d/0B-l9Ys3cd80fLWprM2NyMm9tVjg/edit?usp=sharing</t>
  </si>
  <si>
    <t>John Robert Dellafiora</t>
  </si>
  <si>
    <t>Interstate 80/Mile Marker 194</t>
  </si>
  <si>
    <t>Winnemucca</t>
  </si>
  <si>
    <t>89445</t>
  </si>
  <si>
    <t>Humboldt County Sheriff's Office</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</si>
  <si>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</si>
  <si>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</si>
  <si>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Joseph Parsons</t>
  </si>
  <si>
    <t>62</t>
  </si>
  <si>
    <t>118 West St.</t>
  </si>
  <si>
    <t>Police were called when neighbors reported Parsons was firing shots in the air, and he pointed his gun and shot twice at police.</t>
  </si>
  <si>
    <t>https://drive.google.com/file/d/0B-l9Ys3cd80fTF9vNTVOWDQxQlk/edit?usp=sharing</t>
  </si>
  <si>
    <t>Joshua Scott Lehman</t>
  </si>
  <si>
    <t>17115 S Virginia St.</t>
  </si>
  <si>
    <t>89521</t>
  </si>
  <si>
    <t>A drunken driving suspect, Lehman approached three officers with a rock. He'd threatened suicide earlier that day.</t>
  </si>
  <si>
    <t>http://www.kolotv.com/home/headlines/892646.html</t>
  </si>
  <si>
    <t>Kenneth Jewell Stafford</t>
  </si>
  <si>
    <t>http://www.newsreview.com/imager/house-of-pain/b/original/14648624/eb2c/cover3-1.jpg</t>
  </si>
  <si>
    <t>2187 Bellcrest Circle</t>
  </si>
  <si>
    <t>89512</t>
  </si>
  <si>
    <t>Reno Police Department/SparksPolice Department (Regional Unit)</t>
  </si>
  <si>
    <t>Kenny Stafford was shot and killed by police after walking through a neighborhood with a gun on July 11, 2013. The active duty serviceman was said to be suffering from PTSD and suicidal.</t>
  </si>
  <si>
    <t>https://drive.google.com/file/d/0B-l9Ys3cd80fLWpxZFZyY1IwRW8/edit?usp=sharing</t>
  </si>
  <si>
    <t>Layne Michael Campbell</t>
  </si>
  <si>
    <t>350 Scorpio Circle</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</si>
  <si>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</si>
  <si>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</si>
  <si>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Michael Paul Wellborn</t>
  </si>
  <si>
    <t>803 Lake St., No. C</t>
  </si>
  <si>
    <t>Wellborn was wanted for questioning in connection with a murder and kidnapping. He was shot though a window while his kidnapping victim looked on.</t>
  </si>
  <si>
    <t>https://drive.google.com/file/d/0B-l9Ys3cd80fRl9WV01wN21JbG8/edit?usp=sharing</t>
  </si>
  <si>
    <t>Monica Ritchey</t>
  </si>
  <si>
    <t>45</t>
  </si>
  <si>
    <t>1506 Woodhaven Lane</t>
  </si>
  <si>
    <t>Called to a report of a woman threatening suicide and shooting into the air, police shot Ritchie after she shot her 20-year-old daughter.</t>
  </si>
  <si>
    <t>https://drive.google.com/file/d/0B-l9Ys3cd80fUXFJSkRvbDY3VGM/edit?usp=sharing</t>
  </si>
  <si>
    <t>Rodney L. Wright</t>
  </si>
  <si>
    <t>501 W. First St.</t>
  </si>
  <si>
    <t>89503</t>
  </si>
  <si>
    <t>Reno Municipal Court Marshals</t>
  </si>
  <si>
    <t>Crushed by trash compactor</t>
  </si>
  <si>
    <t>Reno police have identified a man they say was crushed to death by a trash compactor while running from law enforcement yesterday morning. Municipal Court Marshals saw 37-year-old Rodney Wright on his bike around 11am Wednesday at First and Virginia Streets. He was wanted for a misdemeanor, and when marshals tried to stop him, Wright sped away, crashed his bike and then ran. Less than 30 minutes later an employee at a residential complex at First and Ralston told investigators someone had been found in the building's trash compactor.</t>
  </si>
  <si>
    <t>Accidental</t>
  </si>
  <si>
    <t>http://guardianlv.com/2013/02/reno-nv-saturday-night-shooting-leaves-one-dead/</t>
  </si>
  <si>
    <t>Ronald Leach</t>
  </si>
  <si>
    <t>1240 E. Ninth S.t</t>
  </si>
  <si>
    <t>A psychiatric patient, Ronald Leach, threatened a Reno police officer with a claw hammer and was fatally shot by Officer Rick Martinelli in the parking lot of West Hills Hospital.</t>
  </si>
  <si>
    <t>https://drive.google.com/file/d/0B-l9Ys3cd80fTTd1aHYtU3ltS1E/edit?usp=sharing</t>
  </si>
  <si>
    <t>Santiago Martinez</t>
  </si>
  <si>
    <t>2545 Edgewood Drive</t>
  </si>
  <si>
    <t>NV Gaming Control Board</t>
  </si>
  <si>
    <t>Santiago Martinez carjacked two women in a silver Kia. Off-duty officer gaming control board officer Steven Hatcher noticed the crime at the Starbucks on West Seventh and McCarran and followed the car. After a confrontation, police say Hatcher shot and killed Martinez.</t>
  </si>
  <si>
    <t>http://www.ktvn.com/story/7596328/authorities-identify-carjacking-suspect-killed-monday</t>
  </si>
  <si>
    <t>Scott Lance Demars</t>
  </si>
  <si>
    <t>http://media.graytvinc.com/images/348*350/scott-demars-2.jpg</t>
  </si>
  <si>
    <t>505 Winston Drive</t>
  </si>
  <si>
    <t>Scott Demars was shot and killed by Reno Police after he allegedly robbed a store and aimed a gun at police.</t>
  </si>
  <si>
    <t>https://drive.google.com/file/d/0B-l9Ys3cd80fa1ZMVUpOQTlvQkE/edit?usp=sharing</t>
  </si>
  <si>
    <t>Steven Alan Jarosz</t>
  </si>
  <si>
    <t>255 N. Mccarran Blvd.</t>
  </si>
  <si>
    <t>A burglary suspect, Jarosz pulled a 9 mm gun on Officer Mac Venzon who shot him once in the head.</t>
  </si>
  <si>
    <t>https://drive.google.com/file/d/0B-l9Ys3cd80feVJYZk5zeVBCUUE/edit?usp=sharing</t>
  </si>
  <si>
    <t>Stuart Alan Wood</t>
  </si>
  <si>
    <t>http://media.thedenverchannel.com/photo/2012/09/08/Stuart-Wood-24825517_110401_ver1.0_320_240.jpg</t>
  </si>
  <si>
    <t>500 N. Sierra St.</t>
  </si>
  <si>
    <t>Reno Police Department, University of Nevada Police</t>
  </si>
  <si>
    <t>Police say Wood was sought on a Colorado felony warrant before the 2 p.m. Friday shooting involving four Reno and University of Nevada, Reno police officers in the parking lot of the Circus Circus casino.</t>
  </si>
  <si>
    <t>http://www.thedenverchannel.com/news/colorado-fugitive-killed-by-police-outside-casino</t>
  </si>
  <si>
    <t>Walter Inzer</t>
  </si>
  <si>
    <t>81</t>
  </si>
  <si>
    <t>200 Mill St.</t>
  </si>
  <si>
    <t>Paddy wagon</t>
  </si>
  <si>
    <t>According to police report, an intoxicated Walter Inzer was being transported to Washoe County Jail. Upon arrival, he was found dead in the paddy wagon.</t>
  </si>
  <si>
    <t>https://drive.google.com/file/d/0B-l9Ys3cd80fS3FyU3g4ZVpVMGM/edit?usp=sharing</t>
  </si>
  <si>
    <t>William Barton Lewis</t>
  </si>
  <si>
    <t>37</t>
  </si>
  <si>
    <t>755 Kuenzli St.</t>
  </si>
  <si>
    <t>Incomplete information, just said Lewis was shot by police, but nothing about the circumstances.</t>
  </si>
  <si>
    <t>https://drive.google.com/file/d/0B-l9Ys3cd80fRGEzeW1oYnFKaVU/edit?usp=sharing</t>
  </si>
  <si>
    <t>Kevin Albertson</t>
  </si>
  <si>
    <t>corner of Lemmon Drive and Lemmon Valley Drive</t>
  </si>
  <si>
    <t>Deputy Mathew Durham was sentenced to 30 days in jail and community service for causing injuries that led to the death of 21-year-old Kevin Albertson</t>
  </si>
  <si>
    <t>http://www.kolotv.com/home/headlines/113093209.html</t>
  </si>
  <si>
    <t>Richard Stanley Cranston</t>
  </si>
  <si>
    <t>61</t>
  </si>
  <si>
    <t>Highway 400 and Star Peak Canyon</t>
  </si>
  <si>
    <t>Imlay</t>
  </si>
  <si>
    <t>89418</t>
  </si>
  <si>
    <t>Pershing</t>
  </si>
  <si>
    <t>Humboldt County Sheriffs Office Special Response Team; Pershing County Sheriff's Office</t>
  </si>
  <si>
    <t>Cranston had been squatting in the Star Peak Canyon area for several months. BLM and Pershing County sheriff’s deputies were attempting to evict Cranston when he fired multiple shots at the officers and was killed in the return fire.</t>
  </si>
  <si>
    <t>https://drive.google.com/file/d/0B-l9Ys3cd80feVcwNXBadkJ0OW8/edit?usp=sharing</t>
  </si>
  <si>
    <t>D’Andre Berghardt Jr.</t>
  </si>
  <si>
    <t>http://www.reviewjournal.com/sites/default/files/field/media/web1_WEB_Berghardt_Red_Rock_OIS_mug_1.jpg</t>
  </si>
  <si>
    <t>Calico Basin Road and Blue Diamond Road</t>
  </si>
  <si>
    <t>89161</t>
  </si>
  <si>
    <t>Clark</t>
  </si>
  <si>
    <t>Bureau of Land Management</t>
  </si>
  <si>
    <t>A pedestrian in the Red Rock Canyon National Conservation Area got in an argument with two bicyclists. Upon arrival of NHP a struggle ensued, and the pedestrian was killed.</t>
  </si>
  <si>
    <t>http://lasvegassun.com/news/2014/feb/14/officer-involved-shooting-leaves-pedestrian-dead-r/</t>
  </si>
  <si>
    <t>Daniel Dixon</t>
  </si>
  <si>
    <t>3480 Fritz Lane</t>
  </si>
  <si>
    <t>Pahrump</t>
  </si>
  <si>
    <t>Nye</t>
  </si>
  <si>
    <t>Nye County Sheriff's Office</t>
  </si>
  <si>
    <t>Dixon fled from a traffic stop. Police had him cornered in a shed, and he shot himself in the head.</t>
  </si>
  <si>
    <t>https://drive.google.com/file/d/0B-l9Ys3cd80fbEtja2RlSk11Zzg2TGFqb3BYVjEwUTd6QXEw/edit?usp=sharing</t>
  </si>
  <si>
    <t>Nye County Sheriff's Office/burghart</t>
  </si>
  <si>
    <t>Scott Lavel Zieske</t>
  </si>
  <si>
    <t>S. Vicki Ann Road</t>
  </si>
  <si>
    <t>The couple, Zieske and Hewitt were wanted for murder when Nye County deputies caught up with them in a double-wide trailer they'd broken into. Zieske drew first, after he was shot, Hewitt came out of hiding, grabbed the gun Zieske had and was also shot.</t>
  </si>
  <si>
    <t>http://news.google.com/newspapers?nid=1053&amp;dat=20001102&amp;id=8_EkAAAAIBAJ&amp;sjid=JREGAAAAIBAJ&amp;pg=533,163957</t>
  </si>
  <si>
    <t>Donna Lee Hewitt</t>
  </si>
  <si>
    <t>http://news.google.com/newspapers?nid=1053&amp;dat=20001102&amp;id=8_EkAAAAIBAJ&amp;sjid=JREGAAAAIBAJ&amp;pg=533,163958</t>
  </si>
  <si>
    <t>David Pendleton</t>
  </si>
  <si>
    <t>http://media.graytvinc.com/images/David+Pendleton.jpg</t>
  </si>
  <si>
    <t>Cemetery Lane</t>
  </si>
  <si>
    <t>Gardnerville</t>
  </si>
  <si>
    <t>89410</t>
  </si>
  <si>
    <t>Douglas</t>
  </si>
  <si>
    <t>Douglas County Sheriff's Department</t>
  </si>
  <si>
    <t>David Pendleton, 77, was fatally shot at the Garden Cemetery after he pointed a loaded shotgun at a Douglas County sheriff's deputy who returned fire with his duty revolver.</t>
  </si>
  <si>
    <t>http://www.kolotv.com/home/headlines/Gardnerville_Man_Killed_by_Deputy_Had_History_of_Making_Threats_135289923.html</t>
  </si>
  <si>
    <t>Douglas County Sheriff's Office/Burghart</t>
  </si>
  <si>
    <t>Harvey Ex</t>
  </si>
  <si>
    <t>15 U.S. 50</t>
  </si>
  <si>
    <t>Stateline</t>
  </si>
  <si>
    <t>89449</t>
  </si>
  <si>
    <t>Harvey Ex was apparently suicidal when he took over the high-stakes room in Harrah's Lake Tahoe Hotel Casino. He shot two deputies, neither died, before he was shot and killed.</t>
  </si>
  <si>
    <t>http://www.tahoedailytribune.com/article/20051205/NEWS/51205001</t>
  </si>
  <si>
    <t>Wesley Louis Skinner</t>
  </si>
  <si>
    <t>http://bloximages.chicago2.vip.townnews.com/thewesternnews.com/content/tncms/assets/v3/editorial/4/f4/4f42d34e-8a61-11e1-aedd-0019bb2963f4/4f907ac0c9efc.preview-300.jpg</t>
  </si>
  <si>
    <t>32nd St and West Bullion</t>
  </si>
  <si>
    <t>Elko</t>
  </si>
  <si>
    <t>89801</t>
  </si>
  <si>
    <t>Elko County Sheriff's Department</t>
  </si>
  <si>
    <t>Deputies went to serve a warrant for stolen property. Skinner went into an RV, laid on a bed and committed suicide with a shotgun.</t>
  </si>
  <si>
    <t>https://drive.google.com/file/d/0B-l9Ys3cd80fc2dYR2NzOTR5UmM/edit?usp=sharing</t>
  </si>
  <si>
    <t>Elko Police Department/Burghart</t>
  </si>
  <si>
    <t>Elizabeth DeMaria</t>
  </si>
  <si>
    <t>http://assets.nydailynews.com/polopoly_fs/1.1105779.1341151767!/img/httpImage/image.jpg_gen/derivatives/landscape_635/mgm2n-3-web.jpg</t>
  </si>
  <si>
    <t>3799 S Las Vegas Blvd,</t>
  </si>
  <si>
    <t>Secretary of State's office/Securities Division</t>
  </si>
  <si>
    <t>Suicide/leapt off building</t>
  </si>
  <si>
    <t>Secretary of State's office/Securities Division investigators had tracked DeMaria to the MGM Grand. She jumped of the 35th floor to avoid escape.</t>
  </si>
  <si>
    <t>http://www.nydailynews.com/news/national/woman-dies-35-floor-leap-mgm-grand-hotel-las-vegas-escape-cops-arrest-article-1.1105780</t>
  </si>
  <si>
    <t>Secretary of State/burghart</t>
  </si>
  <si>
    <t>Nigel Flores</t>
  </si>
  <si>
    <t>547 Coyote Circle</t>
  </si>
  <si>
    <t>Wadsworth</t>
  </si>
  <si>
    <t>89442</t>
  </si>
  <si>
    <t>Nigel Flores was shot and killed by a detective assigned to SWAT. Flores was killed by gunfire after engaging SWAT operators with a shotgun. The WCSO was assisting the FBI in a search/arrest warrant on Indian Land.</t>
  </si>
  <si>
    <t>https://drive.google.com/file/d/0B-l9Ys3cd80fY09PZUIzeENLdGs/edit?usp=sharing</t>
  </si>
  <si>
    <t>Robert McKinney</t>
  </si>
  <si>
    <t>171 S. C Street</t>
  </si>
  <si>
    <t>Virginia City</t>
  </si>
  <si>
    <t>89440</t>
  </si>
  <si>
    <t>Storey</t>
  </si>
  <si>
    <t>Storey County Sheriff’s Office</t>
  </si>
  <si>
    <t>McKinney made threats against two tourists in the Firehouse Restaurant. A deputy responded, but McKinney was combative and not susceptible to pepper spray. He pulled a knife and the deputy shot him</t>
  </si>
  <si>
    <t>https://drive.google.com/file/d/0B-l9Ys3cd80fbnRReU1VaW9rYzFOXy1ZREh1MkpaejRYamRF/edit?usp=sharing</t>
  </si>
  <si>
    <t>Storey County District Attorney/Burghart</t>
  </si>
  <si>
    <t>Roy Wilkins</t>
  </si>
  <si>
    <t>5365 Sidehill Drive</t>
  </si>
  <si>
    <t>Sun Valley</t>
  </si>
  <si>
    <t>89433</t>
  </si>
  <si>
    <t>A WCSO Detective shot and killed Roy Wilkins after Wilkins produced a handgun. Wilkins died later in the hospital.</t>
  </si>
  <si>
    <t>https://drive.google.com/file/d/0B-l9Ys3cd80fUFZIcTdiVGlYcTA/edit?usp=sharing</t>
  </si>
  <si>
    <t>David Sal Silva</t>
  </si>
  <si>
    <t>http://i.dailymail.co.uk/i/pix/2013/05/14/article-2324402-19C65605000005DC-653_306x423.jpg</t>
  </si>
  <si>
    <t>Flower Street and Palm Drive</t>
  </si>
  <si>
    <t>93305</t>
  </si>
  <si>
    <t>Kern County Sheriff's Deputies</t>
  </si>
  <si>
    <t>A father was beaten to death, the sheriff, of whom's men beat the man to death, which also happens to be the coroner, ruled the cause of death an accident.</t>
  </si>
  <si>
    <t>Accident</t>
  </si>
  <si>
    <t>http://www.dailymail.co.uk/news/article-2324402/David-Silva-death-Shocking-video-shows-moment-father-beaten-death-COPS-witnesses-accuse-police-cover-up.html#comments</t>
  </si>
  <si>
    <t>kc</t>
  </si>
  <si>
    <t>Paul Heenan</t>
  </si>
  <si>
    <t>http://funeralinnovations.com/img/obits/large/96134_jmtz3qik553dvaouy.JPG</t>
  </si>
  <si>
    <t>South Baldwin Street</t>
  </si>
  <si>
    <t>53703</t>
  </si>
  <si>
    <t>Heenan, intoxicated, entered his neighbors' home early that morning. Mistaking him for a burglar, the neighbors called the police. The husband then recognized Heenan as their friend and walked him toward Heenan's home. When police arrived, Heenan and the husband were grappling on the sidewalk. Heenen turned and approached Officer Heimsness, at which time Officer Heimsness fatally shot Heenan.</t>
  </si>
  <si>
    <t>http://host.madison.com/news/local/crime_and_courts/homeowner-kevin-o-malley-questions-police-shooting-of-paul-heenan/article_98bd939a-5763-11e2-8be2-001a4bcf887a.html</t>
  </si>
  <si>
    <t>Will McCutcheon</t>
  </si>
  <si>
    <t>Eduardo Lopez-Hernandez</t>
  </si>
  <si>
    <t>Highway 95 and Charleston Overpass</t>
  </si>
  <si>
    <t>Nevada Highway Patrol troopers responded to a series of crashes in which the driver kept driving. Citizens caught the subject and beat him. After officers tasered, subdued and handcuffed him, he was not breathing.</t>
  </si>
  <si>
    <t>https://drive.google.com/file/d/0B-l9Ys3cd80fYVVNaWNDTjRIVHc/edit?usp=sharing</t>
  </si>
  <si>
    <t>Department of Public Safety-OPR</t>
  </si>
  <si>
    <t>Jose Manuel Lopez-Sanchez</t>
  </si>
  <si>
    <t>I-15 North and St. Rose Parkway</t>
  </si>
  <si>
    <t>Sloan</t>
  </si>
  <si>
    <t>89054</t>
  </si>
  <si>
    <t>Nevada Highway Patrol trooper Joshua Corcran was driving his patrol car at 113 mph without lights or sirens. He struck a car traveling about 50 mph near Sloan, killing four.</t>
  </si>
  <si>
    <t>Officer pled guilty to a felony reckless driving</t>
  </si>
  <si>
    <t>https://drive.google.com/file/d/0B-l9Ys3cd80fX3NmS0hMY29JSDA/edit?usp=sharing</t>
  </si>
  <si>
    <t>Jose Roberto Mejia Lang</t>
  </si>
  <si>
    <t>Reymunda Lopez-Vazquez</t>
  </si>
  <si>
    <t>Officer pled guilty to a felony reckless driving</t>
  </si>
  <si>
    <t>Ryan Euzene Rich</t>
  </si>
  <si>
    <t>Interstate 15 and Interstate 215</t>
  </si>
  <si>
    <t>Trooper was responding to a series of hit and runs. Caught up with suspect who was combative. He was tasered up to 13 times and died</t>
  </si>
  <si>
    <t>https://drive.google.com/file/d/0B-l9Ys3cd80fNzJyZy0tYU1LcDg/edit?usp=sharing</t>
  </si>
  <si>
    <t>Department of Public Safety-Investigative Division</t>
  </si>
  <si>
    <t>Victor De La Cruz-De Leon</t>
  </si>
  <si>
    <t>Abdul Arian</t>
  </si>
  <si>
    <t>http://www.laweekly.com/imager/b/blog/4239535/8a58/abdul_arian_facebook.JPG?cb=1389087693</t>
  </si>
  <si>
    <t>101 Freeway near Canoga Avenue</t>
  </si>
  <si>
    <t>Woodland Hills</t>
  </si>
  <si>
    <t>Abdul Arian was shot and killed by police. What began as a high-speed pursuit ended shortly before 10 p.m., when Arian got out of his car, began running and was shot by officers. Officers tried to stop Arian for driving erratically, but he did not pull over and a pursuit was initiated.</t>
  </si>
  <si>
    <t>http://www.laweekly.com/informer/2012/04/12/abdul-arian-19-year-old-leads-lapd-on-crazy-chase-shoots-it-out-with-cops-dies-video</t>
  </si>
  <si>
    <t>Burghart/ Los Angeles TImes, The Homicide Report, http://homicide.latimes.com/officer_involved/true/year/all</t>
  </si>
  <si>
    <t>Matthew Jerome Powell</t>
  </si>
  <si>
    <t>671 S. Coronado Place</t>
  </si>
  <si>
    <t>Westlake</t>
  </si>
  <si>
    <t>90057</t>
  </si>
  <si>
    <t>Mathew Powell, a 24-year-old black man, was shot in the head at 6:42 a.m. Jan. 22 by an officer during a felony assault call.</t>
  </si>
  <si>
    <t>http://www.lapdonline.org/rampart_news/news_view/34479</t>
  </si>
  <si>
    <t>Philip Arthur Miller</t>
  </si>
  <si>
    <t>9714 S. Avalon Blvd.</t>
  </si>
  <si>
    <t>90003</t>
  </si>
  <si>
    <t>A Los Angeles police sergeant responding to a disturbance at a Masonic Lodge in South Los Angeles shot and killed an unarmed man reaching for his waistband, department officials said. Philip Arthur Miller, 43, of Carson died at the scene. The shooting occurred at the Mount Nebo Grand Lodge. As police arrived to investigate complaints about noise, they heard gunshots from inside, Sands said. Moments later, a man emerged from the lodge bleeding from multiple gunshot wounds. He was followed by Miller, who was holding his waistband.</t>
  </si>
  <si>
    <t>http://homicide.latimes.com/post/philip-miller/</t>
  </si>
  <si>
    <t>Los Angeles TImes, The Homicide Report, http://homicide.latimes.com/officer_involved/true/year/all /Burghart</t>
  </si>
  <si>
    <t>Cherise Daniel Johnson</t>
  </si>
  <si>
    <t>1813 Marian Ave</t>
  </si>
  <si>
    <t>Carson City</t>
  </si>
  <si>
    <t>89701</t>
  </si>
  <si>
    <t>Carson</t>
  </si>
  <si>
    <t>Carson City Sheriff's Office</t>
  </si>
  <si>
    <t>Deputies were called to the house to check on a suicidal female. She pointed a handgun at them. A deputy fired a single shot from a shotgun.</t>
  </si>
  <si>
    <t>https://drive.google.com/file/d/0B-l9Ys3cd80fcVg0RjZVLTgyYlk/edit?usp=sharing</t>
  </si>
  <si>
    <t>Derek Steven Post</t>
  </si>
  <si>
    <t>http://ak-cache.legacy.com/legacy/images/Cobrands/elkodaily/Photos/68f895dc-bf53-4c81-accb-b1c95612ccab.jpg</t>
  </si>
  <si>
    <t>Presidential Boulevard</t>
  </si>
  <si>
    <t>Battle Mountain</t>
  </si>
  <si>
    <t>89820</t>
  </si>
  <si>
    <t>Lander</t>
  </si>
  <si>
    <t>Lander County Sheriff's Office</t>
  </si>
  <si>
    <t>Deputies were called because Post was threatening people in a motel, including his wife. He took her hostage. When deputies caught up with him on a rural road, he shot himself in the head.</t>
  </si>
  <si>
    <t>https://drive.google.com/file/d/0B-l9Ys3cd80fdGZmLVJhTU5UUzQ/edit?usp=sharing</t>
  </si>
  <si>
    <t>Donald A. Coon</t>
  </si>
  <si>
    <t>I-80 mile marker 138</t>
  </si>
  <si>
    <t>89419</t>
  </si>
  <si>
    <t>Pershing County Sheriff's Office</t>
  </si>
  <si>
    <t>Coon was intentionally running into vehicles on I-80 beginning near Truckee, CA and heading east. When police pulled him over near Imlay, he attacked with a staff.</t>
  </si>
  <si>
    <t>https://drive.google.com/file/d/0B-l9Ys3cd80fNFN0dXhVMkxaclk/edit?usp=sharing</t>
  </si>
  <si>
    <t>Gerald R. Goldsmith Jr.</t>
  </si>
  <si>
    <t>Lepire Drive and Fairview</t>
  </si>
  <si>
    <t>Officers were called when Goldsmith shot his girlfriend. As they attempted to apprehend, Goldsmith fired on officers. They returned fire, killing him.</t>
  </si>
  <si>
    <t>https://drive.google.com/file/d/0B-l9Ys3cd80fRld1Q2FKdHNaTkU/edit?usp=sharing</t>
  </si>
  <si>
    <t>Kelly Ryu Stenstrum</t>
  </si>
  <si>
    <t>http://www.fatalencounters.org/wp-content/uploads/2013/10/Strenstrum.jpg</t>
  </si>
  <si>
    <t>964 D street</t>
  </si>
  <si>
    <t>Hawthorne</t>
  </si>
  <si>
    <t>Mineral County Sheriff's Office</t>
  </si>
  <si>
    <t>Police were looking for a stolen car that was sending out OnStar information. They located the car, and Stenstrum walking away from it. A foot chase followed, with Stenstrum carrying a gun. He was shot in the back with a shotgun round.</t>
  </si>
  <si>
    <t>https://drive.google.com/file/d/0B-l9Ys3cd80fVVZTWXJhSnRhakE/edit?usp=sharing</t>
  </si>
  <si>
    <t>John Wesley Kauffman</t>
  </si>
  <si>
    <t>350 Apache</t>
  </si>
  <si>
    <t>After multiple attempts to arrest Kauffman, who was exhibiting obvious signs of mental illness, deputies attempted apprehend him at his home. He fired on officers, and after trying less-lethal methods, one shot and killed him.</t>
  </si>
  <si>
    <t>https://drive.google.com/file/d/0B-l9Ys3cd80fN2sya3MxWUZCcVk/edit?usp=sharing</t>
  </si>
  <si>
    <t>Eric J. Allen</t>
  </si>
  <si>
    <t>Taylor and Center streets</t>
  </si>
  <si>
    <t>Fallon</t>
  </si>
  <si>
    <t>89406</t>
  </si>
  <si>
    <t>Churchill</t>
  </si>
  <si>
    <t>Fallon Police Department</t>
  </si>
  <si>
    <t>Eric Allen led authorities on a high-speed chase that included gunfire after Walker River Tribal police officers pulled his car over for speeding in Schurz. After a more than 100 mile chase, Allen got out and fired more shots at officers before taking his own life.</t>
  </si>
  <si>
    <t>https://drive.google.com/file/d/0B-l9Ys3cd80faEw1Ynh2UFRibFU/edit?usp=sharing</t>
  </si>
  <si>
    <t>Julio Angel DeJesus</t>
  </si>
  <si>
    <t>Marlboro St</t>
  </si>
  <si>
    <t>Keene</t>
  </si>
  <si>
    <t>NH</t>
  </si>
  <si>
    <t>03431</t>
  </si>
  <si>
    <t>Cheshire</t>
  </si>
  <si>
    <t>Keene Police Department</t>
  </si>
  <si>
    <t>After a foot pursuit following a robbery DeJesus got into a car. Officer James Lamoureux was positioned at the driver's side door. DeJesus backed up the vehicle at which time Lamoureux positioned himself in front of the driver's side corning. The car started forward at which time Lamoureux started to fire at DeJesus. Lamoureux step out of the path of the car and continued to fire as it drove away from officers eventually striking DeJesus in the neck causing DeJesus to die at the scene.</t>
  </si>
  <si>
    <t>http://doj.nh.gov/media-center/press-releases/2012/documents/20120511-keene-officer-shooting.pdf</t>
  </si>
  <si>
    <t>Eric Freerock</t>
  </si>
  <si>
    <t>Christopher D. Seksinsky</t>
  </si>
  <si>
    <t>35 Keene Rd</t>
  </si>
  <si>
    <t>Winchester</t>
  </si>
  <si>
    <t>03470</t>
  </si>
  <si>
    <t>Swanzey Police Department</t>
  </si>
  <si>
    <t>Four police officers responded to a domestic disturbance. Seksinsky had been off his medications for mental illnesses and arguing with his wife. Officers were alerted that he was alone in his apartment with a knife and was suicidal. Officers deployed a TASER but Seksinsky continued toward officers. Officer Robert Blodgett fire his weapon hitting Seksinsky in the upper arm which proved fatal before medical personnel arrived.</t>
  </si>
  <si>
    <t>http://doj.nh.gov/media-center/press-releases/2011/documents/20110708-winchester-deadly-force.pdf</t>
  </si>
  <si>
    <t>Bernard Lofton</t>
  </si>
  <si>
    <t>1800 block Spence St</t>
  </si>
  <si>
    <t>21230</t>
  </si>
  <si>
    <t>Baltimore City Police</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</si>
  <si>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</si>
  <si>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justified</t>
  </si>
  <si>
    <t>http://articles.baltimoresun.com/2014-02-15/news/bs-md-ci-police-involved-shootings-ids-20140215_1_two-officers-shootings-cash-register</t>
  </si>
  <si>
    <t>Fatal Encounters</t>
  </si>
  <si>
    <t>Shawn Dewayne Dean</t>
  </si>
  <si>
    <t>Mannasota and Dudley Avenue</t>
  </si>
  <si>
    <t>21213</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</si>
  <si>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</si>
  <si>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http://baltimore.cbslocal.com/2013/10/17/2-injured-in-police-involved-shooting-in-baltimore/</t>
  </si>
  <si>
    <t>Delma Towler</t>
  </si>
  <si>
    <t>http://assets.nydailynews.com/polopoly_fs/1.1168281!/img/httpImage/image.jpg_gen/derivatives/article_970/towler26n-1-web.jpg</t>
  </si>
  <si>
    <t>813 Tenth St</t>
  </si>
  <si>
    <t>Altavista</t>
  </si>
  <si>
    <t>24517</t>
  </si>
  <si>
    <t>Campbell</t>
  </si>
  <si>
    <t>Altavista Police Department</t>
  </si>
  <si>
    <t>83-year-old woman believe prowlers were outside her home. She left by the back door, and when police approached, raised her gun. She was shot and killed.</t>
  </si>
  <si>
    <t>http://www.newsadvance.com/news/local/article_fb8b303e-d76c-11e2-b9df-0019bb30f31a.html</t>
  </si>
  <si>
    <t>Anonymous</t>
  </si>
  <si>
    <t>Dan Ficker</t>
  </si>
  <si>
    <t>http://media.cleveland.com/metro/photo/9774769-small.jpg</t>
  </si>
  <si>
    <t>Pelham Drive and Wareham Drive</t>
  </si>
  <si>
    <t>Cleveland</t>
  </si>
  <si>
    <t>44129</t>
  </si>
  <si>
    <t>Cleveland Police Department</t>
  </si>
  <si>
    <t>Two Cleveland police officers cross jurisdiction into Parma without notifying them. Daniel Ficker, 27, and his girlfriend attended a party at the Cleveland home of officer David Mindek. After they left the party, Mindek's wife -- a cousin of Ficker's girlfriend -- noticed $8,000 in jewelry and cash had been stolen. She suspected Ficker. Mindek, who was off-duty, called an on-duty officer, Matthew Craska, and together they went to Ficker'™s girlfriend'™s house in Parma, where they confronted the suspect, who was drunk. There was a fistfight, and Craska shot and killed Ficker. Mindek was charged with dereliction of duty for failing to assist Craska in the arrest, but he was acquitted at a trial. Ficker'™s family filed a federal wrongful death suit against the officers, the police department and the city.</t>
  </si>
  <si>
    <t>https://www.youtube.com/watch?v=PiQ7s2QaUI0&amp;list=LLsU12prh3rmNUlIaF3575wg</t>
  </si>
  <si>
    <t>DEO Greater Cleveland Cop Block</t>
  </si>
  <si>
    <t>Jerry Wayne Waller</t>
  </si>
  <si>
    <t>http://assets.nydailynews.com/polopoly_fs/1.1357948!/img/httpImage/image.jpg_gen/derivatives/article_970/grandpa30n-1-web.jpg</t>
  </si>
  <si>
    <t>404 Havenwood Lane</t>
  </si>
  <si>
    <t>Fort Worth</t>
  </si>
  <si>
    <t>76112</t>
  </si>
  <si>
    <t>Fort Worth Police Department</t>
  </si>
  <si>
    <t>Police responding to burglar alarm shoot armed neighbor in his property.</t>
  </si>
  <si>
    <t>http://www.star-telegram.com/2013/05/29/4888210/officer-involved-in-shooting-at.html</t>
  </si>
  <si>
    <t>NoPoliceState</t>
  </si>
  <si>
    <t>Luis Antonio Elena Rodriguez</t>
  </si>
  <si>
    <t>http://www.koco.com/image/view/-/24682116/medRes/2/-/maxh/480/maxw/640/-/uyw3nj/-/img-Family-releases-video-of-Norman-man-s-in-custody-death-at-Warren-Theater.jpg</t>
  </si>
  <si>
    <t>Warren Theatre, 1000 S Telephone Rd</t>
  </si>
  <si>
    <t>Moore</t>
  </si>
  <si>
    <t>73160</t>
  </si>
  <si>
    <t>Moore Police Department</t>
  </si>
  <si>
    <t>Pepper spray</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</si>
  <si>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</si>
  <si>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</si>
  <si>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Anon</t>
  </si>
  <si>
    <t>Kelly Fay Simons</t>
  </si>
  <si>
    <t>http://img.deseretnews.com/images/article/contentimage/1066493/1066493.jpg</t>
  </si>
  <si>
    <t>1100 South Lake Street</t>
  </si>
  <si>
    <t>84112</t>
  </si>
  <si>
    <t>Joint Criminal Apprehension Team</t>
  </si>
  <si>
    <t>Drive automobile down street unmarked truck rammed her auto head-on and another officer ran up behind her and shot her in the back of the head.</t>
  </si>
  <si>
    <t>http://www.sltrib.com/sltrib/news/55607124-78/daughter-simons-kelly-police.html.csp</t>
  </si>
  <si>
    <t>Travis Scott Buffington</t>
  </si>
  <si>
    <t>N Stewart St. and E. John St.</t>
  </si>
  <si>
    <t>89706</t>
  </si>
  <si>
    <t>Carson City Sheriff's Department</t>
  </si>
  <si>
    <t>Fleeing deputies after having stolen a motorcycle, Buffington crashed and died on impact.</t>
  </si>
  <si>
    <t>https://drive.google.com/file/d/0B-l9Ys3cd80fZmpSQklrNzJBTUE/edit?usp=sharing</t>
  </si>
  <si>
    <t>Stephen Patrick Griffin</t>
  </si>
  <si>
    <t>3520 Airport Road</t>
  </si>
  <si>
    <t>Deputies were called because Griffin was threatening suicide. When they arrived, they heard a single gunshot. Griffin had shot himself in the head.</t>
  </si>
  <si>
    <t>https://drive.google.com/file/d/0B-l9Ys3cd80fMk9MNThvWl9UYUU/edit?usp=sharing</t>
  </si>
  <si>
    <t>John Anderson</t>
  </si>
  <si>
    <t>5651 Cranberry Ct.</t>
  </si>
  <si>
    <t>Washoe County Sheriff's Department SWAT</t>
  </si>
  <si>
    <t>Deputies were called because Anderson was suicidal. He was drinking and behind the wheel. Both Anderson and a deputy shot Anderson, but his was the fatal wound.</t>
  </si>
  <si>
    <t>Justified/Suicide</t>
  </si>
  <si>
    <t>https://drive.google.com/file/d/0B-l9Ys3cd80fUngxS3lhY1pKNzg/edit?usp=sharing</t>
  </si>
  <si>
    <t>Ross Harrison Stewart</t>
  </si>
  <si>
    <t>9501 South Virginia Street</t>
  </si>
  <si>
    <t>89511</t>
  </si>
  <si>
    <t>Washoe County Sheriff's Department</t>
  </si>
  <si>
    <t>Anderson was stopped for DUI. He shot himself in the head.</t>
  </si>
  <si>
    <t>https://drive.google.com/file/d/0B-l9Ys3cd80fdGVTZVNDQXpJck0/edit?usp=sharing</t>
  </si>
  <si>
    <t>Ross McAbee</t>
  </si>
  <si>
    <t>Park Blvd. &amp; Broadway Ave.</t>
  </si>
  <si>
    <t>83712</t>
  </si>
  <si>
    <t>Ada County Sheriff’s Office, Boise Police Department, Meridian Police Department, Garden City Police Department, Canyon County Sheriff’s Office, Nampa Police Department, Idaho State Police</t>
  </si>
  <si>
    <t>McAbee stole a vehicle in Homedale, ID. Pursuit occurred with attempts to stop him being unsuccessful. During pursuit, McAbee fired shots at pursuing deputies/officers, and struck a police vehicle. When McAbee stopped his vehicle after spinning out, he pointed his SKS rifle and shot at deputies and officers who returned fire. Please note: This is a duplicate to show the difference between the "facts" shown in media reports and those shown in police reports.</t>
  </si>
  <si>
    <t>Tyler J. Lowery</t>
  </si>
  <si>
    <t>FiveMile Road &amp; Overland Road</t>
  </si>
  <si>
    <t>83709</t>
  </si>
  <si>
    <t>Ada County Sheriff’s Office</t>
  </si>
  <si>
    <t>Ada County Sheriff's deputies responded to a call for assistance by Boise Police Department regarding a noncompliant, armed suspect [Lowery] who had committed aggravated assault involving a firearm. Lowery refused to surrender. Less than Lethal options deployed by BPD and ACSO were ineffective. Lowery went for his weapon and was shot by BPD officers and ACSO deputies.</t>
  </si>
  <si>
    <t>John L. Foster</t>
  </si>
  <si>
    <t>Highway 44 and North Ballantyne Road</t>
  </si>
  <si>
    <t>Eagle</t>
  </si>
  <si>
    <t>83616</t>
  </si>
  <si>
    <t>Citizens notified ACSO dispatch of an erratic driver – operating vehicle at very slow/extremely fast speeds, forcing other vehicles off road by driving in oncoming traffic, driving on greenbelt bike/walking path. ACSO deputies pursued the vehicle, which failed to yield to emergency lights and sirens, for several miles. Spike strip deployment was ineffective. Fleeing vehicle eventually ran into concrete barriers without intervention by deputies.</t>
  </si>
  <si>
    <t>Michael J. Santiago</t>
  </si>
  <si>
    <t>959 Putney Road</t>
  </si>
  <si>
    <t>Brattleboro</t>
  </si>
  <si>
    <t>VT</t>
  </si>
  <si>
    <t>05301</t>
  </si>
  <si>
    <t>Windham</t>
  </si>
  <si>
    <t>Brattleboro Police Department</t>
  </si>
  <si>
    <t>Shot while entering hotel room during a drug search.</t>
  </si>
  <si>
    <t>http://bit.ly/1g8I6nJ</t>
  </si>
  <si>
    <t>Ricardo Benitez</t>
  </si>
  <si>
    <t>2872 N. Valley Green Way</t>
  </si>
  <si>
    <t>83646</t>
  </si>
  <si>
    <t>Meridian Police Department</t>
  </si>
  <si>
    <t>Police were called by estranged wife because Benitez was at the house despite a restraining order. He came at officers with a knife.</t>
  </si>
  <si>
    <t>https://drive.google.com/file/d/0B-l9Ys3cd80fSVlBODBnTzlsbGs/edit?usp=sharing</t>
  </si>
  <si>
    <t>Burghart/Meridian Police Department</t>
  </si>
  <si>
    <t>Eric Dilworth</t>
  </si>
  <si>
    <t>1900 N. Wilson Lane</t>
  </si>
  <si>
    <t>Police were called to do a welfare check on a suicidal, drug abusing man. He charged officers wielding a knife.</t>
  </si>
  <si>
    <t>http://bit.ly/1neuqcj</t>
  </si>
  <si>
    <t>Robert Keith Underwood</t>
  </si>
  <si>
    <t>8200 W Fairview Ave.</t>
  </si>
  <si>
    <t>83704</t>
  </si>
  <si>
    <t>Boise Police Department</t>
  </si>
  <si>
    <t>Police were called to investigate a suspicious person near an RV. Officer caught up with suspect who was verbally abusive, said he had a gun, and then pulled one. Officer fired three rounds. Underwood died later at the hospital.</t>
  </si>
  <si>
    <t>https://drive.google.com/file/d/0B-l9Ys3cd80fNlp0dVRtNy04d2c/edit?usp=sharing</t>
  </si>
  <si>
    <t>Boise PD/Burghart</t>
  </si>
  <si>
    <t>Brian Poppleton</t>
  </si>
  <si>
    <t>Franklin Road near Cole Road</t>
  </si>
  <si>
    <t>On June 12, 2000 at approx.1213 hours, Brian Poppleton pointed a loaded pistol at officers who were in the process of trying to take him into custody for a felony warrant charging him with burglary and grand theft as well as a protection order that hadn't been served concerning Poppleton's pointing a gun at his estranged wife on two occasions. Brian Poppleton was shot by police and died as a result of his wounds.</t>
  </si>
  <si>
    <t>https://drive.google.com/file/d/0B-l9Ys3cd80fcW5QZFdBcWYxczQ/edit?usp=sharing</t>
  </si>
  <si>
    <t>Matthew Davis Jones</t>
  </si>
  <si>
    <t>1360 Parkhill Drive</t>
  </si>
  <si>
    <t>83702</t>
  </si>
  <si>
    <t>Officers were called by Jones' father because he was acting unstable, and the father wanted him checked into the hospital. The boy attacked the officer upon arrival with the bayonet on a World War II Japanese rifle</t>
  </si>
  <si>
    <t>https://drive.google.com/file/d/0B-l9Ys3cd80fcE45TzVPZ1g3ekE/edit?usp=sharing</t>
  </si>
  <si>
    <t>Theodore "Ted" Arthur Hansen</t>
  </si>
  <si>
    <t>3527 S Federal Way</t>
  </si>
  <si>
    <t>Hansen attempted to pay for a purchase at Fred Meyer with a counterfeit check. Store personnel contacted dispatch. The officers placed him under arrest verbally. As they began to take him into custody, Hansen violently resisted. He brandished a knife. The officers fired their handguns, striking Hansen three times. He died from his injuries.</t>
  </si>
  <si>
    <t>https://drive.google.com/file/d/0B-l9Ys3cd80fRUk1UEVrZnVtUzg/edit?usp=sharing</t>
  </si>
  <si>
    <t>Troy Wayne Epperley</t>
  </si>
  <si>
    <t>http://2.bp.blogspot.com/-9MxOf6glqu0/T9Cu4W0nydI/AAAAAAAABA0/iZJInZXOmEg/s1600/EpperleyBlog.jpg</t>
  </si>
  <si>
    <t>6168 N Sparkford Way</t>
  </si>
  <si>
    <t>83713</t>
  </si>
  <si>
    <t>Officers were called to help a suicidal subject. He came out with a gun. From the police report: “Officer &lt;redacted&gt; knew from his training and experience that action-versus-reaction dynamics meant that Officer &lt;redacted&gt; and he were in no position to be able to react to Epperley if he decided to start shooting at officers. Officer &lt;redacted&gt; made the decision that he felt that his life, as well as Officer &lt;redacted&gt; were in danger so he pulled the trigger on the AR-15 patrol rifle that he was pointing at Epperley. This was done to stop the deadly threat they were confronted with. When the rifle failed to fire and function properly, Officer &lt;redacted&gt; what he has been trained to do and that was a 'Tap-and-Rack' procedure to clear the weapon and make it functional.” It is unclear from the report whether this officer was the one who shot and killed Epperley.</t>
  </si>
  <si>
    <t>https://drive.google.com/file/d/0B-l9Ys3cd80fbFlUb1dUTllhRU0/edit?usp=sharing</t>
  </si>
  <si>
    <t>Roberto Arce</t>
  </si>
  <si>
    <t>636 Newbridge Way</t>
  </si>
  <si>
    <t>Officers were called on a domestic disturbance on April 8, 2002. After a fight with officers, when medical personnel were binding Arce's ankles, they realized he was not responsive. After several days on a ventilator, he died on April 12, 2002. He was on drugs including cocaine and benzoylecgonine.</t>
  </si>
  <si>
    <t>https://drive.google.com/file/d/0B-l9Ys3cd80fVjAwb3RHVnZHNGc/edit?usp=sharing</t>
  </si>
  <si>
    <t>Daryl Hicks</t>
  </si>
  <si>
    <t>2033 Hassell Ave.</t>
  </si>
  <si>
    <t>Asphyxiation, due in part to PCP intoxication.</t>
  </si>
  <si>
    <t>Officers were called to assist the family of a man thought to be high on PCP. After a struggle he was restrained. As medical personnel attempted to sedate him, he died.</t>
  </si>
  <si>
    <t>https://drive.google.com/file/d/0B-l9Ys3cd80fc1FlUW1JaVkxcnc/edit?usp=sharing</t>
  </si>
  <si>
    <t>North Las Vegas Police Department/Burghart</t>
  </si>
  <si>
    <t>Randy Martinez</t>
  </si>
  <si>
    <t>1709 53rd NW</t>
  </si>
  <si>
    <t>Albuquerque</t>
  </si>
  <si>
    <t>87105</t>
  </si>
  <si>
    <t>Albuquerque Police Department</t>
  </si>
  <si>
    <t>Police officers were called to Martinez's mother's home after she complained that her son was out of control. Officers tasered Martinez several times because they said he was being uncooperative. He passed out and was taken to University of New Mexico Hospital.</t>
  </si>
  <si>
    <t>http://www.abqjournal.com/news/metro/353101metro05-20-05.htm</t>
  </si>
  <si>
    <t>Kirk D. Carroll</t>
  </si>
  <si>
    <t>1700 block Desert Breeze Drive Southwest</t>
  </si>
  <si>
    <t>87121</t>
  </si>
  <si>
    <t>Kirk D. Carroll, 48, was killed when he and Officer Orlando Camacho were struggling for control of Camacho's service weapon during a fight over "life issues" when the handgun fired, striking Carroll in the torso.</t>
  </si>
  <si>
    <t>Not guilty by jury verdict</t>
  </si>
  <si>
    <t>http://www.abqtrib.com/news/2006/jul/06/niece-was-shocked-by-accounts-of-dispute</t>
  </si>
  <si>
    <t>Leo Lopez</t>
  </si>
  <si>
    <t>Rio Arriba County Road 100</t>
  </si>
  <si>
    <t>Chimayo</t>
  </si>
  <si>
    <t>87522</t>
  </si>
  <si>
    <t>Rio Arriba</t>
  </si>
  <si>
    <t>New Mexico State Police</t>
  </si>
  <si>
    <t>Leo Lopez was fatally shot by an undercover State Police narcotics agent during a drug investigation. His family filed a wrongful death suit in October 2005 alleging that police failed to identify themselves, that the officer shot Lopez without provocation and that authorities then withheld medical treatment, causing his death.</t>
  </si>
  <si>
    <t>A lawsuit was settled, but the amount of the settlement wasn't disclosed.</t>
  </si>
  <si>
    <t>http://www.abqjournal.com/news/state/apshotid09-23-04.htm</t>
  </si>
  <si>
    <t>Eric Harrison</t>
  </si>
  <si>
    <t>17</t>
  </si>
  <si>
    <t>2nd St NW &amp; Montaño Rd NW</t>
  </si>
  <si>
    <t>87107</t>
  </si>
  <si>
    <t>Eric Harrison was shot in the back by Officer Matthew Thompson outside the police training academy near Montaño and Second Street during an altercation between Harrison and then-54-year-old Cipriano Salazar.</t>
  </si>
  <si>
    <t>http://www.abqjournal.com/news/metro/489038metro09-01-06.htm</t>
  </si>
  <si>
    <t>Aaron Renfro</t>
  </si>
  <si>
    <t>5900 Wyoming NE</t>
  </si>
  <si>
    <t>87111</t>
  </si>
  <si>
    <t>Aaron Renfro, 32, was fatally shot by officer Andrew Cook after Renfro pulled a gun from his waistband during a foot chase that resulted from a traffic stop, according to police.</t>
  </si>
  <si>
    <t>http://www.abqjournal.com/apd-under-fire-incident-summaries#renfro</t>
  </si>
  <si>
    <t>Albuquerque Journal, submitted by Burghart</t>
  </si>
  <si>
    <t>Alan Gomez</t>
  </si>
  <si>
    <t>http://www.koat.com/image/view/-/25406294/medRes/3/-/maxh/358/maxw/538/-/e8noev/-/alan-gomez-png.png</t>
  </si>
  <si>
    <t>2800 Madison St. NE</t>
  </si>
  <si>
    <t>87110</t>
  </si>
  <si>
    <t>Gomez arrived at his brother’s house under the influence of methamphetamine. His brother, frightened and concerned that Gomez might hurt himself, called 911 for help. As an agitated Gomez smoked cigarettes and paced in the kitchen, a SWAT team swarmed the property. APD officer shot and killed Gomez with a bullet to the chest while Gomez stood in his brother’s doorway holding a spoon.</t>
  </si>
  <si>
    <t>http://www.abqjournal.com/320180/news/shooting-costs-city-900k.html</t>
  </si>
  <si>
    <t>Alexei Sinkevitch</t>
  </si>
  <si>
    <t>6500 Tierra Prieta NW</t>
  </si>
  <si>
    <t>87120</t>
  </si>
  <si>
    <t>Sinkevitch was shot in the back and left to bleed to death on the floor of his home after he refused commands to drop an assault rifle.</t>
  </si>
  <si>
    <t>http://www.abqjournal.com/apd-under-fire-incident-summaries#Ellis</t>
  </si>
  <si>
    <t>Alfred Redwine</t>
  </si>
  <si>
    <t>http://binaryapi.ap.org/8ecf5045cf444117ac32baa2f30d254a/460x.jpg</t>
  </si>
  <si>
    <t>228 60th Street NW</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</si>
  <si>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</si>
  <si>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http://www.abqjournal.com/apd-under-fire-incident-summaries</t>
  </si>
  <si>
    <t>Andy Snider</t>
  </si>
  <si>
    <t>Gold Ave SE &amp; Mesa St SE</t>
  </si>
  <si>
    <t>87106</t>
  </si>
  <si>
    <t>Officer Hector Marquez shot and killed 37-year-old Andy Snider, who was armed with a hammer, after officers responded to an assault call at the 7-Eleven on University and Central.</t>
  </si>
  <si>
    <t>Armand Martin</t>
  </si>
  <si>
    <t>50</t>
  </si>
  <si>
    <t>10500 block Coyote Canyon NW</t>
  </si>
  <si>
    <t>87114</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</si>
  <si>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</si>
  <si>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Chris Hinz</t>
  </si>
  <si>
    <t>5500 Carruthers NE</t>
  </si>
  <si>
    <t>Chris Hinz was drinking and walking around outside his house, firing his gun in the air. Officers arrived at the house and found the garage door open with gun casings inside with a bottle of liquor. They heard more gunshots being fired from inside the house. Hinz. was shot and killed when an officers tried to make contact with him, and he refused to come outside left his garage carrying a rifle and walked toward officers.</t>
  </si>
  <si>
    <t>http://www.koat.com/Officer-Involved-Shooting-Leaves-One-Man-Dead/6138926</t>
  </si>
  <si>
    <t>Christopher Chase</t>
  </si>
  <si>
    <t>http://www.koat.com/image/view/-/22659724/highRes/5/-/maxh/358/maxw/538/-/539os8z/-/Christopher-Chase-generic-mugshot.jpg</t>
  </si>
  <si>
    <t>4th St NW and Montano Road NW</t>
  </si>
  <si>
    <t>Chase led dozens of police officers on a 16-mile police chase after stealing an APD cruiser and firing at police with an assault rifle. He shot and wounded four law enforcement officers, one badly, before dying at Fourth and Montano.</t>
  </si>
  <si>
    <t>Christopher Torres</t>
  </si>
  <si>
    <t>http://www.koat.com/image/view/-/25406292/medRes/2/-/maxh/358/maxw/538/-/9rqcqj/-/Torres-png.png</t>
  </si>
  <si>
    <t>7600 Sunrose NW</t>
  </si>
  <si>
    <t>APD Detectives wearing street clothes, hopped a fence into a backyard to serve an arrest warrant to a young man with schizophrenia. Torres resisted arrest. As the three wrestled, Torres grabbed Hilger’s gun – so Brown shot Torres three times in the back. Torres was dead.</t>
  </si>
  <si>
    <t>http://krqe.com/2014/02/14/no-charges-for-cops-in-christopher-torres-case/</t>
  </si>
  <si>
    <t>Daniel Gonzales</t>
  </si>
  <si>
    <t>700 block E. Laughlin Avenue</t>
  </si>
  <si>
    <t>Tucumcari</t>
  </si>
  <si>
    <t>88401</t>
  </si>
  <si>
    <t>Officers responded to a domestic violence call around 4:30, six hours later the paper reports shots were fired and a flash bang grenade was set off as officers entered the home. The incident turned deadly after Gonzales prompted the use of deadly force.</t>
  </si>
  <si>
    <t>http://www.connectamarillo.com/news/story.aspx?id=528358#.U4DXRtJdWpQ</t>
  </si>
  <si>
    <t>Daniel Tillison</t>
  </si>
  <si>
    <t>8200 Marquette NE</t>
  </si>
  <si>
    <t>87108</t>
  </si>
  <si>
    <t>Officer shot and killed 31-year-old Daniel Tillison outside of an apartment complex after Tillison crashed his car into Smith’s cruiser after the officer responded to a call about someone selling a stolen stereo.</t>
  </si>
  <si>
    <t>Enrique Carrasco</t>
  </si>
  <si>
    <t>Montgomery Blvd NE &amp; San Mateo Blvd NE</t>
  </si>
  <si>
    <t>87109</t>
  </si>
  <si>
    <t>Carrasco and his fiancé were shopping at Ross on Tuesday afternoon. Police said an argument escalated in the parking lot. Casrassco walked eastbound on Montgomery and that's when he confronted police. Carrasco was armed and tried to attack an officer. Officer shot Carrasco multiple times.</t>
  </si>
  <si>
    <t>http://www.abqjournal.com/news/metro/192326275538newsmetro08-19-10.htm</t>
  </si>
  <si>
    <t>Gary Atencio</t>
  </si>
  <si>
    <t>Milemarker 107 on Interstate 40</t>
  </si>
  <si>
    <t>87020</t>
  </si>
  <si>
    <t>Officer Russ Carter fatally shot Gary Atencio after Atencio led police on high-speed car chase for more than 50 miles followed by a half-mile foot chase after shooting at two female motorists on Albuquerque’s West Side.</t>
  </si>
  <si>
    <t>Jacob Mitschelen</t>
  </si>
  <si>
    <t>http://main.abqjournal.netdna-cdn.com/wp-content/uploads/2014/01/a01_jd_14jan_mitschelen-400x300.jpg</t>
  </si>
  <si>
    <t>San Pedro and Kathryn SE</t>
  </si>
  <si>
    <t>Mitschelen, was in a car he'd borrowed from a friend without permission. When an officer attempted to pull him over, Mitschelen pulled into a strip mall, jumped out of the car and fled. While running away, and a gun fell out of his pocket. When he allegedly stopped running, refused repeated attempts to lower his weapon, and was shot and killed by Economidy.</t>
  </si>
  <si>
    <t>The City of Albuquerque agreed to pay $300,000 to settle a federal civil rights and wrongful death lawsuit brought by Mitschelen’s family.</t>
  </si>
  <si>
    <t>http://www.abqjournal.com/336238/news/apd-settles-for-300000.html</t>
  </si>
  <si>
    <t>James M. Boyd</t>
  </si>
  <si>
    <t>Tramway Blvd NE &amp; Copper Ave NE</t>
  </si>
  <si>
    <t>87123</t>
  </si>
  <si>
    <t>Detective Keith Sandy and officer Dominique Perez shot 38-year-old James Boyd after APD responded to the Copper Trailhead after receiving reports of an illegal camper in the Sandia foothills.</t>
  </si>
  <si>
    <t>Julian Calbert</t>
  </si>
  <si>
    <t>42</t>
  </si>
  <si>
    <t>http://cbsnews2.cbsistatic.com/hub/i/r/2010/06/16/776b3ffc-a642-11e2-a3f0-029118418759/thumbnail/270x150/8f148c698059694ac6b4e9596bbc1964/911trunkkidnap.jpg</t>
  </si>
  <si>
    <t>Avalon Road and 98th Street NW</t>
  </si>
  <si>
    <t>Albuquerque officers responded to a 911 call from a woman who said she was locked inside a trunk by Calbert and would not let her out, according to reports. When officers arrived, Calbert was asked to step out of his car, he lunged at an officer with a large knife. A struggle ensued resulting in the officer discharging his firearm. Calbert died at the scene.</t>
  </si>
  <si>
    <t>http://www.cbsnews.com/news/911-call-from-trunk-of-car-leads-to-kidnappers-dead-end-woman-freed/</t>
  </si>
  <si>
    <t>Kendall Carroll</t>
  </si>
  <si>
    <t>13000 Constitution NE</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</si>
  <si>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</si>
  <si>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Len Fuentes</t>
  </si>
  <si>
    <t>3400 Crest SE</t>
  </si>
  <si>
    <t>Len Fuentes was killed when he pulled out a knife on police during a domestic violence call, police said.</t>
  </si>
  <si>
    <t>http://www.abqjournal.com/apd-under-fire-incident-summaries#fuentes</t>
  </si>
  <si>
    <t>Mark Macoldowna</t>
  </si>
  <si>
    <t>http://main.abqjournal.netdna-cdn.com/wp-content/uploads/2012/01/policeshooting.jpg</t>
  </si>
  <si>
    <t>5300 St. Josephs Dr NW</t>
  </si>
  <si>
    <t>Macoldowna, was shot and killed by officer Mario Perez while attempting to rob the Catholic Center/St. Pius X complex in northwest Albuquerque.</t>
  </si>
  <si>
    <t>Mary Hawkes</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</si>
  <si>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</si>
  <si>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</si>
  <si>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ensued.Police said Dear shot Hawkes after she pointed a gun at Dear during the chase.</t>
  </si>
  <si>
    <t>Michael Marquez</t>
  </si>
  <si>
    <t>Central Avenue and 60th Street</t>
  </si>
  <si>
    <t>Marquez, was carrying an AK-47 in a duffel bag when he was fatally shot by SWAT team member Jim Perdue after a standoff in an open field.</t>
  </si>
  <si>
    <t>Mickey Owings</t>
  </si>
  <si>
    <t>2500 Coors NW</t>
  </si>
  <si>
    <t>Armed robbery suspect Mickey Owings, 26, was shot and killed by Kevin Sanchez after fleeing from the Wal-Mart parking lot on Coors NW when police attempted to surround the car he was in.</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</si>
  <si>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</si>
  <si>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</si>
  <si>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</si>
  <si>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</si>
  <si>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Raymond Garcia</t>
  </si>
  <si>
    <t>5711 Lomas Blvd NE</t>
  </si>
  <si>
    <t>Garcia was shot and killed by officers after he hijacked a pickup truck driver at gunpoint in the parking lot of a liquor store and then led officers on a high speed pursuit.</t>
  </si>
  <si>
    <t>Vincent Wood</t>
  </si>
  <si>
    <t>66</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</si>
  <si>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</si>
  <si>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</si>
  <si>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</si>
  <si>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Flora Aragon</t>
  </si>
  <si>
    <t>74</t>
  </si>
  <si>
    <t>5208 Crestview Place S.W.</t>
  </si>
  <si>
    <t>Officer swerved to avoid another vehicle, then hit a brick wall at 5208 Crestview Place S.W. The impact killed Flora Aragon and injured her daughter and a family friend.</t>
  </si>
  <si>
    <t>City paid family around $500,000.</t>
  </si>
  <si>
    <t>http://www.abqjournal.com/news/metro/462191metro05-22-06.htm</t>
  </si>
  <si>
    <t>Jay Martin Murphy</t>
  </si>
  <si>
    <t>1608 Spence St. S.E.</t>
  </si>
  <si>
    <t>Jay Martin Murphy, 42, was killed after barricading himself inside an Albuquerque home with his teenage daughter, authorities said. He was armed with a knife and at one point threw bottles at officers, police said.</t>
  </si>
  <si>
    <t>http://www.abqtrib.com/news/2007/jun/12/details-apd-swat-shooting-revealed-search-warrant/</t>
  </si>
  <si>
    <t>Andrew Lopez</t>
  </si>
  <si>
    <t>51st Street and Rincon Road NW</t>
  </si>
  <si>
    <t>Andrew Lopez led Albuquerque police officers on a high-speed car chase lasting 11 minutes. After stopping near 51st Street and Rincon Road NW, Lopez and his passenger jumped out and ran away. Officers caught up to Lopez in a dark area.</t>
  </si>
  <si>
    <t>Judge awarded 19-year-old Lopez’s family a little more than $4.25 million.</t>
  </si>
  <si>
    <t>http://www.abqjournal.com/35111/news/apd-deadly-force-under-fire.html</t>
  </si>
  <si>
    <t>David Powell</t>
  </si>
  <si>
    <t>3600 block Copper NE</t>
  </si>
  <si>
    <t>87113</t>
  </si>
  <si>
    <t>The driver allegedly tried to hit the officer with a heavy steel club after he was stopped after running a stop sign. The officer believed the driver may have been drunk.</t>
  </si>
  <si>
    <t>https://groups.yahoo.com/neo/groups/stop-polabuse/conversations/topics/3737</t>
  </si>
  <si>
    <t>Antonio Munoz</t>
  </si>
  <si>
    <t>Bernalillo County Sheriff's Office</t>
  </si>
  <si>
    <t>Bernalillo County sheriff's deputies chased a pickup into the southeast side of Albuquerque. Two deputies opened fire after the driver allegedly rammed into a patrol cruiser and tried to run one deputy down.The driver survived his gunshot wounds, but the passenger, later identified as 19-year-old Antonio Munoz, was killed.</t>
  </si>
  <si>
    <t>Constantine Burt</t>
  </si>
  <si>
    <t>U.S. Interstate 10</t>
  </si>
  <si>
    <t>Las Cruces</t>
  </si>
  <si>
    <t>88011</t>
  </si>
  <si>
    <t>Dona Ana</t>
  </si>
  <si>
    <t>On the run after an alleged bank robbery in Florida, police chased Burt for about two miles before getting his car stopped. He came out shooting.</t>
  </si>
  <si>
    <t>http://www.troymessenger.com/2000/09/15/autopsy-confirms-slain-man/</t>
  </si>
  <si>
    <t>Daryl Lithgow</t>
  </si>
  <si>
    <t>8100 Wyoming Blvd NE</t>
  </si>
  <si>
    <t>A firefighter and father despondent over being a suspect in a child abuse case may have called 911 hoping police officers would come and end his life. He pulled a gun when officers arrived.</t>
  </si>
  <si>
    <t>http://amarillo.com/stories/020701/012801/usn_policefatally.shtml</t>
  </si>
  <si>
    <t>Harris Frangos</t>
  </si>
  <si>
    <t>2400 Central Ave SE</t>
  </si>
  <si>
    <t>University of New Mexico Police Department, Albuquerque Police Department</t>
  </si>
  <si>
    <t>Harris Frangos stood up from his wheelchair fired a sawed-off shotgun at two police officers before he was shot numerous times in return.The family said it was his way of committing suicide.</t>
  </si>
  <si>
    <t>http://lubbockonline.com/stories/080902/upd_075-3380.shtml</t>
  </si>
  <si>
    <t>Leon Casey Arthur</t>
  </si>
  <si>
    <t>4400 block Osuna NE</t>
  </si>
  <si>
    <t>Two APD officers shot Leon Casey Arthur to death outside a motel when he allegedly make a “threatening approach,” brandishing what officers say they thought was a weapon. The item in Arthur’s hand was a hairbrush.</t>
  </si>
  <si>
    <t>http://amarillo.com/stories/021702/usn_okmanfatally.shtml</t>
  </si>
  <si>
    <t>Karen Yontz</t>
  </si>
  <si>
    <t>4201 Osuna Rd., NE</t>
  </si>
  <si>
    <t>Karen Yontz was chased down in her car and shot to death by two Albuquerque Police Officers who suspected her of robbing a bank. Yontz was a longtime criminal investigator with both the Attorney General's Office and the District Attorney's Office in Santa Fe and a former Bernalillo County sheriff's deputy. At the time of her death, Yontz was building a case against Municipal Judge Charles Maestas, who was facing 28 criminal charges of trading judicial favors for sex with women who appeared before his court. She was also investigating the Russell Cage case (see above).</t>
  </si>
  <si>
    <t>http://www.freerepublic.com/focus/f-news/906755/posts</t>
  </si>
  <si>
    <t>Abel Trujillo</t>
  </si>
  <si>
    <t>3rd St NW &amp; Constitution Ave NW</t>
  </si>
  <si>
    <t>87102</t>
  </si>
  <si>
    <t>Abel Trujillo was killed on 4/2/04 when a police car ran a stop sign and struck his car. APD said they could find no witnesses, but insist the officer had his lights and sirens on. However a PI found several witnesses who saw the crash and claim the lights and sirens were not on. The city will settle out of court.</t>
  </si>
  <si>
    <t>http://kaitarquette.arquettes.com/corruption%20overview.htm</t>
  </si>
  <si>
    <t>Sergio Juaquez</t>
  </si>
  <si>
    <t>Coors Boulevard and Arenal Road Southwest</t>
  </si>
  <si>
    <t>Juaquez was pulled over on suspicion of DUI. He ran, and during a struggle, the officer shot him.</t>
  </si>
  <si>
    <t>https://www.lmpd.com/news/story.php?sid=119</t>
  </si>
  <si>
    <t>Carlos Larry Archuleta</t>
  </si>
  <si>
    <t>Rio Grande and Indian School NW</t>
  </si>
  <si>
    <t>Police say Archuleta was sitting in the driver's seat of a stolen vehicle that had been pulled over when he lunged at Lovato with a screwdriver. Police also said they found a handgun in the back seat of the stolen truck.</t>
  </si>
  <si>
    <t>http://www.abqjournal.com/news/metro/534651metro02-01-07.htm</t>
  </si>
  <si>
    <t>Lupe Fuentes Jr.</t>
  </si>
  <si>
    <t>500 block El Ensueno NE</t>
  </si>
  <si>
    <t>Shot to death after brandishing a shotgun at officers executing a narcotics warrant.</t>
  </si>
  <si>
    <t>http://www.abqjournal.com/20334/abqnewsseeker/updated-at-655am-man-killed-by-swat-officers-idd.html</t>
  </si>
  <si>
    <t>Ralph Chavez</t>
  </si>
  <si>
    <t>http://www.kob.com/kobtvimages/repository/2014-05/ralph-chavez.jpg</t>
  </si>
  <si>
    <t>2nd Street NW near Arvada Avenue NW</t>
  </si>
  <si>
    <t>Police say Chavez beat a woman and stabbed another man in the neck before two officers shot him to death</t>
  </si>
  <si>
    <t>http://krqe.com/2014/05/22/audio-released-in-apd-shooting-of-stabbing-suspect/</t>
  </si>
  <si>
    <t>Jeffrey Brian Canterbury</t>
  </si>
  <si>
    <t>2200 Tam Drive</t>
  </si>
  <si>
    <t>Police had a warrant for murder on Canterbury. When the tried to arrest him, he took a woman hostage. Officer shot him once in the head.</t>
  </si>
  <si>
    <t>https://drive.google.com/file/d/0B-l9Ys3cd80fRUo1cl9BTGFldlk/edit?usp=sharing</t>
  </si>
  <si>
    <t>Ivan Carrillo</t>
  </si>
  <si>
    <t>Lamb Boulevard and Lone Mountain Road</t>
  </si>
  <si>
    <t>89081</t>
  </si>
  <si>
    <t>A suspected drunk driver was pursued until he crashed, causing pursuing officers to crash as well.</t>
  </si>
  <si>
    <t>Officer faced manslaughter charges and was found not guilty</t>
  </si>
  <si>
    <t>https://drive.google.com/file/d/0B-l9Ys3cd80fUnR2VTJzZjRsbG8/edit?usp=sharing</t>
  </si>
  <si>
    <t>Dustin James Boone</t>
  </si>
  <si>
    <t>7740 Scoby Court</t>
  </si>
  <si>
    <t>Boone died after three Las Vegas police officers took him into custody for a mental health evaluation.One of the officers used a lateral vascular neck restraint, similar to a sleeper hold, to subdue the 340-pound man, which the medical examiner said led to his death.</t>
  </si>
  <si>
    <t>https://drive.google.com/file/d/0B-l9Ys3cd80fdnVzTVNPXzVnaVE/edit?usp=sharing</t>
  </si>
  <si>
    <t>Daniel Morantes III</t>
  </si>
  <si>
    <t>500 North 14th St</t>
  </si>
  <si>
    <t>Cocaine and ethanol intoxication, in combination with the fight</t>
  </si>
  <si>
    <t>Officers were called regarding a man threatening others with a knife. When they arrived, Morantes attacked but even though taken down, continued to kick and fight. A hood was placed to prevent him from spitting</t>
  </si>
  <si>
    <t>https://drive.google.com/file/d/0B-l9Ys3cd80fN3lpcGlZYnFnOGM/edit?usp=sharing</t>
  </si>
  <si>
    <t>Raymond Yeghiazarian</t>
  </si>
  <si>
    <t>Fort Apache Road and Sahara Avenue</t>
  </si>
  <si>
    <t>Yeghiazarian, 47, was injured when officer Jared Wicks, then with the department for 18 months, sped through the intersection of Sahara Avenue and Fort Apache Road about 11 p.m. July 4, 2007. Yeghiazarian was waiting to make a left turn on a green yield light. He turned in front of Wicks, who was pursuing a white van without his lights and siren on. A District Court jury awarded $2.2 million to the family.</t>
  </si>
  <si>
    <t>https://drive.google.com/file/d/0B-l9Ys3cd80felRyVXl1TlBhdmc/edit?usp=sharing</t>
  </si>
  <si>
    <t>James Lewis</t>
  </si>
  <si>
    <t>http://klas.images.worldnow.com/images/5561404_BG2.jpg</t>
  </si>
  <si>
    <t>3818 Soda Springs Drive</t>
  </si>
  <si>
    <t>Police say they chased James Lewis because they believed he was involved in bar robbery nearby.</t>
  </si>
  <si>
    <t>Vardan Kastlyan</t>
  </si>
  <si>
    <t>9620 W. Russell Road</t>
  </si>
  <si>
    <t>Officers were called because the schizophrenic Kastlyan was suicidal and armed with a screwdriver. He was tasered and subdued.</t>
  </si>
  <si>
    <t>https://drive.google.com/file/d/0B-l9Ys3cd80fWjRrZWZQbWVxc00/edit?usp=sharing</t>
  </si>
  <si>
    <t>Felipe Fragoso Herrera</t>
  </si>
  <si>
    <t>7900 block West Desert Inn Road</t>
  </si>
  <si>
    <t>After a traffic stop, Herrera flipped out, attacking the officer.</t>
  </si>
  <si>
    <t>https://drive.google.com/file/d/0B-l9Ys3cd80fcmpOX1RncjB4U1k/edit?usp=sharing</t>
  </si>
  <si>
    <t>Russell Alva Walker</t>
  </si>
  <si>
    <t>899 E. Fremont St.</t>
  </si>
  <si>
    <t>Two officers used their tasers a total of three times on 47-year-old Russell Walker. In early June, Metro was called to remove Walker from the Western Hotel and Casino on Fremont Street. He was getting into fights, yelling at people and tearing up money. The officers involved believed he was a threat to himself and others.</t>
  </si>
  <si>
    <t>https://drive.google.com/file/d/0B-l9Ys3cd80fMXJFT0JmQ2Z3SDg/edit?usp=sharing</t>
  </si>
  <si>
    <t>Keith Allen Tucker</t>
  </si>
  <si>
    <t>3921 Edgemoor Way</t>
  </si>
  <si>
    <t>Police were called because Tucker was acting unstable. He attacked his roommate and officers fought with him, attempting to retrain him. He died from the drugs and the restraint.</t>
  </si>
  <si>
    <t>https://drive.google.com/file/d/0B-l9Ys3cd80fLWI1WS00bUw5TXM/edit?usp=sharing</t>
  </si>
  <si>
    <t>William Billy Lomax</t>
  </si>
  <si>
    <t>908 W. Monroe Ave.</t>
  </si>
  <si>
    <t>Tasered, drugs</t>
  </si>
  <si>
    <t>Officer was called to assist security guards with a man they believe to be high on PCP. He was manhandled and tasered up to 10 times, but the coroner found the tasing did not contribute to the death.</t>
  </si>
  <si>
    <t>https://drive.google.com/file/d/0B-l9Ys3cd80fWUI0TjhWTGJpSVU/edit?usp=sharing</t>
  </si>
  <si>
    <t>Craig Allen Becker</t>
  </si>
  <si>
    <t>4733 E. Washington Ave.</t>
  </si>
  <si>
    <t>Drug overdose</t>
  </si>
  <si>
    <t>Becker was on ephedrine, acting insane, running around naked. Officers restrained him, and he died of the exertion.</t>
  </si>
  <si>
    <t>https://drive.google.com/file/d/0B-l9Ys3cd80fUkpBYTRWMFo3Ync/edit?usp=sharing</t>
  </si>
  <si>
    <t>Thomas G. Manuel III</t>
  </si>
  <si>
    <t>http://usgunviolence.files.wordpress.com/2014/01/thomas-g-manuel.jpg?w=625</t>
  </si>
  <si>
    <t>Dort Highway and Carpenter Road</t>
  </si>
  <si>
    <t>Genesee Township</t>
  </si>
  <si>
    <t>48505</t>
  </si>
  <si>
    <t>Genesee</t>
  </si>
  <si>
    <t>Mt. Morris Township Police</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</si>
  <si>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</si>
  <si>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</si>
  <si>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Daniel Rodrigo Saenz</t>
  </si>
  <si>
    <t>http://usgunviolence.files.wordpress.com/2013/10/daniel-saenz.jpg?w=625</t>
  </si>
  <si>
    <t>601 E Overland Ave</t>
  </si>
  <si>
    <t>79901</t>
  </si>
  <si>
    <t>El Paso Police Department</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</si>
  <si>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</si>
  <si>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</si>
  <si>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Alexander Wilson</t>
  </si>
  <si>
    <t>http://media.phoenixnewtimes.com/a-teen-s-shooting-death-was-avoidable-even-if-the-cops-call-it-justified.8730666.40.jpg</t>
  </si>
  <si>
    <t>35th Avenue and Camelback Road</t>
  </si>
  <si>
    <t>85017</t>
  </si>
  <si>
    <t>Arizona Department of Public Safety</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</si>
  <si>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</si>
  <si>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</si>
  <si>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Joshua Michael Lopez</t>
  </si>
  <si>
    <t>7800 block Seaside Drive</t>
  </si>
  <si>
    <t>Dundalk</t>
  </si>
  <si>
    <t>21222</t>
  </si>
  <si>
    <t>Officers were called to check on a suspicious man. While interviewing him, he became combative. One officer and the suspect began to struggle on the ground, according to a statement from Batton. The officer felt the suspect pulling on his gun belt, attempting to take his weapon. A second officer used pepper spray on the suspect, but that did not stop him. The second officer then shot and killed him.</t>
  </si>
  <si>
    <t>http://www.baltimoresun.com/news/maryland/baltimore-county/dundalk/bs-md-co-valor-award-20130416,0,1511668.story</t>
  </si>
  <si>
    <t>Margarito Martinez Gallegos</t>
  </si>
  <si>
    <t>1500 block Hackberry Street</t>
  </si>
  <si>
    <t>Three Rivers</t>
  </si>
  <si>
    <t>78071</t>
  </si>
  <si>
    <t>Live Oak</t>
  </si>
  <si>
    <t>Three Rivers Police Department</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</si>
  <si>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</si>
  <si>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</si>
  <si>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David “Bones” Hebert</t>
  </si>
  <si>
    <t>http://www.citybeat.com/cincinnati/imgs/media.images/7067/5344029.nr.jpg</t>
  </si>
  <si>
    <t>Chase and Georgia avenues</t>
  </si>
  <si>
    <t>45223</t>
  </si>
  <si>
    <t>Police were called because an intoxicated Hebert had allegedly robbed a friend with a "pirate sword." Police claimed he was reaching in his pocket for a knife when he was shot and killed. Witnesses said he was complying with orders.</t>
  </si>
  <si>
    <t>http://citybeat.com/cincinnati/article-23220-a_shot_in_the_dark.html</t>
  </si>
  <si>
    <t>Larry A. Bohannon</t>
  </si>
  <si>
    <t>http://www.wmur.com/image/view/-/19550848/highRes/2/-/maxh/480/maxw/640/-/u21typ/-/img-Criminal-history-released-of-man-shot-by-police.jpg</t>
  </si>
  <si>
    <t>Upper Walpole Road</t>
  </si>
  <si>
    <t>Walpole</t>
  </si>
  <si>
    <t>03608</t>
  </si>
  <si>
    <t>Ahlstead Police Department</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</si>
  <si>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</si>
  <si>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</si>
  <si>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Kenneth Philipp</t>
  </si>
  <si>
    <t>http://www.fatalencounters.org/wp-content/uploads/2013/10/KennethPhilip.jpg</t>
  </si>
  <si>
    <t>Buck Road</t>
  </si>
  <si>
    <t>Holland</t>
  </si>
  <si>
    <t>18966</t>
  </si>
  <si>
    <t>Bucks</t>
  </si>
  <si>
    <t>Northampton Police Department</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</si>
  <si>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</si>
  <si>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</si>
  <si>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Curtis Hicks</t>
  </si>
  <si>
    <t>52</t>
  </si>
  <si>
    <t>http://www.gannett-cdn.com/-mm-/4f2b7b3f299ece0cda74988399fdfeed6f67e86d/c=0-0-680-510&amp;r=x404&amp;c=534x401/http/archive.11alive.com/images/680/510/2/assetpool/images/130415091727_Alpharetta%20Shooter.jpg</t>
  </si>
  <si>
    <t>356 S. Main St.</t>
  </si>
  <si>
    <t>Alpharetta</t>
  </si>
  <si>
    <t>30009</t>
  </si>
  <si>
    <t>Roswell officer and Alpharetta Police Departments</t>
  </si>
  <si>
    <t>After shooting an officer and the ensuing a high speed chase, Hicks was shot to death.</t>
  </si>
  <si>
    <t>http://www.northfulton.com/Articles-TOP-STORIES-c-2013-04-16-198337.114126-sub-Suspect-dead-after-chase-shooting.html</t>
  </si>
  <si>
    <t>John R. Monroe</t>
  </si>
  <si>
    <t>3400-block Foster Avenue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</si>
  <si>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</si>
  <si>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</si>
  <si>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</si>
  <si>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Jonathan Pimentel</t>
  </si>
  <si>
    <t>http://ksaz.images.worldnow.com/images/22032057_BG3.jpg</t>
  </si>
  <si>
    <t>79th Avenue and Indian School Road</t>
  </si>
  <si>
    <t>85033</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</si>
  <si>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</si>
  <si>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</si>
  <si>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William Boyd Plant</t>
  </si>
  <si>
    <t>4400 block West Olive Avenue</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</si>
  <si>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</si>
  <si>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</si>
  <si>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Barry Mead Sr.</t>
  </si>
  <si>
    <t>100 block West Main Street</t>
  </si>
  <si>
    <t>Westfield Boro</t>
  </si>
  <si>
    <t>16950</t>
  </si>
  <si>
    <t>Tioga</t>
  </si>
  <si>
    <t>Westfield Police Department</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</si>
  <si>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</si>
  <si>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</si>
  <si>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Travis Trisoliere</t>
  </si>
  <si>
    <t>http://ksaz.images.worldnow.com/images/22032841_BG3.jpg</t>
  </si>
  <si>
    <t>Broadway Ave. and South Meridian Road</t>
  </si>
  <si>
    <t>Apache Junction</t>
  </si>
  <si>
    <t>85120</t>
  </si>
  <si>
    <t>Mesa Police Department, U.S. Marshals Service</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</si>
  <si>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</si>
  <si>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</si>
  <si>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Justin Tyler Harrigill</t>
  </si>
  <si>
    <t>http://www.natchezdemocrat.com/wp-content/uploads/2013/04/Harrigill_Justin_Tyler.jpg</t>
  </si>
  <si>
    <t>Interstate 55 South one mile south of Crystal Springs</t>
  </si>
  <si>
    <t>Crystal Springs</t>
  </si>
  <si>
    <t>39059</t>
  </si>
  <si>
    <t>Copiah</t>
  </si>
  <si>
    <t>Mississippi Highway Patrol</t>
  </si>
  <si>
    <t>Harrigill apparently lost control of his vehicle and when officers investigated, first fought them, then pulled a pistol and shot at them.</t>
  </si>
  <si>
    <t>http://www.natchezdemocrat.com/2013/04/21/natchez-man-shot-killed-by-police-in-copiah-county/</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</si>
  <si>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</si>
  <si>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</si>
  <si>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</si>
  <si>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</si>
  <si>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</si>
  <si>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</si>
  <si>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Dennis Clark III</t>
  </si>
  <si>
    <t>http://media.cmgdigital.com/shared/lt/lt_cache/thumbnail/615/img/photos/2013/04/23/23/fe/Dennis_Clark.jpg</t>
  </si>
  <si>
    <t>South 333rd Street and Pacific Highway South</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</si>
  <si>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</si>
  <si>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</si>
  <si>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Eric Andrews</t>
  </si>
  <si>
    <t>301 Tree Trail Pkwy</t>
  </si>
  <si>
    <t>Norcross</t>
  </si>
  <si>
    <t>30093</t>
  </si>
  <si>
    <t>Gwinnett Police Department</t>
  </si>
  <si>
    <t>Eric Andrews allegedly broke into a Norcross apartment early Monday morning was armed with a tire iron and within feet of a police officer when he was shot in the chest.</t>
  </si>
  <si>
    <t>http://www.gwinnettdailypost.com/news/2013/apr/22/robbery-suspect-killed-officer-related-shooting/</t>
  </si>
  <si>
    <t>Alexis Perez</t>
  </si>
  <si>
    <t>http://wmgm.images.worldnow.com/images/22057979_BG1.jpg</t>
  </si>
  <si>
    <t>800 block West Park Avenue</t>
  </si>
  <si>
    <t>Pleasantville</t>
  </si>
  <si>
    <t>08232</t>
  </si>
  <si>
    <t>Atlantic</t>
  </si>
  <si>
    <t>Pleasantville Police Department</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</si>
  <si>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</si>
  <si>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</si>
  <si>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Xavier Barba</t>
  </si>
  <si>
    <t>http://usgunviolence.files.wordpress.com/2014/01/xavier-barba.jpg?w=625</t>
  </si>
  <si>
    <t>Cherry Avenue and Bollinger Street</t>
  </si>
  <si>
    <t>Visalia</t>
  </si>
  <si>
    <t>93277</t>
  </si>
  <si>
    <t>Tulare</t>
  </si>
  <si>
    <t>Visalia Police Department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</si>
  <si>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</si>
  <si>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</si>
  <si>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Archie Lee Chambers Jr.</t>
  </si>
  <si>
    <t>735 Torrence Ave.</t>
  </si>
  <si>
    <t>Calumet City</t>
  </si>
  <si>
    <t>60409</t>
  </si>
  <si>
    <t>Calumet City Police Department</t>
  </si>
  <si>
    <t>Archie Lee Chambers Jr. was running from a car show where his friend had been killed. Calumet City police shot him in the back as he fled.</t>
  </si>
  <si>
    <t>http://www.courthousenews.com/2013/04/22/56906.htm</t>
  </si>
  <si>
    <t>Victor Johnson</t>
  </si>
  <si>
    <t>400 block Freeland Avenue</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</si>
  <si>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</si>
  <si>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</si>
  <si>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Larry Hooker</t>
  </si>
  <si>
    <t>2700 block Edmondson Avenue</t>
  </si>
  <si>
    <t>21223</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</si>
  <si>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</si>
  <si>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</si>
  <si>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Amjustine Hunter</t>
  </si>
  <si>
    <t>Jackson Avenue and Lyndale Avenue</t>
  </si>
  <si>
    <t>Memphis</t>
  </si>
  <si>
    <t>38107</t>
  </si>
  <si>
    <t>Shelby</t>
  </si>
  <si>
    <t>Memphis Police Department</t>
  </si>
  <si>
    <t>Police said officers fatally shot Hunter when he accelerated and hit two officers who had been checking his vehicle for “suspicious” activity.</t>
  </si>
  <si>
    <t>http://www.commercialappeal.com/news/2013/apr/23/memphis-police-kill-man-who-hit-two-officers-car/</t>
  </si>
  <si>
    <t>Michael Everett Morgan</t>
  </si>
  <si>
    <t>1170 W. State Road 434</t>
  </si>
  <si>
    <t>Longwood</t>
  </si>
  <si>
    <t>32750</t>
  </si>
  <si>
    <t>Seminole</t>
  </si>
  <si>
    <t>Seminole County Sheriff's Office</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</si>
  <si>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</si>
  <si>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</si>
  <si>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Herbert Babelay</t>
  </si>
  <si>
    <t>http://media.cmgdigital.com/shared/lt/lt_cache/thumbnail/908/img/photos/2013/04/24/e2/6c/Herbert-Babelay-OBIT.jpg</t>
  </si>
  <si>
    <t>700 block Valdez Street</t>
  </si>
  <si>
    <t>78741</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</si>
  <si>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</si>
  <si>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http://www.statesman.com/news/news/acevedo-man-killed-by-officers-had-been-off-medica/nXXDB/</t>
  </si>
  <si>
    <t>Rick Odell Smith</t>
  </si>
  <si>
    <t>http://bloximages.newyork1.vip.townnews.com/stltoday.com/content/tncms/assets/v3/editorial/d/56/d564a341-99dd-525e-8157-53078a701838/51848b4b3c2c9.preview-620.jpg</t>
  </si>
  <si>
    <t>East Street</t>
  </si>
  <si>
    <t>Manchester</t>
  </si>
  <si>
    <t>62663</t>
  </si>
  <si>
    <t>Scott</t>
  </si>
  <si>
    <t>Winchester Police Department, Illinois State Police</t>
  </si>
  <si>
    <t>Smith allegedly broke into a home, killing five people within. Police caught up with him, and after a gunfight, Smith died of his injuries in a hospital.</t>
  </si>
  <si>
    <t>http://stlouis.cbslocal.com/2013/05/03/illinois-state-police-release-report-on-manchester-mass-shooting/</t>
  </si>
  <si>
    <t>Robert Lopez</t>
  </si>
  <si>
    <t>http://usgunviolence.files.wordpress.com/2014/01/robert-lopez.jpg?w=625</t>
  </si>
  <si>
    <t>5300 block East Ferry Drive</t>
  </si>
  <si>
    <t>85711</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</si>
  <si>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</si>
  <si>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</si>
  <si>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Brandon Smith</t>
  </si>
  <si>
    <t>6400 block Brentwood Stair Road</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</si>
  <si>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</si>
  <si>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</si>
  <si>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Kenzell Hobbs</t>
  </si>
  <si>
    <t>http://www.fox16.com/media/lib/9/7/f/a/7fa5217b-d134-4450-82f3-1dd2fb961fcc/Story.jpg</t>
  </si>
  <si>
    <t>400 N. Pierce Street</t>
  </si>
  <si>
    <t>72205</t>
  </si>
  <si>
    <t>Kenzell Hobbs, 18, of North Little Rock, died of his injuries following a string of car burglaries and a manhunt that took place along University Avenue.</t>
  </si>
  <si>
    <t>http://www.thv11.com/news/article/262003/2/Suspect-shot-by-police-after-manhunt</t>
  </si>
  <si>
    <t>Cary Ball</t>
  </si>
  <si>
    <t>http://thinkprogress.org/wp-content/uploads/2013/05/caryball.png</t>
  </si>
  <si>
    <t>N 9th St &amp; Carr St</t>
  </si>
  <si>
    <t>63101</t>
  </si>
  <si>
    <t>St. Louis Metropolitan Police Department</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</si>
  <si>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</si>
  <si>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</si>
  <si>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James Coleman</t>
  </si>
  <si>
    <t>http://localtvwiti.files.wordpress.com/2013/04/coleman.jpg?w=185&amp;h=103&amp;crop=1</t>
  </si>
  <si>
    <t>7200 block W. Mill Road</t>
  </si>
  <si>
    <t>Milwaukee</t>
  </si>
  <si>
    <t>53218</t>
  </si>
  <si>
    <t>Milwaukee Police Department</t>
  </si>
  <si>
    <t>Officers were called by a person who said a relative was threatening to kill them. Coleman was also suicidal.</t>
  </si>
  <si>
    <t>http://fox6now.com/2013/05/16/mpd-changes-response-to-incidents-involving-mentally-ill/</t>
  </si>
  <si>
    <t>Felipe Corrales</t>
  </si>
  <si>
    <t>800 block Truman Street</t>
  </si>
  <si>
    <t>San Fernando</t>
  </si>
  <si>
    <t>91340</t>
  </si>
  <si>
    <t>San Fernando Police Department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</si>
  <si>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</si>
  <si>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http://homicide.latimes.com/post/felipe-corrales/</t>
  </si>
  <si>
    <t>John Montoya</t>
  </si>
  <si>
    <t>39th Avenue and Osage Street</t>
  </si>
  <si>
    <t>80211</t>
  </si>
  <si>
    <t>Montoya was shot after an hours-long, high-speed chase in a stolen pickup truck. Shots were fired from the stolen truck at police.</t>
  </si>
  <si>
    <t>http://www.denverda.org/News_Release/Decision_Letters/January16%202013ShootingInvestigation.pdf</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</si>
  <si>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</si>
  <si>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</si>
  <si>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</si>
  <si>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</si>
  <si>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</si>
  <si>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</si>
  <si>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</si>
  <si>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Byron Carter Jr.</t>
  </si>
  <si>
    <t>http://www.bet.com/news/national/2011/10/17/byron-carter-jr-s-family-sues-austin-texas-in-shooting-death/_jcr_content/featuredMedia/newsitemimage_0.newsimage.dimg/101711-national-byron-carter-jr-obit.jpg</t>
  </si>
  <si>
    <t>East Eighth Street and Interstate 35</t>
  </si>
  <si>
    <t>78702</t>
  </si>
  <si>
    <t>Officers Jeffrey Rodriguez and Nathan Wagner were patrolling the area looking for car burglars, and they began to follow Carter and the teen because the officers believed the pair were acting suspiciously. Authorities said that as the officers approached a red Oldsmobile Alero sedan, the driver started the engine and began fleeing in the car, hitting one of the officers with the car. The second officer began firing his .40 caliber pistol at the vehicle until they were out of range. The driver was shot in the arm and fled the scene, abandoning the vehicle a few blocks away. Carter was found dead in the passenger's seat.</t>
  </si>
  <si>
    <t>http://www.statesman.com/news/news/local/man-was-shot-four-times-by-police-including-in-b-1/nRgWN/</t>
  </si>
  <si>
    <t>Maria Zarco</t>
  </si>
  <si>
    <t>6800 block Quebec Court</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</si>
  <si>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</si>
  <si>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</si>
  <si>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</si>
  <si>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Tavontae Jamar Haney</t>
  </si>
  <si>
    <t>http://lintvwane.files.wordpress.com/2014/01/tavontae-jamar-haney-19-fort-wayne.jpg?w=261</t>
  </si>
  <si>
    <t>4300 block Spatz Avenue</t>
  </si>
  <si>
    <t>Fort Wayne</t>
  </si>
  <si>
    <t>46806</t>
  </si>
  <si>
    <t>Allen</t>
  </si>
  <si>
    <t>Fort Wayne Police Department</t>
  </si>
  <si>
    <t>Haney ran from a traffic stop, carrying a gun, police said. They chased him down an alley, shooting and killing him.</t>
  </si>
  <si>
    <t>http://wane.com/2013/04/27/man-fatally-shot-by-police-on-spatz-avenue-identified/</t>
  </si>
  <si>
    <t>Ronald Michael Davis</t>
  </si>
  <si>
    <t>Interstate 75 Athens-Boonesboro exit</t>
  </si>
  <si>
    <t>Georgetown</t>
  </si>
  <si>
    <t>40324</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</si>
  <si>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</si>
  <si>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</si>
  <si>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</si>
  <si>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Jesse Delgadillo</t>
  </si>
  <si>
    <t>Artesia Boulevard and Butler Avenue</t>
  </si>
  <si>
    <t>90805</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</si>
  <si>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</si>
  <si>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</si>
  <si>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Chris G. Nowicki</t>
  </si>
  <si>
    <t>http://ak-cache.legacy.net/legacy/images/cobrands/jsonline/photos/0004209341-01-1_231256.jpgx?w=130&amp;h=180&amp;option=1&amp;v=0x000000002aa24899</t>
  </si>
  <si>
    <t>2600 block S. 71st St.</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</si>
  <si>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</si>
  <si>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</si>
  <si>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</si>
  <si>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Pamela Dale Kirk</t>
  </si>
  <si>
    <t>http://www.baynews9.com/content/dam/news/images/2013/04/Pamela-Kirk.JPG</t>
  </si>
  <si>
    <t>2630 13th Ave. N</t>
  </si>
  <si>
    <t>St. Petersburg</t>
  </si>
  <si>
    <t>33713</t>
  </si>
  <si>
    <t>Pinellas</t>
  </si>
  <si>
    <t>St. Petersburg Police Department</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</si>
  <si>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</si>
  <si>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</si>
  <si>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Ronald Manuel Ontiveros</t>
  </si>
  <si>
    <t>1149 Foulger St.</t>
  </si>
  <si>
    <t>84111</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</si>
  <si>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</si>
  <si>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</si>
  <si>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Victor David Ortega</t>
  </si>
  <si>
    <t>http://media.utsandiego.com/img/photos/2012/06/04/victorortega_t180.jpg?6ec45598a0efd272cf6d6631efc8bbae7a2ee918</t>
  </si>
  <si>
    <t>Flanders Drive</t>
  </si>
  <si>
    <t>92126</t>
  </si>
  <si>
    <t>Ortega died after being shot twice during a struggle with Officer Jonathan McCarthy after Ortega’s wife called police to the couple’s Flanders Drive home.</t>
  </si>
  <si>
    <t>http://www.utsandiego.com/news/2013/apr/29/domestic-violence-police-fatal-shooting/</t>
  </si>
  <si>
    <t>Dennis Lawrence</t>
  </si>
  <si>
    <t>http://usgunviolence.files.wordpress.com/2014/02/dennis-lawrence.jpg?w=625</t>
  </si>
  <si>
    <t>2626 Tanner Holler Road</t>
  </si>
  <si>
    <t>Melbourne</t>
  </si>
  <si>
    <t>72556</t>
  </si>
  <si>
    <t>Izard</t>
  </si>
  <si>
    <t>Izard County Sheriff's Department</t>
  </si>
  <si>
    <t>Accused of shooting his wife, Lawrence was killed by officers during the investigation into the incident.</t>
  </si>
  <si>
    <t>http://www.areawidenews.com/story/1964948.html</t>
  </si>
  <si>
    <t>Ryan Koontz</t>
  </si>
  <si>
    <t>http://lintvwane.files.wordpress.com/2014/01/ryan-koontz1.jpg?w=307</t>
  </si>
  <si>
    <t>7700-block Weymouth Court</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</si>
  <si>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</si>
  <si>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</si>
  <si>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</si>
  <si>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Kenneth Knight</t>
  </si>
  <si>
    <t>http://usgunviolence.files.wordpress.com/2013/11/kenneth-knight.jpg?w=625</t>
  </si>
  <si>
    <t>3000 block Holton Street</t>
  </si>
  <si>
    <t>Knight allegedly shot a woman before taking a child hostage. After several hours, SWAT shot Knight, killing him. The child was removed unharmed.</t>
  </si>
  <si>
    <t>http://wane.com/2013/03/20/3-year-old-safe-after-police-kill-hostage-taker-murder-suspect/</t>
  </si>
  <si>
    <t>Stephen O'Neal Wattley II</t>
  </si>
  <si>
    <t>http://usgunviolence.files.wordpress.com/2013/09/stephen-oneal-wattley-ii1.jpg?w=625</t>
  </si>
  <si>
    <t>1900 block Hobson Road</t>
  </si>
  <si>
    <t>46805</t>
  </si>
  <si>
    <t>Wattley was killed after he allegedly robbed a drugstore, fled the scene and pointed an assault rifle at two officers, police said.</t>
  </si>
  <si>
    <t>http://www.journalgazette.com/article/20130221/LOCAL07/302219987</t>
  </si>
  <si>
    <t>Name withheld by police</t>
  </si>
  <si>
    <t>300 block West Courtland Street</t>
  </si>
  <si>
    <t>Philadelphia</t>
  </si>
  <si>
    <t>19140</t>
  </si>
  <si>
    <t>Philadelphia Police Department</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</si>
  <si>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</si>
  <si>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</si>
  <si>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Edward Ramirez</t>
  </si>
  <si>
    <t>500 block Fairview Avenue</t>
  </si>
  <si>
    <t>90033</t>
  </si>
  <si>
    <t>Los Angeles Police Department SWAT</t>
  </si>
  <si>
    <t>Ramirez carjacked a vehicle. About five hours later, police caught up with him. He went into an apartment building and took hostages, before being shot by SWAT.</t>
  </si>
  <si>
    <t>http://egpnews.com/2013/05/suspect-in-boyle-heights-fatal-standoff-identified/</t>
  </si>
  <si>
    <t>Gary Dean Carty</t>
  </si>
  <si>
    <t>100 block Paul Stanley Road</t>
  </si>
  <si>
    <t>Coeburn</t>
  </si>
  <si>
    <t>24230</t>
  </si>
  <si>
    <t>Dickenson</t>
  </si>
  <si>
    <t>Dickenson County Sheriff's Office</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</si>
  <si>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</si>
  <si>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</si>
  <si>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Michael D. Findley</t>
  </si>
  <si>
    <t>3031 S Range Line Road</t>
  </si>
  <si>
    <t>Joplin</t>
  </si>
  <si>
    <t>64804</t>
  </si>
  <si>
    <t>U.S. Marshals, Greene County Sheriff’s Office</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</si>
  <si>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</si>
  <si>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</si>
  <si>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Malik Williams</t>
  </si>
  <si>
    <t>http://media.nj.com/bergen_impact/photo/10378024-large.jpg</t>
  </si>
  <si>
    <t>22 Dahnert Park Lane</t>
  </si>
  <si>
    <t>Little Falls</t>
  </si>
  <si>
    <t>07026</t>
  </si>
  <si>
    <t>Bergen</t>
  </si>
  <si>
    <t>Bergen County Police Department</t>
  </si>
  <si>
    <t>Shot and killed by police when, authorities say, he fled police headquarters, was found in a garage, and then advanced toward officers with a claw hammer and a metal handsaw.</t>
  </si>
  <si>
    <t>http://www.nj.com/bergen/index.ssf/2012/06/grand_jury_clears_officers_in_fatal_shooting_of_garfield_teen.html</t>
  </si>
  <si>
    <t>John Adams</t>
  </si>
  <si>
    <t>Joseph Street</t>
  </si>
  <si>
    <t>Lebanon</t>
  </si>
  <si>
    <t>37087</t>
  </si>
  <si>
    <t>Wilson</t>
  </si>
  <si>
    <t>Lebanon Police Department</t>
  </si>
  <si>
    <t>John Adams, 61, a black resident of Lebanon, TN, who was shot and killed by a police SWAT team raiding the wrong house. After masked officers burst into his home, Adams fired a shotgun at the intruders before they shot and killed him as his wife Lorine, 72, looked on in disbelief.</t>
  </si>
  <si>
    <t>indicted and acquitted</t>
  </si>
  <si>
    <t>http://abcnews.go.com/US/story?id=95475</t>
  </si>
  <si>
    <t>Jean N. Printemps</t>
  </si>
  <si>
    <t>Southwest 100th Terrace and 21st Street</t>
  </si>
  <si>
    <t>Miramar</t>
  </si>
  <si>
    <t>33025</t>
  </si>
  <si>
    <t>Broward</t>
  </si>
  <si>
    <t>Miramar Police Department</t>
  </si>
  <si>
    <t>Printemps allegedly carjacked a car. Later, Miramar PD caught up with him. A gunbattle ensued, and Printemps was killed.</t>
  </si>
  <si>
    <t>http://articles.sun-sentinel.com/2013-05-01/news/fl-miramar-police-involved-20130501_1_miramar-police-tania-rues-armed-carjacking-suspect</t>
  </si>
  <si>
    <t>Brian Johnson</t>
  </si>
  <si>
    <t>http://www.trbimg.com/img-517d23c2/turbine/bs-md-aa-officer-killed-crash-20130427-001/599/338x599</t>
  </si>
  <si>
    <t>Catherine Avenue near Route 100</t>
  </si>
  <si>
    <t>Pasadena</t>
  </si>
  <si>
    <t>21122</t>
  </si>
  <si>
    <t>Anne Arundel</t>
  </si>
  <si>
    <t>Bladensburg Police Department</t>
  </si>
  <si>
    <t>An off-duty police officer who died following a car crash in Pasadena on Saturday morning had shot himself first, according to the Anne Arundel County Police Department. Bladensburg Police Officer Brian Johnson, 38, was driving a marked police car on eastbound Route 100 near Catherine Avenue when it veered across the median and struck an oncoming vehicle, police said.</t>
  </si>
  <si>
    <t>http://www.huffingtonpost.com/2013/04/30/maryland-officer-shot-himself-before-car-crash_n_3179277.html</t>
  </si>
  <si>
    <t>Gabriel Winzer</t>
  </si>
  <si>
    <t>http://2.bp.blogspot.com/-M_ZwJK3qi98/UX1qNPiJuZI/AAAAAAAAADc/xoa2oiMA_ik/s1600/Gabriel+Winzer+Kaufman+County+Tx.jpg</t>
  </si>
  <si>
    <t>County Road 316A</t>
  </si>
  <si>
    <t>Frog</t>
  </si>
  <si>
    <t>75161</t>
  </si>
  <si>
    <t>Kaufman</t>
  </si>
  <si>
    <t>Kaufman County Sheriff’s Office</t>
  </si>
  <si>
    <t>Deputies responded to a report of a man with a gun, firing the weapon and threatening citizens on County Road 316. After a chase, they shot and killed him.</t>
  </si>
  <si>
    <t>http://www.nbcdfw.com/news/local/Deadly-Shootout-in-Kaufman-County-Leaves-One-Dead-205033091.html</t>
  </si>
  <si>
    <t>Mathew Vincent Serbus</t>
  </si>
  <si>
    <t>HWY 212</t>
  </si>
  <si>
    <t>Eden Prairie</t>
  </si>
  <si>
    <t>55344</t>
  </si>
  <si>
    <t>Chaska Police Department/Minnesota State Patrol/Carver County sheriff's office</t>
  </si>
  <si>
    <t>Weapon</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</si>
  <si>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</si>
  <si>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http://www.twincities.com/localnews/ci_25898660/eden-prairie-police-shooting-reviewed-by-hennepin-county?source=pkg</t>
  </si>
  <si>
    <t>Skyler</t>
  </si>
  <si>
    <t>Dawn Marie Pfister</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</si>
  <si>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</si>
  <si>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Thomas Dewitt Johnson</t>
  </si>
  <si>
    <t>http://www.gannett-cdn.com/-mm-/71d804bebdeb5f5d10cf1091e44afd29d7acd550/c=0-141-480-502&amp;r=x404&amp;c=534x401/local/-/media/WTLV/WTLV/2014/06/05//1401986101000-JOHNSON-THOMAS-DEWITT.jpg</t>
  </si>
  <si>
    <t>6700 block London Bridge Lane near 103rd Street</t>
  </si>
  <si>
    <t>32210</t>
  </si>
  <si>
    <t>JSO officer</t>
  </si>
  <si>
    <t>After a brief car chase, Johnson emerged from the vehicle with a gun pointed towards officer Busque. Busque then fired four shots - two of which hit Johnson. Johnson died on scene at 6:29.</t>
  </si>
  <si>
    <t>http://www.firstcoastnews.com/story/news/local/2014/06/04/westside-jso-officer-involved-shooting/9985499/</t>
  </si>
  <si>
    <t>Yanira Serrano-Garcia</t>
  </si>
  <si>
    <t>https://www.indybay.org/uploads/2014/06/04/yanira_serrano_garcia_half_moon_bay.jpg</t>
  </si>
  <si>
    <t>2001 Miramontes Point Rd</t>
  </si>
  <si>
    <t>Half Moon Bay</t>
  </si>
  <si>
    <t>94019</t>
  </si>
  <si>
    <t>San Mateo Sheriff dept</t>
  </si>
  <si>
    <t>An 18-year-old special needs woman was killed after a confrontation with San Mateo County sheriff's deputies that escalated into an officer-involved shooting.</t>
  </si>
  <si>
    <t>http://www.nbcbayarea.com/news/local/San-Mateo-County-Sheriff-Kills-Teen-in-Half-Moon-Bay-261816771.html</t>
  </si>
  <si>
    <t>Jesse Vigil</t>
  </si>
  <si>
    <t>Old Mescalero Road and First Street</t>
  </si>
  <si>
    <t>Tularosa</t>
  </si>
  <si>
    <t>88352</t>
  </si>
  <si>
    <t>Otero</t>
  </si>
  <si>
    <t>Tularosa Police Department</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</si>
  <si>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</si>
  <si>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</si>
  <si>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Todd Jones</t>
  </si>
  <si>
    <t>9900 block Beach Boulevard</t>
  </si>
  <si>
    <t>32246</t>
  </si>
  <si>
    <t>Three officers shot and killed Jones after police said he stabbed his stepfather, then later charged an officer while holding a pellet gun following a nearly two-hour standoff.</t>
  </si>
  <si>
    <t>http://www.news4jax.com/news/3-officers-shoot-kill-man-in-suicide-by-cop/19968562</t>
  </si>
  <si>
    <t>Brian Williams</t>
  </si>
  <si>
    <t>http://www.sheldonkukuchkafuneralhome.com/sitemaker/memsol_data/1842/849735/849735_profile_pic.jpg</t>
  </si>
  <si>
    <t>Route 307</t>
  </si>
  <si>
    <t>Overfield Township</t>
  </si>
  <si>
    <t>19038</t>
  </si>
  <si>
    <t>Wyoming</t>
  </si>
  <si>
    <t>Tunkhannock Twp. Police Department</t>
  </si>
  <si>
    <t>Tunkhannock Township police officer who fatally shot a Lake Winola man, Brian Williams, while serving a mental health warrant. Williams reportedly refused to drop a fireplace poker.</t>
  </si>
  <si>
    <t>http://citizensvoice.com/news/da-cop-who-fatally-shot-lake-winola-man-won-t-be-prosecuted-1.1436050</t>
  </si>
  <si>
    <t>Eddie Callaway</t>
  </si>
  <si>
    <t>http://o.aolcdn.com/dims-shared/dims3/PATCH/format/jpg/quality/82/resize/433x295/http://hss-prod.hss.aol.com/hss/storage/patch/b3059ecb92f85fa6109a83053da65c95</t>
  </si>
  <si>
    <t>B-Line trail</t>
  </si>
  <si>
    <t>Bloomington</t>
  </si>
  <si>
    <t>47403</t>
  </si>
  <si>
    <t>Indian State Police, Bloomington Police Department</t>
  </si>
  <si>
    <t>An eight-day, two-state manhunt for a man accused of killing his girlfriend in Waukesha ended Tuesday night on a bicycle path in Indiana with a single, self-inflicted gunshot.</t>
  </si>
  <si>
    <t>http://www.wisn.com/news/south-east-wisconsin/waukesha/indiana-police-shooting-victim-is-eddie-callaway/19967686#!WGq7m</t>
  </si>
  <si>
    <t>Demetrius Bennett</t>
  </si>
  <si>
    <t>1800 block Montague Street</t>
  </si>
  <si>
    <t>Rockford</t>
  </si>
  <si>
    <t>61102</t>
  </si>
  <si>
    <t>Rockford Police Department</t>
  </si>
  <si>
    <t>Police went to the residence to investigate a domestic violence report. Bennett rush police armed with a steak knife.</t>
  </si>
  <si>
    <t>http://www.rrstar.com/x987006568/Authorities-to-announce-Rockford-officer-involved-shooting-investigation-results</t>
  </si>
  <si>
    <t>Julio Colon</t>
  </si>
  <si>
    <t>3290 Balltown Road</t>
  </si>
  <si>
    <t>Schenectady</t>
  </si>
  <si>
    <t>12304</t>
  </si>
  <si>
    <t>Schenectady Police Department</t>
  </si>
  <si>
    <t>The man shot held a knife to the chest of a man, whom he'd already stabbed.</t>
  </si>
  <si>
    <t>http://www.news10.com/story/22141329/police-involved-shooting-on-balltown-road</t>
  </si>
  <si>
    <t>Carnell Moore</t>
  </si>
  <si>
    <t>http://www.ourtribune.com/article_images/15185.1.jpg</t>
  </si>
  <si>
    <t>Terminal B at Bush Intercontinental Airport</t>
  </si>
  <si>
    <t>77032</t>
  </si>
  <si>
    <t>Department of Homeland Security</t>
  </si>
  <si>
    <t>Moore fired shots into ceiling at Terminal B at Bush Intercontinental Airport. A Department of Homeland Security officer shot him, before Moore shot himself in the head.</t>
  </si>
  <si>
    <t>http://www.chron.com/news/houston-texas/houston/article/Houston-police-say-airport-shooter-kidnapped-4486592.php?cmpid=hpfsln</t>
  </si>
  <si>
    <t>Jamie Coyle</t>
  </si>
  <si>
    <t>http://www.pawtuckettimes.com/sites/default/files/JAMIE%20COYLE%20MONDAY%20OBIT%20PIC.jpg</t>
  </si>
  <si>
    <t>Sherman Street</t>
  </si>
  <si>
    <t>Pawtucket</t>
  </si>
  <si>
    <t>RI</t>
  </si>
  <si>
    <t>02860</t>
  </si>
  <si>
    <t>Providence</t>
  </si>
  <si>
    <t>Pawtucket Police Department</t>
  </si>
  <si>
    <t>Coyle was shot by two police officers who say they feared for their lives when Coyle got out of his car and pulled a gun on them.</t>
  </si>
  <si>
    <t>http://masscops.com/threads/pawtucket-ri-police-shoot-man-in-car-stop.107499/</t>
  </si>
  <si>
    <t>Christopher Lane Nash</t>
  </si>
  <si>
    <t>Church Street</t>
  </si>
  <si>
    <t>Paris</t>
  </si>
  <si>
    <t>75460</t>
  </si>
  <si>
    <t>Paris Police Department, Lamar County Sheriff’s Office</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</si>
  <si>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</si>
  <si>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http://www.eparisextra.com/911/scene-of-the-crime/2013/05/03/police-release-name-of-drug-suspect-killed-by-officer-in-wednesday-night-shooting-in-paris/65612</t>
  </si>
  <si>
    <t>George Golden</t>
  </si>
  <si>
    <t>3950 Austin Peay</t>
  </si>
  <si>
    <t>38128</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</si>
  <si>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</si>
  <si>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</si>
  <si>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Michael W. Kennedy</t>
  </si>
  <si>
    <t>http://graphics8.nytimes.com/images/2006/05/10/us/10fairfax1.190.jpg</t>
  </si>
  <si>
    <t>4900 Stonecroft Blvd.</t>
  </si>
  <si>
    <t>Chantilly</t>
  </si>
  <si>
    <t>20151</t>
  </si>
  <si>
    <t>Fairfax</t>
  </si>
  <si>
    <t>Fairfax County Police Department</t>
  </si>
  <si>
    <t>Angry for an earlier arrest for carjacking, Kennedy ambushed officers in the police station parking lot, killing one before being killed.</t>
  </si>
  <si>
    <t>http://www.washingtonpost.com/wp-dyn/content/article/2006/05/08/AR2006050800968.html</t>
  </si>
  <si>
    <t>Brian T. McDaniel</t>
  </si>
  <si>
    <t>7700 block Millcreek Drive</t>
  </si>
  <si>
    <t>23235</t>
  </si>
  <si>
    <t>Chesterfield</t>
  </si>
  <si>
    <t>http://www.timesdispatch.com/news/local/chesterfield/fatal-police-shooting-of-chesterfield-man-inside-his-home-ruled/article_2fc6080f-3eae-53bb-b5dc-afa46dc58782.html</t>
  </si>
  <si>
    <t>McDaniel pointed a handgun at county officers trying to serve him with felony arrest warrants</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</si>
  <si>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</si>
  <si>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</si>
  <si>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</si>
  <si>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</si>
  <si>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</si>
  <si>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</si>
  <si>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</si>
  <si>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</si>
  <si>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</si>
  <si>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Patricia Cook</t>
  </si>
  <si>
    <t>http://cloudfront-assets.reason.com/assets/mc/_external/2013_05/-the-cook-family.jpg</t>
  </si>
  <si>
    <t>114 E Edmondson St.</t>
  </si>
  <si>
    <t>Culpeper</t>
  </si>
  <si>
    <t>22701</t>
  </si>
  <si>
    <t>Culpeper Town Police Department</t>
  </si>
  <si>
    <t>Daniel Harmon-Wright, the police officer in Culpeper, Virginia, who shot and killed former Sunday school teacher Patricia Cook, has been sentenced to three years in prison.</t>
  </si>
  <si>
    <t>http://archive.wusa9.com/rss/article/189808/158/Va-Police-Officer-Shoots-Kills-Woman-In-Va</t>
  </si>
  <si>
    <t>Josiah M. Fischer</t>
  </si>
  <si>
    <t>Stone Road and Hazen Road</t>
  </si>
  <si>
    <t>Warren</t>
  </si>
  <si>
    <t>97053</t>
  </si>
  <si>
    <t>Oregon State Police</t>
  </si>
  <si>
    <t>After a high-speed chase, Fischer crashed and an officer shot him after seeing a gun.</t>
  </si>
  <si>
    <t>http://www.katu.com/news/local/Police-shoot-kill-woman-after-pursuit-near-St-Helens-206067741.html</t>
  </si>
  <si>
    <t>Jordan West-Morson</t>
  </si>
  <si>
    <t>http://michigancitizen.com/mc/wp-content/uploads/2013/06/3-VICTIM.gif</t>
  </si>
  <si>
    <t>Eight Mile &amp; Gratiot</t>
  </si>
  <si>
    <t>Detroit</t>
  </si>
  <si>
    <t>48205</t>
  </si>
  <si>
    <t>Wayne</t>
  </si>
  <si>
    <t>Detroit Transportation Corporation</t>
  </si>
  <si>
    <t>A scuffle apparently broke out at a gas station where the musician was selling CDs. The off-duty officer shot and killed him, claiming he went for his gun.</t>
  </si>
  <si>
    <t>charged with manslaughter and felonious use of a firearm</t>
  </si>
  <si>
    <t>http://www.clickondetroit.com/news/detroit-transit-officer-charged-in-fatal-shooting/21997824</t>
  </si>
  <si>
    <t>Marquis James Spencer</t>
  </si>
  <si>
    <t>http://www.mynews13.com/content/dam/news/images/2013/05/Marquis-Spencer-0504.jpg</t>
  </si>
  <si>
    <t>Kirkman Road and Raleigh Street</t>
  </si>
  <si>
    <t>Orlando</t>
  </si>
  <si>
    <t>32835</t>
  </si>
  <si>
    <t>Orlando Police Department</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</si>
  <si>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</si>
  <si>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</si>
  <si>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</si>
  <si>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</si>
  <si>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Escondido</t>
  </si>
  <si>
    <t>92027</t>
  </si>
  <si>
    <t>Escondido Police Department</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</si>
  <si>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</si>
  <si>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</si>
  <si>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Tywon Jones</t>
  </si>
  <si>
    <t>http://usgunviolence.files.wordpress.com/2014/02/tywon-jones1.jpg?w=625</t>
  </si>
  <si>
    <t>1300 block South Independence Boulevard</t>
  </si>
  <si>
    <t>60623</t>
  </si>
  <si>
    <t>Chicago Police Department</t>
  </si>
  <si>
    <t>A 16-year-old boy was riding his bike and shooting at people. Police shot and killed him.</t>
  </si>
  <si>
    <t>http://articles.chicagotribune.com/2013-05-05/news/chi-police-on-scene-of-lawndale-disturbance-20130505_1_squad-car-police-officers-offender</t>
  </si>
  <si>
    <t>Emmanuel Gatewood</t>
  </si>
  <si>
    <t>http://wcmh.images.worldnow.com/images/22254746_BG5.jpg</t>
  </si>
  <si>
    <t>N. High Street</t>
  </si>
  <si>
    <t>Clintonville</t>
  </si>
  <si>
    <t>43214</t>
  </si>
  <si>
    <t>Gatewood and his girlfriend, Kourtney Hahn, who shot dead by Columbus police in Clintonville knew that police were looking for Gatewood in connection with an April 5 homicide.</t>
  </si>
  <si>
    <t>http://www.dispatch.com/content/stories/local/2013/05/16/shootout-officers-identified.html</t>
  </si>
  <si>
    <t>Kourtney Hahn</t>
  </si>
  <si>
    <t>http://wcmh.images.worldnow.com/images/22254746_BG3.jpg</t>
  </si>
  <si>
    <t>Kourtney Hahn and her boyfriend, Emmanuel Gatewood, who shot dead by Columbus police in Clintonville knew that police were looking for Gatewood in connection with an April 5 homicide.</t>
  </si>
  <si>
    <t>Carlos Domingo Oquendo</t>
  </si>
  <si>
    <t>http://bloximages.newyork1.vip.townnews.com/dailycommercial.com/content/tncms/assets/v3/editorial/c/bf/cbfacc21-577c-52a9-a0ef-a52fa59b04b7/5238cf4204bc1.preview-300.jpg</t>
  </si>
  <si>
    <t>Lucerne Circle and Euclid Avenue</t>
  </si>
  <si>
    <t>34748</t>
  </si>
  <si>
    <t>Lake</t>
  </si>
  <si>
    <t>Leesburg Police Department</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</si>
  <si>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</si>
  <si>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</si>
  <si>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William Joseph Perneau</t>
  </si>
  <si>
    <t>http://usgunviolence.files.wordpress.com/2013/08/william-joseph-perneau.jpg?w=625</t>
  </si>
  <si>
    <t>495 Mid America Drive</t>
  </si>
  <si>
    <t>Pryor Creek</t>
  </si>
  <si>
    <t>74361</t>
  </si>
  <si>
    <t>Mayes</t>
  </si>
  <si>
    <t>Mayes County Sheriff's Office</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</si>
  <si>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</si>
  <si>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</si>
  <si>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Kendra Diggs</t>
  </si>
  <si>
    <t>http://www.wyliefh.com/ObituaryPhoto.php?id=1874</t>
  </si>
  <si>
    <t>1100 block N. Parrish St.</t>
  </si>
  <si>
    <t>21217</t>
  </si>
  <si>
    <t>Dibbs was killed by her fiance, an Baltimore City police officer. He later committed suicide in jail.</t>
  </si>
  <si>
    <t>http://articles.baltimoresun.com/2013-05-08/news/bs-md-officer-charged-20130508_1_james-smith-west-baltimore-officers</t>
  </si>
  <si>
    <t>Sam Alexie Jr.</t>
  </si>
  <si>
    <t>Browns Slough</t>
  </si>
  <si>
    <t>Bethel</t>
  </si>
  <si>
    <t>99559</t>
  </si>
  <si>
    <t>Bethel Police Department</t>
  </si>
  <si>
    <t>Sam Alexie Jr. was intoxicated and pointed a rifle at an officer who then shot him. Samuel Symmes wasn’t the shooting officer, but was assisting at the scene. The state charged him with three misdemeanors: two counts of DUI and one count of misconduct involving a weapon</t>
  </si>
  <si>
    <t>http://kyuk.org/bethel-police-officer-named-in-october-shooting/</t>
  </si>
  <si>
    <t>Tyler Heilman</t>
  </si>
  <si>
    <t>http://a.abcnews.com/images/US/abc_tyler_heilman_murder_090722_wmain.jpg</t>
  </si>
  <si>
    <t>541 South Ridgley</t>
  </si>
  <si>
    <t>Kasota</t>
  </si>
  <si>
    <t>56050</t>
  </si>
  <si>
    <t>Le Sueur</t>
  </si>
  <si>
    <t>LeSueur County Sheriff's Office</t>
  </si>
  <si>
    <t>Plainclothes county deputy engages Tyler Heilman, wearing only swim trunks, for driving erratically. An argument ensues and becomes physical. When Heilman saw the other man's gun, he started moving back, at which time the deputy drew the gun and shot him dead.</t>
  </si>
  <si>
    <t>http://www.southernminn.com/st_peter_herald/archives/article_5f89bc7e-204d-5db6-a20c-53ad502e9d45.html</t>
  </si>
  <si>
    <t>Jason Glaser</t>
  </si>
  <si>
    <t>Byron San Jose</t>
  </si>
  <si>
    <t>Valerio Street and Kester Avenue</t>
  </si>
  <si>
    <t>Van Nuys</t>
  </si>
  <si>
    <t>91405</t>
  </si>
  <si>
    <t>LAPD officers were in pursuit of Byron San Jose after he avoided being pulled over for a traffic violation. Once San Jose finally stopped, he emerged out of his car with a microphone stand that police viewed as a weapon. Police fired several shots that ended up killing Byron San Jose.</t>
  </si>
  <si>
    <t>http://homicide.latimes.com/post/byron-san-jose/</t>
  </si>
  <si>
    <t>Walanya</t>
  </si>
  <si>
    <t>Carlos Edwin Arevalo</t>
  </si>
  <si>
    <t>3411 Loosmore St.</t>
  </si>
  <si>
    <t>90065</t>
  </si>
  <si>
    <t>Carlos Edwin Arevalo was shot by a LAPD officer. The officers were patrolling the area and Arevalo fled when he saw them. Arevalo was shot and killed. A .45-caliber pistol was recovered from the scene.</t>
  </si>
  <si>
    <t>http://homicide.latimes.com/post/carlos-arevalo/</t>
  </si>
  <si>
    <t>Shaaliver Douse</t>
  </si>
  <si>
    <t>http://hinterlandgazette.com/wp-content/uploads/2013/08/shaaliver-douse-killed.png</t>
  </si>
  <si>
    <t>East 151st Street and Courtlandt Avenue</t>
  </si>
  <si>
    <t>10455</t>
  </si>
  <si>
    <t>Westchester</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</si>
  <si>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</si>
  <si>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http://www.huffingtonpost.com/2013/08/05/shaaliver-douse-shooting_n_3705623.html</t>
  </si>
  <si>
    <t>Alexa Ard</t>
  </si>
  <si>
    <t>Maurice Leroy Cox</t>
  </si>
  <si>
    <t>http://homicide.latimes.com.s3.amazonaws.com/media/homicide/maurice_cox_36_2.jpg</t>
  </si>
  <si>
    <t>Crenshaw Boulevard and Slauson Avenue</t>
  </si>
  <si>
    <t>90043</t>
  </si>
  <si>
    <t>Police officers witnessed Cox speeding in his truck down Crenshaw Boulevard after a hit and run. Cox crashed into a tree and told officers to "move away or he would kill them" when he was approached. He reached for his glove compartment for what officers thought was a gun, but was actually a cigarette lighter adapter. Cox ran off and was shot and killed by officers in a bank parking lot.</t>
  </si>
  <si>
    <t>http://homicide.latimes.com/post/maurice-leroy-cox/</t>
  </si>
  <si>
    <t>Lawrence Smith</t>
  </si>
  <si>
    <t>5160 Vineland Ave</t>
  </si>
  <si>
    <t>91601</t>
  </si>
  <si>
    <t>U.S. Deputy Marshall</t>
  </si>
  <si>
    <t>An off-duty U.S. Deputy Marshall saw Lawrence Smith and another man try to rob the store he was in. He confronted them and fired several shots. Smith was hit in the head and taken to a hospital where he died.</t>
  </si>
  <si>
    <t>http://homicide.latimes.com/post/lawrence-smith/</t>
  </si>
  <si>
    <t>Henry Frankie Lee Sr.</t>
  </si>
  <si>
    <t>http://ak-cache.legacy.net/legacy/images/cobrands/seattletimes/photos/image-19222_20120929.jpgx?w=130&amp;h=180&amp;option=1&amp;v=0x000000002ac32241</t>
  </si>
  <si>
    <t>Renton Ave S &amp; S Bangor St</t>
  </si>
  <si>
    <t>98178</t>
  </si>
  <si>
    <t>Police say Henry Lee Sr. pointed a handgun at three officers who responded to a 911 call he reportedly placed, prompting them to fatally shoot the retired construction worker. Two officers opened fire on Lee, and shot him to death.</t>
  </si>
  <si>
    <t>http://seattletimes.com/html/localnews/2019248308_policeshooting25m.html</t>
  </si>
  <si>
    <t>1553.2_Alexa</t>
  </si>
  <si>
    <t>Sergio Rojas</t>
  </si>
  <si>
    <t>1491 N. Indiana St.</t>
  </si>
  <si>
    <t>90063</t>
  </si>
  <si>
    <t>Sergio Rojas was on his bicycle and refused to be detained. Officers were called to the scene and Rojas pointed a gun at them. Rojas was shot and killed at the scene.</t>
  </si>
  <si>
    <t>http://homicide.latimes.com/post/sergio-rojas/</t>
  </si>
  <si>
    <t>Marco Ernesto Avila</t>
  </si>
  <si>
    <t>Watson Avenue and L Street</t>
  </si>
  <si>
    <t>Wilmington</t>
  </si>
  <si>
    <t>90744</t>
  </si>
  <si>
    <t>Marco Enesto Avila was stopped by police for a traffic violation. He started fighting with police after he got off his bicycle and proceeded to shoot several rounds from a weapon concealed in his pocket. Officers Enrique Lopez and James Stover fired back. He was later pronounced dead at a hospital.</t>
  </si>
  <si>
    <t>http://homicide.latimes.com/post/marco-ernesto-avila/</t>
  </si>
  <si>
    <t>Rodney Carl Sandberg</t>
  </si>
  <si>
    <t>1820 Torrance Blvd</t>
  </si>
  <si>
    <t>Torrance</t>
  </si>
  <si>
    <t>90501</t>
  </si>
  <si>
    <t>Police were called to Rodney Sandberg's home for a suicide report. Sandberg was holding a knife to his chest. Police began to shoot at Sandberg when he charged them with the knife. Sandberg was drinking and the stepfather said he had a drinking problem. Sandberg died at the scene from the gunshots.</t>
  </si>
  <si>
    <t>http://homicide.latimes.com/post/rodney-sandberg/</t>
  </si>
  <si>
    <t>Paul Lawson Storey</t>
  </si>
  <si>
    <t>http://www.kcra.com/image/view/-/16718712/medRes/1/-/maxh/460/maxw/620/-/bhw9rlz/-/Storey--Paul-Lawson-jpg.jpg</t>
  </si>
  <si>
    <t>1700 block Tanglewood Lane</t>
  </si>
  <si>
    <t>Roseville</t>
  </si>
  <si>
    <t>95661</t>
  </si>
  <si>
    <t>Placer</t>
  </si>
  <si>
    <t>Roseville Police Department</t>
  </si>
  <si>
    <t>Roseville police were called to Paul Storey's home after one witness reported Storey was intoxicated, he had pushed a woman and that he was armed with a baseball bat. Another witness reported seeing a gun in Storey's possession when he was fleeing the scene. Storey was shot close to his neighborhood after getting into a physical altercation with the officer. Police said a second officer, fearing for the safety of the officer involved in the struggle, shot the man he was attempting to arrest.</t>
  </si>
  <si>
    <t>http://www.kcra.com/news/local-news/news-sacramento/Roseville-police-officer-shoots-kills-man-during-struggle/16707536</t>
  </si>
  <si>
    <t>1551.2_Alexa</t>
  </si>
  <si>
    <t>Mohammad Usman Chaudhry</t>
  </si>
  <si>
    <t>http://homicide.latimes.com.s3.amazonaws.com/media/homicide/2008-02372.jpg</t>
  </si>
  <si>
    <t>1435 N. Curson St</t>
  </si>
  <si>
    <t>90046</t>
  </si>
  <si>
    <t>Mohammad Usman Chaudhry, a Pakistani-American, was found in a bush near a Hollywood apartment complex. When police approached him, he pulled out a knife and stabbed one of the officers in the hand. One of the officers then shot Chaudhry to death. Chaudhry was autistic.</t>
  </si>
  <si>
    <t>http://articles.latimes.com/2011/jan/24/local/la-me-lapd-verdict-20110124</t>
  </si>
  <si>
    <t>Sergio Sedillo</t>
  </si>
  <si>
    <t>Pacific Coast Highway and Eubank Avenue</t>
  </si>
  <si>
    <t>Sergio Sedillo was killed during a gun battle with the LAPD officers on the intersection of Pacific Coast Highway and Eubank Avenue. Sedillo was recently released from prison prior to this shootout.</t>
  </si>
  <si>
    <t>http://latimesblogs.latimes.com/homicidereport/2008/04/wilmington-offi.html</t>
  </si>
  <si>
    <t>Mohamed Bah</t>
  </si>
  <si>
    <t>Morningside Ave &amp; W 124th St</t>
  </si>
  <si>
    <t>10027</t>
  </si>
  <si>
    <t>Police say Mohamed Bah, an immigrant from Africa, lunged at the officers with a 13-inch knife and he was shot after a stun gun and rubber bullet failed to stop him.</t>
  </si>
  <si>
    <t>http://www.nytimes.com/2012/09/27/nyregion/police-kill-harlem-man-in-confrontation-after-relatives-call-to-help.html</t>
  </si>
  <si>
    <t>155.2_Alexa</t>
  </si>
  <si>
    <t>Darrien Nathaniel Hunt</t>
  </si>
  <si>
    <t>http://i1.huffpost.com/gen/2057758/thumbs/n-DARRIEN-HUNT-large570.jpg</t>
  </si>
  <si>
    <t>Crossroads Boulevard and Redwood Road</t>
  </si>
  <si>
    <t>Saratoga Springs</t>
  </si>
  <si>
    <t>84043</t>
  </si>
  <si>
    <t>Utah</t>
  </si>
  <si>
    <t>Saratoga Springs Police</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</si>
  <si>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</si>
  <si>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</si>
  <si>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rvs</t>
  </si>
  <si>
    <t>Justin Arnold</t>
  </si>
  <si>
    <t>John Peet Road</t>
  </si>
  <si>
    <t>Canastota</t>
  </si>
  <si>
    <t>13032</t>
  </si>
  <si>
    <t>Canastota Police Department</t>
  </si>
  <si>
    <t>Arnold placed a false 911 call about a carjacking, led officers down a dead-end street, then confronted them on foot with a weapon. He was shot to death. Afterward it was found that his handgun was a pellet gun, and the event was planned.</t>
  </si>
  <si>
    <t>http://www.syracuse.com/news/index.ssf/2011/04/television_station_identifies.html</t>
  </si>
  <si>
    <t>Walt Lockley</t>
  </si>
  <si>
    <t>Robert Craig Perry</t>
  </si>
  <si>
    <t>Alpine Ave &amp; Interstate 5</t>
  </si>
  <si>
    <t>Stockton</t>
  </si>
  <si>
    <t>95204</t>
  </si>
  <si>
    <t>San Joaquin</t>
  </si>
  <si>
    <t>Stockton Police Department</t>
  </si>
  <si>
    <t>Perry lead officers on a high speed chase. He blew a tire and officers approached Perry, who had a knife. An officers shot him to death.</t>
  </si>
  <si>
    <t>http://www.kcra.com/news/local-news/news-stockton/officerinvolved-shooting-closes-i5-in-stockton/23302392</t>
  </si>
  <si>
    <t>Chad Brothers</t>
  </si>
  <si>
    <t>http://ww3.hdnux.com/photos/07/24/46/1919378/3/628x471.jpg</t>
  </si>
  <si>
    <t>195 Troy Schenectady Road</t>
  </si>
  <si>
    <t>Latham</t>
  </si>
  <si>
    <t>12110</t>
  </si>
  <si>
    <t>Colonie Police Department</t>
  </si>
  <si>
    <t>About 6 a.m. police were called to a Gold's Gym location on reports of an enraged client. Brothers, described as a very muscular bodybuilder over 6 feet tall, had pushed over heavy equipment, completed destroyed an office area, and assaulted other members. The first responding officer had some success but Brothers fought back and gained control of her Taser. Additional officers arrived and when Brothers was finally subdued he had stopped breathing.</t>
  </si>
  <si>
    <t>http://www.huffingtonpost.com/2011/11/02/chad-brothers-colonie-ny_n_1070365.html</t>
  </si>
  <si>
    <t>Steven Jon Vogel</t>
  </si>
  <si>
    <t>http://blogs.desmoinesregister.com/dmr/wp-content/uploads/2013/12/steven-vogel.jpg</t>
  </si>
  <si>
    <t>1000 block Creston Avenue</t>
  </si>
  <si>
    <t>Des Moines</t>
  </si>
  <si>
    <t>50315</t>
  </si>
  <si>
    <t>Polk</t>
  </si>
  <si>
    <t>Des Moines Police Department</t>
  </si>
  <si>
    <t>Vogel was firing rounds off at cars and houses. Officers ultimately shot and killed him.</t>
  </si>
  <si>
    <t>http://www.kcci.com/news/central-iowa/witnesses-describe-shooting-on-creston-avenue/23298402</t>
  </si>
  <si>
    <t>Isaac Lankisch</t>
  </si>
  <si>
    <t>http://media.azfamily.com/images/12-7-13-ISAAC-LANKISCH-AZ-DOC.JPG.JPG</t>
  </si>
  <si>
    <t>2500 S 27th Ave</t>
  </si>
  <si>
    <t>85009</t>
  </si>
  <si>
    <t>Lankisch approached officers with an axe in an aggressive manner - he was subsequently shot and died.</t>
  </si>
  <si>
    <t>http://www.azcentral.com/community/phoenix/articles/20131207phoenix-police-shoot-man-throws-ax-dies-officers-arizona-brk.html</t>
  </si>
  <si>
    <t>Patrick Heki</t>
  </si>
  <si>
    <t>http://klas.images.worldnow.com/images/24162836_BG1.jpg</t>
  </si>
  <si>
    <t>3950 Mountain Vista St</t>
  </si>
  <si>
    <t>Metro Police Department</t>
  </si>
  <si>
    <t>Heki was firing a shotgun and police officers fired many rounds killing Heki.</t>
  </si>
  <si>
    <t>http://www.8newsnow.com/story/24162836/father-of-police-shooting-victims-speaks-out</t>
  </si>
  <si>
    <t>Jared Brown-Garnham</t>
  </si>
  <si>
    <t>http://media.masslive.com/breakingnews/photo/2013/12/13918428-small.jpg</t>
  </si>
  <si>
    <t>Lindbergh Drive</t>
  </si>
  <si>
    <t>Moon</t>
  </si>
  <si>
    <t>15108</t>
  </si>
  <si>
    <t>Allegheny</t>
  </si>
  <si>
    <t>Pennsylvania State Police Department</t>
  </si>
  <si>
    <t>Garnham kidnapped his baby. He plowed his car through a police barricade. He threatened himself and his baby with a knife; an officer fired at him and he died.</t>
  </si>
  <si>
    <t>http://www.post-gazette.com/breaking/2013/12/08/Suspect-in-child-abduction-shot-by-police/stories/201312080193</t>
  </si>
  <si>
    <t>Alonzo Ashley</t>
  </si>
  <si>
    <t>http://a.abcnews.go.com/images/Health/abc_zoo_death_nt_110720_wmain.jpg</t>
  </si>
  <si>
    <t>2300 Steele St</t>
  </si>
  <si>
    <t>80205</t>
  </si>
  <si>
    <t>Ashley was questioned by a Denver Zoo security guard for odd behavior. The security guard called local police, and for this Ashley tackled and punched the guard. When police arrived Ashley resisted violently against multiple officers and was tasered. He died shortly afterward.</t>
  </si>
  <si>
    <t>http://www.denverpost.com/ci_18524131</t>
  </si>
  <si>
    <t>DeAunta Terrell Farrow</t>
  </si>
  <si>
    <t>http://1.bp.blogspot.com/_uR9I-YSzTXc/R6vK1iaFjmI/AAAAAAAAD2k/5_l1GqaMddI/s320/6703101_BG1.jpg</t>
  </si>
  <si>
    <t>2411 Talonwood Drive</t>
  </si>
  <si>
    <t>West Memphis</t>
  </si>
  <si>
    <t>72301</t>
  </si>
  <si>
    <t>Crittenden</t>
  </si>
  <si>
    <t>West Memphis Police Department</t>
  </si>
  <si>
    <t>Farrow and his 14-year-old cousin happened across a police stakeout in an apartment complex as Farrow carried a toy pistol. According to the cousin, officers did not identify themselves as they shouted for Farrow to drop the apparent weapon. He was shot at least two times. The case drew sharp regional attention and a five-month internal investigation which exonerated the police.</t>
  </si>
  <si>
    <t>http://www.wmcactionnews5.com/story/6699750/12-year-old-fatally-shot-by-west-memphis-police-officer</t>
  </si>
  <si>
    <t>Michael Justin Evans</t>
  </si>
  <si>
    <t>http://media.oregonlive.com/milwaukie_news/photo/michael-justin-evansjpg-d6dffb29a1f95051.jpg</t>
  </si>
  <si>
    <t>300 block West Fairfield Street</t>
  </si>
  <si>
    <t>Gladstone</t>
  </si>
  <si>
    <t>97027</t>
  </si>
  <si>
    <t>Clackamas</t>
  </si>
  <si>
    <t>Gladstone Police Department</t>
  </si>
  <si>
    <t>Police offered few details of their encounter with Evans. They were called in the evening to the house he shared with his grandmother, he was violent and unstable, they'd been called there 10 times in the last 2 years for domestic disturbances and suicide attempts, and that they'd "fired multiple rounds and Mr. Evans died at the scene."</t>
  </si>
  <si>
    <t>http://www.oregonlive.com/milwaukie/index.ssf/2012/08/gladstone_man_killed_in_police.html</t>
  </si>
  <si>
    <t>Jeremey Lake</t>
  </si>
  <si>
    <t>http://assets.nydailynews.com/polopoly_fs/1.1894247!/img/httpImage/image.jpg_gen/derivatives/article_970/tulsa7n-3-web.jpg</t>
  </si>
  <si>
    <t>100 block North Maybelle</t>
  </si>
  <si>
    <t>Tulsa</t>
  </si>
  <si>
    <t>74127</t>
  </si>
  <si>
    <t>Tulsa Police Department</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</si>
  <si>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</si>
  <si>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http://www.nydailynews.com/news/national/tulsparents-cops-arrested-killing-daughter-boyfriend-article-1.1894250</t>
  </si>
  <si>
    <t>Luis Soto</t>
  </si>
  <si>
    <t>Lenox Avenue and W. 144th Street</t>
  </si>
  <si>
    <t>10037</t>
  </si>
  <si>
    <t>New York City Police Department</t>
  </si>
  <si>
    <t>A personal beef and fist fight between Soto and an Angel Alvarez blossomed into an uncontrolled street melee involving five police officers and more than 50 shots fired. Alvarez survived the 21 police bullets that hit him; three bystanders hit by police bullets, one officer shot by another. Only the medical examiner proved that Soto had been killed by five police bullets.</t>
  </si>
  <si>
    <t>http://www.nydailynews.com/news/crime/bullet-killed-luis-soto-harlem-fired-nypd-gun-man-fought-medical-examiner-article-1.201466</t>
  </si>
  <si>
    <t>Agostino Jubrey</t>
  </si>
  <si>
    <t>http://image2.findagrave.com/photos250/photos/2011/205/73915338_131159911012.jpg</t>
  </si>
  <si>
    <t>2 Leach Ave.</t>
  </si>
  <si>
    <t>12205</t>
  </si>
  <si>
    <t>Colonie Police Department, Columbia County Sheriff's Department</t>
  </si>
  <si>
    <t>Suspected in a hit-and-run accident with a motorcycle earlier in the day, convicted felon Jubrey had also just shot his stepfather in the hand before local and county police pulled into his driveway. In an escape attempt he started a firefight with 13 shots. He was fatally struck in the head.</t>
  </si>
  <si>
    <t>http://www.timesunion.com/local/article/Man-in-Colonie-shootout-with-police-dies-1544457.php</t>
  </si>
  <si>
    <t>Laura J. Pettey</t>
  </si>
  <si>
    <t>http://www.newzjunky.com/obits/0830petteyobit.jpg</t>
  </si>
  <si>
    <t>1226 Washington</t>
  </si>
  <si>
    <t>13601</t>
  </si>
  <si>
    <t>Watertown Police Department, Jefferson County Sheriff's Department</t>
  </si>
  <si>
    <t>Pettey briefly took two hostages in a shop (keeping two women, letting a male go) with an apparent handgun. She spoke of suicide. Local and county officers responded, and Pettey died of internal injuries from the two gunshots she took to the upper body. The apparent handgun was a pellet gun.</t>
  </si>
  <si>
    <t>http://www.wwnytv.com/news/local/UPDATE-New-Details-in-Officer-Involved-Shooting-in-Watertown-128556958.html</t>
  </si>
  <si>
    <t>Juan Luis Rodriguez</t>
  </si>
  <si>
    <t>S.W. 77 Street &amp; S.W. 162 Avenue</t>
  </si>
  <si>
    <t>Miami</t>
  </si>
  <si>
    <t>33193</t>
  </si>
  <si>
    <t>Miami-Dade Police Department</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</si>
  <si>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</si>
  <si>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</si>
  <si>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New</t>
  </si>
  <si>
    <t>Edward Ned Jr.</t>
  </si>
  <si>
    <t>333 Mill St.</t>
  </si>
  <si>
    <t>Lake Charles</t>
  </si>
  <si>
    <t>70601</t>
  </si>
  <si>
    <t>Calcasieu</t>
  </si>
  <si>
    <t>Lake Charles Police Department</t>
  </si>
  <si>
    <t>This is the second shooting of a mentally ill person Officer Nicosia has been involved in. In November 2004, he was placed on administrative leave along with Officers Richard Harrell and Colby Thompson in connection with the shooting death of 48-year-old Edward Ned Jr. State police conducted the investigation, and none of the officers was indicted. Ned reportedly tried to attack officers. As the situation escalated, he was given oral commands, and pepper spray and a Taser were used before he was shot.</t>
  </si>
  <si>
    <t>http://www.kplctv.com/story/2538380/police-kill-man-with-mental-illness</t>
  </si>
  <si>
    <t>new/becky lorentz</t>
  </si>
  <si>
    <t>Malissa Williams</t>
  </si>
  <si>
    <t>http://www.blackyouthproject.com/wp-content/uploads/2012/12/malissa-williams-timothy-russell-cleveland-police-copblock-450x326.png</t>
  </si>
  <si>
    <t>14410 Terrace Road</t>
  </si>
  <si>
    <t>East Cleveland</t>
  </si>
  <si>
    <t>44112</t>
  </si>
  <si>
    <t>63 police officers chased two African-American suspects through East Cleveland. 137 shots fired killing Williams and her companion, Timothy Russell.</t>
  </si>
  <si>
    <t>http://www.huffingtonpost.com/2012/12/04/cleveland-police-shooting-137-shots-timothy-russell-malissa-williams_n_2239675.html</t>
  </si>
  <si>
    <t>Romeo Crying</t>
  </si>
  <si>
    <t>Timothy Russell</t>
  </si>
  <si>
    <t>63 police officers chased two African-American suspects through East Cleveland. 137 shots fired killing Russell and his companion, Malissa Williams.</t>
  </si>
  <si>
    <t>romeocrying</t>
  </si>
  <si>
    <t>Kendrick Brown</t>
  </si>
  <si>
    <t>http://imgick.cleveland.com/home/cleve-media/pgmain/img/plain-dealer/photo/2014/09/02/cleveland-police-fatal-shooting-b20a0b71f201f510.jpg</t>
  </si>
  <si>
    <t>3400 block E.140th</t>
  </si>
  <si>
    <t>44120</t>
  </si>
  <si>
    <t>Officer ordered suspect to lower weapon. he refused shot him 3 times.</t>
  </si>
  <si>
    <t>http://www.cleveland.com/metro/index.ssf/2014/09/man_shot_killed_by_cleveland_p.html</t>
  </si>
  <si>
    <t>Romeo crying</t>
  </si>
  <si>
    <t>James M. Eshelman</t>
  </si>
  <si>
    <t>2000 S Belair Drive</t>
  </si>
  <si>
    <t>Moses Lake</t>
  </si>
  <si>
    <t>98837</t>
  </si>
  <si>
    <t>Grant</t>
  </si>
  <si>
    <t>Moses Lake Police Department</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</si>
  <si>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</si>
  <si>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</si>
  <si>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716/BL</t>
  </si>
  <si>
    <t>Richard Hatcher</t>
  </si>
  <si>
    <t>126th Street and 35th Avenue</t>
  </si>
  <si>
    <t>11368</t>
  </si>
  <si>
    <t>Queens</t>
  </si>
  <si>
    <t>NYPD officers spotted a stolen car near Shea Stadium. In a pursuit it failed to pull over, then stopped. Three suspects fled on foot. The third, Hatcher, emerged from behind a parked car with a handgun drawn, fired, and struck a police sergeant in the chest. The sergeant returned fire and shot Hatcher fatally.</t>
  </si>
  <si>
    <t>http://www.nytimes.com/2001/10/10/nyregion/officer-fatally-shoots-man-who-shot-him-the-police-say.html</t>
  </si>
  <si>
    <t>Ricky Junior Toney</t>
  </si>
  <si>
    <t>http://www.wilsontimes.com/assets/10326011/28048230_dioStoryImage.jpg</t>
  </si>
  <si>
    <t>Cheeks Quarter Road and Smith Road</t>
  </si>
  <si>
    <t>27537</t>
  </si>
  <si>
    <t>Franklin County Sheriff's Office</t>
  </si>
  <si>
    <t>Authorities shot and killed Toney accused of gunning down his estranged wife and her daughter at their rural Franklin County home.</t>
  </si>
  <si>
    <t>http://www.wilsontimes.com/News/Feature/Story/28048226---Deputies--Man-fatally-shot-after-killing-2</t>
  </si>
  <si>
    <t>714/BL</t>
  </si>
  <si>
    <t>William Jackson</t>
  </si>
  <si>
    <t>http://whtm.images.worldnow.com/images/24327660_BG2.jpg</t>
  </si>
  <si>
    <t>Brensinger Alley and Schuylkill Street</t>
  </si>
  <si>
    <t>17110</t>
  </si>
  <si>
    <t>Harrisburg Police Department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</si>
  <si>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</si>
  <si>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</si>
  <si>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713/BL</t>
  </si>
  <si>
    <t>Timothy Ray Bowling</t>
  </si>
  <si>
    <t>http://bloximages.chicago2.vip.townnews.com/bismarcktribune.com/content/tncms/assets/v3/editorial/2/83/2838f7ba-fb20-11e3-b842-001a4bcf887a/53a8a0eb1a95b.preview-620.jpg</t>
  </si>
  <si>
    <t>1000 block Carroll Street</t>
  </si>
  <si>
    <t>Dickinson</t>
  </si>
  <si>
    <t>ND</t>
  </si>
  <si>
    <t>58601</t>
  </si>
  <si>
    <t>Stark</t>
  </si>
  <si>
    <t>Dickinson Police Department</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</si>
  <si>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</si>
  <si>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</si>
  <si>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Charlene McNally Fears</t>
  </si>
  <si>
    <t>http://i.dailymail.co.uk/i/pix/2012/08/07/article-2184986-146DB882000005DC-375_634x387.jpg</t>
  </si>
  <si>
    <t>193-195 Esser Avenue</t>
  </si>
  <si>
    <t>Buffalo</t>
  </si>
  <si>
    <t>14207</t>
  </si>
  <si>
    <t>Erie</t>
  </si>
  <si>
    <t>Buffalo Police Department</t>
  </si>
  <si>
    <t>Fears was discovered with a bloodstained butcher knife in each hand which she refused to drop. She'd just stabbed and seriously wounded her own 4-year-old grandson. Police shot her twice in the midsection, which killed her. The boy died in the hospital shortly afterward.</t>
  </si>
  <si>
    <t>http://www.buffalonews.com/article979663.ece</t>
  </si>
  <si>
    <t>Kevin Piskura</t>
  </si>
  <si>
    <t>http://blog.cleveland.com/metro/2008/04/small_kevin%20copy.jpg</t>
  </si>
  <si>
    <t>36 E High St</t>
  </si>
  <si>
    <t>45056</t>
  </si>
  <si>
    <t>Butler</t>
  </si>
  <si>
    <t>Oxford Police Department</t>
  </si>
  <si>
    <t>Piskura, a visitor from Chicago, got tasered by police outside a local bar while they were breaking up a fight. Piskura went into cardiac arrest, was transported to a hospital, and died there five days later. In March 2013 the victim's parents reached a wrongful death settlement with the city for an undisclosed amount.</t>
  </si>
  <si>
    <t>http://www.daytondailynews.com/news/news/oxford-settles-taser-lawsuit/nWkSB/</t>
  </si>
  <si>
    <t>Anthony Dwain Lee</t>
  </si>
  <si>
    <t>http://i.telegraph.co.uk/multimedia/archive/01313/arts-graphics-2001_1313017a.jpg</t>
  </si>
  <si>
    <t>9701 Yoakum Drive</t>
  </si>
  <si>
    <t>Beverly Hills</t>
  </si>
  <si>
    <t>90210</t>
  </si>
  <si>
    <t>LAPD responded to a Halloween party at a Benedict Canyon mansion attended by scores of costumed entertainment industry figures. Lee, an actor with notable film credits, dressed with a devil mask, reportedly pulled a realistic toy handgun on officers inside the mansion. Police shot at him nine times; four rounds hit him fatally. Lee's sister settled a suit with the city for $225K.</t>
  </si>
  <si>
    <t>http://abcnews.go.com/Entertainment/story?id=113971</t>
  </si>
  <si>
    <t>John Cox</t>
  </si>
  <si>
    <t>601 Taylor Avenue</t>
  </si>
  <si>
    <t>North Bellport</t>
  </si>
  <si>
    <t>11772</t>
  </si>
  <si>
    <t>Suffolk County Police Department</t>
  </si>
  <si>
    <t>Nine officers sustained separate injuries after their encounter with John Cox, who was intoxicated, bare-chested, and confrontational. Police employed a Taser and Cox died in the hospital shortly after.</t>
  </si>
  <si>
    <t>http://query.nytimes.com/gst/fullpage.html?res=9901E6DA1531F937A15757C0A9639C8B63</t>
  </si>
  <si>
    <t>Marvin Sullivan</t>
  </si>
  <si>
    <t>202 Kay Street</t>
  </si>
  <si>
    <t>14215</t>
  </si>
  <si>
    <t>Niagara County Sheriff's Department</t>
  </si>
  <si>
    <t>Officers executed a coordinated multi-jurisdictional dawn anti-cocaine raid, "Operation Third Strike", with 150 police who fanned out through Buffalo, detained 23 suspects, and confiscated $100,000. At Sullivan's residence, officers entering a second-story bedroom were confronted with Sullivan and a bolt-action shotgun. They fatally shot him three times.</t>
  </si>
  <si>
    <t>http://masscops.com/threads/new-york-deputy-cleared-in-drug-raid-fatality.62781/</t>
  </si>
  <si>
    <t>Bethany Lytle</t>
  </si>
  <si>
    <t>800 block Fillmore Street</t>
  </si>
  <si>
    <t>Taft</t>
  </si>
  <si>
    <t>93268</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</si>
  <si>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</si>
  <si>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http://www.turnto23.com/news/local-news/police-fatally-shoot-woman-after-threatening-police</t>
  </si>
  <si>
    <t>712/BL</t>
  </si>
  <si>
    <t>Felipe Ramirez Castellanos</t>
  </si>
  <si>
    <t>9100 block East Crescent Avenue</t>
  </si>
  <si>
    <t>Maricopa County Sheriff's Office</t>
  </si>
  <si>
    <t>Castellanos shot two rounds into the air outside his home prompting 911 calls, when officers arrived he was in his car in his driveway, he was ordered to get out of the car and instead rolled down the window and pointed an AK-47 at a deputy who fired 3 times. The Injuries resulted in death two days later.</t>
  </si>
  <si>
    <t>http://www.azcentral.com/news/articles/2011/03/25/20110325immigrant-killed-deputy-details.html</t>
  </si>
  <si>
    <t>New/ The Iron Weasel</t>
  </si>
  <si>
    <t>Christopher George</t>
  </si>
  <si>
    <t>8309 N. 95th St</t>
  </si>
  <si>
    <t>Longmont</t>
  </si>
  <si>
    <t>80504</t>
  </si>
  <si>
    <t>Boulder</t>
  </si>
  <si>
    <t>Boulder County Sheriff's Office</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</si>
  <si>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</si>
  <si>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</si>
  <si>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711/BL</t>
  </si>
  <si>
    <t>Tyrone F. Thomas</t>
  </si>
  <si>
    <t>722 W. Sprague Avenue</t>
  </si>
  <si>
    <t>99201</t>
  </si>
  <si>
    <t>When Thomas visited a girlfriend who had a protective order against him, she called the police. Officers Shane Oien and James Erickson shot and killed Thomas after he allegedly drew a handgun and fired 1-4 shots at them. A witness claims Thomas was denied medical attention. He bled to death at the scene. The officers were awarded Medals of Valor in 2002.</t>
  </si>
  <si>
    <t>http://www.seattlepi.com/local/article/Police-shootout-in-office-building-leaves-one-man-1061925.php</t>
  </si>
  <si>
    <t>achillesgirl</t>
  </si>
  <si>
    <t>Jacob Lair</t>
  </si>
  <si>
    <t>380 Sidehill Drive</t>
  </si>
  <si>
    <t>Sparks Police Department, Washoe County Sheriff's Department</t>
  </si>
  <si>
    <t>Sparks police sought out Lair at his home, found him asleep in the mid-afternoon, and ended up pepper-spraying him and Tasing him 10 to 15 times. Medical responders arriving about 20 minutes later found Lair naked, hobbled, handcuffed, and no longer breathing. The county coroner ruled his death accidental.</t>
  </si>
  <si>
    <t>http://www.aele.org/law/sparks_complaint.pdf</t>
  </si>
  <si>
    <t>Kyle Quackenbush</t>
  </si>
  <si>
    <t>http://bloximages.chicago2.vip.townnews.com/willistonherald.com/content/tncms/assets/v3/editorial/4/fd/4fde996c-c785-11e1-89d7-001a4bcf887a/4ff70e68ef041.preview-300.jpg</t>
  </si>
  <si>
    <t>2879 U.S. 85</t>
  </si>
  <si>
    <t>Belfield</t>
  </si>
  <si>
    <t>58622</t>
  </si>
  <si>
    <t>Belfield Police Department, Stark County Sheriff's Department and North Dakota Highway Patrol</t>
  </si>
  <si>
    <t>To avoid an arrest warrant stemming from a domestic assault charge, Quackenbush fled to the house of an acquaintance on a rural road, broke in, and armed himself with a .223 caliber weapon. The Dickenson tactical force arrived and set up a standoff lasting twelve hours with an exchange of fire. When Quackenbush stepped onto the porch he was fatally shot.</t>
  </si>
  <si>
    <t>http://bismarcktribune.com/news/state-and-regional/officials-say-man-fatally-shot-in-confrontation-near-belfield/article_0e724536-c78b-11e1-a133-0019bb2963f4.html</t>
  </si>
  <si>
    <t>Alberto Sepulveda</t>
  </si>
  <si>
    <t>2524 McAdoo Avenue</t>
  </si>
  <si>
    <t>Modesto</t>
  </si>
  <si>
    <t>95350</t>
  </si>
  <si>
    <t>Modesto Police Department</t>
  </si>
  <si>
    <t>The house of Alberto Sepulveda's father was one target of an extensive dawn anti-drug SWAT assault by Modesto police, acting on federal warrants. As ordered by officers, Sepulveda's mother, father and his two siblings were all lying face-down on the floor as their house was searched. Officer David Hawn's shotgun discharged as it was trained on Alberto's head. He died instantly. No drugs were found. Police tried to blame Alberto's death on his 14-year-old brother, who was said to be disruptive during the raid. In June 2002 the family settled with the city and the federal government for $2.55M and changes to police procedures.</t>
  </si>
  <si>
    <t>http://www.freerepublic.com/focus/f-news/703389/posts</t>
  </si>
  <si>
    <t>Jaspal Singh</t>
  </si>
  <si>
    <t>5200 block San Mateo Drive</t>
  </si>
  <si>
    <t>93307</t>
  </si>
  <si>
    <t>Bakersfield Police Department</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</si>
  <si>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</si>
  <si>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</si>
  <si>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710/BL</t>
  </si>
  <si>
    <t>Joseph Glenn</t>
  </si>
  <si>
    <t>1315 N Trenton St</t>
  </si>
  <si>
    <t>Ruston</t>
  </si>
  <si>
    <t>71270</t>
  </si>
  <si>
    <t>Ruston Police Departmen</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</si>
  <si>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</si>
  <si>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</si>
  <si>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709/BL</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</si>
  <si>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</si>
  <si>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</si>
  <si>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</si>
  <si>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</si>
  <si>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t>
  </si>
  <si>
    <t>Christopher Jackson</t>
  </si>
  <si>
    <t>4804 Norstar Blvd</t>
  </si>
  <si>
    <t>Liverpool</t>
  </si>
  <si>
    <t>13088</t>
  </si>
  <si>
    <t>Onondaga</t>
  </si>
  <si>
    <t>Clay Police Department</t>
  </si>
  <si>
    <t>Jackson carried a bullet in his head from a hold-up attempt in the prior year, and police had been called for assistance at least three times before to get him to psychiatric care. On this occasion he became aggressive with officers and was tasered. He immediately went unconscious, and died of apparent heart failure.</t>
  </si>
  <si>
    <t>http://www.syracuse.com/news/index.ssf/2009/08/family_of_man_who_died_after_b.html</t>
  </si>
  <si>
    <t>Pamela McCarthy</t>
  </si>
  <si>
    <t>http://images.complex.com/complex/image/upload/t_article_image/qacfrpczs43pa3uswtsn.jpg</t>
  </si>
  <si>
    <t>5262 N. Main St.</t>
  </si>
  <si>
    <t>Munnsville</t>
  </si>
  <si>
    <t>13409</t>
  </si>
  <si>
    <t>Police intercepted McCarthy after her assault of her own 3-year-old, naked in an apartment parking lot and high on bath salts. She had a known history of drug use and police contact. Officers pepper-sprayed the violently combative McCarthy to no effect, then Tasered and handcuffed her. She went in cardiac arrest and died shortly thereafter.</t>
  </si>
  <si>
    <t>http://www.nhregister.com/general-news/20120613/naked-woman-dies-after-pepper-spray-taser-in-munnsville-video</t>
  </si>
  <si>
    <t>Tysheen Bourne</t>
  </si>
  <si>
    <t>36 Cooper St.</t>
  </si>
  <si>
    <t>11207</t>
  </si>
  <si>
    <t>Bourne and Fields were among a group of five men, three of whom appeared to wield semi-automatic handguns, who surrounded, threatened and robbed two Hispanics. The two happened to be undercover NYPD narcotics officers taking part in the "Operation Condor" drug crackdown. With weapons pressed against their heads and chests, the two officers opened fire with a barrage of 23 shots. Bourne and Fields were shot to death. The others fled. Their handguns had been toys wrapped in electrical tape.</t>
  </si>
  <si>
    <t>http://www.nytimes.com/2000/04/02/nyregion/police-defend-fatal-shooting-in-brooklyn.html</t>
  </si>
  <si>
    <t>Andre Fields</t>
  </si>
  <si>
    <t>Annette Green</t>
  </si>
  <si>
    <t>1534 Valle Ave</t>
  </si>
  <si>
    <t>63133</t>
  </si>
  <si>
    <t>St.. Louis</t>
  </si>
  <si>
    <t>St. Louis County Police Department's Tactical Operations Unit</t>
  </si>
  <si>
    <t>Nine officers converged on Green's house on a military-style drug raid, armed with submachine guns and a battering ram. The lead officer fatally shot Green four times with .40 caliber bullets as she stepped downstairs, unarmed. The county prosecutor later admitted that warrant for the raid was based on inaccurate information.</t>
  </si>
  <si>
    <t>http://www.riverfronttimes.com/2001-05-23/news/who-s-next/full/</t>
  </si>
  <si>
    <t>Ronald Beasley</t>
  </si>
  <si>
    <t>4400 N Hanley Rd</t>
  </si>
  <si>
    <t>63134</t>
  </si>
  <si>
    <t>Drug Enforcement Administration, Dellwood Police Department</t>
  </si>
  <si>
    <t>Ronald Beasley accepted a ride from Earl Murray, not knowing Murray would first stop for a drug deal at a Jack in the Box restaurant. The deal was a drug sting. When 13 police converged on Murray he panicked, threw his car into reverse, locked bumpers with a DEA SUV, then tried to move forward with his tires spinning. Two officers standing in front of his car unloaded their weapons into it, a total of 21 shots, killing both unarmed men.</t>
  </si>
  <si>
    <t>Earl Murray</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</si>
  <si>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</si>
  <si>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</si>
  <si>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</si>
  <si>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</si>
  <si>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</si>
  <si>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</si>
  <si>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</si>
  <si>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Charles A. Baker Jr.</t>
  </si>
  <si>
    <t>http://www.buffalonews.com/storyimage/BN/20130218/CITYANDREGION/130219186/AR/0/AR-130219186.jpg&amp;maxW=960</t>
  </si>
  <si>
    <t>201 E 2nd St</t>
  </si>
  <si>
    <t>Jamestown</t>
  </si>
  <si>
    <t>14701</t>
  </si>
  <si>
    <t>Chautauqua</t>
  </si>
  <si>
    <t>Jamestown Police Department</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</si>
  <si>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</si>
  <si>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</si>
  <si>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Philip McCue</t>
  </si>
  <si>
    <t>http://static.bangordailynews.com/wp-content/uploads/2012/09/10051441_H8504141-600x450.jpg</t>
  </si>
  <si>
    <t>18 First St.</t>
  </si>
  <si>
    <t>Bangor</t>
  </si>
  <si>
    <t>04401</t>
  </si>
  <si>
    <t>Bangor Police Department</t>
  </si>
  <si>
    <t>Police were first drawn to an evening noise complaint. McCue, with a history of mental illness and whose autopsy showed "bath salts" use, was the source of the noise. McCue bounded out of his apartment house and into the street. Police and firefighters "corralled" him and tasered him and McCue went into cardiac arrest. After a second heart attack and a period in a coma, he died several days later.</t>
  </si>
  <si>
    <t>http://bangordailynews.com/2012/09/20/news/bangor/state-investigating-death-of-bangor-man-in-police-custody/</t>
  </si>
  <si>
    <t>Lillian Stahl</t>
  </si>
  <si>
    <t>http://bloximages.chicago2.vip.townnews.com/billingsgazette.com/content/tncms/assets/v3/editorial/b/50/b500dffc-bd62-5880-9301-5e183c9dbcca/4fa4c49942782.preview-620.jpg</t>
  </si>
  <si>
    <t>Sixth Street West and Grand Avenue</t>
  </si>
  <si>
    <t>Billings</t>
  </si>
  <si>
    <t>MT</t>
  </si>
  <si>
    <t>59101</t>
  </si>
  <si>
    <t>Yellowstone</t>
  </si>
  <si>
    <t>Billings Police Department, Yellowstone County Sheriff's Department</t>
  </si>
  <si>
    <t>Stahl was driving to her job as a OR nurse when she was broadsided and killed by a drunken driver fleeing the police. A wrongful death suit determined that both local and county officers had violated their own rules of pursuit in the chase, and awarded Stahl's heirs a $400,000 settlement.</t>
  </si>
  <si>
    <t>http://billingsgazette.com/news/local/stahl-family-settles-wrongful-death-lawsuit-against-city-county/article_859e6cfd-317f-5be3-a257-8bdf2e066e91.html</t>
  </si>
  <si>
    <t>James Culberson</t>
  </si>
  <si>
    <t>162 Franklin St.</t>
  </si>
  <si>
    <t>11222</t>
  </si>
  <si>
    <t>Jonathan Lynch and James Culberson attempted to rob the Two Flag Deli Grocery with a gun and knife, a bodega that happened to be owned by the mother-in-law of an NYPD detective; that detective happened to be in the store during the robbery. Lynch was holding a knife against the neck of the detective's wife when both suspects were shot to death. Both had significant criminal records.</t>
  </si>
  <si>
    <t>http://www.nytimes.com/2000/12/26/nyregion/2-killed-in-robbery-attempt-had-police-arrest-records.html</t>
  </si>
  <si>
    <t>Jonathan Lynch</t>
  </si>
  <si>
    <t>Peter Sablich</t>
  </si>
  <si>
    <t>120 Main St</t>
  </si>
  <si>
    <t>Binghampton</t>
  </si>
  <si>
    <t>13905</t>
  </si>
  <si>
    <t>Broome</t>
  </si>
  <si>
    <t>Binghampton Police Department</t>
  </si>
  <si>
    <t>Five days after his release from four months in a mental health facility, Sablich attracted three local officers when he set a fire near a gas line in his house. He held a seven-inch knife and refused to relinquish it even after being pepper-sprayed and shot with bean-bag rounds. When one of the officers slipped on ice, Sablich made an aggressive move at him, and he was fatally shot.</t>
  </si>
  <si>
    <t>http://www.cnycentral.com/news/story.aspx?id=84820#.UysGkK1dXoU</t>
  </si>
  <si>
    <t>Michael Murphy</t>
  </si>
  <si>
    <t>http://assets.nydailynews.com/polopoly_fs/1.455817.1314606168!/img/httpImage/image.jpg_gen/derivatives/article_970/amd-murphy-jpg.jpg?enlarged</t>
  </si>
  <si>
    <t>75-56 Grand Central Pkwy</t>
  </si>
  <si>
    <t>11375</t>
  </si>
  <si>
    <t>Murphy encountered two off-duty NYPD officers following a road-rage incident. He died of blunt-force head injuries several days later. The police claimed self-defense, a narrative that's at odds with six eyewitness accounts.</t>
  </si>
  <si>
    <t>http://www.nydailynews.com/new-york/queens-cops-probed-driver-michael-murphy-fatal-beating-article-1.451525</t>
  </si>
  <si>
    <t>Orlando Santos</t>
  </si>
  <si>
    <t>http://thenypost.files.wordpress.com/2013/08/photo161611-300x300.jpg?w=300</t>
  </si>
  <si>
    <t>160 Alexander Ave</t>
  </si>
  <si>
    <t>10454</t>
  </si>
  <si>
    <t>Fugitive Santos led police on a wild, destructive car crash for six miles on NYC streets. Wanted on various drug and assault charges, and with a record of 14 arrests, Santos boxed himself into narrow construction traffic on the Major Deegan Expressway. When officers also stuck in the same traffic approached on foot Santos rammed his battered vehicle back and forth. Police fired 19 shots. Santos died of five wounds.</t>
  </si>
  <si>
    <t>http://www.nytimes.com/2011/03/27/nyregion/27shoot.html?pagewanted=all&amp;_r=0</t>
  </si>
  <si>
    <t>Ryo Oyamada</t>
  </si>
  <si>
    <t>http://assets.dnainfo.com/generated/photo/2013/08/ryo-oyamada-1377121223.jpg/larger.jpg</t>
  </si>
  <si>
    <t>40th Avenue and 10th Street</t>
  </si>
  <si>
    <t>Long Island City</t>
  </si>
  <si>
    <t>11101</t>
  </si>
  <si>
    <t>Oyamada was struck and killed by a speeding NYPD patrol car. The incident is remarkable for the extent of the police cover-up afterward, some elements of which have been objectively proven as fabricated.</t>
  </si>
  <si>
    <t>http://gothamist.com/2014/08/20/ryo_oyamada_video.php</t>
  </si>
  <si>
    <t>Michael Douglas Brown</t>
  </si>
  <si>
    <t>Bennington Estates Subdivision</t>
  </si>
  <si>
    <t>Troy</t>
  </si>
  <si>
    <t>63379</t>
  </si>
  <si>
    <t>Lincoln County Sheriffs Department</t>
  </si>
  <si>
    <t>Tyler Teasley, with his friend Michael Brown and four other passengers, some underage, were having a drinking and driving "rolling party" in a pickup. Pursued by police, Teasley coasted into a private driveway and turned off engine and lights. A patrol car pulled in behind. When the pickup rolled backward, slowly, the deputy shot into the pickup and killed Teasley and Brown. The deputy was indicted for manslaughter, found not guilty, and the families were awarded a total of $2.3M in settlements.</t>
  </si>
  <si>
    <t>http://www.leagle.com/decision/20081242548FSupp2d694_11183</t>
  </si>
  <si>
    <t>Tyler Teasley</t>
  </si>
  <si>
    <t>http://libertyunyield.wpengine.netdna-cdn.com/wp-content/uploads/2014/08/Michael-Brown-2005-300x194.jpg</t>
  </si>
  <si>
    <t>Anthony Banta Jr.</t>
  </si>
  <si>
    <t>http://extras.mnginteractive.com/live/media/site571/2013/0128/20130128__ecct1229bantasuit~1_GALLERY.JPG</t>
  </si>
  <si>
    <t>1450 Creekside Drive</t>
  </si>
  <si>
    <t>Walnut Creek</t>
  </si>
  <si>
    <t>94596</t>
  </si>
  <si>
    <t>Walnut Creek Police Department</t>
  </si>
  <si>
    <t>Police say Banta was armed with a knife and charged them so they shot him in his apartment.</t>
  </si>
  <si>
    <t>http://www.contracostatimes.com/contra-costa-times/ci_23800911/walnut-creek-officers-testify-about-fatally-shooting-22</t>
  </si>
  <si>
    <t>Matt B</t>
  </si>
  <si>
    <t>8/26/2014.1103</t>
  </si>
  <si>
    <t>Ananias Shaw</t>
  </si>
  <si>
    <t>1208 Broad St.</t>
  </si>
  <si>
    <t>Selma</t>
  </si>
  <si>
    <t>36701</t>
  </si>
  <si>
    <t>Selma Police Department</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</si>
  <si>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</si>
  <si>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</si>
  <si>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/Riley</t>
  </si>
  <si>
    <t>8/26/2014.1105</t>
  </si>
  <si>
    <t>George D. Reynolds</t>
  </si>
  <si>
    <t>1600 block S Swope Dr</t>
  </si>
  <si>
    <t>Independence</t>
  </si>
  <si>
    <t>64057</t>
  </si>
  <si>
    <t>Independence Police Department</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</si>
  <si>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</si>
  <si>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</si>
  <si>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8/26/2014.1110</t>
  </si>
  <si>
    <t>D’Angelo Davis</t>
  </si>
  <si>
    <t>230 Andover Park E</t>
  </si>
  <si>
    <t>Tukwila</t>
  </si>
  <si>
    <t>98188</t>
  </si>
  <si>
    <t>Tukwila Police Department</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</si>
  <si>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</si>
  <si>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</si>
  <si>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8/26/2014.1114</t>
  </si>
  <si>
    <t>Ruben Pupo</t>
  </si>
  <si>
    <t>5325 NE 2nd Ave</t>
  </si>
  <si>
    <t>33137</t>
  </si>
  <si>
    <t>Miami Police Department</t>
  </si>
  <si>
    <t>A Miami Police Officer attempting to break up a dispute between a security guard and barbershop employee shot and killed the guard after he shot the barbershop worker.</t>
  </si>
  <si>
    <t>http://www.nbcmiami.com/news/local/Security-Guards-Guns-256618341.html</t>
  </si>
  <si>
    <t>8/26/2014.1116</t>
  </si>
  <si>
    <t>Paul Slimick</t>
  </si>
  <si>
    <t>200 block E Patty Ln</t>
  </si>
  <si>
    <t>Monroeville</t>
  </si>
  <si>
    <t>15146</t>
  </si>
  <si>
    <t>Monroeville Police Department</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</si>
  <si>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</si>
  <si>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</si>
  <si>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8/26/2014.1117</t>
  </si>
  <si>
    <t>Adrian Montesano</t>
  </si>
  <si>
    <t>http://i.dailymail.co.uk/i/pix/2013/12/11/article-2521664-1A03904800000578-615_306x429.jpg</t>
  </si>
  <si>
    <t>NW 27th Ave and 65th St.</t>
  </si>
  <si>
    <t>33147</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</si>
  <si>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</si>
  <si>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Pending</t>
  </si>
  <si>
    <t>http://miami.cbslocal.com/2014/05/06/police-shooting-frenzy-raises-concerns/</t>
  </si>
  <si>
    <t>8/26/2014.1119</t>
  </si>
  <si>
    <t>Rodney Stevens</t>
  </si>
  <si>
    <t>http://media.cmgdigital.com/shared/img/photos/2014/02/27/55/8e/a9d068d1-bbc2-4c3d-b44e-6cc6a6920cb3_1</t>
  </si>
  <si>
    <t>385 Katnack Road</t>
  </si>
  <si>
    <t>St. Augustine</t>
  </si>
  <si>
    <t>32095</t>
  </si>
  <si>
    <t>St. Johns</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</si>
  <si>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</si>
  <si>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</si>
  <si>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</si>
  <si>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8/26/2014.1120</t>
  </si>
  <si>
    <t>Kenneth R. Herring</t>
  </si>
  <si>
    <t>http://wcmh.images.worldnow.com/images/24199897_BG2.jpg</t>
  </si>
  <si>
    <t>700 block S 17th St</t>
  </si>
  <si>
    <t>43206</t>
  </si>
  <si>
    <t>Columbus Division of Police</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</si>
  <si>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</si>
  <si>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</si>
  <si>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8/26/2014.1121</t>
  </si>
  <si>
    <t>Robert Jeffrey Harris</t>
  </si>
  <si>
    <t>410 Valley Mall Pkwy</t>
  </si>
  <si>
    <t>Wenatchee</t>
  </si>
  <si>
    <t>98802</t>
  </si>
  <si>
    <t>Wenatchee Police Department</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</si>
  <si>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</si>
  <si>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</si>
  <si>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8/26/2014.1123</t>
  </si>
  <si>
    <t>Gregory Bendas</t>
  </si>
  <si>
    <t>3 Butternut Dr.</t>
  </si>
  <si>
    <t>CT</t>
  </si>
  <si>
    <t>06085</t>
  </si>
  <si>
    <t>Hartford</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</si>
  <si>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</si>
  <si>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</si>
  <si>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8/26/2014.1124</t>
  </si>
  <si>
    <t>Eric M. Anderson</t>
  </si>
  <si>
    <t>http://www.trbimg.com/img-5335c6c8/turbine/chi-131213-gunman-eric-anderson-arlington-heights-photo/600/600x338</t>
  </si>
  <si>
    <t>1900 block N Windham Ct</t>
  </si>
  <si>
    <t>Arlington Heights</t>
  </si>
  <si>
    <t>60004</t>
  </si>
  <si>
    <t>Arlington Heights Police Department</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</si>
  <si>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</si>
  <si>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</si>
  <si>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8/26/2014.1125</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</si>
  <si>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</si>
  <si>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</si>
  <si>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</si>
  <si>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</si>
  <si>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</si>
  <si>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</si>
  <si>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</si>
  <si>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8/26/2014.1127</t>
  </si>
  <si>
    <t>Ricky Taylor</t>
  </si>
  <si>
    <t>http://fnetobits.memorialobituaries.com/galleries/geschefh/1323105/717182.jpg</t>
  </si>
  <si>
    <t>1009 Grand Ave</t>
  </si>
  <si>
    <t>Neillsville</t>
  </si>
  <si>
    <t>54456</t>
  </si>
  <si>
    <t>Clark County Sheriff’s Office</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</si>
  <si>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</si>
  <si>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</si>
  <si>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8/26/2014.1128</t>
  </si>
  <si>
    <t>Brian Newt Beaird</t>
  </si>
  <si>
    <t>http://www.trbimg.com/img-53f581cd/turbine/la-1661176-me-1220-corvette-driver-lapd-003-ik-jpg-20140820/550/550x309</t>
  </si>
  <si>
    <t>198 E Olympic Blvd</t>
  </si>
  <si>
    <t>Los Angeles</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</si>
  <si>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</si>
  <si>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</si>
  <si>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Civil Suit Settlement</t>
  </si>
  <si>
    <t>http://www.latimes.com/local/crime/la-me-0821-lapd-shooting-settlement-20140821-story.html#page=1</t>
  </si>
  <si>
    <t>8/26/2014.1129</t>
  </si>
  <si>
    <t>Victor Rivera</t>
  </si>
  <si>
    <t>94-926 Hiapo St</t>
  </si>
  <si>
    <t>Waipahu</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</si>
  <si>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</si>
  <si>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</si>
  <si>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</si>
  <si>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8/26/2014.1130</t>
  </si>
  <si>
    <t>Lawrence Sanchez</t>
  </si>
  <si>
    <t>3200 B 1/2 Rd</t>
  </si>
  <si>
    <t>Grand Junction</t>
  </si>
  <si>
    <t>81503</t>
  </si>
  <si>
    <t>Mesa County Sheriff's Office</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</si>
  <si>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</si>
  <si>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</si>
  <si>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8/26/2014.1131</t>
  </si>
  <si>
    <t>Darold Vadenheuvel</t>
  </si>
  <si>
    <t>http://newcomernet.com/Photos/76183.jpg</t>
  </si>
  <si>
    <t>1499 Capitol Dr</t>
  </si>
  <si>
    <t>Green Bay</t>
  </si>
  <si>
    <t>54303</t>
  </si>
  <si>
    <t>Brown</t>
  </si>
  <si>
    <t>Green Bay Police Department</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</si>
  <si>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</si>
  <si>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</si>
  <si>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8/26/2014.1134</t>
  </si>
  <si>
    <t>Roy D. Rhodes</t>
  </si>
  <si>
    <t>600 Milford Harrington Hwy</t>
  </si>
  <si>
    <t>Milford</t>
  </si>
  <si>
    <t>DE</t>
  </si>
  <si>
    <t>19963</t>
  </si>
  <si>
    <t>Sussex</t>
  </si>
  <si>
    <t>Milford Police Department</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</si>
  <si>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</si>
  <si>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</si>
  <si>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8/26/2014.1135</t>
  </si>
  <si>
    <t>Duane Slentz</t>
  </si>
  <si>
    <t>http://www.gannett-cdn.com/-mm-/71d804bebdeb5f5d10cf1091e44afd29d7acd550/c=0-141-480-502&amp;r=x404&amp;c=534x401/local/-/media/Indianapolis/Indianapolis/2013/12/19//1387470689000-slentz-duane.jpg</t>
  </si>
  <si>
    <t>3800 S Franklin Rd</t>
  </si>
  <si>
    <t>46239</t>
  </si>
  <si>
    <t>Indianapolis Metropolitan Police Department</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</si>
  <si>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</si>
  <si>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http://www.indystar.com/story/news/crime/2013/12/18/impd-officer-fatally-shoots-man-on-southeastside/4110911/</t>
  </si>
  <si>
    <t>8/26/2014.1136</t>
  </si>
  <si>
    <t>Cimarron Lamar Lamb</t>
  </si>
  <si>
    <t>http://media.al.com/montgomery/photo/13967489-small.png</t>
  </si>
  <si>
    <t>2100 16th Ave</t>
  </si>
  <si>
    <t>Phenix City</t>
  </si>
  <si>
    <t>36867</t>
  </si>
  <si>
    <t>Russell</t>
  </si>
  <si>
    <t>Phenix City Police Department</t>
  </si>
  <si>
    <t>Lamb, along with an accomplice, lead police on a brief chase before fleeing on foot after police received reports of an armed robbery. Lamb was found hiding under a vehicle and was shot after refusing to surrender.</t>
  </si>
  <si>
    <t>http://blog.al.com/montgomery/2013/12/phenix_city_police_fatally_sho.html</t>
  </si>
  <si>
    <t>8/26/2014.1137</t>
  </si>
  <si>
    <t>David P. Giliberti</t>
  </si>
  <si>
    <t>http://bloximages.newyork1.vip.townnews.com/lancasteronline.com/content/tncms/assets/v3/editorial/4/25/42512ed0-9e30-11e3-bdce-0017a43b2370/530cb4a858568.image.jpg?resize=300%2C300</t>
  </si>
  <si>
    <t>101 Arrowhead Dr</t>
  </si>
  <si>
    <t>Lititz</t>
  </si>
  <si>
    <t>17543</t>
  </si>
  <si>
    <t>Lancaster</t>
  </si>
  <si>
    <t>Lititz Borough Police Department</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</si>
  <si>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</si>
  <si>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</si>
  <si>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Northwest 114th Street and 27th Avenue</t>
  </si>
  <si>
    <t>33167</t>
  </si>
  <si>
    <t>Miami-Dade Police</t>
  </si>
  <si>
    <t>Passengers on bus called police to report armed man brandishing a gun. Police arrived and exchanged gunfire, wounding man. Man was also holding novelty grenade. Shooting occurred near college campus.</t>
  </si>
  <si>
    <t>unknown</t>
  </si>
  <si>
    <t>http://www.nbcmiami.com/news/local/Miami-Dade-Police-Investigating-Shooting-By-Miami-Dade-College-North-Campus-206117031.html</t>
  </si>
  <si>
    <t>Linwood R. Lambert Jr.</t>
  </si>
  <si>
    <t>1040 Bill Tuck Highway</t>
  </si>
  <si>
    <t>South Boston</t>
  </si>
  <si>
    <t>24592</t>
  </si>
  <si>
    <t>Halifax</t>
  </si>
  <si>
    <t>South Boston Police</t>
  </si>
  <si>
    <t>Police were called to Motel 8 where Lambert was causing a disturbance. Police took Lambert to hospital for evaluation. At the hospital, Lambert suffered a "medical emergency" and died. Virginia State Police investigated the case. Results unknown at this time.</t>
  </si>
  <si>
    <t>pending</t>
  </si>
  <si>
    <t>http://www.sovanow.com/index.php?/news/article/state_police_probe_death_of_man_in_south_boston_police_custody</t>
  </si>
  <si>
    <t>8/26/2014.514</t>
  </si>
  <si>
    <t>Jayson Leon Carmickle</t>
  </si>
  <si>
    <t>http://img.ksl.com/slc/2506/250697/25069795.jpg?filter=ksl/pgallery</t>
  </si>
  <si>
    <t>54 W Main St</t>
  </si>
  <si>
    <t>Vernal</t>
  </si>
  <si>
    <t>84078</t>
  </si>
  <si>
    <t>Uintah</t>
  </si>
  <si>
    <t>Vernal Police Department</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</si>
  <si>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</si>
  <si>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</si>
  <si>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8/26/2014.547</t>
  </si>
  <si>
    <t>Jacqueline Reynolds</t>
  </si>
  <si>
    <t>http://hwchicago.s3.amazonaws.com/cache/photos/2013/05/11/imgres/225x300/bb9f3fd918cca0f35bd23e66d1f54dea.jpg</t>
  </si>
  <si>
    <t>East 76th St, and South Yates Boulevard</t>
  </si>
  <si>
    <t>60649</t>
  </si>
  <si>
    <t>Reynolds died after her vehicle was struck by a SUV driven by officers chasing suspects in a home invasion.</t>
  </si>
  <si>
    <t>Prosecutors charged Timothy Jones with the murder of Reynolds. Police was chasing Jones when the car crash occured.</t>
  </si>
  <si>
    <t>http://www.nbcchicago.com/news/local/chicago-police-crash-76-south-yates-206642881.html</t>
  </si>
  <si>
    <t>/Bezita</t>
  </si>
  <si>
    <t>8/26/2014.569</t>
  </si>
  <si>
    <t>Alberto F. Valdes</t>
  </si>
  <si>
    <t>611 NW Bronco Terrace</t>
  </si>
  <si>
    <t>Lake City</t>
  </si>
  <si>
    <t>32055</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</si>
  <si>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</si>
  <si>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</si>
  <si>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</si>
  <si>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8/26/2014.580</t>
  </si>
  <si>
    <t>Marlon Brown</t>
  </si>
  <si>
    <t>http://www.news-journalonline.com/apps/pbcsi.dll/bilde?Site=DN&amp;Date=20130508&amp;Category=NEWS&amp;ArtNo=130509801&amp;Ref=EP&amp;Profile=1025&amp;NewTbl=1&amp;item=1&amp;MaxW=728&amp;logo=/images/watermark.gif&amp;logoxpos=0&amp;logoypos=0</t>
  </si>
  <si>
    <t>901 S. Delaware Ave.</t>
  </si>
  <si>
    <t>Deland</t>
  </si>
  <si>
    <t>32720</t>
  </si>
  <si>
    <t>Volusia</t>
  </si>
  <si>
    <t>DeLand Police Department</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</si>
  <si>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Brown ended up dead under the car.</t>
  </si>
  <si>
    <t>http://www.news-journalonline.com/article/20130508/NEWS/130509801?Title=Man-fleeing-police-run-over-by-DeLand-patrol-car</t>
  </si>
  <si>
    <t>Jesus Antonio Castillo</t>
  </si>
  <si>
    <t>http://www.obitsforlife.com/uploaded-images/converted/226414-4fff9e89a2122-shrink-x180.JPG</t>
  </si>
  <si>
    <t>13380 Frederick St.</t>
  </si>
  <si>
    <t>Moreno Valley</t>
  </si>
  <si>
    <t>92553</t>
  </si>
  <si>
    <t>Riverside County Sheriff's Department</t>
  </si>
  <si>
    <t>Jesus Antonio Castillo, 31, was killed, the Sheriff's Department said, after he put Deputy Fred Martinez in a leg lock, choked him and reached for Martinez's gun at Moreno Valley Community Park. Martinez freed himself from Castillo and shot him.</t>
  </si>
  <si>
    <t>http://www.pe.com/articles/deputy-650722-castillo-sheriff.html</t>
  </si>
  <si>
    <t>/burghart</t>
  </si>
  <si>
    <t>Eugene Guy</t>
  </si>
  <si>
    <t>4510 S. Michigan Avenue</t>
  </si>
  <si>
    <t>60653</t>
  </si>
  <si>
    <t>Two officers say they spotted Guy on the street with a gun in his hand. The officers began to chase Guy (one on foot, one by car), during which Guy allegedly fired at them 2-4 times. After Guy scaled a fence and allegedly shot at them again, the officers fired "several times" and Guy was shot once in the chest. A 380 semi-automatic pistol allegedly belonging to Guy was recovered from the scene.</t>
  </si>
  <si>
    <t>http://articles.chicagotribune.com/2000-02-29/news/0003110145_1_foot-chase-squad-car-police-spokesman-pat-camden</t>
  </si>
  <si>
    <t>Peyton Cole Barbour</t>
  </si>
  <si>
    <t>http://www.dallasnews.com/incoming/20131226-1487353_3796438445982_1017569710_n.jpg.ece/ALTERNATES/w130h200/1487353_3796438445982_1017569710_n.jpg</t>
  </si>
  <si>
    <t>600 E Seeton Road</t>
  </si>
  <si>
    <t>Grand Prairie</t>
  </si>
  <si>
    <t>75054</t>
  </si>
  <si>
    <t>Grand Prairie Police Department</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</si>
  <si>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</si>
  <si>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</si>
  <si>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649/rvs</t>
  </si>
  <si>
    <t>Michael Rosales</t>
  </si>
  <si>
    <t>http://kiii.images.worldnow.com/images/24310334_BG2.jpg</t>
  </si>
  <si>
    <t>4100 Herndon Street</t>
  </si>
  <si>
    <t>Corpus Christi</t>
  </si>
  <si>
    <t>78411</t>
  </si>
  <si>
    <t>Nueces</t>
  </si>
  <si>
    <t>Corpus Christi Police Department</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</si>
  <si>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</si>
  <si>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</si>
  <si>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650/rvs</t>
  </si>
  <si>
    <t>Cameron Tillman</t>
  </si>
  <si>
    <t>http://www.rawstory.com/rs/wp-content/uploads/2014/09/wwltv_tillman_140924a-3-800x430.jpg</t>
  </si>
  <si>
    <t>100 Kirkglen Loop</t>
  </si>
  <si>
    <t>Houma</t>
  </si>
  <si>
    <t>70363</t>
  </si>
  <si>
    <t>Terrebonne</t>
  </si>
  <si>
    <t>Terrebonne Parish Sheriff's Department</t>
  </si>
  <si>
    <t>Police received call that armed individuals had entered an abandoned house. Tillman was shot multiple times and killed, but police have so far refused to release details of shooting, other than to say a weapon was found near the scene. Three other suspects attempted to flee and were apprehended. Tillman family members say the 14-year-old African-American was unarmed and only answered the door because police knocked and was shot in the back "four or five times."</t>
  </si>
  <si>
    <t>http://www.rawstory.com/rs/2014/09/louisiana-deputy-fatally-shot-14-year-old-four-or-five-times-in-the-back-family/</t>
  </si>
  <si>
    <t>new/rvs</t>
  </si>
  <si>
    <t>Donovan Bayton</t>
  </si>
  <si>
    <t>8470 Arliss St</t>
  </si>
  <si>
    <t>Silver Spring</t>
  </si>
  <si>
    <t>20912</t>
  </si>
  <si>
    <t>Montgomery County Police Department</t>
  </si>
  <si>
    <t>The victim was inside the bank and a bank employee called the police to report the man was acting strange. Police arrived, the man didn't comply, they shot him</t>
  </si>
  <si>
    <t>http://www.washingtonpost.com/local/crime/montgomery-police-officer-involved-in-shooting-at-silver-spring-bank/2014/07/22/db848504-11c4-11e4-9285-4243a40ddc97_story.html</t>
  </si>
  <si>
    <t>New/travis</t>
  </si>
  <si>
    <t>Keith Thomas Shumway</t>
  </si>
  <si>
    <t>http://www.buzzsawmag.org/images/dec11/n%26v/KeithShumway.jpg</t>
  </si>
  <si>
    <t>435 W. State St.</t>
  </si>
  <si>
    <t>Ithaca</t>
  </si>
  <si>
    <t>14850</t>
  </si>
  <si>
    <t>Tompkins</t>
  </si>
  <si>
    <t>Ithaca Police Department</t>
  </si>
  <si>
    <t>Shumway, with a history of mental health issues and reportedly depressed, assaulted a police officer at a service station while parked and doing paperwork. According to police accounts Shumway was able to steal the officer's weapon through an open car window, then grazed the officer's leg with a gunshot. Another responding officer commanded Shumway to drop the weapon. He refused, and was shot to death.</t>
  </si>
  <si>
    <t>http://www.buzzsawmag.org/2011/12/07/keith-shumway-a-wrongful-death/</t>
  </si>
  <si>
    <t>Reynaldo Colon</t>
  </si>
  <si>
    <t>360 Troutman Street</t>
  </si>
  <si>
    <t>11237</t>
  </si>
  <si>
    <t>Colon attempted to rob three packages of heroin from a drug purchaser with a Leatherman tool; the purchaser was an undercover NYPD narcotics officer, who fatally shot Colon four times.</t>
  </si>
  <si>
    <t>http://www.nytimes.com/2000/10/21/nyregion/police-say-detective-after-drug-buy-killed-man-trying-to-rob-him.html</t>
  </si>
  <si>
    <t>Stephanie Lindboe</t>
  </si>
  <si>
    <t>10 Bay Terrace</t>
  </si>
  <si>
    <t>Staten Island</t>
  </si>
  <si>
    <t>10306</t>
  </si>
  <si>
    <t>A clearly disturbed Lindboe had stabbed her neighbor eight times, leaving her in serious condition, and dramatically attacked responding NYPD officers upon their arrival. Wielding a 12-inch knife above her head, she was shot twice at point blank range.</t>
  </si>
  <si>
    <t>http://www.nytimes.com/2006/02/17/nyregion/17shot.html?pagewanted=print</t>
  </si>
  <si>
    <t>Richard Welden</t>
  </si>
  <si>
    <t>http://blog.timesunion.com/crime/files/2011/09/Welden.jpg</t>
  </si>
  <si>
    <t>554 State Route 145</t>
  </si>
  <si>
    <t>Middleburgh</t>
  </si>
  <si>
    <t>12122</t>
  </si>
  <si>
    <t>Schoharie</t>
  </si>
  <si>
    <t>New York State Police</t>
  </si>
  <si>
    <t>State troopers responding to a domestic disturbance found Welden in an open field, across from his sister's house, with a loaded shotgun. For more than 30 minutes a dozen troopers surrounded Welden and instructed him to drop the weapon. When at last he fired, they fatally shot him.</t>
  </si>
  <si>
    <t>http://blog.timesunion.com/crime/man-shot-dead-after-firing-shotgun-at-state-police/9625/</t>
  </si>
  <si>
    <t>Blondel Lassegue</t>
  </si>
  <si>
    <t>http://graphics8.nytimes.com/images/2007/01/09/nyregion/09dead.jpg</t>
  </si>
  <si>
    <t>240-12 141st Ave</t>
  </si>
  <si>
    <t>11422</t>
  </si>
  <si>
    <t>Lassegue, said to be deeply religious, scholarly, and with a history of mental health issues, was a former schoolteacher who struggled with police in the kitchen of a relative's house after he'd begun to act unpredictably. Concerned family members called 911. Lassegue agreed to be handcuffed, but lashed out at the last minute, which caused him to be tasered. He collapsed shortly afterward and did not regain consciousness.</t>
  </si>
  <si>
    <t>http://www.nytimes.com/2007/01/09/nyregion/09dead.html?fta=y</t>
  </si>
  <si>
    <t>Jamal Nixon</t>
  </si>
  <si>
    <t>365 Sackman Street</t>
  </si>
  <si>
    <t>11212</t>
  </si>
  <si>
    <t>Officers patrolling the Seth Low housing project observed Nixon firing a handgun, possibly into the air for New Years Eve. According to the officers Nixon fired on them; they fired back and killed him. He'd been named in an officer-involved shooting three years prior.</t>
  </si>
  <si>
    <t>http://www.nytimes.com/2003/01/02/nyregion/2-dead-after-firing-at-officers-police-say.html</t>
  </si>
  <si>
    <t>Michael Aldridge</t>
  </si>
  <si>
    <t>55 W Railroad Ave</t>
  </si>
  <si>
    <t>Garnerville</t>
  </si>
  <si>
    <t>10923</t>
  </si>
  <si>
    <t>Rockland</t>
  </si>
  <si>
    <t>Rockland County Sheriff's Department, and Haverstraw Town, Haverstraw Village, Stony Point, and Spring Valley Police Departments</t>
  </si>
  <si>
    <t>Aldridge was identified as a suspect in the armed robbery of a nearby liquor store around 9 a.m.. Officers from five agencies gave chase, cornered Aldridge, and shot him "an undetermined number of times." He was declared dead by 1 p.m.</t>
  </si>
  <si>
    <t>https://groups.yahoo.com/neo/groups/stop-polabuse/conversations/topics/11675</t>
  </si>
  <si>
    <t>Daniel Hanrahan</t>
  </si>
  <si>
    <t>Westervelt Avenue and Brook Street</t>
  </si>
  <si>
    <t>10301</t>
  </si>
  <si>
    <t>Police and EMTs attempting to corral a 6-foot, 300-lbs, naked and emotionally disturbed Hanrahan running the streets of northeast Staten Island had some degree of success, until they told him he was bound for the hospital. Then he began to violently resist. Officers tasered him, then loaded him into an ambulance. He lost consciousness and died on the way in.</t>
  </si>
  <si>
    <t>http://www.silive.com/news/index.ssf/2008/01/man_dies_during_struggle_with.html</t>
  </si>
  <si>
    <t>Nicholas Koscielniak</t>
  </si>
  <si>
    <t>23 Oakwood Ave</t>
  </si>
  <si>
    <t>14086</t>
  </si>
  <si>
    <t>Lancaster Police Department</t>
  </si>
  <si>
    <t>Nine officers hogtied Koscielniak, pinned him to the ground and tasered him twelve times in a row in an attempted to subdue him. The coroner attributed his death to cocaine use, heart disease, and "excited delirium".</t>
  </si>
  <si>
    <t>http://www.buffalonews.com/city-region/federal-court/woman-sues-lancaster-police-for-boyfriends-taser-death-20130816</t>
  </si>
  <si>
    <t>Phyllis Owens</t>
  </si>
  <si>
    <t>http://www.boomantribune.com/site-files/tasered_granny.data.jpg</t>
  </si>
  <si>
    <t>32700 S.E. Leewood Lane</t>
  </si>
  <si>
    <t>Boring</t>
  </si>
  <si>
    <t>97009</t>
  </si>
  <si>
    <t>Clackamas County Sheriff's Department</t>
  </si>
  <si>
    <t>Owens, 87, died after reaching for a handgun and being hit with a police stun gun.</t>
  </si>
  <si>
    <t>http://www.oregonlive.com/clackamascounty/index.ssf/2010/07/elderly_armed_woman_tasered_by.html</t>
  </si>
  <si>
    <t>Bradley Horton</t>
  </si>
  <si>
    <t>Center Road and Waite Road</t>
  </si>
  <si>
    <t>Sheridan</t>
  </si>
  <si>
    <t>14136</t>
  </si>
  <si>
    <t>New York State Police Department</t>
  </si>
  <si>
    <t>Police on special assignment in the search for a fugitive shot and killed Horton after he fled a traffic stop, by State Trooper Sean Pierce.</t>
  </si>
  <si>
    <t>http://www.policeone.com/officer-shootings/articles/1180135-N-Y-trooper-details-shooting-rider-while-being-dragged-by-ATV/</t>
  </si>
  <si>
    <t>New/friend</t>
  </si>
  <si>
    <t>Christian Sierra</t>
  </si>
  <si>
    <t>103 Frazer Drive</t>
  </si>
  <si>
    <t>Purcellville</t>
  </si>
  <si>
    <t>20132</t>
  </si>
  <si>
    <t>Loudoun</t>
  </si>
  <si>
    <t>Purcellville Police Department</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</si>
  <si>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</si>
  <si>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</si>
  <si>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Juventino Mendez</t>
  </si>
  <si>
    <t>Roosevelt Avenue and 74th Street</t>
  </si>
  <si>
    <t>11373</t>
  </si>
  <si>
    <t>Mendez threatened an NYPD transit officer with an 8-inch steak knife in a Queens subway station. When he ignored commands to drop his weapon, the officer fatally shot him with a single bullet to the chest.</t>
  </si>
  <si>
    <t>http://www.nydailynews.com/archives/news/man-slain-identified-article-1.615415</t>
  </si>
  <si>
    <t>Paul Johnson</t>
  </si>
  <si>
    <t>http://archive.11alive.com/assetpool/images/0492214403_mariettasuspect230.jpg</t>
  </si>
  <si>
    <t>750 Franklin Rd SE</t>
  </si>
  <si>
    <t>30067</t>
  </si>
  <si>
    <t>Marietta Police Department</t>
  </si>
  <si>
    <t>Three Marietta police responded to a late-afternoon call to an apartment building parking lot on reports of drug dealing. They arrested four men, one purely for complaining about their treatment of Johnson, who they continued to beat when he was prone on the ground, and who they kept in a choke hold while cuffed. Johnson made it to a holding cell, complained of illness, and died. His mother was not allowed to view his body.</t>
  </si>
  <si>
    <t>http://www.prisontalk.com/forums/archive/index.php/t-80025.html</t>
  </si>
  <si>
    <t>Abraham Dickan</t>
  </si>
  <si>
    <t>http://www.uticaod.com/storyimage/NY/20100923/NEWS/309239877/AR/0/AR-309239877.jpg</t>
  </si>
  <si>
    <t>4777 Commercial Dr</t>
  </si>
  <si>
    <t>New Hartford</t>
  </si>
  <si>
    <t>13413</t>
  </si>
  <si>
    <t>Oneida</t>
  </si>
  <si>
    <t>Rome Police Department</t>
  </si>
  <si>
    <t>Dickan carried a list of six AT&amp;T employees in his pocket as he walked into its retail outlet, where he'd been previously banned. He shot his first victim in the stomach, then an off-duty officer from a nearby city coincidentally in the store fatally shot him.</t>
  </si>
  <si>
    <t>http://www.uticaod.com/article/20100527/News/305279879</t>
  </si>
  <si>
    <t>Patricia Thompson</t>
  </si>
  <si>
    <t>http://images.rnews.com/media/RNewsArchive/images/00ravinglune.jpg</t>
  </si>
  <si>
    <t>199 Weldon Street</t>
  </si>
  <si>
    <t>Rochester</t>
  </si>
  <si>
    <t>14611</t>
  </si>
  <si>
    <t>Rochester Police Department</t>
  </si>
  <si>
    <t>Just after midnight police were called to a domestic dispute involving Thompson, who had had 15 police contacts since the 1990s for mental health issues. After making incoherent statements she went for a knife in the kitchen drawer and lunged at the two officers, who fatally shot her. Thompson's husband and daughter supported the police version of events.</t>
  </si>
  <si>
    <t>http://rochester.twcnews.com/content/news/335474/rpd-officer-shoots--kills-woman/</t>
  </si>
  <si>
    <t>Felix Coss</t>
  </si>
  <si>
    <t>http://www.streetsblog.org/wp-content/uploads/2013/07/coss-felix.jpg</t>
  </si>
  <si>
    <t>300 block Hooper Street</t>
  </si>
  <si>
    <t>11211</t>
  </si>
  <si>
    <t>The 61-year-old Spanish teacher Coss was legally crossing the street in daylight when struck by a marked police van making a left turn. The driver was seen by witnesses to be on her cell phone. She refused to surrender the phone, and no charges were contemplated.</t>
  </si>
  <si>
    <t>http://www.streetsblog.org/2013/07/10/will-the-rule-of-two-trigger-hynes-probe-into-the-death-of-felix-coss/</t>
  </si>
  <si>
    <t>Evan Harlow</t>
  </si>
  <si>
    <t>https://a3-images.myspacecdn.com/images01/76/b6573ce17d07708e7fa55669c9bcd50a/300x300.jpg</t>
  </si>
  <si>
    <t>Hurstbourne Parkway and Bardstown Road</t>
  </si>
  <si>
    <t>40291</t>
  </si>
  <si>
    <t>Louisville Metro Police Department</t>
  </si>
  <si>
    <t>Harlow was one of two youths spotted burglarizing a house in the evening. The other fled; an officer chased Harlow into the woods where -- according to the police account -- Harlow produced a handgun and the officer was forced to shoot him to death.</t>
  </si>
  <si>
    <t>http://www.wave3.com/story/6454049/more-questions-than-answers-for-family-of-teen-killed-by-lmpd-officer</t>
  </si>
  <si>
    <t>Brian P. O'Connor</t>
  </si>
  <si>
    <t>9 Park Street</t>
  </si>
  <si>
    <t>Ilion</t>
  </si>
  <si>
    <t>13357</t>
  </si>
  <si>
    <t>Herkimer</t>
  </si>
  <si>
    <t>Ilion Police Department, Herkimer Police Department's Special Emergency Response Team</t>
  </si>
  <si>
    <t>Two officers attempting to serve a warrant on O'Connor at his house were fired on. One was wounded in the arm and chest. Officers returned fire and fatally shot O'Connor.</t>
  </si>
  <si>
    <t>http://www.policeone.com/SWAT/articles/94500-Upstate-N-Y-Police-Grapple-With-Deadly-Force-Issues-Shootout-Brings-Matter-to-Light/</t>
  </si>
  <si>
    <t>Anatoly Dimitriev</t>
  </si>
  <si>
    <t>754 Brady Ave.</t>
  </si>
  <si>
    <t>10462</t>
  </si>
  <si>
    <t>The neighbors of Dimitriev called police, warning of a man with an axe in their courtyard. When officers arrived they heard Dimitriev threaten the life of his 41-year-old son. After a confrontation on his sixth-story fire escape, where the victim refused to drop his weapon, officers fatally shot him three times in the chest.</t>
  </si>
  <si>
    <t>http://gothamist.com/2006/12/17/cops_fatally_sh.php</t>
  </si>
  <si>
    <t>D'Andre Darnell Cisco</t>
  </si>
  <si>
    <t>86-1 Francis Lewis Blvd</t>
  </si>
  <si>
    <t>11427</t>
  </si>
  <si>
    <t>Investigators were "baffled" by the actions of Cisco, a chef with no previous record of police contact, who jumped out of a car moving at 40 MPH on a major highway. Rolling on the pavement, accumulating some significant injuries, he then attacked two off-duty officers who had stopped to help him. Although unarmed Cisco mounted a severe assault. The officers fatally shot him four times.</t>
  </si>
  <si>
    <t>http://www.nytimes.com/2000/07/09/nyregion/actions-of-man-killed-by-police-baffle-investigators.html</t>
  </si>
  <si>
    <t>Ronald Melvin Cox</t>
  </si>
  <si>
    <t>400 block Highmeadow Road</t>
  </si>
  <si>
    <t>Reisterstown</t>
  </si>
  <si>
    <t>21136</t>
  </si>
  <si>
    <t>Baltimore County Sheriff's Department</t>
  </si>
  <si>
    <t>Police were serving a search warrant in relation to the attempted murder of a 15-year-old when they encountered Cox at his home, shortly before midnight. Cox's niece was arrested in that house. As a separate matter Cox is said to have confronted police in his upstairs bedroom with a 3-foot sword, and he was shot to death.</t>
  </si>
  <si>
    <t>http://articles.baltimoresun.com/2012-07-13/news/bs-md-co-police-shooting-20120713_1_police-involved-shootings-police-officer-shot-baltimore-county-officers</t>
  </si>
  <si>
    <t>James A. Cave</t>
  </si>
  <si>
    <t>http://bloximages.chicago2.vip.townnews.com/qctimes.com/content/tncms/assets/v3/editorial/5/ae/5ae56afd-94fc-56f9-b512-2c35b3979b9f/5421f3f7aeda0.preview-620.jpg</t>
  </si>
  <si>
    <t>2814 Fair Ave.</t>
  </si>
  <si>
    <t>Davenport</t>
  </si>
  <si>
    <t>52803</t>
  </si>
  <si>
    <t>Davenport Police Department</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</si>
  <si>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</si>
  <si>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</si>
  <si>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Robert E. Shepard</t>
  </si>
  <si>
    <t>900 E. Augusta</t>
  </si>
  <si>
    <t>99207</t>
  </si>
  <si>
    <t>Sgt. Jason M. Hartman may have pulled Shepard's car over for suspicious behavior or expired tags, or encountered the car parked in a Safeway lot. Patrol Officer Ronald R. Voeller arrived as backup and a struggle ensued with Shepard, who remained in the car. Shepard may have attempted to fire a two-shot Derringer. Hartman struggled on the driver's side to grab Shepard's gun as Voeller hit Shepard's head with a flashlight from the passenger side. Sergeant Marc R. Wheelwright then arrived and shot Shepard in the head. Shepard was later suspected of recent pharmacy drug robberies and several area crimes. Voeller and Wheelwright were awarded Medals of Valor and the Silver Star, respectively.</t>
  </si>
  <si>
    <t>http://news.google.com/newspapers?nid=1314&amp;dat=20020201&amp;id=-ZFXAAAAIBAJ&amp;sjid=e_IDAAAAIBAJ&amp;pg=5208,76970</t>
  </si>
  <si>
    <t>Eagle Michael</t>
  </si>
  <si>
    <t>http://www.spokesmanreview.com/stories/2003/Sep/29/a1417811.jpg</t>
  </si>
  <si>
    <t>2018 N. Cincinnati Street</t>
  </si>
  <si>
    <t>Michael attended the Idaho School for the Deaf and Blind and wore a hearing aid. Officer Michelle Madsen saw him walking with three adult males near a store where Michael had allegedly stolen a case of beer. When Madsen commanded them to sit on the curb and Michael did not, she may have grabbed his arm to check him for weapons. He pulled a BB gun from his belt, pointed it at her, and threatened to kill her. The three males claim they told Madsen that it was a BB gun and that Michael was deaf. She retreated to her car, commanded him to put the gun down, and pointed her pistol at him. Michael refused to put down the BB gun and may or may not have waved it at Madsen and at bystanders. She shot him once in the face.</t>
  </si>
  <si>
    <t>http://www.spokesmanreview.com/news-story.asp?date=093003&amp;ID=s1418086</t>
  </si>
  <si>
    <t>Donald Moore</t>
  </si>
  <si>
    <t>109-12 133rd St.</t>
  </si>
  <si>
    <t>11420</t>
  </si>
  <si>
    <t>Two officers intercepted Moore in a Queens basement apartment reportedly assaulting his girlfriend with a 9-inch knife. The police stopped him with three shots, fatally striking his arm and right side. The shooting was ruled justified.</t>
  </si>
  <si>
    <t>http://www.nydailynews.com/archives/news/killed-police-bullets-14-fatal-shootings-2000-article-1.887366</t>
  </si>
  <si>
    <t>Curtis Merriweather</t>
  </si>
  <si>
    <t>Avenue D and Nostrand Ave.</t>
  </si>
  <si>
    <t>After a street argument caused by Merriweather sitting on a car belonging to another man, Williamson, Merriweather left and returned with a handgun. Williamson produced a knife. The police arrived and ordered both men to freeze. Merriweather shot Williamson six times in the torso, then turned the gun on police; he was promptly shot to death. Williamson survived.</t>
  </si>
  <si>
    <t>http://www.nydailynews.com/archives/news/cops-kill-longtime-hood-shootout-article-1.915457</t>
  </si>
  <si>
    <t>Shannon Vinson</t>
  </si>
  <si>
    <t>Stanley Avenue and Pennsylvania Avenue</t>
  </si>
  <si>
    <t>Two NYPD officers intercepted Vinson on recognizing his nickname, Sataday, on the license plate of his Ford Probe. During the traffic stop Vinson allegedly went for a pistol, one of the officers reached in for the ignition, the car began moving, and the officer was dragged for a block. Both officers fatally shot Vinson a total of seven times.</t>
  </si>
  <si>
    <t>http://www.nydailynews.com/archives/news/officers-kill-slaying-suspect-article-1.927504</t>
  </si>
  <si>
    <t>Marcellus Graham</t>
  </si>
  <si>
    <t>1403 New York Ave</t>
  </si>
  <si>
    <t>Graham had only recently been released on bail for a previous assault charge against his estranged wife, after trying to drown her in a bathtub. He promptly returned to her fifth-story apartment and knifed her repeatedly. Police interrupted the bloody assault and shot him once, fatally. She survived. One of four fatal NYPD shootings within six days.</t>
  </si>
  <si>
    <t>http://www.nydailynews.com/archives/news/freed-stabs-wife-police-save-killing-article-1.506604</t>
  </si>
  <si>
    <t>Ernest Prather</t>
  </si>
  <si>
    <t>453 Greene Ave.</t>
  </si>
  <si>
    <t>11216</t>
  </si>
  <si>
    <t>Following a dispute at a soup kitchen where he worked, Prather was shot and killed in the street by NYPD while in possession of a toy gun. Witnesses dispute the police account. Arrested 15 times previously, Prather was the son of a narcotics officer. One of four fatal NYPD shootings within six days.</t>
  </si>
  <si>
    <t>http://www.nytimes.com/2002/08/28/nyregion/28SHOO.html</t>
  </si>
  <si>
    <t>Alfred Nelson</t>
  </si>
  <si>
    <t>75 Vanderbilt Ave</t>
  </si>
  <si>
    <t>10304</t>
  </si>
  <si>
    <t>Schizophrenic Nelson became violent in the emergency room of Bayley Seton hospital. A dozen police and medical staff were involved in a protracted effort to subdue him, which included injected medications, physical force, and pepper spray. His death was attributed to a combination of asphyxia and a heart condition.</t>
  </si>
  <si>
    <t>http://www.nydailynews.com/archives/news/survivors-file-100m-suit-psych-patient-died-struggle-cops-medics-article-1.525634</t>
  </si>
  <si>
    <t>John Lagattuta</t>
  </si>
  <si>
    <t>86th Street and Bay Parkway</t>
  </si>
  <si>
    <t>11214</t>
  </si>
  <si>
    <t>Trapped in a stolen minivan in heavy traffic, Lagattuta rammed the van back and forth in an attempt to escape, while six NYPD officers surrounded hm and tried to extract him. The driver was shot, apparently accidentally, by one of the officers while hammering on the van window with his pistol. Lagattuta was then handcuffed, and the keys to the handcuffs then lost, which delayed medical attention. One of four fatal police shootings in the first two days of 2003.</t>
  </si>
  <si>
    <t>http://www.nytimes.com/2003/01/16/nyregion/lack-of-witnesses-hinders-inquiry-into-police-shooting.html</t>
  </si>
  <si>
    <t>Benites Saimon Sichiro</t>
  </si>
  <si>
    <t>Pacific Islander</t>
  </si>
  <si>
    <t>http://media.spokesman.com/photos/2006/02/11/11_BENITES_SAIMON_SICHIRO_02-11-2006_NF6Q3FA_t400.jpg?fd5af0684d698ce74dd4392bafb4f89a6dc66ee3</t>
  </si>
  <si>
    <t>1100 W Mallon Ave</t>
  </si>
  <si>
    <t>99260</t>
  </si>
  <si>
    <t>Spokane County Sheriff Department</t>
  </si>
  <si>
    <t>Sichiro was picked up for three outstanding misdemeanor warrants and his mugshot shows he was beaten. Because of alcohol withdrawal symptoms he was booked into Spokane County Jail 2West, a medical unit. He was "speaking in a different language" and resisted when guards tried to move him to a monitored cell. He was tasered, hit and carried there by Sgt. Steve Long and Deputy Ted Tosfrud. He resisted a medical check and was hit and kneed by Sgt. Long, and Officer Tim Christopherson, and "donkey kicked" by Deputy John Elam while putting him under a cell bunk. The guards returned to place Sichiro in a restraint chair and he was immediately tasered by Deputy Todd Belitz. Tosfrud tasered him several times as they placed him in the chair. Sichiro lost consciousness and died at Deaconess Medical Center of a lacerated liver. An inmate stated that he did not hear the guards give Sichiro verbal commands before tasering him, and that although Sichiro did not speak much English he told the guards in English that he was dying, but they kept telling him to stand up. Elam's donkey kick was ruled the cause of death, and a homicide; he became a police officer several weeks later and was fired the first day on the job after lying about a car crash. In 2009 Sichiro's children won a $425,000 wrongful death settlement from the Spokane County Commission.</t>
  </si>
  <si>
    <t>http://news.google.com/newspapers?nid=1314&amp;dat=20060421&amp;id=t8giAAAAIBAJ&amp;sjid=GPMDAAAAIBAJ&amp;pg=2062,60486</t>
  </si>
  <si>
    <t>Darryl Bain</t>
  </si>
  <si>
    <t>http://assets.nydailynews.com/polopoly_fs/1.417169!/img/httpImage/image.jpg_gen/derivatives/article_970/amd-homicide-coram-jpg.jpg</t>
  </si>
  <si>
    <t>6 Petersburg Ct</t>
  </si>
  <si>
    <t>Coram</t>
  </si>
  <si>
    <t>11727</t>
  </si>
  <si>
    <t>Since 2000 police had been summoned to the Bain residence at least 70 times. Under the influence of cocaine and alcohol Bain had locked himself inside the house with his 78-year-old mother, who had an order of protection against him. This time police attempted to subdue him with a Taser, which proved fatal.</t>
  </si>
  <si>
    <t>http://gothamist.com/2009/11/15/li_man_dies_after_cops_shoot_him_wi.php</t>
  </si>
  <si>
    <t>Tamon Robinson</t>
  </si>
  <si>
    <t>http://i.huffpost.com/gen/584683/thumbs/o-TAMON-ROBINSON-KILLED-NYPD-570.jpg?5</t>
  </si>
  <si>
    <t>Seaview Avenue and E. 102nd St.</t>
  </si>
  <si>
    <t>11236</t>
  </si>
  <si>
    <t>Robinson was collecting paving stones from a yard outside the Bayview House housing project, and a patrol car pulled up onto a nearby footpath. Accounts vary: he was either struck by the car, or ran into it, which caused him to fall backward and hit his head. He died days later. NYPD sent his mother a bill for $710 for damage to their automobile. In August 2014 the city settled with his family for $2M.</t>
  </si>
  <si>
    <t>http://www.nydailynews.com/new-york/brooklyn/city-settles-lawsuit-2m-family-man-killed-car-article-1.1896037</t>
  </si>
  <si>
    <t>8/26/2014.690</t>
  </si>
  <si>
    <t>Nathan D. Brokaw</t>
  </si>
  <si>
    <t>http://bloximages.chicago2.vip.townnews.com/journalstar.com/content/tncms/assets/v3/editorial/e/05/e059ac1a-70ad-5dc0-997b-a82e83e8d4c4/53efbdcb24861.preview-620.jpg</t>
  </si>
  <si>
    <t>300 7th st</t>
  </si>
  <si>
    <t>Stromsburg</t>
  </si>
  <si>
    <t>NE</t>
  </si>
  <si>
    <t>68666</t>
  </si>
  <si>
    <t>Nebraska State Patrol</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</si>
  <si>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</si>
  <si>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</si>
  <si>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Christian Leonard Eaddy</t>
  </si>
  <si>
    <t>13000 block Corcoran Street</t>
  </si>
  <si>
    <t>Pacoima</t>
  </si>
  <si>
    <t>Eaddy, had a knife, acting suicidal, was shot but police. He died in the hospital.</t>
  </si>
  <si>
    <t>http://www.dailynews.com/general-news/20130517/pacoima-fatal-police-shooting-of-apparently-suicidal-man-probed</t>
  </si>
  <si>
    <t>Jermaine Darden</t>
  </si>
  <si>
    <t>http://cbsdallas.files.wordpress.com/2013/05/377.jpg?w=420&amp;h=315</t>
  </si>
  <si>
    <t>3200 block Thannisch Avenue</t>
  </si>
  <si>
    <t>76105</t>
  </si>
  <si>
    <t>Officers were executing a search warrant on Darden for narcotics, Darden resisted, was tasered, and began having health issues from which he died.</t>
  </si>
  <si>
    <t>http://dfw.cbslocal.com/2013/05/17/man-dies-after-being-tased-by-fort-worth-police/</t>
  </si>
  <si>
    <t>Caleb Wade Blackburn</t>
  </si>
  <si>
    <t>https://www.meaningfulfunerals.net/fh_live/14000/14072/images/obituaries/2095823.jpg</t>
  </si>
  <si>
    <t>100 block Woodrow Avenue</t>
  </si>
  <si>
    <t>93308</t>
  </si>
  <si>
    <t>Blackburn was a stabbing suspect. He was shot and killed by a sheriff's deputy.</t>
  </si>
  <si>
    <t>http://www.bakersfieldcalifornian.com/local/breaking-news/x1891154353/Man-shot-by-sheriffs-deputy-in-Oildale</t>
  </si>
  <si>
    <t>Hayden Blackman</t>
  </si>
  <si>
    <t>http://images.rnews.com/media/2011/10/22/images/haydene425d3be-2e9b-4bee-a397-c99775496398.jpg</t>
  </si>
  <si>
    <t>181 Columbia Avenue</t>
  </si>
  <si>
    <t>14608</t>
  </si>
  <si>
    <t>Police were called to Blackman's house twice within 40 minutes, the first time because of a dispute between a 16-year-old boy and his 13-year-old sister, the second time because Blackman was reportedly holding a knife to threaten his 16-year-old stepson. Police ordered him to drop the knife. He did not and was shot multiple times.</t>
  </si>
  <si>
    <t>http://rochester.twcnews.com/content/news/560398/man-killed-in-officer-involved-shooting/</t>
  </si>
  <si>
    <t>8/26/2014.1012</t>
  </si>
  <si>
    <t>Arthur Page</t>
  </si>
  <si>
    <t>203 Rutledge Ave</t>
  </si>
  <si>
    <t>Beaufort</t>
  </si>
  <si>
    <t>28516</t>
  </si>
  <si>
    <t>Carteret</t>
  </si>
  <si>
    <t>Beaufort Police Department</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</si>
  <si>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</si>
  <si>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</si>
  <si>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8/26/2014.1009</t>
  </si>
  <si>
    <t>Eric C. Auxier</t>
  </si>
  <si>
    <t>http://bloximages.newyork1.vip.townnews.com/newspressnow.com/content/tncms/assets/v3/editorial/f/95/f95ece0a-cac8-5aa2-8914-d160f865fafe/52747c57c13ab.preview-300.jpg</t>
  </si>
  <si>
    <t>6400 NW 316th St</t>
  </si>
  <si>
    <t>Gower</t>
  </si>
  <si>
    <t>64454</t>
  </si>
  <si>
    <t>Buchanan</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</si>
  <si>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</si>
  <si>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</si>
  <si>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</si>
  <si>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8/26/2014.1011</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</si>
  <si>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</si>
  <si>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</si>
  <si>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</si>
  <si>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</si>
  <si>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8/26/2014.1013</t>
  </si>
  <si>
    <t>Carlos Saenz</t>
  </si>
  <si>
    <t>7400 block Jackson St</t>
  </si>
  <si>
    <t>Paramount</t>
  </si>
  <si>
    <t>90723</t>
  </si>
  <si>
    <t>Los Angeles Sheriff's Department</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</si>
  <si>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</si>
  <si>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</si>
  <si>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8/26/2014.1015</t>
  </si>
  <si>
    <t>Rosa Elvira Flores-Lopez</t>
  </si>
  <si>
    <t>http://kbmt.images.worldnow.com/images/23851434_BG1.jpg</t>
  </si>
  <si>
    <t>3800 29th St</t>
  </si>
  <si>
    <t>Port Arthur</t>
  </si>
  <si>
    <t>77642</t>
  </si>
  <si>
    <t>Port Arthur Police Department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</si>
  <si>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</si>
  <si>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</si>
  <si>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8/26/2014.1016</t>
  </si>
  <si>
    <t>Salvador Munoz</t>
  </si>
  <si>
    <t>http://cbsdallas.files.wordpress.com/2013/11/salvador-munoz.jpg?w=420&amp;h=236</t>
  </si>
  <si>
    <t>1500 E Missouri Ave</t>
  </si>
  <si>
    <t>75216</t>
  </si>
  <si>
    <t>Dallas Police Department</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</si>
  <si>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</si>
  <si>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</si>
  <si>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8/26/2014.1019</t>
  </si>
  <si>
    <t>Alfred San Antonio</t>
  </si>
  <si>
    <t>20211 N 7th Ave</t>
  </si>
  <si>
    <t>85027</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</si>
  <si>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</si>
  <si>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</si>
  <si>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8/26/2014.1020</t>
  </si>
  <si>
    <t>Lawrence Cambra</t>
  </si>
  <si>
    <t>http://media.oregonlive.com/oregon_city_news/photo/13710366-small.jpg</t>
  </si>
  <si>
    <t>841 Linn Avenue</t>
  </si>
  <si>
    <t>Oregon City</t>
  </si>
  <si>
    <t>97045</t>
  </si>
  <si>
    <t>Clackamas County Sheriff's Office</t>
  </si>
  <si>
    <t>After getting in an argument with his girlfriend, Cambra set his house on fire and shot a responding officer. After members of a SWAT team arrived, Cambra shot himself once in the chest. Though he wasn't diagnosed with a mental condition, Cambra's girlfriend mentioned several strange behaviors and actions that the 88-year-old engaged in.</t>
  </si>
  <si>
    <t>N/A</t>
  </si>
  <si>
    <t>http://www.oregonlive.com/oregon-city/index.ssf/2013/11/oregon_city_shooting_authoriti.html</t>
  </si>
  <si>
    <t>8/26/2014.1018</t>
  </si>
  <si>
    <t>Nattela Ruth Blackwell</t>
  </si>
  <si>
    <t>http://localtvwreg.files.wordpress.com/2013/11/tiptonlady.jpg</t>
  </si>
  <si>
    <t>201 Lanny Bridges Ave</t>
  </si>
  <si>
    <t>Covington</t>
  </si>
  <si>
    <t>38019</t>
  </si>
  <si>
    <t>Tipton County Sheriff’s Office</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</si>
  <si>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</si>
  <si>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</si>
  <si>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8/26/2014.1022</t>
  </si>
  <si>
    <t>Robert Desir</t>
  </si>
  <si>
    <t>http://www.fatalencounters.org/wp-content/uploads/2013/10/RobertDesir.jpg</t>
  </si>
  <si>
    <t>2460 NW 208th St</t>
  </si>
  <si>
    <t>Miami Gardens</t>
  </si>
  <si>
    <t>33056</t>
  </si>
  <si>
    <t>Miami Gardens Police Department</t>
  </si>
  <si>
    <t>Desir was suspected of murdering his stepfather, and allegedly began shooting at police who were waiting at his home, who then returned fire and killed him.</t>
  </si>
  <si>
    <t>http://miami.cbslocal.com/2013/11/04/one-dead-in-miami-gardens-police-involved-shooting/</t>
  </si>
  <si>
    <t>8/26/2014.1024</t>
  </si>
  <si>
    <t>Jerry Vue</t>
  </si>
  <si>
    <t>http://hmoobtigkhohmoob.com/images/jerry%20vu.jpg</t>
  </si>
  <si>
    <t>5226 E Liberty Ave</t>
  </si>
  <si>
    <t>93727</t>
  </si>
  <si>
    <t>Fresno County Shreriff's Department</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</si>
  <si>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</si>
  <si>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</si>
  <si>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8/26/2014.1026</t>
  </si>
  <si>
    <t>Jose Quinonez</t>
  </si>
  <si>
    <t>http://newjersey.news12.com/polopoly_fs/1.6393368.1383768621!/httpImage/image.png_gen/derivatives/landscape_768/image.png</t>
  </si>
  <si>
    <t>N 9th St</t>
  </si>
  <si>
    <t>Newark</t>
  </si>
  <si>
    <t>07107</t>
  </si>
  <si>
    <t>Essex</t>
  </si>
  <si>
    <t>Essex County Sheriff’s Department</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</si>
  <si>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</si>
  <si>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</si>
  <si>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8/26/2014.1032</t>
  </si>
  <si>
    <t>Don White</t>
  </si>
  <si>
    <t>http://imgick.nola.com/home/nola-media/width620/img/crime_impact/photo/13752844-mmmain.jpg</t>
  </si>
  <si>
    <t>3500 Martinique Ave</t>
  </si>
  <si>
    <t>Kenner</t>
  </si>
  <si>
    <t>70065</t>
  </si>
  <si>
    <t>Kenner Police Department</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</si>
  <si>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</si>
  <si>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</si>
  <si>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8/26/2014.1030</t>
  </si>
  <si>
    <t>Christopher James Ryckeart</t>
  </si>
  <si>
    <t>http://bloximages.newyork1.vip.townnews.com/southbendtribune.com/content/tncms/assets/v3/editorial/3/1c/31c777b8-4b06-11e3-9008-001a4bcf6878/52812e02816d3.image.jpg</t>
  </si>
  <si>
    <t>401 W Marion St</t>
  </si>
  <si>
    <t>Elkhart</t>
  </si>
  <si>
    <t>46516</t>
  </si>
  <si>
    <t>Elkhart Police Department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</si>
  <si>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</si>
  <si>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</si>
  <si>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8/26/2014.1031</t>
  </si>
  <si>
    <t>Abdul Kamal</t>
  </si>
  <si>
    <t>http://media.nj.com/essex_impact/photo/2014/09/10/15815061-small.png</t>
  </si>
  <si>
    <t>1-29 Stanley Street</t>
  </si>
  <si>
    <t>Irvington</t>
  </si>
  <si>
    <t>07111</t>
  </si>
  <si>
    <t>Irvington Police Department</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</si>
  <si>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</si>
  <si>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</si>
  <si>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8/26/2014.1028</t>
  </si>
  <si>
    <t>John W. Montgomery</t>
  </si>
  <si>
    <t>2000 Polaris Pkwy</t>
  </si>
  <si>
    <t>43240</t>
  </si>
  <si>
    <t>Delaware</t>
  </si>
  <si>
    <t>Westerville Division of Police</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</si>
  <si>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</si>
  <si>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</si>
  <si>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8/26/2014.1034</t>
  </si>
  <si>
    <t>Jonathan Clark</t>
  </si>
  <si>
    <t>http://www.dailyfreeman.com/apps/pbcsi.dll/storyimage/DF/20131116/NEWS/131119562/AR/0/AR-131119562.jpg&amp;maxh=400&amp;maxw=667</t>
  </si>
  <si>
    <t>405 Crest Dr</t>
  </si>
  <si>
    <t>Fountain</t>
  </si>
  <si>
    <t>80817</t>
  </si>
  <si>
    <t>Fountain Police Department</t>
  </si>
  <si>
    <t>Clark, a decorated soldier, exchanged gunfire and threatened suicide when police responded to where he had crashed into a house. Officers fired at Clark and hit him in the wrist, but Clark fatally shot himself in the chest. The local district attorney's officer cleared the officers of any wrongdoing.</t>
  </si>
  <si>
    <t>http://webcache.googleusercontent.com/search?q=cache:j54VDwQKi18J:coloradosprings.com/soldier-died-of-suicide-during-shootout-with-fountain-police/article/1516255+&amp;cd=3&amp;hl=en&amp;ct=clnk&amp;gl=us</t>
  </si>
  <si>
    <t>8/26/2014.1033</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</si>
  <si>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</si>
  <si>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</si>
  <si>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</si>
  <si>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</si>
  <si>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</si>
  <si>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http://www.jsonline.com/news/crime/shots-fired-in-downtown-milwaukee-b99139596z1-231430101.html</t>
  </si>
  <si>
    <t>8/26/2014.1037</t>
  </si>
  <si>
    <t>13900 Cerise Ave</t>
  </si>
  <si>
    <t>90250</t>
  </si>
  <si>
    <t>Hawthorne Police Department</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</si>
  <si>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</si>
  <si>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</si>
  <si>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8/26/2014.1039</t>
  </si>
  <si>
    <t>Willie James Williams</t>
  </si>
  <si>
    <t>2137 Fort Benning Rd</t>
  </si>
  <si>
    <t>31903</t>
  </si>
  <si>
    <t>Muscogee</t>
  </si>
  <si>
    <t>Police Department of Columbus, Georgia</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</si>
  <si>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</si>
  <si>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</si>
  <si>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8/26/2014.1038</t>
  </si>
  <si>
    <t>Bill Jones</t>
  </si>
  <si>
    <t>6200 S New Braunfels Ave</t>
  </si>
  <si>
    <t>San Antonio</t>
  </si>
  <si>
    <t>78223</t>
  </si>
  <si>
    <t>Bexar</t>
  </si>
  <si>
    <t>San Antonio Police Department</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</si>
  <si>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</si>
  <si>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</si>
  <si>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8/26/2014.1040</t>
  </si>
  <si>
    <t>John Williams</t>
  </si>
  <si>
    <t>10305 Nash Lane</t>
  </si>
  <si>
    <t>Mabelvale</t>
  </si>
  <si>
    <t>72103</t>
  </si>
  <si>
    <t>Saline</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</si>
  <si>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</si>
  <si>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</si>
  <si>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8/26/2014.1047</t>
  </si>
  <si>
    <t>Gary Boyd Sr.</t>
  </si>
  <si>
    <t>1300 Cedar Ln</t>
  </si>
  <si>
    <t>Hamilton Township</t>
  </si>
  <si>
    <t>08610</t>
  </si>
  <si>
    <t>Mercer</t>
  </si>
  <si>
    <t>Hamilton Police Department</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</si>
  <si>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</si>
  <si>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</si>
  <si>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8/26/2014.1043</t>
  </si>
  <si>
    <t>Paul Aguilar</t>
  </si>
  <si>
    <t>2400 Earle Ave</t>
  </si>
  <si>
    <t>Rosemead</t>
  </si>
  <si>
    <t>91770</t>
  </si>
  <si>
    <t>Los Angeles County Sheriff’s Department</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</si>
  <si>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</si>
  <si>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</si>
  <si>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8/26/2014.1044</t>
  </si>
  <si>
    <t>Ted Christopher Hoffstrom</t>
  </si>
  <si>
    <t>http://ak-cache.legacy.net/legacy/Images/Cobrands/DignityMemorial/Photos/a8e58195-5a28-4ad2-83bc-5ae50956fbe2.jpg</t>
  </si>
  <si>
    <t>1000 Heritage Ln</t>
  </si>
  <si>
    <t>Wayzata</t>
  </si>
  <si>
    <t>55391</t>
  </si>
  <si>
    <t>Orono Police Department</t>
  </si>
  <si>
    <t>Police shot and killed the armed Hoffstrom after the 30-year-old had killed a local doctor, allegedly for how the doctor had treated Hoffstrom's mother. A county grand jury cleared the police of any wrongdoing in 2014.</t>
  </si>
  <si>
    <t>http://www.startribune.com/local/west/232358621.html</t>
  </si>
  <si>
    <t>8/26/2014.1042</t>
  </si>
  <si>
    <t>Andrea Naharro-Gionet</t>
  </si>
  <si>
    <t>https://i1.sndcdn.com/artworks-000073338353-klndrq-t200x200.jpg?e76cf77</t>
  </si>
  <si>
    <t>106 Cleveland Ave</t>
  </si>
  <si>
    <t>95128</t>
  </si>
  <si>
    <t>Santa Clara County Sheriff's Department</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</si>
  <si>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</si>
  <si>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</si>
  <si>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8/26/2014.1045</t>
  </si>
  <si>
    <t>Nicholas Simonitch</t>
  </si>
  <si>
    <t>http://kctv.images.worldnow.com/images/23987660_BG5.jpg</t>
  </si>
  <si>
    <t>3700 Strong Ave</t>
  </si>
  <si>
    <t>66106</t>
  </si>
  <si>
    <t>Wyandotte</t>
  </si>
  <si>
    <t>Kansas City Police</t>
  </si>
  <si>
    <t>Simonitch was allegedly wielding a baseball bat when officers arrived on a disturbance call. He was shot after police say he lunged at them with the bat.</t>
  </si>
  <si>
    <t>http://www.kshb.com/dpp/news/local_news/officer-involved-shooting-leaves-one-dead-in-kck</t>
  </si>
  <si>
    <t>8/26/2014.1050</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</si>
  <si>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</si>
  <si>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</si>
  <si>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</si>
  <si>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</si>
  <si>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</si>
  <si>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</si>
  <si>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8/26/2014.1048</t>
  </si>
  <si>
    <t>Jason D. White</t>
  </si>
  <si>
    <t>http://www.dispatch.com/content/graphics/2013/11/18/police-shooting-art-gi5pm4ke-1police-shooting-1118-jpg.jpg?__scale=w:200,h:267,t:1</t>
  </si>
  <si>
    <t>2100 Gables Lake Dr</t>
  </si>
  <si>
    <t>Hilliard</t>
  </si>
  <si>
    <t>43026</t>
  </si>
  <si>
    <t>Columbus Division of Police</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</si>
  <si>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</si>
  <si>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</si>
  <si>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8/26/2014.1049</t>
  </si>
  <si>
    <t>Jonathan Wilcher</t>
  </si>
  <si>
    <t>http://www.fatalencounters.org/wp-content/uploads/2013/10/Jonathan-Wilcher.jpg</t>
  </si>
  <si>
    <t>4702 S Washington Ave</t>
  </si>
  <si>
    <t>Titusville</t>
  </si>
  <si>
    <t>32780</t>
  </si>
  <si>
    <t>Brevard</t>
  </si>
  <si>
    <t>Titusville Police Department</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</si>
  <si>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</si>
  <si>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</si>
  <si>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8/26/2014.1053</t>
  </si>
  <si>
    <t>Antoine Duane Goodrum</t>
  </si>
  <si>
    <t>19001 Grotto Ln</t>
  </si>
  <si>
    <t>Germantown</t>
  </si>
  <si>
    <t>20874</t>
  </si>
  <si>
    <t>Montgomery County Police</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</si>
  <si>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</si>
  <si>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</si>
  <si>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8/26/2014.1054</t>
  </si>
  <si>
    <t>James Steven Fay</t>
  </si>
  <si>
    <t>White</t>
  </si>
  <si>
    <t>http://media2.wptv.com//photo/2013/11/20/WPTV-James-Steven-Fay_20131120052719_640_480.JPG</t>
  </si>
  <si>
    <t>6800 Camille St</t>
  </si>
  <si>
    <t>Boynton Beach</t>
  </si>
  <si>
    <t>33437</t>
  </si>
  <si>
    <t>Palm Beach County Sheriff's Office</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</si>
  <si>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</si>
  <si>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</si>
  <si>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8/26/2014.1051</t>
  </si>
  <si>
    <t>Steven J. Bell</t>
  </si>
  <si>
    <t>Cowdry Hollow Rd</t>
  </si>
  <si>
    <t>Berlin</t>
  </si>
  <si>
    <t>12022</t>
  </si>
  <si>
    <t>Rensselaer</t>
  </si>
  <si>
    <t>Rensselaer County Sheriff's Office</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</si>
  <si>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</si>
  <si>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</si>
  <si>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8/26/2014.1055</t>
  </si>
  <si>
    <t>Peter J. Oien</t>
  </si>
  <si>
    <t>https://d3jpl91pxevbkh.cloudfront.net/gf/image/upload/c_crop,w_422,h_596,x_0,y_23/c_limit,h_340,w_647/v1385094583/EQphyBDmQQ2H98n2q6euNQ.jpg</t>
  </si>
  <si>
    <t>15700 Tern St</t>
  </si>
  <si>
    <t>Chino Hills</t>
  </si>
  <si>
    <t>91709</t>
  </si>
  <si>
    <t>San Bernardino County Sheriff’s Department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</si>
  <si>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</si>
  <si>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</si>
  <si>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8/26/2014.1056</t>
  </si>
  <si>
    <t>Wayne A. Courtright</t>
  </si>
  <si>
    <t>16320 1st St</t>
  </si>
  <si>
    <t>Guerneville</t>
  </si>
  <si>
    <t>95446</t>
  </si>
  <si>
    <t>Sonoma County Sheriff's Office</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</si>
  <si>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</si>
  <si>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</si>
  <si>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Timothy Mahoney</t>
  </si>
  <si>
    <t>http://archive.firstcoastnews.com/images/300/169/2/assetpool/images/131121041916_MAHONEY%2c%20TIMOTHY%20%20%20.jpg</t>
  </si>
  <si>
    <t>700 block Old San Mateo Road</t>
  </si>
  <si>
    <t>32187</t>
  </si>
  <si>
    <t>Putnam</t>
  </si>
  <si>
    <t>Putnam County Sheriff's Office</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</si>
  <si>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</si>
  <si>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</si>
  <si>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602/BL</t>
  </si>
  <si>
    <t>8/26/2014.1145</t>
  </si>
  <si>
    <t>Bill Livezey</t>
  </si>
  <si>
    <t>http://cbsdallas.files.wordpress.com/2013/12/bill-livezey.jpg?w=620&amp;h=349&amp;crop=1</t>
  </si>
  <si>
    <t>198 State Highway 31 W</t>
  </si>
  <si>
    <t>Kerens</t>
  </si>
  <si>
    <t>75144</t>
  </si>
  <si>
    <t>Malakoff Police Department</t>
  </si>
  <si>
    <t>An off-duty police officer from Malakoff pulled Livezey over after a bout of road rage. Livezey began complaining of heart problems as sheriff's deputies arrived, and later died in a local hospital. The off-duty officer was indicted on several charges, and the trial is ongoing.</t>
  </si>
  <si>
    <t>http://dfw.cbslocal.com/2013/12/24/claims-of-road-rage-between-off-duty-officer-man-who-died/</t>
  </si>
  <si>
    <t>Andrew Beard</t>
  </si>
  <si>
    <t>9400 block Rue De Bois</t>
  </si>
  <si>
    <t>78254</t>
  </si>
  <si>
    <t>Beard was standing in his mother's backyard and told officers he wanted to be shot by police. During the negotiation with investigators, two SAPD officers shot Beard. Paramedics were called, but Beard died at the scene.</t>
  </si>
  <si>
    <t>http://www.kens5.com/story/local/2014/09/26/10621720/</t>
  </si>
  <si>
    <t>601/BL</t>
  </si>
  <si>
    <t>8/26/2014.1138</t>
  </si>
  <si>
    <t>Sharon Rebecca McDowell</t>
  </si>
  <si>
    <t>http://mediaassets.independentmail.com/photo/2014/03/11/414255_3364055_ver1.0_640_480.JPG</t>
  </si>
  <si>
    <t>West Whitner Street and Appleton Street</t>
  </si>
  <si>
    <t>Anderson</t>
  </si>
  <si>
    <t>29625</t>
  </si>
  <si>
    <t>Anderson Police Department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</si>
  <si>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</si>
  <si>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</si>
  <si>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8/26/2014.1140</t>
  </si>
  <si>
    <t>James Lewis Brown</t>
  </si>
  <si>
    <t>http://wnct.images.worldnow.com/images/3127733_G.jpg</t>
  </si>
  <si>
    <t>4700 Reedy Branch Road</t>
  </si>
  <si>
    <t>Winterville</t>
  </si>
  <si>
    <t>28590</t>
  </si>
  <si>
    <t>Pitt</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</si>
  <si>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</si>
  <si>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</si>
  <si>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8/26/2014.1139</t>
  </si>
  <si>
    <t>Matthew Clowers</t>
  </si>
  <si>
    <t>http://www.bringfuneralhome.com/obituaries/Matthew-Clowers/memorial/picture/main/matthew-clowers-obituary.jpg</t>
  </si>
  <si>
    <t>Arizona 87 and E Alsdorf Road</t>
  </si>
  <si>
    <t>Eloy</t>
  </si>
  <si>
    <t>85131</t>
  </si>
  <si>
    <t>Pinal</t>
  </si>
  <si>
    <t>Pinal County Sheriff's Office</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</si>
  <si>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</si>
  <si>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</si>
  <si>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8/26/2014.1142</t>
  </si>
  <si>
    <t>William Goodman</t>
  </si>
  <si>
    <t>Bayfront Pkwy and N 17th Ave</t>
  </si>
  <si>
    <t>32502</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</si>
  <si>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</si>
  <si>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</si>
  <si>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8/26/2014.1148</t>
  </si>
  <si>
    <t>Asa James Dolak</t>
  </si>
  <si>
    <t>http://www.gannett-cdn.com/-mm-/d10f47fef04d3c86b967d71daed78cdf914da83a/c=0-106-300-332&amp;r=x404&amp;c=534x401/local/-/media/USATODAY/test/2013/12/26//1388110196000-asa-dolak.jpg</t>
  </si>
  <si>
    <t>21364 Madrona Ave</t>
  </si>
  <si>
    <t>90503</t>
  </si>
  <si>
    <t>Torrance Police Department</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</si>
  <si>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</si>
  <si>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</si>
  <si>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8/26/2014.1146</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</si>
  <si>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</si>
  <si>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</si>
  <si>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</si>
  <si>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</si>
  <si>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</si>
  <si>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</si>
  <si>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John A. Massey</t>
  </si>
  <si>
    <t>2200 block Powers Ferry Road</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</si>
  <si>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</si>
  <si>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</si>
  <si>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637/BL</t>
  </si>
  <si>
    <t>8/26/2014.1149</t>
  </si>
  <si>
    <t>John Lincoln</t>
  </si>
  <si>
    <t>http://kdfw.images.worldnow.com/images/24314137_SA.jpg</t>
  </si>
  <si>
    <t>4100 block Lexington Pkwy</t>
  </si>
  <si>
    <t>Colleyville</t>
  </si>
  <si>
    <t>76034</t>
  </si>
  <si>
    <t>North Richland Hills Police Department</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</si>
  <si>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</si>
  <si>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</si>
  <si>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8/26/2014.1152</t>
  </si>
  <si>
    <t>Darrell King</t>
  </si>
  <si>
    <t>http://cdn2.newsok.biz/cache/w300-3a744757c017c66f9ce1508ecc40cf03.jpg</t>
  </si>
  <si>
    <t>200 block NE 2nd street</t>
  </si>
  <si>
    <t>Oklahoma Highway Patrol</t>
  </si>
  <si>
    <t>An off-duty Oklahoma Highway Patrol trooper fatally shot a suspected intruder in an apartment in Deep Deuce.</t>
  </si>
  <si>
    <t>http://newsok.com/man-shot-by-oklahoma-highway-patrol-trooper-was-correction-center-escapee/article/3919183</t>
  </si>
  <si>
    <t>Somourian Jamal Wingo</t>
  </si>
  <si>
    <t>http://jacksonville.com/sites/default/files/imagecache/story_slideshow_thumb/12946833.jpg</t>
  </si>
  <si>
    <t>South Second Street and Laurel Street</t>
  </si>
  <si>
    <t>Palatka</t>
  </si>
  <si>
    <t>32177</t>
  </si>
  <si>
    <t>Florida Highway Patrol.</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</si>
  <si>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</si>
  <si>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</si>
  <si>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639/BL</t>
  </si>
  <si>
    <t>Mario Edward Garnett</t>
  </si>
  <si>
    <t>25-30</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</si>
  <si>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</si>
  <si>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</si>
  <si>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</si>
  <si>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640/BL</t>
  </si>
  <si>
    <t>Franklin Jones III</t>
  </si>
  <si>
    <t>West Franklin and South Monroe Street</t>
  </si>
  <si>
    <t>45373</t>
  </si>
  <si>
    <t>Troy Police Department</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</si>
  <si>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</si>
  <si>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</si>
  <si>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643/BL</t>
  </si>
  <si>
    <t>Kendall Alexander</t>
  </si>
  <si>
    <t>http://www.pellerinfuneralhome.com/sitemaker/memsol_data/1825/1205136/1205136_profile_pic.jpg</t>
  </si>
  <si>
    <t>450 East Mills Avenue</t>
  </si>
  <si>
    <t>Breaux Bridge</t>
  </si>
  <si>
    <t>70517</t>
  </si>
  <si>
    <t>St. Martin</t>
  </si>
  <si>
    <t>St. Martin Parish Sheriff's Office</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</si>
  <si>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</si>
  <si>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http://theadvocate.com/home/9576990-125/former-st-martin-deputy-charged</t>
  </si>
  <si>
    <t>654/rvs</t>
  </si>
  <si>
    <t>Mitchell Allen Street</t>
  </si>
  <si>
    <t>http://bloximages.newyork1.vip.townnews.com/journalpatriot.com/content/tncms/assets/v3/editorial/6/46/64639302-6f2b-11e3-ad73-0019bb30f31a/52bdd3b3db8bb.image.jpg?resize=300%2C400</t>
  </si>
  <si>
    <t>Folger Road</t>
  </si>
  <si>
    <t>Sparta</t>
  </si>
  <si>
    <t>28675</t>
  </si>
  <si>
    <t>Alleghany</t>
  </si>
  <si>
    <t>Alleghany County Sheriff’s Office</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</si>
  <si>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</si>
  <si>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</si>
  <si>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641/BL</t>
  </si>
  <si>
    <t>8/26/2014.1169</t>
  </si>
  <si>
    <t>Julias Michael Reese</t>
  </si>
  <si>
    <t>http://www.southernstylefunerals.com/obituaries/Julias-Reece/memorial/picture/main/julias-reece-obituary.jpg</t>
  </si>
  <si>
    <t>West Seven Mile Road and Grand River Avenue</t>
  </si>
  <si>
    <t>Redford Charter Township</t>
  </si>
  <si>
    <t>48240</t>
  </si>
  <si>
    <t>Redford Police Department</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</si>
  <si>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</si>
  <si>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</si>
  <si>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8/26/2014.1167</t>
  </si>
  <si>
    <t>Shane Bridges</t>
  </si>
  <si>
    <t>13650 South 4250 Road</t>
  </si>
  <si>
    <t>Chelsea</t>
  </si>
  <si>
    <t>74016</t>
  </si>
  <si>
    <t>Mayes County Sheriff's Department</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</si>
  <si>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</si>
  <si>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</si>
  <si>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8/26/2014.1168</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</si>
  <si>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</si>
  <si>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</si>
  <si>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</si>
  <si>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</si>
  <si>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</si>
  <si>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</si>
  <si>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Wesley Maldonado</t>
  </si>
  <si>
    <t>http://extras.mnginteractive.com/live/media/site36/2014/0103/20140103__wesley_maldonado~p1.jpg</t>
  </si>
  <si>
    <t>300 East 88th Avenue</t>
  </si>
  <si>
    <t>Thornton</t>
  </si>
  <si>
    <t>80229</t>
  </si>
  <si>
    <t>Adams</t>
  </si>
  <si>
    <t>Thornton Police Department</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</si>
  <si>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</si>
  <si>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</si>
  <si>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653/rvs</t>
  </si>
  <si>
    <t>Jesse J. Humphrey</t>
  </si>
  <si>
    <t>431-435 S. Rushmore Road</t>
  </si>
  <si>
    <t>Selah</t>
  </si>
  <si>
    <t>98942</t>
  </si>
  <si>
    <t>Yakima Police Department SWAT team</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</si>
  <si>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</si>
  <si>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</si>
  <si>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10/BL</t>
  </si>
  <si>
    <t>Joeshawn Edward Williams</t>
  </si>
  <si>
    <t>10900 N Western Ave</t>
  </si>
  <si>
    <t>73114</t>
  </si>
  <si>
    <t>Oklahoma City Police Department</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</si>
  <si>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</si>
  <si>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http://newsok.com/police-release-name-of-man-killed-in-officer-involved-shooting/article/3920773</t>
  </si>
  <si>
    <t>11/BL</t>
  </si>
  <si>
    <t>Dilon Chadwick McGee</t>
  </si>
  <si>
    <t>http://www.gannett-cdn.com/-mm-/0eaa77d7f1f1341aaac4c4471ad9717123ddc2c2/c=12-0-239-302&amp;r=537&amp;c=0-0-534-712/local/-/media/JacksonTN/2014/09/29/dillonchadwickmcgee.jpg</t>
  </si>
  <si>
    <t>18 Three Way Lane</t>
  </si>
  <si>
    <t>Three Way</t>
  </si>
  <si>
    <t>38343</t>
  </si>
  <si>
    <t>Madison County Sheriff's Office</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</si>
  <si>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</si>
  <si>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</si>
  <si>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Rocendo Arias</t>
  </si>
  <si>
    <t>http://i.imgur.com/1NuazfX.png</t>
  </si>
  <si>
    <t>907 E. Nob Hill Blvd.</t>
  </si>
  <si>
    <t>98901</t>
  </si>
  <si>
    <t>Yakima Police Department</t>
  </si>
  <si>
    <t>An officer was checking on a suspicious vehicle in the car wash’s parking lot. During the contact, the officer shot Arias, the sole occupant of the vehicle. He was pronounced dead at the scene.</t>
  </si>
  <si>
    <t>http://www.yakimaherald.com/news/latestlocalnews/1811549-8/man-shot-by-police-at-car-wash-identified</t>
  </si>
  <si>
    <t>15/BL</t>
  </si>
  <si>
    <t>Cody Dempsey</t>
  </si>
  <si>
    <t>http://wfmj.images.worldnow.com/images/4882508_G.jpg</t>
  </si>
  <si>
    <t>Tibbetts Wick Road and Ohio 11</t>
  </si>
  <si>
    <t>Girard</t>
  </si>
  <si>
    <t>44420</t>
  </si>
  <si>
    <t>Trumbull</t>
  </si>
  <si>
    <t>Trumbull County Sheriff’s Office, Weathersfield Police and the Ohio State Highway Patrol</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</si>
  <si>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</si>
  <si>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</si>
  <si>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Anthony Reid</t>
  </si>
  <si>
    <t>92 Livonia Avenue</t>
  </si>
  <si>
    <t>In line at a club for a New Years Eve celebration, Reid got into an argument with some other patrons; he chased and fired a handgun at them as they fled in a white car. This drew the attention of nearby NYPD, who traded fire with him. He was hit four times and died at the scene.</t>
  </si>
  <si>
    <t>Brandon Lee Melton</t>
  </si>
  <si>
    <t>http://cbsdallas.files.wordpress.com/2014/01/brandon-melton.jpg?w=420&amp;h=315</t>
  </si>
  <si>
    <t>6400 Patsy Lane</t>
  </si>
  <si>
    <t>Watauga</t>
  </si>
  <si>
    <t>76148</t>
  </si>
  <si>
    <t>Watauga Police Department</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</si>
  <si>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</si>
  <si>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</si>
  <si>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17/rvs</t>
  </si>
  <si>
    <t>Carrick "Eric" Vigen</t>
  </si>
  <si>
    <t>http://www.justice4carrickvigen.org/_/rsrc/1345223023865/home/002.JPG?height=319&amp;width=320</t>
  </si>
  <si>
    <t>Crows Landing Road and West Main Street</t>
  </si>
  <si>
    <t>Crows Landing</t>
  </si>
  <si>
    <t>95313</t>
  </si>
  <si>
    <t>California Highway Patrol</t>
  </si>
  <si>
    <t>Reported as suicide by police</t>
  </si>
  <si>
    <t>http://sacramento.cbslocal.com/2011/07/01/family-man-killed-by-chp-not-armed-shot-55-times/</t>
  </si>
  <si>
    <t>Christopher Ouellette</t>
  </si>
  <si>
    <t>Main Street and Middle Street</t>
  </si>
  <si>
    <t>Old Town</t>
  </si>
  <si>
    <t>04468</t>
  </si>
  <si>
    <t>Ouellette, with a record of domestic violence, called police to confess that he'd stabbed his girlfriend to death. She'd been pregnant with their child. State troopers responded around 6 p.m., and within about 40 minutes Ouellette had been shot to death.</t>
  </si>
  <si>
    <t>http://bangordailynews.com/2013/10/10/news/bangor/police-identify-2-dead-in-old-town-stabbing-standoff/</t>
  </si>
  <si>
    <t>Christopher Ridley</t>
  </si>
  <si>
    <t>http://cmsimg.thejournalnews.com/apps/pbcsi.dll/bilde?Site=BH&amp;Date=20080310&amp;Category=OPINION&amp;ArtNo=803090322&amp;Ref=V2&amp;MaxW=300&amp;Border=0&amp;Some-messy-issues-after-familiar-tragedy</t>
  </si>
  <si>
    <t>85 Court St.</t>
  </si>
  <si>
    <t>Westchester County Sheriff's Department</t>
  </si>
  <si>
    <t>Ridley, an off-duty officer, was shot and killed by "friendly fire" by county officers as he struggled with a homeless suspect. Of the witnesses, four agreed that he might have appeared threatening to the shooters. Dozens of others did not.</t>
  </si>
  <si>
    <t>http://archive.lohud.com/article/20130125/NEWS02/301250056/Christopher-Ridley-Details-fatal-police-shooting-debated-5-years-later</t>
  </si>
  <si>
    <t>Crystal Jolley</t>
  </si>
  <si>
    <t>Norris Road and Diane Drive</t>
  </si>
  <si>
    <t>As pedestrians Daniel Hiler and Crystal Jolley crossed Norris Road after dark and were struck by a patrol car going about 80 MPH, with no siren or emergency lights. Both were killed. The officer was charged with vehicular manslaughter and was sentenced to community service; the county settled with the families for $8.8M.</t>
  </si>
  <si>
    <t>http://www.bakersfieldcalifornian.com/local/x1910327682/Settlement-of-4-8-million-for-victims-family-in-case-where-deputy-struck-and-killed-pedestrians</t>
  </si>
  <si>
    <t>Daniel Hiler</t>
  </si>
  <si>
    <t>http://mi-cache.legacy.com/legacy/images/Cobrands/Bakersfield/Photos/12633234_20111221.jpg</t>
  </si>
  <si>
    <t>Daniel Tiger</t>
  </si>
  <si>
    <t>http://4.bp.blogspot.com/-1TgpQDJMsEM/Tmj2aD5ag0I/AAAAAAAAA2g/Ds5Zzbe2Yq8/s400/Daniel+Tiger.jpg</t>
  </si>
  <si>
    <t>Greenbriar Street and East Anamosa</t>
  </si>
  <si>
    <t>Rapid City</t>
  </si>
  <si>
    <t>57701</t>
  </si>
  <si>
    <t>Pennington</t>
  </si>
  <si>
    <t>Rapid City Police Department</t>
  </si>
  <si>
    <t>Three officers had detained Tiger on the street, with an obvious open container of vodka, and Tiger was providing inaccurate answers. Without any triggering event Tiger produced a concealed .357 and opened fire on the three at close range, killing two. One of the fatally-wounded officers shot Tiger down with 14 rounds while still he was conscious.</t>
  </si>
  <si>
    <t>http://atg.sd.gov/LinkClick.aspx?fileticket=S6prWCqMemw%3D&amp;tabid=359</t>
  </si>
  <si>
    <t>Derek Jaggers</t>
  </si>
  <si>
    <t>14000 block Dixie Highway</t>
  </si>
  <si>
    <t>40272</t>
  </si>
  <si>
    <t>Jaggers was one of two perpetrators of a midnight home invasion, assaulting two residents and holding a gun to the head of one when police arrived. Officers fatally shot him. The homeowners went unharmed. The officer later won a medal for his handling of the incident.</t>
  </si>
  <si>
    <t>https://groups.google.com/forum/#!msg/alt.california/XzHMUKLGYLg/ZUWcnrLj1R8J</t>
  </si>
  <si>
    <t>Diana Showman</t>
  </si>
  <si>
    <t>http://ak-cache.legacy.net/legacy/images/cobrands/mercurynews/photos/wb0073759-1_20140818.jpgx?w=200&amp;h=200&amp;option=1&amp;fc=fff</t>
  </si>
  <si>
    <t>700 block Blossom Hill Road</t>
  </si>
  <si>
    <t>95123</t>
  </si>
  <si>
    <t>Showman herself called police in the mid-morning, claiming to be armed with an Uzi and threatening her family. She had a long history of mental health issues. When officers arrived Showman met them outside, brandishing only a cordless drill. Officers felt threatened and they shot her to death.</t>
  </si>
  <si>
    <t>http://www.sfgate.com/crime/article/Teen-shot-by-San-Jose-cop-while-holding-drill-ID-d-5696601.php</t>
  </si>
  <si>
    <t>Emil Mann</t>
  </si>
  <si>
    <t>http://media.northjersey.com/images/230*177/0519L_EDITMANN.jpg</t>
  </si>
  <si>
    <t>Stag Hill Road</t>
  </si>
  <si>
    <t>Mahwah</t>
  </si>
  <si>
    <t>07430</t>
  </si>
  <si>
    <t>New Jersey State Parks Police</t>
  </si>
  <si>
    <t>Mann was a member of the Ramapo tribe of a rocky rural pocket of deep New Jersey woods. An altercation between the Ramapo and the state park police about weapons and ATV riding, fueled by deeper cultural tensions, resulted in Mann fatally shot twice. The shooter was charged with reckless manslaughter, found not guilty. A jury awarded $2.2M to Mann's family with additional punitive damages.</t>
  </si>
  <si>
    <t>http://www.nj.com/bergen/index.ssf/2011/11/family_of_emil_mann_ramapough_indian_killed_by_park_ranger_awarded_additional_150k_in_punitive_damag.html</t>
  </si>
  <si>
    <t>Eric Hernandez</t>
  </si>
  <si>
    <t>http://graphics8.nytimes.com/images/2006/01/31/nyregion/31cop_184.jpg</t>
  </si>
  <si>
    <t>1831 Webster Avenue</t>
  </si>
  <si>
    <t>10457</t>
  </si>
  <si>
    <t>Off-duty and in plain clothes, NYPD Officer Hernandez got involved in a fight in a White Castle at 5 a.m. Two other uniformed officers arrived to find Hernandez pointing his weapon at a prone figure below him. Ordered to drop his weapon, Hernandez did not yield or identify himself. He was hit three times and died days later. The shooting was deemed justified.</t>
  </si>
  <si>
    <t>http://www.nytimes.com/2006/01/29/nyregion/29cop.html?pagewanted=all</t>
  </si>
  <si>
    <t>Iman Morales</t>
  </si>
  <si>
    <t>http://i.dailymail.co.uk/i/pix/2008/10/02/article-1062050-02E0EE4400000578-126_468x341.jpg</t>
  </si>
  <si>
    <t>489 Tompkins Avenue</t>
  </si>
  <si>
    <t>According to family, Morales had a bad reaction to a new medication. He ended up perched about 10 feet above the sidewalk, naked, raving. To subdue him police tasered him. With complete loss of muscle control Morales tumbled to the concrete and suffered fatal head trauma. The NYPD lieutenant at the scene killed himself within days; the event was the subject of a $10M suit against the city.</t>
  </si>
  <si>
    <t>http://www.dailymail.co.uk/news/article-1062050/Police-officer-kills-days-ordered-Taser-shooting-naked-man-fell-death.html</t>
  </si>
  <si>
    <t>James B. DeVito</t>
  </si>
  <si>
    <t>http://www.fatalencounters.org/wp-content/uploads/2013/10/JamesDevito.jpg</t>
  </si>
  <si>
    <t>Interstate 87 and North Airmont Road</t>
  </si>
  <si>
    <t>Suffern</t>
  </si>
  <si>
    <t>10901</t>
  </si>
  <si>
    <t>DeVito was the blameless victim of a head-on auto crash with an eight-year veteran of the NYPD, driving full-speed southbound in the northbound lanes of the state Thruway. The officer also died. Contrary to initial police reports, the officer had a blood-alcohol level of 0.21 percent at 7 a.m. and on his way to work.</t>
  </si>
  <si>
    <t>http://www.lohud.com/story/news/traffic/2014/08/12/rockland-wrong-way-crash-thruawy/13940789/</t>
  </si>
  <si>
    <t>Jeffrey Ragland</t>
  </si>
  <si>
    <t>http://assets.nydailynews.com/polopoly_fs/1.1575334.1389385798!/img/httpImage/image.jpg_gen/derivatives/article_970/slain11n-2-web.jpg?enlarged</t>
  </si>
  <si>
    <t>227th St. and 108th Ave.</t>
  </si>
  <si>
    <t>Queens Village</t>
  </si>
  <si>
    <t>11429</t>
  </si>
  <si>
    <t>New York City Correction Officer</t>
  </si>
  <si>
    <t>A love triangle involving three city correction officers ended with one of them dead. Jeffrey Ragland was fatally shot by a younger rival after he allegedly slugged the woman both men had coveted</t>
  </si>
  <si>
    <t>http://www.nydailynews.com/new-york/nyc-crime/man-shot-killed-street-queens-article-1.1575100</t>
  </si>
  <si>
    <t>27/BL</t>
  </si>
  <si>
    <t>Jelani Manigault</t>
  </si>
  <si>
    <t>http://i.dailymail.co.uk/i/pix/2012/10/31/article-2225917-15C86CF4000005DC-608_306x402.jpg</t>
  </si>
  <si>
    <t>1000 block Great Road</t>
  </si>
  <si>
    <t>Princeton</t>
  </si>
  <si>
    <t>08540</t>
  </si>
  <si>
    <t>Princeton Township Police Department</t>
  </si>
  <si>
    <t>University of Maryland senior Manigault became distraught and agitated at a Christian Science retreat, drove away at 1:30 a.m., crashed the car in an affluent neighborhood, randomly chose the house of a banker, slit his own wrists, and assaulted the banker with a 12-inch knife causing serious injuries. Responding police officers shot him to death.</t>
  </si>
  <si>
    <t>http://www.nytimes.com/2003/01/24/nyregion/police-fatally-shoot-man-they-say-attacked-a-stranger.html</t>
  </si>
  <si>
    <t>Jerome Alford</t>
  </si>
  <si>
    <t>http://media.spokesman.com/photos/2007/04/05/cit_Alford.IMG_04-05-2007_1SA83EA_t620.jpg?161ad8e426d1312361ed5892fdc121cdf327258d</t>
  </si>
  <si>
    <t>E Short Ave and S Cowley St</t>
  </si>
  <si>
    <t>99202</t>
  </si>
  <si>
    <t>Sergeant Daniel Torok stopped Alford for suspected drug activity on the street. "A fight ensued", Torok pepper sprayed Alford, and Alford allegedly punched him in the face then ran. Torok chased Alford and another "fight" ensued, at which time Torok shot Alford. Witnesses allegedly backed Torok's incident statement. The Spokane County Prosecutor ruled the death justifiable homicide.</t>
  </si>
  <si>
    <t>http://news.google.com/newspapers?nid=1314&amp;dat=20070728&amp;id=LGhWAAAAIBAJ&amp;sjid=cPMDAAAAIBAJ&amp;pg=5527,5085796</t>
  </si>
  <si>
    <t>Jerry Delagarza</t>
  </si>
  <si>
    <t>1761 Farm to Market Road 351</t>
  </si>
  <si>
    <t>Beeville</t>
  </si>
  <si>
    <t>78102</t>
  </si>
  <si>
    <t>Bee</t>
  </si>
  <si>
    <t>Bee County Police Department</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</si>
  <si>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</si>
  <si>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</si>
  <si>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26/BL</t>
  </si>
  <si>
    <t>Johnnie Laroy Longest III</t>
  </si>
  <si>
    <t>http://media.spokesman.com/photos/2009/03/19/19_Police_shooting_mug_03-19-2009_MPFLKVE_t620.jpg?161ad8e426d1312361ed5892fdc121cdf327258d</t>
  </si>
  <si>
    <t>E LaCrosse Ave and N Division Sttreet</t>
  </si>
  <si>
    <t>K-9 Officer Dan Lesser and Sgt. Brent Austin attempted to pull Longest over for reckless driving. After Longest's Honda high-centered on a concrete divider, he fled and there was a foot chase into an alley several blocks away. The police then released the K-9, Var. Longest shot the dog twice with a .22 handgun then turned to flee again. Officer Lesser shot Longest once in the spine. Longest died in a hospital the next day. The County Prosecutor justified the shooting , and Var was given the Purple Heart.</t>
  </si>
  <si>
    <t>http://www.spokesman.com/stories/2009/mar/19/man-fatally-shot-in-police-chase/</t>
  </si>
  <si>
    <t>James Edward Rogers</t>
  </si>
  <si>
    <t>East Seventh Avenue and South Hatch Street</t>
  </si>
  <si>
    <t>Rogers died of gunshot wounds after he refused a negotiator’s commands to get out of his overturned van at East Seventh Avenue and South Hatch Street on the lower South Hill.</t>
  </si>
  <si>
    <t>http://www.spokesman.com/stories/2011/sep/30/officer-dan-lesser-fired-shots-that-killed-man-in/</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</si>
  <si>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</si>
  <si>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</si>
  <si>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</si>
  <si>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</si>
  <si>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Navarro died two days later in the hospital.</t>
  </si>
  <si>
    <t>http://www.10news.com/news/suspect-shot-by-police-in-mount-hope-following-pursuit-dies-at-the-hospital011214</t>
  </si>
  <si>
    <t>28/BL</t>
  </si>
  <si>
    <t>Joshua Levy</t>
  </si>
  <si>
    <t>http://media.spokesman.com/photos/2008/07/27/27_levyb_07-27-2008_P3DT7VP_t620.jpg?161ad8e426d1312361ed5892fdc121cdf327258d</t>
  </si>
  <si>
    <t>300 N Monroe Street/Monroe Street Bridge</t>
  </si>
  <si>
    <t>Spokane Police Department/Spokane County Sheriff Department</t>
  </si>
  <si>
    <t>Levy was schizophrenic and had several previous bridge suicide attempts. Police state that after a 20-hour bridge suicide standoff with Spokane Police and Sheriff Departments, Levy agreed to be removed once he stepped into a portico. When he did this, Officer Michael McCasland attempted to taser him and missed; one prong landed on his foot. Levy left the portico and when he saw several police run toward him, he jumped off the bridge. His father, David Breidenbach, who witnessed the death, claimed police promised not to use violence against Levy, and that they agreed to use aggression only when he was in the portico.</t>
  </si>
  <si>
    <t>http://www.spokesman.com/stories/2012/feb/09/city-wins-civil-suit-over-mans-suicide/</t>
  </si>
  <si>
    <t>Kevin King</t>
  </si>
  <si>
    <t>Hazelhurst Drive</t>
  </si>
  <si>
    <t>14606</t>
  </si>
  <si>
    <t>Gates Police Department</t>
  </si>
  <si>
    <t>Reportedly King expressed a desire for the police to shoot him. Shortly after his release from a hospital rehab program, an officer responded to a call at King's apartment, had a discussion through the doorway, then King swung the door open and pointed a rifle at the officer. He was fatally shot.</t>
  </si>
  <si>
    <t>http://rochester.twcnews.com/content/news/327314/gates-death--suicide-by-cop--/</t>
  </si>
  <si>
    <t>Kurt Myers</t>
  </si>
  <si>
    <t>http://ww2.hdnux.com/photos/20/36/45/4319577/29/628x471.jpg</t>
  </si>
  <si>
    <t>248 N Main St</t>
  </si>
  <si>
    <t>13350</t>
  </si>
  <si>
    <t>FBI Hostage Rescue Team, U.S. Marshal Service</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</si>
  <si>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</si>
  <si>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</si>
  <si>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Lemuel Rufus Furr III</t>
  </si>
  <si>
    <t>http://image2.findagrave.com/photos/2013/189/113588148_137341465132.jpg</t>
  </si>
  <si>
    <t>2350 Penninger Circle</t>
  </si>
  <si>
    <t>28262</t>
  </si>
  <si>
    <t>Charlotte Mecklenburg Police Department</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</si>
  <si>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</si>
  <si>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</si>
  <si>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Melvin Sylvester</t>
  </si>
  <si>
    <t>W. 131st St. and Adam Clayton Powell Jr. Blvd.</t>
  </si>
  <si>
    <t>A family feud between neighbors at the St. Nicholas Houses in Harlem developed into a confrontation between 65-year-old Sylvester, holding a six-inch knife and reportedly intoxicated, and an undercover vice cop, who fatally shot Sylvester when he refused to drop the weapon.</t>
  </si>
  <si>
    <t>http://www.nydailynews.com/archives/news/cops-shoot-harlem-man-menaced-knife-article-1.513950</t>
  </si>
  <si>
    <t>Michael Harris</t>
  </si>
  <si>
    <t>520 East 137 Street</t>
  </si>
  <si>
    <t>Harris, off his medication for bipolar disorder, attacked four members of his own family, from his deeply religious 49-year-old mother to his 18-month-old nephew, with whatever weapons came to hand including a box cutter. All survived the attack except for Harris, fatally shot by four responding officers.</t>
  </si>
  <si>
    <t>http://www.nytimes.com/2006/02/14/nyregion/14shot.html</t>
  </si>
  <si>
    <t>Michael Newby</t>
  </si>
  <si>
    <t>4600 block Market Street</t>
  </si>
  <si>
    <t>40212</t>
  </si>
  <si>
    <t>Newby was shot by an undercover narcotics officer near midnight during a drug buy. The victim was shot five times, and the fact that three of those shots were in the back triggered local protests and an FBI probe. Ultimately the officer was indicted for murder.</t>
  </si>
  <si>
    <t>http://www.ca6.uscourts.gov/opinions.pdf/07a0137p-06.pdf</t>
  </si>
  <si>
    <t>Noah Scott</t>
  </si>
  <si>
    <t>http://imgick.nola.com/home/nola-media/width620/img/crime_impact/photo/14051807-mmmain.jpg</t>
  </si>
  <si>
    <t>1342 Pier Avenue</t>
  </si>
  <si>
    <t>Metairie</t>
  </si>
  <si>
    <t>70005</t>
  </si>
  <si>
    <t>Jefferson Parish Sheriff's Office</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</si>
  <si>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</si>
  <si>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</si>
  <si>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18/rvs</t>
  </si>
  <si>
    <t>Rigoberto Alpizar</t>
  </si>
  <si>
    <t>http://upload.wikimedia.org/wikipedia/en/thumb/d/d0/Alpizar.jpg/220px-Alpizar.jpg</t>
  </si>
  <si>
    <t>Miami International Airport</t>
  </si>
  <si>
    <t>33126</t>
  </si>
  <si>
    <t>Costa Rica-born U.S. citizen Alpizar had just boarded a plane when he began to act erratically. Arguing with his wife, he announced that he had to get off the plane. She followed, shouting that he was ill. Two air marshals ordered him to stop, he did not, and he was shot to death. Eyewitnesses sharply disagreed about any threat Alpizar posed, and were angered by the armed aggression officials directed at other passengers afterward.</t>
  </si>
  <si>
    <t>http://reason.com/archives/2005/12/14/dead-man-tells-no-tales</t>
  </si>
  <si>
    <t>Robert Coleman</t>
  </si>
  <si>
    <t>3800 block Smokemist Trace</t>
  </si>
  <si>
    <t>Lawrenceville</t>
  </si>
  <si>
    <t>30044</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</si>
  <si>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</si>
  <si>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</si>
  <si>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16/BL</t>
  </si>
  <si>
    <t>Satnam Singh</t>
  </si>
  <si>
    <t>3055 Third Avenue</t>
  </si>
  <si>
    <t>10451</t>
  </si>
  <si>
    <t>Police shot Singh fatally three times as he refusing to stop assaulting his mother, beating her over the head with a frying pan and causing critical injuries.</t>
  </si>
  <si>
    <t>http://www.nytimes.com/2010/02/23/nyregion/23pan.html?_r=0</t>
  </si>
  <si>
    <t>Stephone Crawford</t>
  </si>
  <si>
    <t>161 Hendrix Street</t>
  </si>
  <si>
    <t>During a collision and brief physical struggle with one of the four officers attempting to flush Crawford out of his apartment building for questioning, Crawford was fatally struck in the head with a single shot, apparently accidentally. The family subsequently brought suit for $50M against the city.</t>
  </si>
  <si>
    <t>http://www.nytimes.com/2005/11/05/nyregion/05shoot.html?pagewanted=print</t>
  </si>
  <si>
    <t>Tederalle Satchell</t>
  </si>
  <si>
    <t>800 block South Riley Street</t>
  </si>
  <si>
    <t>Hearne</t>
  </si>
  <si>
    <t>77859</t>
  </si>
  <si>
    <t>Robertson</t>
  </si>
  <si>
    <t>Hearne Police Department</t>
  </si>
  <si>
    <t>At 2:30 a.m. police were called to an apartment complex to investigate shots fired from a white vehicle. Police offered no details about the subsequent fatal shooting of Satchell. Family and others from the apartments stated that Satchell's body appeared to have been moved from its original position, that he went without medical attention, and that witnesses were threatened.</t>
  </si>
  <si>
    <t>http://www.theeagle.com/news/crime/article_f83d788a-55ab-501e-8a3a-328d8f818416.html?mode=story</t>
  </si>
  <si>
    <t>Terrence Thomas</t>
  </si>
  <si>
    <t>http://graphics8.nytimes.com/images/2005/08/27/nyregion/27dead.jpg</t>
  </si>
  <si>
    <t>9208 222nd St</t>
  </si>
  <si>
    <t>11411</t>
  </si>
  <si>
    <t>In a holding cell Thomas mentioned to another prisoner that he'd swallowed cocaine during his arrest. This was a prelude to him becoming unruly and refusing medical attention. Eight officers and medical workers tried to subdue him, but not even being tasered calmed him down. He was dead at the hospital 45 minutes later; the coroner attributed his death to coke overdose.</t>
  </si>
  <si>
    <t>http://www.nytimes.com/2005/08/27/nyregion/27dead.html?_r=0</t>
  </si>
  <si>
    <t>Thomas Scimone</t>
  </si>
  <si>
    <t>http://ak-cache.legacy.net/legacy/images/Cobrands/Newsday/Photos/0016578049_041532.jpg</t>
  </si>
  <si>
    <t>900 4th St.</t>
  </si>
  <si>
    <t>West Babylon</t>
  </si>
  <si>
    <t>11704</t>
  </si>
  <si>
    <t>Scimone had recently retired as a shop teacher due to bipolar disorder. Firefighters arrived to an evening call to find that Scimone had set his own living room aflame, threatened to shoot responders, and was armed with a shotgun. After a chase through the neighborhood he was fatally shot eight times.</t>
  </si>
  <si>
    <t>http://www.nydailynews.com/new-york/cops-shoot-armed-mentally-ill-man-8-times-set-fire-home-threatened-firefighters-article-1.454672</t>
  </si>
  <si>
    <t>Timur Person</t>
  </si>
  <si>
    <t>https://c1.staticflickr.com/9/8107/8581978706_4a0e62e118.jpg</t>
  </si>
  <si>
    <t>1240 Walton Avenue</t>
  </si>
  <si>
    <t>10452</t>
  </si>
  <si>
    <t>Four officers approached, for unknown reasons, a group of young men in front of a Bronx apartment building. One of the young men, Person, fled inside the building's vestibule. Following a scuffle officers fired five shots at Person, one of which killed him. He was armed but had not pulled his weapon.</t>
  </si>
  <si>
    <t>http://query.nytimes.com/gst/fullpage.html?res=9E01E3D61531F937A25751C1A9609C8B63</t>
  </si>
  <si>
    <t>Trent Yohe</t>
  </si>
  <si>
    <t>http://khq.images.worldnow.com/images/10629311_SA.jpg</t>
  </si>
  <si>
    <t>6811 E Fifth Ave</t>
  </si>
  <si>
    <t>99212</t>
  </si>
  <si>
    <t>Medical emergency, "Excited delirium with methamphetamine intoxication which led to cardiac arrest, all exacerbated by a pre-existing heart condition."</t>
  </si>
  <si>
    <t>Sheriff Deputies Michael Wall, Scott Bonney, Griffen Criswell and K-9 officer John Cook responded to a 911 call for suspected drug activity or a fire and entered the trailer in which Yohe was sleeping. The officers state that he appeared to have a seizure (Yohe's acquaintances state that he was epileptic) and that when they touched him, he "became combative". After they tasered, handcuffed and hogtied him, they kicked him numerous times according to witness Cecile Jones. They then noticed he was not breathing and performed CPR. Yohe died in a hospital two weeks later. It was ruled that the officers did not use excessive force. In 2010 the Spokane County Commission gave a $50,000 Excessive Force settlement to Yohe's daughter.</t>
  </si>
  <si>
    <t>http://news.google.com/newspapers?nid=1314&amp;dat=20070516&amp;id=_6pXAAAAIBAJ&amp;sjid=XvMDAAAAIBAJ&amp;pg=4986,4156393</t>
  </si>
  <si>
    <t>8/26/2014.1175</t>
  </si>
  <si>
    <t>Patrick L. Jones</t>
  </si>
  <si>
    <t>2272 Siskin Ave.</t>
  </si>
  <si>
    <t>43228</t>
  </si>
  <si>
    <t>Gunshots</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</si>
  <si>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</si>
  <si>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</si>
  <si>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8/26/2014.1176</t>
  </si>
  <si>
    <t>Rasheik Calhoun</t>
  </si>
  <si>
    <t>462 N. Savage St.</t>
  </si>
  <si>
    <t>Crestview</t>
  </si>
  <si>
    <t>32536</t>
  </si>
  <si>
    <t>Okaloosa</t>
  </si>
  <si>
    <t>Crestview Police Department</t>
  </si>
  <si>
    <t>Police had obtained a search warrant for the house in connection to an investigation. When officers went to the house to execute the warrant, gunfire was exchanged.</t>
  </si>
  <si>
    <t>http://www.nwfdailynews.com/local/suspect-killed-officers-shot-in-crestview-incident-1.257150</t>
  </si>
  <si>
    <t>8/26/2014.1178</t>
  </si>
  <si>
    <t>John Murray</t>
  </si>
  <si>
    <t>Rosa Parks Boulevard and Franklin Street</t>
  </si>
  <si>
    <t>Paterson</t>
  </si>
  <si>
    <t>07524</t>
  </si>
  <si>
    <t>Passaic</t>
  </si>
  <si>
    <t>Paterson Police Department</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</si>
  <si>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</si>
  <si>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</si>
  <si>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Violetta Krzyzak</t>
  </si>
  <si>
    <t>Manhattan Avenue at India Street</t>
  </si>
  <si>
    <t>Krzyzak was a pedestrian fatally struck by a car driven by José Maldonado which was being pursued by NYPD in a high-speed chase. When struck by the car going at least 70 MPH Krzyzak flew 165 feet through the air, almost a city block. Despite a wealth of eyewitness accounts the police denied that any pursuit happened.</t>
  </si>
  <si>
    <t>Maldonado found guilty of second degree murder</t>
  </si>
  <si>
    <t>http://www.streetsblog.org/2014/07/10/nypd-lied-about-2009-chase-that-killed-brooklyn-pedestrian-violetta-krzyzak/</t>
  </si>
  <si>
    <t>Walter Washington</t>
  </si>
  <si>
    <t>1543 Oneida St.</t>
  </si>
  <si>
    <t>Utica</t>
  </si>
  <si>
    <t>13501</t>
  </si>
  <si>
    <t>Utica Police Department, New York State Police</t>
  </si>
  <si>
    <t>In a controversial incident, local police and a state trooper intercepted Washington at his former girlfriend's house at her request. The three met on a path in the back of the house, two shots rang out, and Washington was dead. Initial statements issued by the Utica police and the DA were inconsistent with witness accounts and with each other, one of many disturbing discrepancies in the case.</t>
  </si>
  <si>
    <t>http://news.infoshop.org/article.php?story=20051031184040331</t>
  </si>
  <si>
    <t>Zikarious Flint</t>
  </si>
  <si>
    <t>4225 University Ave</t>
  </si>
  <si>
    <t>31907</t>
  </si>
  <si>
    <t>Columbus State University Campus Police</t>
  </si>
  <si>
    <t>Campus police received reports that Flint, not a student, was seen loading a gun. Officers responded and Flint fled on foot. Officers fatally shot him in the back and the back of the neck. Witnesses maintain Flint was unarmed.</t>
  </si>
  <si>
    <t>http://www.nydailynews.com/news/crime/campus-cops-fatally-shoot-man-georgia-university-article-1.1740351</t>
  </si>
  <si>
    <t>James Michael Mundy</t>
  </si>
  <si>
    <t>http://media.mwcradio.com/mimesis/2011-12/14/James_Michael_Mundy_20111213173457_640_480_JPG_475x310_q85.jpg</t>
  </si>
  <si>
    <t>3486-3488 St Marys Road</t>
  </si>
  <si>
    <t>West Terre Haute</t>
  </si>
  <si>
    <t>47885</t>
  </si>
  <si>
    <t>Vigo</t>
  </si>
  <si>
    <t>West Terre Haute Police Department</t>
  </si>
  <si>
    <t>After stealing a vehicle, James Mundy was chased by police. He ended up in the yard of a residence. Police reportedly surrounded the vehicle and exited their own vehicles. They say James Mundy attempted to run them over. Then Jonathon Stevens and Ted York opened fire and fatally shot James Mundy.</t>
  </si>
  <si>
    <t>http://wibqam.com/news/articles/2012/jan/26/police-officers-cleared-in-deadly-shooting/</t>
  </si>
  <si>
    <t>Frankie Martinez</t>
  </si>
  <si>
    <t>1600 Gaylord Avenue</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</si>
  <si>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</si>
  <si>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http://www.chieftain.com/news/pueblo/2396419-120/martinez-officers-shooting-carpenter</t>
  </si>
  <si>
    <t>10/rvs</t>
  </si>
  <si>
    <t>Juan Mendez</t>
  </si>
  <si>
    <t>West 174th Street and Audubon Avenue</t>
  </si>
  <si>
    <t>10013</t>
  </si>
  <si>
    <t>On reports of a man in the streets with a gun, police found Mendez carrying a sawed-off shotgun. When ordered to drop the weapon Mendez ran and tried to elude police instead. He was shot once, through the heart, by a plainclothes officer.</t>
  </si>
  <si>
    <t>http://www.nytimes.com/2002/01/24/nyregion/police-say-sergeant-kills-man-who-refuses-to-put-down-gun.html</t>
  </si>
  <si>
    <t>James Tyson</t>
  </si>
  <si>
    <t>Walrath Road and South Salina Street</t>
  </si>
  <si>
    <t>Syracuse</t>
  </si>
  <si>
    <t>13205</t>
  </si>
  <si>
    <t>Syracuse Police Department and Onondaga County Sheriff's Department</t>
  </si>
  <si>
    <t>When two officers attempted a traffic stop on Tyson's sedan, he pulled a handgun and shot one of the officers, injuring him. After a brief foot chase the second officer ran Tyson down and fatally shot him. Police fired a total of 19 times.</t>
  </si>
  <si>
    <t>http://www.syracuse.com/news/index.ssf/2009/04/section_of_south_side_roped_of.html</t>
  </si>
  <si>
    <t>Brian Allen</t>
  </si>
  <si>
    <t>Farmers Boulevard and 109th Avenue</t>
  </si>
  <si>
    <t>St Albans</t>
  </si>
  <si>
    <t>11412</t>
  </si>
  <si>
    <t>Allen had a long criminal record, and had shot and wounded one co-worker earlier in the day, and kidnapped and raped another. After a manhunt and brief car chase, Allen crashed and confronted officers on foot, holding a pistol to his own head. Multiple officers shot Allen at total of 43 times. The case has been cited as an example of "contagious fire".</t>
  </si>
  <si>
    <t>http://www.nytimes.com/2005/01/08/nyregion/08shot.html?pagewanted=print&amp;position=</t>
  </si>
  <si>
    <t>James Clark</t>
  </si>
  <si>
    <t>32-36 Harrison Street</t>
  </si>
  <si>
    <t>Johnson City</t>
  </si>
  <si>
    <t>13790</t>
  </si>
  <si>
    <t>Johnson City Police Department</t>
  </si>
  <si>
    <t>MRI employee Clark, described in press reports as suddenly and inexplicably crazed, attacked a Johnson City police officer as he arrived at a workplace disturbance call. Clark punched the officer as he left his vehicle, managed to grab his weapon, and shot him to death. Clark was subsequently shot once and killed by a second officer.</t>
  </si>
  <si>
    <t>http://www.nydailynews.com/new-york/officer-shot-killed-crazed-man-snatches-gun-police-article-1.1740921</t>
  </si>
  <si>
    <t>Cesar Mercado</t>
  </si>
  <si>
    <t>Delancey Street and Forsyth Street</t>
  </si>
  <si>
    <t>10002</t>
  </si>
  <si>
    <t>An NYPD plainclothes officer fatally shot an unarmed man, Mercado, attempting to steal a van. The officer, with two other police, had observed Mercado break into the van for several minutes. The officer claimed that the victim lunged at him; the other two claimed that they'd approached the other side of the vehicle and didn't witness the shooting.</t>
  </si>
  <si>
    <t>http://www.nytimes.com/2002/04/04/nyregion/police-officer-who-killed-theft-suspect-is-reassigned.html</t>
  </si>
  <si>
    <t>Dashawn Vasconcellos</t>
  </si>
  <si>
    <t>http://www.crowesfuneralhome.com/include/storage/28220/DeathRecordStub/359912/memory_Book.jpg</t>
  </si>
  <si>
    <t>Bay 32nd Street and Beach Channel Drive</t>
  </si>
  <si>
    <t>11691</t>
  </si>
  <si>
    <t>Vasconcellos and three companions were intercepted leaving Bayswater Park by four plainclothes officers near midnight. Vanconcellos fled on foot and was chased by three. He reportedly pulled a handgun and aimed it back at the police, and was shot at 14 times. Eleven of those bullets fatally wounded him.</t>
  </si>
  <si>
    <t>http://www.nytimes.com/2009/11/23/nyregion/23shoot.html</t>
  </si>
  <si>
    <t>Cuong Tran</t>
  </si>
  <si>
    <t>811 Kirkpatrick St</t>
  </si>
  <si>
    <t>13208</t>
  </si>
  <si>
    <t>For reasons unknown Tran locked himself in his apartment on an evening with his wife gone to methodically stab his three young sons. Two of them were killed and the third gravely wounded with his throat cut. Neighbors were able to see him through the windows, completely bloodied. Local police shot him to death.</t>
  </si>
  <si>
    <t>https://groups.google.com/forum/#!topic/nyc.general/MvZNxajWib8</t>
  </si>
  <si>
    <t>Joseph Bernazard</t>
  </si>
  <si>
    <t>197 Smith St</t>
  </si>
  <si>
    <t>11201</t>
  </si>
  <si>
    <t>On the previous day Bernazard had been hospitalized for hallucinations and hearing voices, but left against doctor's wishes. He still wore a medical bracelet when he took two female hostages in succession, injuring and discarding the first, hiding himself behind the second as the police arrived. A sharpshooter found a clean shot at him and struck him fatally once in the neck.</t>
  </si>
  <si>
    <t>http://www.nydailynews.com/archives/news/dead-eye-finest-saves-hostage-kills-knife-wielding-psycho-million-dollar-shot-article-1.549809</t>
  </si>
  <si>
    <t>John O'Meara</t>
  </si>
  <si>
    <t>Calkins Road</t>
  </si>
  <si>
    <t>14623</t>
  </si>
  <si>
    <t>Monroe County Sheriff's Department</t>
  </si>
  <si>
    <t>On reports of a man with a gun, county sheriff's deputies responded and found O'Meara armed. Reportedly he aimed the weapon at police and was subsequently shot to death.</t>
  </si>
  <si>
    <t>http://wxxinews.org/post/armed-man-shot-death-deputy</t>
  </si>
  <si>
    <t>David R.A. Scaringe</t>
  </si>
  <si>
    <t>http://image1.findagrave.com/photos/2008/45/24647883_120310357477.jpg</t>
  </si>
  <si>
    <t>Lark and State Streets</t>
  </si>
  <si>
    <t>12210</t>
  </si>
  <si>
    <t>Bystander Scaringe was killed by errant police bullets as they pursued and fired ten shots at an apparent drunk driver. Another bystander was also shot but only lightly injured. Scaringe's family later settled with the city for $1.3M and a change in the city's use-of-force policies.</t>
  </si>
  <si>
    <t>http://www.policeone.com/news/75479-Gunfire-on-Streets-Tests-Police-Procedures-After-Bystander-Killed/</t>
  </si>
  <si>
    <t>Deacon James Clark</t>
  </si>
  <si>
    <t>http://www.heraldtribune.com/apps/pbcsi.dll/bilde?Site=SH&amp;Date=20140328&amp;Category=ARTICLE&amp;ArtNo=140329625&amp;Ref=AR&amp;MaxW=198&amp;border=0</t>
  </si>
  <si>
    <t>1000 42nd Street</t>
  </si>
  <si>
    <t>Sarasota</t>
  </si>
  <si>
    <t>34234</t>
  </si>
  <si>
    <t>Sarasota Police Department</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</si>
  <si>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</si>
  <si>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</si>
  <si>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11/rvs</t>
  </si>
  <si>
    <t>Igor Skorev</t>
  </si>
  <si>
    <t>http://media.thedenverchannel.com/photo/2012/09/01/Igor-Skorev-Arrested-in-Glenwood-Springs-State-Patrol-High-Speed-Chase-30937714_67688_ver1.0_320_240.jpg</t>
  </si>
  <si>
    <t>8600 W 62nd Ave</t>
  </si>
  <si>
    <t>Arvada</t>
  </si>
  <si>
    <t>80004</t>
  </si>
  <si>
    <t>Arvada Police Department</t>
  </si>
  <si>
    <t>Skorev was involved in an attempted homicide after an argument over a pool game. Officers tried to stop his car as he drove toward officers. Officers opened fire. Skorev got away but died not long after.</t>
  </si>
  <si>
    <t>http://archive.9news.com/rss/story.aspx?storyid=371955</t>
  </si>
  <si>
    <t>Ernest Attebery</t>
  </si>
  <si>
    <t>http://www.kob.com/kobtvimages/repositoryThumbs/2014-01/ernest-attebery.jpg</t>
  </si>
  <si>
    <t>700 Lexco Road</t>
  </si>
  <si>
    <t>Moriarty</t>
  </si>
  <si>
    <t>87035</t>
  </si>
  <si>
    <t>Attebery may have fired his rifle at officers. SWAT responded and fired on Attebery, killing him.</t>
  </si>
  <si>
    <t>http://www.koat.com/news/new-mexico/nm-police-id-man-killed-after-barricade-situation/23864988</t>
  </si>
  <si>
    <t>Perry Webb</t>
  </si>
  <si>
    <t>1800 block E. Lanvale St</t>
  </si>
  <si>
    <t>Baltimore Police Department</t>
  </si>
  <si>
    <t>The suspect was pulled over. Officers saw that he had a gun and shot him to death.</t>
  </si>
  <si>
    <t>http://www.baltimoresun.com/news/maryland/crime/blog/bal-police-investigating-officerinvolved-shooting-in-east-baltimore-20140113,0,4169034.story</t>
  </si>
  <si>
    <t>Shon Aaron Spencer</t>
  </si>
  <si>
    <t>http://www.arre.st/Jails/WVJails.info/images2/ShonSpencer3792790.jpg</t>
  </si>
  <si>
    <t>Interstate 79</t>
  </si>
  <si>
    <t>Anmoore</t>
  </si>
  <si>
    <t>26323</t>
  </si>
  <si>
    <t>Harrison</t>
  </si>
  <si>
    <t>Harrison County Sheriff's Department</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</si>
  <si>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</si>
  <si>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</si>
  <si>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12/rvs</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</si>
  <si>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</si>
  <si>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</si>
  <si>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</si>
  <si>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</si>
  <si>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</si>
  <si>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</si>
  <si>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Paul Smith</t>
  </si>
  <si>
    <t>1059 W. 62nd St.</t>
  </si>
  <si>
    <t>90044</t>
  </si>
  <si>
    <t>A man fled after a robbery. Officers found the suspect held up in a house. LAPD snipers shot and killed him.</t>
  </si>
  <si>
    <t>http://ktla.com/2014/01/14/man-barricades-himself-inside-south-l-a-home-after-robbery/#axzz2qQObbRqN</t>
  </si>
  <si>
    <t>William Jackson Marble</t>
  </si>
  <si>
    <t>http://bloximages.chicago2.vip.townnews.com/shorelinemedia.net/content/tncms/assets/v3/editorial/a/eb/aebe83fc-82e6-11e3-b2fa-0019bb2963f4/52deecda099a1.image.jpg</t>
  </si>
  <si>
    <t>1200 block North Dennis Road</t>
  </si>
  <si>
    <t>Ludington</t>
  </si>
  <si>
    <t>49431</t>
  </si>
  <si>
    <t>Mason</t>
  </si>
  <si>
    <t>Michigan State Police Department</t>
  </si>
  <si>
    <t>Marble, drunk, pointed his pistol in officers' direction - prompting officers to shoot and kill Marble.</t>
  </si>
  <si>
    <t>http://www.mlive.com/news/muskegon/index.ssf/2014/02/troopers_fatal_shooting_of_mas.html</t>
  </si>
  <si>
    <t>Gregory Vaughn Hill Jr</t>
  </si>
  <si>
    <t>http://media2.wptv.com//photo/2014/01/15/WPTV_Hill_20140115172200_640_480.JPG</t>
  </si>
  <si>
    <t>1500 Ave Q</t>
  </si>
  <si>
    <t>Fort Pierce</t>
  </si>
  <si>
    <t>34950</t>
  </si>
  <si>
    <t>St. Lucie</t>
  </si>
  <si>
    <t>St. Lucie Sheriff's Department</t>
  </si>
  <si>
    <t>Deputies arrived at Hill's residence. Hill manually opened the garage and raised a gun towards deputies prompting them to shoot and kill Hill.</t>
  </si>
  <si>
    <t>http://www.wptv.com/news/state/gregory-vaughn-hill-jr-fort-pierce-man-ided-in-fatal-deputy-involved-shooting</t>
  </si>
  <si>
    <t>Vernum Blunk</t>
  </si>
  <si>
    <t>2700 Laurel Holow Drive</t>
  </si>
  <si>
    <t>Eustis Police Department</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</si>
  <si>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</si>
  <si>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</si>
  <si>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14/rvs</t>
  </si>
  <si>
    <t>Shawn Walter Bair</t>
  </si>
  <si>
    <t>http://www.gannett-cdn.com/-mm-/f360b50fa027bcfed5c262b6ee12ae6d88fb1da3/c=0-144-436-473&amp;r=x513&amp;c=680x510/local/-/media/Indianapolis/Indianapolis/2014/01/16//1389894688000-elkhart-shooter.jpg</t>
  </si>
  <si>
    <t>3900 E Bristol St</t>
  </si>
  <si>
    <t>46514</t>
  </si>
  <si>
    <t>Indiana State Police Department</t>
  </si>
  <si>
    <t>Bair walked in a Martin's Grocery and shot and killed two people. Police were n the area and responded within 3 minutes. they shot and killed Bair when they arrived.</t>
  </si>
  <si>
    <t>http://www.nydailynews.com/news/national/3-dead-including-gunman-indiana-supermarket-shooting-article-1.1581555</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</si>
  <si>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</si>
  <si>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</si>
  <si>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</si>
  <si>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</si>
  <si>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</si>
  <si>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</si>
  <si>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</si>
  <si>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Henry Jackson</t>
  </si>
  <si>
    <t>http://media.graytvinc.com/images/henry+jackson+mug.jpg</t>
  </si>
  <si>
    <t>Martin Luther King Blvd. and H Street NE</t>
  </si>
  <si>
    <t>Ardmore</t>
  </si>
  <si>
    <t>73401</t>
  </si>
  <si>
    <t>Carter</t>
  </si>
  <si>
    <t>Ardmore Police Department</t>
  </si>
  <si>
    <t>Jackson was responsible for a string of robberies. Police were on his tail when Jackson shot at them, prompting them to fire back, killing Jackson</t>
  </si>
  <si>
    <t>http://www.cbsnews.com/news/teen-who-shot-4-including-2-atf-agents-is-killed-by-cops-they-say/</t>
  </si>
  <si>
    <t>John Clune</t>
  </si>
  <si>
    <t>Route 145 and Short Road</t>
  </si>
  <si>
    <t>Sharon Springs</t>
  </si>
  <si>
    <t>13459</t>
  </si>
  <si>
    <t>Schoharie County Sheriff's Department and New York State Police</t>
  </si>
  <si>
    <t>A married insurance underwriter with two children, Clune robbed a bank with a toy gun and led police on a roughly 30-mile chase through upstate New York. At its close at a rural highway intersection he refused to cooperate with police and was fatally shot.</t>
  </si>
  <si>
    <t>http://albarchive.merlinone.net/scripts/foxisapi.dll/wmsql.wm.request?oneimage&amp;imageid=6165223</t>
  </si>
  <si>
    <t>Roger S. Duchnik</t>
  </si>
  <si>
    <t>11209 Springville-Boston Road</t>
  </si>
  <si>
    <t>Concord</t>
  </si>
  <si>
    <t>14141</t>
  </si>
  <si>
    <t>Erie County Sheriff's Department</t>
  </si>
  <si>
    <t>Neighbors, identifying Duchnik as mentally ill and off his medication, complained that he'd been threatening people. Two deputies met Duchnik on the steep driveway of his mothers house, where he produced an 8-inch knife and began lunging at the officers. He was shot to death.</t>
  </si>
  <si>
    <t>http://www.realpolice.net/forums/officer-down-47/62966-deputy-shoots-kills-springville-ny-man-after-knife-attack.html</t>
  </si>
  <si>
    <t>Spencer Parris</t>
  </si>
  <si>
    <t>http://images.profileengine.com/large/426282381/in.memory.of.spencer.parris..we.all.loved.you</t>
  </si>
  <si>
    <t>321 East 83rd Street</t>
  </si>
  <si>
    <t>10028</t>
  </si>
  <si>
    <t>Two NYPD officers were flagged down by a woman in a taxi, then accompanied her to a nearby apartment to retrieve her possessions from a bad domestic situation. Inside Parris shouted that he wouldn't open the door, then emerged wielding a large knife. Parris explicitly threatened the officers and advanced to within three feet before being fatally shot.</t>
  </si>
  <si>
    <t>http://www.nydailynews.com/news/crime/knife-psycho-killed-cops-bipolar-article-1.348179</t>
  </si>
  <si>
    <t>Rodney Golden</t>
  </si>
  <si>
    <t>http://www.post-gazette.com/image/2014/01/20/ca51,0,1627,1051/20140120golden.jpg</t>
  </si>
  <si>
    <t>2500 S. Grande Blvd</t>
  </si>
  <si>
    <t>Greensburg</t>
  </si>
  <si>
    <t>15601</t>
  </si>
  <si>
    <t>Westmoreland</t>
  </si>
  <si>
    <t>Golden was shot to death by a state trooper after he slashed a woman's throat.</t>
  </si>
  <si>
    <t>http://www.post-gazette.com/local/east/2014/01/19/Westmoreland-County-authorities-converge-on-attempted-homicide-scene/stories/201401190201</t>
  </si>
  <si>
    <t>John Rasanen</t>
  </si>
  <si>
    <t>12 Overlook Drive</t>
  </si>
  <si>
    <t>Riverhead</t>
  </si>
  <si>
    <t>11901</t>
  </si>
  <si>
    <t>A 6 a.m. para-military drug raid on Rasanen's secluded rental house ended up with the accused mid-level drug dealer fatally shot in the chest at point-blank range as he either charged the police (according to the police) or simply sat up in bed (according to an eyewitness).</t>
  </si>
  <si>
    <t>http://www.nytimes.com/2002/05/18/nyregion/police-kill-drug-suspect-in-raid-saying-he-charged-at-troopers.html</t>
  </si>
  <si>
    <t>Jose Colon</t>
  </si>
  <si>
    <t>862 Doane Ave.</t>
  </si>
  <si>
    <t>Bellport</t>
  </si>
  <si>
    <t>11713</t>
  </si>
  <si>
    <t>Uninvolved bystander Colon was fatally shot in the head as a Suffolk County drug-raid team member tripped and fired his weapon. Officers acknowledged it as a tragic accident and proceeded with the raid. They uncovered eight ounces of marijuana.</t>
  </si>
  <si>
    <t>http://www.nytimes.com/2002/04/22/nyregion/fatal-shooting-of-suffolk-man-was-an-accident-police-say.html</t>
  </si>
  <si>
    <t>Dominique Smith</t>
  </si>
  <si>
    <t>http://ak-cache.legacy.net/legacy/images/Cobrands/Syracuse/Photos/o308023smith_20110811.jpg</t>
  </si>
  <si>
    <t>1600 block South State Street</t>
  </si>
  <si>
    <t>Smith was reportedly a suspect in a previous investigation, and a passenger in a car pulled over in a traffic stop at 2:45 a.m. Smith was uncooperative, attempted to flee on foot, was not subdued by a Taser, and then was fatally shot. The shooting was ruled justified although the shot entered the back of his head.</t>
  </si>
  <si>
    <t>http://www.syracuse.com/news/index.ssf/2011/08/syracuse_police_officer_justif.html</t>
  </si>
  <si>
    <t>Raul Pinet Jr.</t>
  </si>
  <si>
    <t>http://media.syracuse.com/news/photo/2013/02/12206541-large.jpg</t>
  </si>
  <si>
    <t>555 S State Street</t>
  </si>
  <si>
    <t>13202</t>
  </si>
  <si>
    <t>Onondaga County Sheriff's Department</t>
  </si>
  <si>
    <t>Pinet had been arrested and held on attempted burglary, but uncharged. In a struggle with deputies he had a "spit mask" put on his face, which was incorrectly adjusted. In combination with the position of his body it impaired his ability to breathe. A county video recorded his suffocation.</t>
  </si>
  <si>
    <t>http://www.syracuse.com/news/index.ssf/2013/02/inmate_pinets_family_on_video.html</t>
  </si>
  <si>
    <t>Daniel McDonnell</t>
  </si>
  <si>
    <t>http://cdn.news12.com/polopoly_fs/1.5590512.1372460293!/httpImage/image.jpeg_gen/derivatives/feature_640/image.jpeg</t>
  </si>
  <si>
    <t>555 Route 109</t>
  </si>
  <si>
    <t>Suffolk County 1st Precinct</t>
  </si>
  <si>
    <t>Jailed but uncharged, McDonnell was denied his medication for a bipolar disorder for 18 hours, despite his family's attempts to provide it and communicate its urgency to officers. When he disrobed and flooded his own cell, he was tasered twice, then went into fatal respiratory distress.</t>
  </si>
  <si>
    <t>http://www.nydailynews.com/new-york/relatives-rip-cops-long-island-mans-dies-taser-gun-incident-article-1.143085</t>
  </si>
  <si>
    <t>Blas Leroux</t>
  </si>
  <si>
    <t>http://assets.nydailynews.com/polopoly_fs/1.1586348!/img/httpImage/image.jpg_gen/derivatives/article_970/denver22n-4-web.jpg</t>
  </si>
  <si>
    <t>1490 Perry St</t>
  </si>
  <si>
    <t>80204</t>
  </si>
  <si>
    <t>Leroux held customers hostage in a 7-11. He tried to use a hostage as a human shield, but was gunned down. He died 3 days later from a gunshot wound to the neck.</t>
  </si>
  <si>
    <t>http://kdvr.com/2014/01/20/suspect-shot-in-7-eleven-hostage-situation-dies-of-wounds/</t>
  </si>
  <si>
    <t>Anthony DiGeronimo</t>
  </si>
  <si>
    <t>http://assets.nydailynews.com/polopoly_fs/1.123894!/img/httpImage/image.jpg_gen/derivatives/article_970/amd-anthony-digeronimo-jpg.jpg</t>
  </si>
  <si>
    <t>Fourth Avenue and Front Street</t>
  </si>
  <si>
    <t>Massapequa</t>
  </si>
  <si>
    <t>11762</t>
  </si>
  <si>
    <t>Nassau</t>
  </si>
  <si>
    <t>Nassau County Police Department, Metropolitan Transportation Authority Police</t>
  </si>
  <si>
    <t>Self-described Satanist and anarchist Anthony DiGeronimo ventured out onto a village main street wearing a mask and scratching cars with knives. He drew the attention of police, retreated into his parents' house, re-emerged threatening responding police with his knives, and was predictably shot to death. Meanwhile perhaps a total of twelve police from different agencies had responded. One retired officer shouted out "Gun!" on county officer Geoffrey Breitkopf and in the confusion he was also fatally shot.</t>
  </si>
  <si>
    <t>http://www.nytimes.com/2011/03/23/nyregion/23nassau.html?pagewanted=all</t>
  </si>
  <si>
    <t>Geoffrey J. Breitkopf</t>
  </si>
  <si>
    <t>http://graphics8.nytimes.com/images/2011/03/23/nyregion/jp-NASSAU3/jp-NASSAU3-popup.jpg</t>
  </si>
  <si>
    <t>Justified/accidental</t>
  </si>
  <si>
    <t>Joshua Seth Layne</t>
  </si>
  <si>
    <t>http://video-static.clipsyndicate.com/zStorage/clipsyndicate/247/2014/01/22/23/09/nlumgydhugkjspgfukbf.jpg</t>
  </si>
  <si>
    <t>East Valley Road</t>
  </si>
  <si>
    <t>Dunlap</t>
  </si>
  <si>
    <t>37327</t>
  </si>
  <si>
    <t>Sequatchie</t>
  </si>
  <si>
    <t>Sequatchie Sheriff's Office</t>
  </si>
  <si>
    <t>Layne opened fire on officers serving him a warrant. Officers retaliated by shooting and killing Layne.</t>
  </si>
  <si>
    <t>http://www.wdef.com/news/story/Sequatchie-Community-Mourns-Loss-Of-Josh-Layne/r6DlJk-F4kOv8aqGvHyA1g.cspx</t>
  </si>
  <si>
    <t>Harold Powers</t>
  </si>
  <si>
    <t>http://www.wlky.com/image/view/-/24085730/medRes/2/-/110x88uz/-/img-Police-believe-retaliation-led-to-deputy-involved-shooting.jpg</t>
  </si>
  <si>
    <t>1700 block Kentucky 2181</t>
  </si>
  <si>
    <t>Hawesville</t>
  </si>
  <si>
    <t>42348</t>
  </si>
  <si>
    <t>Kentucky State Police</t>
  </si>
  <si>
    <t>Powers attempted to kill off-duty deputy Eubanks. Eubanks fired his weapon in self-defense, killing Powers.</t>
  </si>
  <si>
    <t>http://www.tristatehomepage.com/story/man-dies-following-shootout-with-off-duty-hancock/d/story/3R_mG1yEmEilb0y8qvsfpA</t>
  </si>
  <si>
    <t>100 block Joy Circle</t>
  </si>
  <si>
    <t>77060</t>
  </si>
  <si>
    <t>The suspect abandoned the car he stole and fired a shot at officers. Officers returned fire, killing the suspect.</t>
  </si>
  <si>
    <t>http://www.chron.com/news/houston-texas/houston/article/Houston-police-kill-suspect-outside-home-near-5170340.php</t>
  </si>
  <si>
    <t>Clint Evans McKinney</t>
  </si>
  <si>
    <t>160 Sarratt School Rd</t>
  </si>
  <si>
    <t>Gaffney</t>
  </si>
  <si>
    <t>29341</t>
  </si>
  <si>
    <t>South Carolina Highway Patrol, Gaffney Police department, Cherokee County Sheriff's Office</t>
  </si>
  <si>
    <t>McKinney was in his trailer firing rounds towards Police. Police returned fire, killing McKinney</t>
  </si>
  <si>
    <t>http://www.goupstate.com/article/20140124/ARTICLES/140129757?p=1&amp;tc=pg</t>
  </si>
  <si>
    <t>Ramesh Dwayne Sweeney</t>
  </si>
  <si>
    <t>http://ak-cache.legacy.net/legacy/images/cobrands/hartfordcourant/photos/photo_012010_dit2135965_1_photo1_cropped_20140205.jpgx?w=130&amp;h=180&amp;option=1&amp;v=0x000000002c933332</t>
  </si>
  <si>
    <t>373 Vine St</t>
  </si>
  <si>
    <t>06112</t>
  </si>
  <si>
    <t>Hartford Police Department</t>
  </si>
  <si>
    <t>Sweeney fired at officers while being chased on foot. Sweeney shot himself in the head during the pursuit.</t>
  </si>
  <si>
    <t>http://articles.courant.com/2014-01-27/community/hc-hartford-shooting-suicide-0128-20140127_1_your-town-news-hartford-police-officers-mounted-unit</t>
  </si>
  <si>
    <t>Kevin Shane McCoshum</t>
  </si>
  <si>
    <t>http://bloximages.newyork1.vip.townnews.com/appeal-democrat.com/content/tncms/assets/v3/editorial/1/8f/18f44cac-8981-11e3-82bc-001a4bcf6878/52ea01227f781.preview-300.jpg</t>
  </si>
  <si>
    <t>216 Wilbur Ave</t>
  </si>
  <si>
    <t>Yuba City</t>
  </si>
  <si>
    <t>95991</t>
  </si>
  <si>
    <t>Sutter</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</si>
  <si>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</si>
  <si>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</si>
  <si>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</si>
  <si>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Walter R. Richardson</t>
  </si>
  <si>
    <t>818 McDonald St.</t>
  </si>
  <si>
    <t>Chester</t>
  </si>
  <si>
    <t>19013</t>
  </si>
  <si>
    <t>U.S. Marshals Service, Pennsylvania State Police, Chester Police Department, Delaware County Sheriff's Department</t>
  </si>
  <si>
    <t>Richardson was holed up, surrounded then fatally shot in a firefight with local police and federal agents near Philadelphia. This was about 24 hours after he'd shot a New Hartford officer during a $1M jewelry store heist.</t>
  </si>
  <si>
    <t>http://articles.philly.com/2006-03-01/news/25414598_1_chester-police-jewelry-store-officers</t>
  </si>
  <si>
    <t>Egbert Dewgard</t>
  </si>
  <si>
    <t>Foster and New York Avenues</t>
  </si>
  <si>
    <t>11230</t>
  </si>
  <si>
    <t>Drug Enforcement Administration</t>
  </si>
  <si>
    <t>DEA agents and other jurisdictions had Dewgard under surveillance while he left for work, then (reportedly) picked up $250K of cocaine. An attempt to pull him over for apprehension failed. He fled, rammed a police vehicle, then continued on foot. Unarmed, he was fatally shot once in the back.</t>
  </si>
  <si>
    <t>http://www.nytimes.com/2002/05/02/nyregion/drug-suspect-killed-in-fight-with-us-agent-authorities-say.html</t>
  </si>
  <si>
    <t>Vernard Davis</t>
  </si>
  <si>
    <t>924 Joseph Ave</t>
  </si>
  <si>
    <t>14621</t>
  </si>
  <si>
    <t>Police admitted that the fatal shotgun blast to Davis's chest was an accident. In the course of a drug raid a local officer tripped or stumbled, and killed him. He'd been unarmed and compliant.</t>
  </si>
  <si>
    <t>http://www.policeone.com/drug-interdiction-narcotics/articles/32824-Officer-in-accidental-shootingdeath-is-defended-by-union-Rochester-NY/</t>
  </si>
  <si>
    <t>Cindy Annette Shepard</t>
  </si>
  <si>
    <t>200 block Southwest 67th Street</t>
  </si>
  <si>
    <t>Redmond</t>
  </si>
  <si>
    <t>97756</t>
  </si>
  <si>
    <t>Deschutes</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</si>
  <si>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</si>
  <si>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</si>
  <si>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</si>
  <si>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Timothy Chrisman</t>
  </si>
  <si>
    <t>http://www.connecttristates.com/uploadedImages/khqa/News/Stories/Chrisman.jpg?w=440&amp;h=330&amp;aspect=nostretch</t>
  </si>
  <si>
    <t>14th and North Carolina streets</t>
  </si>
  <si>
    <t>Louisiana</t>
  </si>
  <si>
    <t>63353</t>
  </si>
  <si>
    <t>Pike</t>
  </si>
  <si>
    <t>Louisiana Police Department</t>
  </si>
  <si>
    <t>Local and county officers pursued Chrisman when he failed to pull over for a traffic stop, which triggered a high-speed chase. When he finally crashed into a pole, officers emerged from their cars and Chrisman reportedly backed into them. The officers shot and killed him. Disputing the police account of events, the family settled with the town in May 2012 for $400,000.</t>
  </si>
  <si>
    <t>http://www.connecttristates.com/news/story.aspx?id=751407</t>
  </si>
  <si>
    <t>Jason Beller</t>
  </si>
  <si>
    <t>Bellmore and Claxton Avenues</t>
  </si>
  <si>
    <t>Bellmore</t>
  </si>
  <si>
    <t>11710</t>
  </si>
  <si>
    <t>A heavily-armed Beller crashed his Ford truck then shot and wounded an EMT responder coming to help. County police called to the scene noticed they were being laser-sighted. They fired on Beller and shot him to death.</t>
  </si>
  <si>
    <t>http://www.nydailynews.com/news/crime/jason-beller-motorist-shot-long-island-paramedic-carried-arsenal-prepped-war-article-1.118922</t>
  </si>
  <si>
    <t>Senovio "Novi" Maldonado</t>
  </si>
  <si>
    <t>115 N. Brown Street</t>
  </si>
  <si>
    <t>29601</t>
  </si>
  <si>
    <t>According to police, they halted an assault by Maldonado on another man at about 12:45 a.m. in downtown Greenville. Maldonado was using a baseball bat. With the interruption Maldonado charged at the officers with the bat. They shot him to death.</t>
  </si>
  <si>
    <t>http://patch.com/south-carolina/easley/easley-man-shot-killed-by-police</t>
  </si>
  <si>
    <t>Russell Wimbush</t>
  </si>
  <si>
    <t>100 Kramer Street</t>
  </si>
  <si>
    <t>10305</t>
  </si>
  <si>
    <t>Police responded to a call from a woman who'd sighted her former boyfriend and neighbor on the grounds of her rental property, contrary to an order of protection. That boyfriend was Wimbush, a 300-pound former convict, whose physical struggle with the officer included throwing him onto a glass table, which shattered, and stabbing him in the shoulder. The officer fired on Wimbush once, killing him.</t>
  </si>
  <si>
    <t>http://www.nytimes.com/2003/11/07/nyregion/injured-officer-kills-si-man-after-attack-in-apartment.html</t>
  </si>
  <si>
    <t>Lawrence Rogers</t>
  </si>
  <si>
    <t>375 Driving Park Avenue</t>
  </si>
  <si>
    <t>14613</t>
  </si>
  <si>
    <t>Some 35 officers responded to an "officer down" call as police tried to subdue an irrational near-naked Rogers in a Wegmans parking lot. Rogers bit part of an officer's finger off; two Wegmans employees were arrested for obstructing the investigation; according to one witness Rogers was beaten to death. He died shortly after at the hospital, the fourth black man killed by Rochester police that summer. One officer filed a $2.5M suit against Wegmans and the victim's mother.</t>
  </si>
  <si>
    <t>http://www.rochestercitynewspaper.com/rochester/officer-down-citizen-dead/Content?oid=2127021</t>
  </si>
  <si>
    <t>Ricardo Carlon</t>
  </si>
  <si>
    <t>Castleton Avenue and Port Richmond Avenue</t>
  </si>
  <si>
    <t>10302</t>
  </si>
  <si>
    <t>A 38-year-old retired NYPD officer walking alone around 4 a.m. encountered a group of six friends returning from a dance club. Carlon and another man approached the officer showing a knife. The officer ordered him to drop the knife, and Carlon did not. He was fatally shot three times.</t>
  </si>
  <si>
    <t>http://www.nydailynews.com/archives/news/s-man-shot-dead-ex-cop-wielded-knife-article-1.483851</t>
  </si>
  <si>
    <t>8/26/2014.1197</t>
  </si>
  <si>
    <t>Enrique Carlos Rodarte</t>
  </si>
  <si>
    <t>16700 block Lacy St</t>
  </si>
  <si>
    <t>Victorville</t>
  </si>
  <si>
    <t>92395</t>
  </si>
  <si>
    <t>After reports of a shooting, sheriff's deputies followed and engaged in a standoff with Rodarte for several hours. Rodarte was shot after he went to his front door and motioned as if he was pulling out a weapon.</t>
  </si>
  <si>
    <t>http://www.sbsun.com/general-news/20140112/deputies-fatally-shoot-man-in-victorville-after-four-hour-standoff</t>
  </si>
  <si>
    <t>8/26/2014.1202</t>
  </si>
  <si>
    <t>Steven Lewis Pfalzgraf</t>
  </si>
  <si>
    <t>Grand Central Mall</t>
  </si>
  <si>
    <t>Vienna</t>
  </si>
  <si>
    <t>26105</t>
  </si>
  <si>
    <t>Wood</t>
  </si>
  <si>
    <t>Parkersburg Police Department</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</si>
  <si>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</si>
  <si>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</si>
  <si>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8/26/2014.1209</t>
  </si>
  <si>
    <t>Raymond Roberts</t>
  </si>
  <si>
    <t>18492 Dexter Ave</t>
  </si>
  <si>
    <t>Lake Elsinore</t>
  </si>
  <si>
    <t>92532</t>
  </si>
  <si>
    <t>Lake Elsinore Police Department</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</si>
  <si>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</si>
  <si>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</si>
  <si>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8/26/2014.1211</t>
  </si>
  <si>
    <t>Joshua Boren</t>
  </si>
  <si>
    <t>http://img.deseretnews.com/images/article/midres/1285226/1285226.jpg</t>
  </si>
  <si>
    <t>37 N 630 W</t>
  </si>
  <si>
    <t>Spanish Fork</t>
  </si>
  <si>
    <t>84660</t>
  </si>
  <si>
    <t>Lindon City Police Department</t>
  </si>
  <si>
    <t>Borden, who suffered from a number of mental illnesses and depression, shot and killed his wife, two children, mother-in-law and himself.</t>
  </si>
  <si>
    <t>http://www.deseretnews.com/article/865594341/5-found-dead-in-Spanish-Fork-home-suspected-murder-suicide.html</t>
  </si>
  <si>
    <t>Kelly Boren</t>
  </si>
  <si>
    <t>http://img.deseretnews.com/images/article/midres/1285225/1285225.jpg</t>
  </si>
  <si>
    <t>Joshua "Jaden" Boren</t>
  </si>
  <si>
    <t>Haley Boren</t>
  </si>
  <si>
    <t>http://img.deseretnews.com/images/article/midres/1285227/1285227.jpg</t>
  </si>
  <si>
    <t>Marie King</t>
  </si>
  <si>
    <t>http://img.deseretnews.com/images/article/mcontentimage/1370387/1370387.jpg</t>
  </si>
  <si>
    <t>8/26/2014.1212</t>
  </si>
  <si>
    <t>Caleb Surface</t>
  </si>
  <si>
    <t>http://media.cmgdigital.com/shared/lt/lt_cache/thumbnail/188/img/photos/2014/01/24/a8/6e/Surface-Caleb-1.jpg</t>
  </si>
  <si>
    <t>2000 St Andrews Ct</t>
  </si>
  <si>
    <t>45014</t>
  </si>
  <si>
    <t>Fairfield Township Police Department</t>
  </si>
  <si>
    <t>After getting into a fight with his father and suffering from depression, Surface was found by police and ordered to stop. Surface allegedly threatened the officer and was shot after reaching into his pocket. The officer was later cleared of any wrongdoing.</t>
  </si>
  <si>
    <t>http://raycomgroup.worldnow.com/story/25039475/no-charges-against-against-fairfield-officer-who-shot-man</t>
  </si>
  <si>
    <t>8/26/2014.1215</t>
  </si>
  <si>
    <t>Earl Douglas Braddy</t>
  </si>
  <si>
    <t>County Road 49</t>
  </si>
  <si>
    <t>Loxley</t>
  </si>
  <si>
    <t>36551</t>
  </si>
  <si>
    <t>Baldwin</t>
  </si>
  <si>
    <t>Loxley Police Department</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</si>
  <si>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</si>
  <si>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</si>
  <si>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8/26/2014.1220</t>
  </si>
  <si>
    <t>Andrew Law</t>
  </si>
  <si>
    <t>http://media.komonews.com/images/140121_law_small.jpg</t>
  </si>
  <si>
    <t>1st Ave S &amp; S Hanford St</t>
  </si>
  <si>
    <t>98134</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</si>
  <si>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</si>
  <si>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</si>
  <si>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8/26/2014.1221</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</si>
  <si>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</si>
  <si>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</si>
  <si>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</si>
  <si>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</si>
  <si>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</si>
  <si>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</si>
  <si>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8/26/2014.1222</t>
  </si>
  <si>
    <t>Tom Smith, Jr.</t>
  </si>
  <si>
    <t>http://ww4.hdnux.com/photos/25/76/07/5759451/13/628x471.jpg</t>
  </si>
  <si>
    <t>6400 Dougherty Rd</t>
  </si>
  <si>
    <t>Dublin</t>
  </si>
  <si>
    <t>94568</t>
  </si>
  <si>
    <t>During a search of a robbery suspect's apartment, Smith was accidentally shot in the chest by an accompanying police officer. No criminal charges were toward by the firing office.</t>
  </si>
  <si>
    <t>http://www.mercurynews.com/breaking-news/ci_24960548/dublin-bart-police-officer-shot-during-warrant-service</t>
  </si>
  <si>
    <t>8/26/2014.1224</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</si>
  <si>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</si>
  <si>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</si>
  <si>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</si>
  <si>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http://www.sfgate.com/crime/article/Man-shot-dead-by-CHP-in-Oakland-identified-5180347.php</t>
  </si>
  <si>
    <t>Antonio V. Mestas</t>
  </si>
  <si>
    <t>5700 E 15th St</t>
  </si>
  <si>
    <t>Mestas led officers on a chase in a stolen SUV through east Oakland after they attempted to pull him over. Officers fired and hit Mestas after he fled the vehicle while holding a loaded handgun.</t>
  </si>
  <si>
    <t>8/26/2014.1225</t>
  </si>
  <si>
    <t>Eldrin Smart</t>
  </si>
  <si>
    <t>http://www.wdsu.com/image/view/-/24058474/medRes/1/-/maxh/358/maxw/538/-/7ja6sk/-/Kenner-shooting-crash1-JPG.jpg</t>
  </si>
  <si>
    <t>1000 Clay St</t>
  </si>
  <si>
    <t>70062</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</si>
  <si>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</si>
  <si>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</si>
  <si>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8/26/2014.1233</t>
  </si>
  <si>
    <t>Aaron DeVenere</t>
  </si>
  <si>
    <t>http://media.utsandiego.com/img/photos/2014/01/26/devenere2_t180.jpg?6ec45598a0efd272cf6d6631efc8bbae7a2ee918</t>
  </si>
  <si>
    <t>3050 S Centre City Pkwy</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</si>
  <si>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</si>
  <si>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</si>
  <si>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</si>
  <si>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8/26/2014.1234</t>
  </si>
  <si>
    <t>Pierree Davis</t>
  </si>
  <si>
    <t>8495 Pecos St</t>
  </si>
  <si>
    <t>Federal Heights</t>
  </si>
  <si>
    <t>80260</t>
  </si>
  <si>
    <t>Federal Heights Police Department</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</si>
  <si>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</si>
  <si>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</si>
  <si>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8/26/2014.1236</t>
  </si>
  <si>
    <t>Charles Hull</t>
  </si>
  <si>
    <t>http://www.fatalencounters.org/wp-content/uploads/2013/10/CharlesHull.jpg</t>
  </si>
  <si>
    <t>10000 Calvin St</t>
  </si>
  <si>
    <t>Penn Hills</t>
  </si>
  <si>
    <t>15235</t>
  </si>
  <si>
    <t>Penn Hills Police Department</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</si>
  <si>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</si>
  <si>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</si>
  <si>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8/26/2014.1238</t>
  </si>
  <si>
    <t>Zachary J. Sumner</t>
  </si>
  <si>
    <t>http://www.koco.com/image/view/-/24148058/medRes/1/-/jcv4fiz/-/img-New-details-in-weekend-trooper-involved-shooting.jpg</t>
  </si>
  <si>
    <t>1101 S Sunnylane Rd</t>
  </si>
  <si>
    <t>Del City</t>
  </si>
  <si>
    <t>73115</t>
  </si>
  <si>
    <t>Oklahoma Highway Patrol</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</si>
  <si>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</si>
  <si>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</si>
  <si>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Grace Louise Denk</t>
  </si>
  <si>
    <t>http://ak-cache.legacy.net/legacy/images/Cobrands/bozemandailychronicle/Photos/b0f536f9-a0e0-40e2-a901-a168990f958e.jpg</t>
  </si>
  <si>
    <t>Sunglow Drive and Tabor Lane</t>
  </si>
  <si>
    <t>28405</t>
  </si>
  <si>
    <t>New Hanover</t>
  </si>
  <si>
    <t>Wilmington Police Department</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</si>
  <si>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</si>
  <si>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</si>
  <si>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9/rvs</t>
  </si>
  <si>
    <t>Felix Navarette</t>
  </si>
  <si>
    <t>http://bloximages.chicago2.vip.townnews.com/siouxcityjournal.com/content/tncms/assets/v3/editorial/5/f2/5f298c3e-82d3-5e66-8e0d-ad4a44af4b1b/52e9921477bf0.preview-620.jpg</t>
  </si>
  <si>
    <t>2728 South Helen Street</t>
  </si>
  <si>
    <t>Sioux City</t>
  </si>
  <si>
    <t>51106</t>
  </si>
  <si>
    <t>Woodbury</t>
  </si>
  <si>
    <t>Sioux City Police Department</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</si>
  <si>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</si>
  <si>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</si>
  <si>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Cameron Lupton</t>
  </si>
  <si>
    <t>http://ak-cache.legacy.net/legacy/images/cobrands/daily-chronicle/photos/5cb2a5f8-dde8-422b-8b87-047061336abe.jpgx?w=130&amp;h=180&amp;option=1&amp;v=0x000000002ca5d1f5</t>
  </si>
  <si>
    <t>1020 Quail Run</t>
  </si>
  <si>
    <t>DeKalb</t>
  </si>
  <si>
    <t>60115</t>
  </si>
  <si>
    <t>DeKalb Police Department</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</si>
  <si>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</si>
  <si>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</si>
  <si>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Luis Morin</t>
  </si>
  <si>
    <t>48800 Camino Real</t>
  </si>
  <si>
    <t>Coachella</t>
  </si>
  <si>
    <t>92236</t>
  </si>
  <si>
    <t>Morin was wanted on two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</si>
  <si>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</si>
  <si>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Michael Gabriele</t>
  </si>
  <si>
    <t>200 Pennington Avenue</t>
  </si>
  <si>
    <t>07055</t>
  </si>
  <si>
    <t>Passaic Police Department</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</si>
  <si>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</si>
  <si>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</si>
  <si>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</si>
  <si>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</si>
  <si>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</si>
  <si>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</si>
  <si>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</si>
  <si>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</si>
  <si>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</si>
  <si>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</si>
  <si>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</si>
  <si>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</si>
  <si>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</si>
  <si>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</si>
  <si>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</si>
  <si>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</si>
  <si>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Kurt Doerbecker</t>
  </si>
  <si>
    <t>http://cdn87.psbin.com/img/mw=150/mh=200/cr=n/d=ym2fx/7rq6uyoym32ly69x.jpg</t>
  </si>
  <si>
    <t>165 Bayside Dr</t>
  </si>
  <si>
    <t>Point Lookout</t>
  </si>
  <si>
    <t>11569</t>
  </si>
  <si>
    <t>Nassau County Police Department</t>
  </si>
  <si>
    <t>Perhaps 20 officers confronted Doerbecker in the back yard of his father's ocean-side house, after a late evening/early morning round of Doerbecker drunkenly expelled from local bars and an attempted burglary across the street. His refusal to drop a 12-inch knife lead police to fatally shoot him in the head. In June 2014 his parents settled a $1M wrongful-death suit with the county.</t>
  </si>
  <si>
    <t>http://www.nytimes.com/2011/08/31/nyregion/long-island-man-dies-in-nassau-county-police-shooting.html?_r=0</t>
  </si>
  <si>
    <t>Paul Angel</t>
  </si>
  <si>
    <t>Kings Highway and West Third Street</t>
  </si>
  <si>
    <t>11223</t>
  </si>
  <si>
    <t>Angel -- confused, disturbed -- was flourishing a knife in the street, menacing two young women and then two customers of a corner store. The storekeeper called police. On arrival Angel approached the officer as he sat in the patrol car and stabbed him through the car window. The officer shot him to death. One of four fatal NYPD shootings within six days.</t>
  </si>
  <si>
    <t>http://www.nytimes.com/2002/09/02/nyregion/brooklyn-man-is-shot-to-death-in-an-encounter-with-the-police.html</t>
  </si>
  <si>
    <t>Carleton Lockhart</t>
  </si>
  <si>
    <t>W. 179th St.</t>
  </si>
  <si>
    <t>Ex-con Lockhart caused a scene when retrieving his cell phone from the teen who had stolen it about a week prior, assaulting the teen then firing his gun at random. Police responded and cut off his possible escape routes on a short Bronx street, also the scene of another Lockhart shooting incident years before. Officers shot him to death and maintained he fired his own gun, although none was ever recovered.</t>
  </si>
  <si>
    <t>http://www.nydailynews.com/archives/news/ex-con-shot-dead-cops-witnesses-disagree-gun-article-1.586114</t>
  </si>
  <si>
    <t>Rafael Briscoe</t>
  </si>
  <si>
    <t>http://archive.wusa9.com/images/300/169/2/assetpool/images/110427054439_RafaelBriscoe.jpg</t>
  </si>
  <si>
    <t>2400 block Elvans Rd SE</t>
  </si>
  <si>
    <t>20020</t>
  </si>
  <si>
    <t>A "gun recovery unit" on patrol encountered Briscoe with an apparent handgun and fatally shot him. The handgun was a BB gun.</t>
  </si>
  <si>
    <t>http://www.washingtonpost.com/blogs/crime-scene/post/dc-police-identify-man-shot-dead-by-officers/2011/04/27/AFq78QzE_blog.html</t>
  </si>
  <si>
    <t>Jamil Moore</t>
  </si>
  <si>
    <t>108-06 Avenue N</t>
  </si>
  <si>
    <t>Moore went into a "rampage" in his mother's house, breaking appliances etc., when his phone stopped working. Police arrived and shot him dead when he appeared at the top of the steps, supposedly holding a knife in a threatening way. One of four fatal NYPD shootings within six days.</t>
  </si>
  <si>
    <t>Kelvin Rodolph</t>
  </si>
  <si>
    <t>755 East Delavan Ave</t>
  </si>
  <si>
    <t>Rodolph, by some reports mentally ill, approached an off-duty Buffalo police officer in front of a convenience store at 2 a.m. and attempted an armed robbery. The officer fired five shots and fatally wounded him. Rodolph's weapon was a BB gun.</t>
  </si>
  <si>
    <t>http://7online.com/archive/6470065/</t>
  </si>
  <si>
    <t>Justin Neil Davis</t>
  </si>
  <si>
    <t>http://mediaassets.commercialappeal.com/photo/2014/07/18/justin%20neil%20davis_1405661253707_6887819_ver1.0_640_480.jpg</t>
  </si>
  <si>
    <t>Cameron Brown Park</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</si>
  <si>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</si>
  <si>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</si>
  <si>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</si>
  <si>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</si>
  <si>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Eric Ocasio</t>
  </si>
  <si>
    <t>http://archive.wgrz.com/images/640/360/2/imagepool/images/100421054119_wgrzstandoffpic2.jpg</t>
  </si>
  <si>
    <t>57 Trinity Place</t>
  </si>
  <si>
    <t>14201</t>
  </si>
  <si>
    <t>Buffalo Police Department SWAT Team</t>
  </si>
  <si>
    <t>Ocasio, a sheet-metal worker in the midst of divorce proceedings, barricaded himself inside his house and drew a SWAT team and police negotiators. After hours of talks, shootings and a standoff Ocasio was killed by gunfire and an officer suffered pellet wounds.</t>
  </si>
  <si>
    <t>http://archive.wgrz.com/news/article/74093/13/Buffalo-Police-Officer-Wounded</t>
  </si>
  <si>
    <t>Ana Lucia Rodriguez</t>
  </si>
  <si>
    <t>Wilson Ave. and Grove Street</t>
  </si>
  <si>
    <t>Rodriguez was a 63-year-old religiously devout widow struck and killed by speeding officers of the Brooklyn North Task Force. Their car was unmarked but reportedly using lights and siren.</t>
  </si>
  <si>
    <t>http://www.nydailynews.com/archives/news/faith-sustains-family-police-car-victim-article-1.660085</t>
  </si>
  <si>
    <t>Christopher Brown</t>
  </si>
  <si>
    <t>http://media.trb.com/media/photo/2012-06/70471306.jpg</t>
  </si>
  <si>
    <t>3900 block Carthage Road</t>
  </si>
  <si>
    <t>Randallstown</t>
  </si>
  <si>
    <t>21133</t>
  </si>
  <si>
    <t>Brown, in an act of vandalism evidently out of character, threw at rock that damaged the front door of the house of an off-duty county police officer. The officer chased Brown down. As a result of their encounter Brown was asphyxiated in a choke hold. The officer was indicted for both voluntary and involuntary manslaughter; in April 2014 "Christopher's Law" requiring police officers to be trained in CPR, cultural sensitivity, the proper use of force, and interacting with the physically and mentally disabled passed the MD General Assembly but was vetoed by the governor.</t>
  </si>
  <si>
    <t>http://articles.baltimoresun.com/2012-06-15/news/bs-md-co-youth-death-officer-20120615_1_police-officer-darien-police-veteran</t>
  </si>
  <si>
    <t>Rafael Laureano</t>
  </si>
  <si>
    <t>http://assets.nydailynews.com/polopoly_fs/1.1960363.1412219976!/img/httpImage/image.jpg_gen/derivatives/article_970/copshoot2n-1-web.jpg?enlarged</t>
  </si>
  <si>
    <t>820 Ocean Parkway</t>
  </si>
  <si>
    <t>Rafael Laureano died when he was hit by a bullet from police officers who were firing at Francisco Carvajal who had attacked Laureano and his girlfriend with a knife.</t>
  </si>
  <si>
    <t>Pending Investigation</t>
  </si>
  <si>
    <t>http://www.huffingtonpost.com/2014/10/02/nypd-rafael-laureano_n_5922608.html</t>
  </si>
  <si>
    <t>Francisco Carvajal</t>
  </si>
  <si>
    <t>Carvajal was killed when he was shot by police officers as he attacked Rafael Laureano and his girlfriend with a knife. Laureano was accidentally shot and killed as well.</t>
  </si>
  <si>
    <t>Anesson Joseph</t>
  </si>
  <si>
    <t>http://assets.nydailynews.com/polopoly_fs/1.1604178.1391692968!/img/httpImage/image.jpg_gen/derivatives/article_970/naked7n-6-web.jpg?enlarged</t>
  </si>
  <si>
    <t>Modern Drive and South Military Trail</t>
  </si>
  <si>
    <t>Delray Beach</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</si>
  <si>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</si>
  <si>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</si>
  <si>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</si>
  <si>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25/BL</t>
  </si>
  <si>
    <t>James L. Norris</t>
  </si>
  <si>
    <t>E Philadelphia Ave and N Salisbury Road</t>
  </si>
  <si>
    <t>Salisbury</t>
  </si>
  <si>
    <t>21801</t>
  </si>
  <si>
    <t>Wicomico</t>
  </si>
  <si>
    <t>Maryland State Apprehension Team</t>
  </si>
  <si>
    <t>Norris was a fugitive and a passenger in a car stopped at a traffic light. A member of the Maryland State Apprehension Team that takes violent fugitives into custody shot him. Norris was armed with two revolvers.</t>
  </si>
  <si>
    <t>http://www.delmarvanow.com/article/20140205/NEWS/302050037</t>
  </si>
  <si>
    <t>Earl Edward Clague Jr.</t>
  </si>
  <si>
    <t>2400 block South Byron Butler Parkway</t>
  </si>
  <si>
    <t>Perry</t>
  </si>
  <si>
    <t>32348</t>
  </si>
  <si>
    <t>Taylor</t>
  </si>
  <si>
    <t>Taylor County Sheriff's Office</t>
  </si>
  <si>
    <t>Taylor County Deputy Robert Lundy was on duty, getting his patrol car serviced at the dealership on the 24-hundred block South Byron Butler Parkway. That's when Claugue crashed his vehicle into the front of the building and opened fire. Deputy Lundy and the suspect exchanged shots, and Claugue was killed.</t>
  </si>
  <si>
    <t>http://www.wtxl.com/news/update-officer-involved-shooting-at-taylor-county-car-dealership/article_a27a9ab0-8e83-11e3-8e81-0017a43b2370.html</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</si>
  <si>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</si>
  <si>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</si>
  <si>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</si>
  <si>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t>
  </si>
  <si>
    <t>http://www.kpho.com/story/24653868/glendale-officer-shoots-kills-wanted-fugitive</t>
  </si>
  <si>
    <t>Johnny Rico Richardson</t>
  </si>
  <si>
    <t>South Farmerville Street and Martin Luther King Drive</t>
  </si>
  <si>
    <t>Lincoln Parish Sheriff Office</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</si>
  <si>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</si>
  <si>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http://www.knoe.com/story/24665257/shooting-investigation-in-ruston</t>
  </si>
  <si>
    <t>29/BL</t>
  </si>
  <si>
    <t>Brad Allen Mason</t>
  </si>
  <si>
    <t>http://tribwxmi.files.wordpress.com/2014/02/brad-mason-mdoc-mugshot.jpg</t>
  </si>
  <si>
    <t>100 block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</si>
  <si>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</si>
  <si>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</si>
  <si>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</si>
  <si>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</si>
  <si>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30/BL</t>
  </si>
  <si>
    <t>David Hooks</t>
  </si>
  <si>
    <t>http://img.opposingviews.com/sites/default/files/imagecache/350x250/featured_image/alts/100314/hooks.jpeg</t>
  </si>
  <si>
    <t>1184 US Highway 319 N</t>
  </si>
  <si>
    <t>31021</t>
  </si>
  <si>
    <t>Laurens</t>
  </si>
  <si>
    <t>Laurens County Sheriff's Office</t>
  </si>
  <si>
    <t>A Georgia man was killed by police executing a search warrant obtained after a car thief told police he stole methamphetamine from the dead man’s vehicle, media reports say.</t>
  </si>
  <si>
    <t>http://www.13wmaz.com/story/news/local/dublin/2014/09/25/e-dublin-man-shot-killed-by-laurens-deputy/16201305/</t>
  </si>
  <si>
    <t>canticle80</t>
  </si>
  <si>
    <t>Shantel Davis</t>
  </si>
  <si>
    <t>http://assets.nydailynews.com/polopoly_fs/1.1484344.1381702363!/img/httpImage/image.jpg_gen/derivatives/article_970/notice14n-2-web.jpg</t>
  </si>
  <si>
    <t>Church Avenue and E. 38th St.</t>
  </si>
  <si>
    <t>Davis was out on bail for attempted murder and kidnapping, and had a scheduled court appearance later in the day. She ran several red lights, pulled a "wild" U-turn in front of police, then crashed her carjacked vehicle into a minivan. The police describes a brief struggle in which she grabbed for an officer's gun and somehow shot herself in the chest.</t>
  </si>
  <si>
    <t>http://www.nydailynews.com/new-york/woman-clinging-life-shot-cops-brooklyn-article-1.1095976</t>
  </si>
  <si>
    <t>Carlos Lopez</t>
  </si>
  <si>
    <t>Gates Avenue and Marcus Garvey Boulevard</t>
  </si>
  <si>
    <t>NYPD officers reported seeing Lopez shoot and kill another man, perhaps over a drug deal, and leave in a van. They chased Lopez, pulled him over, saw him turn towards them, and shot him to death. Together with the shooting of Floyd Quinones just a few days previously the event caused local protests and unrest.</t>
  </si>
  <si>
    <t>http://www.nytimes.com/2003/05/02/nyregion/police-kill-man-they-say-had-just-killed-another.html</t>
  </si>
  <si>
    <t>Jose Mateo</t>
  </si>
  <si>
    <t>604 West 178th Street</t>
  </si>
  <si>
    <t>10033</t>
  </si>
  <si>
    <t>Mateo's girlfriend called 911 to report his violent, irrational behavior, hallucinating on drugs. By the time they arrived Mateo was attacking his own father and smashing furniture. He was pepper-sprayed, handcuffed, taken down two flights into an ambulance, and died of cardiac arrest.</t>
  </si>
  <si>
    <t>http://www.nytimes.com/2003/06/05/nyregion/man-22-dies-after-police-subdue-him-with-spray.html</t>
  </si>
  <si>
    <t>Scott Eriksen</t>
  </si>
  <si>
    <t>http://cdn.abclocal.go.com/images/wabc/cms_exf_2007/_video_wn_images/7972153_600x338.jpg</t>
  </si>
  <si>
    <t>400 Carleton Avenue</t>
  </si>
  <si>
    <t>Central Islip</t>
  </si>
  <si>
    <t>11722</t>
  </si>
  <si>
    <t>Eriksen and his brother were entering a holding cell on a marijuana possession charge when Eriksen was taken by the throat and violently thrown against a bench. The combination of his grave head wound and medical treatment delayed by about two hours left him brain dead. He was taken off life support afterward. Eriksen's family settled with the county for $3M in August 2011.</t>
  </si>
  <si>
    <t>http://7online.com/archive/7974229/</t>
  </si>
  <si>
    <t>Rashawn Sharif Moody</t>
  </si>
  <si>
    <t>Linden Boulevard and Fountain Avenue</t>
  </si>
  <si>
    <t>Brooklyn, NYC</t>
  </si>
  <si>
    <t>11208</t>
  </si>
  <si>
    <t>Officers in an unmarked car were coincidentally parked at the Brooklyn 24-hour car wash as an attempted armed robbery unfolded. The officers were shot at twice; they returned 26 rounds. At least five of those struck and killed Moody. Three other suspects were also taken into custody.</t>
  </si>
  <si>
    <t>http://www.nytimes.com/2004/08/31/nyregion/carwash-robbery-suspect-is-killed-by-police.html</t>
  </si>
  <si>
    <t>Shawn Dukes</t>
  </si>
  <si>
    <t>48 Hamilton Street</t>
  </si>
  <si>
    <t>14620</t>
  </si>
  <si>
    <t>Dukes, said to be under the influence of drugs, apparently called the police himself a half-hour after midnight. When the police arrived and made moves to subdue him, he dashed out of his house, then physically struggled with officers -- while still calling for help from the police. He was pepper-sprayed twice, lost consciousness, and died. The family arrived at a $500K settlement with the city.</t>
  </si>
  <si>
    <t>Family won $500,000 in wrongful death suit</t>
  </si>
  <si>
    <t>http://wxxinews.org/post/man-dies-police-custody</t>
  </si>
  <si>
    <t>Denis Volchkin</t>
  </si>
  <si>
    <t>E. 26th St. and Avenue X</t>
  </si>
  <si>
    <t>11235</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</si>
  <si>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</si>
  <si>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</si>
  <si>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James J. Healy Jr.</t>
  </si>
  <si>
    <t>713 Slate Quarry Road</t>
  </si>
  <si>
    <t>Rhinebeck</t>
  </si>
  <si>
    <t>12572</t>
  </si>
  <si>
    <t>Dutchess</t>
  </si>
  <si>
    <t>Dutchess County Sheriff's Department</t>
  </si>
  <si>
    <t>Healy's longtime girlfriend called 911 for an ambulance when Healy became agitated and "overwrought on cocaine". Instead she received five police officers in their kitchen. They restrained him and tasered him in two five-second bursts; he lost consciousness almost immediately and was pronounced dead soon after.</t>
  </si>
  <si>
    <t>http://archive.poughkeepsiejournal.com/article/20120617/WATCHDOG/306170065/Families-seek-answers-police-stun-gun-deaths</t>
  </si>
  <si>
    <t>Matthew Connors</t>
  </si>
  <si>
    <t>873 E. Eagle St.</t>
  </si>
  <si>
    <t>14210</t>
  </si>
  <si>
    <t>Connors had just committed an armed robbery of a pharmacy in mid-afternoon, taking a large quantity of prescription pills back to his apartment. Police tracked him down there and confronted him in the apartment's kitchen. During the struggle the officer fired a single shot, which killed Connors. His weapon in the robbery had been a replica assault rifle.</t>
  </si>
  <si>
    <t>http://news.wbfo.org/post/robbery-suspect-killed-scuffle-police-officer</t>
  </si>
  <si>
    <t>Reno Sayles</t>
  </si>
  <si>
    <t>http://d3trabu2dfbdfb.cloudfront.net/4/4/449170_300x300.jpeg</t>
  </si>
  <si>
    <t>62 Burlington Ave</t>
  </si>
  <si>
    <t>Off-duty Buffalo officer Charles E. Gidney shot at two intruders in what was described as a violent home invasion of his own house. He wounded one, Anthony T. Creamer, and killed the other, Sayles. Police released none of these names at the time of the incident. Sayles had been a figure in the year 2000 federal indictments of four Buffalo officers accused of, among other things, stealing $36K from an undercover FBI agent.</t>
  </si>
  <si>
    <t>https://groups.yahoo.com/neo/groups/policeoversight/conversations/messages/6905</t>
  </si>
  <si>
    <t>Todd Ely White</t>
  </si>
  <si>
    <t>http://image1.findagrave.com/photos/2010/94/50550812_127048710024.jpg</t>
  </si>
  <si>
    <t>4127 E. 36th Ave</t>
  </si>
  <si>
    <t>99223</t>
  </si>
  <si>
    <t>Officers Trevor Nollmeyer and Dion Mason responded to a neighborhood call about an armed man. When they arrived, White was in front of his brother-in-law's house, allegedly to dispute an inheritance. He shot at the officers 3-4 times. The officers retreated back and Nollmeyer shot at White 3-4 times, killing him.</t>
  </si>
  <si>
    <t>http://seattletimes.com/html/localnews/2011454441_shootout27m.html</t>
  </si>
  <si>
    <t>Kevin Dejon Grissett</t>
  </si>
  <si>
    <t>National Avenue and Snow Hill Road</t>
  </si>
  <si>
    <t>Fayetteville</t>
  </si>
  <si>
    <t>28306</t>
  </si>
  <si>
    <t>The Hope Mills Police Department</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</si>
  <si>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</si>
  <si>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</si>
  <si>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18/BL</t>
  </si>
  <si>
    <t>Alton Reaves</t>
  </si>
  <si>
    <t>Main Street and Railroad Avenue</t>
  </si>
  <si>
    <t>Kingstree</t>
  </si>
  <si>
    <t>29556</t>
  </si>
  <si>
    <t>Williamsburg</t>
  </si>
  <si>
    <t>Kingstree Police Department</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</si>
  <si>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</si>
  <si>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</si>
  <si>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19/BL</t>
  </si>
  <si>
    <t>William Sage Berger</t>
  </si>
  <si>
    <t>http://image2.findagrave.com/photos250/photos/2013/292/119026428_138229804549.jpg</t>
  </si>
  <si>
    <t>5501 S. Regal St</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</si>
  <si>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</si>
  <si>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</si>
  <si>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Mark Garcia</t>
  </si>
  <si>
    <t>5200 block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</si>
  <si>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</si>
  <si>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</si>
  <si>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</si>
  <si>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20/BL</t>
  </si>
  <si>
    <t>6500 block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</si>
  <si>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</si>
  <si>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</si>
  <si>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</si>
  <si>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21/BL</t>
  </si>
  <si>
    <t>Don Pooley</t>
  </si>
  <si>
    <t>http://ak-cache.legacy.net/legacy/images/Cobrands/lcsun-news/Photos/76b32872-7c17-4e0f-9df4-b39ca652e53a.jpg</t>
  </si>
  <si>
    <t>West 62nd Avenue and Gray Street</t>
  </si>
  <si>
    <t>80003</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</si>
  <si>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</si>
  <si>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http://articles.chicagotribune.com/2014-02-04/news/chi-man-shot-to-death-in-walgreens-robbery-attempt-identified-20140204_1_off-duty-police-officer-patrick-camden-news-affairs</t>
  </si>
  <si>
    <t>22/BL</t>
  </si>
  <si>
    <t>Randall Hatori</t>
  </si>
  <si>
    <t>http://bigislandnow.com/wp-content/uploads/2014/02/randall-hatori.jpg</t>
  </si>
  <si>
    <t>Palani Road</t>
  </si>
  <si>
    <t>Kailua-Kona</t>
  </si>
  <si>
    <t>96740</t>
  </si>
  <si>
    <t>Hawaii</t>
  </si>
  <si>
    <t>Hawaii County Police Department</t>
  </si>
  <si>
    <t>Under Investigation</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</si>
  <si>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</si>
  <si>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http://bigislandnow.com/2014/02/04/kona-man-dies-in-police-custody-investigation-underway/</t>
  </si>
  <si>
    <t>23/BL</t>
  </si>
  <si>
    <t>Lawrence D. Chavez</t>
  </si>
  <si>
    <t>300 Wilson Street</t>
  </si>
  <si>
    <t>DeRidder</t>
  </si>
  <si>
    <t>70634</t>
  </si>
  <si>
    <t>Beauregard</t>
  </si>
  <si>
    <t>DeRidder Police Department</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</si>
  <si>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</si>
  <si>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</si>
  <si>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Steven Burke Pettersen</t>
  </si>
  <si>
    <t>http://tribktla.files.wordpress.com/2014/01/pettersen.jpg</t>
  </si>
  <si>
    <t>Soledad Canyon Road and Sierra Highway</t>
  </si>
  <si>
    <t>Santa Clarita</t>
  </si>
  <si>
    <t>91351</t>
  </si>
  <si>
    <t>Los Angeles County Sheriff</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</si>
  <si>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</si>
  <si>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</si>
  <si>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David Brinkerhoff</t>
  </si>
  <si>
    <t>http://blog.syracuse.com/news/2008/06/medium_new%20brinkerhoff.JPG</t>
  </si>
  <si>
    <t>1245 Cemetery Rd</t>
  </si>
  <si>
    <t>Margaretville</t>
  </si>
  <si>
    <t>12455</t>
  </si>
  <si>
    <t>More than 80 shots were fired as fugitive Travis Trim was cornered in an unoccupied upstate farmhouse by a number of state troopers. Trooper David Brinkerhoff fired the shots that killed Trim, then Brinkerhoff was immediately fatally shot in the back of the head by a fellow officer. One newspaper described the subsequent investigation as "shrouded in secrecy".</t>
  </si>
  <si>
    <t>http://www.syracuse.com/news/index.ssf/2008/06/state_police_investigation_of.html</t>
  </si>
  <si>
    <t>Travis Trim</t>
  </si>
  <si>
    <t>http://graphics8.nytimes.com/images/2008/07/28/nyregion/28trooper.1903.jpg</t>
  </si>
  <si>
    <t>Brenda Van Zwieten</t>
  </si>
  <si>
    <t>http://stopthedrugwar.org/files/brendavanzwieten.jpg</t>
  </si>
  <si>
    <t>301 SW 18 Court</t>
  </si>
  <si>
    <t>Pompano Beach</t>
  </si>
  <si>
    <t>33060</t>
  </si>
  <si>
    <t>Broward County Sheriff's Department</t>
  </si>
  <si>
    <t>Van Zweiten was shot to death in a military-style drug raid conducted by a county SWAT team. According to officers the grandmother, who had lived in her home for 24 years, produced a handgun and refused to drop it.</t>
  </si>
  <si>
    <t>http://articles.sun-sentinel.com/2010-03-24/news/fl-police-raids-mayocol-b032210-20100324_1_anthony-diotaiuto-vincent-hodgkiss-pre-dawn</t>
  </si>
  <si>
    <t>Mark L. Lee</t>
  </si>
  <si>
    <t>http://images.rnews.com/media/RNewsArchive/images/00Marklee.jpg</t>
  </si>
  <si>
    <t>1430 N. Clinton Ave.</t>
  </si>
  <si>
    <t>Lee collapsed in a convenience store from a seizure, one symptom from a brain condition. Responding police ended up Tasing him twice. Lee collapsed instantly and was pronounced dead at a local hospital.</t>
  </si>
  <si>
    <t>http://www.ems1.com/ems-news/233928-family-assigns-n-y-mans-death-to-taser/</t>
  </si>
  <si>
    <t>Lawrence Ports</t>
  </si>
  <si>
    <t>35 Hemlock Drive</t>
  </si>
  <si>
    <t>Kings Park</t>
  </si>
  <si>
    <t>11754</t>
  </si>
  <si>
    <t>County police were called to Ports's house on reports that he was acting irrationally. In the course of subduing an irrational and combative Ports at the hospital, he suffered some sort of head injury,. His death three weeks later appeared to be a direct result.</t>
  </si>
  <si>
    <t>https://www.newsli.com/2013/10/14/kings-park-man-dies-in-stony-brook-hospital-possible-result-of-head-injury-after-struggle-with-police/</t>
  </si>
  <si>
    <t>Boangeres Mota</t>
  </si>
  <si>
    <t>West 24th Street and Seventh Avenue</t>
  </si>
  <si>
    <t>10011</t>
  </si>
  <si>
    <t>Ex-con bicycle messenger Mota was sought by police on suspicion of committing a recent assault. Missing him at work, police found him on the street nearby. Mota pulled out a derringer pistol, an antique more functional than it looked. They fatally wounded him with three shots.</t>
  </si>
  <si>
    <t>http://nypost.com/2004/09/28/wild-west-side-cops-kill-derringer-thug-in-chelsea/</t>
  </si>
  <si>
    <t>Davon Sealy</t>
  </si>
  <si>
    <t>1000 block Irving Street, NE</t>
  </si>
  <si>
    <t>20017</t>
  </si>
  <si>
    <t>Metropolitan Police responded quickly to reports of a home invasion by three masked gunmen. With the house surrounded the three attempted an escape from the rear door. Akeem Cayo was killed at the scene, Davon Sealy was wounded and died later, and the third taken into custody.</t>
  </si>
  <si>
    <t>http://homicidewatch.org/2011/02/14/second-suspect-in-home-invasion-shoot-out-dies/</t>
  </si>
  <si>
    <t>Marcus Lane Cass</t>
  </si>
  <si>
    <t>http://www.ktxs.com/image/view/-/17768128/medRes/4/-/maxh/240/maxw/300/-/rjih7s/-/MARCUS-CASS-jpg.jpg</t>
  </si>
  <si>
    <t>1321 S. Danville Street</t>
  </si>
  <si>
    <t>Abilene</t>
  </si>
  <si>
    <t>79605</t>
  </si>
  <si>
    <t>Abilene Police Department</t>
  </si>
  <si>
    <t>As co-owner of Abilene Gold Exchange Cass was visited by two plainclothes officers who appeared in bulletproof vests to serve a warrant. The police account describes Cass flourishing a gun during the visit, increasingly uncooperative and then threatening, to the point where they felt compelled to shoot him to death. A federal lawsuit filed by his family contends, among other things, that the police account does not match the event's timeline.</t>
  </si>
  <si>
    <t>http://www.reporternews.com/news/local-news/crime/businessman-shot-to-death-after-allegedly-a-gun</t>
  </si>
  <si>
    <t>William Partlow</t>
  </si>
  <si>
    <t>Sedgwick and Undercliff Avenues</t>
  </si>
  <si>
    <t>With an accomplice Partlow stole an SUV at gunpoint, robbed a Yonkers bank at gunpoint, and led police on a wild chase back into the city. Partlow was cornered and fatally shot in a small wooded area between two highways.</t>
  </si>
  <si>
    <t>http://nypost.com/2002/07/07/cops-kill-bank-thief-hunt-his-accomplice/</t>
  </si>
  <si>
    <t>Craig Heard</t>
  </si>
  <si>
    <t>Girton Place</t>
  </si>
  <si>
    <t>14607</t>
  </si>
  <si>
    <t>Heard, driving a stolen automobile, was cornered by two officers on a dead-end street adjacent to Park Avenue. The 14-year-old reportedly aimed the car at the police, who fatally shot him in response. His family reached a $300K wrongful-death settlement with the city.</t>
  </si>
  <si>
    <t>http://therochesterian.com/2014/08/18/the-summer-of-2002/</t>
  </si>
  <si>
    <t>Jeffrey Adam Beckworth</t>
  </si>
  <si>
    <t>http://wsav.images.worldnow.com/images/24684372_BG2.jpg</t>
  </si>
  <si>
    <t>Canal Bank Road</t>
  </si>
  <si>
    <t>Pooler</t>
  </si>
  <si>
    <t>31322</t>
  </si>
  <si>
    <t>Chatham</t>
  </si>
  <si>
    <t>Chatham County Sheriff's Office</t>
  </si>
  <si>
    <t>Beckworth was being sought by the Chatham county Sheriff's Fugitive Squad for failure to appear in court on a charge of Aggravated Battery, Violation of Parole and felony probation violations. When deputies arrived at his residence, he fled from the front yard on foot and then turned and aimed a handgun at the deputy pursuing him. The deputy fired one round at Beckworth but missed. Beckworth then killed himself.</t>
  </si>
  <si>
    <t>Killed by a self-inflicted gunshot wound</t>
  </si>
  <si>
    <t>http://savannahnow.com/crime/2014-02-11/update-chatham-co-sheriffs-office-man-died-monday-self-inflicted-gunshot-wound</t>
  </si>
  <si>
    <t>7550 Kirby</t>
  </si>
  <si>
    <t>77030</t>
  </si>
  <si>
    <t>University of Texas Police Department</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</si>
  <si>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free.He pulled his gun and fired. The suspect was pronounced dead at the scene.</t>
  </si>
  <si>
    <t>http://www.khou.com/news/editors-pick/Off-duty-officer-kills-burglary-suspect-at-upscale-apartments-on-Kirby-244790931.html</t>
  </si>
  <si>
    <t>Robert Miguel Gutierrez Villa</t>
  </si>
  <si>
    <t>http://images.onset.freedom.com/ocregister/gallery/n0v3mm-b781264554z.120140211184003000g6m1igfvr.1.jpg</t>
  </si>
  <si>
    <t>Red Hill Avenue and Nisson Road</t>
  </si>
  <si>
    <t>Tustin</t>
  </si>
  <si>
    <t>92780</t>
  </si>
  <si>
    <t>Tustin Police Department</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</si>
  <si>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</si>
  <si>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</si>
  <si>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Deonta Dewight Mackey</t>
  </si>
  <si>
    <t>103rd Street and Cottage Grove Avenue</t>
  </si>
  <si>
    <t>60628</t>
  </si>
  <si>
    <t>Cook County Sheriff's Office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</si>
  <si>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</si>
  <si>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</si>
  <si>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31/BL</t>
  </si>
  <si>
    <t>Jedadiah Zillmer</t>
  </si>
  <si>
    <t>14700 E Indiana Ave</t>
  </si>
  <si>
    <t>Spokane County Sheriff’s Office</t>
  </si>
  <si>
    <t>A motorist described as despondent and possibly suicidal was shot and killed following a police chase that ended near Spokane Valley Mall.</t>
  </si>
  <si>
    <t>http://www.spokesman.com/stories/2014/feb/11/possible-officer-involved-shooting-spokane-valley/</t>
  </si>
  <si>
    <t>32/BL</t>
  </si>
  <si>
    <t>Ariel Levy</t>
  </si>
  <si>
    <t>21700 Foothill Blvd</t>
  </si>
  <si>
    <t>94541</t>
  </si>
  <si>
    <t>Ariel Levy was killed in an officer-involved shooting in after she reportedly threatened an officer with what later turned out to be a replica handgun.</t>
  </si>
  <si>
    <t>http://www.sfgate.com/crime/article/Hayward-police-shoot-and-kill-armed-woman-5205798.php</t>
  </si>
  <si>
    <t>Whip</t>
  </si>
  <si>
    <t>Stephon Averyhart</t>
  </si>
  <si>
    <t>http://blogs.riverfronttimes.com/dailyrft/stephon.jpg</t>
  </si>
  <si>
    <t>5300 block Union Blvd</t>
  </si>
  <si>
    <t>63115</t>
  </si>
  <si>
    <t>Detectives were in pursuit of the deceased and were able to disable his vehicle. After a brief foot chase, police say the suspect pointed a gun at their direction at which time the officers opened fire multiple times causing death.</t>
  </si>
  <si>
    <t>http://www.kmov.com/news/local/1-hospitalized-after-officer-involved-shooting-in-north-St-Louis-245232711.html</t>
  </si>
  <si>
    <t>8/26/2014.1245</t>
  </si>
  <si>
    <t>Cornelius Turner</t>
  </si>
  <si>
    <t>https://localtvwiti.files.wordpress.com/2014/01/turner-250.jpg</t>
  </si>
  <si>
    <t>5300 N 58th St</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</si>
  <si>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</si>
  <si>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</si>
  <si>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Riley</t>
  </si>
  <si>
    <t>8/26/2014.1247</t>
  </si>
  <si>
    <t>McKenzie Cochran</t>
  </si>
  <si>
    <t>http://voiceofdetroit.net/wp-content/uploads/2014/02/McKenzie-Cochran.png</t>
  </si>
  <si>
    <t>21500 Northwestern Hwy</t>
  </si>
  <si>
    <t>Southfield</t>
  </si>
  <si>
    <t>48075</t>
  </si>
  <si>
    <t>IPC International</t>
  </si>
  <si>
    <t>Cochran was pepper-sprayed and forcibly subdued by security guards at the Northland Mall, and died shortly after police arrived. The death was ruled accidental by the coroner, and none of the guards involved were charged.</t>
  </si>
  <si>
    <t>http://www.wxyz.com/dpp/news/man-dies-after-struggle-with-mall-security</t>
  </si>
  <si>
    <t>8/26/2014.1250</t>
  </si>
  <si>
    <t>Mark Anthony Ayala</t>
  </si>
  <si>
    <t>Hispanic-Latino</t>
  </si>
  <si>
    <t>http://ak-cache.legacy.net/legacy/images/Cobrands/IVPressOnline/Photos/AyalaMark__20140211_0.jpg</t>
  </si>
  <si>
    <t>500 block Woodward Ave.</t>
  </si>
  <si>
    <t>El Centro</t>
  </si>
  <si>
    <t>92243</t>
  </si>
  <si>
    <t>Imperial</t>
  </si>
  <si>
    <t>US Customs, Border Protection and California Highway Patrol, El Centro Police Department</t>
  </si>
  <si>
    <t>Ayala was parolee with a misdemeanor warrant. When authorities made contact, a shootout occurred. Ayala was shot and killed.</t>
  </si>
  <si>
    <t>http://www.ivpressonline.com/news/local/one-suspect-dead-in-el-centro-shooting/article_8fb45b2a-8a44-11e3-8222-001a4bcf6878.html</t>
  </si>
  <si>
    <t>Burght</t>
  </si>
  <si>
    <t>8/26/2014.1251</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</si>
  <si>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</si>
  <si>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</si>
  <si>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</si>
  <si>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</si>
  <si>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</si>
  <si>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</si>
  <si>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</si>
  <si>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</si>
  <si>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</si>
  <si>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Powell</t>
  </si>
  <si>
    <t>8/26/2014.1252</t>
  </si>
  <si>
    <t>Michael Paul Napier</t>
  </si>
  <si>
    <t>http://media.utsandiego.com/img/photos/2014/02/01/napier_t730.png?b0f0cf804b45a2830ba759010b8a41b9b1684c1a</t>
  </si>
  <si>
    <t>2000 South Melrose Drive</t>
  </si>
  <si>
    <t>Vista</t>
  </si>
  <si>
    <t>92081</t>
  </si>
  <si>
    <t>San Diego County Sheriff's Office</t>
  </si>
  <si>
    <t>Michael Paul Napier was confronted in his parents garage about a drug-related arrest warrant. Two deputies opened fire after he reached for his waistband. He was unarmed.</t>
  </si>
  <si>
    <t>http://www.utsandiego.com/news/2014/jan/31/deputy-shooting-vista-melrose/</t>
  </si>
  <si>
    <t>Bieker</t>
  </si>
  <si>
    <t>8/26/2014.1253</t>
  </si>
  <si>
    <t>Michael Bourquin-Burch</t>
  </si>
  <si>
    <t>174th Street and Pacific Ave South</t>
  </si>
  <si>
    <t>Spanaway</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</si>
  <si>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</si>
  <si>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</si>
  <si>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</si>
  <si>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</si>
  <si>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8/26/2014.1255</t>
  </si>
  <si>
    <t>Zachary Andrews</t>
  </si>
  <si>
    <t>3675 Needles Highway</t>
  </si>
  <si>
    <t>Laughlin</t>
  </si>
  <si>
    <t>89029</t>
  </si>
  <si>
    <t>Las Vegas Police Department</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</si>
  <si>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</si>
  <si>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</si>
  <si>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8/26/2014.1270</t>
  </si>
  <si>
    <t>Keith Walker</t>
  </si>
  <si>
    <t>http://www.click2houston.com/image/view/-/24393380/highRes/2/-/maxh/360/maxw/640/-/wi6qauz/-/Keith-Walker.png</t>
  </si>
  <si>
    <t>3900 block 5th Street</t>
  </si>
  <si>
    <t>Brookshire</t>
  </si>
  <si>
    <t>77423</t>
  </si>
  <si>
    <t>Waller</t>
  </si>
  <si>
    <t>Brookshire Police Department</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</si>
  <si>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</si>
  <si>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</si>
  <si>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8/26/2014.1272</t>
  </si>
  <si>
    <t>Donald Haynes</t>
  </si>
  <si>
    <t>1658 S. Airport Way</t>
  </si>
  <si>
    <t>95206</t>
  </si>
  <si>
    <t>Police were called to the scene of a domestic dispute. After stopping Haynes in a traffic stop, he refused to drop a 20-inch bayonet and was shot by police.</t>
  </si>
  <si>
    <t>http://sacramento.cbslocal.com/2014/02/09/stockton-assault-suspect-dies-in-violent-confrontation-with-police/</t>
  </si>
  <si>
    <t>8/26/2014.1271</t>
  </si>
  <si>
    <t>Ernest Satterwhite</t>
  </si>
  <si>
    <t>http://i.kinja-img.com/gawker-media/image/upload/s--fP71seuY--/ltnicvlp7f9vjat3txmq.jpg</t>
  </si>
  <si>
    <t>Rose Drive</t>
  </si>
  <si>
    <t>North Augusta</t>
  </si>
  <si>
    <t>29860</t>
  </si>
  <si>
    <t>Edgefield</t>
  </si>
  <si>
    <t>North Augusta Department of Public Safety</t>
  </si>
  <si>
    <t>Satterwhite was shot in his driveway after driving away during a traffic stop outside a North Augusta Wal-Mart. He was suspected of driving under the influence.</t>
  </si>
  <si>
    <t>http://www.edgefielddaily.com/cl021014.html</t>
  </si>
  <si>
    <t>8/26/2014.1282</t>
  </si>
  <si>
    <t>Dennis Grohn</t>
  </si>
  <si>
    <t>http://bloximages.chicago2.vip.townnews.com/chippewa.com/content/tncms/assets/v3/editorial/1/3a/13a1a89f-de48-566c-9fc3-caba76051f05/5329a5650f921.preview-300.jpg</t>
  </si>
  <si>
    <t>E5480 708th Ave.</t>
  </si>
  <si>
    <t>Menomonie</t>
  </si>
  <si>
    <t>54751</t>
  </si>
  <si>
    <t>Dunn</t>
  </si>
  <si>
    <t>Eau Claire S.W.A.T</t>
  </si>
  <si>
    <t>After SWAT entered the home, Grohn charged two officers and wrestled one to the ground. Shot once by both officers.</t>
  </si>
  <si>
    <t>http://chippewa.com/dunnconnect/news/local/suspect-shot-during-search-warrant-in-town-of-red-cedar/article_c7a4ae88-2f57-59fd-a566-2ee0bef8573b.html</t>
  </si>
  <si>
    <t>8/26/2014.1284</t>
  </si>
  <si>
    <t>Joseph R. Wharton</t>
  </si>
  <si>
    <t>http://www.lewiscountysirens.com/wp-content/uploads/2014/02/2014.0214.joseph.wharton.jpg</t>
  </si>
  <si>
    <t>1200 block Mellen Street</t>
  </si>
  <si>
    <t>Centralia</t>
  </si>
  <si>
    <t>98531</t>
  </si>
  <si>
    <t>Centralia Police Department</t>
  </si>
  <si>
    <t>Wharton was running from an officer after he approached him outside Fiddler's Coffee shop. He turned and showed a knife halfway through the chase and was shot when he attempted to scale a fence.</t>
  </si>
  <si>
    <t>http://www.chronline.com/article_b54aecd0-94b9-11e3-8b34-001a4bcf887a.html</t>
  </si>
  <si>
    <t>8/26/2014.1285</t>
  </si>
  <si>
    <t>Jose Manuel Meza Avendano</t>
  </si>
  <si>
    <t>19th Avenue and McDowell Road</t>
  </si>
  <si>
    <t>85006</t>
  </si>
  <si>
    <t>Pheonix Police Department</t>
  </si>
  <si>
    <t>Officers approached suspicious looking vehicle. Avendano was shot after swinging a sword at officers, who were unable to use a Taser.</t>
  </si>
  <si>
    <t>http://www.abc15.com/dpp/news/region_phoenix_metro/central_phoenix/phoenix-police-investigating-officer-involved-shooting-near-19th-avenue-and-culver-street</t>
  </si>
  <si>
    <t>8/26/2014.1290</t>
  </si>
  <si>
    <t>Brandon Keeler</t>
  </si>
  <si>
    <t>1100 block Sipple Avenue</t>
  </si>
  <si>
    <t>45011</t>
  </si>
  <si>
    <t>Keeler was openly firing an AK-47 in a residential area. He struck an officer who returned fire and killed Keeler.</t>
  </si>
  <si>
    <t>http://news.cincinnati.com/article/20140215/NEWS/302150037/AirCare-responds-officer-involved-shooting-Hamilton</t>
  </si>
  <si>
    <t>8/26/2014.1296</t>
  </si>
  <si>
    <t>15100 block Perdido Drive</t>
  </si>
  <si>
    <t>32828</t>
  </si>
  <si>
    <t>Orange County Sheriff's Department</t>
  </si>
  <si>
    <t>Man was reported to have been threatening his family with shotgun. After standoff, was shot once by deputy after refusing to lower shotgun.</t>
  </si>
  <si>
    <t>http://www.wesh.com/news/central-florida/orange-county/man-fatally-shot-after-aiming-shotgun-at-deputies/24514162#mid=18357185</t>
  </si>
  <si>
    <t>8/26/2014.1298</t>
  </si>
  <si>
    <t>Oscar Gaspar</t>
  </si>
  <si>
    <t>http://www.guns.com/wp-content/uploads/2014/02/Screenshot-126.jpg</t>
  </si>
  <si>
    <t>700 block West Gulf Bank Road</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</si>
  <si>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</si>
  <si>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</si>
  <si>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8/26/2014.1299</t>
  </si>
  <si>
    <t>John E. Brown II</t>
  </si>
  <si>
    <t>6600 block Ohio Avenue</t>
  </si>
  <si>
    <t>Hammond</t>
  </si>
  <si>
    <t>46323</t>
  </si>
  <si>
    <t>Hammond Police Department</t>
  </si>
  <si>
    <t>Police responding to a domestic disturbance fatally shot brown after he stabbed his wife and brandished two knives at police.</t>
  </si>
  <si>
    <t>http://www.nwitimes.com/news/local/lake/hammond/man-dies-in-cop-related-shooting-in-hammond/article_9e95243b-9294-5d4e-bfa4-8fa4a7594b93.html</t>
  </si>
  <si>
    <t>8/26/2014.1300</t>
  </si>
  <si>
    <t>David Goins</t>
  </si>
  <si>
    <t>97 Paseo Grande</t>
  </si>
  <si>
    <t>San Lorenzo</t>
  </si>
  <si>
    <t>94580</t>
  </si>
  <si>
    <t>Alameda County Sheriff's Department</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</si>
  <si>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</si>
  <si>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</si>
  <si>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8/26/2014.1301</t>
  </si>
  <si>
    <t>Jesus Flores-Cruz</t>
  </si>
  <si>
    <t>Alta Road</t>
  </si>
  <si>
    <t>92154</t>
  </si>
  <si>
    <t>U.S Border Patrol</t>
  </si>
  <si>
    <t>A Border Patrol agent followed Flores-Cruz through a ravine and up a hillside when he began throwing fist-sized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</si>
  <si>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http://www.nbcsandiego.com/news/local/Shooting-San-Diego-Border-Patrol-Otay-Truck-Trail--245985161.html</t>
  </si>
  <si>
    <t>8/26/2014.1302</t>
  </si>
  <si>
    <t>Randy Ray Vinson</t>
  </si>
  <si>
    <t>http://kltv.images.worldnow.com/images/3313007_G.jpg</t>
  </si>
  <si>
    <t>Rabbit Creek Drive</t>
  </si>
  <si>
    <t>Kilgore</t>
  </si>
  <si>
    <t>75662</t>
  </si>
  <si>
    <t>Gregg</t>
  </si>
  <si>
    <t>Gregg County Sheriff's Office, Kilgore Police Department</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</si>
  <si>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</si>
  <si>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</si>
  <si>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8/26/2014.1303</t>
  </si>
  <si>
    <t>James Marlowe Ness</t>
  </si>
  <si>
    <t>U.S. Highway 2</t>
  </si>
  <si>
    <t>Browning</t>
  </si>
  <si>
    <t>59417</t>
  </si>
  <si>
    <t>Glacier</t>
  </si>
  <si>
    <t>Glacier County Sheriff's Department</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</si>
  <si>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</si>
  <si>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</si>
  <si>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8/26/2014.1304</t>
  </si>
  <si>
    <t>Antonio Guzman Lopez</t>
  </si>
  <si>
    <t>https://www.indybay.org/uploads/2014/03/23/josiah_and_antonio_lopez_san_jose.jpg</t>
  </si>
  <si>
    <t>South 8th Street and San Salvador Street</t>
  </si>
  <si>
    <t>95112</t>
  </si>
  <si>
    <t>San Jose State University Police</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</si>
  <si>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</si>
  <si>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</si>
  <si>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8/26/2014.1305</t>
  </si>
  <si>
    <t>Armando Alvarez</t>
  </si>
  <si>
    <t>5600 block E 9th Street</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</si>
  <si>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</si>
  <si>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</si>
  <si>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8/26/2014.1306</t>
  </si>
  <si>
    <t>Joseph Ma</t>
  </si>
  <si>
    <t>http://opnateye.com/wp-content/uploads/2014/02/Joseph-Ma.png</t>
  </si>
  <si>
    <t>Lorena Avenue and Bardell Avenue</t>
  </si>
  <si>
    <t>93706</t>
  </si>
  <si>
    <t>Police pulled over a car for not having plates. Three suspects ran and officers pursued, fatally shooting one who was armed.</t>
  </si>
  <si>
    <t>http://abclocal.go.com/kfsn/story?section=news%2Flocal&amp;id=9442643</t>
  </si>
  <si>
    <t>8/26/2014.1307</t>
  </si>
  <si>
    <t>Gregory Sanders</t>
  </si>
  <si>
    <t>http://i.ytimg.com/vi/JuuCm2lsStc/hqdefault.jpg</t>
  </si>
  <si>
    <t>block 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</si>
  <si>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</si>
  <si>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</si>
  <si>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</si>
  <si>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8/26/2014.1310</t>
  </si>
  <si>
    <t>Harold Lynn Phelps</t>
  </si>
  <si>
    <t>http://media2.abc15.com/photo/2014/02/25/KNXV%20Harold%20Phelps_1393386295241_3150912_ver1.0_640_480.jpg</t>
  </si>
  <si>
    <t>9860 E. Broadway Road</t>
  </si>
  <si>
    <t>Gilbert Police Department</t>
  </si>
  <si>
    <t>After being identified as a bank robbery suspect, Phelps led law enforcement on an extended chase before being shot to death after threatening officers.</t>
  </si>
  <si>
    <t>http://www.azcentral.com/community/gilbert/articles/20140225gilbert--officer-involved-shooting-abrk.html</t>
  </si>
  <si>
    <t>8/26/2014.1311</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</si>
  <si>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</si>
  <si>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</si>
  <si>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</si>
  <si>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</si>
  <si>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</si>
  <si>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</si>
  <si>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http://www.thenewsherald.com/articles/2014/02/25/news/doc530cf56b9bcaa062638010.txt?viewmode=fullstory</t>
  </si>
  <si>
    <t>8/26/2014.1315</t>
  </si>
  <si>
    <t>Scott Islam</t>
  </si>
  <si>
    <t>North Logan Ave and Kimber Street</t>
  </si>
  <si>
    <t>Danville</t>
  </si>
  <si>
    <t>61832</t>
  </si>
  <si>
    <t>Vermilion</t>
  </si>
  <si>
    <t>Danville Police Department</t>
  </si>
  <si>
    <t>Islam was shot after a car chase with police that ended in a shootout.</t>
  </si>
  <si>
    <t>http://www.news-gazette.com/news/local/2014-02-26/state-police-investigate-fatal-shooting-after-chase-danville.html</t>
  </si>
  <si>
    <t>Jesus Espinosa</t>
  </si>
  <si>
    <t>24 Heath Street</t>
  </si>
  <si>
    <t>06106</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</si>
  <si>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</si>
  <si>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</si>
  <si>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8/26/2014.820</t>
  </si>
  <si>
    <t>Ye Hua Jian</t>
  </si>
  <si>
    <t>Interstate 95</t>
  </si>
  <si>
    <t>Norwalk</t>
  </si>
  <si>
    <t>06854</t>
  </si>
  <si>
    <t>Connecticut State Police</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</si>
  <si>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</si>
  <si>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</si>
  <si>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8/26/2014.1317</t>
  </si>
  <si>
    <t>Robert Striffler</t>
  </si>
  <si>
    <t>http://www.wesh.com/image/view/-/24750854/medRes/1/-/maxh/460/maxw/620/-/70ddxlz/-/Robert-Striffler.jpg</t>
  </si>
  <si>
    <t>2825 Judge Fran Jamieson Way</t>
  </si>
  <si>
    <t>32940</t>
  </si>
  <si>
    <t>Brevard County Sheriff's Office SWAT</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</si>
  <si>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</si>
  <si>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</si>
  <si>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8/26/2014.1318</t>
  </si>
  <si>
    <t>Maykel Antonio Barrera</t>
  </si>
  <si>
    <t>21240 SW 202nd St</t>
  </si>
  <si>
    <t>33177</t>
  </si>
  <si>
    <t>Barrera was tasered after fleeing a police response to a domestic-disturbance call in his apartment.</t>
  </si>
  <si>
    <t>http://www.miamiherald.com/2014/02/28/3965145/gerogia-man-visiting-family-in.html</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</si>
  <si>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</si>
  <si>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</si>
  <si>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</si>
  <si>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</si>
  <si>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</si>
  <si>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</si>
  <si>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Audrey Bomse, Esq.</t>
  </si>
  <si>
    <t>Norman Oosterbroek</t>
  </si>
  <si>
    <t>http://heavyeditorial.files.wordpress.com/2013/09/norman-oosterbroek-9-5.jpg?w=640&amp;h=360</t>
  </si>
  <si>
    <t>13205 Old Cutler Road</t>
  </si>
  <si>
    <t>Pinecrest</t>
  </si>
  <si>
    <t>33156</t>
  </si>
  <si>
    <t>Pinecrest Police Department</t>
  </si>
  <si>
    <t>Norman Oosterbroek, a 280-pound former bodyguard for Lady Gaga, died after Pinecrest police Tasered him while he was gobbling suspected drugs.</t>
  </si>
  <si>
    <t>http://blogs.miaminewtimes.com/riptide/2013/09/naked_man_tasered_and_killed_i.php</t>
  </si>
  <si>
    <t>8/26/2014.1319</t>
  </si>
  <si>
    <t>Willie James Sams</t>
  </si>
  <si>
    <t>http://blogs.miaminewtimes.com/riptide/assets_c/2014/02/Willie_Sams_profile-thumb-200x229.jpg</t>
  </si>
  <si>
    <t>1635 NW 75th St</t>
  </si>
  <si>
    <t>Liberty City</t>
  </si>
  <si>
    <t>Sams was tasered by police during a domestic dispute call.</t>
  </si>
  <si>
    <t>8/26/2014.1320</t>
  </si>
  <si>
    <t>3600 block Colonial Avenue</t>
  </si>
  <si>
    <t>75215</t>
  </si>
  <si>
    <t>Stabbed/Taser</t>
  </si>
  <si>
    <t>Man was dancing around naked in bar when police arrived, who tasered him. They then wrestled him into an ambulance. Medical examiners discovered he was stabbed and he died of unknown causes.</t>
  </si>
  <si>
    <t>http://www.dallasnews.com/news/metro/20140301-irving-man-on-drugs-dies-after-naked-scuffle-with-police.ece</t>
  </si>
  <si>
    <t>8/26/2014.1321</t>
  </si>
  <si>
    <t>Ryan Matthew Shannon</t>
  </si>
  <si>
    <t>Don Julio Boulevard and Antelope Road</t>
  </si>
  <si>
    <t>Antelope</t>
  </si>
  <si>
    <t>95843</t>
  </si>
  <si>
    <t>Sacramento County Sheriff's Office</t>
  </si>
  <si>
    <t>Deputies were responding to a report of shots fired. When they approached Shannon, he fired on them. They shot and killed him.</t>
  </si>
  <si>
    <t>http://www.sacbee.com/news/local/crime/article2592271.html</t>
  </si>
  <si>
    <t>8/26/2014.1322</t>
  </si>
  <si>
    <t>Gabriella Monique Nevarez</t>
  </si>
  <si>
    <t>7323 Sunset Ave</t>
  </si>
  <si>
    <t>95628</t>
  </si>
  <si>
    <t>Citrus Heights Police Department</t>
  </si>
  <si>
    <t>Citrus Heights police spokesman Bryan Fritsch said officers had pulled over a suspected stolen vehicle at about 11:30 a.m. on the 7000 block Madison Avenue. The female occupant rammed one police vehicle and then drove away, leading to a pursuit at up to 70 mph. She subsequently rammed a second police vehicle on the 7500 block Sunset Avenue just east of San Juan Avenue. At that point, officers shot and killed her.</t>
  </si>
  <si>
    <t>http://www.kcra.com/news/officers-shoot-at-woman-in-stolen-vehicle-in-citrus-heights/24766092</t>
  </si>
  <si>
    <t>8/26/2014.1323</t>
  </si>
  <si>
    <t>Michael Cravey</t>
  </si>
  <si>
    <t>http://www.ocala.com/apps/pbcsi.dll/bilde?Site=OS&amp;Date=20140303&amp;Category=ARTICLES&amp;ArtNo=140309940&amp;Ref=V2&amp;MaxW=728&amp;logo=/images/watermark.gif&amp;logoxpos=0&amp;logoypos=0</t>
  </si>
  <si>
    <t>3750 SW Archer Rd</t>
  </si>
  <si>
    <t>Gainesville</t>
  </si>
  <si>
    <t>32608</t>
  </si>
  <si>
    <t>Alachua</t>
  </si>
  <si>
    <t>Gainesville Police Department</t>
  </si>
  <si>
    <t>Cravey was being chased after he allegedly stabbed a stranger on University of Florida campus. After wrecking his vehicle, he allegedly approached officers with a raised hatchet.</t>
  </si>
  <si>
    <t>http://www.gainesville.com/article/20140303/ARTICLES/140309941</t>
  </si>
  <si>
    <t>8/26/2014.1324</t>
  </si>
  <si>
    <t>Anthony Kovac</t>
  </si>
  <si>
    <t>2000 block Old Hwy 79</t>
  </si>
  <si>
    <t>O'Fallon</t>
  </si>
  <si>
    <t>63366</t>
  </si>
  <si>
    <t>St. Charles</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</si>
  <si>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</si>
  <si>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</si>
  <si>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</si>
  <si>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8/26/2014.1325</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</si>
  <si>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</si>
  <si>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</si>
  <si>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</si>
  <si>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</si>
  <si>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</si>
  <si>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8/26/2014.1326</t>
  </si>
  <si>
    <t>Treon "Tree" Johnson</t>
  </si>
  <si>
    <t>http://media.nbcmiami.com/images/1200*675/Treon-Johnson.jpg</t>
  </si>
  <si>
    <t>East 7th Avenue and 24th Street</t>
  </si>
  <si>
    <t>33013</t>
  </si>
  <si>
    <t>Hialeah Polce Department</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</si>
  <si>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</si>
  <si>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</si>
  <si>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8/26/2014.1327</t>
  </si>
  <si>
    <t>Lew G. Tyree II</t>
  </si>
  <si>
    <t>http://www.baynews9.com/content/dam/news/images/2014/03/1/Lew-Tyree-34.jpg</t>
  </si>
  <si>
    <t>2100 block Bloomingdale Villas Court</t>
  </si>
  <si>
    <t>Brandon</t>
  </si>
  <si>
    <t>33511</t>
  </si>
  <si>
    <t>Hillsborough</t>
  </si>
  <si>
    <t>Hillsborough County Sheriff's Department</t>
  </si>
  <si>
    <t>Officers responded to calls that Tyree was threatening passersby with a knife and 20-pound dumbbell. Officers attempted to subdue Tyree with a tazer to no effect, and shot him when he charged them.</t>
  </si>
  <si>
    <t>http://www.baynews9.com/content/news/baynews9/news/article.html/content/news/articles/bn9/2014/3/4/deputy_involved_shoo.html</t>
  </si>
  <si>
    <t>8/26/2014.1328</t>
  </si>
  <si>
    <t>Federico Osorio</t>
  </si>
  <si>
    <t>10511 SW 108th Ave.</t>
  </si>
  <si>
    <t>Kendall</t>
  </si>
  <si>
    <t>33176</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</si>
  <si>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</si>
  <si>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</si>
  <si>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Clay Spotted Bear</t>
  </si>
  <si>
    <t>Blackfeet Police Department</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</si>
  <si>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</si>
  <si>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</si>
  <si>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8/26/2014.1332</t>
  </si>
  <si>
    <t>Rebecca Lynn Oliver</t>
  </si>
  <si>
    <t>255 S 33</t>
  </si>
  <si>
    <t>Duncan</t>
  </si>
  <si>
    <t>29334</t>
  </si>
  <si>
    <t>Spartanburg</t>
  </si>
  <si>
    <t>Duncan Police Department</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</si>
  <si>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</si>
  <si>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</si>
  <si>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8/26/2014.1333</t>
  </si>
  <si>
    <t>Antonio Moreno</t>
  </si>
  <si>
    <t>1100 block Cloverdale Road</t>
  </si>
  <si>
    <t>Baltimore</t>
  </si>
  <si>
    <t>Maryland Transit Administration Police Department</t>
  </si>
  <si>
    <t>Medical Emergency</t>
  </si>
  <si>
    <t>Moreno became combative while riding the bus. Responding officers attempted to restrain Moreno, who then went into cardiac arrest and was transported to a hospital where he died three hours later.</t>
  </si>
  <si>
    <t>http://articles.baltimoresun.com/2014-03-04/news/bs-md-man-who-died-on-bus-identified-20140304_1_gavrilis-bus-driver-mta</t>
  </si>
  <si>
    <t>Pamela Hutcherson</t>
  </si>
  <si>
    <t>1500 block Bridgecrest Drive.</t>
  </si>
  <si>
    <t>Nashville</t>
  </si>
  <si>
    <t>37013</t>
  </si>
  <si>
    <t>Davidson</t>
  </si>
  <si>
    <t>Metropolitan Nashville Police Department</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</si>
  <si>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</si>
  <si>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</si>
  <si>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</si>
  <si>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</si>
  <si>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</si>
  <si>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</si>
  <si>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</si>
  <si>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</si>
  <si>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Otay Mountain Truck Trail near Alta Road</t>
  </si>
  <si>
    <t>A U.S. Border Patrol agent shot and killed an apparently undocumented migrant who allegedly threw rocks at the agent, striking his face.</t>
  </si>
  <si>
    <t>http://www.cnn.com/2014/02/19/us/california-border-rock-throwing-death/</t>
  </si>
  <si>
    <t>Michael E. Reilley</t>
  </si>
  <si>
    <t>http://wave.images.worldnow.com/images/5175682_BG2.jpg</t>
  </si>
  <si>
    <t>Kentucky 47 and Bucks Run Rd</t>
  </si>
  <si>
    <t>Ghent</t>
  </si>
  <si>
    <t>41045</t>
  </si>
  <si>
    <t>Carroll</t>
  </si>
  <si>
    <t>Kentucky State Police, Carroll County Sheriff's Office</t>
  </si>
  <si>
    <t>Arrested for domestic abuse, Reilley escaped and stole a State Police cruiser. He was chased by State Trooper Dave Roberts and Carroll County Deputy Sheriff Jim Hamilton, crashing into a barn 1 mile south of Ghent, Kentucky. The officers left their vehicle and shot Reilley who was trying to put his car in reverse, allegedly endangering the officers. Early reports couldn't say who fired the single fatal shot.</t>
  </si>
  <si>
    <t>http://madisoncourier.com/main.asp?SectionID=4&amp;subsectionID=253&amp;articleID=31188</t>
  </si>
  <si>
    <t>New /Bill Davis</t>
  </si>
  <si>
    <t>Nick Pitofsky</t>
  </si>
  <si>
    <t>http://cbsdallas.files.wordpress.com/2014/02/vanessa-and-nick-pitofsky.jpg?w=620&amp;h=349&amp;crop=1</t>
  </si>
  <si>
    <t>1800 Browder St</t>
  </si>
  <si>
    <t>Crandall Police Department</t>
  </si>
  <si>
    <t>Police say Sgt. Nick Pitofsky, a Crandall police officer is said to be the only suspect in the apparent murder-suicide.</t>
  </si>
  <si>
    <t>http://www.wfaa.com/story/local/2014/10/05/14175584/</t>
  </si>
  <si>
    <t>Vanessa Pitofsky</t>
  </si>
  <si>
    <t>John Edward Chesney</t>
  </si>
  <si>
    <t>http://media.nbcsandiego.com/images/1200*675/john+chesney+ois+.JPG</t>
  </si>
  <si>
    <t>900 block Broadway</t>
  </si>
  <si>
    <t>92101</t>
  </si>
  <si>
    <t>John Edward Chesney, 62, was shot and killed by police in his apartment after an hour long standoff. Chesney was said to be suicidal at the time of his death.</t>
  </si>
  <si>
    <t>http://www.utsandiego.com/news/2014/feb/26/suicidal-man-rifle-downtown-san-diego/</t>
  </si>
  <si>
    <t>Raymundo Guzman</t>
  </si>
  <si>
    <t>604 W. 178th St.</t>
  </si>
  <si>
    <t>An off-duty NYPD officer and his father were approached on the street by Guzman, who attempted to mug them at gunpoint. The officer drew his weapon and fatally shot him.</t>
  </si>
  <si>
    <t>http://www.nydailynews.com/archives/news/off-duty-kills-mugger-officials-article-1.495779</t>
  </si>
  <si>
    <t>Willie Carter</t>
  </si>
  <si>
    <t>East Main Street</t>
  </si>
  <si>
    <t>14609</t>
  </si>
  <si>
    <t>Carter was shot to death after threatening officers with the two knives he'd just used to fatally stab his wife.</t>
  </si>
  <si>
    <t>http://wxxinews.org/post/mayor-appoint-committee-following-police-shooting</t>
  </si>
  <si>
    <t>Stefanos Kiladitis</t>
  </si>
  <si>
    <t>Fort Hamilton Parkway and 88th Street</t>
  </si>
  <si>
    <t>11209</t>
  </si>
  <si>
    <t>An off-duty and allegedly inebriated officer made a left turn through a red light and collided with Kiladitis on his motorcycle. Kiladitis was thrown 50 feet away from his bike and sustained grave head wounds. He was removed from life support three days later. The officer was indicted but acquitted.</t>
  </si>
  <si>
    <t>http://www.brooklynpaper.com/assets/pdf/25_26br.pdf</t>
  </si>
  <si>
    <t>Anthony Hayes</t>
  </si>
  <si>
    <t>St. Charles Avenue and Felicity Street</t>
  </si>
  <si>
    <t>70130</t>
  </si>
  <si>
    <t>The day after Christmas, four months after Katrina, Hayes argued with a drugstore clerk. He left the store and became aggressive with two officers who engaged him, and he produced a 3-inch knife. To quote CBS "16 more officers came to help." Ultimately Hayes was shot at nine times at least. In September 2011 the city settled two separate wrongful-death suits for undisclosed sums, likely in the millions.</t>
  </si>
  <si>
    <t>http://www.nola.com/crime/index.ssf/2011/09/new_orleans_reaches_settlement.html</t>
  </si>
  <si>
    <t>Dwayne David</t>
  </si>
  <si>
    <t>http://assets.nydailynews.com/polopoly_fs/1.305546.1314378604!/img/httpImage/amd-david-ford-jpg.jpg</t>
  </si>
  <si>
    <t>1058 Rutland Road</t>
  </si>
  <si>
    <t>Brothers Dwayne David and Kayshawn Forde lived across the street from the club where they ran afoul of police addressing a large street disturbance at 3:30 am. Two officers responded, and in a firefight one of them fired his weapon 16 times. The other fired once. Some question remained about if the brothers had been armed.</t>
  </si>
  <si>
    <t>http://www.nytimes.com/2008/10/27/nyregion/27shoot.html?_r=0</t>
  </si>
  <si>
    <t>Kayshawn Forde</t>
  </si>
  <si>
    <t>Manuel Chamelta</t>
  </si>
  <si>
    <t>21-01 31st Street</t>
  </si>
  <si>
    <t>11105</t>
  </si>
  <si>
    <t>Mexican immigrant Chamelta was working behind the counter of a deli when a retired NYPD detective reached for his pager and accidentally fired his gun. The gun fired once into Chamelta's chest. His last words were "Why did you shoot me?"</t>
  </si>
  <si>
    <t>http://www.nydailynews.com/archives/news/deli-clerk-killed-ex-cop-drops-gun-article-1.585834</t>
  </si>
  <si>
    <t>Jimmell Cannon</t>
  </si>
  <si>
    <t>http://colorlines.com/assets_c/2011/08/Jimmell_Cannon-thumb-640xauto-3783.jpg</t>
  </si>
  <si>
    <t>1040 N Keeler Ave</t>
  </si>
  <si>
    <t>60651</t>
  </si>
  <si>
    <t>Police seeking a gunman in the neighborhood crossed paths with 13-year-old Cannon with a plastic gun in the park. Officers killed him with eight rounds. Police and eyewitnesses of Cannon's behavior describe his last moments "quite differently".</t>
  </si>
  <si>
    <t>http://www.huffingtonpost.com/2011/07/26/jimmell-cannon-shot-eight_n_909583.html</t>
  </si>
  <si>
    <t>Tolsie Nohar</t>
  </si>
  <si>
    <t>121st St. and Liberty Avenue</t>
  </si>
  <si>
    <t>11419</t>
  </si>
  <si>
    <t>Driving a stolen car, Nohar was detained at a traffic stop shortly after one a.m. but fled. NYPD, citing regulations that prohibit them from high-speed pursuits, stated that they followed at regular speeds and lost sight of the vehicle. Shortly afterward the vehicle crashed into the loading dock of a factory. Nohar was killed, and his passenger seriously injured.</t>
  </si>
  <si>
    <t>http://www.timesledger.com/stories/2005/7/20050217-archive162.html</t>
  </si>
  <si>
    <t>Santiago Urena</t>
  </si>
  <si>
    <t>3145 Park Avenue</t>
  </si>
  <si>
    <t>According to police Urena became upset because his mother's home health care worker refused his advances. He died in a hail of 21 police bullets, three of which struck him. His return fire wounded an NYPD officer.</t>
  </si>
  <si>
    <t>http://gothamist.com/2010/03/23/police_bullets_killed_gunman_in_bro.php</t>
  </si>
  <si>
    <t>Charles Muse III</t>
  </si>
  <si>
    <t>http://img01.funeralnet.com/obit_photo.php?type=obit&amp;fullsize=1&amp;id=1351747&amp;clientid=desmondfuneralhome&amp;rand=1412622318</t>
  </si>
  <si>
    <t>400 Phillips Avenue</t>
  </si>
  <si>
    <t>Clawson</t>
  </si>
  <si>
    <t>48017</t>
  </si>
  <si>
    <t>Oakland County Sheriff's Department</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</si>
  <si>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</si>
  <si>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</si>
  <si>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Robert J. Storay</t>
  </si>
  <si>
    <t>http://www.gannett-cdn.com/-mm-/786c4c7fec9569a09edc8a24d7b9044a7e7c4a42/c=0-10-480-371&amp;r=x404&amp;c=534x401/local/-/media/KTHV/KTHV/2014/03/06//1394133736000-robert-storay.jpg</t>
  </si>
  <si>
    <t>400 South Maple Street</t>
  </si>
  <si>
    <t>North Little Rock Police Department</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</si>
  <si>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</si>
  <si>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</si>
  <si>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Gary E. Wenzel</t>
  </si>
  <si>
    <t>http://bloximages.newyork1.vip.townnews.com/stltoday.com/content/tncms/assets/v3/editorial/f/84/f84a02f4-de9b-59b6-a34b-832d4485fb0c/5318984566f2d.preview-620.jpg</t>
  </si>
  <si>
    <t>3756 State Highway J</t>
  </si>
  <si>
    <t>Bourbon</t>
  </si>
  <si>
    <t>65441</t>
  </si>
  <si>
    <t>Bourbon Police Department</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</si>
  <si>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</si>
  <si>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</si>
  <si>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Michael Eugene Spohn</t>
  </si>
  <si>
    <t>http://bloximages.chicago2.vip.townnews.com/grandlakenews.com/content/tncms/assets/v3/editorial/5/a5/5a53d78c-22f1-11e2-a2ae-001a4bcf887a/5090709510744.preview-300.jpg</t>
  </si>
  <si>
    <t>65 Front Street</t>
  </si>
  <si>
    <t>Binghamton</t>
  </si>
  <si>
    <t>Binghamton Police Department, other agencies</t>
  </si>
  <si>
    <t>At 2 a.m. police responded to multiple disturbance reports from a motel. They found Spohn, an oil industry worker from Oklahoma, drunk, armed and uncooperative. Tasing Spohn didn't work. More than a dozen officers from multiple agencies fired over 100 bullets at him within six seconds.</t>
  </si>
  <si>
    <t>http://archive.pressconnects.com/article/20121117/NEWS01/311160023/DA-Binghamton-police-justified-100-bullet-Days-Inn-shooting</t>
  </si>
  <si>
    <t>Ronald Clemons</t>
  </si>
  <si>
    <t>120 Schermerhorn St</t>
  </si>
  <si>
    <t>Clemons had just been taken into custody for minor traffic and drug offenses when he complained of cardiac problems and swollen legs. He was reportedly taken to a hospital but released and held in Brooklyn Central Booking, where he died of unspecified medical issues.</t>
  </si>
  <si>
    <t>http://www.nytimes.com/2006/08/23/nyregion/23mbrfs-003.html?_r=0</t>
  </si>
  <si>
    <t>Marie Fares</t>
  </si>
  <si>
    <t>Ditmars Boulevard and 21st Street</t>
  </si>
  <si>
    <t>Fares was a passenger in her son's car, fatally injured after being broadsided by a police car chasing a robbery suspect.</t>
  </si>
  <si>
    <t>http://www.nytimes.com/2004/12/16/nyregion/16fatal.html?pagewanted=print&amp;position=</t>
  </si>
  <si>
    <t>Kevin Callahan</t>
  </si>
  <si>
    <t>http://cdn.newsday.com/polopoly_fs/1.9011540.1407609540!/httpImage/image.JPG_gen/derivatives/display_600/image.JPG</t>
  </si>
  <si>
    <t>14 Franklin Ave</t>
  </si>
  <si>
    <t>Selden</t>
  </si>
  <si>
    <t>11784</t>
  </si>
  <si>
    <t>Callahan's brother called 911 to report a possible suspicious person inside their house. While checking the house, officers fired blindly through doors and walls and fatally struck the unarmed Callahan three times. Their behavior, the detention of family members, and the delay in getting medical attention to the victim (while the uninjured officers were rushed to the hospital) were grounds for the family's wrongful death suit against the county and eight officers.</t>
  </si>
  <si>
    <t>http://www.nydailynews.com/new-york/long-island-mom-unarmed-son-shot-dead-sues-suffolk-county-police-department-article-1.1095985</t>
  </si>
  <si>
    <t>Adam Perez</t>
  </si>
  <si>
    <t>Frederick Douglass Boulevard and W. 115th Street</t>
  </si>
  <si>
    <t>10026</t>
  </si>
  <si>
    <t>Perez was a pedestrian struck and killed mid-block by an NYPD police car as he walked home from his job at a Manhattan restaurant. The cruiser had been racing in pursuit of an armed man.</t>
  </si>
  <si>
    <t>https://groups.google.com/forum/#!topic/alt.obituaries/mdmGymsJvO4</t>
  </si>
  <si>
    <t>Virginia Verdee</t>
  </si>
  <si>
    <t>Grand Concourse and E. 183rd Street</t>
  </si>
  <si>
    <t>10468</t>
  </si>
  <si>
    <t>Initial reports claimed that the off-duty narcotics officer who ran over and killed Verdee with his Jeep on the sidewalk was rushing his pregnant wife to the hospital. Police used pepper spray on a witness, tackled her for taking photographs, and wrote her a summons. Police withheld the driver's name from the victim's mother.</t>
  </si>
  <si>
    <t>http://www.nydailynews.com/archives/news/probe-death-girl-hit-car-kin-article-1.595880</t>
  </si>
  <si>
    <t>Lester Zachary</t>
  </si>
  <si>
    <t>2420 Gould Street</t>
  </si>
  <si>
    <t>Bean bag rounds</t>
  </si>
  <si>
    <t>Veteran Zachary complained to the VA of disturbing nightmares. The VA turned and called the police, mentioning that Zachary owned weapons. Eight officers felt in danger when they arrived although Zachary showed he had no weapons and asked them to leave, so officers shot him with two bean-bag rounds. He went down and died two days later from internal bleeding.</t>
  </si>
  <si>
    <t>http://www.gpo.gov/fdsys/pkg/USCOURTS-gamd-4_07-cv-00052/pdf/USCOURTS-gamd-4_07-cv-00052-0.pdf</t>
  </si>
  <si>
    <t>Michael Ellerbe</t>
  </si>
  <si>
    <t>http://old.post-gazette.com/images2/20021228michael_175.jpg</t>
  </si>
  <si>
    <t>68 Murray Drive</t>
  </si>
  <si>
    <t>Uniontown</t>
  </si>
  <si>
    <t>15401</t>
  </si>
  <si>
    <t>Fayette</t>
  </si>
  <si>
    <t>Pennsylvania State Police</t>
  </si>
  <si>
    <t>Two troopers pursued young, slight Ellerbe in a stolen SUV then continued the pursuit on foot. The unarmed Ellerbe was fatally shot in the back. Police refused to release even the most ordinary details of the event. The troopers were officially cleared but Ellerbe's family settled in March 2008 for $12.5M.</t>
  </si>
  <si>
    <t>http://usatoday30.usatoday.com/news/nation/2008-03-11-pa-police-shooting_N.htm</t>
  </si>
  <si>
    <t>Julio Alberto Ortega-Moncada</t>
  </si>
  <si>
    <t>East 59th Street and Second Avenue</t>
  </si>
  <si>
    <t>10022</t>
  </si>
  <si>
    <t>Photographer Ortega-Moncada was at the western (Manhattan) end of the Queensboro bridge in the early morning hours shooting pictures. An off-duty and undeniably drunk NYPD officer maneuvered through closed-off sections and traffic cones to approach the victim in his SUV, then physically slammed the vehicle into Ortega-Moncada. He was charged with manslaughter.</t>
  </si>
  <si>
    <t>http://nydailynews.com/archives/news/finest-nabbed-dwi-bridge-horror-article-1.609830</t>
  </si>
  <si>
    <t>Eddy Barrios</t>
  </si>
  <si>
    <t>E Road</t>
  </si>
  <si>
    <t>LaBelle</t>
  </si>
  <si>
    <t>33935</t>
  </si>
  <si>
    <t>Hendry</t>
  </si>
  <si>
    <t>Hendry County Sheriff's Office</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</si>
  <si>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</si>
  <si>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</si>
  <si>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Robert James Gonzales</t>
  </si>
  <si>
    <t>http://www.fatalencounters.org/wp-content/uploads/2013/10/RobertJamesGozalez.jpg</t>
  </si>
  <si>
    <t>1600 Jackson Street</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</si>
  <si>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</si>
  <si>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</si>
  <si>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James Stutchman</t>
  </si>
  <si>
    <t>http://kotv.images.worldnow.com/images/24910001_BG1.jpg</t>
  </si>
  <si>
    <t>1300 East First Street</t>
  </si>
  <si>
    <t>Okmulgee</t>
  </si>
  <si>
    <t>74447</t>
  </si>
  <si>
    <t>Okmulgee Police Department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</si>
  <si>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</si>
  <si>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</si>
  <si>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Eric Hines</t>
  </si>
  <si>
    <t>131 Cumberland Walk</t>
  </si>
  <si>
    <t>An NYPD officer had just finished a work shift when he noticed Hines with his gun trained on another man. The officer ordered him to drop his weapon, which started a shootout between the two. The officer was wounded with two bullets, Hines was fired at 11 times and mortally wounded, and the third man shot in the leg.</t>
  </si>
  <si>
    <t>http://gothamist.com/2006/10/27/cop_shot_in_for.php</t>
  </si>
  <si>
    <t>Katrell Butler</t>
  </si>
  <si>
    <t>Kings Highway and Avenue K</t>
  </si>
  <si>
    <t>11234</t>
  </si>
  <si>
    <t>Police followed an SUV for running a red light. After a brief pursuit the vehicles arrived at a busy three-way intersection where the SUV stopped, the driver grabbed a handgun, and maneuvered back and forth in an attempt to escape. The SUV pinned one officer against a parked car. That officer fatally shot the driver, Butler.</t>
  </si>
  <si>
    <t>http://www.nytimes.com/2006/11/12/nyregion/12shootout.html?_r=0</t>
  </si>
  <si>
    <t>Darryl Green</t>
  </si>
  <si>
    <t>New Lots Avenue and Wyona Street</t>
  </si>
  <si>
    <t>An early morning gun battle and pursuit that began at a neighborhood social club ended 10 blocks down the same street. Four NYPD plainsclothes officers had been called to a stabbing and chased a BMW. Perhaps 50 shots were fired leaving Green dead and his passenger, his uncle, in critical condition.</t>
  </si>
  <si>
    <t>http://www.nytimes.com/2005/10/23/nyregion/23shot.html</t>
  </si>
  <si>
    <t>Gayle Duran</t>
  </si>
  <si>
    <t>4727 White Plains Road</t>
  </si>
  <si>
    <t>10470</t>
  </si>
  <si>
    <t>An NYPD detective noticed and followed a man displaying a weapon into an apartment building. The man entered, turned on the second-story landing, and started shooting. The detective was wounded, and Duran shot to death.</t>
  </si>
  <si>
    <t>http://www.nysun.com/new-york/narcotics-detective-shot-19-year-old-killed/6370/</t>
  </si>
  <si>
    <t>Darin John Richardson</t>
  </si>
  <si>
    <t>http://assets.nydailynews.com/polopoly_fs/1.339712!/img/httpImage/image.jpg_gen/derivatives/article_970/asm-darinjohnrichardson-jpg.jpg</t>
  </si>
  <si>
    <t>Belmont Avenue and Fountain Avenue</t>
  </si>
  <si>
    <t>Three officers noticed Richardson leaving a bodega with a gun-shaped bulge in his pocket. Moving to detain him for questioning, Richardson trotted away and at one point turned towards officers with gun in hand. He was shot to death. Richardson was from Georgia and was on the FBI Most Wanted list.</t>
  </si>
  <si>
    <t>http://www.nysun.com/new-york/brooklyn-police-shooting-victim-was-on-fbi-most/68857/</t>
  </si>
  <si>
    <t>Khazyier Pugh</t>
  </si>
  <si>
    <t>http://ww2.hdnux.com/photos/71/42/235697/3/628x471.jpg</t>
  </si>
  <si>
    <t>Fourth Street and St. Joseph Street</t>
  </si>
  <si>
    <t>12180</t>
  </si>
  <si>
    <t>An unmarked police Jeep struck and killed 5-year-old Pugh as he crossed the street.</t>
  </si>
  <si>
    <t>http://www.newsday.com/upstate-ny-boy-dies-after-being-hit-by-police-suv-1.1334092</t>
  </si>
  <si>
    <t>Mingo Kenneth Mason</t>
  </si>
  <si>
    <t>420 E. 105th St.</t>
  </si>
  <si>
    <t>10029</t>
  </si>
  <si>
    <t>Four officers responding to a "man with a gun" call at a housing project around 1 in the morning found four men who bolted from the scene. Mason was one of those four, chased a bit south on foot, and fatally shot him when he refused to surrender his weapon. Witnesses disputed the police account.</t>
  </si>
  <si>
    <t>http://nypost.com/2006/09/17/harlem-cop-kills-teen-in-gun-chase/</t>
  </si>
  <si>
    <t>Leroy Smalls</t>
  </si>
  <si>
    <t>2120 Madison Ave.</t>
  </si>
  <si>
    <t>A fierce struggle between Smalls and two officers responding to "a man with a gun" call resulted in Smalls being shot to death as he emerged from the elevator on the ground floor of a housing project.</t>
  </si>
  <si>
    <t>http://www.nydailynews.com/archives/news/gunman-killed-police-brawl-article-1.560477</t>
  </si>
  <si>
    <t>Bobby Roman</t>
  </si>
  <si>
    <t>http://assets.nydailynews.com/polopoly_fs/1.220612.1314289338!/img/httpImage/image.jpg_gen/derivatives/article_970/amd-bobbyroman-jpg.jpg?enlarged</t>
  </si>
  <si>
    <t>Fulton Street and Spencer Place</t>
  </si>
  <si>
    <t>Two NYPD officers chased a speeding Roman on his motorcycle, then watched as Roman clipped another vehicle he meant to pass. Roman was thrown from the bike into a building and suffered fatal injuries. A police surveillance video revealed that neither the police nor the clipped vehicle stopped. The DA chose not to press charges against the police and furthermore city attorneys moved to conceal the video from the public record.</t>
  </si>
  <si>
    <t>http://www.nydailynews.com/news/crime/2-cops-duck-rap-biker-death-article-1.220611</t>
  </si>
  <si>
    <t>Duane Brown</t>
  </si>
  <si>
    <t>http://assets.nydailynews.com/polopoly_fs/1.1005643!/img/httpImage/image.jpg_gen/derivatives/article_970/copshoot14n-3-web.jpg</t>
  </si>
  <si>
    <t>943 Schenck Ave</t>
  </si>
  <si>
    <t>Brown was killed by police in his own home due to a miscommunication. Police, Brown and Brown's brother were jointly trying to catch two reported burglars. An officer seeing Brown with gun in hand mistook him for one of the criminals and shot him dead. The family filed a $10M wrongful-death suit against the city.</t>
  </si>
  <si>
    <t>http://nydailynews.com/new-york/cops-kill-armed-brooklyn-man-girlfriend-victim-investigating-break-in-home-article-1.1005646</t>
  </si>
  <si>
    <t>Ashley MacDonald</t>
  </si>
  <si>
    <t>http://www.ocregister.com/newsimages/local/2006/09/13shootingmom_ashley.jpg</t>
  </si>
  <si>
    <t>16192 Sher Lane</t>
  </si>
  <si>
    <t>Two police responded to a call of a young woman with a pocket knife acting strangely. They told her to drop it but she lunged at them. They shot her twice in the chest and she died at the hospital. Later, it was found that she was distraught over allegedly having been drugged and raped the night before.</t>
  </si>
  <si>
    <t>http://articles.latimes.com/2006/aug/26/local/me-copshooting26</t>
  </si>
  <si>
    <t>New / ForAshleyMacDonald</t>
  </si>
  <si>
    <t>Dontez O'Neal</t>
  </si>
  <si>
    <t>Burton Avenue</t>
  </si>
  <si>
    <t>45229</t>
  </si>
  <si>
    <t>Police follow and corner a car containing deceased and a man who sold an undercover office heroin. The deceased allegedly fired one shot at officers. Officer shot the deceased 4 times, including once in the head. Dashboard camera "malfunctioned" during the shooting.</t>
  </si>
  <si>
    <t>http://www.wcpo.com/news/local-news/lawsuit-filed-against-police-officers-in-avondale-shooting-death</t>
  </si>
  <si>
    <t>John Jolley Jr.</t>
  </si>
  <si>
    <t>900 block Esquire Alley</t>
  </si>
  <si>
    <t>40203</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</si>
  <si>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</si>
  <si>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</si>
  <si>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New/Riley</t>
  </si>
  <si>
    <t>Shad Gerken</t>
  </si>
  <si>
    <t>South Chester Road</t>
  </si>
  <si>
    <t>04457</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</si>
  <si>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</si>
  <si>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</si>
  <si>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Reginald Owens</t>
  </si>
  <si>
    <t>815 Wheeler Avenue NW</t>
  </si>
  <si>
    <t>Huntsville</t>
  </si>
  <si>
    <t>35801</t>
  </si>
  <si>
    <t>Huntsville Police Department</t>
  </si>
  <si>
    <t>Suspect drover in gray minivan to Huntsville PD station on Wheeler Avenue and rammed and patrol car with an on-duty officer inside. Both drivers exited vehicle. Officer claims suspect lunged at him with a knife and ignored commands to drop the knife. Officers shot the suspect, who later died at Huntsville Hospital of his injuries.</t>
  </si>
  <si>
    <t>http://www.al.com/news/huntsville/index.ssf/2014/10/officer-involved_shooting_at_m.html#incart_2box</t>
  </si>
  <si>
    <t>Diana Prince</t>
  </si>
  <si>
    <t>Romero Roberto Moya</t>
  </si>
  <si>
    <t>http://wbrc.images.worldnow.com/images/20363570_BG4.jpg</t>
  </si>
  <si>
    <t>Beck Road and Highway 78</t>
  </si>
  <si>
    <t>36260</t>
  </si>
  <si>
    <t>Moya was shot multiple times by police in the town of Oxford, east of Birmingham, as he stepped from a hijacked car that struck another vehicle. A short distance away before he was killed, Moya had exchanged gunfire with other police after crashing his initial getaway car, leaving one officer critically injured. The pursuit was triggered by a triple slaying Moya was suspected of committing at a trailer home earlier in the morning in Cleburne County, AL, near the Georgia state line.</t>
  </si>
  <si>
    <t>http://www.stabroeknews.com/2012/archives/12/16/man-with-assault-rifle-shot-dead-by-police-after-alabama-triple-murder/</t>
  </si>
  <si>
    <t>Donnie Reeves</t>
  </si>
  <si>
    <t>Southmoor Circle</t>
  </si>
  <si>
    <t>Oxford police responded to a 911 hang up call at the Reaves home, and discovered a minor domestic incident between "Donny" Reaves and his wife (arguing). Mrs. Reaves says she told police the antique .22 handgun her husband had was not loaded. The family contends police did not give the deceased, a Navy Veteran and cancer survivor, a warning to drop his gun. Instead, police officers fired on Reaves with high-powered rifles. "They did exactly what they were supposed to do. I'm not a politically correct person, but if you point a gun at a police officer, you should expect to be shot, plain and simple," said Oxford chief of Police Bill Partridge. " We're not going check to see if there are bullets."</t>
  </si>
  <si>
    <t>http://www.abc3340.com/story/15465407/police-shooting-leaves-man-dead</t>
  </si>
  <si>
    <t>Lawrence Wallace Jr.</t>
  </si>
  <si>
    <t>http://i.dailymail.co.uk/i/pix/2012/02/04/article-0-1196C9B5000005DC-525_468x392.jpg</t>
  </si>
  <si>
    <t>1400 block Daytona Drive</t>
  </si>
  <si>
    <t>36605</t>
  </si>
  <si>
    <t>Mobile Police Department</t>
  </si>
  <si>
    <t>The incident began around 3:50 p.m. as Officer Steven Green transported Lawrence to the Mobile County Metro Jail for booking on a robbery charge. Lawrence stabbed Green, then fled in the officer's patrol car. A second officer, Mark Johnson, gave chase and was shot in the arm during the pursuit. A standoff ensured in the residential area street and Lawrence exchanged gunfire with the two officers before being fatally shot by Green. In Oct. 2013, a Mobile Co Grand Jury ruled the shooting was justified and cleared Green of any wrongdoing.</t>
  </si>
  <si>
    <t>http://www.reuters.com/article/2012/02/04/us-alabama-police-shooting-idUSTRE81301N20120204</t>
  </si>
  <si>
    <t>Evan Newsom</t>
  </si>
  <si>
    <t>https://encrypted-tbn3.gstatic.com/images?q=tbn:ANd9GcR9ucN3uFHEDRv5yWYNR32P790FiCv4P1KZ_C2I1oAnafbScnaOKlG8qQ</t>
  </si>
  <si>
    <t>12000 block Tacketts Mill Road</t>
  </si>
  <si>
    <t>Stafford</t>
  </si>
  <si>
    <t>22556</t>
  </si>
  <si>
    <t>Stafford Police Department</t>
  </si>
  <si>
    <t>Distraught Teen, Evan had assaulted Mom and Neighbor and took mothers car without permission. Evan was contained in his residence when Stafford Deputies entered and shot Evan after unnecessarily escalating the situation through taunts and failure to coordinate with other responders. Deputies fired shots despite others being present in other residences within same structure.</t>
  </si>
  <si>
    <t>http://potomaclocal.com/2012/12/11/2-others-inside-home-when-police-shot-teen-dead/</t>
  </si>
  <si>
    <t>concern4civics</t>
  </si>
  <si>
    <t>8/26/2014.1342</t>
  </si>
  <si>
    <t>503 West Road</t>
  </si>
  <si>
    <t>77038</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</si>
  <si>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</si>
  <si>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</si>
  <si>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8/26/2014.1343</t>
  </si>
  <si>
    <t>Clifford Crowe</t>
  </si>
  <si>
    <t>http://wate.images.worldnow.com/images/24911343_BG4.JPG</t>
  </si>
  <si>
    <t>4111 Tazewell Pike</t>
  </si>
  <si>
    <t>Knoxville</t>
  </si>
  <si>
    <t>37918</t>
  </si>
  <si>
    <t>Knox</t>
  </si>
  <si>
    <t>Knoxville Police Department</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</si>
  <si>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</si>
  <si>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</si>
  <si>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8/26/2014.1346</t>
  </si>
  <si>
    <t>Maria McEwen</t>
  </si>
  <si>
    <t>http://ak-cache.legacy.net/legacy/images/Cobrands/News-JournalOnline/Photos/0309MARIAMCEWEN.eps_20140308.jpg</t>
  </si>
  <si>
    <t>2679 N Atlantic Ave</t>
  </si>
  <si>
    <t>Daytona Beach</t>
  </si>
  <si>
    <t>32118</t>
  </si>
  <si>
    <t>Florida Highway Patrol</t>
  </si>
  <si>
    <t>McEwen was hit by a Florida Highway Patrol vehicle as the trooper was pulling into a parking lot. McEwen died the next day in a nearby hospital.</t>
  </si>
  <si>
    <t>http://newsdaytonabeach.com/97-year-old-woman-in-hospital-after-fhp-trooper-hits-her-with-car/</t>
  </si>
  <si>
    <t>8/26/2014.1344</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</si>
  <si>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</si>
  <si>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</si>
  <si>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</si>
  <si>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</si>
  <si>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</si>
  <si>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</si>
  <si>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</si>
  <si>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</si>
  <si>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8/26/2014.1345</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</si>
  <si>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</si>
  <si>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</si>
  <si>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</si>
  <si>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</si>
  <si>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http://collegian.csufresno.edu/2014/03/07/woman-shot-twice-killed-by-fresno-police-officer-in-apartment-complex-west-of-campus/</t>
  </si>
  <si>
    <t>8/26/2014.1347</t>
  </si>
  <si>
    <t>Emerson Clayton Jr.</t>
  </si>
  <si>
    <t>http://greenecountydemocrat.com/wp-content/uploads/2014/06/Emerson-Crayton-Jr..jpg</t>
  </si>
  <si>
    <t>4727 U.S. 280</t>
  </si>
  <si>
    <t>Alexander City</t>
  </si>
  <si>
    <t>35010</t>
  </si>
  <si>
    <t>Tallapoosa</t>
  </si>
  <si>
    <t>Alexander City Police Department</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</si>
  <si>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</si>
  <si>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</si>
  <si>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8/26/2014.1348</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</si>
  <si>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</si>
  <si>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</si>
  <si>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</si>
  <si>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</si>
  <si>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</si>
  <si>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8/26/2014.1349</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</si>
  <si>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</si>
  <si>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</si>
  <si>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</si>
  <si>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</si>
  <si>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</si>
  <si>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</si>
  <si>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</si>
  <si>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</si>
  <si>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8/26/2014.1351</t>
  </si>
  <si>
    <t>Floyd Gene Hodge</t>
  </si>
  <si>
    <t>215 Plantation Dr</t>
  </si>
  <si>
    <t>Sebring</t>
  </si>
  <si>
    <t>33876</t>
  </si>
  <si>
    <t>Highlands</t>
  </si>
  <si>
    <t>Highlands County Sheriff's Department</t>
  </si>
  <si>
    <t>Hodge's wife frantically called police to report issues with her husband, who was equipped with a high-powered rifle. Police arrived and engaged in a short gun battle with Hodge, fatally shooting him.</t>
  </si>
  <si>
    <t>http://www.newssun.com/news/article_513fe971-a208-543b-8a5c-71ff2376804d.html</t>
  </si>
  <si>
    <t>8/26/2014.1354</t>
  </si>
  <si>
    <t>Andrew Rael</t>
  </si>
  <si>
    <t>http://kpho.images.worldnow.com/images/24929858_BG3.JPG</t>
  </si>
  <si>
    <t>4153 S Priest Dr</t>
  </si>
  <si>
    <t>Rael was killed in a shootout with police following a short car chase. He had recently been released from prison and was connected to two recent murders in Arizona.</t>
  </si>
  <si>
    <t>http://www.kpho.com/story/24929858/suspect-shot-dead-by-dps-officersprobably-suspect-in-buckeye-homicide</t>
  </si>
  <si>
    <t>8/26/2014.1355</t>
  </si>
  <si>
    <t>David L. Robinson</t>
  </si>
  <si>
    <t>1799 Woodard St</t>
  </si>
  <si>
    <t>After an early-morning confrontation with an officer, the homeless Robinson was shot and killed in the backyard of an abandoned house. Robinson was armed with a knife at the time of the shooting.</t>
  </si>
  <si>
    <t>http://www.8newsnow.com/story/24929567/breaking-news-officer-involved-shooting-in-north-las-vegas</t>
  </si>
  <si>
    <t>8/26/2014.1357</t>
  </si>
  <si>
    <t>Herbert Wayne Morehead</t>
  </si>
  <si>
    <t>Taliaferro Springs Rd</t>
  </si>
  <si>
    <t>Lyerly</t>
  </si>
  <si>
    <t>30730</t>
  </si>
  <si>
    <t>Chattooga</t>
  </si>
  <si>
    <t>Chattooga County Sheriff's Department</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</si>
  <si>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</si>
  <si>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</si>
  <si>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8/26/2014.1362</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</si>
  <si>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</si>
  <si>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</si>
  <si>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</si>
  <si>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</si>
  <si>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</si>
  <si>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</si>
  <si>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</si>
  <si>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8/26/2014.1359</t>
  </si>
  <si>
    <t>Brian P. Spooner</t>
  </si>
  <si>
    <t>http://media.graytvinc.com/images/brian-spooner.JPG</t>
  </si>
  <si>
    <t>700 E Commercial St</t>
  </si>
  <si>
    <t>Oberlin</t>
  </si>
  <si>
    <t>67749</t>
  </si>
  <si>
    <t>Kansas Highway Patrol</t>
  </si>
  <si>
    <t>Police responding to reports of an armed man making threats shot Spooner after he fled a home and exchanged gunfire with a group of police.</t>
  </si>
  <si>
    <t>http://www.salina.com/news/Oberlin2014-03-12T16-27-32</t>
  </si>
  <si>
    <t>8/26/2014.1361</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</si>
  <si>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</si>
  <si>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</si>
  <si>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</si>
  <si>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</si>
  <si>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</si>
  <si>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</si>
  <si>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</si>
  <si>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8/26/2014.1365</t>
  </si>
  <si>
    <t>Michael Snyder</t>
  </si>
  <si>
    <t>U.S. Route 90</t>
  </si>
  <si>
    <t>Chipley</t>
  </si>
  <si>
    <t>32428</t>
  </si>
  <si>
    <t>Washington County Sheriff’s Office</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</si>
  <si>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</si>
  <si>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</si>
  <si>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8/26/2014.1366</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</si>
  <si>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</si>
  <si>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</si>
  <si>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</si>
  <si>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</si>
  <si>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</si>
  <si>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</si>
  <si>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8/26/2014.1367</t>
  </si>
  <si>
    <t>Troy David Whisnant</t>
  </si>
  <si>
    <t>http://heavyeditorial.files.wordpress.com/2014/03/whisnant-mug.jpg?w=640&amp;h=473</t>
  </si>
  <si>
    <t>5500 Fish Hatchery Rd</t>
  </si>
  <si>
    <t>Morgantown</t>
  </si>
  <si>
    <t>28655</t>
  </si>
  <si>
    <t>Burke</t>
  </si>
  <si>
    <t>Avery County Sheriff’s Department</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</si>
  <si>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</si>
  <si>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</si>
  <si>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8/26/2014.1368</t>
  </si>
  <si>
    <t>Raul Altimirano Suarez Jr.</t>
  </si>
  <si>
    <t>N 51st St and E Thomas Rd</t>
  </si>
  <si>
    <t>85008</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</si>
  <si>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</si>
  <si>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</si>
  <si>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8/26/2014.1369</t>
  </si>
  <si>
    <t>Stanley Preston Thompson</t>
  </si>
  <si>
    <t>2900 Hillview Dr</t>
  </si>
  <si>
    <t>95993</t>
  </si>
  <si>
    <t>Yuba City Police Department</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</si>
  <si>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</si>
  <si>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</si>
  <si>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8/26/2014.1371</t>
  </si>
  <si>
    <t>Derral Kenneth "Kenny" Mosby</t>
  </si>
  <si>
    <t>http://columbian.media.clients.ellingtoncms.com/img/photos/2014/03/07/424622_fricops_gee_creek_1_t410.jpg?abf12a76e9e2bd182938a896e77d4d6f18815d64</t>
  </si>
  <si>
    <t>19306 NE 29th Ave</t>
  </si>
  <si>
    <t>Ridgefield</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</si>
  <si>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</si>
  <si>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</si>
  <si>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</si>
  <si>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</si>
  <si>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8/26/2014.1370</t>
  </si>
  <si>
    <t>Jimmy Eugene Barker</t>
  </si>
  <si>
    <t>http://bloximages.chicago2.vip.townnews.com/thedailytimes.com/content/tncms/assets/v3/editorial/f/ba/fba29b8e-ae12-11e3-9ffc-001a4bcf887a/53275c545e946.image.jpg</t>
  </si>
  <si>
    <t>1400 E Duval St</t>
  </si>
  <si>
    <t>Lake City Police Department</t>
  </si>
  <si>
    <t>Barker was shot and killed at a DUI checkpoint after attempting to pull a gun on an officer. The officer was later cleared of any wrongdoing.</t>
  </si>
  <si>
    <t>http://www.firstcoastnews.com/story/news/crime/2014/03/15/lake-city-killed-police/6457449/</t>
  </si>
  <si>
    <t>8/26/2014.1372</t>
  </si>
  <si>
    <t>Daniel Martin</t>
  </si>
  <si>
    <t>http://cdn2.newsok.biz/cache/r960-a2ba8a2cbff574ed782d1c3a02a9e368.jpg</t>
  </si>
  <si>
    <t>4100 SW Parkridge Blvd</t>
  </si>
  <si>
    <t>Lawton</t>
  </si>
  <si>
    <t>73505</t>
  </si>
  <si>
    <t>Comanche</t>
  </si>
  <si>
    <t>Lawton Police Department</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</si>
  <si>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</si>
  <si>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</si>
  <si>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8/26/2014.1374</t>
  </si>
  <si>
    <t>Ronald Wayne Tate</t>
  </si>
  <si>
    <t>23600 S Las Vegas Blvd</t>
  </si>
  <si>
    <t>Jean</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</si>
  <si>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</si>
  <si>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</si>
  <si>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</si>
  <si>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8/26/2014.1375</t>
  </si>
  <si>
    <t>Deosaran Maharaj</t>
  </si>
  <si>
    <t>http://wsvn.images.worldnow.com/images/3394598_G.jpg</t>
  </si>
  <si>
    <t>1101 NW 31st Ave</t>
  </si>
  <si>
    <t>33069</t>
  </si>
  <si>
    <t>Broward County Sheriff's Office</t>
  </si>
  <si>
    <t>Maharaj allegedly threatened a woman with a machete, and was soon pulled over by an officer. He was shot after ignoring the officer's orders to stand down.</t>
  </si>
  <si>
    <t>http://www.nbcmiami.com/news/local/Suspect-Killed-in-Deputy-Involved-Shooting-in-Pompano-Beach-BSO-250583181.html</t>
  </si>
  <si>
    <t>8/26/2014.1376</t>
  </si>
  <si>
    <t>Kenny Roger Drake</t>
  </si>
  <si>
    <t>7900 Nicholson Rd</t>
  </si>
  <si>
    <t>Cumming</t>
  </si>
  <si>
    <t>30028</t>
  </si>
  <si>
    <t>Forsyth</t>
  </si>
  <si>
    <t>Forsyth County Sheriff's Office</t>
  </si>
  <si>
    <t>Officers responding to a "routine 911 call" shot and killed Drake after he threatened them with a gun. The county District Attorney cleared the officers of any wrongdoing.</t>
  </si>
  <si>
    <t>http://www.ajc.com/news/news/local/man-shot-and-killed-by-forsyth-county-deputies/nfFC8/</t>
  </si>
  <si>
    <t>8/26/2014.1378</t>
  </si>
  <si>
    <t>Hallis Kinsey</t>
  </si>
  <si>
    <t>9638 Plainfield St</t>
  </si>
  <si>
    <t>77036</t>
  </si>
  <si>
    <t>Kinsey was stopped by police after he allegedly tried to rob a motel patron, and was found making boxing motions in a nearby street. After struggling with the officer, Kinsey was shot after charging at the officer.</t>
  </si>
  <si>
    <t>http://abclocal.go.com/ktrk/story?section=news%2Flocal&amp;id=9468645</t>
  </si>
  <si>
    <t>8/26/2014.1380</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</si>
  <si>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</si>
  <si>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</si>
  <si>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</si>
  <si>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</si>
  <si>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</si>
  <si>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http://www.washingtonpost.com/local/crime/police-involved-in-shooting-person-in-nw/2014/03/18/7f80b924-ae8e-11e3-96dc-d6ea14c099f9_story.html</t>
  </si>
  <si>
    <t>8/26/2014.1381</t>
  </si>
  <si>
    <t>William L. Daniels</t>
  </si>
  <si>
    <t>12 S Clinton St</t>
  </si>
  <si>
    <t>Poughkeepsie</t>
  </si>
  <si>
    <t>12601</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</si>
  <si>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</si>
  <si>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</si>
  <si>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</si>
  <si>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8/26/2014.1382</t>
  </si>
  <si>
    <t>Craig Uran</t>
  </si>
  <si>
    <t>http://www.gannett-cdn.com/-mm-/6a1ea7af7b4b6e444ce35057fe1b2e8bb6fae8ff/c=0-0-450-600&amp;r=183&amp;c=0-0-180-238/local/-/media/Phoenix/GenericImages/2014/03/19//1395261243000-uran.jpg</t>
  </si>
  <si>
    <t>1 East Washington Street</t>
  </si>
  <si>
    <t>85004</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</si>
  <si>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t>
  </si>
  <si>
    <t>Other</t>
  </si>
  <si>
    <t>http://www.azcentral.com/story/news/local/phoenix/2014/03/18/phoenix-cityscape-police-officer-shooting-abrk/6568011/</t>
  </si>
  <si>
    <t>8/26/2014.1383</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</si>
  <si>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</si>
  <si>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</si>
  <si>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</si>
  <si>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</si>
  <si>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</si>
  <si>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</si>
  <si>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</si>
  <si>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</si>
  <si>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Jean E. Louis</t>
  </si>
  <si>
    <t>1600 block Irving Street NW</t>
  </si>
  <si>
    <t>20010</t>
  </si>
  <si>
    <t>Haitian immigrant Louis, with a history of mental health issues, barricaded himself into his residence for two hours after attacking officers and mental health workers with a sharp object. After negotiations and a lockdown of the entire neighborhood, police stormed in, were again assaulted by Louis, then shot him fatally twice.</t>
  </si>
  <si>
    <t>http://www.wjla.com/articles/2011/06/barricade-situation-in-nw-d-c--62253.html</t>
  </si>
  <si>
    <t>Michael Ezekel Epps</t>
  </si>
  <si>
    <t>http://ak-cache.legacy.net/legacy/images/Cobrands/WashingtonPost/Photos/T11440690013_20111216.jpg</t>
  </si>
  <si>
    <t>5300 block Clay Terrace Northeast</t>
  </si>
  <si>
    <t>Officers responded to reports of a man firing a gun at random found Epps. Ordered to drop his weapon, Epps refused, and "as many as four" officers opened fire on him and shot him dead.</t>
  </si>
  <si>
    <t>http://archive.wusa9.com/news/article/179453/374/Suspect-Who-Died-In-DC-Police-Involved-Shooting-Identified</t>
  </si>
  <si>
    <t>Robert Brown</t>
  </si>
  <si>
    <t>4900 block G Street SE</t>
  </si>
  <si>
    <t>Officers investigating a previous homicide encountered Brown with a handgun. Commanded to drop his weapon, Brown did not, and was fatally shot.</t>
  </si>
  <si>
    <t>http://homicidewatch.org/2013/11/26/man-shot-by-police-in-se-dc-dies-of-injuries/</t>
  </si>
  <si>
    <t>Anthony Johnson</t>
  </si>
  <si>
    <t>unknown race</t>
  </si>
  <si>
    <t>12200 block West Village Drive</t>
  </si>
  <si>
    <t>77039</t>
  </si>
  <si>
    <t>Johnson was the passenger in a stolen pick-up truck that led officers on a high-speed chase. When the truck was trapped in a dead-end, Johnson and the driver fled on foot separately. Johnson reportedly held an assault rifle which he aimed at officers, but did not use. He was severely injured with a shot in the back. He died a month later.</t>
  </si>
  <si>
    <t>http://www.chron.com/news/houston-texas/article/Teen-shot-by-deputy-last-month-is-dead-1952912.php</t>
  </si>
  <si>
    <t>Akeem Jamaal Cayo</t>
  </si>
  <si>
    <t>http://blog.patyuen.com/wp-content/uploads/2011/02/Akeem-200x300.jpg</t>
  </si>
  <si>
    <t>Metropolitan Police responded quickly to reports of a home invasion by three masked gunmen. With the house surrounded the three attempted an escape from the rear door. One suspect was killed at the scene, one was wounded and died later, and the third taken into custody.</t>
  </si>
  <si>
    <t>Eddie Lee Macklin</t>
  </si>
  <si>
    <t>NW 22nd Avenue and 64th Street</t>
  </si>
  <si>
    <t>Macklin, whose extensive criminal record began at 14, was driving a stolen 1999 Lincoln after a Martin Luther King Day parade. Undercover police "swarmed" the vehicle and one, on the Lincoln's hood, fatally shot the unarmed Macklin through the windshield. A minor disturbance kicked up immediately after the shooting, with people throwing rocks and bottles, that took 75 officers to quell.</t>
  </si>
  <si>
    <t>http://articles.sun-sentinel.com/2002-01-23/news/0201230104_1_miami-dade-police-officers-liberty-city</t>
  </si>
  <si>
    <t>Alonzo Heyward</t>
  </si>
  <si>
    <t>http://cdn.hiphopwired.com/wp-content/uploads/2009/08/alonzo-heyward.jpg</t>
  </si>
  <si>
    <t>4316A 7th Ave.</t>
  </si>
  <si>
    <t>Chattanooga</t>
  </si>
  <si>
    <t>37407</t>
  </si>
  <si>
    <t>Chattanooga Police Department</t>
  </si>
  <si>
    <t>Distraught from a breakup and after hours of drinking and apparent indecision, Heyward walked around his neighborhood with his .44-caliber Magnum rifle around 4 a.m.. Six officers came to the scene, attempted to Tase Heyward with no effect, heard him express suicidal intentions, then began shooting when his muzzle swung more-or-less towards them. Officers fired 59 bullets and caused 43 wounds. Heyward's death is cited as an example of "contagious fire".</t>
  </si>
  <si>
    <t>http://www.timesfreepress.com/news/2010/aug/08/police-files-show-details-year-old-shooting-death/</t>
  </si>
  <si>
    <t>Carl Williams</t>
  </si>
  <si>
    <t>96th Street and South Central Avenue</t>
  </si>
  <si>
    <t>90002</t>
  </si>
  <si>
    <t>Los Angeles County Sheriff's Department</t>
  </si>
  <si>
    <t>Six county deputies fired about 70 rounds into the car occupied by Williams after he'd lead them on a chase. An attempted traffic stop at 11 p.m. for erratic driving didn't appeal to Williams, who then fled at high speed through alleys and caused dramatic collisions with cruisers. When finally cornered neighbors reported that the shooting took a full half-minute and happened at close range to the vehicle. This case is cited as an example of "contagious shooting".</t>
  </si>
  <si>
    <t>http://articles.latimes.com/2006/jun/15/local/me-chase15</t>
  </si>
  <si>
    <t>Santiago (Chago) Villanueva</t>
  </si>
  <si>
    <t>http://www.revolutionarywebdesign.com/091703/chago.jpg</t>
  </si>
  <si>
    <t>5 Lawrence St</t>
  </si>
  <si>
    <t>Bloomfield</t>
  </si>
  <si>
    <t>07003</t>
  </si>
  <si>
    <t>Bloomfield Police Department</t>
  </si>
  <si>
    <t>Villanueva's garment factory co-workers called police for help with his epileptic seizure. They arrived and found him uncooperative and combative. Wrestled to the ground and handcuffed by four officers, witnesses described police shouting for him to speak English, and taking his foaming at the mouth as a sign of drug use. He died of ''mechanical asphyxia following physical restraint". The four were charged with manslaughter.</t>
  </si>
  <si>
    <t>http://www.nytimes.com/2002/05/26/nyregion/homicide-is-ruled-in-death-of-man-in-police-custody.html</t>
  </si>
  <si>
    <t>Osman Abdullahi</t>
  </si>
  <si>
    <t>http://www.washingtoncitypaper.com/_dev/pubsys/images/1233783300_m_Cover_Osman-1.jpg</t>
  </si>
  <si>
    <t>830 7th St. NE</t>
  </si>
  <si>
    <t>20002</t>
  </si>
  <si>
    <t>Abdullahi was a Somali immigrant and resident of a poorly-maintained group home for the mentally ill, unsupervised and off his medication. One morning he began articulating paranoid fantasies then took another resident hostage with a knife. Police arrived, could not communicate with him, and shot him once fatally.</t>
  </si>
  <si>
    <t>http://www.washingtoncitypaper.com/articles/36781/osman-abdullahi-was-killed-by-police-at-a-group-home</t>
  </si>
  <si>
    <t>Hernan Milton Ossorio</t>
  </si>
  <si>
    <t>5000 block Montgomery Road</t>
  </si>
  <si>
    <t>Ellicott City</t>
  </si>
  <si>
    <t>21043</t>
  </si>
  <si>
    <t>Howard</t>
  </si>
  <si>
    <t>Howard County Sheriff's Department</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</si>
  <si>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</si>
  <si>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</si>
  <si>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Laron A. Ball</t>
  </si>
  <si>
    <t>http://media.jrn.com/images/185*189/laron_ball.jpg</t>
  </si>
  <si>
    <t>821 West State Street</t>
  </si>
  <si>
    <t>53233</t>
  </si>
  <si>
    <t>Ball was being tried for murder and armed robbery. Just as his conviction was announced in the courtroom, Ball leapt from his seat and attempted to smash a window to escape. As two sheriff's deputies tried to capture him, Ball grabbed one of their weapons and wounded one in the leg. A Milwaukee police officer shot and killed him.</t>
  </si>
  <si>
    <t>http://www.jsonline.com/news/crime/ten-years-after-courthouse-shooting-courts-are-now-safer-vc5jh6s-155486605.html</t>
  </si>
  <si>
    <t>Michael Deangelo Laney</t>
  </si>
  <si>
    <t>http://www.qcitymetro.com/uploads/image/hbCMU_Em_138.jpg</t>
  </si>
  <si>
    <t>2300 block Crestview Drive</t>
  </si>
  <si>
    <t>28216</t>
  </si>
  <si>
    <t>Police pursued Laney on a red scooter, on suspicion that it was the same vehicle seen in an earlier robbery and shooting. Laney fled to the porch of his house and reportedly pulled a weapon, causing officers to fatally shoot him. Witnesses disputed the police account.</t>
  </si>
  <si>
    <t>http://www.qcitymetro.com/news/articles/cmpd_officer_kills_man_in_overnight_shooting055401286.cfm</t>
  </si>
  <si>
    <t>Reginald Doucet</t>
  </si>
  <si>
    <t>http://www.laweekly.com/imager/b/blog/4241227/04c2/Reginald_Doucetreggie_017280.jpg?cb=1406361153</t>
  </si>
  <si>
    <t>5200 Crescent Park W</t>
  </si>
  <si>
    <t>90094</t>
  </si>
  <si>
    <t>Doucet was a college football star and model. Police on a 3 a.m. disturbance call arrived at his residence to find him naked, fighting with a taxi driver over his fare. A fight erupted in which the two officers were injured. One of them shot fatally shot Doucet. Police accounts of the incident don't appear to match the physical evidence; the family has filed suit.</t>
  </si>
  <si>
    <t>http://articles.latimes.com/2011/dec/24/local/la-me-lapd-shooting-20111224</t>
  </si>
  <si>
    <t>Tony Carr</t>
  </si>
  <si>
    <t>http://wrbl.images.worldnow.com/images/2219787_G.jpg</t>
  </si>
  <si>
    <t>2907 Gardenia St.</t>
  </si>
  <si>
    <t>Alraheim Tolbert had just robbed a bank at gunpoint and climbed into Tony Carr's empty government truck as a getaway vehicle. Carr somehow got into, or remained in, the passenger seat. Police assumed that Carr was an accomplice and fired on both men. Carr was struck and fell out of the vehicle. Tolbert crashed the truck almost immediately afterward leaving both dead. A grand jury later cleared the police of any wrongdoing.</t>
  </si>
  <si>
    <t>http://www.wrbl.com/story/21329299/michael-carr-my-brother-tony-was-an-innocent-bystander</t>
  </si>
  <si>
    <t>Alraheim Tolbert</t>
  </si>
  <si>
    <t>Kyle Wasson</t>
  </si>
  <si>
    <t>601 Oakdale Blvd</t>
  </si>
  <si>
    <t>Coralville</t>
  </si>
  <si>
    <t>52241</t>
  </si>
  <si>
    <t>North Liberty Police Department</t>
  </si>
  <si>
    <t>Wasson was on a motorcycle chased for miles by the police chief of a nearby town. He stopped or was stopped near the playground of an elementary school where the police cruiser collided with the bike. Both men exchanged in a struggle, both armed, and Wasson was fatally shot by the chief.</t>
  </si>
  <si>
    <t>http://wcfcourier.com/news/breaking_news/cedar-rapids-man-killed-in-scuffle-with-officer/article_5af7ad73-3bdb-5022-bfb6-f32f19c43ef5.html</t>
  </si>
  <si>
    <t>Jonathan Wesley Baker</t>
  </si>
  <si>
    <t>147 N Brent St</t>
  </si>
  <si>
    <t>Ventura</t>
  </si>
  <si>
    <t>93003</t>
  </si>
  <si>
    <t>Ventura Police Department</t>
  </si>
  <si>
    <t>With a history of mental problems and reportedly off his medication, Baker was at first calm when entering Ventura's Community Memorial Hospital, but something set him off. He stabbed three hospital employees, inflicting minor wounds, and was threatening and uncooperative with police. Ultimately 15 officers converged on the scene and Baker was shot to death.</t>
  </si>
  <si>
    <t>http://articles.latimes.com/2000/oct/03/local/me-30351</t>
  </si>
  <si>
    <t>Nancy Pearlman</t>
  </si>
  <si>
    <t>9000 Pacific Coast Hwy</t>
  </si>
  <si>
    <t>Malibu</t>
  </si>
  <si>
    <t>90265</t>
  </si>
  <si>
    <t>Ventura County Sheriff's Department</t>
  </si>
  <si>
    <t>County officers engaged Pearlman in her car at Point Mugu State Park with a gun in her possession. Police describe the encounter as Pearlman as suicidal and uncooperative, forcing a fatal shooting. Complaints filed by the family dispute those facts and describe one officer shooting out tires on one side of the car, causing an officer on the other side to consider himself under fire and kill the woman.</t>
  </si>
  <si>
    <t>http://articles.latimes.com/2003/may/15/local/me-claim15</t>
  </si>
  <si>
    <t>Deomain Hayman</t>
  </si>
  <si>
    <t>1700 block Wawaset Street</t>
  </si>
  <si>
    <t>19806</t>
  </si>
  <si>
    <t>New Castle</t>
  </si>
  <si>
    <t>After a reckless high-speed chase and a foot chase, four officers attempted to subdue the 6-foot 350-lbs Hayman with multiple sets of handcuffs. Tasered twice, where the instrument appeared not to work, Hayman soon went into cardiac arrest and died at the scene.</t>
  </si>
  <si>
    <t>http://www.wdde.org/47326-wilmington-police-identify-man-died-custody-sunday</t>
  </si>
  <si>
    <t>Erik Turnbull</t>
  </si>
  <si>
    <t>http://opnateye.com/wp-content/uploads/2012/05/Erik-Turnbull.png</t>
  </si>
  <si>
    <t>26 Cheswold Blvd</t>
  </si>
  <si>
    <t>19713</t>
  </si>
  <si>
    <t>New Castle County Police</t>
  </si>
  <si>
    <t>As part of a drug investigation Turnbull was asked to pull over for questioning at an apartment complex. Instead Turnbull crashed his vehicle into a police car, drove towards a second cruiser, and was shot to death by two officers.</t>
  </si>
  <si>
    <t>http://www.newarkpostonline.com/crime_beat/article_e1d2f694-9dcb-11e1-99ad-0019bb2963f4.html</t>
  </si>
  <si>
    <t>Gary L. Bliss</t>
  </si>
  <si>
    <t>32400 block River Road</t>
  </si>
  <si>
    <t>Millsboro</t>
  </si>
  <si>
    <t>19966</t>
  </si>
  <si>
    <t>Delaware State Police</t>
  </si>
  <si>
    <t>Bliss, by accounts suicidal and drunk, holed up in a shed behind his own house with a replica pellet gun. Despite police attempts to get him to surrender, he fired at troopers. They responded with eight shots, killing him.</t>
  </si>
  <si>
    <t>http://www.sussexcountian.com/article/20080612/NEWS/306129982?template=printart</t>
  </si>
  <si>
    <t>Richard Redmond</t>
  </si>
  <si>
    <t>Jonquil Court</t>
  </si>
  <si>
    <t>On reports that Redmond was brandishing a gun and had threatened a neighbor, state troopers responded to the home of the terminally ill former California Highway Patrol officer. Redmond refused to give up his gun, threatened to barricade himself and his wife inside, and after a six-hour standoff finally pointed the weapon at troopers. He was fatally shot once.</t>
  </si>
  <si>
    <t>http://wesm913.org/post/standoff-delaware-troopers-ends-shooting</t>
  </si>
  <si>
    <t>Gustavo Segura Acosta</t>
  </si>
  <si>
    <t>http://media.fresnobee.com/smedia/2014/09/23/14/39/W5zfa.AuHeEm.8.jpg</t>
  </si>
  <si>
    <t>2500 block South Kirk Avenue</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</si>
  <si>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</si>
  <si>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</si>
  <si>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Brandon Devone Smith</t>
  </si>
  <si>
    <t>http://www.starnewsonline.com/apps/pbcsi.dll/bilde?Site=WM&amp;Date=20131107&amp;Category=ARTICLES&amp;ArtNo=131109742&amp;Ref=AR&amp;imageVersion=Main&amp;MaxW=445&amp;border=0</t>
  </si>
  <si>
    <t>Carl Seitter Drive and Fulbright Street</t>
  </si>
  <si>
    <t>28401</t>
  </si>
  <si>
    <t>New Hanover County Sheriff's Department, Bureau of Alcohol, Tobacco, Firearms and Explosives</t>
  </si>
  <si>
    <t>County and BATF officers chased Smith by car and on foot into a wooded area. Cornered, he was ordered to show his hands, and he reportedly kept moving as if to produce a handgun. They fired 24 rounds. Nine fatally struck him. He'd been unarmed.</t>
  </si>
  <si>
    <t>http://www.starnewsonline.com/article/20131013/ARTICLES/131019858</t>
  </si>
  <si>
    <t>James L. Green</t>
  </si>
  <si>
    <t>Memorial Drive and Parma Avenue</t>
  </si>
  <si>
    <t>19720</t>
  </si>
  <si>
    <t>After a traffic stop, police said that Green both reached for a weapon and accelerated towards an officer. He was shot to death. Green's family, witnesses to the event, disputed the police account and denied any traffic stop.</t>
  </si>
  <si>
    <t>http://archive.delawareonline.com/article/20120813/NEWS01/120813006/After-shooting-rally-goers-call-investigation</t>
  </si>
  <si>
    <t>Lamon Khiry Haslip</t>
  </si>
  <si>
    <t>http://www.innocentdown.org/wp-content/uploads/2013/01/Lamon-Khiry-Haslip-.jpg</t>
  </si>
  <si>
    <t>25000 block Fir Avenue</t>
  </si>
  <si>
    <t>Moreno Valley Police Department, Riverside County Sheriff's Department</t>
  </si>
  <si>
    <t>Officers working a call about "a man with a gun" and purported gang activity apprehended Haslip, handcuffed him, and placed him face-down on the ground. Other officers arrived to work the incident and observed that Haslip was "rolling" and had access to a gun. Police shot and killed him in this position.</t>
  </si>
  <si>
    <t>http://www.cbsnews.com/news/handcuffed-teen-lamon-khiry-haslip-shot-and-killed-by-police-in-southern-california/</t>
  </si>
  <si>
    <t>Blakely Jernigan</t>
  </si>
  <si>
    <t>http://www.fatalencounters.org/wp-content/uploads/2013/10/Blakely-Jernigan-2.jpg</t>
  </si>
  <si>
    <t>2700 block Blossom Street</t>
  </si>
  <si>
    <t>29205</t>
  </si>
  <si>
    <t>Richland</t>
  </si>
  <si>
    <t>Columbia Police Department</t>
  </si>
  <si>
    <t>At a "suspicious vehicle" traffic stop Jernigan shot and wounded an officer in the chest. In a subsequent dawn standoff at his residence, Jernigan mislead negotiators and attempted an escape with an AK-47 in hand, and was shot to death.</t>
  </si>
  <si>
    <t>http://www.policeone.com/standoff/articles/3649500-SWAT-takes-on-explosives-laden-22-year-old-gunman-SWAT-wins/</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</si>
  <si>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</si>
  <si>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</si>
  <si>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</si>
  <si>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</si>
  <si>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</si>
  <si>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Roger Anthony</t>
  </si>
  <si>
    <t>http://wwwcache.wral.com/asset/news/local/2011/11/22/10415301/IMAG0019-300x400.jpg</t>
  </si>
  <si>
    <t>1001 Main St.</t>
  </si>
  <si>
    <t>Scotland Neck</t>
  </si>
  <si>
    <t>27874</t>
  </si>
  <si>
    <t>Scotland Neck Police Department</t>
  </si>
  <si>
    <t>Anthony was a deaf and mentally ill cyclist on whom police were called in the parking lot of a local bank. The responding officer found Anthony uncooperative and attempting to peddle off. The officer tasered Anthony, and Anthony died of his injuries. (Contrary to widespread reporting Scotland Neck is in NC, not SC.)</t>
  </si>
  <si>
    <t>http://www.wral.com/news/local/story/10415249/</t>
  </si>
  <si>
    <t>Kerry Wesson</t>
  </si>
  <si>
    <t>12200 block Santa Fe Avenue</t>
  </si>
  <si>
    <t>Lynwood</t>
  </si>
  <si>
    <t>90262</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</si>
  <si>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</si>
  <si>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</si>
  <si>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Nicholas Haniotakis</t>
  </si>
  <si>
    <t>http://bloximages.chicago2.vip.townnews.com/wcfcourier.com/content/tncms/assets/v3/editorial/9/bb/9bb12db1-d077-5d30-9f34-33b261fb44b2/9bb12db1-d077-5d30-9f34-33b261fb44b2.preview-300.jpg</t>
  </si>
  <si>
    <t>Sarah Street and 22nd Street</t>
  </si>
  <si>
    <t>Pittsburgh</t>
  </si>
  <si>
    <t>15203</t>
  </si>
  <si>
    <t>Pittsburgh Police Department, Pennsylvania State Police</t>
  </si>
  <si>
    <t>A Pittsburgh officer and a state trooper in an unmarked car during DUI patrols happened upon an SUV, lights off, travelling the wrong way down a one way street. Haniotakis ended up ramming the police's car and lead them on a brief but wild chase with multiple crashes. Haniotakis, unarmed, was shot to death.</t>
  </si>
  <si>
    <t>http://www.post-gazette.com/breaking/2009/03/15/Police-kill-suspect-after-chaotic-South-Side-chase/stories/200903150187</t>
  </si>
  <si>
    <t>John Nightingale</t>
  </si>
  <si>
    <t>http://www.dailyherald.com/storyimage/DA/20140409/news/140408133/EP/1/3/EP-140408133.jpg&amp;updated=201404100916&amp;MaxW=800&amp;maxH=800&amp;updated=201404100916&amp;noborder</t>
  </si>
  <si>
    <t>100 block Slocum Lake Road</t>
  </si>
  <si>
    <t>Wauconda</t>
  </si>
  <si>
    <t>60084</t>
  </si>
  <si>
    <t>Wauconda Police Department</t>
  </si>
  <si>
    <t>Nightingale's roommate called police to report him as a possible car thief. Police arrived, Nightingale answered the door with a handgun, would not drop his weapon, and was fatally shot four times.</t>
  </si>
  <si>
    <t>http://www.dailyherald.com/article/20140421/news/140429802/</t>
  </si>
  <si>
    <t>Courtland Benjamin Smith</t>
  </si>
  <si>
    <t>http://3.bp.blogspot.com/_hYCKh29DLv8/SqCQCj0Ch-I/AAAAAAAACYk/PCjN2dpXhpo/s400/courtlandsmith.jpg</t>
  </si>
  <si>
    <t>Interstate 85 and Hopewell Church Road</t>
  </si>
  <si>
    <t>27370</t>
  </si>
  <si>
    <t>Archdale Police Department</t>
  </si>
  <si>
    <t>On an early-morning 17-minute 911 call from his car, Smith reported himself as drunk, armed, and suicidal. Officers responded and found Smith parked on the side of I-85. They fatally shot him four times. He'd been unarmed.</t>
  </si>
  <si>
    <t>http://www.wral.com/news/local/story/5880002/</t>
  </si>
  <si>
    <t>Eugene Lamott Allen</t>
  </si>
  <si>
    <t>1000 block S. Market Street</t>
  </si>
  <si>
    <t>19801</t>
  </si>
  <si>
    <t>A state trooper arrived to find a man and a woman fighting in a highway median strip. The woman complied; the man became "agitated and combative and actively resisted arrest." For this the unarmed Allen was tasered, cuffed, and went into cardiac arrest.</t>
  </si>
  <si>
    <t>http://dsp.delaware.gov/pio/County-NewCastle/November%202010/11042010statepolicereleasethenameofvictiminvolvedintaserincident.htm</t>
  </si>
  <si>
    <t>James Jaimez</t>
  </si>
  <si>
    <t>23000 block Laramie St.</t>
  </si>
  <si>
    <t>Apple Valley</t>
  </si>
  <si>
    <t>92308</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</si>
  <si>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</si>
  <si>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</si>
  <si>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Hubert Henkel</t>
  </si>
  <si>
    <t>http://media.katu.com/images/090307_Hubert_Henkel.jpg</t>
  </si>
  <si>
    <t>13262 S. Macksburg Road</t>
  </si>
  <si>
    <t>Canby</t>
  </si>
  <si>
    <t>97013</t>
  </si>
  <si>
    <t>Henkel and his 80-year-old female companion were the subjects of a late evening drug raid. They'd been suspected of growing and supplying marijuana locally. Henkel responded to the door with shotgun in hand, which according to police he refused to drop. He was shot to death. His companion required medical treatment for the shock, then was charged with felony drug offenses.</t>
  </si>
  <si>
    <t>http://www.salem-news.com/articles/march072009/pot_shooting_dth_3-7-09.php</t>
  </si>
  <si>
    <t>Howard Starr</t>
  </si>
  <si>
    <t>2300 block West Palmetto Street</t>
  </si>
  <si>
    <t>Florence</t>
  </si>
  <si>
    <t>29501</t>
  </si>
  <si>
    <t>Florence County Sheriff's Department</t>
  </si>
  <si>
    <t>Starr was arrested after he was spotted, with another man, in a stolen white van used in the robbery of a convenience store. As two deputies tried to take them into custody they rammed the patrol car with the van, then fled on foot. Starr was tasered -- police declined to say how many times -- experienced "physical distress", fell face first, and evidently died at the scene.</t>
  </si>
  <si>
    <t>http://www.wistv.com/story/4268961/florence-man-dies-after-being-shot-with-taser-during-arrest</t>
  </si>
  <si>
    <t>Jeffrey Lee Michael</t>
  </si>
  <si>
    <t>http://www.theglobaldispatch.com/wp-content/uploads/2012/12/Bill-Rhodes-facebook-photo-266x300.jpg</t>
  </si>
  <si>
    <t>Juniata Valley Road and U.S. 22</t>
  </si>
  <si>
    <t>Geeseytown</t>
  </si>
  <si>
    <t>16648</t>
  </si>
  <si>
    <t>Blair</t>
  </si>
  <si>
    <t>Neighbors had noted Michael's increasingly disturbing behavior and remarks for days before he apparently snapped and went on an indiscriminate shooting spree in his rural PA town. He killed three before being trapped in a gun battle by state troopers. Three troopers were slightly wounded. Michael was shot to death.</t>
  </si>
  <si>
    <t>http://triblive.com/news/westmoreland/4562864-74/police-trooper-shot</t>
  </si>
  <si>
    <t>Norman Stamp</t>
  </si>
  <si>
    <t>http://3.bp.blogspot.com/_KgBT8kIRgBo/SCIXkXjxMJI/AAAAAAAACVY/kJWCz2S7-SQ/s1600/Norman+Stamp.jpg</t>
  </si>
  <si>
    <t>Haven Street and Pulaski Highway</t>
  </si>
  <si>
    <t>Stamp was both a 44-year veteran of the Baltimore force and a co-founder of the Chosen Sons motorcycle club. In the rush to break up a fight at a strip club, Stamp (supposedly) brought brass knuckles and his service weapon. Fellow officers tasered then shot him to death. Stamp's widow held that the police account did not match with witness accounts or forensic evidence.</t>
  </si>
  <si>
    <t>http://articles.baltimoresun.com/2010-10-21/news/bs-md-ci-verdict-stamp-lawsuit-20101021_1_officer-norman-stamp-officer-in-shooting-death-baltimore-police-department-policy</t>
  </si>
  <si>
    <t>Seth W. O'Donnell</t>
  </si>
  <si>
    <t>http://cbspittsburgh.files.wordpress.com/2012/02/sethodonnell.jpg?w=420&amp;h=316&amp;crop=1</t>
  </si>
  <si>
    <t>819 Cross Roads Plaza</t>
  </si>
  <si>
    <t>Mt. Pleasant</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</si>
  <si>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</si>
  <si>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</si>
  <si>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t>
  </si>
  <si>
    <t>Suzie Pena</t>
  </si>
  <si>
    <t>Avalon Boulevard and 104th Street</t>
  </si>
  <si>
    <t>Jose Raul Pena, on drugs, took his 19-month-old daughter Suzie Pena in his arms as a human shield during a two and a half hour gun battle with police. Both were shot to death in the office of his used-car dealership. SWAT team members expended some 250 rounds during the incident.</t>
  </si>
  <si>
    <t>http://articles.latimes.com/2005/jul/15/local/me-shooting15</t>
  </si>
  <si>
    <t>Jose Raul Lemus Pena</t>
  </si>
  <si>
    <t>Ryan Charles Deitrich</t>
  </si>
  <si>
    <t>8600 block Oakleigh Road</t>
  </si>
  <si>
    <t>Parkville</t>
  </si>
  <si>
    <t>21234</t>
  </si>
  <si>
    <t>Officers who were called to check on the well-being of a man in the 8600 block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</si>
  <si>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</si>
  <si>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13/BL</t>
  </si>
  <si>
    <t>Robert Moreno Jr.</t>
  </si>
  <si>
    <t>http://blogs.ocweekly.com/navelgazing/lil_clumsy_anaheim.jpg</t>
  </si>
  <si>
    <t>1100 block Mayfair Avenue</t>
  </si>
  <si>
    <t>92801</t>
  </si>
  <si>
    <t>Anaheim police was searching for suspects to search for three suspects. Two suspects took off running, but Moreno pulled a handgun out and shot a K-9. Police fired back, killing Moreno.</t>
  </si>
  <si>
    <t>http://blogs.ocweekly.com/navelgazing/2014/03/police_shooting_in_anaheim_lea.php?page=2</t>
  </si>
  <si>
    <t>Hector Chairez</t>
  </si>
  <si>
    <t>http://extras.mnginteractive.com/live/media/site570/2014/0325/20140325__MCH-L-bigsur-0326~1_GALLERY.jpg</t>
  </si>
  <si>
    <t>Palo Colorado Canyon Road</t>
  </si>
  <si>
    <t>Big Sur</t>
  </si>
  <si>
    <t>93923</t>
  </si>
  <si>
    <t>Monterey</t>
  </si>
  <si>
    <t>Monterey County Sheriff’s Office</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</si>
  <si>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</si>
  <si>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</si>
  <si>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17/BL</t>
  </si>
  <si>
    <t>Angel Ruiz</t>
  </si>
  <si>
    <t>http://bloximages.newyork1.vip.townnews.com/montereycountyweekly.com/content/tncms/assets/v3/editorial/3/0f/30f22dd6-b467-11e3-af2d-0017a43b2370/5331f9e1c69f5.preview-300.jpg</t>
  </si>
  <si>
    <t>1488 Constitution Boulevard</t>
  </si>
  <si>
    <t>Salinas</t>
  </si>
  <si>
    <t>93905</t>
  </si>
  <si>
    <t>Salinas Police Department</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</si>
  <si>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</si>
  <si>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</si>
  <si>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Rajsaun McCray</t>
  </si>
  <si>
    <t>http://bloximages.chicago2.vip.townnews.com/myeasternshoremd.com/content/tncms/assets/v3/editorial/e/15/e1510f2c-b18f-5df2-bfbc-5e4ee9e146c5/533142c71b815.preview-300.jpg</t>
  </si>
  <si>
    <t>1000 Middelton Road</t>
  </si>
  <si>
    <t>Aberdeen</t>
  </si>
  <si>
    <t>21001</t>
  </si>
  <si>
    <t>Harford</t>
  </si>
  <si>
    <t>Maryland State Police, Aberdeen Police Department</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</si>
  <si>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 McCray was unarmed.</t>
  </si>
  <si>
    <t>http://www.myeasternshoremd.com/news/queen_annes_county/article_43def559-3c33-58d2-83aa-f690df5cb7c8.html?mode=jqm</t>
  </si>
  <si>
    <t>Homer Ken Warren</t>
  </si>
  <si>
    <t>Division Street and 25th Street</t>
  </si>
  <si>
    <t>32209</t>
  </si>
  <si>
    <t>Jacksonville Sheriff's Office</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</si>
  <si>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</si>
  <si>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</si>
  <si>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Aaron Dino Smith Jr.</t>
  </si>
  <si>
    <t>http://www.gannett-cdn.com/-mm-/5873f4735443538603636ed5a1e808455211ca98/c=22-0-690-890&amp;r=537&amp;c=0-0-534-712/local/-/media/Nashville/2014/05/08/aarondinosmith.jpg</t>
  </si>
  <si>
    <t>Elliston Place</t>
  </si>
  <si>
    <t>37203</t>
  </si>
  <si>
    <t>Nashville Police Department</t>
  </si>
  <si>
    <t>Smith was a career criminal and crack addict. 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</si>
  <si>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http://www.tennessean.com/story/news/crime/2014/03/21/dozens-officers-scene-elliston-place-shooting/6716709/</t>
  </si>
  <si>
    <t>Ymauo Erwin</t>
  </si>
  <si>
    <t>4200 block NW 57th Terrace</t>
  </si>
  <si>
    <t>64151</t>
  </si>
  <si>
    <t>Platte</t>
  </si>
  <si>
    <t>Victim was reportedly involved in a domestic disturbance, brandished a sword-like item and was shot by responding officer.</t>
  </si>
  <si>
    <t>http://www.kansascity.com/news/local/crime/article2650255.html</t>
  </si>
  <si>
    <t>Andrew Harmon</t>
  </si>
  <si>
    <t>Brian McLeod</t>
  </si>
  <si>
    <t>http://tribkcpq.files.wordpress.com/2014/04/brianmcleod2.jpg</t>
  </si>
  <si>
    <t>5098 Grandview Drive West</t>
  </si>
  <si>
    <t>University Place</t>
  </si>
  <si>
    <t>98466</t>
  </si>
  <si>
    <t>Pierce County Sheriff's Department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</si>
  <si>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</si>
  <si>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</si>
  <si>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Gail Dean Fairless</t>
  </si>
  <si>
    <t>http://www.koco.com/image/view/-/25135332/highRes/1/-/maxh/480/maxw/640/-/14oi4w1/-/Mug-Gail-Fairless-jpg.jpg</t>
  </si>
  <si>
    <t>4300 Northwest 21st Terrace</t>
  </si>
  <si>
    <t>73107</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</si>
  <si>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</si>
  <si>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</si>
  <si>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Steven Charles Corkery</t>
  </si>
  <si>
    <t>http://khq.images.worldnow.com/images/3437178_G.jpg</t>
  </si>
  <si>
    <t>West Grace Avenue &amp; North Maple Street</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</si>
  <si>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</si>
  <si>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</si>
  <si>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Christopher McDaniel</t>
  </si>
  <si>
    <t>300 block Beardsley Avenue</t>
  </si>
  <si>
    <t>Oildale</t>
  </si>
  <si>
    <t>Kern County Sheriff's Office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</si>
  <si>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</si>
  <si>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</si>
  <si>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Michael Valentino</t>
  </si>
  <si>
    <t>http://media.nbclosangeles.com/images/652*370/valentino-michael-hollywood-hills-ois.gif</t>
  </si>
  <si>
    <t>8100 block Gould Avenue</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</si>
  <si>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</si>
  <si>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</si>
  <si>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Antoquan T. Watson</t>
  </si>
  <si>
    <t>South Missouri Avenue and Atlantic Avenue</t>
  </si>
  <si>
    <t>Atlantic City</t>
  </si>
  <si>
    <t>08401</t>
  </si>
  <si>
    <t>Atlantic City Police Department</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</si>
  <si>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</si>
  <si>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</si>
  <si>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Eduardo Rodriguez</t>
  </si>
  <si>
    <t>John Avenue and Peek Avenue</t>
  </si>
  <si>
    <t>Port Arthur Pollice Department</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</si>
  <si>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attempted to take the officer's firearm, a backup officer, who had just arrived, fatally shot Rodriguez.</t>
  </si>
  <si>
    <t>http://www.12newsnow.com/story/25092399/port-arthur-shooting</t>
  </si>
  <si>
    <t>Larry Dale Plaster</t>
  </si>
  <si>
    <t>http://localtvkfor.files.wordpress.com/2014/03/plaster_larry.jpg?w=640</t>
  </si>
  <si>
    <t>200 South Broadway St.</t>
  </si>
  <si>
    <t>Sayre</t>
  </si>
  <si>
    <t>73662</t>
  </si>
  <si>
    <t>Beckham</t>
  </si>
  <si>
    <t>Beckham County Sheriff's Office</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</si>
  <si>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</si>
  <si>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</si>
  <si>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Christopher Leo Knight</t>
  </si>
  <si>
    <t>300 South West Temple</t>
  </si>
  <si>
    <t>84101</t>
  </si>
  <si>
    <t>Salt Lake Police Department</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</si>
  <si>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</si>
  <si>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</si>
  <si>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33/BL</t>
  </si>
  <si>
    <t>Anthony Ray Osburn</t>
  </si>
  <si>
    <t>112 Colonial Village Dr</t>
  </si>
  <si>
    <t>Lincolnton</t>
  </si>
  <si>
    <t>28092</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</si>
  <si>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</si>
  <si>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</si>
  <si>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34/BL</t>
  </si>
  <si>
    <t>Jason Roy Wilson</t>
  </si>
  <si>
    <t>5800 block Brushwood Court</t>
  </si>
  <si>
    <t>San Bernardino County Sheriff's Department</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</si>
  <si>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</si>
  <si>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</si>
  <si>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35/BL</t>
  </si>
  <si>
    <t>Lonnie Duane "L.D." Baker</t>
  </si>
  <si>
    <t>100 block Bosque Street</t>
  </si>
  <si>
    <t>Glen Rose</t>
  </si>
  <si>
    <t>76043</t>
  </si>
  <si>
    <t>Somervell</t>
  </si>
  <si>
    <t>Somervell County Sheriff's Office</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</si>
  <si>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</si>
  <si>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</si>
  <si>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36/BL</t>
  </si>
  <si>
    <t>Tracy L. McCraw</t>
  </si>
  <si>
    <t>http://wave.images.worldnow.com/images/25105217_BG5.jpg</t>
  </si>
  <si>
    <t>3100 block Melody Acres Lane</t>
  </si>
  <si>
    <t>40216</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</si>
  <si>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</si>
  <si>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</si>
  <si>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37/BL</t>
  </si>
  <si>
    <t>Bryant Augustus "Fluke" Stallings</t>
  </si>
  <si>
    <t>http://wnct.images.worldnow.com/images/3445240_G.jpg</t>
  </si>
  <si>
    <t>175 Craven Terrace</t>
  </si>
  <si>
    <t>New Bern</t>
  </si>
  <si>
    <t>28560</t>
  </si>
  <si>
    <t>Craven</t>
  </si>
  <si>
    <t>New Bern Police Department</t>
  </si>
  <si>
    <t>An officer stopped Stallings in the area of Craven Terrace. Stallings ran away from police and started shooting at two officers. Police fired back and killed Stallings. One of the officers, Thalmann, also died later from his injuries.</t>
  </si>
  <si>
    <t>http://www.wcti12.com/news/city-official-two-officers-injured-one-suspect-dead-in-shooting/25226556</t>
  </si>
  <si>
    <t>38/BL</t>
  </si>
  <si>
    <t>Willie Neall Harden</t>
  </si>
  <si>
    <t>North 59th Avenue and West McDowell Road</t>
  </si>
  <si>
    <t>85035</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</si>
  <si>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</si>
  <si>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</si>
  <si>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Israel Rondon</t>
  </si>
  <si>
    <t>http://www.splcenter.org/blog/wp-content/uploads/2014/03/Israel-Rondon1.jpg</t>
  </si>
  <si>
    <t>15445 Sheldon Road</t>
  </si>
  <si>
    <t>Middleburg</t>
  </si>
  <si>
    <t>44130</t>
  </si>
  <si>
    <t>Cuyahoga County Sheriff's Office</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</si>
  <si>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</si>
  <si>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</si>
  <si>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</si>
  <si>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</si>
  <si>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</si>
  <si>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</si>
  <si>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</si>
  <si>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</si>
  <si>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Gerrit D. Vos</t>
  </si>
  <si>
    <t>http://images.onset.freedom.com/ocregister/gallery/n6pgb8-b8895832z.120140605095250000gaj2o2sl.10.jpg</t>
  </si>
  <si>
    <t>1400 Superior Avenue.</t>
  </si>
  <si>
    <t>Newport Beach</t>
  </si>
  <si>
    <t>92663</t>
  </si>
  <si>
    <t>Newport Beach Police Department</t>
  </si>
  <si>
    <t>Gerrit Vos, 22, of San Clemente, was shot after he charged Newport Beach Police Department officers with a “sharp metal instrument” when they were responding to an altercation at a 7-11 store in the 1400 block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</si>
  <si>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</si>
  <si>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John Harding</t>
  </si>
  <si>
    <t>http://kpho.images.worldnow.com/images/24246262_BG2.jpg</t>
  </si>
  <si>
    <t>5849 W Northern Ave</t>
  </si>
  <si>
    <t>Maricopa Sheriff's Office</t>
  </si>
  <si>
    <t>Deputy Pearce was speeding when he struck Harding's vehicle, killing Harding.</t>
  </si>
  <si>
    <t>http://www.azcentral.com/story/news/local/glendale/2014/03/19/manslaughter-charge-sought-deputy-sheriff/6620967/#</t>
  </si>
  <si>
    <t>Raason Shaw</t>
  </si>
  <si>
    <t>http://www.revcom.us/i/336/Raason-Shaw-Pic.jpg</t>
  </si>
  <si>
    <t>7800 block South Merrill Avenue</t>
  </si>
  <si>
    <t>Shaw reportedly fired a shot at officers while they were picking him up with an arrest warrant. Ultimately, officers shot and killed Shaw.</t>
  </si>
  <si>
    <t>http://www.suntimes.com/news/metro/26516281-418/man-shot-to-death-by-police-in-woodlawn.html</t>
  </si>
  <si>
    <t>Shirley Joyce Brown</t>
  </si>
  <si>
    <t>195 Russell Braden Road</t>
  </si>
  <si>
    <t>30016</t>
  </si>
  <si>
    <t>Newton</t>
  </si>
  <si>
    <t>Newton County Sheriff's Office</t>
  </si>
  <si>
    <t>Brown was threatening suicide when she walked out of her home with a rifle. She pointed it at an officer. Officer(s) fired. Brown later died at the hospital from her wounds.</t>
  </si>
  <si>
    <t>http://www.newtoncitizen.com/news/2014/apr/01/74-year-old-woman-id8217d-as-victim-in-fatal/</t>
  </si>
  <si>
    <t>Danny C. Jones</t>
  </si>
  <si>
    <t>http://www.gannett-cdn.com/-mm-/8e19a5b20305c3f633f39b7acb83bf94766adc0e/c=0-0-680-510&amp;r=x404&amp;c=534x401/http/krem-download.edgesuite.net/archive/images/092613-daniel-jones.jpg</t>
  </si>
  <si>
    <t>204 E Indiana Ave</t>
  </si>
  <si>
    <t>Jones, who was mentally ill and on medication, was driving back to the Salvation Army where he was staying with his wife Nancy and three children. He got into a car accident and fled. After the other driver called 911, police vehicles pursued and boxed Jones' truck in the Salvation Army parking lot. In an attempt to leave the parking lot, Jones hit one or two police vehicles. He was allegedly shouting for his wife and for the police to kill him. His wife screamed from an upstairs window not to shoot him because he was mentally ill. Officers Cory Lyons, Robert Collins and Scott Lesser and Lt. Kevin King fired 19 rounds and hit him 7 times.</t>
  </si>
  <si>
    <t>https://www.scribd.com/doc/218703780/Danny-Jones-Decision-Letter</t>
  </si>
  <si>
    <t>Rasheem Parrish</t>
  </si>
  <si>
    <t>Beach 22 Street and Mott Avenue</t>
  </si>
  <si>
    <t>Far Rockaway</t>
  </si>
  <si>
    <t>Parrish was fatally shot in the lower back. A boxer recently released from prison, Parrish fled police questioning on foot and ended up in a physical struggle on the pavement with four officers. Four witnesses said Parrish was deliberately shot after being restrained.</t>
  </si>
  <si>
    <t>http://www.nytimes.com/2006/03/27/nyregion/27shot.html?pagewanted=print</t>
  </si>
  <si>
    <t>Marcus Garner</t>
  </si>
  <si>
    <t>http://media.cmgdigital.com/shared/lt/lt_cache/thumbnail/188/img/photos/2014/04/02/a3/cc/Marcus_Garner.JPG</t>
  </si>
  <si>
    <t>3100 Sweetwater Rd</t>
  </si>
  <si>
    <t>Garner was fighting with an officer. He retrieved the officer's gun, pointed it at the officer, another officer arrived and shot and killed Garner.</t>
  </si>
  <si>
    <t>http://www.wsbtv.com/news/news/local/officer-injured-suspect-killed-lawrenceville-apart/nfQTQ/</t>
  </si>
  <si>
    <t>Michael Leach Jr.</t>
  </si>
  <si>
    <t>3124 New York 28</t>
  </si>
  <si>
    <t>Old Forge</t>
  </si>
  <si>
    <t>13420</t>
  </si>
  <si>
    <t>Perry Police Department</t>
  </si>
  <si>
    <t>Leach was shot by his own father, a police officer retired from the Rochester force as a captain and currently part time in the Perry police force. Leach Sr. mistook his son for a prowler in their shared room at a beach motel. Leach Sr. was noted in Rochester for his 1975 shooting of an unarmed 18-year-old victim of domestic abuse.</t>
  </si>
  <si>
    <t>http://www.copblock.org/18633/former-rochester-ny-police-captain-michael-leach-who-shot-and-killed-an-innocent-woman-now-kills-his-own-son/</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</si>
  <si>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</si>
  <si>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</si>
  <si>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</si>
  <si>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</si>
  <si>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</si>
  <si>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</si>
  <si>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</si>
  <si>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Briana Ojeda</t>
  </si>
  <si>
    <t>http://assets.nydailynews.com/polopoly_fs/1.202664!/img/httpImage/image.jpg_gen/derivatives/article_970/alg-ojeda-jpg.jpg</t>
  </si>
  <si>
    <t>Henry Street</t>
  </si>
  <si>
    <t>Ojeda's mother drove the wrong way down a one way street and sideswiped a parked car while attempting to get help for her daughter, having an asthma attack. The ticketing officer would not assist, or allow the mother to get assistance for, the girl. She died shortly afterward. The initial reaction from the NYPD included the suggestion that this was not a police officer.</t>
  </si>
  <si>
    <t>http://www.nydailynews.com/new-york/brooklyn/family-briana-ojeda-died-asthma-attack-coward-suspended-delaying-girl-hospital-article-1.1139036</t>
  </si>
  <si>
    <t>Rudolph Wyatt</t>
  </si>
  <si>
    <t>http://wgcl.images.worldnow.com/images/17411024_BG1.jpg</t>
  </si>
  <si>
    <t>East 119th Street and First Avenue</t>
  </si>
  <si>
    <t>Three NYPD officers and a fourth retired officer confronted Wyatt and another suspect fleeing from the armed robbery of a pharmacy. The retired officer, now working as a chauffeur for a hedge-fund manager, fired the shots that killed the armed Wyatt. His accomplice escaped.</t>
  </si>
  <si>
    <t>http://nypost.com/2012/04/13/raw-video-retired-nypd-lt-guns-down-armed-robber/</t>
  </si>
  <si>
    <t>David Kostovski</t>
  </si>
  <si>
    <t>Grant Avenue and Glenmore Avenue</t>
  </si>
  <si>
    <t>Kostovski threatened police with a broken wine bottle on the sidewalk and was shot to death. Two officers fired six shots each. Kostovski had been wanted for stabbing a roommate; witnesses described him as obviously mentally ill.</t>
  </si>
  <si>
    <t>http://www.nytimes.com/2007/11/19/nyregion/19shoot.html?_r=2&amp;ref=nyregion&amp;oref=slogin&amp;</t>
  </si>
  <si>
    <t>Christopher Devon Hale</t>
  </si>
  <si>
    <t>John Powell Road and State Route 300</t>
  </si>
  <si>
    <t>Sudlersville</t>
  </si>
  <si>
    <t>21668</t>
  </si>
  <si>
    <t>Queen Anne's</t>
  </si>
  <si>
    <t>Maryland State Police, Maryland Transportation Authority Police</t>
  </si>
  <si>
    <t>Hale led officers on a 25-mile high speed chase, driving the wrong way down major highways, before his vehicle came to rest near the intersection of rural roads in Maryland farm country. Hale produced a black handgun, actually a BB gun, and was fatally shot. He'd had a lengthy criminal record.</t>
  </si>
  <si>
    <t>http://www.myeasternshoremd.com/news/queen_annes_county/article_b7ae4af3-7234-550d-928c-9e502ccd849a.html</t>
  </si>
  <si>
    <t>Matthew Troy Pollow</t>
  </si>
  <si>
    <t>http://media.cmgdigital.com/shared/lt/lt_cache/thumbnail/275/img/photos/2014/04/03/14/1c/boca-shoot</t>
  </si>
  <si>
    <t>23200 Camino Del Mar</t>
  </si>
  <si>
    <t>33433</t>
  </si>
  <si>
    <t>Palm Beach County Sheriff’s Office</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</si>
  <si>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</si>
  <si>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</si>
  <si>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Fong Lee</t>
  </si>
  <si>
    <t>http://s1.hubimg.com/u/9131748_f260.jpg</t>
  </si>
  <si>
    <t>3300 block North Fourth Street</t>
  </si>
  <si>
    <t>55412</t>
  </si>
  <si>
    <t>Minneapolis Police Department, Minnesota State Patrol</t>
  </si>
  <si>
    <t>A local officer and state trooper pursued a group of young men on bicycles near a school. On their approach, Lee either abandoned or was knocked off his bicycle (accounts vary) and fled on foot. Claiming to see a handgun, the local officer chased Lee around the school and fatally shot him a total of nine times. The case is controversial. School video showed no gun in Lee's hand, and the gun recovered at the scene, a Baikal .380, was shown to be planted.</t>
  </si>
  <si>
    <t>http://www.twincities.com/ci_12041325</t>
  </si>
  <si>
    <t>James Deon Lennox</t>
  </si>
  <si>
    <t>http://www.azcentral.com/i/sized/0/4/E/e298/j350/PHP48DBE5BB93E40.jpg</t>
  </si>
  <si>
    <t>210 N. Alma School Road</t>
  </si>
  <si>
    <t>85201</t>
  </si>
  <si>
    <t>After a testy conversation, argument, a physical struggle and pepper spray, Lennox threw and struck a Mesa officer with a plastic chair and was reaching for a second chair when he was shot dead. The family settled with the city of Mesa for $2 million in September 2008.</t>
  </si>
  <si>
    <t>http://www.azcentral.com/community/mesa/articles/2008/09/25/20080925mr-shooting25-ON.html</t>
  </si>
  <si>
    <t>Sakhar Williye Robinson</t>
  </si>
  <si>
    <t>http://northcarolina.arrests.org/mugs/Rowan/22126.jpg</t>
  </si>
  <si>
    <t>205 North Arlington Road</t>
  </si>
  <si>
    <t>28144</t>
  </si>
  <si>
    <t>Rowan</t>
  </si>
  <si>
    <t>Rowan County Sheriff's Office</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</si>
  <si>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</si>
  <si>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</si>
  <si>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Nicholas Andrew Clason</t>
  </si>
  <si>
    <t>http://www.mywedding.com/chrisandlacy/images/nic.jpg</t>
  </si>
  <si>
    <t>2300 N 4th St</t>
  </si>
  <si>
    <t>Coeur d'Alene</t>
  </si>
  <si>
    <t>83814</t>
  </si>
  <si>
    <t>Kootenai</t>
  </si>
  <si>
    <t>Coeur D'Alene Police Department</t>
  </si>
  <si>
    <t>Responding to a 911 call, police found Clason acting erratically. Dashcam footage shows that while Clason lay on the ground, an officer pepper sprayed him. Clason then submitted to arrest. Three officers restrained him face down in the dirt. After the officer who had applied pressure to Clason's neck/head noticed he was not breathing, he radioed that Clason had "inhaled a large amount of dirt." Clason died on 07/14/11 at Kootenai Medical Center. The medical examiner reported that he "stopped breathing because of methamphetamine toxicity, and that after he was resuscitated he died of a lack of oxygen to the brain," and that he "didn't die because of the way police restrained him."</t>
  </si>
  <si>
    <t>http://cdapress.com/news/local_news/article_7e1e5416-8450-11e1-8863-001a4bcf887a.html</t>
  </si>
  <si>
    <t>Brendan K. Wright</t>
  </si>
  <si>
    <t>http://thumbs.mugshots.com/gallery/images/2/bd/53/Brendan-K-Wright_mugshot.400x800.jpg</t>
  </si>
  <si>
    <t>2400 block Scott Road</t>
  </si>
  <si>
    <t>Rice</t>
  </si>
  <si>
    <t>99167</t>
  </si>
  <si>
    <t>Stevens</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</si>
  <si>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</si>
  <si>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</si>
  <si>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</si>
  <si>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Roland Campbell</t>
  </si>
  <si>
    <t>http://media.kentucky.com/smedia/2010/05/13/21/100511autismdeath99.aurora_standalone.prod_affiliate.79.jpg</t>
  </si>
  <si>
    <t>2961 Waco Road</t>
  </si>
  <si>
    <t>Lexington</t>
  </si>
  <si>
    <t>40503</t>
  </si>
  <si>
    <t>Lexington-Fayette Urban County Government Division of Police</t>
  </si>
  <si>
    <t>Campbell was perceived to a danger to himself and was subdued by two police officers and a civilian at his adult day care. He was held down by the three individuals until he passed away.</t>
  </si>
  <si>
    <t>http://www.gpo.gov/fdsys/pkg/USCOURTS-kyed-5_11-cv-00155/pdf/USCOURTS-kyed-5_11-cv-00155-1.pdf</t>
  </si>
  <si>
    <t>New/bluesguy2770</t>
  </si>
  <si>
    <t>Cody Spafford</t>
  </si>
  <si>
    <t>http://www.thestranger.com/binary/749b/1396635147-image.jpeg</t>
  </si>
  <si>
    <t>100 block 39th Avenue East</t>
  </si>
  <si>
    <t>98112</t>
  </si>
  <si>
    <t>Seatle Police Department</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</si>
  <si>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</si>
  <si>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</si>
  <si>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Santos Mulero</t>
  </si>
  <si>
    <t>136th Street and Willis Avenue</t>
  </si>
  <si>
    <t>Bureau of Alcohol, Firearms, Tobacco and Explosives</t>
  </si>
  <si>
    <t>BATF agents set up a sting purchase with "drug-addled scam artist" Mulero, who was peddling four homemade hand grenades. When Mulero threatened to set off one of the grenades if he was being set up, monitoring agents stormed the car; Mulero tried to drive off and was fatally shot. He was unarmed and the grenades were not operable.</t>
  </si>
  <si>
    <t>http://www.nydailynews.com/news/crime/grenade-dealer-wouldn-hurt-family-article-1.257230</t>
  </si>
  <si>
    <t>Dario Tena</t>
  </si>
  <si>
    <t>141 School St.</t>
  </si>
  <si>
    <t>Yonkers</t>
  </si>
  <si>
    <t>10701</t>
  </si>
  <si>
    <t>Yonkers Police Department</t>
  </si>
  <si>
    <t>Fell from a height</t>
  </si>
  <si>
    <t>Tena fell from his third-floor apartment to his death caused by severe head injuries, during a police drug raid. The warrant was one of many falsified by officers who racked up thousands in overtime; as of September 2014 many of the resulting drug cases have been tossed out of court, and a grand jury convened.</t>
  </si>
  <si>
    <t>http://www.lohud.com/story/news/local/2014/09/07/yonkers-man-death-sister-questions-tainted-search-warrant/15265517/</t>
  </si>
  <si>
    <t>Reynaldo Cuevas</t>
  </si>
  <si>
    <t>http://msnbcmedia.msn.com/j/MSNBC/Components/Photo/_new/120907-reynaldo-cuevas-1113a.660;660;7;70;0.jpg</t>
  </si>
  <si>
    <t>631 East 168th Street</t>
  </si>
  <si>
    <t>10456</t>
  </si>
  <si>
    <t>Cuevas was a deli employee working when his bodega was taken over by three armed men. The robbers barricaded themselves in but Cuevas was somehow, whether released or escaped, he was able to walk out. He was then immediately shot to death by police.</t>
  </si>
  <si>
    <t>http://usnews.nbcnews.com/_news/2012/09/07/13729792-witness-deli-worker-mistakenly-shot-dead-by-new-york-cops?lite</t>
  </si>
  <si>
    <t>Vionique Valnord</t>
  </si>
  <si>
    <t>http://graphics8.nytimes.com/images/2009/09/28/nyregion/28dwi.inline.190.jpg</t>
  </si>
  <si>
    <t>Avenue N and East 56th Street</t>
  </si>
  <si>
    <t>Valnold was struck and killed by an intoxicated NYPD officer. The officer was charged with DWI and vehicular manslaughter.</t>
  </si>
  <si>
    <t>http://www.nydailynews.com/news/crime/witness-frantic-dwi-andrew-kelly-give-dying-girl-cpr-article-1.380783</t>
  </si>
  <si>
    <t>Cheryl Ann Stillwell</t>
  </si>
  <si>
    <t>http://ssdp.org/assets/2012/05/cheryl-ann-stillwell.jpg</t>
  </si>
  <si>
    <t>2658 Midway Road</t>
  </si>
  <si>
    <t>Fernandina Beach</t>
  </si>
  <si>
    <t>32034</t>
  </si>
  <si>
    <t>Nassau County Sheriff's Department</t>
  </si>
  <si>
    <t>A SWAT-style daybreak drug raid with a dubious warrant on a resident known to protect her property with firearms ended with Stillwell shot to death. Officers claimed she shot first, which was later disproved.</t>
  </si>
  <si>
    <t>http://jacksonville.com/tu-online/stories/110506/met_5823907.shtml</t>
  </si>
  <si>
    <t>Craig J. Raposa</t>
  </si>
  <si>
    <t>http://www.eastbayri.com/wp-content/uploads/2013/10/raposa2.jpg</t>
  </si>
  <si>
    <t>2121 W Main Rd</t>
  </si>
  <si>
    <t>Portsmouth</t>
  </si>
  <si>
    <t>02871</t>
  </si>
  <si>
    <t>Newport</t>
  </si>
  <si>
    <t>Portsmouth Police Department</t>
  </si>
  <si>
    <t>Police were called to Raposa's mother's residence where he became resistant and uncooperative. He'd had a history of mental illness. Although not arrested or accused of any crime, Raposa was restrained, cuffed and placed face-down on the parking lot asphalt for an extended period. He died of cardiac asphyxia.</t>
  </si>
  <si>
    <t>http://www.eastbayri.com/news/government-politics/portsmouth-denies-wrongful-death-claim/</t>
  </si>
  <si>
    <t>Ronald Battle</t>
  </si>
  <si>
    <t>159-16 Harlem River Drive</t>
  </si>
  <si>
    <t>10039</t>
  </si>
  <si>
    <t>Two NYPD officers responding to a "man with a gun" call encountered Battle. After a short chase through buildings of a Harlem housing project, they shot and killed him. Police and eyewitness accounts vary as to whether or not Battle was armed.</t>
  </si>
  <si>
    <t>http://www.nytimes.com/2007/09/30/nyregion/30copshoot.html</t>
  </si>
  <si>
    <t>Thomas Lee Birdwell</t>
  </si>
  <si>
    <t>17791 Eastland</t>
  </si>
  <si>
    <t>48066</t>
  </si>
  <si>
    <t>Macomb</t>
  </si>
  <si>
    <t>Birdwell called 911 in a slurred voice, warning that he was about to "go off." He met responding officers with both a pistol and shotgun in hand, firing from his doorway at a female neighbor and then at police. He was quickly shot to death.</t>
  </si>
  <si>
    <t>http://www.candgnews.com/news/police-%E2%80%98we-shot-back-eliminate-threat%E2%80%99</t>
  </si>
  <si>
    <t>Charles Q. "Tuna" Jennings</t>
  </si>
  <si>
    <t>http://www.fox21news.com/uploadedImages/wstm/News/Stories/CharlesJennings.JPG?w=204&amp;h=153&amp;aspect=nostretch</t>
  </si>
  <si>
    <t>207 North Geddes Street</t>
  </si>
  <si>
    <t>13204</t>
  </si>
  <si>
    <t>Syracuse Police Department</t>
  </si>
  <si>
    <t>Frequent parolee Jennings stormed into an apartment building and briefly took seven hostages, assaulting at least three of them. When police arrived he fired on them from a window. Police returned fire, from 15 to 20 rounds, and fatally struck him.</t>
  </si>
  <si>
    <t>http://www.fox21news.com/news/story.aspx?id=386866</t>
  </si>
  <si>
    <t>Gilberto Blanco</t>
  </si>
  <si>
    <t>2828 Neptune Ave</t>
  </si>
  <si>
    <t>11224</t>
  </si>
  <si>
    <t>Mexican immigrant and day laborer Blanco was observed in public wielding a folding chair like an ax, although not harming anything. He swung the chair at responding officer, brushing her, and was fatally shot once through the heart in response. Forensic evidence did not support the police story. Both responding officers were named Cop of the Year.</t>
  </si>
  <si>
    <t>http://www.nydailynews.com/new-york/shot-gilberto-blanco-lying-forensic-evidence-proves-lawyer-claims-article-1.148877</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</si>
  <si>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</si>
  <si>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</si>
  <si>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</si>
  <si>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</si>
  <si>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</si>
  <si>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</si>
  <si>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Vincent John Farrand</t>
  </si>
  <si>
    <t>http://localtvkstu.files.wordpress.com/2014/09/roskelley.jpg?w=243&amp;h=204&amp;crop=1</t>
  </si>
  <si>
    <t>550 South 300 East</t>
  </si>
  <si>
    <t>Centerville</t>
  </si>
  <si>
    <t>84014</t>
  </si>
  <si>
    <t>Davis</t>
  </si>
  <si>
    <t>Centerville Police Department</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</si>
  <si>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</si>
  <si>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</si>
  <si>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Prince James</t>
  </si>
  <si>
    <t>Burnside and Harrison Avenues</t>
  </si>
  <si>
    <t>James and two accomplices robbed a 60-year-old cabdriver at gunpoint -- netting $80 -- but were interrupted by an off-duty NYPD officer. The officer was shot in the chest, and the three escaped in a white Mustang. Although seriously wounded the officer gave chase. The Mustang crashed, the officer opened fire with one hand while applying pressure to his own wound with the other, fatally shot James, then flagged down an ambulance for himself.</t>
  </si>
  <si>
    <t>http://www.nydailynews.com/new-york/bronx-cabbie-saved-officer-ivan-marcano-feared-life-article-1.1192207</t>
  </si>
  <si>
    <t>Jeane Kane</t>
  </si>
  <si>
    <t>http://assets.nydailynews.com/polopoly_fs/1.411289.1314516038!/img/httpImage/image.jpg_gen/derivatives/article_970/amd-jeanne-kane-jpg.jpg</t>
  </si>
  <si>
    <t>Amboy Road and Penton Street</t>
  </si>
  <si>
    <t>10309</t>
  </si>
  <si>
    <t>Enraged that their divorce settlement consumed all but $7 of his monthly police pension, Kane's retired NYPD sergeant ex-husband drove up from Florida and shot her to death at a park-and-ride as she waited for their daughter. He got life in prison for murder and a $32.4M civil judgment.</t>
  </si>
  <si>
    <t>http://www.nydailynews.com/news/crime/retired-nypd-john-galtieri-life-prison-murder-ex-wife-jeanne-kane-article-1.411266</t>
  </si>
  <si>
    <t>Yvonne McNeal</t>
  </si>
  <si>
    <t>491 Fletcher Pl</t>
  </si>
  <si>
    <t>NYPD arrived at a squabble in front of a mental-illness shelter for women. Homeless McNeal was one of the participants and threatened others and the police with two ornate knives. Officers shot her dead.</t>
  </si>
  <si>
    <t>http://www.huffingtonpost.com/2011/10/07/yvonne-mcneal-homeless-lesbian-killed_n_999809.html</t>
  </si>
  <si>
    <t>Denise Gay</t>
  </si>
  <si>
    <t>http://assets.nydailynews.com/polopoly_fs/1.1039277.1331770695!/img/httpImage/image.jpg_gen/derivatives/article_970/shot15n-1-web.jpg</t>
  </si>
  <si>
    <t>633 Park Place</t>
  </si>
  <si>
    <t>11238</t>
  </si>
  <si>
    <t>Police lobbed some 73 shots at an armed suspect, Leroy Webster. They missed the target, but one of those police bullets struck and killed Gay as she sat at her customary position on her stoop. Prosecutors charged Webster for her murder; police detained and questioned Gay's surrogate daughter for 12 hours in an attempt to clear themselves. The daughter eventually reached a $100K settlement with the city.</t>
  </si>
  <si>
    <t>http://www.nydailynews.com/new-york/brooklyn/nypd-hit-lawsuit-death-denise-gay-article-1.1039278</t>
  </si>
  <si>
    <t>Sonia Garcia</t>
  </si>
  <si>
    <t>http://assets.nydailynews.com/polopoly_fs/1.247992.1314318662!/img/httpImage/image.jpg_gen/derivatives/article_970/amd-sonia-garcia-jpg.jpg?enlarged</t>
  </si>
  <si>
    <t>1397 Ackerson Boulevard</t>
  </si>
  <si>
    <t>Bay Shore</t>
  </si>
  <si>
    <t>11706</t>
  </si>
  <si>
    <t>Garcia was fatally shot in the chest by her fiancee, a fellow NYPD officer, in their house. He pleaded guilty to first-degree manslaughter.</t>
  </si>
  <si>
    <t>http://www.nydailynews.com/news/crime/policewoman-shot-dead-nypd-beau-eyed-killer-article-1.247987</t>
  </si>
  <si>
    <t>Tyre Chisholm</t>
  </si>
  <si>
    <t>http://assets.nydailynews.com/polopoly_fs/1.955258!/img/httpImage/image.jpg_gen/derivatives/article_970/amd-tyre-chisholm-jpg.jpg</t>
  </si>
  <si>
    <t>White Plains Road and 241st Street</t>
  </si>
  <si>
    <t>Although the blood of the off-duty rookie officer who killed pedestrian Chisholm with his vehicle was under the legal limit for DUI, he was still booked for it, based on his appearance, behavior and odor. He also faced vehicular manslaughter and criminally negligent homicide charges for the 4 a.m. incident.</t>
  </si>
  <si>
    <t>http://www.nydailynews.com/news/crime/off-duty-charged-mowing-tyre-chisholm-reeked-booze-sources-article-1.957206</t>
  </si>
  <si>
    <t>Michael Romero</t>
  </si>
  <si>
    <t>Fifth Avenue and 33rd Street</t>
  </si>
  <si>
    <t>11218</t>
  </si>
  <si>
    <t>Romero, with 34 prior arrests, was called over to an undercover police vehicle car because he resembled another suspect. He drew a snub-nose .357 Rossi revolver, threatened the plainclothes driver, pulled the trigger. It was a misfire. The other officer leapt out and shot Romero in the heart.</t>
  </si>
  <si>
    <t>http://www.brooklynpaper.com/stories/33/15/33_15_tt_greewnood_shooting.html</t>
  </si>
  <si>
    <t>Barrington Williams</t>
  </si>
  <si>
    <t>East 161st Street and River Avenue</t>
  </si>
  <si>
    <t>Williams was selling subway-card swipes, and the police were called on him. He took off on foot and was caught after a short chase. Severely out of breath, he had a severe asthma attack and died in custody.</t>
  </si>
  <si>
    <t>http://blogs.villagevoice.com/runninscared/2013/11/barrington_williams_nypd_death_natural_causes_medical_examiner.php</t>
  </si>
  <si>
    <t>Kenny Lazo</t>
  </si>
  <si>
    <t>http://justiceforkenny.files.wordpress.com/2011/12/7016_1142808575021_1371666470_30401491_2350561_n.jpg</t>
  </si>
  <si>
    <t>Bay Shore Road and Southern State Parkway</t>
  </si>
  <si>
    <t>West Islip</t>
  </si>
  <si>
    <t>Suffolk County 3rd Precinct</t>
  </si>
  <si>
    <t>Lazo was pulled over on suspicion of drug dealing. In a traffic stop on an exit ramp, he attempted to flee or otherwise resisted. This developed into a violent and prolonged struggle in which four officers beat Lazo with flashlights. Placed in a holding cell with severe injuries, he was dead within an hour. The case is notable for the conduct of the county, which drew the attention of the Justice Department.</t>
  </si>
  <si>
    <t>http://www2.pslweb.org/site/News2?page=NewsArticle&amp;id=11811&amp;news_iv_ctrl=1034</t>
  </si>
  <si>
    <t>Kevin Leo</t>
  </si>
  <si>
    <t>1161 Webster Avenue</t>
  </si>
  <si>
    <t>Leo attempted to get into an after-hours club wearing a bulletproof vest and carrying a miniature police badge. The club was being raided. Confronted by officers, he ran, then turned and fired three shots in their direction. They downed him with more than 30 shots.</t>
  </si>
  <si>
    <t>http://www.nydailynews.com/archives/news/man-killed-raid-rap-sheet-article-1.646628</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</si>
  <si>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</si>
  <si>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</si>
  <si>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</si>
  <si>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</si>
  <si>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</si>
  <si>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Charles A. Brown IV</t>
  </si>
  <si>
    <t>http://www.fatalencounters.org/wp-content/uploads/2013/10/CharlesBrownIV.jpg</t>
  </si>
  <si>
    <t>16940 Halsted Street</t>
  </si>
  <si>
    <t>Harvey</t>
  </si>
  <si>
    <t>60426</t>
  </si>
  <si>
    <t>Harvey Police Department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</si>
  <si>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</si>
  <si>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</si>
  <si>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5000 Lick Mill Boulevard</t>
  </si>
  <si>
    <t>95054</t>
  </si>
  <si>
    <t>Santa Clara Police Department</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</si>
  <si>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</si>
  <si>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</si>
  <si>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Bartholomew Paul Williams</t>
  </si>
  <si>
    <t>1500 block West Northpark Boulevard</t>
  </si>
  <si>
    <t>92407</t>
  </si>
  <si>
    <t>CSU Campus Police</t>
  </si>
  <si>
    <t>Williams had an episode with his mental illness. The campus police were called and the incident escalated resulting in his death.</t>
  </si>
  <si>
    <t>http://www.prweb.com/releases/2014/08/prweb12061474.htm</t>
  </si>
  <si>
    <t>Khiel Coppin</t>
  </si>
  <si>
    <t>http://assets.nydailynews.com/polopoly_fs/1.256117!/img/httpImage/image.jpg_gen/derivatives/article_970/amd-choppin4-jpg.jpg</t>
  </si>
  <si>
    <t>590 Gates Ave</t>
  </si>
  <si>
    <t>Coppin had a history of mental health issues. He couldn't have made his wish to die any clearer: summoning police, hiding and handling a black hairbrush like a weapon, taunting officers with "I have a gun" and "Let's do this", and the note in his pocket that said "Happyness iz death". NYPD obliged him with 10 fatal gunshot wounds.</t>
  </si>
  <si>
    <t>http://nypost.com/2007/11/13/hairbrush-kid-killed-by-cops/</t>
  </si>
  <si>
    <t>Luis Rivera</t>
  </si>
  <si>
    <t>State Street and Grove Place</t>
  </si>
  <si>
    <t>12307</t>
  </si>
  <si>
    <t>Three local officers responding to a 4:30 p.m. "man with a gun" call found Rivera, who tried to leave the scene. According to the police narrative one of them caught Rivera's shirttail, and he went to pull a weapon. The three shot 14 times, striking the victim "at least" twice. Police later arrested Rivera's grieving sister as she tried to set up a memorial.</t>
  </si>
  <si>
    <t>http://www.fox23news.com/mostpopular/story/Police-Man-dead-after-police-involved-in-shooting/ILA19l2CCkKu_3vKY80B2Q.cspx</t>
  </si>
  <si>
    <t>Darrel Brown</t>
  </si>
  <si>
    <t>http://wten.images.worldnow.com/images/11681228_BG1.jpg</t>
  </si>
  <si>
    <t>1851 Kraft Road</t>
  </si>
  <si>
    <t>East Greenbush</t>
  </si>
  <si>
    <t>12061</t>
  </si>
  <si>
    <t>Brown was the passenger in a taxi pulled over on I-90 for speeding. During questioning Brown became restive and pulled an assault weapon out of a duffel bag and shot at least 28 rounds towards the state police car. He held off for about an hour but was shot in the head, lapsed into a coma, then died in the hospital days later.</t>
  </si>
  <si>
    <t>http://www.news10.com/story/11681228/police-release-details-on-i-90-shooting</t>
  </si>
  <si>
    <t>Kemp Yarborough</t>
  </si>
  <si>
    <t>http://assets.nydailynews.com/polopoly_fs/1.155774!/img/httpImage/image.jpg_gen/derivatives/article_970/alg-kemp-yarborough-closeup-jpg.jpg</t>
  </si>
  <si>
    <t>E. 163rd St. and Eagle Ave.</t>
  </si>
  <si>
    <t>Yarborough, an asthmatic 300-lbs ex-con, was being questioned by police for a nearby street brawl he had no part of. Officers pepper-sprayed him when he reached for his inhaler, reportedly ignored his pleas for help breathing. He died of acute bronchial asthma on the street, his death ruled as homicide.</t>
  </si>
  <si>
    <t>http://www.nydailynews.com/news/crime/bronx-ex-con-fatal-asthma-attack-pepper-spray-ruled-homicide-charges-eyed-cops-article-1.161900</t>
  </si>
  <si>
    <t>Winfield Carlton Fisher III</t>
  </si>
  <si>
    <t>http://www.wbaltv.com/image/view/-/25056774/highRes/1/-/yl87ed/-/Winfield-Fisher.jpg</t>
  </si>
  <si>
    <t>2765 N Salisbury Blvd</t>
  </si>
  <si>
    <t>Maryland State Police</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</si>
  <si>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</si>
  <si>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</si>
  <si>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Shannon Smith</t>
  </si>
  <si>
    <t>I-55 and Towanda Overpass</t>
  </si>
  <si>
    <t>Towanda</t>
  </si>
  <si>
    <t>61776</t>
  </si>
  <si>
    <t>McLean</t>
  </si>
  <si>
    <t>Hudson Police Department</t>
  </si>
  <si>
    <t>Mentally disabled Smith drove away from a gas station without paying, as he'd done many times before (always returning to pay later). This time a call when out, many jurisdictions responded and located Smith on the interstate, gathered around his 10-year-old Cadillac, and shot out his tires as he attempted to get away. One local officer fatally shot him in the back instead. He was found not guilty of 1st and 2nd degree murder. The family reached a settlement of $675K.</t>
  </si>
  <si>
    <t>http://articles.chicagotribune.com/2000-08-04/news/0008040380_1_fatal-shooting-police-patrol-cars-police-chase</t>
  </si>
  <si>
    <t>Renardo Powell</t>
  </si>
  <si>
    <t>Jerome St. and Belmont Ave.</t>
  </si>
  <si>
    <t>Powell was shot to death by NYPD in a running firefight down five city blocks, involving him and his accomplice, a drug dealer they'd just robbed, a livery cab driver, and multiple officers. Two officers were wounded, once seriously, and the cab driver wounded in the back.</t>
  </si>
  <si>
    <t>http://www.nydailynews.com/archives/news/shot-heroic-tale-sergeant-slugs-refused-die-article-1.516159</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</si>
  <si>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</si>
  <si>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</si>
  <si>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</si>
  <si>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</si>
  <si>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http://www.nydailynews.com/new-york/brooklyn/crazed-brooklyn-man-shot-cops-bad-mouthed-article-1.1297528</t>
  </si>
  <si>
    <t>John Collado</t>
  </si>
  <si>
    <t>http://assets.dnainfo.com/generated/photo/2011/09/1315449021.jpg/image240x180.jpg</t>
  </si>
  <si>
    <t>26 Post Avenue</t>
  </si>
  <si>
    <t>10034</t>
  </si>
  <si>
    <t>Former professional wrestler Collado came to the assistance of a friend who he thought was being robbed, putting his assailant in a chokehold. That assailant was an undercover NYPD detective who shot Collado in the stomach. He died 12 hours later. Collado's niece came to provide medical assistance and was arrested for obstruction.</t>
  </si>
  <si>
    <t>http://www.nydailynews.com/news/crime/pro-wrestler-john-collado-shot-nypd-cops-dies-family-plans-sue-article-1.957065</t>
  </si>
  <si>
    <t>Guadalupe Martinez</t>
  </si>
  <si>
    <t>Washington Avenue and S Kent-Des Moines Road</t>
  </si>
  <si>
    <t>98032</t>
  </si>
  <si>
    <t>Martinez was approached in her car, in a park, by officers drawn by her unlicensed vehicle. On determining she was listed as a missing person, Martinez fled on the Des Moines-Kent road. She met stopped traffic, drove on the shoulder, was boxed in by patrol cars, emerged pointing a gun, and was shot to death. Reportedly her twin sister had died violently in a police chase years prior and she'd expressed a macabre wish to die the same way.</t>
  </si>
  <si>
    <t>http://community.seattletimes.nwsource.com/archive/?date=20001111&amp;slug=TTEJ2A8I3</t>
  </si>
  <si>
    <t>W Muscat Avenue and S Cornelia Avenue</t>
  </si>
  <si>
    <t>Fresno County Sheriff's Office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</si>
  <si>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</si>
  <si>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</si>
  <si>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8/26/2014.61</t>
  </si>
  <si>
    <t>Martin G. Brown</t>
  </si>
  <si>
    <t>Clark Court</t>
  </si>
  <si>
    <t>63301</t>
  </si>
  <si>
    <t>St.. Charles Police Department</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</si>
  <si>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t>
  </si>
  <si>
    <t>http://www.ksdk.com/story/news/crime/2014/04/16/clark-court-st-charles-shooting/7807685/</t>
  </si>
  <si>
    <t>8/26/2014.51</t>
  </si>
  <si>
    <t>Leighton C. Fitz</t>
  </si>
  <si>
    <t>http://www.dps.state.ia.us/commis/pib/Releases/2014/Leighton_Fitz.jpg</t>
  </si>
  <si>
    <t>413 College Avenue</t>
  </si>
  <si>
    <t>Iowa Falls</t>
  </si>
  <si>
    <t>50126</t>
  </si>
  <si>
    <t>Hardin</t>
  </si>
  <si>
    <t>Iowa Falls Police Department</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</si>
  <si>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</si>
  <si>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</si>
  <si>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8/26/2014.53</t>
  </si>
  <si>
    <t>Santiago Avila</t>
  </si>
  <si>
    <t>http://bloximages.chicago2.vip.townnews.com/tucson.com/content/tncms/assets/v3/editorial/6/1b/61b1c262-fdf1-583a-8dd8-aa10345efd88/5377083e0d85e.preview-620.jpg</t>
  </si>
  <si>
    <t>145 E. 22nd St.</t>
  </si>
  <si>
    <t>85713</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</si>
  <si>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</si>
  <si>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</si>
  <si>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8/26/2014.54</t>
  </si>
  <si>
    <t>James Kubera</t>
  </si>
  <si>
    <t>4100 block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</si>
  <si>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</si>
  <si>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</si>
  <si>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</si>
  <si>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</si>
  <si>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</si>
  <si>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8/26/2014.56</t>
  </si>
  <si>
    <t>Kimberlee Carmack</t>
  </si>
  <si>
    <t>http://www.gannett-cdn.com/-mm-/2895c85f6ac6fa390703f52b1c277a0ec4e25a8f/c=115-72-861-636&amp;r=x404&amp;c=534x401/local/-/media/Indianapolis/GenericImages/2014/04/21//1398115883000-carmack-2.jpg</t>
  </si>
  <si>
    <t>2400 block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</si>
  <si>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</si>
  <si>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</si>
  <si>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</si>
  <si>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8/26/2014.57</t>
  </si>
  <si>
    <t>Natividad Nuñez</t>
  </si>
  <si>
    <t>http://extras.mnginteractive.com/live/media/site557/2014/0417/20140417__LSN-L-deputy%20charged-0418~p2_200.jpg</t>
  </si>
  <si>
    <t>Sequoia Avenue</t>
  </si>
  <si>
    <t>Doña Ana County Sheriff's Office</t>
  </si>
  <si>
    <t>Doña Ana County Sheriff's deputy Eden Terrazas was responding to a call related to a missing child case. She was following a car on Interstate 10, driving 114 mph as she approached the curve in N.M. 192, near Sequoia Road. Terrazas lost control, crossed the opposite traffic lane and hit Natividad Nuñez who was walking in the dirt shoulder.</t>
  </si>
  <si>
    <t>http://www.lcsun-news.com/las_cruces-news/ci_25587778/sheriffs-deputy-faces-vehicular-homicide-charge-death-mesquite</t>
  </si>
  <si>
    <t>8/26/2014.58</t>
  </si>
  <si>
    <t>Karina Sandoval-Jiminez</t>
  </si>
  <si>
    <t>2124 S. Garnett Road</t>
  </si>
  <si>
    <t>74129</t>
  </si>
  <si>
    <t>Tulsa County sheriff’s Office</t>
  </si>
  <si>
    <t>Sandoval-Jiminez was in the back seat of a car fleeing a robbery. The robbers entered a restaurant ans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</si>
  <si>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</si>
  <si>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8/26/2014.60</t>
  </si>
  <si>
    <t>Brandon Leonel Monroy</t>
  </si>
  <si>
    <t>http://www.everythinglubbock.com/media/lib/197/0/1/c/01c1981a-8af1-4326-813c-ba11d3edc3e2/Story.jpg</t>
  </si>
  <si>
    <t>Highway 87 and 82nd Street</t>
  </si>
  <si>
    <t>Lubbock</t>
  </si>
  <si>
    <t>79423</t>
  </si>
  <si>
    <t>Texas Department of Public Safety</t>
  </si>
  <si>
    <t>It started as a routine traffic stop. Trooper Corina Jandrew stopped a 4-door Cadillac with three people inside. The driver was Brandon Leonel Monroy. He failed to identify himself and was placed under arrest. Monroy fought with the trooper as she tried to arrest him. He was shot and transported to UMC where he was later pronounced dead.</t>
  </si>
  <si>
    <t>http://www.kcbd.com/story/25292262/lubbock-police-on-scene-of-officer-involved-shooting</t>
  </si>
  <si>
    <t>8/26/2014.64</t>
  </si>
  <si>
    <t>Lee Redoux</t>
  </si>
  <si>
    <t>7000 block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</si>
  <si>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</si>
  <si>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</si>
  <si>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</si>
  <si>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8/26/2014.65</t>
  </si>
  <si>
    <t>David John Walker</t>
  </si>
  <si>
    <t>Taylor Avenue and Denny Way</t>
  </si>
  <si>
    <t>98121</t>
  </si>
  <si>
    <t>David Walker (mentally ill - but not clear whether officers knew that at the time) stole orange juice from a Safeway, firing two shots when confronted by employees. Police surrounded Walker, who was also holding a knife, waving a knife around, or lunging at police officers with a knife (different articles say different things). Officer Tommie Doran shot Walker. Another officer sprayed Walker with tear gas at the same time.</t>
  </si>
  <si>
    <t>http://www.komonews.com/news/archive/3998141.html</t>
  </si>
  <si>
    <t>Kelsey M/Halimahart</t>
  </si>
  <si>
    <t>Albert "Bert" Reeves</t>
  </si>
  <si>
    <t>http://www.briceherndonfuneralhome.com/sitemaker/memsol_data/1295/384881/384881_profile_pic.jpg?1412327867</t>
  </si>
  <si>
    <t>Nuthatch Lane</t>
  </si>
  <si>
    <t>Cottageville</t>
  </si>
  <si>
    <t>29435</t>
  </si>
  <si>
    <t>Colleton</t>
  </si>
  <si>
    <t>Cottageville Police Department</t>
  </si>
  <si>
    <t>Former mayor Reeves and a frequently-fired local police officer (8 jobs in 11 years), both apparently with strong personalities, were headed for a small-town confrontation. The officer blocked in Reeves on a dirt road without calling in a traffic stop and left him dead of gunshot wounds. The case has caused continuing controversy and lawsuits. In October 2015 a jury awarded Reeves' family $97.5M.</t>
  </si>
  <si>
    <t>http://www.postandcourier.com/article/20130802/PC16/130809842</t>
  </si>
  <si>
    <t>Paul Goldreyer</t>
  </si>
  <si>
    <t>1545 Rhinelander Avenue</t>
  </si>
  <si>
    <t>10461</t>
  </si>
  <si>
    <t>Police responding to a late-night 911 call found Goldreyer with a six-inch steak knife and his roommate fending him off with a bar stool. Witnesses heard police repeatedly demand that he drop the knife. He did not.</t>
  </si>
  <si>
    <t>http://cityroom.blogs.nytimes.com/2011/03/21/police-fatally-shoot-knife-wielding-man-in-bronx-authorities-say/</t>
  </si>
  <si>
    <t>Abdelle Jean St. Ange</t>
  </si>
  <si>
    <t>http://www.dailyfreeman.com/apps/pbcsi.dll/storyimage/DF/20120515/NEWS/305159972/AR/0/AR-305159972.jpg&amp;maxh=400&amp;maxw=667</t>
  </si>
  <si>
    <t>7 Hettinger Lane</t>
  </si>
  <si>
    <t>12603</t>
  </si>
  <si>
    <t>St. Ange was one of five suspects committing a suburban home invasion and armed robbery. Responding troopers went to the front and back of the house; St. Ange emerged from the rear with a sawed-off long gun. He was shot dead. The four other suspects fled but were soon located.</t>
  </si>
  <si>
    <t>http://www.dailyfreeman.com/general-news/20120515/armed-robber-shot-dead-by-state-trooper-in-dutchess-county-house</t>
  </si>
  <si>
    <t>Christopher Kissane</t>
  </si>
  <si>
    <t>Hemlock and Etna Streets</t>
  </si>
  <si>
    <t>Kissane carjacked a burgundy minivan in the predawn hours and crashed it near Cypress Hills Cemetery. An off-duty NYPD officer saw him exit the vehicle carrying a .22 and wearing a mask. The officer followed, Kissane turned and shot at him, the officer returned fire and killed him.</t>
  </si>
  <si>
    <t>http://www.nydailynews.com/new-york/off-duty-nypd-officer-kills-man-brooklyn-article-1.1012169</t>
  </si>
  <si>
    <t>Etzel Faulkner</t>
  </si>
  <si>
    <t>144th Terrace and 167th Street</t>
  </si>
  <si>
    <t>11434</t>
  </si>
  <si>
    <t>Faulkner confronted his former employer from seven years ago, demanding back pay on thin grounds. When refused, Faulkner smashed in the rear window of a BMW as revenge, and when the police arrived he confronted them with a pellet gun. He was fatally shot about six times.</t>
  </si>
  <si>
    <t>http://www.timesledger.com/stories/2003/17/20030424-archive142.html</t>
  </si>
  <si>
    <t>Stephanie Tunc</t>
  </si>
  <si>
    <t>1331 Ocean Drive</t>
  </si>
  <si>
    <t>As French tourists Tunc and her sister were sunbathing on Miami Beach when they were run over by a two-ton police SUV, then, as some of the many witnesses got the officer's attention, struck again when the SUV backed over them. The Florida legislature had to pass a special bill to release money for the settlement.</t>
  </si>
  <si>
    <t>http://www.nytimes.com/2003/02/24/us/police-vehicle-kills-woman-from-france.html</t>
  </si>
  <si>
    <t>Byron Hearst</t>
  </si>
  <si>
    <t>645 Macon Street</t>
  </si>
  <si>
    <t>11233</t>
  </si>
  <si>
    <t>Hearst was the tenant in a building recently sold to an NYPD officer. When the off-duty officer dropped by to collect rent, an altercation broke out. Witnesses said construction worker Hearst was the aggressor. He was fatally shot three times. The officer was acquitted of manslaughter.</t>
  </si>
  <si>
    <t>http://nypost.com/2007/03/31/landlord-cop-beats-slay-rap/</t>
  </si>
  <si>
    <t>Sheron Jackson</t>
  </si>
  <si>
    <t>2500 block W. Coldspring Lane</t>
  </si>
  <si>
    <t>21215</t>
  </si>
  <si>
    <t>Police responding to a mid-morning domestic disturbance confronted Jackson with a knife. Ordered to drop the knife, Jackson refused to do so, and was shot to death.</t>
  </si>
  <si>
    <t>http://articles.baltimoresun.com/2012-03-27/news/bs-md-ci-police-involved-fatal-20120327_1_police-involved-shootings-select-lounge-shooting-north-baltimore</t>
  </si>
  <si>
    <t>William L. Lane</t>
  </si>
  <si>
    <t>3800 Smiley Road</t>
  </si>
  <si>
    <t>Hilliard Police Department</t>
  </si>
  <si>
    <t>Lane crashed his own car into a concrete pillar, causing severe damage. When officers approached to assist he produced a butcher knife, threatened the officers with it, and also sliced his own neck. Lane refused to drop the knife and was fatally shot several times.</t>
  </si>
  <si>
    <t>http://www.thisweeknews.com/content/stories/hilliard/news/2011/11/02/officer-cleared-in-shooting-incident.html</t>
  </si>
  <si>
    <t>Juan Carlos Sanchez</t>
  </si>
  <si>
    <t>470 West 150th Street</t>
  </si>
  <si>
    <t>10031</t>
  </si>
  <si>
    <t>Sanchez attempted to escape from a drug raid through a fourth-story window and fell to his death.</t>
  </si>
  <si>
    <t>http://www.nytimes.com/2003/06/17/nyregion/metro-briefing-new-york-manhattan-man-dies-after-fleeing-through-window.html</t>
  </si>
  <si>
    <t>Robert Dumas Jr.</t>
  </si>
  <si>
    <t>2960 Broadway Avenue</t>
  </si>
  <si>
    <t>44115</t>
  </si>
  <si>
    <t>Newburgh Heights Police Department</t>
  </si>
  <si>
    <t>Dumas was killed in a police chase as his car crashed into a concrete pole. Police said they were not pursuing closely; witnesses at a nearby bus stop said otherwise.</t>
  </si>
  <si>
    <t>http://www.cleveland.com/metro/index.ssf/2012/03/maple_heights_man_killed_when.html</t>
  </si>
  <si>
    <t>Trey Williams</t>
  </si>
  <si>
    <t>http://www.wlky.com/image/view/-/9889282/medRes/1/-/l5ccih/-/11-21-11--Trey-Williams---29820251.jpg</t>
  </si>
  <si>
    <t>100 Clifton Court</t>
  </si>
  <si>
    <t>Shelbyville</t>
  </si>
  <si>
    <t>40065</t>
  </si>
  <si>
    <t>Shelbyville Police Department</t>
  </si>
  <si>
    <t>Police responded to a call about a shirtless man, carrying a Bible and a pipe, smashing out car windows. After a warrantless entry they found Williams screaming and locked in the bathroom in his grandmother's house. Officers tasered him eleven times with no effect. When Williams got one officer in a chokehold, the other shot him to death.</t>
  </si>
  <si>
    <t>http://www.wave3.com/story/16699377/discovery-sheds-some-light-on-what-happened-when-a-teen-was-shot-by-police</t>
  </si>
  <si>
    <t>Ila Jean Moore</t>
  </si>
  <si>
    <t>http://img.ksl.com/slc/1846/184660/18466096.jpg</t>
  </si>
  <si>
    <t>900 S. River Road</t>
  </si>
  <si>
    <t>St. George</t>
  </si>
  <si>
    <t>84790</t>
  </si>
  <si>
    <t>Utah Highway Patrol</t>
  </si>
  <si>
    <t>A state trooper speeding to an accident scene violently collided with another car carrying two elderly sisters, Ila Jean Moore and Karen Gummow. Both of the sisters were killed.</t>
  </si>
  <si>
    <t>http://www.ksl.com/?sid=10542065</t>
  </si>
  <si>
    <t>Karen Gummow</t>
  </si>
  <si>
    <t>Mauricio Jacques</t>
  </si>
  <si>
    <t>479 Commonwealth Avenue</t>
  </si>
  <si>
    <t>Threatening to kill his wife and three young children--whom he had taken hostage--with the 10-inch blade in his hand, talking about having to "send them to heaven," police negotiated with Jacques for about an hour. He'd agreed to surrender at one point, was tasered, had rubber bullets used on him, and attacked two officers with the knife. Ultimately one officer pulled his wife away while two others fatally wounded him with six shots.</t>
  </si>
  <si>
    <t>http://gothamist.com/2009/04/13/cops_fatally_shoot_knife-wielding_b.php</t>
  </si>
  <si>
    <t>William Arthur Stogner Jr.</t>
  </si>
  <si>
    <t>http://localtvwhnt.files.wordpress.com/2014/04/stogner300.jpg?w=148&amp;h=150</t>
  </si>
  <si>
    <t>2024 Stanford Drive</t>
  </si>
  <si>
    <t>Stogner shot an officer. Officers then shot and killed Stogner.</t>
  </si>
  <si>
    <t>http://whnt.com/2014/04/04/breaking-huntsville-police-confirm-officer-shot-residents-being-evacuated/</t>
  </si>
  <si>
    <t>Stanley "Laransie" Whitman</t>
  </si>
  <si>
    <t>http://wrcb.images.worldnow.com/images/25166937_BG1.jpg</t>
  </si>
  <si>
    <t>Marion Avenue</t>
  </si>
  <si>
    <t>Richard City</t>
  </si>
  <si>
    <t>37380</t>
  </si>
  <si>
    <t>Monteagle Police Department</t>
  </si>
  <si>
    <t>Chief McNeese was on a hunting trip with a friend when he accidentally shot and killed his friend Whitman.</t>
  </si>
  <si>
    <t>http://www.wrcbtv.com/story/25166937/monteagle-police-chief-involved-in-hunting-accident</t>
  </si>
  <si>
    <t>Tinoris Williams</t>
  </si>
  <si>
    <t>http://media.cmgdigital.com/shared/lt/lt_cache/thumbnail/188/img/photos/2014/04/07/a4/ff/williams.jpg</t>
  </si>
  <si>
    <t>655 N Military Trail</t>
  </si>
  <si>
    <t>West Palm Beach</t>
  </si>
  <si>
    <t>33415</t>
  </si>
  <si>
    <t>A deputy was fighting for his life when Williams took the deputies gun and put it against the deputies head. The deputy wrestled with Williams, retrieving his gun and shoots and kills Williams.</t>
  </si>
  <si>
    <t>http://www.palmbeachpost.com/news/news/pbso-investigating-officer-involved-shooting-in-su/nfTT5/</t>
  </si>
  <si>
    <t>Hector Hernandez</t>
  </si>
  <si>
    <t>http://wfld.images.worldnow.com/images/25186602_BG2.JPG</t>
  </si>
  <si>
    <t>2500 block West 50th Street</t>
  </si>
  <si>
    <t>60632</t>
  </si>
  <si>
    <t>Hernandez Threatened officers with knives, resulting in officers to shoot and kill Hernandez.</t>
  </si>
  <si>
    <t>http://www.myfoxchicago.com/story/25186602/police-shoot-person-in-gage-park</t>
  </si>
  <si>
    <t>Albert Rios</t>
  </si>
  <si>
    <t>475 Pelican Way</t>
  </si>
  <si>
    <t>33483</t>
  </si>
  <si>
    <t>Pelican Harbor Security</t>
  </si>
  <si>
    <t>Rios fought with a security guard at the entrance to Pelican Harbor. He died from his injuries.</t>
  </si>
  <si>
    <t>http://privateofficer.org/delray-beach-man-dies-in-fight-with-security-officer-privateofficer-com/</t>
  </si>
  <si>
    <t>James Calvin Youngblood</t>
  </si>
  <si>
    <t>1220 Lurecliff Place</t>
  </si>
  <si>
    <t>Fort Mill</t>
  </si>
  <si>
    <t>29708</t>
  </si>
  <si>
    <t>York County Sheriff's Department</t>
  </si>
  <si>
    <t>Youngblood pointed a pistol in the direction of deputies, prompting them to shoot and kill Younblood.</t>
  </si>
  <si>
    <t>http://www.charlotteobserver.com/2014/04/09/4830144_experts-weigh-in-on-york-county.html#.VD2-WVewUSc</t>
  </si>
  <si>
    <t>Jefferson Duncan</t>
  </si>
  <si>
    <t>http://kpho.images.worldnow.com/images/25231407_BG2.jpg</t>
  </si>
  <si>
    <t>11050 N Biltmore Drive</t>
  </si>
  <si>
    <t>85029</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</si>
  <si>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</si>
  <si>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</si>
  <si>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Christian Nicholas Buquet aka Christian Nicholas Mallon</t>
  </si>
  <si>
    <t>http://fnetobits.memorialobituaries.com/galleries/yatesfuneralhomes/1121864/603035.jpg</t>
  </si>
  <si>
    <t>10000 East Coeur d Alene Lake Drive</t>
  </si>
  <si>
    <t>Kootenai Police Department</t>
  </si>
  <si>
    <t>Right after Buquet had shot acquaintance Frank James, 29, he led police on a five mile car chase, during which he allegedly fired a semi-automatic pistol at three bystanders and the police vehicles. Police state that while his car was sliding out of control on a curve near Osprey Point, they saw him raise his hand "in a fashion that is indicative of his taking aim back at them with a handgun". After his car hit a barrier cable and stopped, officers Mario Rios, Eric Johnson, Bryan Alexander, and Brady Reed fired 77 rounds at the car, killing him.</t>
  </si>
  <si>
    <t>http://www.cdapress.com/news/local_news/article_e5242f00-dc44-54ee-a075-0c6cd301f8d0.html</t>
  </si>
  <si>
    <t>Jerrod Miller</t>
  </si>
  <si>
    <t>http://i.usatoday.net/news/_photos/2012/03/28/Column-Trayvon-tragedy-mirrors-2005-killing-7V17DODT-x-large.jpg</t>
  </si>
  <si>
    <t>301 SW 14th Ave</t>
  </si>
  <si>
    <t>33444</t>
  </si>
  <si>
    <t>Delray Beach Police Department</t>
  </si>
  <si>
    <t>A rookie officer with less than a month's experience fatally shot 16-year-old Miller. Miller had dropped off fellow students at a high school dance, then returned to the campus, driving on the outdoor walkways. The officer shot him once in the head. The incident attracted media attention; in 2012 USA Today compared the Treyvon Martin's case to Miller's.</t>
  </si>
  <si>
    <t>http://articles.orlandosentinel.com/2005-02-28/news/0502280257_1_delray-beach-delray-full-service-beach-police</t>
  </si>
  <si>
    <t>William Bruce Hemphill</t>
  </si>
  <si>
    <t>Richmond Terrace and Simonson Ave</t>
  </si>
  <si>
    <t>Staten Island New York City</t>
  </si>
  <si>
    <t>10303</t>
  </si>
  <si>
    <t>In the dawn hours an off-duty officer struck and killed pedestrian Hemphill. He was charged with vehicular manslaughter and DUI.</t>
  </si>
  <si>
    <t>http://www.nydailynews.com/new-york/off-duty-nypd-kills-pedestrian-car-si-article-1.1476314</t>
  </si>
  <si>
    <t>Corey Mickins</t>
  </si>
  <si>
    <t>2309 Adam Clayton Powell Jr Blvd</t>
  </si>
  <si>
    <t>10030</t>
  </si>
  <si>
    <t>A detective tracking Mickins as a suspect called for three other officers as backup, resulting in a physical struggle in front of a Harlem cafe. Mickins somehow drew his gun and shot one of them twice, seriously wounding him. He was then fatally shot four times.</t>
  </si>
  <si>
    <t>http://www.nytimes.com/2007/03/14/nyregion/14shot.html</t>
  </si>
  <si>
    <t>Samuel Rivers</t>
  </si>
  <si>
    <t>61-47 223rd Place</t>
  </si>
  <si>
    <t>11364</t>
  </si>
  <si>
    <t>Described as "enraged" Rivers critically injured his wife with a knife, and had stabbed himself as well. When police responded he refused to drop the weapon and was shot to death.</t>
  </si>
  <si>
    <t>http://www.timesledger.com/stories/2012/20/oaklandgardensdispute_bt_2012_05_17_q.html</t>
  </si>
  <si>
    <t>Theauther Love</t>
  </si>
  <si>
    <t>http://thenypost.files.wordpress.com/2013/08/05-1n004-geezerkilled-300x450.jpg</t>
  </si>
  <si>
    <t>Eastern Parkway and Dean Street</t>
  </si>
  <si>
    <t>Elderly well-respected minister Love was struck and killed by an NYPD cruiser at 7:20 a.m. while taking his regular morning walk in his neighborhood. Police withheld most details of the event, saying only that no criminal behavior was suspected.</t>
  </si>
  <si>
    <t>http://nypost.com/2011/11/05/bklyn-rev-mowed-down-by-cop-car/</t>
  </si>
  <si>
    <t>David E. Crable</t>
  </si>
  <si>
    <t>http://seattletimes.com/ABPub/2009/12/22/2010565161.jpg</t>
  </si>
  <si>
    <t>Tanwax Lake</t>
  </si>
  <si>
    <t>Eatonville</t>
  </si>
  <si>
    <t>98328</t>
  </si>
  <si>
    <t>Crable came uninvited and unwelcome, drunk, belligerent, to the rural house of his brother. His own mother had taken out a restraining order against him. Two county deputies arrived and at the threshold of the house Crable pulled a handgun from his shirt and wounded both at close range, one fatally. He was killed by return fire.</t>
  </si>
  <si>
    <t>http://seattletimes.com/html/localnews/2010572291_shootingmain23m.html</t>
  </si>
  <si>
    <t>Darrius H. Kennedy</t>
  </si>
  <si>
    <t>http://i.dailymail.co.uk/i/pix/2012/08/13/article-2187432-14858562000005DC-951_634x459.jpg</t>
  </si>
  <si>
    <t>1501 Broadway</t>
  </si>
  <si>
    <t>10036</t>
  </si>
  <si>
    <t>Times Square performer Kennedy typically dressed as a ninja and would do backflips for tourist tips. Mid-afternoon on a Saturday Kennedy was engaged by officers for publically smoking marijuana. Pepper-sprayed six times on a slow-walk pursuit he pulled an 11-inch IKEA kitchen knife, reportedly threatened officers with it, and was shot to death.</t>
  </si>
  <si>
    <t>http://www.dailymail.co.uk/news/article-2187432/Darrius-Kennedy-shooting-Police-officers-claim-acted-self-defence.html</t>
  </si>
  <si>
    <t>Thomas Cipolla</t>
  </si>
  <si>
    <t>East Tremont Avenue and 177th Street</t>
  </si>
  <si>
    <t>Cipolla crashed a stolen car and encountered two officers. He wrestled a pistol away from one of them, shot and wounded him. Four other officers quickly arrived and shot Cipolla to death.</t>
  </si>
  <si>
    <t>http://www.nytimes.com/2004/02/17/nyregion/kelly-finds-officers-justified-in-killing-of-a-theft-suspect.html</t>
  </si>
  <si>
    <t>Calvin Washington</t>
  </si>
  <si>
    <t>247 Vernon Avenue</t>
  </si>
  <si>
    <t>11206</t>
  </si>
  <si>
    <t>Washington's home was invaded by NYPD officers, without warning or warrant, purportedly in hot pursuit of a suspect. Guns drawn, they kicked down the door, slapped a 7-year-old girl, ransacked the house, then provided no explanation. Washington suffered a heart attack and his family attributed his death, 10 days after, to the effects of the raid.</t>
  </si>
  <si>
    <t>http://www.nytimes.com/2003/06/29/nyregion/brooklyn-man-dies-10-days-after-police-raid-home.html</t>
  </si>
  <si>
    <t>Dante Pomar</t>
  </si>
  <si>
    <t>150th Street and 78th Avenue</t>
  </si>
  <si>
    <t>11367</t>
  </si>
  <si>
    <t>At about 3 a.m. two officers observed Pomar riding an illegal "pocket" motorcycle without a helmet and gave chase in an umarked car. Pomar cut down an alley, hit a pothole, and fell from the bike, sustaining a mortal head injury.</t>
  </si>
  <si>
    <t>http://www.nytimes.com/2004/07/30/nyregion/death-on-tiny-bike-brings-accusations-against-police.html</t>
  </si>
  <si>
    <t>Montique Smalls</t>
  </si>
  <si>
    <t>423 Baltic Street</t>
  </si>
  <si>
    <t>11217</t>
  </si>
  <si>
    <t>Three officers and a sergeant, all in plainclothes, pursued Smalls into the courtyard of a housing project. Initial reports did not explain why. They fired 10 rounds at him, one of which hit an artery in his leg. He bled to death. A gun was found near his body.</t>
  </si>
  <si>
    <t>http://www.nytimes.com/2005/02/21/nyregion/21cops.html</t>
  </si>
  <si>
    <t>Fermin Arzu</t>
  </si>
  <si>
    <t>Hewitt Place and Longwood Avenue</t>
  </si>
  <si>
    <t>10459</t>
  </si>
  <si>
    <t>Honduran immigrant and musician Arzu, drunk, sideswiped several cars in the late evening in the neighborhood of an off-duty officer. The officer emerged from his residence, in plainclothes but carrying pistol and badge. For unexplained reasons the officer fired five times and fatally wounded the driver. The officer was convicted of manslaughter, a ruling later overturned.</t>
  </si>
  <si>
    <t>http://www.nytimes.com/2009/06/12/nyregion/12lora.html</t>
  </si>
  <si>
    <t>Jose Feliciano</t>
  </si>
  <si>
    <t>Sutter Avenue and Sheffield Avenue</t>
  </si>
  <si>
    <t>A homeless man with medical issues, known to have seizures in the street, at 6 a.m. Feliciano first confronted a woman with the long metal casing of a light fixture. Police stopped and ordered him to drop it. He didn't, and he was shot to death.</t>
  </si>
  <si>
    <t>http://www.nytimes.com/2004/11/23/nyregion/23shot.html?pagewanted=print&amp;position=&amp;_r=0</t>
  </si>
  <si>
    <t>Marvin Fulford</t>
  </si>
  <si>
    <t>800 block Faile Street</t>
  </si>
  <si>
    <t>10474</t>
  </si>
  <si>
    <t>Fulford attempted to flee from a mid-morning drug raid, and fired his own gun before begin fatally shot by NYPD.</t>
  </si>
  <si>
    <t>http://www.nydailynews.com/news/crime/drug-suspect-killed-police-raid-article-1.181029</t>
  </si>
  <si>
    <t>John Andrew Torres</t>
  </si>
  <si>
    <t>http://blogs.ocweekly.com/navelgazing/John-Andrew-Torres_ocsd.jpg</t>
  </si>
  <si>
    <t>Hammon Place and Westminster Boulevard</t>
  </si>
  <si>
    <t>Westminster</t>
  </si>
  <si>
    <t>92683</t>
  </si>
  <si>
    <t>A marked Huntington Beach cruiser pulled over a Lexus at 4:30 p.m. and heard at least one shot from the inside of the vehicle. They returned fire, leaving John Andrew Torres and Erick Catalan dead of gunshot wounds. A female third passenger was lead away in handcuffs.</t>
  </si>
  <si>
    <t>http://blogs.ocweekly.com/navelgazing/2011/11/2_dead_officer_involved_shooti.php</t>
  </si>
  <si>
    <t>Erick Catalan</t>
  </si>
  <si>
    <t>http://blogs.ocweekly.com/navelgazing/erick-catalan.jpg</t>
  </si>
  <si>
    <t>Oswaldo Sevilla Moran</t>
  </si>
  <si>
    <t>http://assets.nydailynews.com/polopoly_fs/1.396574.1314497143!/img/httpImage/image.jpg_gen/derivatives/article_970/amd-moran-jpg.jpg?enlarged</t>
  </si>
  <si>
    <t>Avenue St. John and Southern Blvd</t>
  </si>
  <si>
    <t>At 2:30 a.m. officers responding to a "man with a gun" call found Sevilla Moran attempting to blend in with a crowd, gun in hand. Four officers engaged him in a "fierce shootout" on the street with 30 to 40 shots fired. Sevilla Moran was fatally shot in the chest.</t>
  </si>
  <si>
    <t>http://www.nydailynews.com/news/crime/cops-kill-bronx-man-wild-shootout-fires-uniformed-nypd-article-1.396558</t>
  </si>
  <si>
    <t>Tyrone West</t>
  </si>
  <si>
    <t>http://www.afro.com/wp-content/uploads/2014/05/99821510151616102413565121134397n.jpg</t>
  </si>
  <si>
    <t>1300 block Kitmore Road</t>
  </si>
  <si>
    <t>21239</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</si>
  <si>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</si>
  <si>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</si>
  <si>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Michael McBride</t>
  </si>
  <si>
    <t>St. Nicholas Avenue and West 145th Street</t>
  </si>
  <si>
    <t>McBride and an NYPD detective traded 19 rounds in the Harlem 145th Street subway station. The detective sustained a gunshot wound in the left bicep; McBride was shot dead on the steps up to street level. He'd been sought, tracked by cell phone, in connection with another shooting.</t>
  </si>
  <si>
    <t>http://nypost.com/2012/02/15/shot-cop-slays-gun-fiend/</t>
  </si>
  <si>
    <t>8/26/2014.1431</t>
  </si>
  <si>
    <t>Codi Ben Bullard</t>
  </si>
  <si>
    <t>http://oi58.tinypic.com/epgif7.jpg</t>
  </si>
  <si>
    <t>1200 S Lamar St</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</si>
  <si>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</si>
  <si>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</si>
  <si>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8/26/2014.1434</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</si>
  <si>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</si>
  <si>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</si>
  <si>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</si>
  <si>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</si>
  <si>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</si>
  <si>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8/26/2014.8</t>
  </si>
  <si>
    <t>Eddie Ray Epperson</t>
  </si>
  <si>
    <t>https://d3jpl91pxevbkh.cloudfront.net/gf/image/upload/c_crop,w_480,h_319,x_0,y_0/c_limit,h_340,w_647/v1397775739/QLh5FahnRpWKLi5WqkganA.jpg</t>
  </si>
  <si>
    <t>Gibson Wells Road</t>
  </si>
  <si>
    <t>Gibson</t>
  </si>
  <si>
    <t>Humboldt Police Department</t>
  </si>
  <si>
    <t>Epperson was allegedly intoxicated and running through the streets when police attempted to detain him. Epperson and police struggled for some time before Epperson suffered a fatal heart attack.</t>
  </si>
  <si>
    <t>http://www.wbbjtv.com/news/local/TBI-Confirms-Officer-Involved-Struggle-253920491.html</t>
  </si>
  <si>
    <t>8/26/2014.1435</t>
  </si>
  <si>
    <t>Robert Antonio Jones</t>
  </si>
  <si>
    <t>5098 Lee Jay Dr</t>
  </si>
  <si>
    <t>District Heights</t>
  </si>
  <si>
    <t>20747</t>
  </si>
  <si>
    <t>Prince George's</t>
  </si>
  <si>
    <t>Prince George's County Police Department</t>
  </si>
  <si>
    <t>Two patrolling officers heard shots fired, and found Jones leaving the area on foot. Jones allegedly reached for a handgun when officers approached him, leading them to fatally shoot Jones.</t>
  </si>
  <si>
    <t>http://www.washingtonpost.com/local/crime/man-killed-in-police-shooting-in-prince-georges-county/2014/04/05/114eb076-bcc3-11e3-b195-dd0c1174052c_allComments.html?ctab=all</t>
  </si>
  <si>
    <t>8/26/2014.9</t>
  </si>
  <si>
    <t>Wesley Mallory White</t>
  </si>
  <si>
    <t>http://montgomerycountypolicereporter.com/wp-content/uploads/c19ebd5de342_F531/WHITEWESLEYMALOY_thumb.jpg</t>
  </si>
  <si>
    <t>Carlisle St and Ashland Dr</t>
  </si>
  <si>
    <t>77385</t>
  </si>
  <si>
    <t>Montgomery County Sheriff’s Office</t>
  </si>
  <si>
    <t>Officers serving a felony warrant entered the home where White was staying, and shot him after he pointed a handgun at officers.</t>
  </si>
  <si>
    <t>http://www.click2houston.com/news/man-killed-after-pulling-gun-on-deputies-serving-warrant/25349872</t>
  </si>
  <si>
    <t>8/26/2014.13</t>
  </si>
  <si>
    <t>Jesse Sperry</t>
  </si>
  <si>
    <t>http://assets.nydailynews.com/polopoly_fs/1.1771829.1398712521!/img/httpImage/image.jpg_gen/derivatives/article_970/sperry29n-2-web.jpg?enlarged</t>
  </si>
  <si>
    <t>7500 Indiana 32</t>
  </si>
  <si>
    <t>46011</t>
  </si>
  <si>
    <t>Edgewood Police Department</t>
  </si>
  <si>
    <t>An intoxicated off-duty police officer was speeding and rammed the back of Sperry's vehicle, killing Jesse Sperry and injuring the pregnant Rebecca Sperry. The officer was charged with a number of crimes and has been placed on unpaid leave.</t>
  </si>
  <si>
    <t>http://www.heraldbulletin.com/crime/x1445028581/Man-killed-pregnant-woman-flown-from-accident-scene</t>
  </si>
  <si>
    <t>8/26/2014.1438</t>
  </si>
  <si>
    <t>Wayne Hoffman</t>
  </si>
  <si>
    <t>Sucher Lane and Nordyke Avenue</t>
  </si>
  <si>
    <t>95401</t>
  </si>
  <si>
    <t>Santa Rosa Police Department</t>
  </si>
  <si>
    <t>Hoffman, traveling on a bike, refused to stop for an officer attempting to pull him over and lead officers on a short chase that ended when he crashed. Hoffman initially resisted arrest but suffered some sort of medical emergency, and was later pronounced dead at a nearby hospital.</t>
  </si>
  <si>
    <t>http://www.pressdemocrat.com/article/20140406/articles/140409694</t>
  </si>
  <si>
    <t>8/26/2014.10</t>
  </si>
  <si>
    <t>Isaac Little</t>
  </si>
  <si>
    <t>4500 C St</t>
  </si>
  <si>
    <t>Metropolitan Police Department of the District of Columbia</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</si>
  <si>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</si>
  <si>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</si>
  <si>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8/26/2014.11</t>
  </si>
  <si>
    <t>24-25</t>
  </si>
  <si>
    <t>1351 N Harbor Dr</t>
  </si>
  <si>
    <t>Oceanside</t>
  </si>
  <si>
    <t>92054</t>
  </si>
  <si>
    <t>Oceanside Police Department</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</si>
  <si>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</si>
  <si>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</si>
  <si>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8/26/2014.14</t>
  </si>
  <si>
    <t>Antwan Anderson</t>
  </si>
  <si>
    <t>http://media.cmgdigital.com/shared/img/photos/2014/04/08/3c/56/Antwan-Anderson-040814.jpg</t>
  </si>
  <si>
    <t>Viola and Mumma avenues</t>
  </si>
  <si>
    <t>Dayton</t>
  </si>
  <si>
    <t>45405</t>
  </si>
  <si>
    <t>Dayton Police Department</t>
  </si>
  <si>
    <t>Anderson was pursued by officers involving a kidnapping case. Police fired shots at Anderson, but missed. Anderson shot and killed himself.</t>
  </si>
  <si>
    <t>http://www.daytondailynews.com/news/news/crime-law/dayton-investigating-officer-involved-shooting/nfTd4/</t>
  </si>
  <si>
    <t>8/26/2014.21</t>
  </si>
  <si>
    <t>Travis Doering</t>
  </si>
  <si>
    <t>http://ak-cache.legacy.net/legacy/images/Cobrands/SCTimes/Photos/SCT025736-1_20140412.jpg</t>
  </si>
  <si>
    <t>5689 Maceta Ave</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</si>
  <si>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</si>
  <si>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</si>
  <si>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8/26/2014.23</t>
  </si>
  <si>
    <t>Abbott S. Bennett</t>
  </si>
  <si>
    <t>8300 Colee Cove Rd</t>
  </si>
  <si>
    <t>St Augustine</t>
  </si>
  <si>
    <t>32092</t>
  </si>
  <si>
    <t>St. Johns County Sheriff's Office</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</si>
  <si>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</si>
  <si>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</si>
  <si>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8/26/2014.24</t>
  </si>
  <si>
    <t>Robert James Vancamp</t>
  </si>
  <si>
    <t>Nees Avenue and Sunnyside Ave</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</si>
  <si>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</si>
  <si>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</si>
  <si>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</si>
  <si>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8/26/2014.25</t>
  </si>
  <si>
    <t>Ever Ramon Martinez</t>
  </si>
  <si>
    <t>2000 Solano Ave</t>
  </si>
  <si>
    <t>Vallejo</t>
  </si>
  <si>
    <t>94590</t>
  </si>
  <si>
    <t>Vallejo Police Department</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</si>
  <si>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</si>
  <si>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</si>
  <si>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8/26/2014.26</t>
  </si>
  <si>
    <t>David M. Zehring</t>
  </si>
  <si>
    <t>http://ak-cache.legacy.net/legacy/images/Cobrands/Kansas/Photos/wek_dzehring_20140419.jpg</t>
  </si>
  <si>
    <t>W Maple St. and S Mt Carmel St</t>
  </si>
  <si>
    <t>Wichita Police Department</t>
  </si>
  <si>
    <t>After a short interaction with police, Zehring lead officers on a chase that ended when he pulled over and brandished a knife at officers. After two failed tasings, an officer fired and fatally hit Zehring, who had a history of mental illness.</t>
  </si>
  <si>
    <t>http://www.kansas.com/2014/04/10/3396426/man-dead-after-officer-involved.html</t>
  </si>
  <si>
    <t>8/26/2014.27</t>
  </si>
  <si>
    <t>Thomas Eugene Fillingim</t>
  </si>
  <si>
    <t>http://mugshotsearch.org/profile+photo/19375441305710/thomas+fillingim+escambia+county+florida</t>
  </si>
  <si>
    <t>3100 Bent Oak Rd</t>
  </si>
  <si>
    <t>32526</t>
  </si>
  <si>
    <t>Escambia County Sheriff's Office</t>
  </si>
  <si>
    <t>Fillingim was shot and killed by police after threatening his family with a knife and then attempting to take his own life.</t>
  </si>
  <si>
    <t>http://www.pnj.com/article/20140411/NEWS11/140411001?odyssey=mod%7Cmostcom</t>
  </si>
  <si>
    <t>8/26/2014.28</t>
  </si>
  <si>
    <t>Jameel Kareem Ofurum Harrison</t>
  </si>
  <si>
    <t>http://www.the-chesapeake.com/wp-content/uploads/2014/04/Jameel-Harrison-drug-dealer-shot-dead-by-FBI.jpg</t>
  </si>
  <si>
    <t>9700 Reisterstown Rd</t>
  </si>
  <si>
    <t>Owings Mills</t>
  </si>
  <si>
    <t>21117</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</si>
  <si>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</si>
  <si>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</si>
  <si>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8/26/2014.32</t>
  </si>
  <si>
    <t>Dennis Doty</t>
  </si>
  <si>
    <t>http://matchbin-assets.s3.amazonaws.com/public/sites/625/assets/GMNQ_DOTY__Dennis.jpg</t>
  </si>
  <si>
    <t>12182 Hwy 92</t>
  </si>
  <si>
    <t>Woodstock</t>
  </si>
  <si>
    <t>30188</t>
  </si>
  <si>
    <t>Woodstock Police Department</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</si>
  <si>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</si>
  <si>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</si>
  <si>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Rolando H. Villanueva</t>
  </si>
  <si>
    <t>http://media.kimatv.com/images/rolando+1.jpg</t>
  </si>
  <si>
    <t>I-82 and Knob Hill Boulevard</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</si>
  <si>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</si>
  <si>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</si>
  <si>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Henry C. Taylor Jr.</t>
  </si>
  <si>
    <t>http://www.innocentdown.org/wp-content/uploads/2013/08/henry-taylor.jpg</t>
  </si>
  <si>
    <t>1856 Mentor Road</t>
  </si>
  <si>
    <t>37777</t>
  </si>
  <si>
    <t>Blount</t>
  </si>
  <si>
    <t>Blount County Sheriff Department</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</si>
  <si>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</si>
  <si>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</si>
  <si>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Arthur Hutchinson</t>
  </si>
  <si>
    <t>3600 North Sheffield</t>
  </si>
  <si>
    <t>60613</t>
  </si>
  <si>
    <t>Hutchinson, who was homeless, was asked by an unidentified officer to leave the Addison L Stop for panhandling. The officer then reportedly encountered him in an alley. He claimed Hutchinson became belligerent and lunged at him with shiny object. He shot Hutchinson once in the chest. The object was a fork.</t>
  </si>
  <si>
    <t>http://articles.chicagotribune.com/2000-03-20/news/0003200157_1_homeless-man-homeless-shelter-homeless-people</t>
  </si>
  <si>
    <t>Shannon P. Bryant</t>
  </si>
  <si>
    <t>500 block Northeast Greenfield Road</t>
  </si>
  <si>
    <t>64116</t>
  </si>
  <si>
    <t>Clay</t>
  </si>
  <si>
    <t>Officers responded to reports of shots fired. Subject allegedly point a gun at three officers who then fired upon subject.</t>
  </si>
  <si>
    <t>http://www.kansascity.com/news/local/crime/article2912738.html</t>
  </si>
  <si>
    <t>Tyrone Smith</t>
  </si>
  <si>
    <t>http://i.huffpost.com/gen/384329/thumbs/s-TYRONE-SMITH-large.jpg</t>
  </si>
  <si>
    <t>3500 block Branch Street</t>
  </si>
  <si>
    <t>95838</t>
  </si>
  <si>
    <t>Smith shot a police officer as the result of a vehicle stop and a short chase. The officer was wounded, in critical but stable condition. Several hours later Smith was located, chased on foot by police for perhaps five minutes, then apprehended. He died in custody in the back of the police car for reasons not fully explained.</t>
  </si>
  <si>
    <t>http://blogs.sacbee.com/crime/archives/2011/11/sacramento-coroner-tyrone-smiths-cause-of-death-undetermined.html</t>
  </si>
  <si>
    <t>Ronnie Smalls</t>
  </si>
  <si>
    <t>Beach 63rd Street and Beach Channel Drive</t>
  </si>
  <si>
    <t>Arverne</t>
  </si>
  <si>
    <t>11692</t>
  </si>
  <si>
    <t>Smalls, known to police as a suspected gang member, encountered police at 1:40 a.m. on a Bronx street. Smalls turned and ran. In a foot chase he pulled a handgun, collided then wrestled with the pursuing officer, and was fatally shot by the officer's gun during the struggle. A handgun stolen in Maine was found near the body.</t>
  </si>
  <si>
    <t>http://www.nydailynews.com/news/crime/cops-kill-suspected-gang-member-queens-article-1.342714</t>
  </si>
  <si>
    <t>Walter Wayne Peterson</t>
  </si>
  <si>
    <t>7th St NW</t>
  </si>
  <si>
    <t>Moultrie</t>
  </si>
  <si>
    <t>31768</t>
  </si>
  <si>
    <t>Colquitt</t>
  </si>
  <si>
    <t>Moultrie Police Department</t>
  </si>
  <si>
    <t>Peterson felt he'd been cheated at a convenience store and threw a brick through their window. Police found him at his apartment. Something in his response at the door made officers feel threatened. Following a SWAT team response and a two-hour standoff, Peterson was shot to death with five rounds.</t>
  </si>
  <si>
    <t>http://www.wlox.com/story/15603128/moultrie-council-issues-information-on-peterson-shooting</t>
  </si>
  <si>
    <t>David Guzman</t>
  </si>
  <si>
    <t>246th Street</t>
  </si>
  <si>
    <t>11001</t>
  </si>
  <si>
    <t>Guzman, driving a stolen Mercury Mountaineer with Hennessy and cocaine on board, with a police record and several pseudonyms, lead police on an eventful high-speed chase that ended in a residential driveway. Guzman attacked a lieutenant with a "judolike" move and attempted to get his weapon. He was fatally shot nine times.</t>
  </si>
  <si>
    <t>http://www.nytimes.com/2004/09/25/nyregion/25shot.html?pagewanted=print&amp;position=&amp;_r=0</t>
  </si>
  <si>
    <t>Joseph Briggs</t>
  </si>
  <si>
    <t>http://www.post-gazette.com/image/2013/10/17/Joe-Briggs.jpg</t>
  </si>
  <si>
    <t>426 Concord Ave.</t>
  </si>
  <si>
    <t>After a visit to a strip club and being the subject of a pre-dawn "man with a gun" call at his residence, criminal-justice major Briggs barricaded himself inside his house and began a three-hour armed standoff with police. He expended 58 shotgun rounds during the siege. A police trooper fatally shot him once in the neck.</t>
  </si>
  <si>
    <t>http://triblive.com/x/pittsburghtrib/news/westmoreland/s_612039.html</t>
  </si>
  <si>
    <t>Marvin Booker</t>
  </si>
  <si>
    <t>http://extras.mnginteractive.com/live/media/site36/2014/1002/20141002__20141003_A4_CD02BOOKER~p1.jpg</t>
  </si>
  <si>
    <t>490 W Colfax Ave</t>
  </si>
  <si>
    <t>While homeless street preacher Booker was being processed in Denver city jail, four deputies and a sergeant tasered him, put him in a "sleeper hold", and restrained him by laying on top of him. The physically slight Booker lost consciousness and died. In October 2014 a jury awarded his family $4.65M, one of a string of multimillion dollar settlements in Denver.</t>
  </si>
  <si>
    <t>http://www.denverpost.com/news/ci_26724235/deliberations-marvin-booker-trial-resume-after-juror-asked</t>
  </si>
  <si>
    <t>Juan Aponte Huerta</t>
  </si>
  <si>
    <t>Chambers Street and West Broadway</t>
  </si>
  <si>
    <t>10007</t>
  </si>
  <si>
    <t>Heurta had a considerable criminal record and had spent most of the prior 13 years in prison. Police were flagged down by a man who was beaten and robbed, then located and chased Heurta into the subway, off the platform and 100 yards down a dark sooty subway tunnel. He was fatally shot once at close range.</t>
  </si>
  <si>
    <t>http://www.nytimes.com/2004/06/22/nyregion/police-say-robbery-suspect-they-fatally-shot-was-jailed-several-times.html</t>
  </si>
  <si>
    <t>Clifford Lewis</t>
  </si>
  <si>
    <t>1300 block Dixie Hwy</t>
  </si>
  <si>
    <t>40210</t>
  </si>
  <si>
    <t>Louisville Metro Police Department, Jeffersonville Police Department</t>
  </si>
  <si>
    <t>Lewis's minivan was stopped in a liquor store parking lot by police likely looking for his wanted cousin, who'd attacked an officer days earlier. The unarmed Lewis was fatally shot five times by officers, claiming both that he'd used the vehicle as a weapon, and then appeared to reach for a gun.</t>
  </si>
  <si>
    <t>http://www.wave3.com/story/1069662/family-files-lawsuit-two-years-after-police-shooting</t>
  </si>
  <si>
    <t>Monpreet Chona</t>
  </si>
  <si>
    <t>http://www.trbimg.com/img-4f305210/turbine/bal-monpeet-chona-photo/400/225x400</t>
  </si>
  <si>
    <t>1401 Bloomfield Ave</t>
  </si>
  <si>
    <t>21227</t>
  </si>
  <si>
    <t>Around 2 a.m. Chona was observed driving a white Nissan with his lights off. Although not pursued he crashed the Nissan on an interstate shortly afterward, confronted a responding officer and claimed to be armed (he was not), and somehow stole the officer's county cruiser. That vehicle was tracked to a nearby Motel 6. Chona was found there in a Ford Bronco that sped from the scene and crashed into another cruiser. County officers shot him to death.</t>
  </si>
  <si>
    <t>http://articles.baltimoresun.com/2012-01-31/news/bs-md-police-chase-20120131_1_police-cruiser-officers-baltimore-county</t>
  </si>
  <si>
    <t>Dennis Ronald Marx</t>
  </si>
  <si>
    <t>http://www.gannett-cdn.com/-mm-/92b485b71c8f8d570056dd7142c9efaf43da99c7/c=0-0-3264-2448&amp;r=x513&amp;c=680x510/local/-/media/WXIA/WXIA/2014/06/06//1402083321000-Dennise-Ronald-Marx.JPG</t>
  </si>
  <si>
    <t>100 W Courthouse Square</t>
  </si>
  <si>
    <t>30040</t>
  </si>
  <si>
    <t>Cumming Police Department, Forsyth County Sheriff's Department</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</si>
  <si>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</si>
  <si>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</si>
  <si>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Gary Burdine</t>
  </si>
  <si>
    <t>6665 Route 16</t>
  </si>
  <si>
    <t>Verona</t>
  </si>
  <si>
    <t>41094</t>
  </si>
  <si>
    <t>Gallatin</t>
  </si>
  <si>
    <t>Gallatin County Sheriff's Department</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</si>
  <si>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</si>
  <si>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</si>
  <si>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New Bill Davis</t>
  </si>
  <si>
    <t>Adrian Williams</t>
  </si>
  <si>
    <t>https://ionenewpittsburghcourier.files.wordpress.com/2014/06/adrian-k-williams.jpg</t>
  </si>
  <si>
    <t>Penn Avenue and South Trenton Avenue</t>
  </si>
  <si>
    <t>Wilkinsburg</t>
  </si>
  <si>
    <t>15221</t>
  </si>
  <si>
    <t>Pittsburgh Police Department</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</si>
  <si>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</si>
  <si>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http://triblive.com/news/allegheny/6036085-74/zappala-officer-police#axzz3Gj9fLtSM</t>
  </si>
  <si>
    <t>Siale Angilau</t>
  </si>
  <si>
    <t>http://www.cityweekly.net/imager/siale-angilau-was-mortally-wounded-by-a-fe/b/original/2413156/83be/art19123.jpg</t>
  </si>
  <si>
    <t>450 South State Street</t>
  </si>
  <si>
    <t>United States Marshals Service</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</si>
  <si>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</si>
  <si>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</si>
  <si>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Matthew Walker</t>
  </si>
  <si>
    <t>http://wbbh.images.worldnow.com/images/25285565_BG1.jpg</t>
  </si>
  <si>
    <t>33123 Oil Well Road</t>
  </si>
  <si>
    <t>Punta Gorda</t>
  </si>
  <si>
    <t>33955</t>
  </si>
  <si>
    <t>Charlotte Correctional Institution</t>
  </si>
  <si>
    <t>Walker was incarcerated at the Charlotte Correctional Institute. He was serving the 13th year of a 20-year prison sentence. In circumstances that remain both unclear and under investigation, as many as 18 correctional officers participated in the beating death of the handcuffed Walker. Walker's death was one of several prisoner fatalities that led to major scandal for Florida's Dept. of Corrections. 32 guards, including the 18 who allegedly beat Walker to death, were fired as a result.</t>
  </si>
  <si>
    <t>http://www.miamiherald.com/news/local/crime/article2176191.html</t>
  </si>
  <si>
    <t>Harvey Mullenax</t>
  </si>
  <si>
    <t>http://www.gannett-cdn.com/-mm-/8334042135d7f679c06190b7cdf533ced74a407e/c=15-0-465-600&amp;r=537&amp;c=0-0-534-712/local/-/media/Phoenix/None/2014/10/20/635494352729860008-Harvey-Milleneux.jpg</t>
  </si>
  <si>
    <t>Highway 169 and S. River Drive</t>
  </si>
  <si>
    <t>Dewey</t>
  </si>
  <si>
    <t>86327</t>
  </si>
  <si>
    <t>Yavapai County Sheriffs Office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</si>
  <si>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</si>
  <si>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</si>
  <si>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forscience</t>
  </si>
  <si>
    <t>Warren Gary Cook</t>
  </si>
  <si>
    <t>http://ak-cache.legacy.net/legacy/images/cobrands/hamilton/photos/photo_230237_16726840_1_1_20140503.jpgx?w=130&amp;h=180&amp;option=1&amp;v=0x000000002d3254e0</t>
  </si>
  <si>
    <t>4861 Lebanon Road</t>
  </si>
  <si>
    <t>South Lebanon</t>
  </si>
  <si>
    <t>45065</t>
  </si>
  <si>
    <t>Warren County Sheriff's Office</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</si>
  <si>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</si>
  <si>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</si>
  <si>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Mickey Larragoitiy</t>
  </si>
  <si>
    <t>http://images.onset.freedom.com/pressenterprise/gallery/n4x1a6-sois0423handoutbinary1616387.jpg</t>
  </si>
  <si>
    <t>28200 Winged Foot Drive</t>
  </si>
  <si>
    <t>Sun City</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</si>
  <si>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</si>
  <si>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</si>
  <si>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</si>
  <si>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Donald Letterle</t>
  </si>
  <si>
    <t>http://bloximages.chicago2.vip.townnews.com/herald-review.com/content/tncms/assets/v3/editorial/f/46/f4609e9d-d5d8-55ec-bab5-1cba6b07cc54/535ae1467f373.preview-620.jpg</t>
  </si>
  <si>
    <t>700 Pulaski Street</t>
  </si>
  <si>
    <t>62656</t>
  </si>
  <si>
    <t>Lincoln Police Department</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</si>
  <si>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</si>
  <si>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</si>
  <si>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James Ransom</t>
  </si>
  <si>
    <t>441 Creed Road</t>
  </si>
  <si>
    <t>Ararat</t>
  </si>
  <si>
    <t>27007</t>
  </si>
  <si>
    <t>Surry</t>
  </si>
  <si>
    <t>Surry County Sheriff's Office</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</si>
  <si>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</si>
  <si>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</si>
  <si>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Ingrid Mayer</t>
  </si>
  <si>
    <t>http://media.cmgdigital.com/shared/lt/lt_cache/thumbnail/188/img/videothumbs/2014/04/24/6b/0b/9e32e40c-cc28-11e3-8a19-00151712edf8.jpg</t>
  </si>
  <si>
    <t>206 Grace Ave</t>
  </si>
  <si>
    <t>29720</t>
  </si>
  <si>
    <t>Lancaster County Sheriff's Office</t>
  </si>
  <si>
    <t>Mayer was driving erratically. Deputies stopped her, and Mayer then tried to hit deputies with her car, deputies then shot and killed Mayer.</t>
  </si>
  <si>
    <t>http://www.wsoctv.com/news/news/local/police-1-dead-lancaster-co-crash/nfgtW/</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</si>
  <si>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</si>
  <si>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</si>
  <si>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</si>
  <si>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</si>
  <si>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</si>
  <si>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</si>
  <si>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Emmanuel Wooten</t>
  </si>
  <si>
    <t>http://www.gannett-cdn.com/-mm-/9cfe75cebafcc1598b0354a2a5df29e49ad9d04b/c=0-50-800-650&amp;r=x404&amp;c=534x401/local/-/media/JacksonMS/2014/04/25/wooten.jpg</t>
  </si>
  <si>
    <t>8th Avenue and 19th Street</t>
  </si>
  <si>
    <t>39301</t>
  </si>
  <si>
    <t>Lauderdale</t>
  </si>
  <si>
    <t>Lauderdale County Sheriff's Office</t>
  </si>
  <si>
    <t>Wooten fired at authorities, led them on a small chase, held his cousin and girlfriend hostage, and after a violent standoff Wooten was shot and killed.</t>
  </si>
  <si>
    <t>http://www.wtok.com/news/headlines/Update-on-Emmanuel-Wooten-Search-256704901.html</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</si>
  <si>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</si>
  <si>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</si>
  <si>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</si>
  <si>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</si>
  <si>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</si>
  <si>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Kandice M. Honiker</t>
  </si>
  <si>
    <t>1900 V St</t>
  </si>
  <si>
    <t>Merced</t>
  </si>
  <si>
    <t>95340</t>
  </si>
  <si>
    <t>Merced Police Department</t>
  </si>
  <si>
    <t>Honiker pointed a gun at officers after committing a robbery. She was shot and killed.</t>
  </si>
  <si>
    <t>http://www.mercedsunstar.com/2014/06/11/3693287/merced-police-officers-cleared.html</t>
  </si>
  <si>
    <t>8/26/2014.42</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</si>
  <si>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</si>
  <si>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</si>
  <si>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</si>
  <si>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</si>
  <si>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</si>
  <si>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</si>
  <si>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8/26/2014.44</t>
  </si>
  <si>
    <t>Ross Chrisman</t>
  </si>
  <si>
    <t>http://cdn2-b.examiner.com/sites/default/files/styles/image_content_width/hash/da/30/da307adf8630463dcaba34e1a4ee7f4d.jpeg?itok=6viZGOAZ</t>
  </si>
  <si>
    <t>5100 33rd St</t>
  </si>
  <si>
    <t>Bradenton</t>
  </si>
  <si>
    <t>34203</t>
  </si>
  <si>
    <t>Manatee</t>
  </si>
  <si>
    <t>Manatee County Sheriff's Office</t>
  </si>
  <si>
    <t>Chrisman was pursued by police after two armed robberies and exchanged gunfire with officers, striking one, before shooting himself.</t>
  </si>
  <si>
    <t>http://www.bradenton.com/2014/04/14/5102966/manatee-deputies-respond-to-shooting.html?sp=%2F99%2F100%2F&amp;ihp=1</t>
  </si>
  <si>
    <t>8/26/2014.45</t>
  </si>
  <si>
    <t>William Peyton "Billy" Ayers</t>
  </si>
  <si>
    <t>Magnolia Road</t>
  </si>
  <si>
    <t>Corinth</t>
  </si>
  <si>
    <t>38834</t>
  </si>
  <si>
    <t>Stone</t>
  </si>
  <si>
    <t>Stone County Sheriff's Office</t>
  </si>
  <si>
    <t>A deputy responding to calls of a suicidal man shot and killed Ayers after the 45-year-old allegedly fired a gun at the deputy.</t>
  </si>
  <si>
    <t>http://www.wlox.com/story/25245244/sheriff-suicidal-man-killed-after-shooting-at-deputies</t>
  </si>
  <si>
    <t>8/26/2014.46</t>
  </si>
  <si>
    <t>Lauro Jesus Avechuco</t>
  </si>
  <si>
    <t>http://www.kvoa.com/images/thumbnails/DDF4D64A7FD752F478CFE773F2DE6D4E_787_442.jpg</t>
  </si>
  <si>
    <t>3900 S Mahonia Pl</t>
  </si>
  <si>
    <t>Sierra Vista</t>
  </si>
  <si>
    <t>85650</t>
  </si>
  <si>
    <t>Sierra Vista Police Department</t>
  </si>
  <si>
    <t>After a failed traffic stop and brief chase, Avechuco allegedly drove his vehicle towards an officer who fatally fired and shot the 40-year-old. The shooting was later ruled justified.</t>
  </si>
  <si>
    <t>http://www.sierravistaaz.gov/eGov/apps/document/center.egov?view=item;id=4725</t>
  </si>
  <si>
    <t>8/26/2014.47</t>
  </si>
  <si>
    <t>Richard Ramirez</t>
  </si>
  <si>
    <t>http://bloximages.chicago2.vip.townnews.com/billingsgazette.com/content/tncms/assets/v3/editorial/b/c4/bc45a6d3-3ae7-5faa-8cce-02ed70499624/534d6867df0a5.preview-620.jpg</t>
  </si>
  <si>
    <t>3898 5th Ave S</t>
  </si>
  <si>
    <t>Billings Police Department</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</si>
  <si>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</si>
  <si>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</si>
  <si>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8/26/2014.48</t>
  </si>
  <si>
    <t>Michael C. Nichols Jr.</t>
  </si>
  <si>
    <t>http://www.najamesfh.com/fh_live/13700/13729/images/obituaries/2485747.jpg</t>
  </si>
  <si>
    <t>42200 block Deborah Drive</t>
  </si>
  <si>
    <t>70403</t>
  </si>
  <si>
    <t>Tangipahoa</t>
  </si>
  <si>
    <t>Tangipahoa Sheriff Department</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</si>
  <si>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</si>
  <si>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</si>
  <si>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8/26/2014.49</t>
  </si>
  <si>
    <t>Claudell Webb Jr.</t>
  </si>
  <si>
    <t>http://www.southcountytimes.com/datedimages/2014/04/17/2259F8HwU1D63D8B.sm.jpg</t>
  </si>
  <si>
    <t>676 Gravois Bluffs Blvd</t>
  </si>
  <si>
    <t>Fenton</t>
  </si>
  <si>
    <t>63026</t>
  </si>
  <si>
    <t>St. Louis County Police Department</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</si>
  <si>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</si>
  <si>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</si>
  <si>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8/26/2014.50</t>
  </si>
  <si>
    <t>Ottis Eugene Bass</t>
  </si>
  <si>
    <t>http://i2.wp.com/chickasawjournal.com/wp-content/blogs.dir/36/files/2014/04/CJ-0423-OBIT-Bass-1K.jpg.jpg</t>
  </si>
  <si>
    <t>200 E Main Street</t>
  </si>
  <si>
    <t>Nettleton</t>
  </si>
  <si>
    <t>38858</t>
  </si>
  <si>
    <t>Lee</t>
  </si>
  <si>
    <t>Nettleton Police Department</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</si>
  <si>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</si>
  <si>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</si>
  <si>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8/26/2014.68</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</si>
  <si>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</si>
  <si>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</si>
  <si>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</si>
  <si>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</si>
  <si>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</si>
  <si>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</si>
  <si>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8/26/2014.73</t>
  </si>
  <si>
    <t>Frank Charles Johnston</t>
  </si>
  <si>
    <t>1 Net Ave</t>
  </si>
  <si>
    <t>Anniston</t>
  </si>
  <si>
    <t>36201</t>
  </si>
  <si>
    <t>Anniston Police Department</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</si>
  <si>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</si>
  <si>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</si>
  <si>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8/26/2014.75</t>
  </si>
  <si>
    <t>Darrell Joseph Legnon</t>
  </si>
  <si>
    <t>http://ktre.images.worldnow.com/images/25319182_BG2.jpg</t>
  </si>
  <si>
    <t>Cypress Ave and Bearkat Dr</t>
  </si>
  <si>
    <t>75760</t>
  </si>
  <si>
    <t>Nacogdoches</t>
  </si>
  <si>
    <t>Nacogdoches County Sheriff's Office</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</si>
  <si>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</si>
  <si>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</si>
  <si>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8/26/2014.77</t>
  </si>
  <si>
    <t>Jesus Chacon</t>
  </si>
  <si>
    <t>http://kpho.images.worldnow.com/images/25321962_BG2.jpg</t>
  </si>
  <si>
    <t>1264 N Litchfield Rd</t>
  </si>
  <si>
    <t>Goodyear</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</si>
  <si>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</si>
  <si>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</si>
  <si>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</si>
  <si>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8/26/2014.79</t>
  </si>
  <si>
    <t>Elijah Waltman</t>
  </si>
  <si>
    <t>471-739 Arkansas 34</t>
  </si>
  <si>
    <t>Walnut Ridge</t>
  </si>
  <si>
    <t>72476</t>
  </si>
  <si>
    <t>Walnut Ridge Police Department</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</si>
  <si>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</si>
  <si>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</si>
  <si>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Carlo Alcis</t>
  </si>
  <si>
    <t>375 Rockaway Parkway</t>
  </si>
  <si>
    <t>Alcis was apparently scared to death. Police raided his home at 5:30 a.m. while in pursuit of a suspect who had punched a woman in the street and taken her iPhone. The Haitian immigrant and father of eight had a fatal heart attack during the raid.</t>
  </si>
  <si>
    <t>http://www.nydailynews.com/new-york/brooklyn/family-mourns-brooklyn-dad-criticizes-nypd-article-1.1448858</t>
  </si>
  <si>
    <t>Kristen McKenzie</t>
  </si>
  <si>
    <t>900 Sheffield Avenue</t>
  </si>
  <si>
    <t>McKenzie shot his handgun at an off-duty officer during a fight on the floor of a packed dance club at 3:30 a.m., and pinned those wounded officer to the ground. Another off-duty officer shot at McKenzie eight times, fatally striking him with four of those shots.</t>
  </si>
  <si>
    <t>http://www.nydailynews.com/news/crime/shoot-saves-officer-article-1.216366</t>
  </si>
  <si>
    <t>Manuel Ocampo</t>
  </si>
  <si>
    <t>Georgia Avenue and Linden Boulevard</t>
  </si>
  <si>
    <t>A retired NYPD officer working as a security guard was approached in his car, at 3 a.m. by an attempted carjacker, Ocampo. The officer handed over his wallet and lottery tickets, threw out some items on the ground to split Ocampo's attention, then started shooting. Ocampo was fatally wounded and an accomplice fled.</t>
  </si>
  <si>
    <t>http://www.nydailynews.com/new-york/nyc-crime/teen-shot-killed-rob-driver-brooklyn-street-sources-article-1.1806542</t>
  </si>
  <si>
    <t>Damien Greenslade</t>
  </si>
  <si>
    <t>266 W. 123rd Street</t>
  </si>
  <si>
    <t>City of New York Department of Correction</t>
  </si>
  <si>
    <t>Corrections officer Joseph Henry had staked out his estranged wife's residence when she arrived at 6:20 a.m. with a friend, Damien Greenslade, in the passenger side. "Who is this guy?" Henry demanded, before opening fire on both of them. Henry's wife was seriously wounded in the legs. Greenslade was shot dead by Henry. Police followed Henry on foot. He refused to surrender his weapon and was shot dead by police.</t>
  </si>
  <si>
    <t>http://www.nydailynews.com/archives/news/2-dead-1-hurt-love-triangle-article-1.635905</t>
  </si>
  <si>
    <t>Joseph Henry</t>
  </si>
  <si>
    <t>Gregory Chavis</t>
  </si>
  <si>
    <t>College Avenue and East 148th Street</t>
  </si>
  <si>
    <t>Bronx NYC</t>
  </si>
  <si>
    <t>While leaving a movie theater Chavis and friends got into a verbal altercation with another group, and Chavis was shot by an unknown person. He was left bleeding on the sidewalk. His family and a witness contended that NYPD deliberately delayed medical attention for half an hour, with Lincoln Hospital only a block away, and caused Chavis's death. In a wrongful death proceeding the state's defense included the assertion that "Chavis had no constitutional right to medical treatment".</t>
  </si>
  <si>
    <t>http://law.justia.com/cases/new-york/appellate-division-first-department/2012/6290-21167-06.html</t>
  </si>
  <si>
    <t>Michael Hawkins</t>
  </si>
  <si>
    <t>http://3.bp.blogspot.com/_DmtdGP6kzMQ/SzBIFWiz7vI/AAAAAAAAMzo/GBDdzfEDz9I/s1600/MichaelHawkins.jpg</t>
  </si>
  <si>
    <t>2611 N Glenstone Ave</t>
  </si>
  <si>
    <t>65803</t>
  </si>
  <si>
    <t>Inexplicably Hawkins folded himself into the crawl space above a storage room in a local motel, and refused to leave. Police used a K-9, which didn't work. They used a Taser, which got him into an ambulance, where he died shortly afterward.</t>
  </si>
  <si>
    <t>http://electronicvillage.blogspot.com/2009/12/taser-death-michael-hawkins-springfield.html</t>
  </si>
  <si>
    <t>Carmelo Calabro</t>
  </si>
  <si>
    <t>1706 Bath Avenue</t>
  </si>
  <si>
    <t>A longstanding feud between a Rikers Island guard and his neighbor, Calabro, came to a head in a final confrontation in a Bensonhurst barbershop. Calabro was a former firefighter said to have been embittered by the loss of his son on 9/11; he literally came gunning with a semiautomatic pistol for his target, who sustained several bite injuries before shooting Calabro to death.</t>
  </si>
  <si>
    <t>http://nypost.com/2011/03/10/911-pain-put-fdny-dad-on-a-dark-path-to-death/</t>
  </si>
  <si>
    <t>Victor Gordon</t>
  </si>
  <si>
    <t>Albany Ave. and Park Place</t>
  </si>
  <si>
    <t>11213</t>
  </si>
  <si>
    <t>Gordon stole a Dodge Charger and went to his girlfriend's house. She wasn't home, but he still fired two shots at her metal door, wounding himself with a ricochet. After crashing the Charger into a vacant storefront he attempted another carjacking, failed, shot and missed that vehicle slightly wounding an unrelated motorist, then took a Lincoln Town Car at gunpoint and crashed it. Police surrounded him and fired about 135 shots before he stopped moving.</t>
  </si>
  <si>
    <t>http://www.nydailynews.com/news/crime/cops-kill-wild-gunman-firefight-article-1.267047</t>
  </si>
  <si>
    <t>Edgar Owens</t>
  </si>
  <si>
    <t>http://thenypost.files.wordpress.com/2013/08/05-1n-cop1_-c-ta-300x300.jpg</t>
  </si>
  <si>
    <t>Sutphin Boulevard and Archer Avenue</t>
  </si>
  <si>
    <t>Jamaica</t>
  </si>
  <si>
    <t>11435</t>
  </si>
  <si>
    <t>Metropolitan Transportation Authority Police</t>
  </si>
  <si>
    <t>An obviously mentally disturbed Owens attacked a uniformed MTA officer with a knife, without provocation, stabbing the officer in the left eye and nearly cutting it in half. The officer ordered Owens to stop, Owens lunged again, and he was fatally shot four times.</t>
  </si>
  <si>
    <t>http://nypost.com/2012/07/05/mta-cop-shoots-kills-psycho-who-stabbed-him-in-the-eye-in-unprovoked-attack/</t>
  </si>
  <si>
    <t>Maghfoor Mansoor</t>
  </si>
  <si>
    <t>http://lubbockonline.com/images/051101/hotelshootingmugLR.jpg</t>
  </si>
  <si>
    <t>157 West 47th Street</t>
  </si>
  <si>
    <t>Federal Bureau of Investigation, U.S. Marshal Service, New York City Police Department</t>
  </si>
  <si>
    <t>A wily Pakastani national who had earned a place on the FBI's Ten Most Wanted list with a long list of felonies committed across the country, Mansoor was traced to a midtown hotel by federal agents and local officers. While they questioned the management they were unaware Mansoor was also in the lobby, but trapped by the narrow confining lobby space, unable to escape. Mansoor pulled a handgun, and was fatally shot twice in the stomach.</t>
  </si>
  <si>
    <t>http://www.nytimes.com/2001/05/12/nyregion/fugitive-shot-and-killed-by-the-authorities-in-a-bustling-midtown-hotel-lobby.html?sec=health</t>
  </si>
  <si>
    <t>Steven Vitale</t>
  </si>
  <si>
    <t>http://blog.silive.com/latest_news/2008/06/medium_06.02.08-VITALE-LAU.jpg</t>
  </si>
  <si>
    <t>77 Richmond Hill Road</t>
  </si>
  <si>
    <t>10314</t>
  </si>
  <si>
    <t>Apparently as the result of road rage, a former 20-year NYPD officer tracked down and fatally shot Vitale, a retired 21-year Port Authority Police Department veteran, as Vitale left his SUV for Chinese food. The shooter then barricaded himself in his house in an extended drunken standoff with a cache of weapons that included homemade grenades. The shooter was safely talked out to face murder charges.</t>
  </si>
  <si>
    <t>http://www.silive.com/news/index.ssf/2008/06/retired_cops_murder_trial_will.html</t>
  </si>
  <si>
    <t>Shirley Fontanez</t>
  </si>
  <si>
    <t>http://4.bp.blogspot.com/_FmvVm1RxDX4/RwP8LmiIuFI/AAAAAAAAApQ/-OWlqGt-xHM/s400/Shirley_Fontanez_00.jpg</t>
  </si>
  <si>
    <t>3611 Henry Hudson Parkway West</t>
  </si>
  <si>
    <t>10463</t>
  </si>
  <si>
    <t>A 40-year-old NYPD officer fatally shot his 18-year-old girlfriend Fontanez five times and then shot himself to death. It later emerged that the two may have been conducting an illegal check-cashing scheme that brought in at least $40,000.</t>
  </si>
  <si>
    <t>http://www.nytimes.com/2007/07/24/nyregion/24mbrfs-cop.html</t>
  </si>
  <si>
    <t>Anthony M. Costello Jr.</t>
  </si>
  <si>
    <t>http://www.recordonline.com/storyimage/TH/20040501/NEWS/305019999/AR/0/AR-305019999.jpg&amp;MaxW=315&amp;MaxH=315</t>
  </si>
  <si>
    <t>Cascade Road</t>
  </si>
  <si>
    <t>Warwick</t>
  </si>
  <si>
    <t>10990</t>
  </si>
  <si>
    <t>Warwick Police Department</t>
  </si>
  <si>
    <t>Costello fled from a traffic stop and started a police pursuit back and forth across the NJ state line. Warwick officers and a state trooper stopped Costello with a spike strip then smashed out a car window to extract him. At that point Costello's car lurched back and forth, wounding several officers, and he was shot to death.</t>
  </si>
  <si>
    <t>http://www.recordonline.com/article/20040501/News/305019999</t>
  </si>
  <si>
    <t>Raymond Luther Allen</t>
  </si>
  <si>
    <t>2825 61st Street</t>
  </si>
  <si>
    <t>Galveston</t>
  </si>
  <si>
    <t>77551</t>
  </si>
  <si>
    <t>Galveston Police Department, Galveston County Sheriff's Department</t>
  </si>
  <si>
    <t>Repeatedly dropping from the second floor of a local motel to the pavement below, officers caught up to Allen in the parking lot of the adjacent restaurant. Although frequently arrested before, Allen was unarmed and unthreatening and apparently committing no crime. He ended up hogtied and tasered, and he died in the hospital two days later.</t>
  </si>
  <si>
    <t>http://www.chron.com/news/houston-texas/article/Rangers-probe-Galveston-Taser-death-3375646.php</t>
  </si>
  <si>
    <t>Herbert Earl Green</t>
  </si>
  <si>
    <t>5345 Palm St</t>
  </si>
  <si>
    <t>Green, a schizophrenic, threatened police with a gun. Police responded and shot and killed Green.</t>
  </si>
  <si>
    <t>http://www.reviewjournal.com/news/las-vegas/drug-problems-mental-illness-plagued-man-killed-metro</t>
  </si>
  <si>
    <t>Chris Smith</t>
  </si>
  <si>
    <t>http://wlbt.images.worldnow.com/images/25379137_BG1.jpg</t>
  </si>
  <si>
    <t>126 Caledonian Boulevard</t>
  </si>
  <si>
    <t>39047</t>
  </si>
  <si>
    <t>Rankin</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</si>
  <si>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</si>
  <si>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</si>
  <si>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</si>
  <si>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Amber Noelle Smith</t>
  </si>
  <si>
    <t>http://wlbt.images.worldnow.com/images/25329990_BG2.jpg</t>
  </si>
  <si>
    <t>Emmanuel Okutuga</t>
  </si>
  <si>
    <t>http://media.nbcwashington.com/images/653*367/montgomery_county_ice_pick.jpg</t>
  </si>
  <si>
    <t>8661 Colesville Rd</t>
  </si>
  <si>
    <t>20910</t>
  </si>
  <si>
    <t>The police were called after the victim assaulted a security guard. The police arrived and by then he had an ice pick, was told him to drop the 'weapon' but he did not. They shot him twice, killing him. He never advanced on police. He was a college student with a history of mental illness. Civil suit pending as of 2011.</t>
  </si>
  <si>
    <t>http://ww2.gazette.net/stories/03262011/montnew123120_32583.php</t>
  </si>
  <si>
    <t>NEW</t>
  </si>
  <si>
    <t>N. Smith</t>
  </si>
  <si>
    <t>101 Sivley Road Southwest</t>
  </si>
  <si>
    <t>Beaten, Asphyxiated, pepper sprayed</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</si>
  <si>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</si>
  <si>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</si>
  <si>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Arnesto Ramos</t>
  </si>
  <si>
    <t>http://wac.450f.edgecastcdn.net/80450F/kfyo.com/files/2014/05/Arnesto-Ramos-Featured.jpg</t>
  </si>
  <si>
    <t>2000 63rd Street</t>
  </si>
  <si>
    <t>79412</t>
  </si>
  <si>
    <t>Lubbock Police Department</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</si>
  <si>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</si>
  <si>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</si>
  <si>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Thomas Ornelas</t>
  </si>
  <si>
    <t>http://www.fatalencounters.org/wp-content/uploads/2013/10/Thomas.Ornelas.jpg</t>
  </si>
  <si>
    <t>Interstate 70</t>
  </si>
  <si>
    <t>Dotsero</t>
  </si>
  <si>
    <t>81637</t>
  </si>
  <si>
    <t>Colorado State Patrol</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</si>
  <si>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</si>
  <si>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</si>
  <si>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James "Jim" Palmer</t>
  </si>
  <si>
    <t>Palmer</t>
  </si>
  <si>
    <t>6095 California St</t>
  </si>
  <si>
    <t>Brooksville</t>
  </si>
  <si>
    <t>34604</t>
  </si>
  <si>
    <t>Hernando</t>
  </si>
  <si>
    <t>Hernando County Sheriff's Office</t>
  </si>
  <si>
    <t>Palmer's landlord wanted him to leave. Palmer decided to burn the place down. Deputies responded to the fire. Palmer was aggressive and was ultimately shot and killed.</t>
  </si>
  <si>
    <t>http://www.tampabay.com/news/publicsafety/hernando-deputies-shoot-man-threatening-to-torch-his-home/2178842</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</si>
  <si>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</si>
  <si>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</si>
  <si>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</si>
  <si>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</si>
  <si>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</si>
  <si>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Devante Kyshon Hinds</t>
  </si>
  <si>
    <t>9248 Parkway East</t>
  </si>
  <si>
    <t>35206</t>
  </si>
  <si>
    <t>Jefferson County Sheriff's Office</t>
  </si>
  <si>
    <t>After a drug deal Hinds allegedly tried to run over an officer with his car - he was subsequently shot and killed.</t>
  </si>
  <si>
    <t>http://www.wset.com/story/25484112/jefferson-county-sheriffs-office-release-identity-of-birmingham-man-shot-and-killed-by-deputy</t>
  </si>
  <si>
    <t>Neil Wayne Saylor</t>
  </si>
  <si>
    <t>http://t1.gstatic.com/images?q=tbn:ANd9GcR0i_3IWEB28DV4VxyLuY_xJQOVzzlturVLN6o2gvDf8dk6GhY47IY3fH8</t>
  </si>
  <si>
    <t>1439 E Main St</t>
  </si>
  <si>
    <t>Hazard</t>
  </si>
  <si>
    <t>41701</t>
  </si>
  <si>
    <t>Kentucky State Police Department</t>
  </si>
  <si>
    <t>Saylor robbed a dollar store. Police told him to drop his weapon. He allegedly acted aggressive, prompting police to shoot him twice, killing him.</t>
  </si>
  <si>
    <t>http://www.lex18.com/news/investigation-continues-into-ksp-involved-shooting-of-harlan-county-robber</t>
  </si>
  <si>
    <t>Ginette Denize</t>
  </si>
  <si>
    <t>1359 Remsen Avenue</t>
  </si>
  <si>
    <t>Denize's landlord called 911 to report the smell of gas. She was five months behind on rent and in eviction proceedings. Responding officers broke down the door to find all four gas burners on and the Haitian immigrant armed with a 12-inch blade. One officer slipped, and Denize stabbed both his hands; she was fatally shot by the others.</t>
  </si>
  <si>
    <t>http://www.nydailynews.com/news/crime/cops-fatally-shoot-woman-slashed-investigated-gas-leak-brooklyn-building-article-1.362065</t>
  </si>
  <si>
    <t>Daniel Satre</t>
  </si>
  <si>
    <t>http://www.ourherald.com/sites/www.ourherald.com/files/images/2014-09-25/89p1.jpg</t>
  </si>
  <si>
    <t>Saratoga Avenue</t>
  </si>
  <si>
    <t>Ballston Spa</t>
  </si>
  <si>
    <t>12020</t>
  </si>
  <si>
    <t>Saratoga</t>
  </si>
  <si>
    <t>Ballston Spa Police Department, Saratoga County Sheriff's Department, New York State Police</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</si>
  <si>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</si>
  <si>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</si>
  <si>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Makever “Keba” Brown</t>
  </si>
  <si>
    <t>FDR Drive at East Sixth Street</t>
  </si>
  <si>
    <t>10009</t>
  </si>
  <si>
    <t>Ex-con Brown on probation and with outstanding warrants was approached by police and bolted on foot, taking off across FDR Drive. He was struck and killed by a livery cab in the northbound lanes.</t>
  </si>
  <si>
    <t>http://www.dnainfo.com/new-york/20110914/lower-east-side-east-village/man-killed-by-cab-on-fdr-drive-was-fleeing-cops-police-say</t>
  </si>
  <si>
    <t>Walwyn Jackson</t>
  </si>
  <si>
    <t>http://www.timesledger.com/assets/photos/2012/37/springfieldgdnspoliceshooting_web_2012_09_09_q2_santucci_i.jpg</t>
  </si>
  <si>
    <t>144th Terrace</t>
  </si>
  <si>
    <t>Jackson's family, worried about his depression and his removing a knife from the kitchen, first called in cousins for help, and then an ambulance. Jackson's mother opened the door to two police officers. According to those officers he approached them with the knife in a threatening way. He was shot to death.</t>
  </si>
  <si>
    <t>http://www.timesledger.com/stories/2012/37/springfieldgdnspoliceshooting_web_2012_09_09_q.html</t>
  </si>
  <si>
    <t>Emmanuel Paulino</t>
  </si>
  <si>
    <t>Vermilyea Avenue and 207th Street</t>
  </si>
  <si>
    <t>In a predawn 911 call Paulino announced that he wanted to kill cops. Responding officers found him flourishing a knife and uncooperative. After attempting to Taser him, and after several warnings to drop the knife, officers fatally shot him.</t>
  </si>
  <si>
    <t>http://www.dnainfo.com/new-york/20101003/washington-heights-inwood/police-shoot-man-over-pocket-knife</t>
  </si>
  <si>
    <t>Kenneth Williams</t>
  </si>
  <si>
    <t>4203 Glenwood Road</t>
  </si>
  <si>
    <t>Williams and an accomplice attempted an armed robbery of an auto repair shop. An off-duty veteran NYPD narcotics happened to be in the shop and fatally shot Williams in the neck. The accomplice returned fire and fled.</t>
  </si>
  <si>
    <t>http://www.nydailynews.com/news/crime/police-identify-dead-robber-holdup-attempt-brooklyn-auto-shop-article-1.411206</t>
  </si>
  <si>
    <t>Michael Pigott</t>
  </si>
  <si>
    <t>50 Aviation Rd</t>
  </si>
  <si>
    <t>Pigott killed himself eight days after he ordered Officer Nicholas Marchesona to fire a stun gun at 35-year-old Iman Morales of Brooklyn. Morales was armed with a light bulb.</t>
  </si>
  <si>
    <t>Pigott was to be indicted for breaking protocol for ordering the Tazering</t>
  </si>
  <si>
    <t>http://www.nytimes.com/2008/09/26/nyregion/26taser.html</t>
  </si>
  <si>
    <t>Eugene Morales</t>
  </si>
  <si>
    <t>123 Baxter St.</t>
  </si>
  <si>
    <t>According to reports Morales was one of two "thugs" hired to attack and disfigure a condominium receptionist. An NYPD detective came to her aid, fatally shot Morales, and wounded the other attacker. The receptionist and Morales also sustained knife wounds.</t>
  </si>
  <si>
    <t>http://www.nydailynews.com/news/crime/ex-boyfriend-gonna-kill-destroy-face-slash-victim-article-1.328304</t>
  </si>
  <si>
    <t>Danielle Maudsley</t>
  </si>
  <si>
    <t>http://filmingcops.com/wp-content/uploads/2014/02/1125134255_1_.jpg</t>
  </si>
  <si>
    <t>7700 59th Street North</t>
  </si>
  <si>
    <t>Pinellas Park</t>
  </si>
  <si>
    <t>33781</t>
  </si>
  <si>
    <t>Danielle Maudsley was in handcuffs when she tried to run from Trooper Cole in September of 2011. She fell back and hit her head after being tasered by Cole, which left her in a vegetative state.</t>
  </si>
  <si>
    <t>http://filmingcops.com/tases-handcuffed-girl-to-death/</t>
  </si>
  <si>
    <t>new</t>
  </si>
  <si>
    <t>David Garvin</t>
  </si>
  <si>
    <t>http://graphics8.nytimes.com/images/2007/03/16/nyregion/16gunman-2-450.jpg</t>
  </si>
  <si>
    <t>146 W. Houston St.</t>
  </si>
  <si>
    <t>10012</t>
  </si>
  <si>
    <t>Frustrated filmmaker and former Marine Garvin set out with multiple weapons and disguises into Greenwich Village to settle scores. He shot a bartender and two unarmed auxiliary officers to death before NYPD cornered him and killed him with a total of 56 shots.</t>
  </si>
  <si>
    <t>http://www.nytimes.com/2007/03/16/nyregion/16gunman.html?pagewanted=all</t>
  </si>
  <si>
    <t>Carlton Lewis</t>
  </si>
  <si>
    <t>W 114th Street and Seventh Avenue</t>
  </si>
  <si>
    <t>NYPD responded to a "man with a knife" call to find one wounded victim on the sidewalk -- Lewis's mother's boyfriend, who Lewis was trying to evict. Six officers encountered Lewis inside on the stairs with a ceremonial blade, and fatally shot him. Inside they found that Lewis had also stabbed a good-Samaritan neighbor to death.</t>
  </si>
  <si>
    <t>http://gothamist.com/2009/10/08/cops_kill_dagger-wielding_harlem_ma.php</t>
  </si>
  <si>
    <t>Shane Gumm</t>
  </si>
  <si>
    <t>105 Miller Ave</t>
  </si>
  <si>
    <t>Hinton</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</si>
  <si>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</si>
  <si>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</si>
  <si>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</si>
  <si>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</si>
  <si>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Denzel Curnell</t>
  </si>
  <si>
    <t>http://www.postandcourier.com/storyimage/CP/20140718/PC16/140719342/EP/1/1/EP-140719342.jpg&amp;Maxw=620&amp;q=85</t>
  </si>
  <si>
    <t>108 N Romney St</t>
  </si>
  <si>
    <t>Charleston</t>
  </si>
  <si>
    <t>29403</t>
  </si>
  <si>
    <t>Charleston Police Department</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</si>
  <si>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</si>
  <si>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</si>
  <si>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Jose Calzada</t>
  </si>
  <si>
    <t>5300 South</t>
  </si>
  <si>
    <t>Roy</t>
  </si>
  <si>
    <t>84067</t>
  </si>
  <si>
    <t>Roy Police Department</t>
  </si>
  <si>
    <t>Jose Calzada, 35, placed a call to a suicide prevention hotline at 4:00 a.m. in the morning and threatened to kill himself. SWAT eventully showed up and helped him.</t>
  </si>
  <si>
    <t>http://thefreethoughtproject.com/call-suicide-prevention-hotline-killed-swat-team/#65Hig5es6WqfSAbe.99</t>
  </si>
  <si>
    <t>Jose Raul Herrera</t>
  </si>
  <si>
    <t>https://cbsla.files.wordpress.com/2014/05/ois.jpg?w=625</t>
  </si>
  <si>
    <t>900 North Placer Street</t>
  </si>
  <si>
    <t>Ontario</t>
  </si>
  <si>
    <t>91764</t>
  </si>
  <si>
    <t>Ontario Police Department</t>
  </si>
  <si>
    <t>Herrera appeared to be intoxicated. One officer shot and killed Herrera, it is unknown if there was a threat towards said officer.</t>
  </si>
  <si>
    <t>http://www.nbclosangeles.com/news/local/Man-Killed-in-Fatal-Officer-Involved-Shooting-in-Ontario-258815701.html</t>
  </si>
  <si>
    <t>Victor Luis Arenas</t>
  </si>
  <si>
    <t>http://media.azfamily.com/images/600*338/5-11-14-ELOY-OIS-3.jpg</t>
  </si>
  <si>
    <t>200 block West Sixth Street</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</si>
  <si>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</si>
  <si>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</si>
  <si>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Gary Smith</t>
  </si>
  <si>
    <t>5400 W Madison St</t>
  </si>
  <si>
    <t>60644</t>
  </si>
  <si>
    <t>Smith raised his gun at an officer. The officer then shot and killed Smith</t>
  </si>
  <si>
    <t>http://www.suntimes.com/27377311-761/armed-man-shot-by-police-on-west-side-dies.html#.U3DGe-hX-uY</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</si>
  <si>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</si>
  <si>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</si>
  <si>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</si>
  <si>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</si>
  <si>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</si>
  <si>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</si>
  <si>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</si>
  <si>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Michael Clayton McNeil</t>
  </si>
  <si>
    <t>http://www.dothanfirst.com/media/lib/204/3/8/4/384cdad9-cce7-4af1-ad62-8c3d3fa1ee90/Story.jpg</t>
  </si>
  <si>
    <t>Whitaker Road</t>
  </si>
  <si>
    <t>Ashford</t>
  </si>
  <si>
    <t>36312</t>
  </si>
  <si>
    <t>Houston County Sheriff’s Office</t>
  </si>
  <si>
    <t>McNeil was wanted on domestic violence charges. Officers confronted him at his home. McNeil pointed a loaded gun at officers, prompting the officers to shoot and kill McNeil.</t>
  </si>
  <si>
    <t>http://www.dothaneagle.com/news/crime_court/article_aa8f7f96-d9ff-11e3-89ee-001a4bcf6878.html</t>
  </si>
  <si>
    <t>Joshua Powell</t>
  </si>
  <si>
    <t>http://mediaassets.timesrecordnews.com/photo/2014/06/19/Josh_Powell_6406127_ver1.0_640_480.jpg</t>
  </si>
  <si>
    <t>2000 Gloria Ln</t>
  </si>
  <si>
    <t>Wichita Falls</t>
  </si>
  <si>
    <t>76309</t>
  </si>
  <si>
    <t>Wichita Falls Police Department</t>
  </si>
  <si>
    <t>Powell reportedly had a weapon. An officer shot and killed him after Powell refused to drop the weapon.</t>
  </si>
  <si>
    <t>http://www.timesrecordnews.com/news/wfpd_shooting</t>
  </si>
  <si>
    <t>Patrick Gerome Tillery</t>
  </si>
  <si>
    <t>http://www.baynews9.com/content/dam/news/images/2014/05/3/Tillery-515.jpg</t>
  </si>
  <si>
    <t>7806 Yucca Drive</t>
  </si>
  <si>
    <t>New Port Richey</t>
  </si>
  <si>
    <t>34653</t>
  </si>
  <si>
    <t>Pasco</t>
  </si>
  <si>
    <t>Pasco County Sheriff's Office</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</si>
  <si>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</si>
  <si>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</si>
  <si>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Nicolas Foster</t>
  </si>
  <si>
    <t>Cable Avenue</t>
  </si>
  <si>
    <t>01952</t>
  </si>
  <si>
    <t>Salisbury Police Department</t>
  </si>
  <si>
    <t>Foster stabbed his wife and friend. Police then entered the conflict and would refuse to drop his weapon, resulting in him getting shot and killed by officers.</t>
  </si>
  <si>
    <t>http://www.myfoxboston.com/story/25536337/suspect-killed-after-salisbury-machete-attack-identified</t>
  </si>
  <si>
    <t>Valeri Hawkins</t>
  </si>
  <si>
    <t>2700 Pacheco St</t>
  </si>
  <si>
    <t>94519</t>
  </si>
  <si>
    <t>Concord Police Department</t>
  </si>
  <si>
    <t>A suicidal woman pointed a gun at officers. Officers then shot and killed her.</t>
  </si>
  <si>
    <t>http://www.mercurynews.com/my-town/ci_25773669/concord-police-shoot-kill-suspect-thursday-evening</t>
  </si>
  <si>
    <t>Carola Sauers</t>
  </si>
  <si>
    <t>http://localtvwnep.files.wordpress.com/2014/05/carola-sauers.jpg?w=513</t>
  </si>
  <si>
    <t>Route 209 and Route 93</t>
  </si>
  <si>
    <t>Nesquehoning,</t>
  </si>
  <si>
    <t>18240</t>
  </si>
  <si>
    <t>Carbon</t>
  </si>
  <si>
    <t>Nesquehoning Police Department</t>
  </si>
  <si>
    <t>Sauers was riding as a passenger with her husband when they were hit by a police cruiser coming from the opposite direction. She was killed and her husband was seriously injured. The officer was travelling at high speed with lights and sirens on, but it remains unclear whether he was involved in an actual pursuit. City Council placed officer on unpaid leave until state police complete investigation.</t>
  </si>
  <si>
    <t>http://www.tnonline.com/2014/may/29/officer-crash-unpaid-leave</t>
  </si>
  <si>
    <t>Tracey Liniger</t>
  </si>
  <si>
    <t>http://www.gannett-cdn.com/-mm-/e75c163825adbbaa1e9c89bffd8a14946d28d626/c=0-98-614-560&amp;r=x513&amp;c=680x510/local/-/media/Springfield/Springfield/2014/05/30//1401465099001-cropDaughter.jpg</t>
  </si>
  <si>
    <t>2745 South Maple Leaf Lane</t>
  </si>
  <si>
    <t>65802</t>
  </si>
  <si>
    <t>Springfield Police Department, Greene County Sheriff's Office</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</si>
  <si>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</si>
  <si>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</si>
  <si>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Eddie Fernandez</t>
  </si>
  <si>
    <t>Randall Avenue and Coster Street</t>
  </si>
  <si>
    <t>Unlicensed and without helmets, Fernandez and a friend were riding a dirt bike in tandem down city streets when they attracted police attention. Fernandez sustained a mortal head wound in the wreck that followed and the friend was injured. Contrary to initial police reports, surveillance video showed that police had violently collided with the bike and caused the accident.</t>
  </si>
  <si>
    <t>http://nypost.com/2012/08/13/bronx-man-who-died-in-dirt-bike-flight-a-good-guy-family/</t>
  </si>
  <si>
    <t>Thomas N. Saunders</t>
  </si>
  <si>
    <t>Neal St</t>
  </si>
  <si>
    <t>Pearisburg</t>
  </si>
  <si>
    <t>24134</t>
  </si>
  <si>
    <t>Giles</t>
  </si>
  <si>
    <t>Pearisburg Police Department</t>
  </si>
  <si>
    <t>Saunders pointed a gun at an officer, prompting the officer to shoot and kill Saunders.</t>
  </si>
  <si>
    <t>http://www.wdbj7.com/news/local/developing-story-officerinvolved-shooting-in-giles-county/26045058</t>
  </si>
  <si>
    <t>David James Barclay</t>
  </si>
  <si>
    <t>http://www.baynews9.com/content/dam/news/images/2014/05/3/Barclay-514.jpg</t>
  </si>
  <si>
    <t>6500 North Clayton Avenue</t>
  </si>
  <si>
    <t>Dunelion</t>
  </si>
  <si>
    <t>34434</t>
  </si>
  <si>
    <t>Citrus</t>
  </si>
  <si>
    <t>Citrus County Sheriff's Office</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</si>
  <si>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</si>
  <si>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</si>
  <si>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Juan Calves</t>
  </si>
  <si>
    <t>176th Street subway station</t>
  </si>
  <si>
    <t>Calves and another man were caught riding between subway cars. Detained on the platform, Calves managed to get a female officer in a headlock, stole her weapon, and fired it five times. Two other officers shot him to death. The female officer was also wounded by gunfire.</t>
  </si>
  <si>
    <t>http://www.washingtonpost.com/wp-dyn/content/article/2007/09/07/AR2007090702920_pf.html</t>
  </si>
  <si>
    <t>Guyatree (or "Guiatree") Harpati</t>
  </si>
  <si>
    <t>http://gothamist.com/attachments/jen/2007_05_harpati.JPG</t>
  </si>
  <si>
    <t>Atlantic Avenue and 82nd Street</t>
  </si>
  <si>
    <t>11421</t>
  </si>
  <si>
    <t>Harpati was shot to death by her boyfriend, a serving NYPD transit cop, after an attempted reconciliation at a restaurant. The officer first tried to claim she was accidentally shot during an abortive street robbery. He was given 25 to life for manslaughter.</t>
  </si>
  <si>
    <t>http://gothamist.com/2007/05/11/police_say_cop.php</t>
  </si>
  <si>
    <t>Jayson Tirado</t>
  </si>
  <si>
    <t>http://static.wixstatic.com/media/f8a96d_b0eb641b22ad4832b3ec01ceac8b1527.jpg_srz_788_244_85_22_0.50_1.20_0.00_jpg_srz</t>
  </si>
  <si>
    <t>First Ave. and East 117th Street</t>
  </si>
  <si>
    <t>In an early Sunday morning road rage incident in east Harlem, Tirado gestured to another driver as if he had a gun, and taunted the other driver about his new Ruger. The other driver was an off-duty NYPD officer who shot Tirado dead in response. The officer fled the scene and didn't come forward for 19 hours. Despite his behavior no criminal charges were pressed.</t>
  </si>
  <si>
    <t>http://www.nydailynews.com/news/fled-road-rage-killing-won-face-rap-article-1.347503</t>
  </si>
  <si>
    <t>Osbourne Broadie</t>
  </si>
  <si>
    <t>https://a3-images.myspacecdn.com/images03/16/7256619a90874bd7bfbbdac46835a876/300x300.jpg</t>
  </si>
  <si>
    <t>Clarkson Ave</t>
  </si>
  <si>
    <t>Broadie stabbed his girlfriend with scissors. Officers told Broadie to drop the scissors, but he lunged at the officers instead. Officers then shot and killed Broadie.</t>
  </si>
  <si>
    <t>http://www.nydailynews.com/new-york/nyc-crime/man-shot-killed-cops-identified-article-1.1797801</t>
  </si>
  <si>
    <t>George D’Amato Jr.</t>
  </si>
  <si>
    <t>3117 Avenue W</t>
  </si>
  <si>
    <t>11229</t>
  </si>
  <si>
    <t>Police responded to a "man with a gun" call to discover D'Amato on a schoolyard playground waving a toy gun. He'd pointed it at two adults; no children were around. D'Amato leveled the toy at officers as soon as they arrived. He was duly shot to death.</t>
  </si>
  <si>
    <t>http://www.nytimes.com/2010/03/09/nyregion/09shoot.html?_r=0</t>
  </si>
  <si>
    <t>Kevin White</t>
  </si>
  <si>
    <t>http://thenypost.files.wordpress.com/2013/08/kevin_white-300x300.jpg?w=300&amp;h=300&amp;crop=1</t>
  </si>
  <si>
    <t>3138 Fulton Street</t>
  </si>
  <si>
    <t>White was a security guard in a nightclub and was shot by NYPD in a 3 a.m. melee as he levelled a weapon towards them. Officers also wounded another man at the scene. With the police in plainsclothes and in chaotic loud conditions, questions arose about how they could have identified themselves.</t>
  </si>
  <si>
    <t>http://www.nytimes.com/2009/11/16/nyregion/16shoot.html?_r=0</t>
  </si>
  <si>
    <t>Raymond Martinez</t>
  </si>
  <si>
    <t>1535 Broadway</t>
  </si>
  <si>
    <t>Martinez stood in Times Square hawking CDs and DVDs to tourists. When approached and asked for his license, Martinez bolted then made a stand at the entrance of the Marriott Marquis hotel and, in a noontime crowd, exchanged fire with an NYPD officer. The officer was seriously injured. Martinez was shot to death.</t>
  </si>
  <si>
    <t>http://www.nydailynews.com/news/crime/marriott-marquis-times-square-shooting-kills-armed-street-peddler-parking-lot-article-1.433133</t>
  </si>
  <si>
    <t>Charles Jameson</t>
  </si>
  <si>
    <t>http://media.graytvinc.com/images/jameson.jpg</t>
  </si>
  <si>
    <t>2530 Easlan Drive</t>
  </si>
  <si>
    <t>Plover</t>
  </si>
  <si>
    <t>54467</t>
  </si>
  <si>
    <t>Portage</t>
  </si>
  <si>
    <t>Portage County Sheriff’s Department</t>
  </si>
  <si>
    <t>Jameson was wearing a mask and intruded in a acquaintance's home. Deputies arrived and shot and killed Jameson after a short fight.</t>
  </si>
  <si>
    <t>http://www.wsaw.com/home/headlines/Large-Law-Enforcement-Presence-in-Plover--259665791.html</t>
  </si>
  <si>
    <t>Brandon Lee Macias Jimenez</t>
  </si>
  <si>
    <t>1400 East Main Street</t>
  </si>
  <si>
    <t>Woodland</t>
  </si>
  <si>
    <t>95776</t>
  </si>
  <si>
    <t>Yolo</t>
  </si>
  <si>
    <t>Woodland Police Department</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</si>
  <si>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</si>
  <si>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</si>
  <si>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Ricky Lee Higgins</t>
  </si>
  <si>
    <t>1521st road and Southwest 1200th road</t>
  </si>
  <si>
    <t>Holden</t>
  </si>
  <si>
    <t>64040</t>
  </si>
  <si>
    <t>Johnson County Sheriff's Office and Missouri Highway Patrol</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</si>
  <si>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</si>
  <si>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</si>
  <si>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Michael Nehez</t>
  </si>
  <si>
    <t>678 San Pedro Ave.</t>
  </si>
  <si>
    <t>Sunnyvale</t>
  </si>
  <si>
    <t>94085</t>
  </si>
  <si>
    <t>Sunnyvale Police Department</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</si>
  <si>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</si>
  <si>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</si>
  <si>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Corsini Valdes</t>
  </si>
  <si>
    <t>http://cbsmiami.files.wordpress.com/2013/12/valdes-mug.jpg</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</si>
  <si>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</si>
  <si>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Aaron Nathaniel McCoy</t>
  </si>
  <si>
    <t>Dulaney Valley Road and Ivy Church Road</t>
  </si>
  <si>
    <t>Lutherville-Timonium</t>
  </si>
  <si>
    <t>21093</t>
  </si>
  <si>
    <t>McCoy and another man in a stolen Accord, both suspects in a string of local burglaries, were chased by police at high speed down rural Maryland roads. The men struck two other vehicles. McCoy died of his injuries, the other suspect went to jail, and the other vehicles' occupants suffered minor injuries.</t>
  </si>
  <si>
    <t>http://articles.baltimoresun.com/2012-01-25/news/bs-md-co-burglary-crash-20120125_1_burglary-honda-accord-police</t>
  </si>
  <si>
    <t>Rodney Hodge</t>
  </si>
  <si>
    <t>4900 block Wadsworth Drive</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</si>
  <si>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</si>
  <si>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</si>
  <si>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Stanley Leger</t>
  </si>
  <si>
    <t>http://www.theexaminer.com/sites/default/files/Leger,%20Stanley.jpg</t>
  </si>
  <si>
    <t>4870 Galveston Street</t>
  </si>
  <si>
    <t>Beaumont</t>
  </si>
  <si>
    <t>77703</t>
  </si>
  <si>
    <t>Beaumont Police Department</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</si>
  <si>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</si>
  <si>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</si>
  <si>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Darren Faulkner</t>
  </si>
  <si>
    <t>http://image2.findagrave.com/photos/2012/158/91540604_133911950610.jpg</t>
  </si>
  <si>
    <t>Red Banks Road</t>
  </si>
  <si>
    <t>Byhalia</t>
  </si>
  <si>
    <t>38611</t>
  </si>
  <si>
    <t>DeSoto</t>
  </si>
  <si>
    <t>DeSoto County Sheriff's Department</t>
  </si>
  <si>
    <t>Unarmed Faulkner was pepper-sprayed and tasered for being uncooperative as county officers attempted to break up a late-afternoon fight on the lawn of a rural residence in the southeastern part of the county. Eventually 8 to 10 officers were involved in trying to subdue Faulkner, who was apparently tasered after he was cuffed and down. He died shortly afterward.</t>
  </si>
  <si>
    <t>http://www.desototimes.com/articles/2009/03/03/news/doc49ac6d4d8aec4903101042.txt</t>
  </si>
  <si>
    <t>David A. Mendoza</t>
  </si>
  <si>
    <t>Oakwood Knolls Drive</t>
  </si>
  <si>
    <t>Bedford</t>
  </si>
  <si>
    <t>24523</t>
  </si>
  <si>
    <t>Bedford County Sheriff’s Office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</si>
  <si>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</si>
  <si>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</si>
  <si>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Hwan Yu</t>
  </si>
  <si>
    <t>2900 block West Summerdale Avenue</t>
  </si>
  <si>
    <t>60625</t>
  </si>
  <si>
    <t>Chicago Police Department, Morton Grove Police Department</t>
  </si>
  <si>
    <t>Hwan Yu and Han Lee were sought as suspects in a violent home-invasion. Tracked to their second-floor apartment through a victim who recognized their car, officers first knocked then kicked the door down. Yu and Lee put up armed resistance, wounding two officers. The suspects were shot to death.</t>
  </si>
  <si>
    <t>http://articles.chicagotribune.com/2005-01-23/news/0501230299_1_home-invasion-warrant-chicago-police</t>
  </si>
  <si>
    <t>Han Lee</t>
  </si>
  <si>
    <t>Deborah A. McCollum</t>
  </si>
  <si>
    <t>Andrews Circle</t>
  </si>
  <si>
    <t>Aiken</t>
  </si>
  <si>
    <t>29803</t>
  </si>
  <si>
    <t>Aiken County Sheriff’s Office</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</si>
  <si>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</si>
  <si>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</si>
  <si>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8/26/2014.219</t>
  </si>
  <si>
    <t>Brian Scott Hiatt</t>
  </si>
  <si>
    <t>http://cdn.abclocal.go.com/content/kfsn/images/cms/automation/vod/90439_630x354.jpg</t>
  </si>
  <si>
    <t>11000 Lander Ave</t>
  </si>
  <si>
    <t>95380</t>
  </si>
  <si>
    <t>Merced County Sheriff’s Office</t>
  </si>
  <si>
    <t>Hiatt killed two women, when deputies arrived, they shot and killed Hiatt after he was aggressive towards deputies.</t>
  </si>
  <si>
    <t>http://abc30.com/news/motive-probed-in-murder-of-2-sisters-near-hilmar/90441/</t>
  </si>
  <si>
    <t>Frank McQueen</t>
  </si>
  <si>
    <t>http://cdn.abclocal.go.com/content/wpvi/images/cms/89862_1280x720.jpg</t>
  </si>
  <si>
    <t>1200 Culhane St</t>
  </si>
  <si>
    <t>Chester Police Department</t>
  </si>
  <si>
    <t>McQueen is alleged to have shot at an officer. Police fired multiple rounds, killing McQueen at the scene. Investigations into the incident are ongoing.</t>
  </si>
  <si>
    <t>http://6abc.com/news/officer-released-from-hospital-suspect-dead-in-chester/89060/</t>
  </si>
  <si>
    <t>Michael Kleinbeck</t>
  </si>
  <si>
    <t>3145 County Road 6450</t>
  </si>
  <si>
    <t>67301</t>
  </si>
  <si>
    <t>Montgomery County Sheriff’s Department/ Kansas Highway Patrol</t>
  </si>
  <si>
    <t>Kleinbeck reportedly had a gun with him on what may or may not have been his own property. Deputies and high way patrol engaged in a fight. Kleinbeck was shot and killed.</t>
  </si>
  <si>
    <t>http://cjonline.com/news/2014-06-02/man-killed-officer-involved-shooting</t>
  </si>
  <si>
    <t>Timothy Ronald Lloyd</t>
  </si>
  <si>
    <t>1900 S Maxwell</t>
  </si>
  <si>
    <t>McPherson</t>
  </si>
  <si>
    <t>67460</t>
  </si>
  <si>
    <t>McPherson Police Department</t>
  </si>
  <si>
    <t>Lloyd charged at an officer. The officer then shot and killed Lloyd.</t>
  </si>
  <si>
    <t>http://www.kansas.com/news/article1145227.html</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</si>
  <si>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</si>
  <si>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</si>
  <si>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</si>
  <si>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</si>
  <si>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</si>
  <si>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http://rapidcityjournal.com/news/local/police-rapid-city-man-shot-and-killed-by-officer-had/article_262374b9-bd2f-569a-9635-2170734ac0d0.html</t>
  </si>
  <si>
    <t>Glen Griggs</t>
  </si>
  <si>
    <t>http://media.cmgdigital.com/shared/lt/lt_cache/thumbnail/400/img/photos/2014/06/06/7e/6c/griggs.jpg</t>
  </si>
  <si>
    <t>499 N Fair Oaks Ave</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</si>
  <si>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</si>
  <si>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</si>
  <si>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Jersey K. Green</t>
  </si>
  <si>
    <t>http://www.dailyherald.com/storyimage/DA/20120313/news/703139862/AR/0/AR-703139862.jpg&amp;updated=201203131607&amp;MaxW=800&amp;maxH=800&amp;updated=201203131607&amp;noborder</t>
  </si>
  <si>
    <t>700 block Fourth Avenue</t>
  </si>
  <si>
    <t>60505</t>
  </si>
  <si>
    <t>Kane</t>
  </si>
  <si>
    <t>Just before 10 p.m. police found Green creating a disturbance, jumping on top of a parked SUV, then jumping on top of a responding squad car. Green was tasered. In the ambulance he became uncooperative, spit out a bag apparently containing crack cocaine, had a seizure, and lapsed into unconsciousness.</t>
  </si>
  <si>
    <t>http://www.dailyherald.com/article/20120313/news/703139862/</t>
  </si>
  <si>
    <t>Steven Rodriguez</t>
  </si>
  <si>
    <t>1231 Avenida Cesar Chavez</t>
  </si>
  <si>
    <t>Monterey Park</t>
  </si>
  <si>
    <t>91754</t>
  </si>
  <si>
    <t>Monterey Park Police Department</t>
  </si>
  <si>
    <t>Rodriguez systematically smashed out the windows of a fast-food restaurant with a heavy pipe bender. As a private video shows, two local responding police attempted to Tase him without result, then each of them fired five shots. Seven of those struck him fatally. The city paid $875K to settle a suit accusing the police of poor training, violation of the victim's rights, and withholding medical treatment.</t>
  </si>
  <si>
    <t>http://www.pasadenastarnews.com/general-news/20140304/monterey-park-paid-875000-for-an-officer-involved-shooting-case</t>
  </si>
  <si>
    <t>Corey Brown</t>
  </si>
  <si>
    <t>http://media.nj.com/centraljersey_impact/photo/9517497-small.jpg</t>
  </si>
  <si>
    <t>Frazier Street</t>
  </si>
  <si>
    <t>Trenton</t>
  </si>
  <si>
    <t>08618</t>
  </si>
  <si>
    <t>Trenton Police Department</t>
  </si>
  <si>
    <t>Late evening on Easter three local officers responded to a domestic disturbance call to find Brown, unarmed but aggressive and agitated, on the sidewalk. He made a hand motion that officers interpreted as threatening, and was shot to death.</t>
  </si>
  <si>
    <t>http://www.nj.com/mercer/index.ssf/2011/04/agressive_trenton_man_shot_dea.html</t>
  </si>
  <si>
    <t>Jose Walter Garza</t>
  </si>
  <si>
    <t>5301 Santa Maria Ave</t>
  </si>
  <si>
    <t>Laredo</t>
  </si>
  <si>
    <t>78041</t>
  </si>
  <si>
    <t>Webb</t>
  </si>
  <si>
    <t>Laredo Police Department</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</si>
  <si>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</si>
  <si>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</si>
  <si>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Ricky Gatewood</t>
  </si>
  <si>
    <t>34th Street and Metropolitan Avenue</t>
  </si>
  <si>
    <t>Kansas City Kansas Police Department</t>
  </si>
  <si>
    <t>Gatewood was one of three people in a vehicle stopped by local police. Wanted on a probation violation, Gatewood emerged from the car shooting. In the resulting firefight Gatewood was killed and the other occupants were seriously wounded.</t>
  </si>
  <si>
    <t>http://www.wibw.com/home/headlines/36251694.html</t>
  </si>
  <si>
    <t>Ernest Ridlehuber</t>
  </si>
  <si>
    <t>4424 Old Laurens Greenwood Hwy</t>
  </si>
  <si>
    <t>Greenwood</t>
  </si>
  <si>
    <t>29649</t>
  </si>
  <si>
    <t>Greenwood County Sheriff's Department</t>
  </si>
  <si>
    <t>Family members had reported Ridlehuber as missing, and family members reportedly accompanied county officers when he was found at a friend's house. Ridlehuber became violently resistant and combative, was tasered multiple times, and died shortly afterward.</t>
  </si>
  <si>
    <t>http://www.wrdw.com/home/headlines/53129892.html?site=mobile</t>
  </si>
  <si>
    <t>Jesse France</t>
  </si>
  <si>
    <t>http://kptv.images.worldnow.com/images/20782747_BG1.jpg</t>
  </si>
  <si>
    <t>7531 NE 18th St</t>
  </si>
  <si>
    <t>Vancouver</t>
  </si>
  <si>
    <t>98661</t>
  </si>
  <si>
    <t>Vancouver Police Department, Washington Department of Corrections, U.S. Marshal Service</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</si>
  <si>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</si>
  <si>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</si>
  <si>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Javon Rakestrau</t>
  </si>
  <si>
    <t>http://image1.findagrave.com/photos/2010/291/60351130_128754329755.jpg</t>
  </si>
  <si>
    <t>Marigny Circle</t>
  </si>
  <si>
    <t>Duson</t>
  </si>
  <si>
    <t>70529</t>
  </si>
  <si>
    <t>Lafayette</t>
  </si>
  <si>
    <t>Lafayette Parish Sheriff's Department</t>
  </si>
  <si>
    <t>While attempting to arrest Rakestrau on drug charges, parish officers tasered him, and he died shortly afterward. The pathologist report attributed the death to bronchial asthma. In July 2013 his family settled a wrongful death suit with the parish for an undisclosed amount.</t>
  </si>
  <si>
    <t>http://kpel965.com/lafayette-sheriffs-office-mother-of-javon-rakestrau-agree-to-settlement-in-stun-gun-suit/</t>
  </si>
  <si>
    <t>Reginald Wylie Osby</t>
  </si>
  <si>
    <t>1917 Avenue J</t>
  </si>
  <si>
    <t>35218</t>
  </si>
  <si>
    <t>Osby's mentally-ill 27-year-old stepson had come to his house and attacked him, his wife and other family members with a knife. Police arrived and fatally shot Osby, claiming Osby was assaulting the stepson with a barbecue fork. Family members held that the two men weren't even in the same room. The stepson was charged with attempted murder.</t>
  </si>
  <si>
    <t>http://blog.al.com/spotnews/2008/10/police_shooting_wasnt_justifie.html</t>
  </si>
  <si>
    <t>Steven Jerold Thompson</t>
  </si>
  <si>
    <t>http://cbsmiami.files.wordpress.com/2014/06/thompson-mug.jpg</t>
  </si>
  <si>
    <t>4200 Northwest 19th Street</t>
  </si>
  <si>
    <t>Lauderhill</t>
  </si>
  <si>
    <t>33313</t>
  </si>
  <si>
    <t>Broward County Sheriff's Office</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</si>
  <si>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</si>
  <si>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</si>
  <si>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Paul Alan L'Herault</t>
  </si>
  <si>
    <t>3300 South Nucla Way</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</si>
  <si>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</si>
  <si>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</si>
  <si>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Tim Mulqueen</t>
  </si>
  <si>
    <t>http://cbsnewyork.files.wordpress.com/2012/02/timothymulqueen.jpg?w=420&amp;h=316&amp;crop=1</t>
  </si>
  <si>
    <t>2 James Street</t>
  </si>
  <si>
    <t>Middletown</t>
  </si>
  <si>
    <t>10940</t>
  </si>
  <si>
    <t>New York State Office of Court Administration</t>
  </si>
  <si>
    <t>Mulqueen, said to have a history of schizophrenia and off his medication, arrived and circled the Middletown City Court building several times on a dirt bike before hopping off, grabbing a shotgun, and running up the steps. Once inside he shot and wounded one of two court officers. He was fatally shot.</t>
  </si>
  <si>
    <t>http://www.nydailynews.com/news/national/gunman-shot-death-middlesex-n-y-courthouse-article-1.1019177</t>
  </si>
  <si>
    <t>Robert Reid</t>
  </si>
  <si>
    <t>33 Strongs Ave.</t>
  </si>
  <si>
    <t>Rutland</t>
  </si>
  <si>
    <t>05701</t>
  </si>
  <si>
    <t>Rutland Police Department</t>
  </si>
  <si>
    <t>Four local officers struggled with Reid while attempting to apprehend him for a violent outburst at his own apartment building. After being pepper-sprayed, hobbled and cuffed, Reid continued to physically resist as well as spit and attempt to bite officers. They resorted to putting a pillowcase over his head. Upon arrival at the police station across the street police noticed his difficulty breathing; he was taken to hospital where he died shortly afterward.</t>
  </si>
  <si>
    <t>http://www.rutlandherald.com/apps/pbcs.dll/article?AID=/20060531/NEWS/605310371/1002</t>
  </si>
  <si>
    <t>Vincent James Lumia III</t>
  </si>
  <si>
    <t>208 Eanes Rd NE</t>
  </si>
  <si>
    <t>Floyd County</t>
  </si>
  <si>
    <t>24072</t>
  </si>
  <si>
    <t>Floyd</t>
  </si>
  <si>
    <t>West Virginia State Police, Floyd County Sheriff's Department</t>
  </si>
  <si>
    <t>Three county officers and a state trooper found Lumia behind the wheel of his vehicle, having rammed the house of his stepfather. The stepfather informed the police that Lumia was bipolar and off his medication. Partly cooperative, Lumia refused to unlock his door and finally rammed police vehicles with his Ford Explorer. He was fatally shot.</t>
  </si>
  <si>
    <t>http://www.wsls.com/story/20824606/deadly-state-police-shooting-in-floyd-county-ruled-justified</t>
  </si>
  <si>
    <t>Luqman Ameen Abdullah / Christopher Thomas</t>
  </si>
  <si>
    <t>http://uhurunews.com/imagecache/content/news/stories/2009-10/fbi-agents-assassinate-detroit-imam-luqman-ameen-abdullah-in-dearborn/Imam_Luqman_Ameen_Abdullah_jpg-CONVERT-resize=400.jpg</t>
  </si>
  <si>
    <t>5171 Miller Road</t>
  </si>
  <si>
    <t>Dearborn</t>
  </si>
  <si>
    <t>48126</t>
  </si>
  <si>
    <t>In coordinated raids FBI agents attempted to arrest Abdullah, and others belonging to his American radical Sunni Islam group, on criminal charges of dealing in stolen goods and firearms. Abdullah was intercepted at a Dearborn warehouse. He refused to surrender, fired a weapon in resistance, and was shot to death.</t>
  </si>
  <si>
    <t>http://www.huffingtonpost.com/2009/10/28/luqman-ameen-abdullah-lea_n_337763.html</t>
  </si>
  <si>
    <t>Tony Starnes</t>
  </si>
  <si>
    <t>10910 North Main Street</t>
  </si>
  <si>
    <t>60071</t>
  </si>
  <si>
    <t>McHenry</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</si>
  <si>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</si>
  <si>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</si>
  <si>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Curtis Good</t>
  </si>
  <si>
    <t>King Street and Smith Street</t>
  </si>
  <si>
    <t>Perth Amboy</t>
  </si>
  <si>
    <t>08861</t>
  </si>
  <si>
    <t>Perth Amboy Police Department</t>
  </si>
  <si>
    <t>Police were called to Good's apartment at about 1:30 a.m. to find him ranting, under the influence of cocaine, tearing out pieces of the wall with his bare hands. Good charged the single officer, who shot eight bullets at him. Six hit and fatally wounded him. Good's family members collected a $1.35M settlement.</t>
  </si>
  <si>
    <t>http://www.nj.com/news/index.ssf/2009/02/perth_amboy_pays_135_million_t.html</t>
  </si>
  <si>
    <t>David Kerstetter</t>
  </si>
  <si>
    <t>http://www.washingtoncitypaper.com/blogs/citydesk/files/2009/03/kerstetter1.jpg</t>
  </si>
  <si>
    <t>1325 13th Street NW</t>
  </si>
  <si>
    <t>20005</t>
  </si>
  <si>
    <t>none</t>
  </si>
  <si>
    <t>With a history of bipolar disorder and paranoia, a distraught Kerstetter was confronted by two Metro police in his apartment on a welfare-check gone bad. Reportedly he tried to defend himself with a knife, refused to drop it on police orders, and was shot to death.</t>
  </si>
  <si>
    <t>http://www.washingtoncitypaper.com/articles/36512/david-kerstetter-was-killed-by-dc-police-in-his-own</t>
  </si>
  <si>
    <t>Wardell Johnson Jr.</t>
  </si>
  <si>
    <t>http://assets.nydailynews.com/polopoly_fs/1.111253.1314067536!/img/httpImage/image.jpg_gen/derivatives/article_970/alg-wardell-johnson-jpg.jpg?enlarged</t>
  </si>
  <si>
    <t>3517 Edson Avenue</t>
  </si>
  <si>
    <t>10466</t>
  </si>
  <si>
    <t>Pelham Manor Police Department</t>
  </si>
  <si>
    <t>Local officers were alerted to a man riding an ATV in Westchester County and on the New England Thruway at such a high rate of speed -- 80 MPH -- that it seemed suicidal to callers. Officers gave chase until the driver, Johnson, exited to a residential area and wiped out on a corner. Johnson and the officer physically grappled, with Johnson gaining the upper hand and reaching for the officer's gun. He was shot once in the chest.</t>
  </si>
  <si>
    <t>http://bronxda.nyc.gov/information/scases/scase13.htm</t>
  </si>
  <si>
    <t>John A. Sordetto</t>
  </si>
  <si>
    <t>http://ak-cache.legacy.net/legacy/images/Cobrands/BuffaloNews/Photos/Image-66278_235944.jpg</t>
  </si>
  <si>
    <t>700 block Tonawanda Street</t>
  </si>
  <si>
    <t>Police on the lookout for a stolen cruiser around 5 a.m. on a Sunday discovered Sordetto, who fit the description. Although innocent of the car theft he resisted arrest. This resistance developed into a violent struggle between the two. Punched in the head repeatedly, the officer was only able to draw and fire on Sordetto once, killing him, before passing out on the street.</t>
  </si>
  <si>
    <t>http://westside.wgrz.com/news/news/66302-buffalo-police-id-suspect-shot-officer</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</si>
  <si>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</si>
  <si>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</si>
  <si>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</si>
  <si>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</si>
  <si>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</si>
  <si>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</si>
  <si>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http://www.local8now.com/home/headlines/KPD-officer-shot-in-East-KNoxville-262228291.html</t>
  </si>
  <si>
    <t>Kristopher Barkus</t>
  </si>
  <si>
    <t>http://www.wtae.com/image/view/-/26384086/highRes/1/-/maxh/480/maxw/640/-/k8uubqz/-/Kristopher-Barkus.jpg</t>
  </si>
  <si>
    <t>September Dr</t>
  </si>
  <si>
    <t>16002</t>
  </si>
  <si>
    <t>Barkus pointed an air-powered pellet gun at an off duty officer and then at his own head. The officer then shot and killed Barkus.</t>
  </si>
  <si>
    <t>http://www.wtae.com/news/da-trooper-justified-in-shooting-neighbor-to-death-in-butler-township/26743476</t>
  </si>
  <si>
    <t>Roylee Vell Dixon</t>
  </si>
  <si>
    <t>http://media.al.com/news_tuscaloosa_impact/photo/15173473-small.jpeg</t>
  </si>
  <si>
    <t>Shadyhill Road</t>
  </si>
  <si>
    <t>Tuscaloosa</t>
  </si>
  <si>
    <t>35406</t>
  </si>
  <si>
    <t>Tuscaloosa County Sheriff's Office</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</si>
  <si>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</si>
  <si>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</si>
  <si>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Ryan Marone</t>
  </si>
  <si>
    <t>http://www.reviewjournal.com/sites/default/files/styles/large/public/field/media/web1_ryan_marone_web_2.jpg?itok=A0RaymQ8</t>
  </si>
  <si>
    <t>Horizon Ridge Parkway and Gibson Road</t>
  </si>
  <si>
    <t>Marone was firing a gun inside. He then went outside and fired at officers, resulting in officers retuning fire, killing Marone.</t>
  </si>
  <si>
    <t>http://www.reviewjournal.com/news/crime-courts/henderson-police-officer-wounded-suspect-killed-morning-shooting</t>
  </si>
  <si>
    <t>irish</t>
  </si>
  <si>
    <t>Earl Cranston Harris</t>
  </si>
  <si>
    <t>35 Mistletoe Road</t>
  </si>
  <si>
    <t>Ashland</t>
  </si>
  <si>
    <t>97520</t>
  </si>
  <si>
    <t>Jackson County Sheriff's Office</t>
  </si>
  <si>
    <t>Deputies were serving an eviction notice when Harris retreated to a bedroom. He came out with a shotgun. Deputies shot and killed him.</t>
  </si>
  <si>
    <t>http://www.oregonlive.com/pacific-northwest-news/index.ssf/2014/06/deputies_kill_armed_73-year-ol.html</t>
  </si>
  <si>
    <t>Travis Tellone</t>
  </si>
  <si>
    <t>https://2dbdd5116ffa30a49aa8-c03f075f8191fb4e60e74b907071aee8.ssl.cf1.rackcdn.com/1573398_1403232947.6009.jpg</t>
  </si>
  <si>
    <t>Cross Hill Avenue and Corbalis Place</t>
  </si>
  <si>
    <t>10703</t>
  </si>
  <si>
    <t>Tellone was suspect of breaking into cars when he got into a struggle with officers. During the struggle he suffered an apparent heart attack and died.</t>
  </si>
  <si>
    <t>http://www.lohud.com/story/news/crime/2014/06/13/yonkers-police-identify-man-died-foot-chase/10416385/</t>
  </si>
  <si>
    <t>Jamal Blount</t>
  </si>
  <si>
    <t>Straight Path &amp; Long Island Avenue</t>
  </si>
  <si>
    <t>Wyandanch</t>
  </si>
  <si>
    <t>11798</t>
  </si>
  <si>
    <t>Suffolk County Sheriff's Department</t>
  </si>
  <si>
    <t>Blount was intercepted by county officers at a Long Island Railroad station for acting irrationally, challenging passengers, fighting with imaginary people, etc. Once intercepted and cuffed Blount admitted to ingesting crack cocaine, then had a seizure and stopped breathing.</t>
  </si>
  <si>
    <t>http://www.nytimes.com/2004/06/02/nyregion/02mbrf.html</t>
  </si>
  <si>
    <t>8/26/2014.312</t>
  </si>
  <si>
    <t>Andres Morales</t>
  </si>
  <si>
    <t>https://2dbdd5116ffa30a49aa8-c03f075f8191fb4e60e74b907071aee8.ssl.cf1.rackcdn.com/1620166_1403912127.0438.jpg</t>
  </si>
  <si>
    <t>4 Dewey Pl</t>
  </si>
  <si>
    <t>Morales fled from police when a car he was traveling in was pulled over by police. He was shot after police caught up to him and the 27-year-old produced a handgun.</t>
  </si>
  <si>
    <t>http://www.nbcnewyork.com/news/local/Long-Island-Suffolk-County-Bay-Shore-Police-Involved-Shooting-Fatal-264868841.html</t>
  </si>
  <si>
    <t>Luther Edwards</t>
  </si>
  <si>
    <t>southwest Syracuse</t>
  </si>
  <si>
    <t>On a Thursday evening local police responding to a domestic disturbance call were greeted by a woman with serious head wounds, then surprised by Edwards leaping out at them with a samurai-style long sword. Edwards was repeatedly ordered to put down the sword but did not. Other jurisdictions responded, including a state trooper, and Edwards was shot to death.</t>
  </si>
  <si>
    <t>http://news.google.com/newspapers?nid=1957&amp;dat=20001202&amp;id=L5NGAAAAIBAJ&amp;sjid=p-kMAAAAIBAJ&amp;pg=2238,298594</t>
  </si>
  <si>
    <t>West 7 Mile and Pierson</t>
  </si>
  <si>
    <t>48219</t>
  </si>
  <si>
    <t>Detroit Police Department</t>
  </si>
  <si>
    <t>An off-duty officer intervened in an argument between a man and the man's girlfriend at a gas station. The officer and man exchanged gunshots. The officer was injured and the man killed.</t>
  </si>
  <si>
    <t>http://www.my9nj.com/story/20167590/off-duty-detroit-police-officer-shot-involved-in-deadly-shooting</t>
  </si>
  <si>
    <t>Jose Muniz</t>
  </si>
  <si>
    <t>Jerome Ave. and E. 213th Street</t>
  </si>
  <si>
    <t>10467</t>
  </si>
  <si>
    <t>After being observed by NYPD taking part in a likely drug transaction, Muniz was chased and ducked into a nearby bodega. He was uncooperative when apprehended and pepper-sprayed. Muniz began choking and had trouble breathing. Police extracted a golf-ball-sized package of cocaine from his mouth that he'd swallowed to conceal. He died in the ambulance en route to the hospital.</t>
  </si>
  <si>
    <t>http://www.nydailynews.com/new-york/bronx/drug-suspect-dies-swallow-bag-cocaine-article-1.1377871</t>
  </si>
  <si>
    <t>Tyjuan Hill</t>
  </si>
  <si>
    <t>http://assets.dnainfo.com/generated/photo/2012/09/1348252830.jpg/larger.jpg</t>
  </si>
  <si>
    <t>Hamilton Ave. and W. 9th Street</t>
  </si>
  <si>
    <t>Hill was one of four people in a car approached by NYPD during a prostitution sting. Hill bolted; there was a brief foot chase and then a physical struggle. According to police Hill pulled a weapon and was shot to death.</t>
  </si>
  <si>
    <t>http://www.nydailynews.com/new-york/nypd-shoots-ex-con-22-brooklyn-prostitution-sting-article-1.1164713</t>
  </si>
  <si>
    <t>Suhani Bhakta</t>
  </si>
  <si>
    <t>http://www.cozinememorial.com/images/events/967/lg.jpg</t>
  </si>
  <si>
    <t>1623 S Broadway St.</t>
  </si>
  <si>
    <t>67211</t>
  </si>
  <si>
    <t>A speeding local police car without lights or siren struck and killed Bhakta as she crossed the street. In June 2013 the family settled with the city for $300K, noting that the 12-year-old had been tested for drugs but the officer at fault had not been. The same officer struck and seriously injured another pedestrian in a June 2012 high speed chase.</t>
  </si>
  <si>
    <t>http://www.kansas.com/news/article1117719.html</t>
  </si>
  <si>
    <t>Justin Sean Tucker</t>
  </si>
  <si>
    <t>http://media2.wptv.com/photo/2014/05/17/WPTV-Justin-Sean-Tucker_1400340173336_4816484_ver1.0_640_480.jpg</t>
  </si>
  <si>
    <t>2917 Pine Cone Circle</t>
  </si>
  <si>
    <t>Clearwater</t>
  </si>
  <si>
    <t>33760</t>
  </si>
  <si>
    <t>Pinellas County Sheriff's Office</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</si>
  <si>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</si>
  <si>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</si>
  <si>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Sheila Vawter</t>
  </si>
  <si>
    <t>7650 West Old US Highway 90</t>
  </si>
  <si>
    <t>78227</t>
  </si>
  <si>
    <t>Vawter advanced toward an officer with a knife, resulting in the officer shooting and killing her.</t>
  </si>
  <si>
    <t>http://www.expressnews.com/news/local/article/Officer-shoots-kills-woman-who-police-said-5490353.php</t>
  </si>
  <si>
    <t>Cory Lee Bush</t>
  </si>
  <si>
    <t>275 Refuge Avenue</t>
  </si>
  <si>
    <t>Oroville</t>
  </si>
  <si>
    <t>95966</t>
  </si>
  <si>
    <t>Butte</t>
  </si>
  <si>
    <t>Butte County Sheriff's Office</t>
  </si>
  <si>
    <t>Bush was having a nervous breakdown and was 'tearing up the house'. Deputies responded and Bush was reportedly armed. Bush was ultimately shot and killed.</t>
  </si>
  <si>
    <t>http://www.krcrtv.com/news/local/butte-county-man-shot-and-killed-by-deputy/26055482</t>
  </si>
  <si>
    <t>Ashley DiPiazza</t>
  </si>
  <si>
    <t>http://wkow.images.worldnow.com/images/3782398_G.jpg</t>
  </si>
  <si>
    <t>1100 block MacArthur Road</t>
  </si>
  <si>
    <t>53714</t>
  </si>
  <si>
    <t>DiPiazza was shot and killed by officers after she refused to comply with the officer's orders to drop the gun.</t>
  </si>
  <si>
    <t>http://host.madison.com/news/local/crime_and_courts/woman-shot-and-killed-by-madison-police-after-failing-to/article_c7abe3d4-5701-5272-87c6-cf90ef6d652e.html</t>
  </si>
  <si>
    <t>Kenneth Shawn Todd</t>
  </si>
  <si>
    <t>12000 block U.S. 258</t>
  </si>
  <si>
    <t>Macclesfield</t>
  </si>
  <si>
    <t>27852</t>
  </si>
  <si>
    <t>Edgecombe</t>
  </si>
  <si>
    <t>Edgecombe County Sheriff's Office</t>
  </si>
  <si>
    <t>Todd approached deputy Winders with a weapon and would not respond to orders to stop, resulting in Winders shooting and killing Todd.</t>
  </si>
  <si>
    <t>http://www.wnct.com/story/25559277/officer-involved-shooting-in-edgecombe-co-leaves-one-person-dead</t>
  </si>
  <si>
    <t>Carlos Rios</t>
  </si>
  <si>
    <t>314 East 201st Street</t>
  </si>
  <si>
    <t>Rios followed a woman and her 3-year-old daughter out of their apartment house elevator and threatened them with a gun. In response the woman's husband, an NYPD officer in his boxer shorts, emerged from the apartment. As the officer chased Rios downstairs they exchanged gunfire, and Rios was found fatally wounded on the street shortly thereafter.</t>
  </si>
  <si>
    <t>http://www.nytimes.com/2008/06/02/nyregion/02shooting.html</t>
  </si>
  <si>
    <t>Juvon Williams</t>
  </si>
  <si>
    <t>http://wcmh.images.worldnow.com/images/2026725_G.jpg</t>
  </si>
  <si>
    <t>Chilmark Drive and Hamilton Road</t>
  </si>
  <si>
    <t>43230</t>
  </si>
  <si>
    <t>With a history of domestic violence, and pressure on their relationship since he'd joined the military, Williams killed his high school girlfriend on a Thursday evening. In the small hours of Friday morning he drove around Columbus and finally encountered police about 3 a.m. A witness says he shot at police first. Police responded with a fatal volley of 30 or 40 shots.</t>
  </si>
  <si>
    <t>http://www.dispatch.com/content/stories/local/2011/08/13/young-love-turned-deadly.html</t>
  </si>
  <si>
    <t>John Terzani</t>
  </si>
  <si>
    <t>http://cmsimg.poughkeepsiejournal.com/apps/pbcsi.dll/bilde?Site=BK&amp;Date=20130828&amp;Category=NEWS01&amp;ArtNo=308280019&amp;Ref=AR</t>
  </si>
  <si>
    <t>Carpenter Road and the Taconic State Parkway</t>
  </si>
  <si>
    <t>Hopewell Junction</t>
  </si>
  <si>
    <t>12533</t>
  </si>
  <si>
    <t>East Fishkill Police Department, Dutchess County Sheriff’s Office, New York State Police</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</si>
  <si>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</si>
  <si>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</si>
  <si>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Alex Figueroa</t>
  </si>
  <si>
    <t>2710 Bainbridge Avenue</t>
  </si>
  <si>
    <t>Figueroa was fighting with another man on the fifth floor of an apartment building when NYPD arrived. Told repeatedly to put down the wooden bat he was holding, he did not. The police version of events had him "lunging" at officers; family and other witnesses disputed that account. He was fatally shot in the chest.</t>
  </si>
  <si>
    <t>http://www.nytimes.com/2008/12/11/nyregion/11shoot.html?_r=0</t>
  </si>
  <si>
    <t>Eric van Reid</t>
  </si>
  <si>
    <t>92-36 Merrick Boulevard</t>
  </si>
  <si>
    <t>11433</t>
  </si>
  <si>
    <t>New York State Division of Parole</t>
  </si>
  <si>
    <t>Reid had been out of prison for five months after a 19-year stretch for rape and burglary. Checking in at a parole office, he concealed a knife from his backpack and, according to reports, either threatened a parole officer with it and/or briefly took an officer as a hostage. He was shot dead.</t>
  </si>
  <si>
    <t>http://www.nytimes.com/2009/04/01/nyregion/01parole.html</t>
  </si>
  <si>
    <t>Nehemiah Lazar Dillard</t>
  </si>
  <si>
    <t>4300 SW 13th St</t>
  </si>
  <si>
    <t>Gainsville</t>
  </si>
  <si>
    <t>Alachua County Sheriff's Department</t>
  </si>
  <si>
    <t>Detained and taken to a hospital for acting strangely in a stranger's yard, Dillard became uncooperative. He was tasered twice, punched an officer, and was injected by medical staff with an unidentified drug. He collapsed and died shortly afterward.</t>
  </si>
  <si>
    <t>http://www.gainesville.com/article/20120305/ARTICLES/120309835</t>
  </si>
  <si>
    <t>Peter Lee</t>
  </si>
  <si>
    <t>890 McLean Ave</t>
  </si>
  <si>
    <t>10704</t>
  </si>
  <si>
    <t>Two off-duty NYPD stopped by a popular Irish bar after their shift ended at 2 a.m. and became involved in a violent altercation among patrons. One of them was Lee, drinking despite being underage. Lee stabbed one of the officers multiple times, seriously wounding him. The other officer killed Lee with two bullets.</t>
  </si>
  <si>
    <t>http://www.nytimes.com/2006/01/05/nyregion/05yonkers.html?_r=0</t>
  </si>
  <si>
    <t>Joel Crom</t>
  </si>
  <si>
    <t>http://bloximages.chicago2.vip.townnews.com/qctimes.com/content/tncms/assets/v3/editorial/d/0d/d0ded6ec-1674-528e-95ed-023cb8042129/4e8dcb4dd6445.preview-300.jpg</t>
  </si>
  <si>
    <t>29505 21st Ave S</t>
  </si>
  <si>
    <t>Police came to question Crom at his apartment building about possible involvement in a bank robbery a month prior. Witnesses said officers gave Crom ample opportunity to drop his weapon, but he did not, and was fatally shot.</t>
  </si>
  <si>
    <t>http://www.king5.com/story/news/local/2014/07/29/12798358/</t>
  </si>
  <si>
    <t>Jermain Rogers Gaillard</t>
  </si>
  <si>
    <t>Interstate 165 and interstate 65 Prichard</t>
  </si>
  <si>
    <t>Prichard</t>
  </si>
  <si>
    <t>36110</t>
  </si>
  <si>
    <t>Satsuma Police Department</t>
  </si>
  <si>
    <t>Officer alleged to have run over Gaillard after the suspect exited the passenger side of a vehicle that had stopped on the I-65 Interchange in Prichard following a high-speed case through Baldwin and Mobile Counties.</t>
  </si>
  <si>
    <t>http://www.al.com/news/mobile/index.ssf/2014/10/jury_to_decide_whether_satsuma.html#incart_m-rpt-2</t>
  </si>
  <si>
    <t>Thomas "Tommy" McClain</t>
  </si>
  <si>
    <t>http://cdn.inquisitr.com/wp-content/uploads/2014/09/Tommy-McClain-police-shooting.jpg</t>
  </si>
  <si>
    <t>1600 block Allard Avenue</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</si>
  <si>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</si>
  <si>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</si>
  <si>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James Harris</t>
  </si>
  <si>
    <t>1900 Grand Concourse</t>
  </si>
  <si>
    <t>During a police attempt to serve an arrest warrant for trademark counterfeiting, Harris attempted to escape out the window of his fourth-story Grand Concourse apartment building. He fell to his death.</t>
  </si>
  <si>
    <t>http://query.nytimes.com/gst/fullpage.html?res=9B07E6DD103FF932A15755C0A9619C8B63</t>
  </si>
  <si>
    <t>Antoine White</t>
  </si>
  <si>
    <t>22 Grove Street</t>
  </si>
  <si>
    <t>Seventeen-year-old Antoine (variously reported as Antwoin or Antwain) White and a 15-year-old partner tried to mug an off-duty NYPD officer with a cane and by gesturing as if with a gun. White struck the officer in the face with the cane. He was fatally shot; the accomplice fled but was caught later.</t>
  </si>
  <si>
    <t>http://nypost.com/2012/01/30/off-duty-nypd-detective-fatally-shoots-man-during-botched-robbery/</t>
  </si>
  <si>
    <t>Steven McUmber</t>
  </si>
  <si>
    <t>http://images.news10now.com/media/2007/6/19/images/02__mcumber.jpg</t>
  </si>
  <si>
    <t>6739 St Hwy 56</t>
  </si>
  <si>
    <t>Potsdam</t>
  </si>
  <si>
    <t>13676</t>
  </si>
  <si>
    <t>St. Lawrence</t>
  </si>
  <si>
    <t>A state trooper responding to a domestic dispute encountered and was shot in the shoulder by ex-con McUmber at the threshold of his house. Wounded, the trooper returned fire and fatally shot McUmber.</t>
  </si>
  <si>
    <t>http://www.wktv.com/news/local/8060547.html</t>
  </si>
  <si>
    <t>Darryl Battle</t>
  </si>
  <si>
    <t>650 Decatur Street</t>
  </si>
  <si>
    <t>While attempting to cash a forged $1000 check at a branch bank, Battle left an ID behind. At first during a police visit he was cooperative and willingly let them in, but as the conversation developed he became more agitated and resistant. He excused himself for a glass of water, and returned with an 11-inch knife. He was fatally shot in the chest once.</t>
  </si>
  <si>
    <t>http://www.nydailynews.com/news/crime/kills-brooklyn-knife-wielder-backed-corner-article-1.314220</t>
  </si>
  <si>
    <t>Deion Fludd</t>
  </si>
  <si>
    <t>http://i.dailymail.co.uk/i/pix/2014/04/11/article-2602790-1D09777F00000578-127_634x524.jpg</t>
  </si>
  <si>
    <t>Rockaway Avenue and Fulton Street</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</si>
  <si>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</si>
  <si>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</si>
  <si>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Elena Cole</t>
  </si>
  <si>
    <t>Savoy Court</t>
  </si>
  <si>
    <t>Cole was killed by her husband, a 19-year NYPD lieutenant, who then shot himself in the head. Their 18-year-old at the scene daughter had tried to intervene.</t>
  </si>
  <si>
    <t>http://gothamist.com/2009/01/13/off-duty_cop_kills_wife_then_self_i.php</t>
  </si>
  <si>
    <t>Ronald Wood</t>
  </si>
  <si>
    <t>http://bloximages.chicago2.vip.townnews.com/registerstar.com/content/tncms/assets/v3/editorial/f/d6/fd6a1958-42ae-11e3-bb31-001a4bcf887a/52732fa2c5a60.image.jpg?resize=300%2C533</t>
  </si>
  <si>
    <t>Joslen Boulevard and Green Acres Road</t>
  </si>
  <si>
    <t>Hudson</t>
  </si>
  <si>
    <t>12534</t>
  </si>
  <si>
    <t>Greenport Police Department, New York State Police</t>
  </si>
  <si>
    <t>Local police engaged with Wood while he walked alongside a highway seemingly agitated and disoriented. That officer requested help from two state troopers. Soon after police contact, Wood became irrational and combative. While being restrained he experienced some kind of fatal medical emergency, later blamed on cocaine toxicity.</t>
  </si>
  <si>
    <t>https://www.nyspnews.com/article_print.cfm?article_id=34207</t>
  </si>
  <si>
    <t>Omar J. Edwards</t>
  </si>
  <si>
    <t>http://www.guardianchronicle.com/images/P.OOmarEdwards.jpg</t>
  </si>
  <si>
    <t>Second Avenue and 124th Street</t>
  </si>
  <si>
    <t>Edwards, an off-duty black officer of the NYPD, was fatally shot by another white NYPD officer as he chased a suspect who'd broken into his car.</t>
  </si>
  <si>
    <t>http://www.nytimes.com/2009/08/14/nyregion/14edwards.html?_r=0</t>
  </si>
  <si>
    <t>Johnathan Smith</t>
  </si>
  <si>
    <t>272 Wyckoff Street</t>
  </si>
  <si>
    <t>Official reports had Smith dying during arrest because of drug ingestion. Several of the 20 to 30 witnesses reported that in fact Smith had been beaten to death by police while restrained and cuffed.</t>
  </si>
  <si>
    <t>http://acdmedia.wordpress.com/2011/04/02/brooklyn-another-young-man-beaten-to-death-by-the-nypd-rip-johnathan-smith/</t>
  </si>
  <si>
    <t>Kristin Palumbo-Longo</t>
  </si>
  <si>
    <t>http://www.lanejudson.com/IMAGES/00_ny_longo_kristin.jpg</t>
  </si>
  <si>
    <t>10508 Cosby Manor Rd</t>
  </si>
  <si>
    <t>13502</t>
  </si>
  <si>
    <t>Utica Police Department</t>
  </si>
  <si>
    <t>Palumbo-Longo was stabbed to death by her husband, a Utica police detective, who then killed himself. He'd been relieved of his service weapon. The killing was ten days after she'd filed for divorce. In December 2013 their children were to collect a $2M wrongful death settlement from the city on the basis that they'd done too little to protect her.</t>
  </si>
  <si>
    <t>http://www.cnycentral.com/news/story.aspx?id=985032</t>
  </si>
  <si>
    <t>Ronald Herrera</t>
  </si>
  <si>
    <t>http://gothamist.com/attachments/nyc_arts_john/121012herrera.jpg</t>
  </si>
  <si>
    <t>Two men on a dirt bike, Herrera and another man, either collided with or were rammed by an NYPD cruiser on Bronx streets. The second man was paralyzed and his family brought a major lawsuit against the city, disputing the police account.</t>
  </si>
  <si>
    <t>http://www.nydailynews.com/new-york/bronx/family-demands-probe-police-crash-killed-son-bike-article-1.1226086</t>
  </si>
  <si>
    <t>Eric Zaman</t>
  </si>
  <si>
    <t>Jamaica Ave and Barbey Street</t>
  </si>
  <si>
    <t>Zaman inexplicably crashed his motorcycle into a parked car about 8:30 p.m. Police claimed that they'd been pursuing other motorcyclists nearby, but not Zaman. Eyewitnesses asserted that a police cruiser made contact with Zaman's bike and caused the crash.</t>
  </si>
  <si>
    <t>http://www.nydailynews.com/new-york/brooklyn/motorcyclist-dies-losing-control-brooklyn-article-1.1427464</t>
  </si>
  <si>
    <t>Marlene Rivera</t>
  </si>
  <si>
    <t>http://assets.nydailynews.com/polopoly_fs/1.343439.1314438160!/img/httpImage/image.jpg_gen/derivatives/article_970/asm-rivera-jpg.jpg?enlarged</t>
  </si>
  <si>
    <t>Sunrise Highway and Wantagh Parkway</t>
  </si>
  <si>
    <t>Wantagh</t>
  </si>
  <si>
    <t>11793</t>
  </si>
  <si>
    <t>Rivera and a fellow rookie NYPD officer who'd graduated from the academy rode home together from a nightclub at 4:30, Rivera as passenger. The other rookie crashed with a blood-alcohol level above the legal limit, killing her friend. She pleaded guilty to manslaughter charges and was sentenced to jail time.</t>
  </si>
  <si>
    <t>http://www.nydailynews.com/archives/news/tears-pal-wake-held-killed-crash-driver-sobs-court-article-1.624039</t>
  </si>
  <si>
    <t>Tracey Young</t>
  </si>
  <si>
    <t>143-41 84th Drive</t>
  </si>
  <si>
    <t>Young's husband, a retired NYPD officer, shot her 13 times after a domestic dispute about money. Six hours later he quietly surrendered himself and both their service weapons: she served in the Criminal Investigations Division of the New York State Department of Taxation and Finance. He was convicted of murder.</t>
  </si>
  <si>
    <t>http://nypost.com/2011/12/12/ex-cop-confesses-to-shooting-wife-over-holiday-money-woes/</t>
  </si>
  <si>
    <t>Charles Smith</t>
  </si>
  <si>
    <t>http://s2.legalinsurrection.com/wp-content/uploads/2014/09/Charles-Smith-620x389.png</t>
  </si>
  <si>
    <t>Augusta Road and Eagle Street</t>
  </si>
  <si>
    <t>31415</t>
  </si>
  <si>
    <t>Savannah-Chatham Metropolitan Police Department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</si>
  <si>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</si>
  <si>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http://www.ajc.com/news/news/man-fatally-shot-by-police-on-savannah-street/nhP97/</t>
  </si>
  <si>
    <t>Shiquan M. Krouser</t>
  </si>
  <si>
    <t>http://ak-cache.legacy.net/legacy/images/Cobrands/dailyfreeman/Photos//DailyFreeman_mers_Krouser_20140530.jpg</t>
  </si>
  <si>
    <t>Main Street and Academy Street</t>
  </si>
  <si>
    <t>Poughkeepsie Police Department</t>
  </si>
  <si>
    <t>Krouser was approached by an officer for disturbing the peace. He then cut the officer with a box cutter, prompting another officer to shoot and kill Krouser.</t>
  </si>
  <si>
    <t>http://www.poughkeepsiejournal.com/story/news/2014/05/24/officer-involved-shooting-poughkeepsie/9535009/</t>
  </si>
  <si>
    <t>Frank Sidney Smody</t>
  </si>
  <si>
    <t>http://www.fowlersullivanfuneralhome.com/wp-content/uploads/2014/05/bud1-560x769.jpg</t>
  </si>
  <si>
    <t>3700 State Highway BB</t>
  </si>
  <si>
    <t>Neelyville</t>
  </si>
  <si>
    <t>63954</t>
  </si>
  <si>
    <t>Butler County Sheriff's Office</t>
  </si>
  <si>
    <t>Police were called to respond to a trespasser on Smody's property. When the officer arrived he 'came under fire'. The officer returned fire, killing Smody.</t>
  </si>
  <si>
    <t>http://www.semissourian.com/story/2087405.html</t>
  </si>
  <si>
    <t>Henry Curtis</t>
  </si>
  <si>
    <t>900 Starr Ct</t>
  </si>
  <si>
    <t>Lebec</t>
  </si>
  <si>
    <t>93243</t>
  </si>
  <si>
    <t>Curtis lunged at a deputy with a knife and was subsequently shot and killed.</t>
  </si>
  <si>
    <t>http://www.bakersfieldnow.com/news/local/1-shot-killed-by-KC-deputy-in-Lebec-260562651.html</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</si>
  <si>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</si>
  <si>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</si>
  <si>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</si>
  <si>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</si>
  <si>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</si>
  <si>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</si>
  <si>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</si>
  <si>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</si>
  <si>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</si>
  <si>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</si>
  <si>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</si>
  <si>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</si>
  <si>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Terry Heath</t>
  </si>
  <si>
    <t>http://media.cmgdigital.com/shared/img/photos/2014/05/21/00/76/HEATH--TERRY-DARNELL.jpg</t>
  </si>
  <si>
    <t>820 Wyoming St</t>
  </si>
  <si>
    <t>45410</t>
  </si>
  <si>
    <t>Heath lunged at officers with a knife and was shot and killed.</t>
  </si>
  <si>
    <t>http://www.daytondailynews.com/news/news/crime-law/police-involved-shooting-reported-udf-dayton/nf7f7/?__federated=1</t>
  </si>
  <si>
    <t>Mark Anthony Blocker</t>
  </si>
  <si>
    <t>3416 Curtis Drive</t>
  </si>
  <si>
    <t>Suitland</t>
  </si>
  <si>
    <t>20746</t>
  </si>
  <si>
    <t>Blocker had a pellet gun that looked like a real gun. Officers felt threatened and shot and killed Blocker.</t>
  </si>
  <si>
    <t>http://www.wjla.com/articles/2014/05/mark-anthony-blocker-20-shot-and-killed-by-police-103651.html</t>
  </si>
  <si>
    <t>Quintico Goolsby</t>
  </si>
  <si>
    <t>http://www.gannett-cdn.com/-mm-/c50bb050c2eef5f9c4210e953e349d2b034512da/c=32-54-435-591&amp;r=183&amp;c=0-0-180-238/local/-/media/Indianapolis/Indianapolis/2014/05/30//1401477060000-Quintico-Goolsby.jpg</t>
  </si>
  <si>
    <t>2600 N Dearborn St</t>
  </si>
  <si>
    <t>46218</t>
  </si>
  <si>
    <t>Indianapolis Police Department</t>
  </si>
  <si>
    <t>Goolsby shot and killed two of his friends then shot an officer who then returned fire, killing Goolsby.</t>
  </si>
  <si>
    <t>http://www.wthr.com/story/25655412/2014/05/30/friends-say-suspect-was-fearful-before-friday-morning-shooting</t>
  </si>
  <si>
    <t>Danny Michael Wadsworth Jr.</t>
  </si>
  <si>
    <t>http://www.mynews3.com/media/lib/166/8/7/b/87b3baa1-31c9-4808-99e1-8562de8516fd/Story.jpg</t>
  </si>
  <si>
    <t>W Sahara Ave &amp; I-15</t>
  </si>
  <si>
    <t>Wadsworth shot at officers, officers returned fire, killing Wadsworth.</t>
  </si>
  <si>
    <t>http://www.mynews3.com/content/news/story/clark-county-coroner-wadsworth-metro-shooting/SeUbsqxg60635hK6f0SuGg.cspx</t>
  </si>
  <si>
    <t>James Andrew Brown II</t>
  </si>
  <si>
    <t>http://cbsnews2.cbsistatic.com/hub/i/r/2014/06/02/b3a0a345-96ba-4fe2-bd6e-9892458931fd/thumbnail/140x90/be772a52bc6d6092bb41b8444745ba30/brown2.jpg</t>
  </si>
  <si>
    <t>Galveston Avenue and East Little Creek Road</t>
  </si>
  <si>
    <t>Norfolk</t>
  </si>
  <si>
    <t>23505</t>
  </si>
  <si>
    <t>Norfolk Police Department</t>
  </si>
  <si>
    <t>Brown was randomly fired a gun. He killed two people. Officers tried to arrest him, but he resisted and was ultimately shot and killed.</t>
  </si>
  <si>
    <t>http://www.cbsnews.com/news/cops-virginia-man-fatally-shoots-high-school-student-then-police-officer/</t>
  </si>
  <si>
    <t>Duane Erick Strong</t>
  </si>
  <si>
    <t>http://www.gannett-cdn.com/-mm-/e0980da533ab816f8a365740568c97fbcabb27c0/c=0-4-124-169&amp;r=537&amp;c=0-0-534-712/local/-/media/Tallahassee/2014/09/08/-tlhbrd06-12-2014democrat1a00120140611imgduanestrong.jpg11bs7k.jpg</t>
  </si>
  <si>
    <t>2394 West Tennessee Street</t>
  </si>
  <si>
    <t>Tallahassee</t>
  </si>
  <si>
    <t>32304</t>
  </si>
  <si>
    <t>Leon</t>
  </si>
  <si>
    <t>Tallahassee Police Department</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</si>
  <si>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</si>
  <si>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</si>
  <si>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Larry Smith</t>
  </si>
  <si>
    <t>47 Tranquility Lane</t>
  </si>
  <si>
    <t>Smith aimed a gun at troopers - they responded by shooting and killing Smith</t>
  </si>
  <si>
    <t>http://www.wkyt.com/wymt/home/headlines/Police-on-scene-of-standoff-in-Perry-County-261341691.html</t>
  </si>
  <si>
    <t>Sandy James McCall</t>
  </si>
  <si>
    <t>http://www.directorsadvantage.net/image.php/20140613-1205458150.jpg?width=165&amp;height=202&amp;image=/obituary/obitpics/20140613-1205458150.jpg</t>
  </si>
  <si>
    <t>4900 Fayetteville Rd</t>
  </si>
  <si>
    <t>Raeford</t>
  </si>
  <si>
    <t>28376</t>
  </si>
  <si>
    <t>Hoke</t>
  </si>
  <si>
    <t>Hoke County Sheriffs Office</t>
  </si>
  <si>
    <t>Deputies approached McCall after reports of a suspicious person. After an altercation McCall was shot and killed by deputies.</t>
  </si>
  <si>
    <t>http://www.wral.com/one-killed-in-officer-involved-shooting-in-raeford/13690585/</t>
  </si>
  <si>
    <t>Etoine Baucum</t>
  </si>
  <si>
    <t>http://patersontimes.com/wp-content/uploads/2014/05/etoine-baucum.jpg</t>
  </si>
  <si>
    <t>85 Montgomery St</t>
  </si>
  <si>
    <t>Clifton</t>
  </si>
  <si>
    <t>07011</t>
  </si>
  <si>
    <t>Patterson Police Department</t>
  </si>
  <si>
    <t>Baucum pointed a gun at an officer resulting in Baucum getting shot and killed.</t>
  </si>
  <si>
    <t>http://patersontimes.com/2014/05/31/armed-city-man-killed-by-city-detective-on-montgomery-street/</t>
  </si>
  <si>
    <t>Drew Marian Spencer</t>
  </si>
  <si>
    <t>http://bloximages.newyork1.vip.townnews.com/hickoryrecord.com/content/tncms/assets/v3/editorial/c/c2/cc29a07b-fa81-56e0-af7f-5c6334f213b5/53927285b0c66.preview-300.jpg</t>
  </si>
  <si>
    <t>2853 N Center St</t>
  </si>
  <si>
    <t>Hickory</t>
  </si>
  <si>
    <t>28601</t>
  </si>
  <si>
    <t>Catawba</t>
  </si>
  <si>
    <t>Hickory Police Department</t>
  </si>
  <si>
    <t>Spencer pointed a gun at officers, which resulted in the officers shooting and killing Spencer.</t>
  </si>
  <si>
    <t>http://www.hickoryrecord.com/news/hickory-police-man-killed-in-officer-involved-shooting/article_701d15ba-ea50-11e3-ad29-001a4bcf6878.html</t>
  </si>
  <si>
    <t>Jordan Franklin Browder</t>
  </si>
  <si>
    <t>http://wrcb.images.worldnow.com/images/13368468_BG1.jpg</t>
  </si>
  <si>
    <t>1625 Piedmont Hwy</t>
  </si>
  <si>
    <t>Piedmont</t>
  </si>
  <si>
    <t>29673</t>
  </si>
  <si>
    <t>Greenville County Sheriff's Office</t>
  </si>
  <si>
    <t>Browder was in a car, deputies told him to show them his hands and exit the vehicle. Browder refused and reached at waistband. Deputies feared he was reaching for a weapon and shot and killed Browder.</t>
  </si>
  <si>
    <t>http://www.wyff4.com/news/dispatchers-deputyinvolved-shooting-under-investigation-at-gas-station/26282954#!TFnpq</t>
  </si>
  <si>
    <t>Joe Hernandez</t>
  </si>
  <si>
    <t>2000 Loving Ave</t>
  </si>
  <si>
    <t>76164</t>
  </si>
  <si>
    <t>Hernandez was a burglary suspect and he pointed a gun at officers. Hernandez was shot and killed.</t>
  </si>
  <si>
    <t>http://www.star-telegram.com/2014/06/16/5904394/teen-fatally-shot-by-fort-worth.html</t>
  </si>
  <si>
    <t>Brian Keith Doukas</t>
  </si>
  <si>
    <t>6000 block Ritchie Highway</t>
  </si>
  <si>
    <t>21225</t>
  </si>
  <si>
    <t>Anne Arundel County Sheriff's Department</t>
  </si>
  <si>
    <t>Doukas was the suspect in a number of local robberies. Deputies spotted his pickup in front of a liquor store immediately after another in-store bank robbery. Doukas rammed his vehicle backwards into the deputy's car, then forward as if to run his over. He was fatally shot.</t>
  </si>
  <si>
    <t>http://articles.baltimoresun.com/2009-08-26/news/0908250057_1_arundel-county-anne-arundel-robbery</t>
  </si>
  <si>
    <t>Imani Rashad Lee</t>
  </si>
  <si>
    <t>2600 Cabover Dr</t>
  </si>
  <si>
    <t>Hanover</t>
  </si>
  <si>
    <t>21076</t>
  </si>
  <si>
    <t>Police responding to a workplace in mid-afternoon found Lee threatening his co-workers at an alarm company with a box-cutter knife. Twenty minutes of negotiation and Lee still appeared to be a threat. Police shot him to death.</t>
  </si>
  <si>
    <t>http://cg.capitalgazette.com/maryland_gazette/news/county-police-kill-armed-man/article_9a42b07c-f73e-5249-935c-2377cb5b653a.html</t>
  </si>
  <si>
    <t>Michael Cofiell</t>
  </si>
  <si>
    <t>7301 E Furnace Branch Rd</t>
  </si>
  <si>
    <t>Glen Burnie</t>
  </si>
  <si>
    <t>21060</t>
  </si>
  <si>
    <t>Cofiell stumbled into a 7-11 seeking help for a medical problem, likely caused by drugs. When paramedics and police arrived he fled, then he again sought help from an off-duty officer in a marked car. When he heard his name broadcast on the police radio, he fled once more. The off-duty officer struggled with him, subdued him, and Cofiell died in an ambulance shortly afterward.</t>
  </si>
  <si>
    <t>http://articles.baltimoresun.com/2003-04-16/news/0304160310_1_hatcher-police-radio-police-officer</t>
  </si>
  <si>
    <t>Trey Joyner</t>
  </si>
  <si>
    <t>http://www.itj-pdn.org/resources/Trey%20Joyner.jpg</t>
  </si>
  <si>
    <t>1200 block Holbrook Street NE</t>
  </si>
  <si>
    <t>U.S. Park Police</t>
  </si>
  <si>
    <t>Six U.S. Park Police, purportedly serving in an inter-agency task force, responded to a "man with a gun". Two of the six, in plainclothes, encountered Joyner. A struggle ensued when they attempted to arrest him. A gun was found at the scene. Witnesses claimed that Joyner had been shot in the back, and questions arose about the Park Police's jurisdiction in this location.</t>
  </si>
  <si>
    <t>http://www.washingtonpost.com/wp-dyn/content/article/2009/06/25/AR2009062504640.html</t>
  </si>
  <si>
    <t>Jose Luis Ives Jr.</t>
  </si>
  <si>
    <t>http://blog.nj.com/hudsoncountynow_impact/2008/11/medium_zives55.jpg</t>
  </si>
  <si>
    <t>Pleasant Avenue and 33rd Street</t>
  </si>
  <si>
    <t>07087</t>
  </si>
  <si>
    <t>Weehawken Police Department</t>
  </si>
  <si>
    <t>Off-duty officer confronted Ives, one of several youth reportedly setting off car alarms, with a physical battle that ended with Ives cracking his skull against the street paving. He died several days later. The officer was acquitted of manslaughter but received 8 years in prison for assault and another 7 for filing false reports.</t>
  </si>
  <si>
    <t>http://hudsonreporter.com/view/full_story/2408244/article-Cop-trial-begins-in-teen-s-death-Suspended-Weehawken-officer-faces-murder-charges-of-Union-City-teen</t>
  </si>
  <si>
    <t>Derrinesha Clay</t>
  </si>
  <si>
    <t>http://cmsimg.lansingstatejournal.com/apps/pbcsi.dll/bilde?Site=A3&amp;Date=20131217&amp;Category=NEWS01&amp;ArtNo=312170047&amp;Ref=AR&amp;MaxW=140&amp;Border=0&amp;Lawsuit-seeks-10M-fatal-police-shooting-Lansing-teen-bank</t>
  </si>
  <si>
    <t>3215 S Martin Luther King</t>
  </si>
  <si>
    <t>Lansing</t>
  </si>
  <si>
    <t>48910</t>
  </si>
  <si>
    <t>Ingham</t>
  </si>
  <si>
    <t>Lansing Police Department</t>
  </si>
  <si>
    <t>Clay broke into a Bank of America branch at 3:30 a.m. Responding officers easily located and cornered her in a storage closet, and took a pair of scissors away from her. While on her knees Clay found a small knife and threatened officers with it. She was fatally shot.</t>
  </si>
  <si>
    <t>http://www.lansingmi.gov/media/view/LPDIRBFINALREPORT/2263</t>
  </si>
  <si>
    <t>Clarence "Clint" Walker</t>
  </si>
  <si>
    <t>Sleepy Hollow Road</t>
  </si>
  <si>
    <t>Marshallville</t>
  </si>
  <si>
    <t>31057</t>
  </si>
  <si>
    <t>Marshallville Police Department</t>
  </si>
  <si>
    <t>Marshallville's only two full-time officers sought and found Walker at the town's housing project in an unmarked pickup, in connection with probation and parole violations. He resisted, was pepper-sprayed, and died at the scene in a medical emergency. One hundred of the town's 1300 residents gathered more-or-less peacefully for news of Walker; when it came, the police chief's house was burned to the ground.</t>
  </si>
  <si>
    <t>http://www.walb.com/story/4390631/man-in-police-custody-dies-and-police-chiefs-home-is-torched</t>
  </si>
  <si>
    <t>Rodger Wesley Beaver</t>
  </si>
  <si>
    <t>http://walb.images.worldnow.com/images/2945669_BG2.jpg</t>
  </si>
  <si>
    <t>1137 U.S. 19</t>
  </si>
  <si>
    <t>31763</t>
  </si>
  <si>
    <t>Lee County Sheriff's Department</t>
  </si>
  <si>
    <t>Beaver was the suspect of a pawn-shop break-in, caught leaving the scene in his white pickup around midnight. He was fatally shot during a traffic stop by two county officers. Both officers were later indicted by the Georgia Bureau of Investigation, the deputy for involuntary manslaughter, the captain for tampering with evidence, making false statements and writings, and violation of his oath of office. The captain had planted a knife.</t>
  </si>
  <si>
    <t>http://www.walb.com/story/2945669/community-stunned-by-deadly-shooting</t>
  </si>
  <si>
    <t>Arvel Alston</t>
  </si>
  <si>
    <t>4300 block 4th Street SE</t>
  </si>
  <si>
    <t>Suitland-Silver Hill</t>
  </si>
  <si>
    <t>DC Metro officer Reginald Levester Jones was part of a six-man robbery conspiracy that left one of the conspirators dead. The six met at an auto-detailing shop, Jones using the patrol car in the commission. The robbery went awry, leaving the target wounded, one of the six (Alston) shot dead, and Jones fleeing from the scene in the face of citizens' cries for help. Jones got 15 years for 2nd-degree murder and other federal charges.</t>
  </si>
  <si>
    <t>http://www.justice.gov/usao/dc/news/2011/oct/11-466.html</t>
  </si>
  <si>
    <t>Ronald Lowery</t>
  </si>
  <si>
    <t>Old Government Road and Plantation Road</t>
  </si>
  <si>
    <t>Waianae</t>
  </si>
  <si>
    <t>96792</t>
  </si>
  <si>
    <t>Lowery, with a long record of minor crimes, was shot to death by local police after leading them on an erratic chase in a stolen car, then switching over to a van with a female acquaintance and a 16-year-old girl. Police fired on him 30 times. They claimed that Lowery fired on them twice with a shotgun then used the van as a weapon, claims that witnesses disputed. City prosecutors mulled criminal charges against the police for more than a year before ruling them justified. In the interim two of them were awarded Silver Medals of Valor and three others Certificates of Merit for their roles in the killing.</t>
  </si>
  <si>
    <t>http://archives.starbulletin.com/2004/05/29/news/story2.html</t>
  </si>
  <si>
    <t>8/26/2014.87</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</si>
  <si>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</si>
  <si>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</si>
  <si>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</si>
  <si>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</si>
  <si>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</si>
  <si>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8/26/2014.88</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</si>
  <si>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</si>
  <si>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</si>
  <si>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</si>
  <si>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</si>
  <si>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</si>
  <si>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8/26/2014.92</t>
  </si>
  <si>
    <t>Victor Coleman</t>
  </si>
  <si>
    <t>http://d3vs4613l1445x.cloudfront.net/archive/x1372326128/Image/g320258000000000000cb83293ebc8cdfee4bb365f6957975d1b2e83852.jpg</t>
  </si>
  <si>
    <t>1835 Feather River Blvd</t>
  </si>
  <si>
    <t>95965</t>
  </si>
  <si>
    <t>Oroville Police Department</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</si>
  <si>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</si>
  <si>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</si>
  <si>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8/26/2014.90</t>
  </si>
  <si>
    <t>Daniel Ibarra</t>
  </si>
  <si>
    <t>117 N. Gage Ave</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</si>
  <si>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</si>
  <si>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</si>
  <si>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8/26/2014.91</t>
  </si>
  <si>
    <t>Dion Julius Brown</t>
  </si>
  <si>
    <t>http://bloximages.newyork1.vip.townnews.com/fayobserver.com/content/tncms/assets/v3/editorial/f/2b/f2b182b6-cfc7-11e3-aab1-0017a43b2370/535fe896c82dd.image.jpg</t>
  </si>
  <si>
    <t>311 2nd St</t>
  </si>
  <si>
    <t>28311</t>
  </si>
  <si>
    <t>Columbus County Sheriff's Office</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</si>
  <si>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</si>
  <si>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</si>
  <si>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8/26/2014.95</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</si>
  <si>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</si>
  <si>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</si>
  <si>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</si>
  <si>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</si>
  <si>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8/26/2014.110</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</si>
  <si>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</si>
  <si>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</si>
  <si>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</si>
  <si>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</si>
  <si>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8/26/2014.102</t>
  </si>
  <si>
    <t>Brandon Daniel Peters</t>
  </si>
  <si>
    <t>8800 Doe Ln</t>
  </si>
  <si>
    <t>32219</t>
  </si>
  <si>
    <t>Jacksonville Sheriff’s Office</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</si>
  <si>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</si>
  <si>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</si>
  <si>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8/26/2014.103</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</si>
  <si>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</si>
  <si>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</si>
  <si>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</si>
  <si>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</si>
  <si>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t>
  </si>
  <si>
    <t>http://www.khou.com/news/local/Family-says-40-year-old-man-died-after-being-handcuffed-beaten-while-in-HPD-custody-257612411.html</t>
  </si>
  <si>
    <t>8/26/2014.106</t>
  </si>
  <si>
    <t>Eddie Macon Jr.</t>
  </si>
  <si>
    <t>http://www.elkharttruth.com/image/2014/05/03/800x800_b0/Eddie-Macon-Jr-39-of-Elkhart.png</t>
  </si>
  <si>
    <t>1015 S 11th St</t>
  </si>
  <si>
    <t>Niles</t>
  </si>
  <si>
    <t>49120</t>
  </si>
  <si>
    <t>Berrien</t>
  </si>
  <si>
    <t>Niles Police Department</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</si>
  <si>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</si>
  <si>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</si>
  <si>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8/26/2014.108</t>
  </si>
  <si>
    <t>Jerome Dexter Christmas</t>
  </si>
  <si>
    <t>http://ksla.images.worldnow.com/images/25422732_BG2.jpg</t>
  </si>
  <si>
    <t>1100 Highland Ave</t>
  </si>
  <si>
    <t>Shreveport</t>
  </si>
  <si>
    <t>71101</t>
  </si>
  <si>
    <t>Caddo</t>
  </si>
  <si>
    <t>Shreveport Police Department</t>
  </si>
  <si>
    <t>After refusing to follow officer orders, Christmas allegedly began struggling with officers, forcing them to subdue him using a taser. He soon became unconscious, and suffered a cardiac arrest while struggling with police.</t>
  </si>
  <si>
    <t>http://www.ksla.com/story/25422732/shreveport-police-confirm-man-who-fought-officers-has-died?clienttype=generic&amp;mobilecgbypass&amp;utm_content=buffer598c5&amp;utm_medium=social&amp;utm_source=twitter.com&amp;utm_campaign=buffer</t>
  </si>
  <si>
    <t>8/26/2014.109</t>
  </si>
  <si>
    <t>Oscar Herrera</t>
  </si>
  <si>
    <t>http://viafoura.s3.amazonaws.com/www.sfgate.com/viafoura_9ssxs92jf5kwc0c8w4go4gwg8sc80o8_l.jpg</t>
  </si>
  <si>
    <t>1700 block Dublin Meadows Street</t>
  </si>
  <si>
    <t>Dublin Police Department</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</si>
  <si>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</si>
  <si>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</si>
  <si>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8/26/2014.111</t>
  </si>
  <si>
    <t>Jonathan Swindle</t>
  </si>
  <si>
    <t>http://kytx.images.worldnow.com/images/3654258_G.jpg</t>
  </si>
  <si>
    <t>TX 87 and FM139</t>
  </si>
  <si>
    <t>Center</t>
  </si>
  <si>
    <t>75935</t>
  </si>
  <si>
    <t>Texas Department of Public Safety / Center Police Department</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</si>
  <si>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</si>
  <si>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</si>
  <si>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Robert William Hampton III</t>
  </si>
  <si>
    <t>Terrace Drive and College Drive</t>
  </si>
  <si>
    <t>Washoe County Sheriff's Office, University of Nevada, Reno Police Department</t>
  </si>
  <si>
    <t>Robert William Hampton III, 33, was killed by a Washoe County Sheriff's deputy following a traffic stop on Terrace Drive just west of the Wolf Den Bar and Grill. Police said Hampton had three felony warrants for his arrest and had served time in prison in Kentucky.</t>
  </si>
  <si>
    <t>http://www.rgj.com/story/news/crime/2014/11/05/police-officer-involved-shooting-near-unr/18563353/</t>
  </si>
  <si>
    <t>8/26/2014.123</t>
  </si>
  <si>
    <t>Justin Griffin</t>
  </si>
  <si>
    <t>http://www.gannett-cdn.com/-mm-/856ab7ca2fe1e4186defbcde33f4855d0df49320/c=0-8-480-370&amp;r=x404&amp;c=534x401/local/-/media/JacksonMS/JacksonMS/2014/05/06//1399407600000-Justin-Griffin.jpg</t>
  </si>
  <si>
    <t>2240 Westbrook Road</t>
  </si>
  <si>
    <t>39211</t>
  </si>
  <si>
    <t>Hinds</t>
  </si>
  <si>
    <t>Hinds County Sheriff Department</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</si>
  <si>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</si>
  <si>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http://www.msnewsnow.com/story/25435949/coach-dies-after-altercation-with-hinds-co-deputies?clienttype=generic&amp;mobilecgbypass&amp;utm_content=buffer8b414&amp;utm_medium=social&amp;utm_source=twitter.com&amp;utm_campaign=buffer</t>
  </si>
  <si>
    <t>8/26/2014.112</t>
  </si>
  <si>
    <t>Christopher George Louk</t>
  </si>
  <si>
    <t>http://www.krcrtv.com/image/view/-/25854926/highRes/1/-/maxw/240/-/kpmv81/-/man-bag-robber-1-jpg.jpg</t>
  </si>
  <si>
    <t>1199 Grand Ave</t>
  </si>
  <si>
    <t>Olivehurst</t>
  </si>
  <si>
    <t>95961</t>
  </si>
  <si>
    <t>Yuba</t>
  </si>
  <si>
    <t>Yuba County Sheriff Department</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</si>
  <si>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</si>
  <si>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</si>
  <si>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8/26/2014.113</t>
  </si>
  <si>
    <t>Cheyne Russell Pinkney</t>
  </si>
  <si>
    <t>http://www.news4jax.com/image/view/-/25855234/medRes/1/-/lxaqp2/-/Cheyne-Pinkey.jpg</t>
  </si>
  <si>
    <t>927 Beville Rd</t>
  </si>
  <si>
    <t>South Daytona</t>
  </si>
  <si>
    <t>32119</t>
  </si>
  <si>
    <t>Daytona Beach Police Department / South Daytona Police Department</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</si>
  <si>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</si>
  <si>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</si>
  <si>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8/26/2014.125</t>
  </si>
  <si>
    <t>Jonathan Lee Asuzu</t>
  </si>
  <si>
    <t>http://ak-cache.legacy.net/legacy/images/Cobrands/birmingham/Photos/photo_20140515_AL0043944_1_jonathan_asuzu_20140515.jpg</t>
  </si>
  <si>
    <t>400 2nd Ave N</t>
  </si>
  <si>
    <t>35204</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</si>
  <si>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</si>
  <si>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</si>
  <si>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8/26/2014.138</t>
  </si>
  <si>
    <t>Tommy Jackson</t>
  </si>
  <si>
    <t>500 block W Carolina St</t>
  </si>
  <si>
    <t>32301</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</si>
  <si>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</si>
  <si>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</si>
  <si>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8/26/2014.148</t>
  </si>
  <si>
    <t>George V. King</t>
  </si>
  <si>
    <t>5601 Loch Raven Blvd</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</si>
  <si>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</si>
  <si>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</si>
  <si>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8/26/2014.147</t>
  </si>
  <si>
    <t>Justin Sullivan</t>
  </si>
  <si>
    <t>502 Atlanta St</t>
  </si>
  <si>
    <t>30204</t>
  </si>
  <si>
    <t>Barnesville Police Department</t>
  </si>
  <si>
    <t>An on-duty Barnesville officer struck Justin Sullivan and Quentin Byrd as the two were crossing a highway around 1 a.m. The officer was treated for injuries at a nearby hospital.</t>
  </si>
  <si>
    <t>http://www.ajc.com/news/news/on-duty-police-officer-hits-kills-2-people/nfxzQ/</t>
  </si>
  <si>
    <t>Quentin Byrd</t>
  </si>
  <si>
    <t>8/26/2014.151</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</si>
  <si>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</si>
  <si>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</si>
  <si>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</si>
  <si>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</si>
  <si>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</si>
  <si>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</si>
  <si>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</si>
  <si>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8/26/2014.152</t>
  </si>
  <si>
    <t>Bruce Robinson</t>
  </si>
  <si>
    <t>6826 Veterans Memorial Blvd</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</si>
  <si>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</si>
  <si>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</si>
  <si>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</si>
  <si>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8/26/2014.156</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</si>
  <si>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</si>
  <si>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</si>
  <si>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</si>
  <si>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</si>
  <si>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</si>
  <si>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8/26/2014.165</t>
  </si>
  <si>
    <t>Curtis E. Welford</t>
  </si>
  <si>
    <t>133 Blackberry Lane</t>
  </si>
  <si>
    <t>Forest</t>
  </si>
  <si>
    <t>39074</t>
  </si>
  <si>
    <t>George County Sheriff's Department</t>
  </si>
  <si>
    <t>Deputies responding to a domestic disturbance shot a rifle-wielding man in a house outside of George county.</t>
  </si>
  <si>
    <t>http://blog.gulflive.com/mississippi-press-news/2014/05/george_county_deputy_shoots_ki.html</t>
  </si>
  <si>
    <t>8/26/2014.166</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</si>
  <si>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</si>
  <si>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</si>
  <si>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</si>
  <si>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</si>
  <si>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8/26/2014.167</t>
  </si>
  <si>
    <t>Charles D. Broadway Jr.</t>
  </si>
  <si>
    <t>1700 N 73rd Terrace</t>
  </si>
  <si>
    <t>66112</t>
  </si>
  <si>
    <t>Kansas City Police Department (Kansas)</t>
  </si>
  <si>
    <t>Police engaged in a standoff with Broadway, and briefly exchanged gunfire with the 24-year-old before entering his apartment and finding him dead.</t>
  </si>
  <si>
    <t>http://www.kansascity.com/2014/05/20/5035276/kck-standoff-suspect-killed-by.html</t>
  </si>
  <si>
    <t>8/26/2014.170</t>
  </si>
  <si>
    <t>Martin Figueroa</t>
  </si>
  <si>
    <t>http://www.crimevoice.com/wp-content/uploads/2014/05/Figueroa.jpg</t>
  </si>
  <si>
    <t>E Vassar Ave and N San Pablo Ave</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</si>
  <si>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</si>
  <si>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</si>
  <si>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8/26/2014.168</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</si>
  <si>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</si>
  <si>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</si>
  <si>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</si>
  <si>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</si>
  <si>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</si>
  <si>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</si>
  <si>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8/26/2014.169</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</si>
  <si>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</si>
  <si>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</si>
  <si>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</si>
  <si>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</si>
  <si>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</si>
  <si>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</si>
  <si>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8/26/2014.171</t>
  </si>
  <si>
    <t>Cody Young</t>
  </si>
  <si>
    <t>http://media.cmgdigital.com/shared/lt/lt_cache/thumbnail/400/img/photos/2014/05/22/a2/24/cody-young.jpg</t>
  </si>
  <si>
    <t>100 S Rockford Ave</t>
  </si>
  <si>
    <t>74120</t>
  </si>
  <si>
    <t>Young, who suffered from PTSD after an eight-month stint in Afghanistan, allegedly fired his rifle out of an apartment window, leading police to return fire and fatally hit the 22-year-old.</t>
  </si>
  <si>
    <t>http://www.krmg.com/news/news/local/vets-death-may-propel-oklahoma-consider-medical-ma/nf5hK/</t>
  </si>
  <si>
    <t>8/26/2014.173</t>
  </si>
  <si>
    <t>Juvon Allen</t>
  </si>
  <si>
    <t>2300 Rebsamen Park Rd</t>
  </si>
  <si>
    <t>72202</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</si>
  <si>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</si>
  <si>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</si>
  <si>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8/26/2014.174</t>
  </si>
  <si>
    <t>Tiffany Morton</t>
  </si>
  <si>
    <t>9900 Slaughter Rd</t>
  </si>
  <si>
    <t>77328</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</si>
  <si>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</si>
  <si>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</si>
  <si>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8/26/2014.175</t>
  </si>
  <si>
    <t>Luis Arturo Hernandez Jr.</t>
  </si>
  <si>
    <t>http://www.wbaltv.com/image/view/-/26079326/highRes/1/-/maxh/220/maxw/220/-/6wuh1vz/-/Luis-Arturo-Hernandez.jpg</t>
  </si>
  <si>
    <t>Cedar Lane</t>
  </si>
  <si>
    <t>Bel Air</t>
  </si>
  <si>
    <t>21015</t>
  </si>
  <si>
    <t>Harford County Sheriff's Office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</si>
  <si>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</si>
  <si>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</si>
  <si>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8/26/2014.177</t>
  </si>
  <si>
    <t>Raymond Eugene Garcia</t>
  </si>
  <si>
    <t>http://blogs.westword.com/latestword/assets_c/2014/06/raymond.garcia.facebook.1-thumb-565x753.jpg</t>
  </si>
  <si>
    <t>2467 W 29th St</t>
  </si>
  <si>
    <t>Greeley</t>
  </si>
  <si>
    <t>80631</t>
  </si>
  <si>
    <t>Weld</t>
  </si>
  <si>
    <t>Greeley Police Department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</si>
  <si>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</si>
  <si>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</si>
  <si>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8/26/2014.176</t>
  </si>
  <si>
    <t>Robert Michael Duncklee</t>
  </si>
  <si>
    <t>http://www.fatalencounters.org/wp-content/uploads/2013/10/RobertMichaelDuncklee.jpg</t>
  </si>
  <si>
    <t>3810 East Monte Vista Drive</t>
  </si>
  <si>
    <t>Tuscon</t>
  </si>
  <si>
    <t>Tuscon Police Department</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</si>
  <si>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</si>
  <si>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</si>
  <si>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8/26/2014.180</t>
  </si>
  <si>
    <t>Joshua Marshall Foskey</t>
  </si>
  <si>
    <t>Snipesville Road</t>
  </si>
  <si>
    <t>Hazelhurst</t>
  </si>
  <si>
    <t>31532</t>
  </si>
  <si>
    <t>Jeff Davis</t>
  </si>
  <si>
    <t>Jeff Davis County Sheriff's Office</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</si>
  <si>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</si>
  <si>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</si>
  <si>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8/26/2014.182</t>
  </si>
  <si>
    <t>Craig J. McKinnis</t>
  </si>
  <si>
    <t>http://www.ksjails.info/images2/CRAIG-MCKINNIS-232857956473858.jpg</t>
  </si>
  <si>
    <t>500 block Stewart Avenue</t>
  </si>
  <si>
    <t>66101</t>
  </si>
  <si>
    <t>Kansas City Police Department</t>
  </si>
  <si>
    <t>There is little media coverage on this case. Officers stopped McKinnis’ car on a traffic violation and found he had a criminal warrant. McKinnis allegedly resisted arrest and tried to flee. "After a brief struggle, officers realized the man needed medical attention and called for emergency responders." McKinnis may have had a medical emergency during the struggle. He later died at the hospital.</t>
  </si>
  <si>
    <t>http://www.kansascity.com/2014/05/22/5041152/man-dies-after-struggle-with-kansas.html</t>
  </si>
  <si>
    <t>8/26/2014.184</t>
  </si>
  <si>
    <t>Jason Wilson</t>
  </si>
  <si>
    <t>7322 Sunrise Blvd</t>
  </si>
  <si>
    <t>Citrus Heights</t>
  </si>
  <si>
    <t>95610</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</si>
  <si>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</si>
  <si>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</si>
  <si>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8/26/2014.196</t>
  </si>
  <si>
    <t>Albert Robert Clayburn</t>
  </si>
  <si>
    <t>http://osweb.htl.dc.publicus.com/apps/pbcsi.dll/storyimage/OS/20140724/news/307249957/AR/0/AR-307249957.jpg&amp;MaxW=550</t>
  </si>
  <si>
    <t>130 W Main St</t>
  </si>
  <si>
    <t>Hamersville</t>
  </si>
  <si>
    <t>45107</t>
  </si>
  <si>
    <t>Hamersville Police Department</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</si>
  <si>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</si>
  <si>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</si>
  <si>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8/26/2014.197</t>
  </si>
  <si>
    <t>Jeremy Vann</t>
  </si>
  <si>
    <t>875 State Line Rd</t>
  </si>
  <si>
    <t>Southaven</t>
  </si>
  <si>
    <t>38671</t>
  </si>
  <si>
    <t>Southaven Police Department</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</si>
  <si>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</si>
  <si>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</si>
  <si>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8/26/2014.198</t>
  </si>
  <si>
    <t>Ransom Duane McCoy</t>
  </si>
  <si>
    <t>http://bloximages.newyork1.vip.townnews.com/tricities.com/content/tncms/assets/v3/editorial/5/8b/58b8b330-e770-11e3-92b0-0017a43b2370/53879988b2aa4.image.jpg</t>
  </si>
  <si>
    <t>100 block Keith Rd</t>
  </si>
  <si>
    <t>Bristol</t>
  </si>
  <si>
    <t>37620</t>
  </si>
  <si>
    <t>Sullivan</t>
  </si>
  <si>
    <t>Washington County Sheriff's Office</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</si>
  <si>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</si>
  <si>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http://www.tricities.com/news/article_0ec2ddf4-e749-11e3-a6a8-0017a43b2370.html</t>
  </si>
  <si>
    <t>8/26/2014.241</t>
  </si>
  <si>
    <t>Daniel Best</t>
  </si>
  <si>
    <t>1355 W Guadalupe Rd</t>
  </si>
  <si>
    <t>Gilbert</t>
  </si>
  <si>
    <t>85202</t>
  </si>
  <si>
    <t>Officers arriving to a domestic disturbance call found Best naked and arguing with his wife in an apartment courtyard. Best, who had cocaine in his system, struggled against officers and was tasered several times, and died several hours later.</t>
  </si>
  <si>
    <t>http://www.azfamily.com/news/Naked-man-dies-after-police-confrontation-in-Gilbert-262307161.html</t>
  </si>
  <si>
    <t>8/26/2014.243</t>
  </si>
  <si>
    <t>Emanuel Jean-Baptiste</t>
  </si>
  <si>
    <t>http://t0.gstatic.com/images?q=tbn:ANd9GcTfiuNLmAfX7YH-sRK8noNlqyrbLNlD414crBLm-6fa60jWZZQldtCPwjK4</t>
  </si>
  <si>
    <t>6668-6798 Mississippi 63</t>
  </si>
  <si>
    <t>Moss Point</t>
  </si>
  <si>
    <t>39563</t>
  </si>
  <si>
    <t>Moss Point Police Department</t>
  </si>
  <si>
    <t>Jean-Baptiste was shot and killed by police after exhibiting "bizarre behavior" and confronting police officers.</t>
  </si>
  <si>
    <t>http://www.wlox.com/story/25729311/suspect-killed-by-moss-point-police-officer-identified</t>
  </si>
  <si>
    <t>8/26/2014.244</t>
  </si>
  <si>
    <t>Troy Kirkpatrick</t>
  </si>
  <si>
    <t>http://lintvkrqe.files.wordpress.com/2014/06/investigation-complete-in-carlsbad-police-shooting.jpg</t>
  </si>
  <si>
    <t>1900 W Church St</t>
  </si>
  <si>
    <t>88220</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</si>
  <si>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</si>
  <si>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</si>
  <si>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8/26/2014.245</t>
  </si>
  <si>
    <t>Roc Eugene LaRue</t>
  </si>
  <si>
    <t>http://kwtv.images.worldnow.com/images/25733871_BG3.jpg</t>
  </si>
  <si>
    <t>6115 N Shawnee Ave</t>
  </si>
  <si>
    <t>73112</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</si>
  <si>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</si>
  <si>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</si>
  <si>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8/26/2014.246</t>
  </si>
  <si>
    <t>Broderick Johnson</t>
  </si>
  <si>
    <t>http://media.cmgdigital.com/shared/img/photos/2014/06/11/ef/41/Chamblee.jpg</t>
  </si>
  <si>
    <t>4863 Buford Hwy NE</t>
  </si>
  <si>
    <t>Chamblee</t>
  </si>
  <si>
    <t>30341</t>
  </si>
  <si>
    <t>Chamblee Police Department</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</si>
  <si>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</si>
  <si>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</si>
  <si>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8/26/2014.248</t>
  </si>
  <si>
    <t>Michael V. Gutierrez</t>
  </si>
  <si>
    <t>500 S Hunts Ln</t>
  </si>
  <si>
    <t>92408</t>
  </si>
  <si>
    <t>Colton Police Department</t>
  </si>
  <si>
    <t>Gutierrez was shot and killed by police after engaging in an altercation that left two officers injured. A gun was recovered at the scene.</t>
  </si>
  <si>
    <t>http://www.pe.com/articles/police-696161-officers-officer.html</t>
  </si>
  <si>
    <t>Frank Rhodes</t>
  </si>
  <si>
    <t>12400 Holliman Cir</t>
  </si>
  <si>
    <t>Gulfport</t>
  </si>
  <si>
    <t>39503</t>
  </si>
  <si>
    <t>Gulfport police</t>
  </si>
  <si>
    <t>Rhodes reportedly fired gunshots. When officers arrived it ended with Rhodes being shot and killed.</t>
  </si>
  <si>
    <t>http://www.wlox.com/story/25778330/gulfport-shooting-victims-family-speaks-out</t>
  </si>
  <si>
    <t>Victor Hernandez</t>
  </si>
  <si>
    <t>700 7th St</t>
  </si>
  <si>
    <t>Hernandez reportedly had a gun. Officers contacted him and shots ensued, ending in Hernandez's death.</t>
  </si>
  <si>
    <t>http://www.greeleytribune.com/news/11822434-113/police-greeley-gunfire-injured</t>
  </si>
  <si>
    <t>Jason A. Moore</t>
  </si>
  <si>
    <t>1110 N Main St</t>
  </si>
  <si>
    <t>East Peoria</t>
  </si>
  <si>
    <t>61611</t>
  </si>
  <si>
    <t>Tazewell</t>
  </si>
  <si>
    <t>Moore shot and killed his ex-wife and boyfriend at her High School reunion. An off-duty FBI agent shot and killed Moore in response.</t>
  </si>
  <si>
    <t>http://www.pjstar.com/article/20140614/NEWS/140619439</t>
  </si>
  <si>
    <t>Eric Harris</t>
  </si>
  <si>
    <t>5000 Beaufort Ave</t>
  </si>
  <si>
    <t>Two suspects were shooting at each other when an officer arrived. The officer fired at them, killing Harris.</t>
  </si>
  <si>
    <t>http://www.baltimoresun.com/news/maryland/crime/blog/bs-md-ci-police-involved-shooting-20140615-story.html</t>
  </si>
  <si>
    <t>John Schneider</t>
  </si>
  <si>
    <t>http://media.cmgdigital.com/shared/lt/lt_cache/thumbnail/188/img/photos/2014/06/16/7e/56/suspect.PNG</t>
  </si>
  <si>
    <t>2999 Lawrenceville Hwy</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</si>
  <si>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</si>
  <si>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</si>
  <si>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</si>
  <si>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</si>
  <si>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</si>
  <si>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</si>
  <si>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</si>
  <si>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</si>
  <si>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</si>
  <si>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Devaron Ricardo Wilburn</t>
  </si>
  <si>
    <t>http://media.charlotteobserver.com/smedia/2014/06/19/06/39/14bd9L.Em.138.jpeg</t>
  </si>
  <si>
    <t>7700 N Tryon St</t>
  </si>
  <si>
    <t>Wilburn allegedly shot at officers a few days prior. Officers found Wilburn, the confrontation ended with Wilburn being shot and killed.</t>
  </si>
  <si>
    <t>http://www.charlotteobserver.com/2014/06/19/4988816/police-kill-man-wanted-for-firing.html#.VFQM04c4Rg0</t>
  </si>
  <si>
    <t>Darrell Haymon</t>
  </si>
  <si>
    <t>2495 Hope Mills Rd</t>
  </si>
  <si>
    <t>28304</t>
  </si>
  <si>
    <t>Hope Mills Police Department</t>
  </si>
  <si>
    <t>Haymon was stabbing his wife when police arrived. Haymon, then put the knife up to his wife's throat, officers then shot and killed Haymon.</t>
  </si>
  <si>
    <t>http://myfox8.com/2014/06/19/police-shoot-kill-man-in-nc-parking-lot/</t>
  </si>
  <si>
    <t>Gregory Johnson</t>
  </si>
  <si>
    <t>2451 Center Street</t>
  </si>
  <si>
    <t>93306</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</si>
  <si>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</si>
  <si>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</si>
  <si>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Zachary Champommier</t>
  </si>
  <si>
    <t>http://a.scpr.org/i/1989326a618c55bd5d43fcdcb8364c48/66790-full.jpg</t>
  </si>
  <si>
    <t>12175 Ventura Blvd.</t>
  </si>
  <si>
    <t>91604</t>
  </si>
  <si>
    <t>Drug Enforcement Administration, Los Angeles County Sheriff's Department</t>
  </si>
  <si>
    <t>An undercover DEA agent shot and killed Champommier at a San Fernando valley strip mall. Champommier had no way of knowing the agents were law enforcement, and he attempted to drive away when one of the agents stepped in front of his car, thus setting up a "deadly force" situation. A U.S. Attorney called the shooting justified. In August 2013 a judge awarded the family a $3M settlement.</t>
  </si>
  <si>
    <t>http://www.scpr.org/blogs/news/2013/08/21/14559/judge-awards-3-million-to-family-of-northridge-man/</t>
  </si>
  <si>
    <t>Jerome Keeonta Corley</t>
  </si>
  <si>
    <t>undisclosed</t>
  </si>
  <si>
    <t>78045</t>
  </si>
  <si>
    <t>DEA agents posing as Los Zetas cartel members conducted a sting that implicated eight current and former U.S. servicemembers in a drug running, arms dealing and contract-killing scheme. The leader was so enthusiastic he bought a knife especially to carve a Z into his target's chest. When the trap was sprung at an unnamed warehouse on the north side of Laredo, Corley, a cousin of the leader, was the only casualty. The others received federal indictments.</t>
  </si>
  <si>
    <t>http://www.chron.com/news/houston-texas/article/DEA-kills-man-in-Laredo-sting-soldiers-charged-3436466.php</t>
  </si>
  <si>
    <t>Joe Anthony Zuniga</t>
  </si>
  <si>
    <t>Eagle Pass Street and Zoe Street</t>
  </si>
  <si>
    <t>77020</t>
  </si>
  <si>
    <t>Zuniga fled from a drug deal with undercover DEA agents in a Dodge minivan. After several blocks he stopped, emerged from the car, and began firing a .45 at his pursuers. He wounded one in the shoulder before being fatally shot.</t>
  </si>
  <si>
    <t>http://www.chron.com/news/houston-texas/article/Slain-drug-suspect-identified-2002688.php</t>
  </si>
  <si>
    <t>Vamond Arqui Elmore</t>
  </si>
  <si>
    <t>http://www.postandcourier.com/storyimage/CP/20140722/PC16/140729831/AR/0/AR-140729831.jpg&amp;maxw=400&amp;q=90</t>
  </si>
  <si>
    <t>114 Winningham Rd</t>
  </si>
  <si>
    <t>29477</t>
  </si>
  <si>
    <t>Dorchester</t>
  </si>
  <si>
    <t>U.S. Marshals Service, South Carolina Law Enforcement Division, Dorchester County Sheriff's Department</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</si>
  <si>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</si>
  <si>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</si>
  <si>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Mark East</t>
  </si>
  <si>
    <t>5710 Beechcrest Ct</t>
  </si>
  <si>
    <t>Police responding to a call about a disruptive person walking in a neighborhood encountered East, who fled on foot then into a house. He was found with a knife in each hand, and reportedly lunged at officers. He was fatally shot.</t>
  </si>
  <si>
    <t>http://www.msnewsnow.com/story/1617441/man-with-knife-shot-and-killed-by-police</t>
  </si>
  <si>
    <t>Travis McNeil</t>
  </si>
  <si>
    <t>333 NE 79th St</t>
  </si>
  <si>
    <t>33138</t>
  </si>
  <si>
    <t>McNeil and a passenger were stopped near midnight leaving the Take One Lounge. Officers did a traffic stop as part of a sting involving the club, thought they perceived McNeil reaching for a weapon, and fatally shot him three times.</t>
  </si>
  <si>
    <t>http://blogs.miaminewtimes.com/riptide/2014/09/miami_cop_who_killed_unarmed_man_at_traffic_stop_will_get_71k_in_backpay_af.php</t>
  </si>
  <si>
    <t>Robert Ian Robison</t>
  </si>
  <si>
    <t>http://www.nwnews.com/old/editions/2003/20031103/local13.jpg</t>
  </si>
  <si>
    <t>9803 S 248th St</t>
  </si>
  <si>
    <t>Police responded to an apartment complex on reports of a man kicking cars and flourishing a machete. Robison is said to have confronted officers at his front door in a threatening way. He was shot to death.</t>
  </si>
  <si>
    <t>http://www.seattlepi.com/local/article/Man-shot-and-killed-by-police-is-identified-1128127.php</t>
  </si>
  <si>
    <t>Justin Phillip Steele</t>
  </si>
  <si>
    <t>http://thedavisfuneralhome.com/image.aspx?I=1800</t>
  </si>
  <si>
    <t>Blue Sky Highway</t>
  </si>
  <si>
    <t>Ethete</t>
  </si>
  <si>
    <t>82520</t>
  </si>
  <si>
    <t>Fremont</t>
  </si>
  <si>
    <t>Fremont County Sheriff's Department, Wind River Police Department (Bureau of Indian Affairs)</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</si>
  <si>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</si>
  <si>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http://www.ktvq.com/news/officials-release-name-of-wyoming-man-killed-by-federal-police-officer/</t>
  </si>
  <si>
    <t>Christopher Michael Miller</t>
  </si>
  <si>
    <t>http://bloximages.chicago2.vip.townnews.com/theeagle.com/content/tncms/assets/v3/editorial/d/d2/dd21b98a-ea92-11e3-8bc4-0019bb2963f4/538cdbf094ed2.preview-300.jpg</t>
  </si>
  <si>
    <t>FM 2620</t>
  </si>
  <si>
    <t>Bedias</t>
  </si>
  <si>
    <t>77831</t>
  </si>
  <si>
    <t>Grimes</t>
  </si>
  <si>
    <t>Grimes County Sheriff's Office</t>
  </si>
  <si>
    <t>Sheriff Jason Smith responded to reports that Christopher Miller of College Station was walking down the road unclothed. Smith told Miller, 26, to lie on the ground. Miller initially complied, but later officials say he jumped up and started yelling. Miller quickly advanced toward Smith and when Miller refused to back down, Smith fired three shots hitting Miller twice in the chest.</t>
  </si>
  <si>
    <t>http://www.kbtx.com/home/headlines/7829647.html?device=tablet&amp;c=y</t>
  </si>
  <si>
    <t>mrs.marialindemann@gmail.com</t>
  </si>
  <si>
    <t>Kip Darrell Black</t>
  </si>
  <si>
    <t>http://www.postandcourier.com/storyimage/CP/20090307/PC1602/303079931/AR/0/AR-303079931.jpg&amp;maxw=400&amp;q=90</t>
  </si>
  <si>
    <t>Rivers Avenue and Reynolds Avenue</t>
  </si>
  <si>
    <t>North Charleston</t>
  </si>
  <si>
    <t>29405</t>
  </si>
  <si>
    <t>North Charleston Police Department</t>
  </si>
  <si>
    <t>Weighing 240 pounds and under the influence of cocaine, Black was found by police acting irrationally, stripping, and chewing on his driver's license. Pepper spray and ten jolts from a Taser appeared to have no effect on him. Ultimately Black was wrestled to the ground by four officers and stopped breathing shortly afterward.</t>
  </si>
  <si>
    <t>http://www.postandcourier.com/article/20100707/PC1602/307079966</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</si>
  <si>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</si>
  <si>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</si>
  <si>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</si>
  <si>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</si>
  <si>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</si>
  <si>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</si>
  <si>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Gary L. Wissinger</t>
  </si>
  <si>
    <t>5395 Route 56 East</t>
  </si>
  <si>
    <t>Brush Valley</t>
  </si>
  <si>
    <t>15701</t>
  </si>
  <si>
    <t>Indiana</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</si>
  <si>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</si>
  <si>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</si>
  <si>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Briant Parks</t>
  </si>
  <si>
    <t>50 N 3rd Street</t>
  </si>
  <si>
    <t>43215</t>
  </si>
  <si>
    <t>Parks, with a history of schizophrenia and heart disease, was acting strangely and reportedly threatening other patrons with a cane in the bar of a downtown hotel. Responding police wrestled him and tasered him as many as 10 times. After Parks' death police refused to release any details about the incident to the family.</t>
  </si>
  <si>
    <t>http://www.dispatch.com/content/stories/local/2008/01/06/tased.ART_ART_01-06-08_B1_JU8VORP.html</t>
  </si>
  <si>
    <t>Brett Elder</t>
  </si>
  <si>
    <t>http://blog.mlive.com/news/baycity_impact/2009/03/small_brett-elder2mlive.jpg</t>
  </si>
  <si>
    <t>210 South Catherine Street</t>
  </si>
  <si>
    <t>Bay City</t>
  </si>
  <si>
    <t>48706</t>
  </si>
  <si>
    <t>Bay</t>
  </si>
  <si>
    <t>Bay City Police Department</t>
  </si>
  <si>
    <t>Within hours of his 16th birthday local police were called to the home of an Elder family friend, where Elder had been drinking alcohol and fighting with other people in the apartment. Three officers subdued and tasered the 150-pound boy. He immediately vomited and stopped breathing soon after. Police and witness disagreed about whether he was cuffed and down when tasered.</t>
  </si>
  <si>
    <t>http://www.mlive.com/news/bay-city/index.ssf/2009/03/family_of_bay_city_teen_killed.html</t>
  </si>
  <si>
    <t>James Georgeson</t>
  </si>
  <si>
    <t>http://www.mentalhealthportland.org/wp-content/uploads/2012/01/Jimmy-Georgeson-21.jpg</t>
  </si>
  <si>
    <t>113 N Ross Ln</t>
  </si>
  <si>
    <t>Medford</t>
  </si>
  <si>
    <t>97501</t>
  </si>
  <si>
    <t>U.S. Marshal Service</t>
  </si>
  <si>
    <t>Federal Marshals attempted to apprehend Georgeson on a federal probation violation in the parking lot of a grocery store. Three agents approached Georgeson's SUV, which he first threw into reverse and then tried to run them down and escape. They fired 20 rounds into the car, fatally striking him.</t>
  </si>
  <si>
    <t>http://www.deseretnews.com/article/700213096/Man-shot-by-marshals-sought-for-drug-treatment.html</t>
  </si>
  <si>
    <t>Scott James Chappell</t>
  </si>
  <si>
    <t>http://www.mentalhealthportland.org/wp-content/uploads/2012/07/Chappell.png</t>
  </si>
  <si>
    <t>Little Butte Road</t>
  </si>
  <si>
    <t>Eagle Point</t>
  </si>
  <si>
    <t>97524</t>
  </si>
  <si>
    <t>Eagle Point Police Department</t>
  </si>
  <si>
    <t>Army veteran of Kosovo and Afghanistan Chappell began acting erratically at home, attributed by family members to PTSD. A police visit to take him to a hospital developed into a confrontation, Chappell was tasered, and died in an ambulance. His mother called the police version of events "fabricated and corrupt".</t>
  </si>
  <si>
    <t>http://www.mailtribune.com/article/20120615/News/206150319</t>
  </si>
  <si>
    <t>Roy S. Bass</t>
  </si>
  <si>
    <t>Boundary Campground, Eagle Cap Wilderness</t>
  </si>
  <si>
    <t>Wallowa</t>
  </si>
  <si>
    <t>97857</t>
  </si>
  <si>
    <t>Wallowa</t>
  </si>
  <si>
    <t>Wallowa County Sheriff's Department</t>
  </si>
  <si>
    <t>Camper and hunter Bass smilingly threatened three Forest Service employees with a handgun, seated in a lawn chair, reciting Bible verses, and waved in a friendly way as they backed off. When five county deputies returned to investigate, Bass smiled, waved them in with his left hand lodged down in his jacket, then pulled a handgun with his right hand. He was fatally shot.</t>
  </si>
  <si>
    <t>http://www.oregonlive.com/news/index.ssf/2009/10/grand_jury_fatal_officer-invol.html</t>
  </si>
  <si>
    <t>Jason T. Van Buskirk</t>
  </si>
  <si>
    <t>http://bloximages.newyork1.vip.townnews.com/omaha.com/content/tncms/assets/v3/editorial/b/4d/b4d7467d-d36e-5cd6-83f3-5292f8e6e4fd/53a7865c04c54.image.jpg</t>
  </si>
  <si>
    <t>U.S. Highway 30 and County Road 10</t>
  </si>
  <si>
    <t>Schuyler</t>
  </si>
  <si>
    <t>68661</t>
  </si>
  <si>
    <t>Colfax</t>
  </si>
  <si>
    <t>Nebraska State Patrol, Columbus Police Department, Schuyler Police Department</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</si>
  <si>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</si>
  <si>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</si>
  <si>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John Kapeluch</t>
  </si>
  <si>
    <t>37692 Lola Drive</t>
  </si>
  <si>
    <t>Sterling Heights</t>
  </si>
  <si>
    <t>48312</t>
  </si>
  <si>
    <t>Sterling Heights Police Department</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</si>
  <si>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</si>
  <si>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</si>
  <si>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David J. Kingsbury</t>
  </si>
  <si>
    <t>128 Mill St.</t>
  </si>
  <si>
    <t>01108</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</si>
  <si>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</si>
  <si>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</si>
  <si>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8/26/2014.308</t>
  </si>
  <si>
    <t>Jesse McMillan</t>
  </si>
  <si>
    <t>415 Northwest Fifth Avenue</t>
  </si>
  <si>
    <t>Kelso</t>
  </si>
  <si>
    <t>98626</t>
  </si>
  <si>
    <t>Kelso Police Department, Cowlitz County Sheriff's Department</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</si>
  <si>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</si>
  <si>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</si>
  <si>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Yee Vang</t>
  </si>
  <si>
    <t>West Minnehaha Avenue at North Arundel Street</t>
  </si>
  <si>
    <t>55103</t>
  </si>
  <si>
    <t>Ramsey</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</si>
  <si>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</si>
  <si>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</si>
  <si>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Rosendo Betancourt-Garcia</t>
  </si>
  <si>
    <t>http://stopthedrugwar.org/files/imagecache/300px/miami%20rosendo%20betancourt%20miami%20dade.jpeg</t>
  </si>
  <si>
    <t>18930 SW 216th Street</t>
  </si>
  <si>
    <t>33170</t>
  </si>
  <si>
    <t>Bureau of Alcohol, Tobacco &amp; Firearms, Miami-Dade County Sheriff's Department</t>
  </si>
  <si>
    <t>Four men (Betancourt-Garcia, Gonzalez-Valdez, Lemus &amp; Andrew) were shot to death in a botched drug &amp; armed home invasion sting staged by the county SWAT team. One was shot 40 times while cowering unarmed and in a fetal position. The county has paid $600K in wrongful-death settlements to date. The State Attorney's Office report pointed to "a number of unusual, counter-intuitive, suspicious and/or disturbing factors" and justified the shootings reluctantly.</t>
  </si>
  <si>
    <t>http://stopthedrugwar.org/chronicle/2014/sep/26/did_miami_police_wrongfully_exec</t>
  </si>
  <si>
    <t>Roger Gonzalez-Valdez</t>
  </si>
  <si>
    <t>Jorge Lemus</t>
  </si>
  <si>
    <t>Antonio Andrew</t>
  </si>
  <si>
    <t>Kendall Grant</t>
  </si>
  <si>
    <t>2400 block Gaither Street</t>
  </si>
  <si>
    <t>Temple Hills</t>
  </si>
  <si>
    <t>20748</t>
  </si>
  <si>
    <t>Prince George's County Sheriff's Department</t>
  </si>
  <si>
    <t>Grant was shot eight times as a burglary suspect although witnesses asserted his appearance and behavior didn't match that narrative. Grant was killed within nine hours of another police victim, Clarence Edward Stewart. Both cases were reviewed by the FBI and part of a county pattern of, in the words of the county police chief, "brutality and misconduct."</t>
  </si>
  <si>
    <t>http://ww2.gazette.net/gazette_archive/2000/200021/lanham/news/13125-1.html</t>
  </si>
  <si>
    <t>Clarence Edward Stewart</t>
  </si>
  <si>
    <t>51-97 Kettering Drive</t>
  </si>
  <si>
    <t>Upper Marlboro</t>
  </si>
  <si>
    <t>20774</t>
  </si>
  <si>
    <t>Stewart was manhandled by police and ordered back into a Target store to apologize. He lost consciousness during a struggle in the store security office, was carried off in handcuffs, and died shortly after. Stewart was killed within nine hours of another police victim, Kendall Grant. Both cases were reviewed by the FBI and part of a county pattern of, in the words of the county police chief, "brutality and misconduct."</t>
  </si>
  <si>
    <t>Krzysztof Kaczor</t>
  </si>
  <si>
    <t>200 block Oxford Road</t>
  </si>
  <si>
    <t>Des Plaines</t>
  </si>
  <si>
    <t>60016</t>
  </si>
  <si>
    <t>Des Plaines Police Department</t>
  </si>
  <si>
    <t>Kaczor ran through a residential neighborhood at 1 a.m. wielding an axe. Found and ordered by local police to stop, he did not, and was fatally shot.</t>
  </si>
  <si>
    <t>http://articles.chicagotribune.com/2009-12-22/news/0912210658_1_officer-shot-ax-street-duty</t>
  </si>
  <si>
    <t>Adrian Suarez</t>
  </si>
  <si>
    <t>100 block East Main Street</t>
  </si>
  <si>
    <t>Wishram</t>
  </si>
  <si>
    <t>98635</t>
  </si>
  <si>
    <t>Klickitat</t>
  </si>
  <si>
    <t>Oregon State Police, The Dalles Police Department, Klickatat County Sheriff's Department</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</si>
  <si>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</si>
  <si>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</si>
  <si>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Ronald J. Bullock</t>
  </si>
  <si>
    <t>http://heavyeditorial.files.wordpress.com/2012/11/ronald-j-bullock.jpeg?w=640</t>
  </si>
  <si>
    <t>MacDill Air Force Base</t>
  </si>
  <si>
    <t>Tampa</t>
  </si>
  <si>
    <t>33621</t>
  </si>
  <si>
    <t>Disabled veteran Bullock lived in an RV camp on MacDill AFB and became involved in some kind of domestic dispute. Evading attempts of base security to stop him, Bullock rode his motorcycle north within the base to a gate, coincidentally crossing paths with an off-duty FBI liaison. Reportedly Bullock threatened the agent with a knife and was shot to death.</t>
  </si>
  <si>
    <t>http://tbo.com/list/military-news/vet-killed-at-macdill-was-charged-in--with-threatening-official-41487</t>
  </si>
  <si>
    <t>Grover "Tom" Crosslin</t>
  </si>
  <si>
    <t>http://www.equalrights4all.org/images/tom.rollie2.jpg</t>
  </si>
  <si>
    <t>59896 Pemberton Road</t>
  </si>
  <si>
    <t>Jones</t>
  </si>
  <si>
    <t>49061</t>
  </si>
  <si>
    <t>Cass</t>
  </si>
  <si>
    <t>Federal Bureau of Investigation, Michigan State Police</t>
  </si>
  <si>
    <t>Months of escalating tension developed between Cass County prosecutors and two operators of a renegade rural compound, Grover "Tom" Crosslin and Rolland Rohm. Their "Rainbow Farm" was the site of nationally notable pro-marijuana festivals and activities. Defiant, then apparently self-destructive, Crosslin failed to show for a legal hearing and began to set fires on the property. Law enforcement involved state police and FBI. All this culminated in an armed standoff, a catastrophic fire and the fatal shooting of both suspects.</t>
  </si>
  <si>
    <t>http://articles.southbendtribune.com/2011-09-03/news/30111636_1_rolland-rollie-rohm-grover-tom-crosslin-hemp-aid</t>
  </si>
  <si>
    <t>Rolland Rohm</t>
  </si>
  <si>
    <t>Darius Theodore Hill</t>
  </si>
  <si>
    <t>836 Callowhill Road</t>
  </si>
  <si>
    <t>Perkasie</t>
  </si>
  <si>
    <t>18944</t>
  </si>
  <si>
    <t>Former Marine Hill had been court martialled and confined for four years in the late 1990s for munitions dealings. At 6:30 one evening FBI agents arrived at his house with a search warrant relating to child pornography, swept upstairs, came back down to usher Hill's wife and children off the scene, and announced that Hill was dead. He'd reportedly shot himself once in the mouth and been shot six times by officers.</t>
  </si>
  <si>
    <t>http://articles.mcall.com/2008-01-31/news/3974621_1_federal-investigators-fbi-s-washington-child-pornography</t>
  </si>
  <si>
    <t>John Van Allen</t>
  </si>
  <si>
    <t>http://assets.nydailynews.com/polopoly_fs/1.1476103.1380887768!/img/httpImage/image.jpg_gen/derivatives/article_970/dalles5n-4-web.jpg?enlarged</t>
  </si>
  <si>
    <t>The Dalles</t>
  </si>
  <si>
    <t>Biggs Junction</t>
  </si>
  <si>
    <t>97058</t>
  </si>
  <si>
    <t>Sherman</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</si>
  <si>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</si>
  <si>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</si>
  <si>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Glenn Ray Glancey</t>
  </si>
  <si>
    <t>1000 N. Eighth Street</t>
  </si>
  <si>
    <t>Reedsport</t>
  </si>
  <si>
    <t>97467</t>
  </si>
  <si>
    <t>Reedsport Police Department, Douglas County Sheriff's Department</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</si>
  <si>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</si>
  <si>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</si>
  <si>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William Douglas Bowman</t>
  </si>
  <si>
    <t>http://www.odmp.org/media/image/officer/15449/15449.jpg</t>
  </si>
  <si>
    <t>Camp Rilea</t>
  </si>
  <si>
    <t>Warrenton</t>
  </si>
  <si>
    <t>97146</t>
  </si>
  <si>
    <t>Clatsop</t>
  </si>
  <si>
    <t>Bowman was a county deputy engaged in a SWAT training exercise at Camp Rilea, near the Oregon coast, when he was killed by friendly fire due to live ammunition brought on site in error.</t>
  </si>
  <si>
    <t>http://www.odmp.org/officer/15449-deputy-sheriff-william-douglas-bowman</t>
  </si>
  <si>
    <t>Joyce Staudenmaier</t>
  </si>
  <si>
    <t>http://www.mentalhealthportland.org/wp-content/uploads/2006/11/Joyce-Staudenmaier.jpg</t>
  </si>
  <si>
    <t>8358 SE Causey St.</t>
  </si>
  <si>
    <t>Happy Valley</t>
  </si>
  <si>
    <t>97086</t>
  </si>
  <si>
    <t>Staudenmaier suffered for decades with schizophrenia, had a history of violence, and lived in a mental-health residential complex. As police investigated reports that she'd threatened five other residents in the lobby, she continued to act erratically. She died from a single gunshot to the chest.</t>
  </si>
  <si>
    <t>http://www.mentalhealthportland.org/what-happened-to-joyce-staudenmaier/</t>
  </si>
  <si>
    <t>Cliff Douglas Hall</t>
  </si>
  <si>
    <t>2340 Norwood Street</t>
  </si>
  <si>
    <t>Eugene</t>
  </si>
  <si>
    <t>97401</t>
  </si>
  <si>
    <t>Lane</t>
  </si>
  <si>
    <t>Eugene Police Department</t>
  </si>
  <si>
    <t>Hall's mother called for help with her mentally-ill son in mid-afternoon. Two local officers arrived but while patting him down for weapons, he drew a 9mm pistol from a long coat and began shooting. Both officers returned fire and shot him to death.</t>
  </si>
  <si>
    <t>http://news.google.com/newspapers?nid=1310&amp;dat=20060221&amp;id=ttNYAAAAIBAJ&amp;sjid=ivADAAAAIBAJ&amp;pg=6830,4576952</t>
  </si>
  <si>
    <t>Joseph Stockdale</t>
  </si>
  <si>
    <t>2900 block N. Colorado Ave.</t>
  </si>
  <si>
    <t>Neighbors called the police because Stockdale's car was blocking their driveway. Stockdale bolted when he saw the police then circled back to his house, where he was caught, Tasered, pepper-sprayed and handcuffed. After he was dragged by the legs face down, he became unresponsive, and died at the scene before a transport van could arrive.</t>
  </si>
  <si>
    <t>http://www.wthr.com/Global/story.asp?s=5063573&amp;clienttype=printable</t>
  </si>
  <si>
    <t>Douglas M. Seaton</t>
  </si>
  <si>
    <t>http://www.tristatehomepage.com/media/lib/190/a/c/1/ac146c7e-843c-431d-9d7b-347554720458/Story.jpg</t>
  </si>
  <si>
    <t>200 Hall St</t>
  </si>
  <si>
    <t>Madisonville</t>
  </si>
  <si>
    <t>42431</t>
  </si>
  <si>
    <t>Hopkins</t>
  </si>
  <si>
    <t>Seaton led officer on a car chase. When he stopped, he had a gun, would not respond to orders and was subsequently shot and killed.</t>
  </si>
  <si>
    <t>http://www.tristatehomepage.com/story/d/story/update-name-released-in-officer-involved-shooting/14655/maJ6ZyNMlUS0pnzhg841vA</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</si>
  <si>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</si>
  <si>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</si>
  <si>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</si>
  <si>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</si>
  <si>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t>
  </si>
  <si>
    <t>http://www.nbclosangeles.com/news/local/Compton-LA-Los-Angeles-County-Sheriffs-Deputy-Shooting-264555461.html</t>
  </si>
  <si>
    <t>Clay Crawford McCall</t>
  </si>
  <si>
    <t>http://wbtv.images.worldnow.com/images/19546245_BG3.jpg</t>
  </si>
  <si>
    <t>Takeridge Court</t>
  </si>
  <si>
    <t>28277</t>
  </si>
  <si>
    <t>McCall's grandmother called police to report that McCall, recently released from prison, was frightening her. Police arrived to find McCall on the lawn with a pair of garden shears. He threatened them; they tasered him to no effect, then fatally shot him.</t>
  </si>
  <si>
    <t>http://charlotte.twcnews.com/content/news/664027/man-killed-in-officer-involved-shooting-in-ballantyne-identified/?ap=1&amp;MP4</t>
  </si>
  <si>
    <t>Suzette Babler</t>
  </si>
  <si>
    <t>5600 block East Drive</t>
  </si>
  <si>
    <t>Loves Park</t>
  </si>
  <si>
    <t>61111</t>
  </si>
  <si>
    <t>Loves Park Police Department</t>
  </si>
  <si>
    <t>On the morning of the 24th Babler had been arrested for fighting with another woman. Later in the day police responded to a medical call because Babler had fallen, or jumped, off her balcony. She emerged with a gun in hand and refused to drop it, so was fatally shot. Her gun had been unloaded.</t>
  </si>
  <si>
    <t>http://www.mystateline.com/story/loves-park-shooting/d/story/tdUQaNn8pESUsJKNgYUvHg</t>
  </si>
  <si>
    <t>Jasper Banks</t>
  </si>
  <si>
    <t>6560 E State Street</t>
  </si>
  <si>
    <t>61108</t>
  </si>
  <si>
    <t>Security personnel in a Target store recognized Banks's car from a previous shoplifting incident. When two local officers approached the car, Banks threw it into reverse. One of the officers was caught with the open drivers-side door and thrown backwards into a shopping cart rack. The driver was shot to death, and his passenger was charged with further shoplifting offenses.</t>
  </si>
  <si>
    <t>http://www.mystateline.com/story/rockford-police-identify-man-shot-and-killed-by-an-officer/d/story/ZJYBJk1xNEaDeS19Cngikg</t>
  </si>
  <si>
    <t>Mimi Goldberg</t>
  </si>
  <si>
    <t>7230 S. Las Vegas Blvd</t>
  </si>
  <si>
    <t>Goldberg was stabbing a woman. Officers shot Goldberg. Goldberg died three hours later.</t>
  </si>
  <si>
    <t>http://www.reviewjournal.com/news/las-vegas/police-identify-las-vegas-officer-who-shot-woman-wednesday</t>
  </si>
  <si>
    <t>William "Chad" Nash</t>
  </si>
  <si>
    <t>http://ww4.hdnux.com/photos/04/33/43/1161411/3/622x350.jpg</t>
  </si>
  <si>
    <t>13800 block Rosetta Drive</t>
  </si>
  <si>
    <t>Cypress</t>
  </si>
  <si>
    <t>77429</t>
  </si>
  <si>
    <t>An off-duty local Houston officer got a knock on the door after midnight and a plea for help from his neighbors. Nash was involved in a domestic dispute at a house nearby, wielding a knife that he would not drop after the officer's orders to do so. Nash was shot to death. Reporting describes the neighbors as shocked but supportive of the officer's decision.</t>
  </si>
  <si>
    <t>http://abc13.com/archive/7957645/</t>
  </si>
  <si>
    <t>Scott M. Murphy</t>
  </si>
  <si>
    <t>http://media.cmgdigital.com/shared/img/photos/2013/07/22/84/b6/Scott-Murphy---Latrobe-standoff-suspect.jpg</t>
  </si>
  <si>
    <t>400 block Lloyd Avenue</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</si>
  <si>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</si>
  <si>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</si>
  <si>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</si>
  <si>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</si>
  <si>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Lewis Henderson Jr.</t>
  </si>
  <si>
    <t>1200 block East State Street</t>
  </si>
  <si>
    <t>61104</t>
  </si>
  <si>
    <t>Local police reported that Henderson was the prime suspect in a domestic-dispute stabbing at a residence. The suspect returned there, purportedly threatened an officer with his vehicle then immediately fled, and was later in the evening involved in a three-car collision. Police shot him to death at that scene, finding a "long barrel inside a sock" in lieu of a weapon, and a suicide note.</t>
  </si>
  <si>
    <t>http://www.mystateline.com/story/rockford-police-officer-shoots-stabbing-suspect-who-had-suicide-note/d/story/4a_yVNmAr0mWvnnLmyWaqg</t>
  </si>
  <si>
    <t>William Lee Leister</t>
  </si>
  <si>
    <t>510 North Street</t>
  </si>
  <si>
    <t>15530</t>
  </si>
  <si>
    <t>On 12/30 Leister, a prison guard whose job future was in question, bailed out a 21-year-old acquaintance. On 12/31 he ran her car off the road and abducted her, shooting at others who tried to intercede, which developed into an armed 12-hour standoff with state police at his house. He shot at police 19 times with an assault rifle from an upstairs bathroom; a state trooper sniper killed him with two shots. The young woman was unharmed.</t>
  </si>
  <si>
    <t>http://www.tribdem.com/news/local_news/berlin-killing-justified-da-rules/article_dad74bd2-a1c4-5cbd-9c9a-49b0328e2c52.html?mode=jqm</t>
  </si>
  <si>
    <t>Paul Appnel</t>
  </si>
  <si>
    <t>632 Carey Ave</t>
  </si>
  <si>
    <t>Wilkes-Barre</t>
  </si>
  <si>
    <t>18702</t>
  </si>
  <si>
    <t>Luzerne</t>
  </si>
  <si>
    <t>Wilkes-Barre Police Department</t>
  </si>
  <si>
    <t>About 3:30 a.m. a local officer took note of Appnel in various locations in downtown Wilkes Barre acting suspiciously, correctly anticipating that he would attempt to rob a convenience store. Appnel was ordered to stop as he fled to his getaway car. He turned his weapon to the officer, who fired 10 shots. Appnel was found on the roadside of I-81 nearby bleeding to death. The officer was later awarded the "Combat Cross" for the incident.</t>
  </si>
  <si>
    <t>http://www.freerepublic.com/focus/f-news/1559783/posts</t>
  </si>
  <si>
    <t>John D. Martins</t>
  </si>
  <si>
    <t>East Avenue</t>
  </si>
  <si>
    <t>Ex-con Martins had just robbed a Cumberland Farms store, and was having trouble starting his getaway car, when a police cruiser moved in nose-to-nose to his vehicle and trapped it. Martins rammed the cruiser at least twice; the officer in it shot him once through the torso. Martins managed to move his car a short distance before dying.</t>
  </si>
  <si>
    <t>http://www.southcoasttoday.com/apps/pbcs.dll/article?AID=/20060420/NEWS/304209971</t>
  </si>
  <si>
    <t>Providence Journal reporting / Walt Lockley</t>
  </si>
  <si>
    <t>John Omar DelValle</t>
  </si>
  <si>
    <t>300 Union Ave</t>
  </si>
  <si>
    <t>Elizabeth</t>
  </si>
  <si>
    <t>07208</t>
  </si>
  <si>
    <t>Union</t>
  </si>
  <si>
    <t>Elizabeth Police Department</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</si>
  <si>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</si>
  <si>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</si>
  <si>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Brian Demarcus West</t>
  </si>
  <si>
    <t>http://www.gannett-cdn.com/-mm-/40cbf3e85e71f59ca15b8bb0e855baea285c2b29/c=43-0-256-283&amp;r=537&amp;c=0-0-534-712/local/-/media/WTSP/WTSP/2014/06/29/1404079418000-mugshot-water1.JPG</t>
  </si>
  <si>
    <t>West 3rd Street and North Florida Avenue</t>
  </si>
  <si>
    <t>Lakeland</t>
  </si>
  <si>
    <t>33805</t>
  </si>
  <si>
    <t>Lakeland Police Department</t>
  </si>
  <si>
    <t>West jumped from his vehicle during a police chase. The officer tried to evade a collision, hitting West in the process. West died from his injuries.</t>
  </si>
  <si>
    <t>http://www.wtsp.com/story/news/local/2014/06/29/armed-carjacking-suspect-dies-from-injuries/11712569/</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</si>
  <si>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</si>
  <si>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</si>
  <si>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</si>
  <si>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</si>
  <si>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</si>
  <si>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</si>
  <si>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</si>
  <si>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</si>
  <si>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</si>
  <si>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</si>
  <si>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8/26/2014.277</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</si>
  <si>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</si>
  <si>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</si>
  <si>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</si>
  <si>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</si>
  <si>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8/26/2014.280</t>
  </si>
  <si>
    <t>Jason Carulla</t>
  </si>
  <si>
    <t>http://media3.s-nbcnews.com/i/newscms/2014_25/523641/140621-jason-carulla-1835_3186a9343b1aeb38d1dfe1b619a83560.jpg</t>
  </si>
  <si>
    <t>3099 NW 79th St</t>
  </si>
  <si>
    <t>Coral Gables Police Department</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</si>
  <si>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</si>
  <si>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</si>
  <si>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8/26/2014.281</t>
  </si>
  <si>
    <t>William Lee Workman Jr.</t>
  </si>
  <si>
    <t>4365 Bayberry Drive</t>
  </si>
  <si>
    <t>Little River</t>
  </si>
  <si>
    <t>29566</t>
  </si>
  <si>
    <t>Horry</t>
  </si>
  <si>
    <t>Horry County Police Department</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</si>
  <si>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</si>
  <si>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</si>
  <si>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8/26/2014.283</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</si>
  <si>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</si>
  <si>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</si>
  <si>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</si>
  <si>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</si>
  <si>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</si>
  <si>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8/26/2014.285</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</si>
  <si>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</si>
  <si>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</si>
  <si>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was also armed with several knives.”</t>
  </si>
  <si>
    <t>http://patch.com/georgia/dunwoody/man-killed-after-aiming-fake-pistol-at-dekalb-police</t>
  </si>
  <si>
    <t>8/26/2014.294</t>
  </si>
  <si>
    <t>Juan May</t>
  </si>
  <si>
    <t>http://kdfw.images.worldnow.com/images/4075390_G.jpg</t>
  </si>
  <si>
    <t>800 E Hwy 67</t>
  </si>
  <si>
    <t>Arlington Police Department</t>
  </si>
  <si>
    <t>May was shot by an off-duty police sergeant after the two got in an argument and then a fight in the parking lot of a restaurant. The shooting is still under investigation, but the sergeant has returned to work.</t>
  </si>
  <si>
    <t>http://www.nbcdfw.com/news/local/One-Dead-in-Shooting-Outside-Duncanville-Restaurant-264153141.html</t>
  </si>
  <si>
    <t>8/26/2014.296</t>
  </si>
  <si>
    <t>Ray Junior Barber</t>
  </si>
  <si>
    <t>http://i.imgur.com/EHHPZUF.png</t>
  </si>
  <si>
    <t>536 Cynthia Rd</t>
  </si>
  <si>
    <t>Greensboro</t>
  </si>
  <si>
    <t>27406</t>
  </si>
  <si>
    <t>Guilford</t>
  </si>
  <si>
    <t>Guilford County Sheriff's Office</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</si>
  <si>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</si>
  <si>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</si>
  <si>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8/26/2014.298</t>
  </si>
  <si>
    <t>Ernest Wayne Rials</t>
  </si>
  <si>
    <t>http://www.messenger-news.com/wp-content/uploads/2014/06/obit-Ernest-Wayne-Rials-pic.jpg</t>
  </si>
  <si>
    <t>2230 S US Highway 281</t>
  </si>
  <si>
    <t>76531</t>
  </si>
  <si>
    <t>Hamilton County Sheriff's Office</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</si>
  <si>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</si>
  <si>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</si>
  <si>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8/26/2014.304</t>
  </si>
  <si>
    <t>Samuel Johnson</t>
  </si>
  <si>
    <t>3701 Stocker St</t>
  </si>
  <si>
    <t>90008</t>
  </si>
  <si>
    <t>Johnson was stopped by a mall security guard who accused him of shoplifting, and then fired and missed the guard. Police later found Johnson and fatally shot him as officers attempted to take him into custody.</t>
  </si>
  <si>
    <t>http://homicide.latimes.com/post/samuel-johnson/</t>
  </si>
  <si>
    <t>8/26/2014.309</t>
  </si>
  <si>
    <t>Michael Berry</t>
  </si>
  <si>
    <t>http://www.bigcountryhomepage.com/media/lib/203/1/f/d/1fda76cf-76e1-4f64-9fbc-635dfb7f26c1/Story.jpg</t>
  </si>
  <si>
    <t>West Broadway St</t>
  </si>
  <si>
    <t>79556</t>
  </si>
  <si>
    <t>Nolan</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</si>
  <si>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</si>
  <si>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</si>
  <si>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8/26/2014.310</t>
  </si>
  <si>
    <t>Paul Ray Kemp Jr.</t>
  </si>
  <si>
    <t>http://homicide.latimes.com.s3.amazonaws.com/media/homicide/ce379a77-68fc-47d5-af46-98ad8cdbbe08.jpeg</t>
  </si>
  <si>
    <t>3800 W 113th St</t>
  </si>
  <si>
    <t>Inglewood</t>
  </si>
  <si>
    <t>90303</t>
  </si>
  <si>
    <t>Inglewood Police Department</t>
  </si>
  <si>
    <t>Police responding to a disturbance call found Kemp fighting with another man and then attempting to flee from police. Kemp was caught and fought with officers before being fatally shot.</t>
  </si>
  <si>
    <t>http://homicide.latimes.com/post/paul-ray-kemp-jr/</t>
  </si>
  <si>
    <t>Anthony Jacob Chavez</t>
  </si>
  <si>
    <t>http://fmhotd.files.wordpress.com/2014/08/anthony-chavez.jpg?w=614</t>
  </si>
  <si>
    <t>98th St. SW and Dennis Chavez</t>
  </si>
  <si>
    <t>U.S. Marshals Service, District of New Mexico</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</si>
  <si>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</si>
  <si>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</si>
  <si>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Aaron Wright</t>
  </si>
  <si>
    <t>http://kndu.images.worldnow.com/images/4073575_G.jpg</t>
  </si>
  <si>
    <t>North Volland Street and Klamath Avenue</t>
  </si>
  <si>
    <t>Kennewick</t>
  </si>
  <si>
    <t>99336</t>
  </si>
  <si>
    <t>Benton</t>
  </si>
  <si>
    <t>Kennewick Police Department</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</si>
  <si>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</si>
  <si>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</si>
  <si>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Carlos Ocana</t>
  </si>
  <si>
    <t>http://www.trbimg.com/img-53b4b2e4/turbine/la-me-ln-skid-row-fatal-arrest-20140702-001/750/750x422</t>
  </si>
  <si>
    <t>5th and San Pedro</t>
  </si>
  <si>
    <t>90013</t>
  </si>
  <si>
    <t>Fall to death</t>
  </si>
  <si>
    <t>Ocana tried to avoid being arrested when we was tasered from a rooftop billboard. He fell to his death.</t>
  </si>
  <si>
    <t>http://www.latimes.com/local/lanow/la-me-ln-skid-row-death-20140702-story.html</t>
  </si>
  <si>
    <t>Dominic Graffeo</t>
  </si>
  <si>
    <t>Hawthorne Street</t>
  </si>
  <si>
    <t>02150</t>
  </si>
  <si>
    <t>Chelsea Police Department</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</si>
  <si>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Graffeo may have overdosed on heroin. The cause of death remains under investigation.</t>
  </si>
  <si>
    <t>http://www.bostonglobe.com/metro/2014/06/27/chelsea-man-dies-after-struggle-with-police-may-have-been-suffering-from-drug-overdose/Xqq2hFZB3LTkjSJ1jRvKbL/story.html</t>
  </si>
  <si>
    <t>Richard Arruda</t>
  </si>
  <si>
    <t>535 N Andrews Ave</t>
  </si>
  <si>
    <t>Fort Lauderdale</t>
  </si>
  <si>
    <t>33301</t>
  </si>
  <si>
    <t>Broward Sheriff's Office</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</si>
  <si>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</si>
  <si>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</si>
  <si>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Michael Huffman</t>
  </si>
  <si>
    <t>http://bloximages.newyork1.vip.townnews.com/tricities.com/content/tncms/assets/v3/editorial/9/9d/99dbf7a6-e577-5e73-a66c-88e8414d583c/53b24f0c704f2.preview-300.jpg</t>
  </si>
  <si>
    <t>Zion Church Rd</t>
  </si>
  <si>
    <t>Damascus</t>
  </si>
  <si>
    <t>24236</t>
  </si>
  <si>
    <t>Virginia State Police</t>
  </si>
  <si>
    <t>Police say when the deputy went inside the home he found 56-year-old Michael Huffman inside. Huffman was armed with a handgun, threatened to shoot the deputy, and was shot. Family member dispute this, however.</t>
  </si>
  <si>
    <t>http://www.wcyb.com/news/shooting-investigated-in-damascus/26694690</t>
  </si>
  <si>
    <t>Nyocomus Garnett</t>
  </si>
  <si>
    <t>http://kwes.images.worldnow.com/images/4080931_G.jpg</t>
  </si>
  <si>
    <t>2700 N Big Spring St</t>
  </si>
  <si>
    <t>Midland</t>
  </si>
  <si>
    <t>79705</t>
  </si>
  <si>
    <t>Midland Police Department</t>
  </si>
  <si>
    <t>Garnett was robbing a restaurant. An off-duty detective confronted Garnett. Garnett pointed a gun at the detective, prompting him to shoot Garnett.</t>
  </si>
  <si>
    <t>http://www.newswest9.com/story/25896979/employees-at-midland-restaurant-react-to-officer-involved-shooting</t>
  </si>
  <si>
    <t>Richard Flick Shryne</t>
  </si>
  <si>
    <t>http://theavtimes.com/wp-content/uploads/2014/06/Richard-Flick-Shryne-3.jpg</t>
  </si>
  <si>
    <t>40500 block 163rd Street East</t>
  </si>
  <si>
    <t>93535</t>
  </si>
  <si>
    <t>Shryne was detained for possibly intoxicated in public. While in cuffed in the back of a police vehicle he was trying to kick out the windows. Shryne became unresponsive. When paramedics arrived Shryne was pronounced dead at the scene.</t>
  </si>
  <si>
    <t>http://theavtimes.com/2014/06/28/detained-man-dies-in-sheriffs-patrol-car/</t>
  </si>
  <si>
    <t>Paul M. Edmundson</t>
  </si>
  <si>
    <t>520 S Tower Ave</t>
  </si>
  <si>
    <t>An officer was trying to detain Edmundson for stealing a burrito, he was combative and pulled out a gun. The officer shot and killed Edmundson.</t>
  </si>
  <si>
    <t>http://www.lewiscountysirens.com/?aul M. Edmundson=26104</t>
  </si>
  <si>
    <t>Donovan Brooks</t>
  </si>
  <si>
    <t>2300 45th Street</t>
  </si>
  <si>
    <t>33407</t>
  </si>
  <si>
    <t>Palm Beach County Sheriff's Department, Drug Enforcement Administration, and U.S. Immigration and Customs Enforcement</t>
  </si>
  <si>
    <t>Officials released few details about the fatal shooting of Jamaica-born Toronto cook Brooks in a drug sting operation, except to say Brooks expected to buy $80K of marijuana, that the two suspects were surrounded and ordered to the ground at the climax of the sting, and that the shooting officer felt threatened. Brooks had been unarmed.</t>
  </si>
  <si>
    <t>http://articles.sun-sentinel.com/2005-08-11/news/0508101654_1_drug-complaint-agents</t>
  </si>
  <si>
    <t>Curt Eugene Ferryman</t>
  </si>
  <si>
    <t>3802 Imeson Road</t>
  </si>
  <si>
    <t>32220</t>
  </si>
  <si>
    <t>Drug Enforcement Administration, Federal Bureau of Investigation, Jacksonville Police Department</t>
  </si>
  <si>
    <t>During the apparent wrap-up of a 50-lbs $30K marijuana purchase sting conducted by the DEA, FBI and local police, a DEA agent accidentally discharged his weapon into a vehicle holding the unarmed and compliant Ferryman and three other people. The bullet pierced the car window and went through Ferryman's torso, killing him. The agent first claimed self-defense; the agency tried to lay fault with Ferryman's father for raising him improperly. The DEA paid a "substantial" but unidentified settlement five years later.</t>
  </si>
  <si>
    <t>http://jacksonville.com/tu-online/stories/081600/met_3811587.html</t>
  </si>
  <si>
    <t>Keith Bailey</t>
  </si>
  <si>
    <t>4765 Valley View Blvd NW</t>
  </si>
  <si>
    <t>Roanoke</t>
  </si>
  <si>
    <t>24012</t>
  </si>
  <si>
    <t>Bailey was shot to death by a Texas-based DEA agent on assignment in Roanoke, not stemming from any drug investigation or activity, but because the two men fell into a dispute in a bar parking lot at 2 a.m. over a woman. By the time the DEA agent was acquitted of voluntary manslaughter charges in October 2007, he was no longer a DEA agent.</t>
  </si>
  <si>
    <t>http://www.timesdispatch.com/news/ex-dea-agent-acquitted-in-slaying/article_25e8f738-c4be-5b0b-87c3-82db463f7edd.html</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</si>
  <si>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</si>
  <si>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</si>
  <si>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</si>
  <si>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</si>
  <si>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</si>
  <si>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http://www.daytondailynews.com/news/news/crime-law/fbi-working-at-shooting-site/nXDWH/</t>
  </si>
  <si>
    <t>Barry Lee Bush</t>
  </si>
  <si>
    <t>http://media.nj.com/ledgerupdates_impact/photo/2012/04/fbijpg-3629e63a7cfc4429.jpg</t>
  </si>
  <si>
    <t>3535 U.S. Hwy 22</t>
  </si>
  <si>
    <t>08876</t>
  </si>
  <si>
    <t>Hunterdon</t>
  </si>
  <si>
    <t>Working for the FBI's Newark office as a special agent, Bush was killed by friendly gunfire during the attempted arrest of three bank robbery suspects. Agents fired at the three while they switched getaway vehicles. In the "dynamic arrest situation" Bush was killed, the suspects did not fire weapons, and one of the three temporarily escaped.</t>
  </si>
  <si>
    <t>http://www.cnn.com/2007/US/04/05/fbi.agent.killed/index.html?eref=yahoo</t>
  </si>
  <si>
    <t>Sandlin Matthews Smith</t>
  </si>
  <si>
    <t>http://www.fbi.gov/wanted/dt/sandlin-matthews-smith/smith_sm.jpg</t>
  </si>
  <si>
    <t>Gloss Mountain State Park</t>
  </si>
  <si>
    <t>Cleo Springs</t>
  </si>
  <si>
    <t>73729</t>
  </si>
  <si>
    <t>Major</t>
  </si>
  <si>
    <t>Federal Bureau of Investigation, Oklahoma Highway Patrol</t>
  </si>
  <si>
    <t>Federal agent and state troopers acting on a tip tracked the suspect of a Jacksonville Florida mosque bombing 1200 miles away to this Oklahoma state park. Smith, next to the same black Toyota Tundra seen in surveillance video of the bombing, drew a weapon when agents approached. He was shot to death.</t>
  </si>
  <si>
    <t>http://jacksonville.com/news/crime/2011-05-04/story/fbi-agents-fatally-shoot-suspect-jacksonville-mosque-bombing</t>
  </si>
  <si>
    <t>Jason Cravens</t>
  </si>
  <si>
    <t>Lodema Way</t>
  </si>
  <si>
    <t>40219</t>
  </si>
  <si>
    <t>Cravens was ordered by county officers to drop the rifle he'd been carrying outside his apartment. He refused by retreating back into the apartment, and police shot at him. When he finally emerged he'd been fatally gut-shot.</t>
  </si>
  <si>
    <t>http://www.wave3.com/story/1246236/three-metro-police-officers-cleared-of-criminal-charges-in-two-separate-shootings</t>
  </si>
  <si>
    <t>Joshua Rogers</t>
  </si>
  <si>
    <t>4411 Charles Street</t>
  </si>
  <si>
    <t>82001</t>
  </si>
  <si>
    <t>Cheyenne Police Department</t>
  </si>
  <si>
    <t>Rogers was behind the wheel of his SUV and engaged in an angry dispute over the custody of his 4-year-old child. A 911 call from the mother claimed he was dangerous and had a knife. Responding officers attempted to force Rogers to leave the drivers seat, without success. Rogers drove off, purportedly posing a fatal threat to officers, and was shot to death. He'd been disarmed.</t>
  </si>
  <si>
    <t>http://www.wyomingnews.com/articles/2005/11/30/news/import-106588.txt</t>
  </si>
  <si>
    <t>Ditania E. Kane</t>
  </si>
  <si>
    <t>2500 block W. Baltimore St.</t>
  </si>
  <si>
    <t>Finding his former girlfriend with another man, Kane fatally stabbed her with a kitchen knife on the sidewalk. A city police officer coincidentally passing in a patrol car shot and killed him immediately afterwards.</t>
  </si>
  <si>
    <t>http://articles.baltimoresun.com/2003-08-15/news/0308150009_1_truitt-monroe-police-officer-shot</t>
  </si>
  <si>
    <t>Eugene Kirk Lockwood</t>
  </si>
  <si>
    <t>3765 SW 185th Ave</t>
  </si>
  <si>
    <t>Aloha</t>
  </si>
  <si>
    <t>97007</t>
  </si>
  <si>
    <t>Washington County Sheriff's Department</t>
  </si>
  <si>
    <t>County police responding to a "shots fired" call at the Aloha Station restaurant / tavern learned that the co-owner, Lockwood, was going through a divorce from the other co-owner. He'd come to shoot up the place and had chased everybody else out. After an extended standoff Lockwood appeared on the threshold of the bar with his gun and was fatally shot by a police sniper.</t>
  </si>
  <si>
    <t>http://www.co.washington.or.us/news/sonews/upload/110101-man-shot-after-pointing-a-gun-at-deputies.pdf</t>
  </si>
  <si>
    <t>Marilyn Denise Boyd</t>
  </si>
  <si>
    <t>915 SW Springfield Drive</t>
  </si>
  <si>
    <t>Ankeny</t>
  </si>
  <si>
    <t>50023</t>
  </si>
  <si>
    <t>Ankeny Police Department</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</si>
  <si>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</si>
  <si>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Not enough evidence</t>
  </si>
  <si>
    <t>http://www.desmoinesregister.com/story/news/crime-and-courts/2014/07/05/ankeny-police-shoot-kill-armed-woman/12260917/</t>
  </si>
  <si>
    <t>8/26/2014.343</t>
  </si>
  <si>
    <t>Ennis Labaux</t>
  </si>
  <si>
    <t>243 Belle Terre Blvd.</t>
  </si>
  <si>
    <t>LaPlace</t>
  </si>
  <si>
    <t>70068</t>
  </si>
  <si>
    <t>St. John the Baptist</t>
  </si>
  <si>
    <t>St. John the Baptist Parish Sheriff Office</t>
  </si>
  <si>
    <t>St. John deputies went to a residence following a disturbance report. Relatives told police Labaux assaulted and threatened to kill family members. He cut one relative on the hand with a knife before family members disarmed him. When deputies questioned Labaux, he became combative and assaulted one of the officers. A struggle ensued, and Labaux was eventually put in handcuffs. He continued to struggle with deputies. Police says deputies tried to secure Labaux's legs when he stopped breathing. He was transferred to River Parishes Hospital where he was pronounced dead.</t>
  </si>
  <si>
    <t>http://www.nola.com/crime/index.ssf/2014/07/taser_was_used_on_laplace_man.html</t>
  </si>
  <si>
    <t>8/26/2014.345</t>
  </si>
  <si>
    <t>Cedric Stanley</t>
  </si>
  <si>
    <t>http://www.local10.com/image/view/-/26868490/highRes/1/-/maxh/240/maxw/320/-/gnv56dz/-/Cedric-Stanley.jpg</t>
  </si>
  <si>
    <t>La Baron Drive and South Drive</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</si>
  <si>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</si>
  <si>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</si>
  <si>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http://www.local10.com/news/1-killed-in-policeinvolved-shooting-in-miami-springs/26847256</t>
  </si>
  <si>
    <t>8/26/2014.348</t>
  </si>
  <si>
    <t>Dennis Dean Morrell</t>
  </si>
  <si>
    <t>Rocky Hill Road</t>
  </si>
  <si>
    <t>24202</t>
  </si>
  <si>
    <t>Washington County Police Department</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</si>
  <si>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</si>
  <si>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http://www.wcyb.com/news/standoff-underway-in-washington-county-va/26847554</t>
  </si>
  <si>
    <t>Charlotte Grahn</t>
  </si>
  <si>
    <t>http://media.oregonlive.com/news_impact/photo/charlottegrahnjpg-10a6dfbe9cfa43e9.jpg</t>
  </si>
  <si>
    <t>137 N Main Ave</t>
  </si>
  <si>
    <t>Gresham</t>
  </si>
  <si>
    <t>97030</t>
  </si>
  <si>
    <t>Charlotte Grahn and her husband, a county sergeant, had started but not completed divorce proceedings on the Friday evening when Sgt. Grahn confronted his wife in the parking lot of a Gresham lounge. He shot her to death, returned inside to fatally shoot her friends Kathleen Hoffmeistre and Victoria Schulmerich, then stepped back outside to fatally shoot himself.</t>
  </si>
  <si>
    <t>http://www.oregonlive.com/clackamascounty/index.ssf/2010/02/charlotte_grahn_feared_husband.html</t>
  </si>
  <si>
    <t>Kathleen Hoffmeister</t>
  </si>
  <si>
    <t>http://media.oregonlive.com/news_impact/photo/kathleenhoffmeisterjpg-d1726deee4c87b40.jpg</t>
  </si>
  <si>
    <t>Victoria Schulmerich</t>
  </si>
  <si>
    <t>http://www.oregonlive.com/clackamascounty/index.ssf/2012/02/families_of_women.html</t>
  </si>
  <si>
    <t>Stephen S. Minch</t>
  </si>
  <si>
    <t>3215 Edwardsville Road</t>
  </si>
  <si>
    <t>Granite City</t>
  </si>
  <si>
    <t>62040</t>
  </si>
  <si>
    <t>Granite City Police Department</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</si>
  <si>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</si>
  <si>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</si>
  <si>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8/26/2014.347</t>
  </si>
  <si>
    <t>Micki Rae Broeske</t>
  </si>
  <si>
    <t>750 Sleepy Hollow Loop</t>
  </si>
  <si>
    <t>Grants Pass</t>
  </si>
  <si>
    <t>97527</t>
  </si>
  <si>
    <t>Josephine</t>
  </si>
  <si>
    <t>Josephine County Sheriff's Department</t>
  </si>
  <si>
    <t>In the predawn hours Broeske called 911 claiming that she held her own sister hostage, and threatened to kill her. Upon arrival county officers found her in the front yard, alone, wielding a handgun, challenging officers and refusing to obey commands for some two hours. She was fatally shot.</t>
  </si>
  <si>
    <t>http://www.oregonlive.com/pacific-northwest-news/index.ssf/2011/06/josephine_county_da_finds_deputies_used_justifiable_force_in_fatal_shooting_of_suicidal_woman.html</t>
  </si>
  <si>
    <t>Gloria Hopkins</t>
  </si>
  <si>
    <t>600 block S. Streeper St.</t>
  </si>
  <si>
    <t>Hopkins called 911 twice on a Friday afternoon, once for help, the second time to say that she felt she might hurt somebody. Three officers responded and found her with a seven-inch blade in each hand. She lunged at them; they fatally shot her. Neighbors described Hopkins as friendly and mild-mannered and remarked at the speed of her killing.</t>
  </si>
  <si>
    <t>http://articles.baltimoresun.com/2003-09-24/news/0309240173_1_gloria-hopkins-city-police-officers-shooting</t>
  </si>
  <si>
    <t>Sonya Dora Nitcuk Ivanoff</t>
  </si>
  <si>
    <t>http://i19.photobucket.com/albums/b156/smallstillvoice/AK/AKAKSonyaDoraNitcukIvanoff.jpg</t>
  </si>
  <si>
    <t>E 4th Ave</t>
  </si>
  <si>
    <t>Nome</t>
  </si>
  <si>
    <t>99762</t>
  </si>
  <si>
    <t>Nome Police Department</t>
  </si>
  <si>
    <t>Ivanoff disappeared from downtown Nome and was found days later at an abandoned gold mine three miles north of town, dead, naked except for one sock, shot in the back of the head and physically battered. Suspicion fell on an on-duty Nome officer. His two murder trials resulted in a 101-year sentence, a state Sonya Ivanoff Act mandating at least 99 years for similar incidents, and attention to the many other disappeared Alaskans.</t>
  </si>
  <si>
    <t>http://www.adn.com/article/20100305/appeals-court-upholds-murder-conviction-nome-officer</t>
  </si>
  <si>
    <t>Kimberly Lane Weathers</t>
  </si>
  <si>
    <t>http://old.chronicle.augusta.com/stories/2004/09/01/obi_427181.shtml</t>
  </si>
  <si>
    <t>200 block New Petersburg Drive</t>
  </si>
  <si>
    <t>30907</t>
  </si>
  <si>
    <t>Columbia County Sheriff's Department</t>
  </si>
  <si>
    <t>Weathers was suicidal and armed. She called authorities about 5 p.m., fired three shots from her window at nothing in particular, and by the time the emerged from the front door 45 minutes later, perhaps 20 officers were on the scene. She levelled her pistol and was fatally shot once in the chest.</t>
  </si>
  <si>
    <t>http://newstimes.augusta.com/stories/2004/09/01/new_shooting.shtml</t>
  </si>
  <si>
    <t>Rebecca Key</t>
  </si>
  <si>
    <t>http://chronicle.augusta.com/images/headlines/2004/10/09/35035_170.jpg</t>
  </si>
  <si>
    <t>2000 block Walnut Street</t>
  </si>
  <si>
    <t>30901</t>
  </si>
  <si>
    <t>County deputies were looking to serve an arrest warrant to Key's friend, the owner of the house, but upon spotting deputies Key barricaded herself inside and began collecting weapons. During an extended standoff members of a SWAT team cut off electricity to the house, and a police negotiator urged her "to appreciate the spiritual impact of suicide." She emerged, threatening officers with a weapon, and was shot to death.</t>
  </si>
  <si>
    <t>http://old.chronicle.augusta.com/stories/2005/06/11/met_455684.shtml</t>
  </si>
  <si>
    <t>Laura Gassaway</t>
  </si>
  <si>
    <t>3849 Northridge Dr</t>
  </si>
  <si>
    <t>61114</t>
  </si>
  <si>
    <t>With her considerable history of mental issues and encounters with law enforcement, a Wal-Mart clerk declined to sell Gassaway ammunition. Observed in the store afterward, she stole a wallet and sunglasses, was taken into the backroom for shoplifting, and there pulled a revolver and wounded two security guards. She was shot to death by local officers on scene.</t>
  </si>
  <si>
    <t>http://articles.chicagotribune.com/2001-05-24/news/0105240277_1_wal-mart-spokesman-tom-williams-police-officers-records-show</t>
  </si>
  <si>
    <t>Jazmyne Ha Eng</t>
  </si>
  <si>
    <t>http://www.pasadenastarnews.com/apps/pbcsi.dll/storyimage/LD/20140218/NEWS/140219481/AR/0/AR-140219481.jpg&amp;maxh=400&amp;maxw=667</t>
  </si>
  <si>
    <t>9353 Valley Blvd</t>
  </si>
  <si>
    <t>Eng, standing 4-foot-9 and weighing 93 pounds, was shot to death in the lobby of a mental health clinic where she was a schizophrenia patient. Witnesses described her as sitting calmly before the arrival of the county police. Police describe her a threatening them with a hammer. In February 2014 the family settled with the county for $1.8M.</t>
  </si>
  <si>
    <t>http://www.pasadenastarnews.com/general-news/20140218/county-approves-18-million-settlement-in-shooting-of-mentally-ill-rosemead-woman</t>
  </si>
  <si>
    <t>Linda Sue Davis</t>
  </si>
  <si>
    <t>4700 block Northwest 44th Street</t>
  </si>
  <si>
    <t>Tamarac</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</si>
  <si>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</si>
  <si>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</si>
  <si>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</si>
  <si>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Jacqueline Nichols</t>
  </si>
  <si>
    <t>http://media.mlive.com/newsnow_impact/photo/15363869-large.jpg</t>
  </si>
  <si>
    <t>North Street and East Pierson Road</t>
  </si>
  <si>
    <t>Flint</t>
  </si>
  <si>
    <t>An officer was in pursuit of a suspect when he ran a stop sign and collided with Nichols' vehicle, killing Nichols.</t>
  </si>
  <si>
    <t>http://www.mlive.com/news/flint/index.ssf/2014/07/mother_of_the_people_flint_wom.html</t>
  </si>
  <si>
    <t>Lewis L. Williams</t>
  </si>
  <si>
    <t>70 Claire Dr SE</t>
  </si>
  <si>
    <t>30315</t>
  </si>
  <si>
    <t>Williams suffered from dementia. He allegedly attacked an officer with an ax, prompting the officer to shoot and kill Williams.</t>
  </si>
  <si>
    <t>http://www.ajc.com/news/news/officer-involved-shooting-in-se-atlanta/ngYcr/#__federated=1</t>
  </si>
  <si>
    <t>Norman L. Scott</t>
  </si>
  <si>
    <t>65th Avenue Way</t>
  </si>
  <si>
    <t>Cannon Falls</t>
  </si>
  <si>
    <t>55009</t>
  </si>
  <si>
    <t>Goodhue</t>
  </si>
  <si>
    <t>Minnesota State Police department</t>
  </si>
  <si>
    <t>A state trooper was responding to an accident when he collided with the Scott’s vehicle, killing both Norman L. Scott, 78, and his wife, Geneva M. Scott, 79.</t>
  </si>
  <si>
    <t>http://www.twincities.com/localnews/ci_26091563/1-dead-cannon-falls-accident</t>
  </si>
  <si>
    <t>Geneva M. Scott</t>
  </si>
  <si>
    <t>Nicholas Popplewell</t>
  </si>
  <si>
    <t>http://localtvkfor.files.wordpress.com/2014/07/capture52.png?w=355&amp;h=225&amp;crop=1</t>
  </si>
  <si>
    <t>24th Avenue SW and W. Boyd Street</t>
  </si>
  <si>
    <t>Norman</t>
  </si>
  <si>
    <t>73069</t>
  </si>
  <si>
    <t>Cleveland County sheriff Department</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</si>
  <si>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</si>
  <si>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</si>
  <si>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Donna Platz</t>
  </si>
  <si>
    <t>http://www.edderfuneralhome.com/obituaries/uploads/OI1873435158_DonnaPlatzObitPic.jpeg</t>
  </si>
  <si>
    <t>Sterrettania Road and State Route 98</t>
  </si>
  <si>
    <t>16415</t>
  </si>
  <si>
    <t>Trooper Frederick Schimp, 48, reportedly failed to stop at an intersection hitting and killing Platz.</t>
  </si>
  <si>
    <t>Not Criminal</t>
  </si>
  <si>
    <t>http://www.erietvnews.com/story/25945965/two-pa-state-troopers-involved-in-fatal-accident</t>
  </si>
  <si>
    <t>Kevin Courtner</t>
  </si>
  <si>
    <t>I-40 East and I-75</t>
  </si>
  <si>
    <t>Lenoir City</t>
  </si>
  <si>
    <t>37771</t>
  </si>
  <si>
    <t>Loudon</t>
  </si>
  <si>
    <t>Tennessee Highway Patrol</t>
  </si>
  <si>
    <t>Courtner was involved in a short pursuit with THP. When he was apprehended he was combative. Short time later he was pronounced dead.</t>
  </si>
  <si>
    <t>http://www.wcyb.com/news/tbi-investigating-death-of-man-in-custody/26809334</t>
  </si>
  <si>
    <t>Jeanetta Marie Riley</t>
  </si>
  <si>
    <t>http://www.lakeviewfuneral.com/sitemaker/memsol_data/819/1360516/1360516_profile_pic.jpg?1415398437</t>
  </si>
  <si>
    <t>520 N 3rd Ave</t>
  </si>
  <si>
    <t>Sandpoint</t>
  </si>
  <si>
    <t>83864</t>
  </si>
  <si>
    <t>Bonner</t>
  </si>
  <si>
    <t>Bonner County Sheriff's Office</t>
  </si>
  <si>
    <t>Riley was acting erratic with a knife at a hospital. She refused to follow authorities orders to drop the knife. She was shot and killed for not complying.</t>
  </si>
  <si>
    <t>http://www.ktvb.com/story/news/local/2014/07/18/hospital-shooting-woman-erratic/12830341/</t>
  </si>
  <si>
    <t>James McKinney</t>
  </si>
  <si>
    <t>500 W A St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</si>
  <si>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</si>
  <si>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</si>
  <si>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Valerie Abbott Harrington</t>
  </si>
  <si>
    <t>http://wbtw.images.worldnow.com/images/4207982_G.jpg</t>
  </si>
  <si>
    <t>Ashcraft Circle</t>
  </si>
  <si>
    <t>Pawleys Island</t>
  </si>
  <si>
    <t>29585</t>
  </si>
  <si>
    <t>Georgetown County Sheriff’s Office</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</si>
  <si>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</si>
  <si>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http://www.wbtw.com/story/26016692/friends-family-mourn-litchfield-beach-mom-shot-by-deputies</t>
  </si>
  <si>
    <t>8/26/2014.366</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</si>
  <si>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</si>
  <si>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</si>
  <si>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</si>
  <si>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</si>
  <si>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</si>
  <si>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</si>
  <si>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</si>
  <si>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</si>
  <si>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Robert Perez</t>
  </si>
  <si>
    <t>847 NE 120 Street</t>
  </si>
  <si>
    <t>33161</t>
  </si>
  <si>
    <t>The estranged wife of Perez called police: he was armed and in her front yard, angry, locked out, with her and their 7-year-old child inside. He began shooting. Police arrived and Perez shot at them too. He was fatally shot in return.</t>
  </si>
  <si>
    <t>http://articles.sun-sentinel.com/2000-02-22/news/0002220165_1_police-shot-miami-dade-police-biscayne-park</t>
  </si>
  <si>
    <t>Wayne Shawpell Grant</t>
  </si>
  <si>
    <t>Barna Avenue and Day Street</t>
  </si>
  <si>
    <t>Grant ran a red light and fled from an attempted traffic stop, perhaps because of his two outstanding misdemeanor warrants. In the course of trying to stop him three local officers had their police cruiser rammed and shot Grant as he drove by. He crashed into a tree and died shortly thereafter. Two of the officers were fired, and the third resigned, for disobeying orders to suspend the chase.</t>
  </si>
  <si>
    <t>http://articles.orlandosentinel.com/2004-09-24/news/0409240407_1_titusville-van-vuren-police-department</t>
  </si>
  <si>
    <t>Joseph T. Zagar</t>
  </si>
  <si>
    <t>11600 South Artesian Ave</t>
  </si>
  <si>
    <t>60655</t>
  </si>
  <si>
    <t>Zagar, known by the police to be mentally ill, called 911 to say there was a man with a knife on his porch. When Officers Clyde Brandenburger and William Gorman arrived, Zagar pointed a cordless drill battery pack at the ground then placed it under his chin. When he allegedly pointed it at the officers, Brandenburger, who said Zagar's action was "suicide by police', shot him 4 times and Gorman 8. Zagar's family sued. In April 2007 it took a jury 10 minutes to declare the shooting justified. In 1999 Zagar had done the same thing but the police simply persuaded him to drop the object and took him to the hospital.</t>
  </si>
  <si>
    <t>http://forum.opencarry.org/forums/showthread.php?39933-Cook-County-Officers-Kill-Man</t>
  </si>
  <si>
    <t>Luqman Jamal</t>
  </si>
  <si>
    <t>2000 Evans Rd</t>
  </si>
  <si>
    <t>32904</t>
  </si>
  <si>
    <t>Melbourne Police Department</t>
  </si>
  <si>
    <t>Jamal and an accomplice, his cousin, kidnapped two employees in an armed robbery of a TGI Friday's restaurant, part of a string of restaurant robberies up and down the eastern seaboard. Local police killed Jamal with a single shot as he threatened a female hostage.</t>
  </si>
  <si>
    <t>http://articles.orlandosentinel.com/2004-01-14/news/0401140313_1_jamal-melbourne-police-department</t>
  </si>
  <si>
    <t>Brandon Clark</t>
  </si>
  <si>
    <t>1513 Shellford Ln</t>
  </si>
  <si>
    <t>Accokeek</t>
  </si>
  <si>
    <t>20607</t>
  </si>
  <si>
    <t>Clark was one of two unarmed furniture delivery men shot in suspicious circumstances in the home of Cpl. Keith Washington, who was serving as both a police officer and a Homeland Security official in notorious Prince George's county. The three men had fallen into some kind of argument; the second victim survived. A controversial figure before and since, Washington was sentenced to 45 years in prison for this shooting.</t>
  </si>
  <si>
    <t>http://www.washingtonpost.com/wp-dyn/content/article/2007/02/02/AR2007020200522.html</t>
  </si>
  <si>
    <t>John C. Watts</t>
  </si>
  <si>
    <t>4400 block Rena Road</t>
  </si>
  <si>
    <t>Watts was fatally shot by an off-duty police officer at about 3:30 a.m. at an apartment complex as the result of an attempted armed robbery. Reportedly Watts's accomplice escaped. The same officer had shot two others in the county in 1989 and in 2001, killing one, wounding the other.</t>
  </si>
  <si>
    <t>http://forums.officer.com/forums/archive/index.php/t-96597.html</t>
  </si>
  <si>
    <t>Christopher Penley</t>
  </si>
  <si>
    <t>1341 S Ronald Reagan Blvd</t>
  </si>
  <si>
    <t>Seminole County Sheriff's Department</t>
  </si>
  <si>
    <t>With an Airsoft gun painted black to resemble a Beretta handgun, Penley briefly kidnapped a fellow student in high school, then holed up in a bathroom. After 20 unproductive minutes talking to a police negotiator Penley was fatally shot in the head by a county sharpshooter. Subsequently, a judge threw out a suit brought by the family.</t>
  </si>
  <si>
    <t>http://articles.orlandosentinel.com/2009-06-11/news/milwee_1_weippert-penley-seminole</t>
  </si>
  <si>
    <t>Bilal Dashawn Colbert</t>
  </si>
  <si>
    <t>18th Avenue and 22nd Street</t>
  </si>
  <si>
    <t>Colbert had the two young daughters of his fiancee loaded up for school when a local officer tried to stop him for stolen plates. Colbert did not stop, or did not stop fast enough. He was fatally shot once in the neck. The killing sparked community protests: the same officer had a similar fatal shooting four years previous, and Irvington had been the site of the near-fatal police beating of Haitian immigrant Max Antoine in 1996.</t>
  </si>
  <si>
    <t>http://www.wsws.org/en/articles/2001/05/kill-m10.html</t>
  </si>
  <si>
    <t>Carlos Davenport</t>
  </si>
  <si>
    <t>1100 block Washington Ave.</t>
  </si>
  <si>
    <t>66102</t>
  </si>
  <si>
    <t>Suspect reportedly charged at officers with a sword who were responding to a 911 call of a man who was attempting to stab a woman.</t>
  </si>
  <si>
    <t>http://www.kansascity.com/news/local/crime/article3688180.html</t>
  </si>
  <si>
    <t>Darryl Harcum</t>
  </si>
  <si>
    <t>2500 block Lauretta Avenue</t>
  </si>
  <si>
    <t>City police called to a domestic dispute found Harcum holding a knife to the throat of his brother. Momentarily interrupted, the brother broke free and ran, Harcum ran after him, and police pursued and fatally shot Harcum.</t>
  </si>
  <si>
    <t>http://articles.baltimoresun.com/2007-09-11/news/0709110069_1_bill-toohey-baltimore-county-county-police</t>
  </si>
  <si>
    <t>Joshua T. Waterman</t>
  </si>
  <si>
    <t>2301 S Clinton St</t>
  </si>
  <si>
    <t>Maryland Transportation Authority Police</t>
  </si>
  <si>
    <t>Waterman was a North Carolina resident shot and killed as his vehicle approached the southern toll plaza of the Fort McHenry tunnel in Baltimore. He was first approached for speeding then followed by officers in a north-bound low-speed chase. That chase was broken off, but three MTA officers opened fire on his Mazda as Waterman tried to evade the toll lanes. His family filed a $2M wrongful death suit.</t>
  </si>
  <si>
    <t>http://articles.baltimoresun.com/2002-04-18/news/0204180062_1_waterman-transportation-authority-police-fort-mchenry-tunnel</t>
  </si>
  <si>
    <t>Lonnie Dale Bosley</t>
  </si>
  <si>
    <t>4710 Bethesda Ave</t>
  </si>
  <si>
    <t>Bethesda</t>
  </si>
  <si>
    <t>20814</t>
  </si>
  <si>
    <t>Montgomery County Sheriff's Department</t>
  </si>
  <si>
    <t>Laser-aided analysis of 16 bullet holes from a powerful assault weapon on an office property led police to the fifteenth floor of an apartment building across the street. At some point during the process of interviewing residents, Bosley opened fire on police with a semiautomatic 9mm handgun. He was killed in the firefight. Reports describe Bosley as a schizophrenic off his meds.</t>
  </si>
  <si>
    <t>http://ww2.gazette.net/gazette_archive/2001/200111/chevy/news/47173-1.html</t>
  </si>
  <si>
    <t>Darryl Turner</t>
  </si>
  <si>
    <t>http://m.static.newsvine.com/servista/imagesizer?file=http3A2F2Fwww.newsvine.com2F_vine2Fimages2Fusers2Fdigits2F1699974.jpg&amp;width=380</t>
  </si>
  <si>
    <t>3024 Prosperity Church Road</t>
  </si>
  <si>
    <t>28269</t>
  </si>
  <si>
    <t>Turner, accused of a variety of small crimes, was fatally Tasered for 40 consecutive seconds by local police after being apprehended at a Food Lion where he worked. The legal aftermath includes the officer involved being suspended for five days. In 2009 the city paid the family $625K. A $6M award to the family against Taser Intl was appealed to the Fourth Circuit, struck down, but was to be re-litigated.</t>
  </si>
  <si>
    <t>http://www.foxbusiness.com/industries/2011/07/21/jury-verdict-against-taser-inc-23m-settlement/</t>
  </si>
  <si>
    <t>Caesar Nathaniel Allen</t>
  </si>
  <si>
    <t>Route 301 and Heritage Boulevard</t>
  </si>
  <si>
    <t>Bowie</t>
  </si>
  <si>
    <t>20716</t>
  </si>
  <si>
    <t>Allen's struggles with mental health had been well documented with the police. This day he'd evidently been evicted, and may have threatened a female employee of an apartment complex. Responding police found him brandishing a knife in the middle of route 301, ignoring police commands and talking about going to heaven. He was pepper-sprayed, shot with pepper balls, then fatally shot in a way that shocked witnesses.</t>
  </si>
  <si>
    <t>http://ww2.gazette.net/gazette_archive/2001/200141/bowie/news/74996-1.html</t>
  </si>
  <si>
    <t>William Wayne Rowton</t>
  </si>
  <si>
    <t>1216 South Third Avenue</t>
  </si>
  <si>
    <t>Kelso Police Department, Longview Police Department, Cowlitz County Sheriff's Department</t>
  </si>
  <si>
    <t>By accounts Rowton was distraught over some personal issues. Towards midnight he was reported as armed and suicidal. Local police called in a cooperative multijurisdictional SWAT with about 24 officers and a police negotiator, who worked with Rowton for hours into early morning. Just before 3 a.m. a sniper saw him inside, pointing a weapon at police, and Rowton was fatally shot through a plate glass window.</t>
  </si>
  <si>
    <t>http://tdn.com/news/local/police-fatally-shoot-kelso-man-during-swat-standoff/article_43a7be98-49a1-11e0-95a2-001cc4c03286.html</t>
  </si>
  <si>
    <t>Robert Heston</t>
  </si>
  <si>
    <t>Rodeo Avenue</t>
  </si>
  <si>
    <t>93906</t>
  </si>
  <si>
    <t>Heston's parents called police to report that he was "acting strangely". To subdue Heston, police tasered him more than 40 times, until he stopped moving. He died on scene. The incident is notable as the first major legal victory of a victim's family against Taser Intl; they won a $6.2M compensatory and punitive jury award in 2008.</t>
  </si>
  <si>
    <t>http://www.montereyherald.com/ci_9511484</t>
  </si>
  <si>
    <t>Morgan Chigawa</t>
  </si>
  <si>
    <t>http://www.vanguardnewsnetwork.com/v1/2005/ElewadChigawa.jpg</t>
  </si>
  <si>
    <t>1351 Dogwood Dr SW</t>
  </si>
  <si>
    <t>Conyers</t>
  </si>
  <si>
    <t>30012</t>
  </si>
  <si>
    <t>Rockdale</t>
  </si>
  <si>
    <t>Chigawa and another fugitive had robbed a bank in Phenix City Alabama, then committed aggravated assault on a police officer in Columbia Georgia, then were tracked to this Conyers motel where they were surrounded. One of the suspects tried to reach his car, which started a firefight. Chigawa was fatally shot. An FBI agent was wounded.</t>
  </si>
  <si>
    <t>http://www.news4jax.com/news/Suspect-Killed-FBI-Agent-Wounded-In-Shootout-Near-Atlanta/1917842</t>
  </si>
  <si>
    <t>Jeffrey Eggiman</t>
  </si>
  <si>
    <t>http://www.aspires-relationships.com/eggiman.jpg</t>
  </si>
  <si>
    <t>McDowell Creek Dr</t>
  </si>
  <si>
    <t>97355</t>
  </si>
  <si>
    <t>Linn County Sheriff's Office</t>
  </si>
  <si>
    <t>For reasons unknown Eggiman kidnapped the 11-year-old son of his former girlfriend and hid with him on a remote logging road. Heavily armed, he died in a shootout with county officers. The boy in the back seat of the pickup was unharmed in the incident.</t>
  </si>
  <si>
    <t>http://democratherald.com/news/local/amber-alert-suspect-fired-at-deputies/article_7e01da62-c7a5-55ff-9339-09db99695b8b.html</t>
  </si>
  <si>
    <t>Robert Kimball Fox</t>
  </si>
  <si>
    <t>http://www.mentalhealthportland.org/wp-content/uploads/2012/06/120604_rob_fox.jpg</t>
  </si>
  <si>
    <t>6700 SW 180th Ave</t>
  </si>
  <si>
    <t>Fox had threatened suicide and came out on the lawn of his duplex apartment, rifle in hand. He ignored repeated commands of county officers to drop the weapon. He was fatally shot with a single bullet.</t>
  </si>
  <si>
    <t>http://www.oregonlive.com/aloha/index.ssf/2012/06/neighbors_of_armed_aloha_man_f.html</t>
  </si>
  <si>
    <t>Jeffrey David Anderson</t>
  </si>
  <si>
    <t>http://media.oregonlive.com/aloha_news/photo/jeffery-david-anderson-mugjpg-c931e680be77978a.jpg</t>
  </si>
  <si>
    <t>7055 SW 195TH Ave</t>
  </si>
  <si>
    <t>Anderson was shot and killed by county sheriff's deputies after threatening drivers and passerby in his residential neighborhood by waving his rifle. Said to be "deeply troubled about the state of America", his mood and behavior had grown disturbing in the prior few days, and he'd been briefly hospitalized for depression.</t>
  </si>
  <si>
    <t>http://www.oregonlive.com/aloha/index.ssf/2012/07/family_of_aloha_man_killed_by.html</t>
  </si>
  <si>
    <t>Steve G. Stanturf</t>
  </si>
  <si>
    <t>19900 block S.W. Stokesay Lane</t>
  </si>
  <si>
    <t>County police came to a domestic disturbance at Stanturf's residence and escorted his wife and children off the property. Later in the evening they returned, alerted by a family member reporting Stanturf as agitated, armed and potentially suicidal. He put up armed resistance with several weapons and was shot to death.</t>
  </si>
  <si>
    <t>http://blog.oregonlive.com/breakingnews/2007/11/washington_county_deputies_kil.html#936</t>
  </si>
  <si>
    <t>Mental Health Association of Portland reporting / Walt Lockley</t>
  </si>
  <si>
    <t>Nick Ryan Hanson</t>
  </si>
  <si>
    <t>Lincoln Street</t>
  </si>
  <si>
    <t>Ashland Police Department</t>
  </si>
  <si>
    <t>Hanson, a Southern Oregon University student and athlete, died shortly after a police encounter at his apartment. Family had called them in on fears of suicide. A deputy state medical examiner ruled out the Taser used on Hanson as as the cause of his death. A Taser death, in their view, would have been immediate.</t>
  </si>
  <si>
    <t>http://www.mailtribune.com/apps/pbcs.dll/article?AID=/20060126/BIZ/301269994&amp;cid=sitesearch</t>
  </si>
  <si>
    <t>Douglas Pollock Jr</t>
  </si>
  <si>
    <t>218 Franklin Ave.</t>
  </si>
  <si>
    <t>Astoria</t>
  </si>
  <si>
    <t>97103</t>
  </si>
  <si>
    <t>Astoria Police Department</t>
  </si>
  <si>
    <t>Pollock was known to have longstanding mental issues that were perhaps aggravated this day by the disruption of a film shoot in his small town. A neighbor heard a loud pop outside, discovered Pollock on the roof of his house cutting electrical wires, called the police. Despite his mother's explanations, and begging the police not to shoot him, he was shot dead anyway.</t>
  </si>
  <si>
    <t>http://portland.indymedia.org/en/2004/06/290970.shtml</t>
  </si>
  <si>
    <t>Portland Copwatch reporting / Walt Lockley</t>
  </si>
  <si>
    <t>Shane Miguel Grundmeyer</t>
  </si>
  <si>
    <t>http://www.mentalhealthportland.org/wp-content/uploads/2011/10/shane-grundmeyer-jail-mugjpg-6c8cac9787a1cce4.jpg</t>
  </si>
  <si>
    <t>17900 block Southwest Shadypeak Lane</t>
  </si>
  <si>
    <t>Beaverton</t>
  </si>
  <si>
    <t>Wanted on a felony theft warrant, Grundmeyer fled from an attempted traffic stop by county officers. After stopping to let his 14-year-old daughter and her friend out of the car, he continued to drive away from officers. Boxed in by police vehicles in a residential street, he began ramming them with his car, and he was fatally shot.</t>
  </si>
  <si>
    <t>http://blog.oregonlive.com/breakingnews/2008/02/investigation_on_fatal_aloha_s.html</t>
  </si>
  <si>
    <t>Rodney Ray Layman</t>
  </si>
  <si>
    <t>13605 SW Jenkins</t>
  </si>
  <si>
    <t>97005</t>
  </si>
  <si>
    <t>County officers shot the unarmed Layman dead after Layman fled from an attempted traffic stop, drove his pickup into a cul-de-sac in an apartment complex, and engaged in some sort of altercation with the officer.</t>
  </si>
  <si>
    <t>http://www.co.washington.or.us/news/sonews/upload/120301-officer-involved-in-shooting.pdf</t>
  </si>
  <si>
    <t>Sengsadaphet Phongsavanh</t>
  </si>
  <si>
    <t>14595 SW Osprey Drive</t>
  </si>
  <si>
    <t>Beaverton Police Department</t>
  </si>
  <si>
    <t>Police were summoned to an apartment complex on a 911 call describing a "mental subject armed with a knife." Almost immediately on arrival officers were confronted by Phongsavanh charging at them down a grassy hill with a knife overhead. He died of five bullet wounds.</t>
  </si>
  <si>
    <t>http://www.seattlepi.com/local/article/Northwest-Briefing-1058925.php</t>
  </si>
  <si>
    <t>Rudie Wilhelm III</t>
  </si>
  <si>
    <t>https://pbs.twimg.com/profile_images/212729147/rudie_1.JPG</t>
  </si>
  <si>
    <t>9775 S.W. Rodeo Place</t>
  </si>
  <si>
    <t>97008</t>
  </si>
  <si>
    <t>Wilhelm was a businessman who recently presided over the closing of a century-old family-owned distribution company. He called police in the pre-dawn hours, suicidal. When they arrived they found Wilhelm's front door open and Wilhelm armed with a shotgun. After an exchange of gunfire officers found him dead on his front porch.</t>
  </si>
  <si>
    <t>http://www.oregonlive.com/news/index.ssf/2009/08/beaverton_police_in_standoff_w.html</t>
  </si>
  <si>
    <t>Warren Dudley Sercombe</t>
  </si>
  <si>
    <t>15100 block Northwest Oakmont Loop</t>
  </si>
  <si>
    <t>97006</t>
  </si>
  <si>
    <t>Sercombe's neighbors called the cops when they "heard explosions and saw Sercombe breaking windows in front of his house". Police fatally shot him when they perceived him reaching for a handgun on top of a nearby car. As part of their justification police noted that he had detonation cord in his boot and waistband.</t>
  </si>
  <si>
    <t>http://www.portlandcopwatch.org/PPR32/shootingssidebar32.html</t>
  </si>
  <si>
    <t>Jeremiah Paul Scanlon</t>
  </si>
  <si>
    <t>Twin Bridges Road</t>
  </si>
  <si>
    <t>Gold Hill</t>
  </si>
  <si>
    <t>97525</t>
  </si>
  <si>
    <t>On March 26, Oregon State Trooper Nick Neville shot and killed Jeremiah P. Scanlon, 47, after Scanlon shot Neville in the chest. Scanlon apparently was asking for directions and shot the officer after being asked for ID. The officer survived</t>
  </si>
  <si>
    <t>http://www.policeone.com/news/83077-Man-Who-Shot-Oregon-State-Trooper-Was-Suspect-in-Two-Nev-Bank-Robberies/</t>
  </si>
  <si>
    <t>James Brian Bartell</t>
  </si>
  <si>
    <t>2696 River Road S.</t>
  </si>
  <si>
    <t>Salem</t>
  </si>
  <si>
    <t>97302</t>
  </si>
  <si>
    <t>Salem Police Department</t>
  </si>
  <si>
    <t>In Salem, police shot and killed burglary suspect James Brian Bartell, 37, after they say he drew a gun on them during a confrontation early on February 10. Officers Rob McCracken and Tom Johnson were cleared by a grand jury in shooting Bartell, a former corrections employee with psychological problems (Salem Statesman-Journal February 28).</t>
  </si>
  <si>
    <t>https://groups.yahoo.com/neo/groups/stop-polabuse/conversations/messages/14496</t>
  </si>
  <si>
    <t>Javier Hernandez Rivera</t>
  </si>
  <si>
    <t>4000 Aumsville Hwy SE</t>
  </si>
  <si>
    <t>97317</t>
  </si>
  <si>
    <t>Marion County Sheriff's Office</t>
  </si>
  <si>
    <t>On April 10, Javier Hernandez Rivera, 30, died in the custody of Marion County Deputy Jason Hickam after he began foaming at the mouth. The deputy claims to have removed several plastic bags of methamphetamine from Rivera's mouth prior to the death (Salem Statesman-Journal, April 13).</t>
  </si>
  <si>
    <t>Shane Richard Hartung</t>
  </si>
  <si>
    <t>http://image2.findagrave.com/photos250/photos/2012/242/96272581_134636759919.jpg</t>
  </si>
  <si>
    <t>Irrigon</t>
  </si>
  <si>
    <t>97844</t>
  </si>
  <si>
    <t>Morrow</t>
  </si>
  <si>
    <t>Morrow County Sheriff's Office</t>
  </si>
  <si>
    <t>Shane Richard Hartung, 32, carrying a machete, was shot and killed in Irrigon by Morrow County Deputies Brian Snyder and Jeffery Lambier on April 12. Both deputies suffered minor injuries from the machete (Oregonian, April 14).</t>
  </si>
  <si>
    <t>http://news.google.com/newspapers?nid=1310&amp;dat=20040415&amp;id=HVFWAAAAIBAJ&amp;sjid=uusDAAAAIBAJ&amp;pg=4994,3515230</t>
  </si>
  <si>
    <t>Chelsea Fresh</t>
  </si>
  <si>
    <t>http://imgick.oregonlive.com/home/olive-media/pgmain/img/beaverton_news/photo/fresh-chelsea-1jpg-7de9bbd4439949e1.jpg</t>
  </si>
  <si>
    <t>12000 block SW Conestoga Drive</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</si>
  <si>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</si>
  <si>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</si>
  <si>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Tyler Keinonen</t>
  </si>
  <si>
    <t>http://oregon.arrests.org/mugs/Deschutes/130158.jpg</t>
  </si>
  <si>
    <t>2878 NE Jackdaw Drive</t>
  </si>
  <si>
    <t>Bend</t>
  </si>
  <si>
    <t>97701</t>
  </si>
  <si>
    <t>Bend Police Department</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</si>
  <si>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</si>
  <si>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http://www.ktvz.com/news/officer-shoots-kills-man-at-ne-bend-home/23125518</t>
  </si>
  <si>
    <t>Refugio Cruz-Fuentes</t>
  </si>
  <si>
    <t>1800 block Northeast Wichita Way</t>
  </si>
  <si>
    <t>Cruz-Fuentes pulled up in the driveway of a house under narcotics surveillance around midnight. As local officers approached the car to apprehend the three, Cruz-Fuentes was fatally shot. The shooter described him as apparently reaching for a weapon, although no weapon was found. The officer had fired eleven shots.</t>
  </si>
  <si>
    <t>http://www.bendbulletin.com/csp/mediapool/sites/BendBulletin/News/story.csp?cid=1450227&amp;sid=497&amp;fid=151</t>
  </si>
  <si>
    <t>Fouad Kaady</t>
  </si>
  <si>
    <t>http://3.bp.blogspot.com/_ROwD1ylS5js/RrVoNZ8WRdI/AAAAAAAAAAY/ItpAgdvfi7E/s1600/351652.jpg</t>
  </si>
  <si>
    <t>SE 362nd Ave</t>
  </si>
  <si>
    <t>Sandy Police Department, Clackamas County Sheriff's Office</t>
  </si>
  <si>
    <t>Questions remain about the incident but clearly Kaady's car collided with three other vehicles after it somehow caught fire. Disoriented, naked, and with third-degree burns over 40% of his body Kaady fled. He was found bleeding and with skin hanging off, relatively compliant with officers until they ordered him to lay prone on pavement. Tasered three times, he resisted and was fatally shot at close range in a gruesome, senseless death. This was ruled justified by the county. The family reached two separate $1M settlements with the city of Sandy and with the county.</t>
  </si>
  <si>
    <t>http://www.oregonlive.com/gresham/index.ssf/2010/03/fouad_kaady_family_attorney_is.html</t>
  </si>
  <si>
    <t>Walter McKelvey</t>
  </si>
  <si>
    <t>http://img.opposingviews.com/sites/default/files/imagecache/350x250/featured_image/WalterMcKelvey_0.png</t>
  </si>
  <si>
    <t>151 NE Main St</t>
  </si>
  <si>
    <t>Canyonville</t>
  </si>
  <si>
    <t>97417</t>
  </si>
  <si>
    <t>Douglas County Sheriff's Deputies</t>
  </si>
  <si>
    <t>McKelvey was intercepted by county police at a small-town convenience store on a Sunday night, acting in an erratic way and beginning to run into street traffic. McKelvey, well known to the police, resisted and struggled with the officers. Shortly after apprehension but before he was taken to jail he suffered an unknown medical emergency and stopped breathing.</t>
  </si>
  <si>
    <t>http://www.kpic.com/news/local/Man-26-dies-after-being-taken-into-custody-194931221.html</t>
  </si>
  <si>
    <t>Paul Harrison Chesser</t>
  </si>
  <si>
    <t>28351 Redwood Highway</t>
  </si>
  <si>
    <t>Cave Junction</t>
  </si>
  <si>
    <t>97523</t>
  </si>
  <si>
    <t>Josephine County Sheriff's Office</t>
  </si>
  <si>
    <t>County officers responded to calls from a local residential RV park about a man with a gun, threatening others at 2:30 a.m.. They found Chesser, who refused to put down his handgun and then pointed it at officers. He was fatally shot.</t>
  </si>
  <si>
    <t>http://www.salem-news.com/articles/november122007/man_shot_111207.php</t>
  </si>
  <si>
    <t>Walter Britt Phillips</t>
  </si>
  <si>
    <t>9000 block Holland Loop</t>
  </si>
  <si>
    <t>Possibly Phillips fled from a traffic stop for his outstanding warrant on skipping a court date, or his court date the next week on meth-related charges, but he fled. With a couple of cruisers in pursuit his pickup truck skidded to a stop, then reversed to strike one of the police cars. He was fatally shot.</t>
  </si>
  <si>
    <t>http://jocosheriff.us/news/415-officer-involved-fatal-shooting-in-cave-junction</t>
  </si>
  <si>
    <t>Luke Lewis Seal</t>
  </si>
  <si>
    <t>16112 SE 82nd Dr</t>
  </si>
  <si>
    <t>97015</t>
  </si>
  <si>
    <t>A county officer responding to a call about "a weirdo here" saw Seal hiding himself in the bushes near an exterior pay phone in a strip mall, with the phone dangling off the hook. The officer discovered that Seal had a knife, then apparently two knives. He would not comply with police orders and so he was fatally shot.</t>
  </si>
  <si>
    <t>http://blog.oregonlive.com/oregonianextra/2008/01/clackamas_county_counted_8_hom.html</t>
  </si>
  <si>
    <t>Aaron Ganon</t>
  </si>
  <si>
    <t>http://media.katu.com/images/080210_Aaron_Ganon.jpg</t>
  </si>
  <si>
    <t>14331 S.E. 132nd</t>
  </si>
  <si>
    <t>Ganon went to the apartment complex of his estranged wife and their three kids, hoping to reunite. His wife called 911 as he left, in fear that he might hurt himself -- he'd reportedly had three previous suicide attempts. Police encountered him in the parking lot of a middle school, where he pulled a gun and was fatally shot.</t>
  </si>
  <si>
    <t>http://www.katu.com/news/local/15493276.html</t>
  </si>
  <si>
    <t>Ronald Love Oxford</t>
  </si>
  <si>
    <t>63256 Valma Road</t>
  </si>
  <si>
    <t>Coos Bay</t>
  </si>
  <si>
    <t>97420</t>
  </si>
  <si>
    <t>Coos</t>
  </si>
  <si>
    <t>Coos County Sheriff's Office</t>
  </si>
  <si>
    <t>Oxford had suffered from mental illness since the age of 17, and had been diagnosed as a schizophrenic. With his condition deteriorating, "short-tempered and demanding", threatening to torch his parents' seaside house, his father gave him an ultimatum to get help with a deadline of 3/30. On that day Oxford barricaded himself in his bedroom, forced a confrontation, and was fatally shot.</t>
  </si>
  <si>
    <t>http://news.google.com/newspapers?nid=1310&amp;dat=20050430&amp;id=fmBWAAAAIBAJ&amp;sjid=ePADAAAAIBAJ&amp;pg=4812,7275861</t>
  </si>
  <si>
    <t>Steven Lile Garner</t>
  </si>
  <si>
    <t>1988 Newmark Avenue</t>
  </si>
  <si>
    <t>Coos Bay Police Department</t>
  </si>
  <si>
    <t>Garner, said to be "troubled" and a robbery suspect, was fatally shot three times by local officers after being tracked down the campus of a community college. Officers felt threatened by his aggressive gestures and his knife. The knife was a Sharpee.</t>
  </si>
  <si>
    <t>http://news.google.com/newspapers?nid=1310&amp;dat=20040605&amp;id=S05WAAAAIBAJ&amp;sjid=6esDAAAAIBAJ&amp;pg=6844,874066</t>
  </si>
  <si>
    <t>Daniel Joseph Barga</t>
  </si>
  <si>
    <t>http://media.oregonlive.com/washingtoncounty_impact/photo/daniel-barga15726547jpg-719c5054eff4c498.jpg</t>
  </si>
  <si>
    <t>3000 block North Irvine Street</t>
  </si>
  <si>
    <t>Cornelius</t>
  </si>
  <si>
    <t>97113</t>
  </si>
  <si>
    <t>Cornelius Police Department, Forest Grove Police Department</t>
  </si>
  <si>
    <t>Barga reacted progressively badly to a mushroom trip, destroying furniture, stripping off his clothes and urinating on the carpet. At about 2:30 a.m. he ventured out into a neighbor's back yard and shattered a glass table, etc. Responding officers pepper-sprayed him, tasered him, tried restraining holds, all to no avail. Barga developed breathing problems and died shortly after.</t>
  </si>
  <si>
    <t>http://www.oregonlive.com/washingtoncounty/index.ssf/2010/06/cornelius_man_who_died_in_poli_1.html</t>
  </si>
  <si>
    <t>Richard Townsend</t>
  </si>
  <si>
    <t>Harrison Boulevard and 15th Street</t>
  </si>
  <si>
    <t>Corvallis</t>
  </si>
  <si>
    <t>97330</t>
  </si>
  <si>
    <t>Corvallis Police Department</t>
  </si>
  <si>
    <t>Police were called on Townsend as he "mowed the street" and signalled to passing cars in an irrational way. They found him a short distance away with a short metal rod. Reportedly combative, Townsend continued to wave the road after being commanded to drop it, was the target of an attempted Tasing, and then was fatally shot four times in the chest at close range.</t>
  </si>
  <si>
    <t>http://www.gazettetimes.com/news/local/affidavit-gives-details-of-shooting/article_b704cd41-979d-52e0-ba5e-e5eba0bd53b5.html</t>
  </si>
  <si>
    <t>Jesse Robert Smith</t>
  </si>
  <si>
    <t>Northeast Conifer Boulevard and Northeast Conser Drive</t>
  </si>
  <si>
    <t>Benton County Sheriff's Office</t>
  </si>
  <si>
    <t>For unknown reasons Smith took off on his motorcycle from an attempted 1 a.m. traffic stop, but he didn't get far. After a brief high-speed police chase he lost control on a curve, struck a fire hydrant, and died at the scene.</t>
  </si>
  <si>
    <t>http://democratherald.com/news/local/corvallis-police-investigate-fatal-motorcycle-chase/article_0db38c9e-de38-5595-bb40-5c968d4bc87a.html</t>
  </si>
  <si>
    <t>Guy Einer McClure</t>
  </si>
  <si>
    <t>700 N Mill St</t>
  </si>
  <si>
    <t>Creswell</t>
  </si>
  <si>
    <t>97426</t>
  </si>
  <si>
    <t>Eugene Police Department, Lane County Sheriff's Office</t>
  </si>
  <si>
    <t>McClure was shot to death by SWAT members, with 25 to 31 bullets in his body, after an extended standoff outside his mobile home. The incident began with a shooting dispute between McClure and his fiancee in which both were wounded. Bleeding, McClure holed up, drinking whiskey, making more than a dozen phone calls, and announcing his defiance to the surrounding police. They flushed him out with tear gas.</t>
  </si>
  <si>
    <t>http://news.google.com/newspapers?nid=1310&amp;dat=20030122&amp;id=S09WAAAAIBAJ&amp;sjid=v-sDAAAAIBAJ&amp;pg=5237,4948907</t>
  </si>
  <si>
    <t>Donald Graham</t>
  </si>
  <si>
    <t>18465 SE Sunnyside Rd</t>
  </si>
  <si>
    <t>97089</t>
  </si>
  <si>
    <t>On the previous day Graham and his wife had been involved in a failed traffic stop, collision with other cars then into a roadside tree, and flight on foot. Graham's wife was apprehended (with four false identities in her bag) but Graham eluded officers. The next evening he was spotted prowling behind a semi-rural house, attempting to break into a shed. Although unarmed Graham was shot to death.</t>
  </si>
  <si>
    <t>http://portland.indymedia.org/en/2005/12/330580.shtml</t>
  </si>
  <si>
    <t>Clint Carey</t>
  </si>
  <si>
    <t>15758 S.E. Highway 224</t>
  </si>
  <si>
    <t>Carey called 911 and said he wanted to fight with the police. County officers responded and found his mother, who said he was off his medications, suicidal, and on meth. He reportedly charged police with a kitchen knife and was fatally shot, the second person fatally shot by county officers within two weeks.</t>
  </si>
  <si>
    <t>http://webcache.googleusercontent.com/search?q=cache:SNXGD-OtZ_EJ:www.mentalhealthportland.org/what-happened-to-clint-carey/+&amp;cd=1&amp;hl=en&amp;ct=clnk&amp;gl=us&amp;client=firefox-a</t>
  </si>
  <si>
    <t>Shawn DeVoe Mosley</t>
  </si>
  <si>
    <t>http://blog.oregonlive.com/breakingnews/2007/08/mosley.jpg</t>
  </si>
  <si>
    <t>Oregon Hwy 212 and SE Foster Road</t>
  </si>
  <si>
    <t>Homeless and with outstanding warrants for minor violations, Mosley drew and fired a weapon at a county officer during a traffic stop for a missing front license plate. The officer returned fire and killed him.</t>
  </si>
  <si>
    <t>http://blog.oregonlive.com/breakingnews/2007/08/clackamas_county_deputy_involv.html</t>
  </si>
  <si>
    <t>Adam Wehinger</t>
  </si>
  <si>
    <t>139 North Royal Avenue</t>
  </si>
  <si>
    <t>Jackson County Sheriff’s Department, Oregon State Police</t>
  </si>
  <si>
    <t>Local officers were called out to Wehinger's apartment complex for "shots fired". Veteran Wehinger answered the door holding a handgun then retreated inside. County SWAT and state troopers were called out and surrounded the location. Shots were fired inside the residence, Wehinger stepped out, and he was shot to death.</t>
  </si>
  <si>
    <t>http://www.urindependent.com/2010/05/update-from-da-on-eagle-point-shooting/</t>
  </si>
  <si>
    <t>Richard Lee Shafer</t>
  </si>
  <si>
    <t>400 block South 8th Avenue</t>
  </si>
  <si>
    <t>Elgin</t>
  </si>
  <si>
    <t>97827</t>
  </si>
  <si>
    <t>Elgin Police Department</t>
  </si>
  <si>
    <t>Shafer was killed during an early-morning domestic disturbance call by a member of Elgin's small rural police department. Shafer had been handling, and supposedly unloading, an AR-15 in the officer's presence when the officer tasered Shafer then fatally shot him.</t>
  </si>
  <si>
    <t>http://www.oregonlive.com/pacific-northwest-news/index.ssf/2011/08/police_officers_fatal_shooting_of_resident_divides_ne_oregons_elgin.html</t>
  </si>
  <si>
    <t>James David Moore</t>
  </si>
  <si>
    <t>23858 Butler Road</t>
  </si>
  <si>
    <t>Elmira</t>
  </si>
  <si>
    <t>97437</t>
  </si>
  <si>
    <t>Lane County Sheriff's Office</t>
  </si>
  <si>
    <t>By reports Moore was desperate and distraught over the end of his marriage, and had recently stalked and threatened his estranged wife. He'd also talked of killing himself. Not long after county officers arrived in the late evening, four deputies and a sergeant located him with a flashlight and shot at him a total of 53 times. Thirteen of those shots struck and killed him.</t>
  </si>
  <si>
    <t>http://www.thefreelibrary.com/Deputies+shoot,+kill+man+who+aimed+gun.-a0135139951</t>
  </si>
  <si>
    <t>Ryan Stewart Salisbury</t>
  </si>
  <si>
    <t>Skyview Lane</t>
  </si>
  <si>
    <t>97405</t>
  </si>
  <si>
    <t>Distraught family called police at 2:45 a.m. as Salisbury began smashing windows and threatening to hurt himself. The dashcam of the local police shows Salisbury with a large kitchen knife walking towards officers and saying "Shoot me man." He was fatally shot.</t>
  </si>
  <si>
    <t>http://news.google.com/newspapers?nid=1310&amp;dat=20061118&amp;id=8M9YAAAAIBAJ&amp;sjid=evADAAAAIBAJ&amp;pg=5141,3916181</t>
  </si>
  <si>
    <t>Larry McKinney</t>
  </si>
  <si>
    <t>NE 203rd Ave</t>
  </si>
  <si>
    <t>Fairview Police Department</t>
  </si>
  <si>
    <t>Officers on a disturbance call found McKinney, uncooperative and with a large knife. McKinney reportedly lunged at officers and was shot to death. McKinney's mother disputed police version of events: her son did not attack, was given no time to comply, and she herself was manhandled.</t>
  </si>
  <si>
    <t>http://www.mentalhealthportland.org/what-happened-to-larry-mckinnon/</t>
  </si>
  <si>
    <t>Don Charles Eisfeld</t>
  </si>
  <si>
    <t>3300 Main Street</t>
  </si>
  <si>
    <t>Forest Grove</t>
  </si>
  <si>
    <t>97116</t>
  </si>
  <si>
    <t>Veteran and landscaper Eisfeld, drunk and reportedly suicidal, fired more than 30 rifle rounds from the windows and doors at his neighbors in his manufactured home park. When he appeared to target county officers with the rifle he was fatally shot with a single bullet.</t>
  </si>
  <si>
    <t>http://webcache.googleusercontent.com/search?q=cache:AoI7JuovmPsJ:www.mentalhealthportland.org/washington-county-police-caused-deaths-2001-2011/+&amp;cd=9&amp;hl=en&amp;ct=clnk&amp;gl=us&amp;client=firefox-a</t>
  </si>
  <si>
    <t>Neil Bruce Marcy</t>
  </si>
  <si>
    <t>2607 21st Ave.</t>
  </si>
  <si>
    <t>Local police responded to a late-evening shots-fired call at a normally quiet apartment complex. Marcy came out from his unit, fired a weapon into the air, and returned inside. Efforts to negotiate with him went nowhere. After verbal threats that he was going to start shooting, Marcy again came out, this time with a handgun in each hand leveled at officers, and he was fatally shot.</t>
  </si>
  <si>
    <t>http://portlandtribune.com/component/content/article?id=103768</t>
  </si>
  <si>
    <t>Michael Elmo Shepherd</t>
  </si>
  <si>
    <t>300 block Sixth Street</t>
  </si>
  <si>
    <t>Garibaldi</t>
  </si>
  <si>
    <t>97118</t>
  </si>
  <si>
    <t>Tillamook</t>
  </si>
  <si>
    <t>Tillamook County Sheriff's Office</t>
  </si>
  <si>
    <t>County officers shot Shepherd as he was attempting to break in to a motor home. Shepherd, who had no known address, was armed with a hatchet when officers arrived. He refused to surrender the weapon and threatened officers with it. He was fatally shot.</t>
  </si>
  <si>
    <t>http://www.oregonlive.com/news/index.ssf/2009/10/tillamook_county_da_releases_n.html</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</si>
  <si>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</si>
  <si>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</si>
  <si>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</si>
  <si>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</si>
  <si>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</si>
  <si>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</si>
  <si>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Vaughn Sanderson</t>
  </si>
  <si>
    <t>1440 Denton Road</t>
  </si>
  <si>
    <t>After expressing suicidal thoughts, drinking heavily for several days, and with numerous weapons in the house, Sanderson's domestic partner was able to reach 911 for help. Police arrived at the rural property and Sanderson became threatening. He faced down six officers with a shotgun, fired the shotgun, and was fatally shot in return.</t>
  </si>
  <si>
    <t>http://www.co.josephine.or.us/News.asp?NewsID=212</t>
  </si>
  <si>
    <t>Cody Jack Childress</t>
  </si>
  <si>
    <t>Grass Valley</t>
  </si>
  <si>
    <t>97029</t>
  </si>
  <si>
    <t>Oregon State Police, Sherman County Sheriff's Office</t>
  </si>
  <si>
    <t>Officers responded to a reported assault and break-in, which led to a three-hour standoff with Childress. Childress ended up shot dead although he was armed only with a pair of binoculars.</t>
  </si>
  <si>
    <t>http://www.bendbugle.com/2005/04/sherman-co-officer-involved-shooting-justifiable/</t>
  </si>
  <si>
    <t>Anthony McDowell</t>
  </si>
  <si>
    <t>24000 block Southeast Oak Street</t>
  </si>
  <si>
    <t>Gresham Police Department</t>
  </si>
  <si>
    <t>McDowell's family members called 911 to report him as suicidal. He was a veteran known in the neighborhood as "Sarge". Responding officers found him in the yard handling a rifle, and shot him to death.</t>
  </si>
  <si>
    <t>http://www.oregonlive.com/gresham/index.ssf/2011/02/man_shot_by_gresham_police_ide.html</t>
  </si>
  <si>
    <t>Christopher Grassl</t>
  </si>
  <si>
    <t>NE Division Street and SE 242 Drive</t>
  </si>
  <si>
    <t>Grassel died when his minivan was struck by an Acura being chased by police at high speed through Gresham in the early morning hours.</t>
  </si>
  <si>
    <t>http://www.katu.com/news/local/4623661.html</t>
  </si>
  <si>
    <t>Andrew Meade</t>
  </si>
  <si>
    <t>http://media.oregonlive.com/clackamascounty_impact/photo/andrew-meadejpg-45b9f40d90b1dba8_small.jpg</t>
  </si>
  <si>
    <t>8640 SE Causey Avenue</t>
  </si>
  <si>
    <t>Alerted by a security guard, county officers responded to a 2:30 a.m. domestic dispute between Meade and his wife. They found Meade with a knife in the apartment hallway threatening officers. They fatally shot him, and found his wife wounded in the rear of the apartment.</t>
  </si>
  <si>
    <t>http://www.oregonlive.com/clackamascounty/index.ssf/2010/05/authorities_say_clackamas_coun.html</t>
  </si>
  <si>
    <t>Gregory Melvin Shafer</t>
  </si>
  <si>
    <t>http://bloximages.chicago2.vip.townnews.com/eastoregonian.com/content/tncms/assets/v3/editorial/d/cc/dcc53a44-555a-11e2-ad6a-001a4bcf887a/50e5039f624c5.image.jpg</t>
  </si>
  <si>
    <t>1875 U.S. 395</t>
  </si>
  <si>
    <t>Hermiston</t>
  </si>
  <si>
    <t>97838</t>
  </si>
  <si>
    <t>Umatilla</t>
  </si>
  <si>
    <t>Hermiston Police Department</t>
  </si>
  <si>
    <t>Local police located and followed Shafer after a bank robbery, catching up to him in the parking lot of a liquor store. Shafer produced a semiautomatic weapon, and was fatally shot.</t>
  </si>
  <si>
    <t>http://www.keprtv.com/news/local/Man-killed-after-Hermiston-holdup-identified-185570712.html</t>
  </si>
  <si>
    <t>Diosdado Pabingwit</t>
  </si>
  <si>
    <t>1895 S.E. Tualatin Valley Highway</t>
  </si>
  <si>
    <t>97123</t>
  </si>
  <si>
    <t>Hillsboro Police Department</t>
  </si>
  <si>
    <t>Police responding to a late-evening 911 call to a closed restaurant found Pabingwit had stabbed his wife and restaurant co-owner. He threatened the officers with a knife and was shot to death. She later died of her wounds. Police described Pabingwit as being "within a complete lunging zone" to describe the threat he posed.</t>
  </si>
  <si>
    <t>http://www.oregonlive.com/hillsboro/index.ssf/2010/06/hillsboro_police_identify_two_dead_from_stabbing_and_officer-involved_shooting.html</t>
  </si>
  <si>
    <t>Shawn Schumacher</t>
  </si>
  <si>
    <t>North Adair Street at North 13th Avenue</t>
  </si>
  <si>
    <t>After an apparent road rage incident where Schumacher opened fire on another motorist, killing him with six shots from a handgun, Schumacher fled the scene and was chased by police from multiple jurisdictions. He took his Honda Civic north to Cornelius where he was stopped by a disabling crash into a van. Barefoot and in camo pants, he emerged shooting from handguns in both hands, and was fatally shot.</t>
  </si>
  <si>
    <t>http://tdn.com/news/police-identify-man-in-fatal-shooting-in-oregon/article_537266e3-8617-591f-ad9e-43c448998f72.html</t>
  </si>
  <si>
    <t>Daniel Leon Flannigan</t>
  </si>
  <si>
    <t>http://www.mentalhealthportland.org/wp-content/uploads/2011/10/danny-leon-flanniganjpg-9b40773c724245f0-240x300.jpg</t>
  </si>
  <si>
    <t>140 NE Ihly Way</t>
  </si>
  <si>
    <t>97124</t>
  </si>
  <si>
    <t>Veteran Flannigan bumped his car with the car of his estranged 17-year-old girlfriend in an apartment parking lot, causing a visit from the local police and a two-hour standoff. He'd had a history of depression and related mental issues. A police sniper shot him from 250 feet away as he "walked swiftly towards" a group of officers, which apparently constituted a sufficient threat.</t>
  </si>
  <si>
    <t>Songseumsack Tanovan</t>
  </si>
  <si>
    <t>http://media.katu.com/images/Songseumsack_Tanovan.jpg</t>
  </si>
  <si>
    <t>6600 block Southeast Wrenfield Street</t>
  </si>
  <si>
    <t>Tanovan's son called for medical help because his father showed symptoms of stroke: trouble speaking, disoriented, one side of his body numb, and he had drunk "every bottle of alcohol in the house that day". When the police arrived Tanovan went for his hunting guns and had a standoff with police, firing as many as 20 rounds. A sniper fatally shot him.</t>
  </si>
  <si>
    <t>http://blog.oregonlive.com/washingtoncounty/2007/05/previous_stories_about_the_dea.html</t>
  </si>
  <si>
    <t>Victor Torres-Elizondo</t>
  </si>
  <si>
    <t>Southeast 13th Avenue and Maple Street</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</si>
  <si>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</si>
  <si>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</si>
  <si>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Matthew Borner</t>
  </si>
  <si>
    <t>http://www.mentalhealthportland.org/wp-content/uploads/2013/09/Matthew-Borner.jpg</t>
  </si>
  <si>
    <t>1600 block Portland Street</t>
  </si>
  <si>
    <t>Klamath Falls</t>
  </si>
  <si>
    <t>97601</t>
  </si>
  <si>
    <t>Klamath</t>
  </si>
  <si>
    <t>Klamath Falls Police Department</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</si>
  <si>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</si>
  <si>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</si>
  <si>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Lenny Miles</t>
  </si>
  <si>
    <t>http://pioneernewsgroup.com/klamathmostwanted/wp-content/uploads/sites/14/2014/06/Miles-Lenny.jpg</t>
  </si>
  <si>
    <t>Shasta Way and Summers Lane</t>
  </si>
  <si>
    <t>97603</t>
  </si>
  <si>
    <t>Klamath County Sheriff’s Department, Klamath Falls Police Department, and Oregon State Police</t>
  </si>
  <si>
    <t>Miles was shot and killed in the immediate aftermath of his armed robbery of a market and a firefight with police. He had multiple outstanding felony warrants.</t>
  </si>
  <si>
    <t>http://koin.com/2014/11/17/wanted-man-dead-after-robbery-police-chase/</t>
  </si>
  <si>
    <t>Devon Shane Linville</t>
  </si>
  <si>
    <t>52000 block Lost Ponderosa Road</t>
  </si>
  <si>
    <t>La Pine</t>
  </si>
  <si>
    <t>97739</t>
  </si>
  <si>
    <t>Deschutes County Sheriff's Office, Oregon State Police</t>
  </si>
  <si>
    <t>County police and state troopers responding to a domestic disturbance call found Linville with a knife. According to police Linville attacked the officers with the knife, and he was fatally shot.</t>
  </si>
  <si>
    <t>http://www.bendweekly.com/Local-News/894.html</t>
  </si>
  <si>
    <t>Dragan Rados</t>
  </si>
  <si>
    <t>Lake Oswego</t>
  </si>
  <si>
    <t>97034</t>
  </si>
  <si>
    <t>Lake Oswego Police Department</t>
  </si>
  <si>
    <t>Bosian immigrant Rados dialed 911 in the early morning hours but hung up. He'd recently lost his job. Then again in the afternoon he dialed 911 and hung up. When police arrived Rados charged them with a knife and was fatally shot. Reporting pointed out that the state medical examiner ruled his death a suicide, with cause of death three gunshots to the chest. Furthermore the officer would be exonerated for the shooting but could theoretically be charged with felony 2nd degree manslaughter for assisting a suicide. (This entry based on a single online source.)</t>
  </si>
  <si>
    <t>http://www.portlandcopwatch.org/PPR23/suicidebycop23.HTML</t>
  </si>
  <si>
    <t>David Turnbull</t>
  </si>
  <si>
    <t>513 Center St</t>
  </si>
  <si>
    <t>Lakeview</t>
  </si>
  <si>
    <t>97630</t>
  </si>
  <si>
    <t>Police found Turnbull in a grocery store parking lot with a knife and a meth pipe. As officers walked him towards jail, he collapsed, and was pronounced dead within half-an-hour.</t>
  </si>
  <si>
    <t>http://www.kgw.com/story/local/2014/10/27/12603606/</t>
  </si>
  <si>
    <t>Sarah Jo Johnson</t>
  </si>
  <si>
    <t>http://bloximages.chicago2.vip.townnews.com/helenair.com/content/tncms/assets/v3/editorial/f/c4/fc4e5302-7253-11e3-a504-0019bb2963f4/52c31ec868e2d.preview-100.jpg</t>
  </si>
  <si>
    <t>2020 NE 22nd St</t>
  </si>
  <si>
    <t>Lincoln City</t>
  </si>
  <si>
    <t>97367</t>
  </si>
  <si>
    <t>Johnson and a male accomplice pulled off an armed robbery in Butte Montana that netted them cash and five weapons. Police tracked their location via cell phone to this seaside Oregon town and laid a trap. After a five-hour armed standoff Johnson killed herself, and Wallace was injured after a deliberate collision with a police vehicle.</t>
  </si>
  <si>
    <t>http://mtstandard.com/news/local/update-robbery-suspect-dead-authorities-mum-on-surviving-suspect-s/article_b193b668-7505-11e3-a171-001a4bcf887a.html</t>
  </si>
  <si>
    <t>Juventino Bermudez-Arenas</t>
  </si>
  <si>
    <t>Southwest Baker Street</t>
  </si>
  <si>
    <t>McMinnville</t>
  </si>
  <si>
    <t>97128</t>
  </si>
  <si>
    <t>Yamhill</t>
  </si>
  <si>
    <t>McMinnville Police Department</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</si>
  <si>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</si>
  <si>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</si>
  <si>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Elias Angel Ruiz</t>
  </si>
  <si>
    <t>http://www.mentalhealthportland.org/wp-content/uploads/2012/03/Elias-Ruiz-High-School.jpg</t>
  </si>
  <si>
    <t>812 Pennsylvania Ave.</t>
  </si>
  <si>
    <t>Medford Police Department</t>
  </si>
  <si>
    <t>A 911 call from his family brought police to the house of Ruiz's parents. He was highly agitated and destructive, and met the police with knife in hand, forcing an officer to stumble. He was shot to death. He'd been wearing a bullet-resistant vest and was carrying three knives.</t>
  </si>
  <si>
    <t>http://www.mailtribune.com/article/20120124/News/201240308</t>
  </si>
  <si>
    <t>Joseph Vavrosky</t>
  </si>
  <si>
    <t>http://thumbs.mugshots.com/gallery/images/2/c9/bf/Joseph-Matthew-Vavrosky_mugshot.400x800.jpg</t>
  </si>
  <si>
    <t>1200 E McAndrews Rd</t>
  </si>
  <si>
    <t>97504</t>
  </si>
  <si>
    <t>When an Oregon state trooper pulled Vavrosky over in a DUI activity, Vavrosky bolted from his car, crossed the I-5 viaduct and ran towards Biddle Road. Officers pursuing on foot attempted to Tase him, but missed, they said. Discovered in the bushes of a bike path he was arrested, collapsed, and died shortly after. An autopsy mysteriously showed "no apparent cause of death."</t>
  </si>
  <si>
    <t>http://www.kdrv.com/vavroskys-friends-reflect-on-their-loss/</t>
  </si>
  <si>
    <t>Nicholas Vega</t>
  </si>
  <si>
    <t>1850 Crater Lake Ave.</t>
  </si>
  <si>
    <t>Vega's niece, her husband and their 14-month-old son had had to retreat to the second story of their house as Vega raged below on the ground floor, she reported to police on a 911 call. When police arrived in mid-morning Vega would not relinquish his loaded rifle or obey police commands. He was shot to death and died at the scene.</t>
  </si>
  <si>
    <t>http://www.dailytidings.com/article/20050512/News/305129997</t>
  </si>
  <si>
    <t>Travis Utley</t>
  </si>
  <si>
    <t>http://lintvkoin.files.wordpress.com/2014/06/travis-blake-utley-06122014.jpg?w=640</t>
  </si>
  <si>
    <t>SE Johnson Creek Blvd &amp; SE 32nd Ave</t>
  </si>
  <si>
    <t>Milwaukie</t>
  </si>
  <si>
    <t>97222</t>
  </si>
  <si>
    <t>Milwaukie Police Department</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</si>
  <si>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</si>
  <si>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</si>
  <si>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Bradley Michael Snell</t>
  </si>
  <si>
    <t>Southeast 21st Avenue</t>
  </si>
  <si>
    <t>Snell took three of his neighbors hostage -- a single mother and her two young sons -- and forced the woman to call around to medical providers in search of his pain medication. County officers had been alerted by clinics that Snell had called before the incident. With seven SWAT members on site only a single shot was fired, but several of them wrestled Snell to the ground after he was fatally wounded.</t>
  </si>
  <si>
    <t>http://www.oregonlive.com/clackamascounty/index.ssf/2009/04/clackamas_deputies_shoot_armed.html</t>
  </si>
  <si>
    <t>Jesse Aaron Weatherford</t>
  </si>
  <si>
    <t>http://ak-cache.legacy.net/legacy/images/cobrands/oregon/photos/ore0002981810_024034.jpgx?w=200&amp;h=200&amp;option=1&amp;fc=fff</t>
  </si>
  <si>
    <t>12600 S.E. Freeman Way</t>
  </si>
  <si>
    <t>The state medical examiner ruled that Weatherford had precipitated his own fatal encounter with local police. He'd cut his own wrists with a knife, was not stopped by a less-lethal "sponge" round, and continued to advance on officers until he was shot. The previous day he'd suicidally crashed his car into a tree.</t>
  </si>
  <si>
    <t>http://www.oregonlive.com/clackamascounty/index.ssf/2009/06/milwaukie_man_attempted_suicid.html</t>
  </si>
  <si>
    <t>Shane Lucan Griffin</t>
  </si>
  <si>
    <t>30200 block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</si>
  <si>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</si>
  <si>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</si>
  <si>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</si>
  <si>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</si>
  <si>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John Charles Bocock</t>
  </si>
  <si>
    <t>First Avenue and Oak Street</t>
  </si>
  <si>
    <t>Myrtle Creek</t>
  </si>
  <si>
    <t>97457</t>
  </si>
  <si>
    <t>Myrtle Creek Police Department</t>
  </si>
  <si>
    <t>Bocock shot and wounded another man in the parking lot of a realty company mid-morning. Responding local officers encountered Bocock, still armed, and fatally shot him.</t>
  </si>
  <si>
    <t>http://www.kpic.com/news/local/131792633.html</t>
  </si>
  <si>
    <t>Deveron Schreiner</t>
  </si>
  <si>
    <t>http://media.keprtv.com/images/Dev.jpg</t>
  </si>
  <si>
    <t>221 S Main St</t>
  </si>
  <si>
    <t>Pendleton</t>
  </si>
  <si>
    <t>97801</t>
  </si>
  <si>
    <t>Pendleton Police Department</t>
  </si>
  <si>
    <t>Law enforcement from Schreiner's home county called Pendleton police to warn them that he was headed their way, armed, in a stolen car, with a prison record, and potentially suicidal. Officers intercepted him in front of a downtown spa storefront. After an extended standoff Schreiner pointed his weapon at officers, and he was shot dead.</t>
  </si>
  <si>
    <t>http://www.keprtv.com/news/local/22179619.html</t>
  </si>
  <si>
    <t>Lukus Glenn</t>
  </si>
  <si>
    <t>http://www.mentalhealthportland.org/wp-content/uploads/2011/10/lukus-david-glennjpg-0556504d293aee91.jpg</t>
  </si>
  <si>
    <t>9200 block Southwest 80th Avenue</t>
  </si>
  <si>
    <t>97223</t>
  </si>
  <si>
    <t>Glenn's family called police on him at 3 a.m. They found him drunk, suicidal and armed with a pocket knife. When he turned to go back into the house (supposedly threatening family members) he was fatally shot. The police advanced an incorrect narrative about their use of bean-bag rounds. A long legal battle over that story resulted in a $2.5M settlement for the family.</t>
  </si>
  <si>
    <t>http://www.oregonlive.com/tigard/index.ssf/2012/08/lukus_glenn_verdict_of_25_mill.html</t>
  </si>
  <si>
    <t>Bryan Guerrero</t>
  </si>
  <si>
    <t>http://media.oregonlive.com/washingtoncounty_impact/photo/9142811-small.jpg</t>
  </si>
  <si>
    <t>1500 block Northwest 88th Avenue</t>
  </si>
  <si>
    <t>97229</t>
  </si>
  <si>
    <t>Through the bedroom window of a residence, a county officer witnessed Guerrero in an alcohol-fueled fight with another man at 3:30 a.m. Shirtless Guerrero, with blood smeared on his chest and face, ignored three commands to drop the blade he was holding. The officer fatally shot him through the window.</t>
  </si>
  <si>
    <t>http://www.oregonlive.com/washingtoncounty/index.ssf/2010/06/washington_county_sheriffs_off_8.html</t>
  </si>
  <si>
    <t>Colby Lee Diller</t>
  </si>
  <si>
    <t>NW Murray Blvd &amp; US-26</t>
  </si>
  <si>
    <t>County officers observed Colby Diller travelling the wrong way on Hwy 26 at 2:30 in the morning, and gave chase the wrong way at up to 80 MPH for a matter of miles. A deputy laying down a spike strip to stop Diller was unable to wave off Nancy Lee Logan-Morgan, travelling legally and at full speed, and those two vehicles collided head on, killing both drivers.</t>
  </si>
  <si>
    <t>http://www.co.washington.or.us/News/SONews/upload/012901-Double-fatal-accident-on-Hwy-26.pdf</t>
  </si>
  <si>
    <t>Nancy Lee Logan-Morgan</t>
  </si>
  <si>
    <t>NW Murray Blvd &amp; US-27</t>
  </si>
  <si>
    <t>Ollie B. Russell</t>
  </si>
  <si>
    <t>In the middle of the night, an irrational Russell shot his own 26-year-old granddaughter in the shoulder, seriously wounding her. Police arrived and entered the house to remove four young children but Russell refused to leave and began an armed standoff. The house caught fire after tear gas canisters were shot in. He was found inside, dead of smoke inhalation.</t>
  </si>
  <si>
    <t>http://www.deseretnews.com/article/787784/Portland-man-dies-in-fire-after-shooting-granddaughter.html?pg=all</t>
  </si>
  <si>
    <t>Marino Sanchez-Sanchez</t>
  </si>
  <si>
    <t>NE 188th Avenue and Glisan</t>
  </si>
  <si>
    <t>Sanchez-Sanchez was killed when the van he rode in was struck by a local officer traveling 60 MPH, without lights or siren, ran a stop sign. The officer offered two conflicting excuses for the incident (the stop sign was obscured by a tree limb, and his brakes had failed), and it emerged that during training he'd been criticized for his poor driving five separate times. The family settled for $476K.</t>
  </si>
  <si>
    <t>http://portlandtribune.com/component/content/article?id=99381</t>
  </si>
  <si>
    <t>Keaton Otis</t>
  </si>
  <si>
    <t>http://pifactory.net/catalog/files/ko/keaton_grad_pic.tiff</t>
  </si>
  <si>
    <t>NE Halsey and NE 6</t>
  </si>
  <si>
    <t>Gunshot, Tasered, Beaten, Bean bag rounds</t>
  </si>
  <si>
    <t>Shot 23 times. See: http://justiceforkeatonotis.wordpress.com/</t>
  </si>
  <si>
    <t>http://justiceforkeatonotis.wordpress.com/</t>
  </si>
  <si>
    <t>James Arthur Pelkey</t>
  </si>
  <si>
    <t>Interstate 5</t>
  </si>
  <si>
    <t>Rice Hill</t>
  </si>
  <si>
    <t>97462</t>
  </si>
  <si>
    <t>Douglas County Sheriff's Office</t>
  </si>
  <si>
    <t>County officers attempted to stop Pelkey on the interstate, following up on reports of his involvement in a prior hit-and-run accident. Pelkey's 1986 GMC pickup violently collided at high speed with a county patrol car stopped there on the freeway shoulder to lay out a spike strip to stop him.</t>
  </si>
  <si>
    <t>http://projects.registerguard.com/csp/cms/sites/web/news/cityregion/25649985-41/police-dow-pelkey-blue-eugene.csp</t>
  </si>
  <si>
    <t>Itali Arellana-Vargas</t>
  </si>
  <si>
    <t>West Evans Creek Road</t>
  </si>
  <si>
    <t>Rogue River</t>
  </si>
  <si>
    <t>97537</t>
  </si>
  <si>
    <t>Arellana-Vargas was a Mexican national working on a bootleg marijuana operation in the deep woods on Bureau of Land Management territory. During an early-morning county SWAT drug raid, Arellana-Vargas fled uphill to retrieve a loaded shotgun, and was fatally shot.</t>
  </si>
  <si>
    <t>http://webcache.googleusercontent.com/search?q=cache:RVsuI6gQrNgJ:www.mailtribune.com/article/20100826/NEWS/8260332%3Ftemplate%3Dprintart+&amp;cd=1&amp;hl=en&amp;ct=clnk&amp;gl=us&amp;client=firefox-a</t>
  </si>
  <si>
    <t>Gregory Allen Price</t>
  </si>
  <si>
    <t>1036 SE Douglas Ave</t>
  </si>
  <si>
    <t>Roseburg</t>
  </si>
  <si>
    <t>97470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</si>
  <si>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</si>
  <si>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</si>
  <si>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Nathan Lubken</t>
  </si>
  <si>
    <t>http://image1.findagrave.com/photos250/photos/2011/92/67558930_130188952382.jpg</t>
  </si>
  <si>
    <t>NE Stephens St and NE Garden Valley Blvd</t>
  </si>
  <si>
    <t>Roseburg Police Department</t>
  </si>
  <si>
    <t>On a late Sunday night, Lubken was driving a stolen Honda Civic and attempting to escape police when he lost control of the vehicle and slammed head-on into another police cruiser moving to block him. His female passenger went to the hospital in serious condition.</t>
  </si>
  <si>
    <t>http://www.oregonlive.com/news/index.ssf/2010/02/driver_dies_after_head-on_coll.html</t>
  </si>
  <si>
    <t>Anthony Dias Duarte</t>
  </si>
  <si>
    <t>Roseburg Police Department, Douglas County Sheriff's Office</t>
  </si>
  <si>
    <t>Six hours of attempted negotiation, starting in the early evening and stretching to 3 a.m., proved unsuccessful when Diaz Duarte stormed out of his mother's house and started a firefight with local and county officers. He'd threatened his mother with a handgun; she'd escaped the house and called 911. Diaz Duarte wounded one officer in the ankle before being fatally shot.</t>
  </si>
  <si>
    <t>http://news.google.com/newspapers?nid=1310&amp;dat=20050520&amp;id=9mtXAAAAIBAJ&amp;sjid=gPADAAAAIBAJ&amp;pg=5462,4905331</t>
  </si>
  <si>
    <t>Chase Hammer</t>
  </si>
  <si>
    <t>http://media.katu.com/images/chase-hammer.jpg</t>
  </si>
  <si>
    <t>3700 Scenic View Dr SE</t>
  </si>
  <si>
    <t>Local police responded to a call from Hammer's girlfriend that he was armed, depressed and possibly suicidal. On arriving at the scene Hammer refused to drop his weapon and was fatally shot.</t>
  </si>
  <si>
    <t>http://www.oregonlive.com/pacific-northwest-news/index.ssf/2012/10/police_names_of_people_involve.html</t>
  </si>
  <si>
    <t>Dru Garrett Larson</t>
  </si>
  <si>
    <t>http://bloximages.chicago2.vip.townnews.com/tillamookheadlightherald.com/content/tncms/assets/v3/editorial/8/fe/8febb31a-fff2-11e0-953f-001cc4c002e0/4ea83a40489ff.image.jpg</t>
  </si>
  <si>
    <t>Liberty St NE &amp; Grove St NE</t>
  </si>
  <si>
    <t>97301</t>
  </si>
  <si>
    <t>Larson led police on a high-speed chase in a stolen car through the streets of Salem before crashing the vehicle. As officers approached he was initially cooperative but then attempted to escape, nearly striking police. They fatally shot him.</t>
  </si>
  <si>
    <t>http://www.oregonlive.com/pacific-northwest-news/index.ssf/2011/11/grand_jury_says_officer_justif.html</t>
  </si>
  <si>
    <t>Gregory Anter Rold</t>
  </si>
  <si>
    <t>http://1.bp.blogspot.com/_DmtdGP6kzMQ/ShoI7ZQ3FEI/AAAAAAAAKWY/7Tocvdkc-XE/s1600/GregoryRold.jpg</t>
  </si>
  <si>
    <t>1200 block Royvonne Avenue Southeast</t>
  </si>
  <si>
    <t>Officers were called to an apartment building on reports of a trespasser in the early evening. That was Rold, who vigorously resisted arrest. He was tasered, beaten with batons, and handcuffed; at some point after that officers realized that he'd stopped breathing.</t>
  </si>
  <si>
    <t>http://www.oregonlive.com/news/index.ssf/2009/05/salem_man_dies_after_police_sh.html</t>
  </si>
  <si>
    <t>Glenn Shipman Jr.</t>
  </si>
  <si>
    <t>http://portlandtribune.com/images/news_graphics/118894138666394900.jpg</t>
  </si>
  <si>
    <t>NW 5th St</t>
  </si>
  <si>
    <t>Scappoose</t>
  </si>
  <si>
    <t>Scappoose Police Department, Oregon State Police</t>
  </si>
  <si>
    <t>With their son at 450 pounds and with a history of mental issues, Shipman's parents called police when he threatened to switch off the power to their house. Police arrived, determined they weren't needed, left, and were called back later in the evening to help transmit Shipman to a local hospital. He became delusional and combative, was tasered twice, and died three days later in the hospital.</t>
  </si>
  <si>
    <t>http://portlandtribune.com/component/content/article?id=91458</t>
  </si>
  <si>
    <t>Jeffrey Dean Turpin</t>
  </si>
  <si>
    <t>Turpin arrived in a Scappoose residential neighborhood at 2 a.m. shirtless, barefoot, armed with a handgun and draped with an American flag. He was intercepted and questioned but -- oddly -- not brought into custody by local police, leaving him free to roam and then knock on the door of a Portland officer. The officer had been warned about Turpin and had gathered his family in their basement laundry. After a verbal exchange the officer fatally shot him through the door and side window.</t>
  </si>
  <si>
    <t>http://portlandtribune.com/component/content/article?id=61954</t>
  </si>
  <si>
    <t>Brooks Jay Anderson</t>
  </si>
  <si>
    <t>Scappoose Vernonia Hwy &amp; Bunker Hill Rd</t>
  </si>
  <si>
    <t>Columbia County Sheriff's Office</t>
  </si>
  <si>
    <t>Brooks Jay Anderson and his passenger Robert J. Regan were both killed in a fiery crash at the end of an extended high-speed chase. Driving a stolen car, Anderson had been wanted for a long list of offenses. Although reaching speeds of 80 MPH for 18 miles on a twisting rural road through the Cascade range, police claimed to have strictly followed their chase procedures.</t>
  </si>
  <si>
    <t>http://www.thechronicleonline.com/news/article_8bc5c54a-885d-11df-ab2b-001cc4c002e0.html?mode=jqm</t>
  </si>
  <si>
    <t>Robert J. Regan</t>
  </si>
  <si>
    <t>Martin Anthony George</t>
  </si>
  <si>
    <t>19181 SW Rock Creek Rd</t>
  </si>
  <si>
    <t>97378</t>
  </si>
  <si>
    <t>Yamhill County Sheriff's Office, Oregon State Police</t>
  </si>
  <si>
    <t>With a long criminal record behind him, George led officers on a vehicle chase for several hours in the foothills north of Sheridan, Oregon. In the end he was caught on the long gravel driveway of a local landowner, attempted to escape by assaulting the police with his stolen car, and was shot to death.</t>
  </si>
  <si>
    <t>https://groups.google.com/forum/#!topic/alt.prisons/UQFaPr7LAAw</t>
  </si>
  <si>
    <t>Jimmie Eugene Hickey</t>
  </si>
  <si>
    <t>http://www.mentalhealthportland.org/wp-content/uploads/2013/02/Jimmie-Hickey.jpg</t>
  </si>
  <si>
    <t>12622 Silverton Rd NE</t>
  </si>
  <si>
    <t>Silverton</t>
  </si>
  <si>
    <t>97381</t>
  </si>
  <si>
    <t>Marion County Sheriff's Office, Oregon State Police</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</si>
  <si>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</si>
  <si>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</si>
  <si>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</si>
  <si>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</si>
  <si>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</si>
  <si>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</si>
  <si>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</si>
  <si>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</si>
  <si>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Scott William Boyko</t>
  </si>
  <si>
    <t>5495 A Street</t>
  </si>
  <si>
    <t>97478</t>
  </si>
  <si>
    <t>Boyko stole a car and was chased by police after a hit-and-run accident. He fled to an apartment complex and tried to conceal himself in a storage shed. When confronted by officers he repeatedly claimed to have a gun. Police flushed him out, unfortunately, into an apartment with two small children, in front of whom he was fatally shot.</t>
  </si>
  <si>
    <t>http://www.kval.com/news/local/4452817.html</t>
  </si>
  <si>
    <t>Richard Sykes</t>
  </si>
  <si>
    <t>750 9th Street</t>
  </si>
  <si>
    <t>97477</t>
  </si>
  <si>
    <t>City employee Skyes called his health care provider with a threat that he'd start shooting if he didn't get his pain medication. The provider called the police; the police arrived and engaged Sykes, who came out with a weapon, executed a barrel roll and a commando crawl in his front yard, fired 17 rounds altogether. Four officers shot him with 31 bullets. Ten hit him fatally.</t>
  </si>
  <si>
    <t>http://www.kval.com/news/local/33828789.html</t>
  </si>
  <si>
    <t>Jason Porter</t>
  </si>
  <si>
    <t>http://registerguard.com/csp/cms/sites/dt.common.streams.StreamServer.cls?STREAMOID=82dJpMryKE8WgP_tF4OMYc$daE2N3K4ZzOUsqbU5sYuZAvH5$ijLC_bzGifhmOjqWCsjLu883Ygn4B49Lvm9bPe2QeMKQdVeZmXF$9l$4uCZ8QDXhaHEp3rvzXRJFdy0KqPHLoMevcTLo3h8xh70Y6N_U_CryOsw6FTOdKL_jpQ-&amp;CONTENTTYPE=image/jpeg</t>
  </si>
  <si>
    <t>Main St &amp; N 42nd St</t>
  </si>
  <si>
    <t>Driving a stolen pickup and without a license, Porter was chased by police and ended up stuck on railroad tracks in an industrial parking lot. A local officer stepped up to the pickup and fatally shot Porter once, in the head, because the officer thought he saw a gun. There was no gun. Lingering controversy followed the case: witnesses contradicted the police narrative, Porter's father was sent to prison for hiring a hitman to kill the officer, and county reviews stretched on for nine years.</t>
  </si>
  <si>
    <t>http://registerguard.com/rg/news/local/32258500-75/story.csp</t>
  </si>
  <si>
    <t>Archie Willie Churchill III</t>
  </si>
  <si>
    <t>Main St and S Mill St</t>
  </si>
  <si>
    <t>A local police officer attempted a traffic stop on motorcyclist Chuchill, an armed and wanted felon who'd said he would never go back to prison. Witnesses support the police account that Churchill was violently uncooperative, pulled a gun on the officer, and that his fatal shooting seemed justified.</t>
  </si>
  <si>
    <t>http://www.thefreelibrary.com/Shooting+justified,+official+says.-a0148686025</t>
  </si>
  <si>
    <t>Byron Scott Kincade</t>
  </si>
  <si>
    <t>OR-207</t>
  </si>
  <si>
    <t>Stanfield</t>
  </si>
  <si>
    <t>Stanfield Police Department</t>
  </si>
  <si>
    <t>Kincade stole an idling newspaper-delivery car from a truck stop at 4 a.m. Local police responding to the theft happened to glimpse the car and gave chase at high spped. Both headed south on state highway 207, Kincade failed to negotiate a curve, crashed the stolen car, was ejected from the vehicle and died at the scene.</t>
  </si>
  <si>
    <t>http://www.jrn.com/kivitv/news/216077411.html</t>
  </si>
  <si>
    <t>Mark A. Harrell</t>
  </si>
  <si>
    <t>Bean Coffin Lane</t>
  </si>
  <si>
    <t>Summerville</t>
  </si>
  <si>
    <t>97876</t>
  </si>
  <si>
    <t>Elgin Police Department, Union County Sheriff's Office, Oregon State Police</t>
  </si>
  <si>
    <t>Dispatchers taking the 1 a.m. call about a distraught and suicidal Harrell realized they'd taken a nearly identical call four weeks earlier from the same household. During both calls Harrell reported cutting himself and had threatened to kill any police sent over. Eight officers responded, one of whom encountered the victim on his porch, leveling a rifle. Harrell was shot to death. The rifle was a BB gun.</t>
  </si>
  <si>
    <t>http://webcache.googleusercontent.com/search?q=cache:Amss0f2CyYwJ:www.lagrandeobserver.com/News/Local-News/GRAND-JURY-CLEARS-OFFICER-IN-FATAL-SHOOTING+&amp;cd=1&amp;hl=en&amp;ct=clnk&amp;gl=us&amp;client=firefox-a</t>
  </si>
  <si>
    <t>Christopher Ladue</t>
  </si>
  <si>
    <t>6800 block Wagner Creek Road</t>
  </si>
  <si>
    <t>Talent</t>
  </si>
  <si>
    <t>97540</t>
  </si>
  <si>
    <t>With a history of bipolar disorder but no prior police contact at all, sheriff's deputies were called to Ladue's parents' house, where he was acting uncontrollable and irrational in the back yard. Police fought him, pepper sprayed him, shot a Taser then applied the Taser directly, physically piled on him then handcuffed him. Finally subdued, Ladue then stopped breathing.</t>
  </si>
  <si>
    <t>http://www.opb.org/news/article/bipolar-man-dies-in-police-custody/</t>
  </si>
  <si>
    <t>Gerald Stowell Jr.</t>
  </si>
  <si>
    <t>http://media.oregonlive.com/pacific-northwest-news/photo/stowelljpg-174ab90343f43817.jpg</t>
  </si>
  <si>
    <t>750 Hostetler St.</t>
  </si>
  <si>
    <t>Wasco</t>
  </si>
  <si>
    <t>The Dalles Police Department</t>
  </si>
  <si>
    <t>Stowell was being questioned in his house, with his wife present, about allegations of sexual abuse with another woman. Told that he would be taken in, Stowell went to the bathroom and returned with a knife, which he refused to drop. He was fatally shot.</t>
  </si>
  <si>
    <t>http://www.oregonlive.com/pacific-northwest-news/index.ssf/2012/09/two_police_officers_cleared_of.html</t>
  </si>
  <si>
    <t>Jordan Laird Case</t>
  </si>
  <si>
    <t>http://www.mentalhealthportland.org/wp-content/uploads/2011/10/jordan-laird-casejpg-c4e82854be21cc0c.jpg</t>
  </si>
  <si>
    <t>12035 SW Tualatin Road</t>
  </si>
  <si>
    <t>Tualatin</t>
  </si>
  <si>
    <t>97062</t>
  </si>
  <si>
    <t>Distance runner and warehouse worker Case ingested a large amount of hallucinogenic drugs and wandered out of his apartment, into the neighboring apartment of a young woman with an 8-year-old. The woman called 911. Police arrived, shot Case with pepper spray then bean-bag rounds from a shotgun, which didn't stop him. He was fatally shot.</t>
  </si>
  <si>
    <t>http://www.oregonlive.com/tualatin/index.ssf/2010/11/jury_washington_county_deputy_did_not_use_excessive_force_in_fatal_shooting_of_jordan_case.html</t>
  </si>
  <si>
    <t>Tyler Jones</t>
  </si>
  <si>
    <t>2509 SW Borland Road</t>
  </si>
  <si>
    <t>Oregon State Police, Clackamas County Sheriff's Office, Tualatin Police Department</t>
  </si>
  <si>
    <t>Jones, in an AMC Eagle, fled from a 2 a.m. traffic stop on the interstate and kept going even after his two right-side tires had been punctured by a spike strip. He ultimately stopped his car on a historic neighborhood intersection called Wankers Corner. Reportedly he exited the vehicle with a gun in hand and was shot multiple times. Jones died two weeks later.</t>
  </si>
  <si>
    <t>https://groups.yahoo.com/neo/groups/stop-polabuse/conversations/topics/16712</t>
  </si>
  <si>
    <t>James A. Blair</t>
  </si>
  <si>
    <t>308 North Pine Street</t>
  </si>
  <si>
    <t>97885</t>
  </si>
  <si>
    <t>Wallowa County Sheriff's Office, Oregon State Police</t>
  </si>
  <si>
    <t>A sheriff's deputy and two state troopers went to Blair's residence, where he lived alone, to respond to reports of public indecency. According to police Blair put up armed resistance, there was a struggle, and Blair was fatally shot.</t>
  </si>
  <si>
    <t>http://www.katu.com/news/local/45846827.html</t>
  </si>
  <si>
    <t>Carl R. Haney</t>
  </si>
  <si>
    <t>92072 U.S. 101</t>
  </si>
  <si>
    <t>Yachats</t>
  </si>
  <si>
    <t>97498</t>
  </si>
  <si>
    <t>Police took a number of citizen complaints about the driver of a gold Chevrolet Cavalier. They found Haney driving the stolen car but he bolted from a traffic stop and fled north on the coastal highway at high speed. With police in pursuit he attempted to pass a car, lost control of his own vehicle, and died in the resulting crash.</t>
  </si>
  <si>
    <t>http://www.kcby.com/news/local/Police-chase-ends-in-fatal-crash-162823496.html</t>
  </si>
  <si>
    <t>Anthony Callaway</t>
  </si>
  <si>
    <t>Washington Road and Desert Drive</t>
  </si>
  <si>
    <t>30337</t>
  </si>
  <si>
    <t>Fulton County Sheriff's Office</t>
  </si>
  <si>
    <t>Callaway shot a police dog after refusing to comply with orders. Deputies then shot and killed Callaway.</t>
  </si>
  <si>
    <t>http://www.ajc.com/news/news/police-investigating-shooting-in-east-point/ngsX4/</t>
  </si>
  <si>
    <t>Daniel Pierre</t>
  </si>
  <si>
    <t>400 Berlin New Freedom Rd</t>
  </si>
  <si>
    <t>08009</t>
  </si>
  <si>
    <t>Camden</t>
  </si>
  <si>
    <t>Winslow Police Department</t>
  </si>
  <si>
    <t>Pierre was shot in the head and the torso by officers. Other details were not published.</t>
  </si>
  <si>
    <t>http://www.courierpostonline.com/story/news/local/south-jersey/2014/08/01/shooting-winslow/13454685/</t>
  </si>
  <si>
    <t>Frank Mendoza</t>
  </si>
  <si>
    <t>http://tribktla.files.wordpress.com/2014/08/mendoza.jpg?w=300&amp;h=168</t>
  </si>
  <si>
    <t>9000 Rosehedge Dr</t>
  </si>
  <si>
    <t>Pico Rivera</t>
  </si>
  <si>
    <t>90660</t>
  </si>
  <si>
    <t>Ramirez took Mendoza's wife hostage. Mendoza engaged in a gun fight with with Ramirez. SWAT accidentally shot and killed Mednoza and also shot and killed Ramirez.</t>
  </si>
  <si>
    <t>http://ktla.com/2014/08/07/pico-rivera-deputy-involved-shooting-autopsy-results-to-be-discussed-at-news-conference/</t>
  </si>
  <si>
    <t>8/26/2014.423</t>
  </si>
  <si>
    <t>900 block Wakeling Street</t>
  </si>
  <si>
    <t>19124</t>
  </si>
  <si>
    <t>Two 15th District officers responded to a tripped security alarm at a home on the 900 block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</si>
  <si>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http://www.nbcphiladelphia.com/news/local/Police-Invovled-Shooting-Burglary-Philly-269502951.html</t>
  </si>
  <si>
    <t>8/26/2014.439</t>
  </si>
  <si>
    <t>Justin Armstrong</t>
  </si>
  <si>
    <t>777 Highway 260</t>
  </si>
  <si>
    <t>Pinetop</t>
  </si>
  <si>
    <t>85935</t>
  </si>
  <si>
    <t>White Mountain Apache Police Department, Pinetop-Lakeside Police Department</t>
  </si>
  <si>
    <t>Armstrong got into a fight with his wife in a casino parking lot. A guard investigated, and he shot him. When police arrived, he wouldn't put down the gun, shot they shot and killed him.</t>
  </si>
  <si>
    <t>http://www.azfamily.com/news/Incident-at-Hon-Dah-casino-leads-to-lockdown-269711741.html</t>
  </si>
  <si>
    <t>Lewis Conlogue</t>
  </si>
  <si>
    <t>http://static.bangordailynews.com/wp-content/uploads/2014/08/42BAA44413a8220937MNN137A6BD-250x250.jpg</t>
  </si>
  <si>
    <t>5572 Bennoch Rd</t>
  </si>
  <si>
    <t>Lagrange</t>
  </si>
  <si>
    <t>04453</t>
  </si>
  <si>
    <t>Maine State Police Department</t>
  </si>
  <si>
    <t>Conlogue was armed and held police at bay for about 3 hours outside the former Highland Farm restaurant along Route 16, through McCausland didn’t say what weapon he was armed with. Conlogue was shot and killed.</t>
  </si>
  <si>
    <t>http://bangordailynews.com/2014/08/04/news/penobscot/lagrange-man-49-killed-by-state-trooper-after-3-hour-standoff/</t>
  </si>
  <si>
    <t>8/26/2014.433</t>
  </si>
  <si>
    <t>30s</t>
  </si>
  <si>
    <t>13411 West Road</t>
  </si>
  <si>
    <t>77041</t>
  </si>
  <si>
    <t>Harris County Sheriff's Department</t>
  </si>
  <si>
    <t>An alleged bank robber died Sunday after being shot multiple times by a Harris County sheriff's deputy, ending a 2½-hour standoff in the Cypress area. The man, described as a white male in his 30s, was shot at least three times after becoming increasing belligerent with deputies, including firing five shots into the ground, threatening to kill himself and deputies, and ultimately raising his pistol toward deputies, authorities said.</t>
  </si>
  <si>
    <t>http://www.chron.com/news/houston-texas/houston/article/hed-5666125.php</t>
  </si>
  <si>
    <t>Manuel Flores</t>
  </si>
  <si>
    <t>http://www.kob.com/kobtvimages/repository/2014-08/Picture1.jpg</t>
  </si>
  <si>
    <t>4330 Coors Blvd SW</t>
  </si>
  <si>
    <t>Flores rammed a deputies car twice, trapping the deputy inside. The deputy feared for his life and shot and killed Flores .</t>
  </si>
  <si>
    <t>http://www.kob.com/article/stories/s3523792.shtml#.VGvPJzTF98E</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</si>
  <si>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</si>
  <si>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</si>
  <si>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</si>
  <si>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</si>
  <si>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</si>
  <si>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</si>
  <si>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</si>
  <si>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Michael Laray Dozer</t>
  </si>
  <si>
    <t>http://d3vs4613l1445x.cloudfront.net/archive/x983253680/michael-dozer-JPG/g30e220000000000000cd6e289ef5e4a18d0e8aeb9080943a37b8c2636a.jpg</t>
  </si>
  <si>
    <t>2100 E Brundage Ln</t>
  </si>
  <si>
    <t>Dozer was acting erratically at a gas station when he walked towards an officer aggressively, prompting the officer to shoot and kill him.</t>
  </si>
  <si>
    <t>http://www.bakersfieldnow.com/news/local/Roads-closed-after-Bakersfield-OIS-270208541.html</t>
  </si>
  <si>
    <t>Jose M. Reyes-Torres</t>
  </si>
  <si>
    <t>300 Montrose Dr</t>
  </si>
  <si>
    <t>Folsom</t>
  </si>
  <si>
    <t>95630</t>
  </si>
  <si>
    <t>Folsom Police Department</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</si>
  <si>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</si>
  <si>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</si>
  <si>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8/26/2014.449</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</si>
  <si>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</si>
  <si>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</si>
  <si>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</si>
  <si>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</si>
  <si>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Alberto Cornelio Morales</t>
  </si>
  <si>
    <t>2700 Grand Ave</t>
  </si>
  <si>
    <t>Walnut Park</t>
  </si>
  <si>
    <t>90255</t>
  </si>
  <si>
    <t>Los Angeles County Sheriff's Office</t>
  </si>
  <si>
    <t>Morales shot a deputiy. Deputies returned fire after Morales ran away on foot. Morales died on scene.</t>
  </si>
  <si>
    <t>http://abc7.com/news/suspect-who-shot-deputy-killed-in-dumpster/250228/</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</si>
  <si>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</si>
  <si>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</si>
  <si>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</si>
  <si>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</si>
  <si>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</si>
  <si>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</si>
  <si>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</si>
  <si>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Justin Wayne Higgins</t>
  </si>
  <si>
    <t>http://muskogeenow.com/muskogee/story_images/1407769154.jpg</t>
  </si>
  <si>
    <t>Aberdeen Circle and Brooken Hill Drive</t>
  </si>
  <si>
    <t>Fort Smith</t>
  </si>
  <si>
    <t>72908</t>
  </si>
  <si>
    <t>Sebastian</t>
  </si>
  <si>
    <t>Sebastian County Sheriff’s Office</t>
  </si>
  <si>
    <t>Higgins was car jacking a friend of an off duty deputy. Higgins had a gun pointed to her head, the deputy shot and killed Higgins.</t>
  </si>
  <si>
    <t>http://swtimes.com/news/man-killed-after-brooken-hill-shootout-id-d</t>
  </si>
  <si>
    <t>Daniel Brennan</t>
  </si>
  <si>
    <t>http://www.dalyfuneralhome.com/include/storage/198640/DeathRecordStub/1928259/converted/150x215-2906395.jpg</t>
  </si>
  <si>
    <t>844 Pennsylvania Ave</t>
  </si>
  <si>
    <t>Palenville</t>
  </si>
  <si>
    <t>12463</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</si>
  <si>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</si>
  <si>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</si>
  <si>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Mark L. Lanza</t>
  </si>
  <si>
    <t>35th and Northern Avenue</t>
  </si>
  <si>
    <t>85051</t>
  </si>
  <si>
    <t>Lanza shot at officers after he burglarized a condo. Officers then shot and killed Lanza.</t>
  </si>
  <si>
    <t>http://www.azcentral.com/story/news/local/phoenix/2014/08/04/phoenix-police-shooting-mark-lanza-abrk/13587871/</t>
  </si>
  <si>
    <t>Pammi Mroczek</t>
  </si>
  <si>
    <t>http://d1t3gia0in9tdj.cloudfront.net/photo/tributes/t/8/r/207x207/2380709/64de41c4-4302-4615-bf54-7285bcd23f8d.jpg</t>
  </si>
  <si>
    <t>8/26/2014.461</t>
  </si>
  <si>
    <t>Tyrone "Ty" Bandy</t>
  </si>
  <si>
    <t>1200 block SW 160th St</t>
  </si>
  <si>
    <t>Burien</t>
  </si>
  <si>
    <t>98166</t>
  </si>
  <si>
    <t>King County Sheriff's Office</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</si>
  <si>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</si>
  <si>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</si>
  <si>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8/26/2014.462</t>
  </si>
  <si>
    <t>Jose Manuel Gonzalez</t>
  </si>
  <si>
    <t>3600 block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</si>
  <si>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</si>
  <si>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</si>
  <si>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</si>
  <si>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8/26/2014.470</t>
  </si>
  <si>
    <t>Gabriel Lopez-Gonzalez</t>
  </si>
  <si>
    <t>http://bloximages.chicago2.vip.townnews.com/sanfernandosun.com/content/tncms/assets/v3/editorial/9/77/97724cfc-2a47-11e4-92c3-001a4bcf887a/53f7bd89a31e9.image.jpg</t>
  </si>
  <si>
    <t>800 block South Brand Blvd</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</si>
  <si>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</si>
  <si>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</si>
  <si>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Corey Levert Tanner</t>
  </si>
  <si>
    <t>http://assets.nydailynews.com/polopoly_fs/1.1902153.1407949408!/img/httpImage/image.jpg_gen/derivatives/article_970/corey-levert-tanner.jpg?enlarged</t>
  </si>
  <si>
    <t>Espanola Rd</t>
  </si>
  <si>
    <t>Bunnel</t>
  </si>
  <si>
    <t>32110</t>
  </si>
  <si>
    <t>Flagler</t>
  </si>
  <si>
    <t>Tanner was being served a warrant for attempted murder. Marshals entered Tanner's room and shot him. It was not reported what prompted the shooting.</t>
  </si>
  <si>
    <t>http://www.nydailynews.com/news/crime/u-s-marshal-shoots-kills-florida-fugitive-wanted-murder-officials-article-1.1902036</t>
  </si>
  <si>
    <t>8/26/2014.474</t>
  </si>
  <si>
    <t>Jordan Keith Willis</t>
  </si>
  <si>
    <t>162 Rolling Hills Cir</t>
  </si>
  <si>
    <t>Choctaw</t>
  </si>
  <si>
    <t>39350</t>
  </si>
  <si>
    <t>Neshoba</t>
  </si>
  <si>
    <t>Choctaw Police Department</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</si>
  <si>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</si>
  <si>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http://neshobademocrat.com/main.asp?SectionID=2&amp;SubSectionID=297&amp;ArticleID=33427</t>
  </si>
  <si>
    <t>8/26/2014.473</t>
  </si>
  <si>
    <t>11900 block Airline Drive</t>
  </si>
  <si>
    <t>77076</t>
  </si>
  <si>
    <t>Police were called because a man was smoking pot and holding a gun near a bus stop.A struggle happened and both the suspect and the officer were shot.</t>
  </si>
  <si>
    <t>http://www.chron.com/houston/article/Officer-shot-in-north-Houston-5686792.php</t>
  </si>
  <si>
    <t>Reagan Lee Jones</t>
  </si>
  <si>
    <t>600 Firestone Ave.</t>
  </si>
  <si>
    <t>Muscle Shoals</t>
  </si>
  <si>
    <t>35661</t>
  </si>
  <si>
    <t>Colbert</t>
  </si>
  <si>
    <t>Florence, Al Police</t>
  </si>
  <si>
    <t>Florence PD called to assist Muscle Shoals PD after Jones shot and wounded his sister Christy Jones Gregory.olbert County Coroner Carlton Utley aid Jones was angry over being denied an immediate appointment at a mental health facility Wednesday.</t>
  </si>
  <si>
    <t>http://www.al.com/news/huntsville/index.ssf/2014/08/muscle_shoals_gunman_killed_in.html</t>
  </si>
  <si>
    <t>8/26/2014.477</t>
  </si>
  <si>
    <t>mid 20's-30's</t>
  </si>
  <si>
    <t>14700 block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</si>
  <si>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</si>
  <si>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</si>
  <si>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Melvin Leblanc</t>
  </si>
  <si>
    <t>Crawford Ave</t>
  </si>
  <si>
    <t>Crowley</t>
  </si>
  <si>
    <t>70526</t>
  </si>
  <si>
    <t>Acadia</t>
  </si>
  <si>
    <t>Crowley Police Department</t>
  </si>
  <si>
    <t>Leblanc fire shots at officers. Officers responded by firing back, killing Leblanc.</t>
  </si>
  <si>
    <t>http://kpel965.com/la-state-police-handling-shooting-involving-crowley-police-officers/</t>
  </si>
  <si>
    <t>Frederick R. Miller</t>
  </si>
  <si>
    <t>4600 Branch Ave</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</si>
  <si>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</si>
  <si>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</si>
  <si>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</si>
  <si>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8/26/2014.487</t>
  </si>
  <si>
    <t>Levon Leroy Love</t>
  </si>
  <si>
    <t>4600 block Eisenhauer Rd</t>
  </si>
  <si>
    <t>78218</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</si>
  <si>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</si>
  <si>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</si>
  <si>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Steven R. Piirainen</t>
  </si>
  <si>
    <t>http://www.pressherald.com/wp-content/uploads/2014/08/487621_Steve-Piirainen-e1408424237829.jpg</t>
  </si>
  <si>
    <t>72 Main Street</t>
  </si>
  <si>
    <t>Mexico</t>
  </si>
  <si>
    <t>04257</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</si>
  <si>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</si>
  <si>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</si>
  <si>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8/26/2014.496</t>
  </si>
  <si>
    <t>Arvel Douglas Williams</t>
  </si>
  <si>
    <t>9233 Cowenton Ave</t>
  </si>
  <si>
    <t>Perry Hall</t>
  </si>
  <si>
    <t>21128</t>
  </si>
  <si>
    <t>Baltimore County Sheriff's Office</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</si>
  <si>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</si>
  <si>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http://www.baltimoresun.com/news/maryland/baltimore-county/bs-md-co-in-custody-death-20140821-story.html</t>
  </si>
  <si>
    <t>Anthony Lamar Brown</t>
  </si>
  <si>
    <t>http://www.wpbf.com/image/view/-/27706740/highRes/2/-/maxh/480/maxw/640/-/hv3a3oz/-/Anthony-Lamar-Brown-copy-jpg.jpg</t>
  </si>
  <si>
    <t>500 15th St</t>
  </si>
  <si>
    <t>West Palm Beach Police Department</t>
  </si>
  <si>
    <t>Brown reportedly stole a bike from someone at gunpoint. Brown was pulled over by and officer. Brown shot at the officer. The officer fired back, killing Brown.</t>
  </si>
  <si>
    <t>http://www.wpbf.com/news/west-palm-beach-police-investigating-officerinvolved-shooting/27701500</t>
  </si>
  <si>
    <t>Angel Luis Santana</t>
  </si>
  <si>
    <t>State Hwy 98 and Patterson Road</t>
  </si>
  <si>
    <t>Durham</t>
  </si>
  <si>
    <t>27704</t>
  </si>
  <si>
    <t>Durham Police Department</t>
  </si>
  <si>
    <t>Although initially compliant, suspected drug trafficker Angel Luis Santana fled from a traffic stop by local police, got back onto the road, and sped off. Less than a minute later, at an estimated speed of 120 MPH, he struck the vehicle of driver Tamara Lou White. Both were killed. Police and state police statements insisted that there'd been no chase but patrol car video proved otherwise.</t>
  </si>
  <si>
    <t>http://www.newsobserver.com/2014/08/05/4052711_durham-police-investigating-whether.html?rh=1</t>
  </si>
  <si>
    <t>Cedric Oscar Ramirez</t>
  </si>
  <si>
    <t>http://tribktla.files.wordpress.com/2014/08/cedric-ramirez.jpg?w=278&amp;h=300</t>
  </si>
  <si>
    <t>9015 Rosehedge Drive</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</si>
  <si>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</si>
  <si>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</si>
  <si>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Donyale Rowe</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</si>
  <si>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</si>
  <si>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</si>
  <si>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</si>
  <si>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http://www.cincinnati.com/story/news/2014/08/05/cincinnati-police-officer-shoots-man-killed-traffic-stop/13611479/</t>
  </si>
  <si>
    <t>Enebelio Garcia</t>
  </si>
  <si>
    <t>http://a-a-abailbonds.com/wp-content/gallery/most-wanted/enebelio-garcia1.jpg</t>
  </si>
  <si>
    <t>1400 block Krause Lane</t>
  </si>
  <si>
    <t>New Braunfels</t>
  </si>
  <si>
    <t>78130</t>
  </si>
  <si>
    <t>Guadalupe</t>
  </si>
  <si>
    <t>Guadalupe County Sheriff's Department</t>
  </si>
  <si>
    <t>County officers on a domestic dispute call were confronted with Garcia and a carpenter's hatchet in his hand. Pepper-sprayed, Garcia refused to back down, and was fatally shot.</t>
  </si>
  <si>
    <t>http://seguingazette.com/alert/article_12cc2a72-3041-11e4-b02a-001a4bcf887a.html</t>
  </si>
  <si>
    <t>Jose Paulino Jr</t>
  </si>
  <si>
    <t>20 Center Street</t>
  </si>
  <si>
    <t>Tamaqua</t>
  </si>
  <si>
    <t>18252</t>
  </si>
  <si>
    <t>Schuylkill</t>
  </si>
  <si>
    <t>Tamaqua Police Department</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</si>
  <si>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</si>
  <si>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</si>
  <si>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New- OrneryOnion</t>
  </si>
  <si>
    <t>Jeremy Lewis</t>
  </si>
  <si>
    <t>http://media.cmgdigital.com/shared/img/photos/2014/08/29/a9/3f/Jeremy_Lewis_booking_mug_full.jpg</t>
  </si>
  <si>
    <t>25th Street</t>
  </si>
  <si>
    <t>32805</t>
  </si>
  <si>
    <t>Orange County Sheriff's Office</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</si>
  <si>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</si>
  <si>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</si>
  <si>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Jeremy M. House</t>
  </si>
  <si>
    <t>http://kctv.images.worldnow.com/images/26267872_BG2.jpg</t>
  </si>
  <si>
    <t>East 45th Terrace and Pittman Road</t>
  </si>
  <si>
    <t>64133</t>
  </si>
  <si>
    <t>House lost control of his car during a brief high-speed police chase, after he fled an early-morning traffic stop. He was killed; his female passenger was seriously wounded.</t>
  </si>
  <si>
    <t>http://www.kansascity.com/news/local/crime/article1210555.html</t>
  </si>
  <si>
    <t>Joseph Penderghest</t>
  </si>
  <si>
    <t>http://www.ephratareview.com/wp-content/uploads/2014/10/ER20141105_CObiPengerghastJoseph-300x336.jpg</t>
  </si>
  <si>
    <t>6600 block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</si>
  <si>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</si>
  <si>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</si>
  <si>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</si>
  <si>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</si>
  <si>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Justin Burch</t>
  </si>
  <si>
    <t>91 Hattie Lane</t>
  </si>
  <si>
    <t>Hattiesburg</t>
  </si>
  <si>
    <t>39401</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</si>
  <si>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</si>
  <si>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</si>
  <si>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Luther Lathron Walker</t>
  </si>
  <si>
    <t>8800 Artesia Blvd</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</si>
  <si>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</si>
  <si>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</si>
  <si>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</si>
  <si>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</si>
  <si>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</si>
  <si>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</si>
  <si>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</si>
  <si>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</si>
  <si>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Brad K</t>
  </si>
  <si>
    <t>Mark Salazar</t>
  </si>
  <si>
    <t>http://www.koco.com/image/view/-/27738110/highRes/2/-/maxh/480/maxw/640/-/6mwfp6z/-/Salazar-Mark-jpg.jpg</t>
  </si>
  <si>
    <t>Johnny Bench Dr</t>
  </si>
  <si>
    <t>73104</t>
  </si>
  <si>
    <t>Oklahoma City Police Department, Oklahoma Highway Patrol</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</si>
  <si>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</si>
  <si>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</si>
  <si>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</si>
  <si>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</si>
  <si>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</si>
  <si>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</si>
  <si>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/EH</t>
  </si>
  <si>
    <t>Richard Bukowiecki</t>
  </si>
  <si>
    <t>http://cms.cerritos.edu/uploads/Releases2007/Richard%20Bukowiecki.jpg</t>
  </si>
  <si>
    <t>15500 block Beach Boulevard</t>
  </si>
  <si>
    <t>Cerritos College Campus Police</t>
  </si>
  <si>
    <t>A 26-year veteran officer and campus police chief, Bukowiecki checked into himself into a Super 8 motel and committed suicide with a handgun. No apparent motive was published.</t>
  </si>
  <si>
    <t>http://www.latimes.com/local/lanow/la-me-ln-cerritos-college-police-chief-dies-20140819-story.html</t>
  </si>
  <si>
    <t>Rudolph Farias</t>
  </si>
  <si>
    <t>61 Riesner St.</t>
  </si>
  <si>
    <t>77002</t>
  </si>
  <si>
    <t>Farias, a local officer, was one of four under investigation for a small-time corruption scandal involving rigging speeding tickets. The 21-year veteran was shown to have written himself up in official documents as being in two places at once. He attended a scheduled court meeting, then shot himself to death in a city-owned parking garage.</t>
  </si>
  <si>
    <t>http://www.click2houston.com/news/hpd-officer-who-took-his-own-life-was-under-investigation/27645614</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</si>
  <si>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</si>
  <si>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</si>
  <si>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</si>
  <si>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</si>
  <si>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</si>
  <si>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Tamara Lou White</t>
  </si>
  <si>
    <t>NC-98 &amp; Patterson Rd</t>
  </si>
  <si>
    <t>Tommy Hudson</t>
  </si>
  <si>
    <t>http://lintvwavy.files.wordpress.com/2014/08/virginia-state-police-master-trooper-t-e-hudson-hudson.jpg?w=205</t>
  </si>
  <si>
    <t>180 block Ballast Point Road</t>
  </si>
  <si>
    <t>Hudgins</t>
  </si>
  <si>
    <t>23076</t>
  </si>
  <si>
    <t>Mathews</t>
  </si>
  <si>
    <t>Partly retired Virginia State Police Master Trooper Tommy Hudson committed suicide with a gunshot to his chest. No explanation was known.</t>
  </si>
  <si>
    <t>http://www.rrecord.com/-news/2014/8-14-14/police2.asp</t>
  </si>
  <si>
    <t>Torrez Harris</t>
  </si>
  <si>
    <t>http://wlbt.images.worldnow.com/images/26249119_BG10.jpg</t>
  </si>
  <si>
    <t>1216 W Peace St</t>
  </si>
  <si>
    <t>Canton</t>
  </si>
  <si>
    <t>39046</t>
  </si>
  <si>
    <t>Canton Police Department, Madison County Sheriff's Department</t>
  </si>
  <si>
    <t>Harris fatally shot his 29-year-old stepdaughter, then fled about a block away to a nearby coin laundry. Local and county officers tracked and killed him there after he refused to surrender.</t>
  </si>
  <si>
    <t>http://www.msnewsnow.com/story/26249119/breaking</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</si>
  <si>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</si>
  <si>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</si>
  <si>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</si>
  <si>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</si>
  <si>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</si>
  <si>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</si>
  <si>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http://www.cbs46.com/story/26391514/atlanta-police-officer-suspected-in-womans-death</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</si>
  <si>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</si>
  <si>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</si>
  <si>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</si>
  <si>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</si>
  <si>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</si>
  <si>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</si>
  <si>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</si>
  <si>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</si>
  <si>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Rex Bravado</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</si>
  <si>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</si>
  <si>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</si>
  <si>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</si>
  <si>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</si>
  <si>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</si>
  <si>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</si>
  <si>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Jacinto Zavala</t>
  </si>
  <si>
    <t>1300 block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</si>
  <si>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</si>
  <si>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http://www.9news.com/story/news/crime/2014/08/13/greeley-officer-involved-shoot-veteran-shoot-out-call/14006469/</t>
  </si>
  <si>
    <t>Rafael Guererro</t>
  </si>
  <si>
    <t>W FM 646 Rd and Ohio Ave</t>
  </si>
  <si>
    <t>League City</t>
  </si>
  <si>
    <t>77539</t>
  </si>
  <si>
    <t>Two suspects (Ahuezoteco and Molina) in a Dodge Durango fled a traffic stop by local officers, setting off a brief vehicle chase at speeds around 100 MPH. After a swerving minor crash the suspects rammed into four members of the Guerrero family in an Accord. All six were killed by the violent impact.</t>
  </si>
  <si>
    <t>http://www.galvestondailynews.com/free/article_59690302-2104-11e4-a858-001a4bcf6878.html</t>
  </si>
  <si>
    <t>Alejandra Guerrero</t>
  </si>
  <si>
    <t>Gilberto Ortega Jr.</t>
  </si>
  <si>
    <t>Luis Angel Guerrero</t>
  </si>
  <si>
    <t>Juan Garcia Ahuezoteco</t>
  </si>
  <si>
    <t>http://cdn.abclocal.go.com/content/ktrk/images/cms/081114-ktrk-Juan-Garcia-Ahuezoteco.JPG</t>
  </si>
  <si>
    <t>Alejandro Molina</t>
  </si>
  <si>
    <t>Raymond Villarreal</t>
  </si>
  <si>
    <t>FM 1069</t>
  </si>
  <si>
    <t>Aransas Pass</t>
  </si>
  <si>
    <t>78336</t>
  </si>
  <si>
    <t>San Patricio</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</si>
  <si>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</si>
  <si>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</si>
  <si>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</si>
  <si>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Chaz Michael Havenor</t>
  </si>
  <si>
    <t>6139 157th Lane NW</t>
  </si>
  <si>
    <t>55303</t>
  </si>
  <si>
    <t>Anoka</t>
  </si>
  <si>
    <t>Ramsey Police Department</t>
  </si>
  <si>
    <t>Workers at a day-care center called local police to report a suspicious vehicle in their parking lot with three men inside. As police arrived, one of the men fled the car and, according to the police account, levelled a weapon at them. He was shot to death. This was the second fatal shooting in the Minneapolis-St. Paul area in two days.</t>
  </si>
  <si>
    <t>http://www.startribune.com/local/north/273092801.html</t>
  </si>
  <si>
    <t>Travis Donald Wegener</t>
  </si>
  <si>
    <t>http://mediaassets.knoxnews.com/photo/2014/08/16/Screen%20Shot%202014-08-16%20at%205.38.38%20PM_1408227286767_7404272_ver1.0_640_480.png</t>
  </si>
  <si>
    <t>5206 E Inskip Rd</t>
  </si>
  <si>
    <t>37912</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</si>
  <si>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</si>
  <si>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</si>
  <si>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</si>
  <si>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</si>
  <si>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</si>
  <si>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</si>
  <si>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http://www.king5.com/story/news/local/seattle/2014/09/01/police-find-gun-arsenal-queen-anne-home-shooting/14946055/</t>
  </si>
  <si>
    <t>John O'Connell</t>
  </si>
  <si>
    <t>http://www.stgeorgeutah.com/wp-content/uploads/2014/09/Michael-John-OConnell.jpg</t>
  </si>
  <si>
    <t>I-15</t>
  </si>
  <si>
    <t>Littlefield</t>
  </si>
  <si>
    <t>86432</t>
  </si>
  <si>
    <t>Mohave County Sheriff’s Department, Arizona Department of Public Safety</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</si>
  <si>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</si>
  <si>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</si>
  <si>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Guadalupe Esquivel</t>
  </si>
  <si>
    <t>http://www.everythinglubbock.com/media/lib/197/0/d/d/0dd46e98-7fc0-4c57-a677-e414ee9fc6e9/Story.jpg</t>
  </si>
  <si>
    <t>2800 block Cornell Street</t>
  </si>
  <si>
    <t>79415</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</si>
  <si>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</si>
  <si>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</si>
  <si>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Thomas Carberry</t>
  </si>
  <si>
    <t>http://www.local10.com/image/view/-/27934560/highRes/1/-/maxh/240/maxw/320/-/52xq0n/-/Thomas-Carberry.jpg</t>
  </si>
  <si>
    <t>Northwest 29th Street and Northwest Ninth Terrace</t>
  </si>
  <si>
    <t>Wilton Manors</t>
  </si>
  <si>
    <t>33311</t>
  </si>
  <si>
    <t>Wilton Manors Police Department</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</si>
  <si>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</si>
  <si>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</si>
  <si>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Briant Paula</t>
  </si>
  <si>
    <t>http://bloximages.chicago2.vip.townnews.com/eagletribune.com/content/tncms/assets/v3/editorial/b/7f/b7fc7fe1-f3e7-5677-bd1f-454204f5829d/53f9562c12ae0.image.jpg?crop=685%2C462%2C9%2C0&amp;resize=300%2C203&amp;order=crop%2Cresize</t>
  </si>
  <si>
    <t>Riverside Drive and Strathmore Road</t>
  </si>
  <si>
    <t>Methuen</t>
  </si>
  <si>
    <t>01844</t>
  </si>
  <si>
    <t>Lowell Police Department</t>
  </si>
  <si>
    <t>A 19-year-veteran of the local police was not only drunk during his head-on collision, unlicensed, with an open container and drunk-driving priors, but witnesses saw him trying to flee the scene, then he provided a false name to an investigator in another department. Paula died in the crash and his sister was seriously injured. The officer was charged with felony motor-vehicle homicide and lesser charges.</t>
  </si>
  <si>
    <t>http://www.lowellsun.com/todaysheadlines/ci_26407340/witness-cop-charged-drunk-drive-fataltried-flee-accident</t>
  </si>
  <si>
    <t>Andre Maurice Jones</t>
  </si>
  <si>
    <t>http://homicide.latimes.com.s3.amazonaws.com/media/homicide/defe03bd-5412-4f10-a0ad-531a59d0699e.jpeg</t>
  </si>
  <si>
    <t>3700 block South Grand Avenue</t>
  </si>
  <si>
    <t>90007</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</si>
  <si>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</si>
  <si>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http://homicide.latimes.com/post/andre-maurice-jones/</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</si>
  <si>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</si>
  <si>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</si>
  <si>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</si>
  <si>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</si>
  <si>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</si>
  <si>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</si>
  <si>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</si>
  <si>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http://www.kutv.com/news/features/top-stories/stories/South-Jordan-police-give-more-details-in-shooting-death-of-1-man-59617.shtml#.VHT3q4vF9R4</t>
  </si>
  <si>
    <t>Stef C</t>
  </si>
  <si>
    <t>Jenni Stebleton</t>
  </si>
  <si>
    <t>46th St. and 3rd Av. S.</t>
  </si>
  <si>
    <t>55419</t>
  </si>
  <si>
    <t>Jenni Stebleton, age 28, was killed when a car leading Minneapolis police on a high-speed chase crashed into her vehicle.</t>
  </si>
  <si>
    <t>http://www.cuapb.org/stolen-lives/last-names-q-s/jenni-stebleton</t>
  </si>
  <si>
    <t>34/Xtina</t>
  </si>
  <si>
    <t>Tamir E. Rice</t>
  </si>
  <si>
    <t>http://www.gannett-cdn.com/-mm-/e1576bbe596bc9262bb2b6b99262357758190d11/c=72-0-430-477&amp;r=537&amp;c=0-0-534-712/local/-/media/WKYC/WKYC/2014/11/23/635523569159147332-Tamir.jpg</t>
  </si>
  <si>
    <t>1910 West Blvd</t>
  </si>
  <si>
    <t>44102</t>
  </si>
  <si>
    <t>The 12-year-old suspect had a BB gun resembling a semi-automatic pistol, with the orange safety indicator removed. Police say the boy was told to drop what he was holding and did not. He reached to his waistband and was then shot outside of the rec center. He was shot in the abdomen and taken to MetroHealth Medical Center with serious injuries. After surgery was performed to try to save him, he died from his injuries on Sunday morning. Both officers were placed on administrative leave, pending further investigation.</t>
  </si>
  <si>
    <t>http://www.wkyc.com/story/news/local/cleveland/2014/11/22/12-year-old-shot-at-cleveland-rec-center/19413165/</t>
  </si>
  <si>
    <t>Kelly</t>
  </si>
  <si>
    <t>Adam Benjamin Rothstein</t>
  </si>
  <si>
    <t>8700 block Avondale Road</t>
  </si>
  <si>
    <t>Rothstein's father alerted police that his son was possibly suicidal, and armed with a pellet gun and a knife. When county officers encountered him wandering in a residential area they engaged a tactical response team and a negotiator. Ultimately Rothstein was shot to death. Police claimed he'd been distraught over a job loss, which his father flatly refuted.</t>
  </si>
  <si>
    <t>http://articles.baltimoresun.com/2007-08-20/news/0708200014_1_richard-rothstein-police-department-county-police</t>
  </si>
  <si>
    <t>Allen Jay Foste</t>
  </si>
  <si>
    <t>120 Bremond Street</t>
  </si>
  <si>
    <t>Belton</t>
  </si>
  <si>
    <t>76513</t>
  </si>
  <si>
    <t>Bell County Sheriff's Office</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</si>
  <si>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</si>
  <si>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http://radiolegendary.com/2014/07/officer-involved-shootings-described-in-past-exonerative/</t>
  </si>
  <si>
    <t>snoopyhemlock@outlook.com</t>
  </si>
  <si>
    <t>Angilo Freeland</t>
  </si>
  <si>
    <t>http://www.theledger.com/apps/pbcsi.dll/bilde?Site=LL&amp;Date=20110927&amp;Category=NEWS&amp;ArtNo=110929375&amp;Ref=EP&amp;NewTbl=1&amp;item=1&amp;MaxW=728&amp;logo=/images/watermark.gif&amp;logoxpos=0&amp;logoypos=0</t>
  </si>
  <si>
    <t>West 10th Street and North Wabash Avenue.</t>
  </si>
  <si>
    <t>Polk County Sheriff's Office, other local agencies</t>
  </si>
  <si>
    <t>An Antiguan national and, reputedly, a feared enforcer for drug cartels, Freeland was pulled over for speeding. He provided a false id. After officers called for backup, Freeland fled into the woods, shot and killed a pursuing K9 officer and his dog, and wounded another officer. This developed into an extensive 20-hour manhunt ending with Freeland killed when he was found. The answer given by the sheriff when asked why his department fired 110 bullets at Freeland, striking him 68 times: "That's all the bullets we had."</t>
  </si>
  <si>
    <t>https://en.wikipedia.org/wiki/Angilo_Freeland</t>
  </si>
  <si>
    <t>Daniel Trinsey</t>
  </si>
  <si>
    <t>900 block Borbeck Street</t>
  </si>
  <si>
    <t>19111</t>
  </si>
  <si>
    <t>With a considerable criminal record Trinsey had served six years in prison before being parolled in 2007. As a free man he increasingly failed to meet conditions of his parole, earning a warrant for that, and then was identified as a suspect in a recent bank robbery from his distinctive tattoos. The FBI put him under surveillance then moved to apprehend him. Trinsey failed to drop his weapon and was shot to death by agents.</t>
  </si>
  <si>
    <t>http://articles.philly.com/2009-02-11/news/25281963_1_parole-state-prison-surveillance-photos</t>
  </si>
  <si>
    <t>Dominique Charon Lewis</t>
  </si>
  <si>
    <t>Flushing Road and Mitson Boulevard</t>
  </si>
  <si>
    <t>Flint Township</t>
  </si>
  <si>
    <t>48504</t>
  </si>
  <si>
    <t>Flint Township Police Department</t>
  </si>
  <si>
    <t>The incident started with a routine traffic stop. Three adults and one child were in the car. The officer was removing people from the car when Lewis jumped back into the driver's seat and sped off. Another officer fired twice at the car because it was coming toward him. Lewis died at Hurley Medical Center later.</t>
  </si>
  <si>
    <t>http://www.mlive.com/news/flint/index.ssf/2014/07/police_fatally_shoot_motorist.html</t>
  </si>
  <si>
    <t>Edward Lee Farlow</t>
  </si>
  <si>
    <t>Montana Avenue</t>
  </si>
  <si>
    <t>Basin</t>
  </si>
  <si>
    <t>82410</t>
  </si>
  <si>
    <t>Big Horn</t>
  </si>
  <si>
    <t>Basin Police Department</t>
  </si>
  <si>
    <t>An officer responded to a parking complaint from Farlow’s neighbor. Police says Farlow pointed a gun at the officer when he approached Farlow’s home. The officer shot Farlow who died in the hospital later.</t>
  </si>
  <si>
    <t>http://www.kulr8.com/story/26027893/basin-shooting</t>
  </si>
  <si>
    <t>Gerrit Alan Perkins</t>
  </si>
  <si>
    <t>17002 Analisa Circle</t>
  </si>
  <si>
    <t>77084</t>
  </si>
  <si>
    <t>Harris County Sheriff's Office</t>
  </si>
  <si>
    <t>Investigators said the deputy was serving a warrant on Gerrit Perkins, who was accused of assaulting his girlfriend. The deputies searched a house. One of the deputies found the suspect hiding in a closet and said he asked Perkins to show his hands, but the suspect made a sudden move while carrying a shiny object. The deputy then shot him. The shiny object turned out to be a telephone. Perkins died at North Cypress Medical Center a short time later.</t>
  </si>
  <si>
    <t>http://abc13.com/archive/8850192/</t>
  </si>
  <si>
    <t>Lawrence Campbell</t>
  </si>
  <si>
    <t>http://media.nj.com/hudsoncountynow_impact/photo/15401902-large.jpg</t>
  </si>
  <si>
    <t>2395 John F Kennedy Blvd</t>
  </si>
  <si>
    <t>Jersey City</t>
  </si>
  <si>
    <t>07047</t>
  </si>
  <si>
    <t>Jersey City Police Department</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</si>
  <si>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</si>
  <si>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</si>
  <si>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</si>
  <si>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</si>
  <si>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</si>
  <si>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</si>
  <si>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</si>
  <si>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Scott Allen Woodring</t>
  </si>
  <si>
    <t>http://archive.adl.org/learn/images/scott_woodring.jpg</t>
  </si>
  <si>
    <t>S Maple Island Rd &amp; W 60th St</t>
  </si>
  <si>
    <t>49412</t>
  </si>
  <si>
    <t>Newaygo</t>
  </si>
  <si>
    <t>Michigan State Police</t>
  </si>
  <si>
    <t>A member of the anti-government Michigan Militia, Woodring had shot and fatally wounded a Michigan State Police trooper in a July 7th raid. The following day the state police shot grenades into his house from an armored vehicle, burning it down, without immediately realizing Woodring had escaped with a backpack. Days later an informant tipped off his location, he was found resting in a vehicle, surrounded by police, and shot to death while exiting the vehicle rifle in hand.</t>
  </si>
  <si>
    <t>http://archive.adl.org/learn/news/officer_killed_michigan.html</t>
  </si>
  <si>
    <t>Adrian Eugene King</t>
  </si>
  <si>
    <t>146 3rd Ave W</t>
  </si>
  <si>
    <t>Hendersonville</t>
  </si>
  <si>
    <t>28792</t>
  </si>
  <si>
    <t>King stabbed an officer prompting the wounded officer's partner to shoot and kill King.</t>
  </si>
  <si>
    <t>http://www.citizen-times.com/story/news/crime/2014/07/14/hendersonville-police-shoot-kill-suspect/12640863/</t>
  </si>
  <si>
    <t>Alex Gregory Martinez</t>
  </si>
  <si>
    <t>http://www.kcra.com/image/view/-/27033456/medRes/1/-/maxh/220/maxw/220/-/3vlvm2z/-/2-new-suspects-jpg.jpg</t>
  </si>
  <si>
    <t>1440 E Hammer Ln</t>
  </si>
  <si>
    <t>95210</t>
  </si>
  <si>
    <t>ALEX GREGORY MARTINEZ AND GILBERT RENTERIA JR and others robbed a bank. Some suspects got away, but Martinez and Renteria were shot and killed by officers.</t>
  </si>
  <si>
    <t>http://www.kcra.com/news/local-news/news-stockton/who-dropped-off-3-armed-men-before-deadly-crime-spree/27024354</t>
  </si>
  <si>
    <t>Andre Milton</t>
  </si>
  <si>
    <t>168th Avenue and East 14th Street</t>
  </si>
  <si>
    <t>San Leandro</t>
  </si>
  <si>
    <t>94578</t>
  </si>
  <si>
    <t>Alameda County Sheriff's Office</t>
  </si>
  <si>
    <t>Milton was violently beating his girlfriends head against against a car when a deputy shot and killed him.</t>
  </si>
  <si>
    <t>http://www.mercurynews.com/crime-courts/ci_26204391/woman-attacked-before-fatal-police-shooting-is-out</t>
  </si>
  <si>
    <t>Andrew Torres</t>
  </si>
  <si>
    <t>2708 Augusta Road</t>
  </si>
  <si>
    <t>29842</t>
  </si>
  <si>
    <t>The family of Torres called police to report that he'd neglected his medication and was losing touch with reality. Police arrived and quickly tasered him, which killed him. A suit filed by the family asserts that the police entered the house without cause or permission, escalated the level of violence, exaggerated the resistance Torres put up, and withheld life-saving measures. The family settled for $500K.</t>
  </si>
  <si>
    <t>http://www.wyff4.com/news/local-news/greenville-news/Family-sues-city-of-Greenville-over-man-s-death/16196966</t>
  </si>
  <si>
    <t>Anthony Jones</t>
  </si>
  <si>
    <t>1000 block West Lake Mead Boulevard</t>
  </si>
  <si>
    <t>Metro officers pulled Jones over on a traffic stop. Jones bolted and jumped into the back yard of an abandoned house nearby. Officers followed and fought Jones, who aggressively resisted according to the police story, and tasered him several times. He displayed medical distress and was declared dead at the hospital.</t>
  </si>
  <si>
    <t>http://www.lasvegassun.com/news/2010/dec/13/coroner-ids-man-who-died-after-police-used-taser/</t>
  </si>
  <si>
    <t>Armando Noah Aleman</t>
  </si>
  <si>
    <t>http://mediaassets.timesrecordnews.com/photo/2014/07/24/Alemanobit_7045006_ver1.0_640_480.jpg</t>
  </si>
  <si>
    <t>1400 N Scott Ave</t>
  </si>
  <si>
    <t>76306</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</si>
  <si>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</si>
  <si>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</si>
  <si>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Coty Champagne</t>
  </si>
  <si>
    <t>http://bloximages.chicago2.vip.townnews.com/iberianet.com/content/tncms/assets/v3/editorial/3/2f/32f6643c-0cfd-11e4-98d9-001a4bcf887a/53c6992eb78d0.image.jpg</t>
  </si>
  <si>
    <t>400 S Evangeline St</t>
  </si>
  <si>
    <t>New Iberia</t>
  </si>
  <si>
    <t>70560</t>
  </si>
  <si>
    <t>Iberia</t>
  </si>
  <si>
    <t>Iberia Parish Sheriff's Office</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</si>
  <si>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</si>
  <si>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</si>
  <si>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Gilbert Renteria Jr.</t>
  </si>
  <si>
    <t>Harold F. Roudebush</t>
  </si>
  <si>
    <t>2934 Griffin View Dr</t>
  </si>
  <si>
    <t>Lady Lake</t>
  </si>
  <si>
    <t>32159</t>
  </si>
  <si>
    <t>Lake County Sheriff’s office</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</si>
  <si>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</si>
  <si>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</si>
  <si>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Harrison Carter</t>
  </si>
  <si>
    <t>http://www.wesh.com/image/view/-/27111478/highRes/1/-/maxh/480/maxw/640/-/sekpsz/-/Carter--Harrison-071814-mug-jpg.jpg</t>
  </si>
  <si>
    <t>5332 Hawford Circle</t>
  </si>
  <si>
    <t>Belle Isle</t>
  </si>
  <si>
    <t>32812</t>
  </si>
  <si>
    <t>Orange County Sheriff's Office and other agencies</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</si>
  <si>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</si>
  <si>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</si>
  <si>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Henry Charles Simmons</t>
  </si>
  <si>
    <t>Interstate 80</t>
  </si>
  <si>
    <t>Urbandale</t>
  </si>
  <si>
    <t>50322</t>
  </si>
  <si>
    <t>Urbandale Police Department</t>
  </si>
  <si>
    <t>Charles Simmons and Paul Simmons were identified as fleeing from the scene of a bank robbery. Pulled over on Interstate 80/35, local officers claimed that both aggressively emerged from their van with weapons drawn. They were fatally shot. Two other accomplices in the van were unharmed. Later reporting said the Simmons only had BB guns.</t>
  </si>
  <si>
    <t>http://www.qconline.com/news/iowa/two-charged-with-robbery-in-bank-heist-shooting/article_54f41352-80ce-58ef-b96c-1a33e88b87fb.html</t>
  </si>
  <si>
    <t>Jeffrey Fletcher</t>
  </si>
  <si>
    <t>1449 19th St.</t>
  </si>
  <si>
    <t>West Des Moines</t>
  </si>
  <si>
    <t>50265</t>
  </si>
  <si>
    <t>West Des Moines Police Department</t>
  </si>
  <si>
    <t>Taylor was responding a report that a woman's estranged husband, Jeffrey Fletcher, was at her home in violation of a court order. Taylor and Officer Brenda Davis tried to coax Fletcher out of the house when he lunged at them with a shard of glass. Taylor fired, hitting Fletcher in the chest.</t>
  </si>
  <si>
    <t>http://www.qconline.com/news/iowa/departments-say-shootings-justified/article_21628655-94d5-5c36-937a-a7f412622eb1.html</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</si>
  <si>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</si>
  <si>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</si>
  <si>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</si>
  <si>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</si>
  <si>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</si>
  <si>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</si>
  <si>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Joseph K. Greer</t>
  </si>
  <si>
    <t>http://www.obitssetx.com/files/photos/big1405700480Untitled-Scanned-38.jpg</t>
  </si>
  <si>
    <t>1700 E Railroad St</t>
  </si>
  <si>
    <t>Vidor</t>
  </si>
  <si>
    <t>77662</t>
  </si>
  <si>
    <t>Vidor Police Department</t>
  </si>
  <si>
    <t>Greer pulled out a knife on officers. Officers then shot and killed Greer.</t>
  </si>
  <si>
    <t>http://www.12newsnow.com/story/26796642/vidor-officers-cleared-by-grand-jury-will-return-to-work-friday</t>
  </si>
  <si>
    <t>Kristopher Charles Gagliardi</t>
  </si>
  <si>
    <t>http://www.innocentdown.org/wp-content/uploads/2013/02/kristofer-gagliardi.jpg</t>
  </si>
  <si>
    <t>500 block Westview Lane</t>
  </si>
  <si>
    <t>Copperas Cove</t>
  </si>
  <si>
    <t>76522</t>
  </si>
  <si>
    <t>Coryell</t>
  </si>
  <si>
    <t>Copperas Cove Police Department</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</si>
  <si>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</si>
  <si>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</si>
  <si>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Paul Simmons</t>
  </si>
  <si>
    <t>Prince C. Jones</t>
  </si>
  <si>
    <t>Beechwood Lane and Spring Terrace</t>
  </si>
  <si>
    <t>Falls Church</t>
  </si>
  <si>
    <t>22042</t>
  </si>
  <si>
    <t>Prince George's County Sheriff's Office</t>
  </si>
  <si>
    <t>In 2006 a jury awarded Jones's family $2.6M. He'd been followed by an officer of notorious Prince George's county, in an unmarked SUV, across state lines, shot at the unarmed and unthreatening Jones sitting in his car 16 times, and fatally hit him five times in the back. This incident among others brought an investigation from the Department of Justice.</t>
  </si>
  <si>
    <t>http://www.washingtonpost.com/wp-dyn/content/article/2006/01/19/AR2006011902346.html</t>
  </si>
  <si>
    <t>William R. Bumbrey III</t>
  </si>
  <si>
    <t>1200 S Hayes Street</t>
  </si>
  <si>
    <t>22202</t>
  </si>
  <si>
    <t>Arlington County Sheriff's Office</t>
  </si>
  <si>
    <t>Police approached Bumbrey on the platform of a transit station in connection with a nearby shoplifting incident. Bumbrey had recently moved back to the area from South Carolina in such poor physical and psychological shape that police had released him to a hospital on similar charges a few days before. Officers tasered him when he resisted, he had an unspecified medical emergency, and died at the scene.</t>
  </si>
  <si>
    <t>http://www.washingtonpost.com/wp-dyn/content/article/2010/01/19/AR2010011903629.html</t>
  </si>
  <si>
    <t>Brian K. Behnke</t>
  </si>
  <si>
    <t>2900 block Fireside Road</t>
  </si>
  <si>
    <t>Chesapeake</t>
  </si>
  <si>
    <t>23324</t>
  </si>
  <si>
    <t>Federal Bureau of Investigation, Chesapeake Police Department, Virginia Beach Police Department</t>
  </si>
  <si>
    <t>Calvin Baxter and Brian Behnke were sitting together in a Jeep in an apartment complex as FBI agents attempted to serve an arrest warrant on Baxter. He's been implicated in a gang-related death in Norfolk Virginia. One died from a bullet wound to the chest, the other from a bullet wound in the back. The agency refused to release details of the shooting. Later it emerged both men were unarmed.</t>
  </si>
  <si>
    <t>http://www.highbeam.com/doc/1G1-118541474.html</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</si>
  <si>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</si>
  <si>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</si>
  <si>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</si>
  <si>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</si>
  <si>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</si>
  <si>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</si>
  <si>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</si>
  <si>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Calvin Alexander Baxter</t>
  </si>
  <si>
    <t>Charles Leon Johnson II</t>
  </si>
  <si>
    <t>http://augustacrime.com/wp-content/uploads/2014/07/Charles-Leon-Johnson-II-cop-shooting-180x271.jpg</t>
  </si>
  <si>
    <t>941 Georgia 140</t>
  </si>
  <si>
    <t>Adairsville</t>
  </si>
  <si>
    <t>30103</t>
  </si>
  <si>
    <t>Adairsville Police Department</t>
  </si>
  <si>
    <t>Johnson was about to be placed under arrest after a traffic stop. Johnson tried to flee, and dragged the officer. The officer then shot and killed Johnson.</t>
  </si>
  <si>
    <t>http://www.northwestgeorgianews.com/rome/adairsville-officer-on-administrative-leave-after-fatal-shooting/article_7082a720-119e-11e4-8eb9-001a4bcf6878.html</t>
  </si>
  <si>
    <t>Francisco Rocha</t>
  </si>
  <si>
    <t>3500 W 38th St</t>
  </si>
  <si>
    <t>Rocha was reportedly fighting with two people. An officer then tasered Rocha. Rocha was transported to a hospital where he was pronounced dead.</t>
  </si>
  <si>
    <t>http://wgntv.com/2014/07/20/man-dies-after-being-tased-by-chicago-police-officer/</t>
  </si>
  <si>
    <t>Glen Joseph Sweeting</t>
  </si>
  <si>
    <t>10400 block Melissa Mill Road</t>
  </si>
  <si>
    <t>23236</t>
  </si>
  <si>
    <t>Sweeting had a large amount of heroin, his four-year-old son, and no weapon in his rented SUV in his late-morning encounter with federal agents. As they attempted to apprehend him he rammed an FBI vehicle, put it into reverse, and was shot to death.</t>
  </si>
  <si>
    <t>http://www.mapinc.org/drugnews/v04/n730/a01.html</t>
  </si>
  <si>
    <t>Jeffrey Carter McMillan</t>
  </si>
  <si>
    <t>4015 Battleship Pkwy</t>
  </si>
  <si>
    <t>Spanish Fort</t>
  </si>
  <si>
    <t>36527</t>
  </si>
  <si>
    <t>Mobile County Constables Office</t>
  </si>
  <si>
    <t>Mobile County Constable Larry Lambert Sheffield was arrested Sunday and charged with murdering McMillan.</t>
  </si>
  <si>
    <t>http://www.al.com/news/mobile/index.ssf/2014/07/mobile_county_constable_charge.html</t>
  </si>
  <si>
    <t>Jeremy Robertson</t>
  </si>
  <si>
    <t>http://www.kob.com/kobtvimages/repositoryThumbs/2014-07/Jeremy-Robertson.jpg</t>
  </si>
  <si>
    <t>198 Glorieta St NE</t>
  </si>
  <si>
    <t>Robertson ran from police on foot after being served a warrant for his arrest. At one point Robertson took a gun from his waistband and pointed it at officers, prompting the officers to shoot and kill Robertson.</t>
  </si>
  <si>
    <t>http://www.koat.com/news/apd-involved-in-shooting-near-eubank-central/27095580</t>
  </si>
  <si>
    <t>Jerry Lee Gray</t>
  </si>
  <si>
    <t>2100 block 52nd Street</t>
  </si>
  <si>
    <t>Federal Bureau of Investigation, Texas Department of Public Safety, other agencies</t>
  </si>
  <si>
    <t>Suspect in at least nine armed bank robberies in the prior six months, and with a 30-year criminal and prison history, ten FBI agents and five other officers from other agencies converged on Gray's apartment at about 10 p.m. to apprehend him. He barricaded himself in and put up armed resistance with a shotgun, shooting and wounding a Texas state trooper and other officer. Gray was then fatally shot.</t>
  </si>
  <si>
    <t>http://www.wfaa.com/story/news/local/2014/08/07/13527164/</t>
  </si>
  <si>
    <t>Joaquin Cibrian</t>
  </si>
  <si>
    <t>http://www.revcom.us/i/355/joaquin-cibrian.jpg</t>
  </si>
  <si>
    <t>100 W 9th 1/2 St</t>
  </si>
  <si>
    <t>La Joya</t>
  </si>
  <si>
    <t>78560</t>
  </si>
  <si>
    <t>Hidalgo</t>
  </si>
  <si>
    <t>Hidalgo County Sheriff Department</t>
  </si>
  <si>
    <t>Cibrian was barricaded in a house firing at officers. Cibrian was wanted on capital murder charges. Officers rammed the door down and shot and killed Cibrian.</t>
  </si>
  <si>
    <t>http://www.brownsvilleherald.com/news/local/article_2b259a1a-11ef-11e4-a201-0017a43b2370.html</t>
  </si>
  <si>
    <t>John Clifton Manyfield</t>
  </si>
  <si>
    <t>http://chronicle.augusta.com/images/headlines/2005/09/15/52821_170.jpg</t>
  </si>
  <si>
    <t>839 Manderson Circle</t>
  </si>
  <si>
    <t>Hephzibah</t>
  </si>
  <si>
    <t>30815</t>
  </si>
  <si>
    <t>Federal Bureau of Investigation and Georgia State Patrol</t>
  </si>
  <si>
    <t>Wanted in Sacramento as a suspect in a gang-related killing, Manyfield returned to Georgia and a mother he hadn't seen since he was nine years old. Together they were detained at a roadblock. Manyfield was tasered, attempted to get control of the Taser, and revved his engine as he and his mother both struggled with officers. Although unarmed he was fatally shot.</t>
  </si>
  <si>
    <t>http://www.thetruecitizen.com/news/2005-04-06/Front_page/002.html</t>
  </si>
  <si>
    <t>John Flahive</t>
  </si>
  <si>
    <t>Berwyn</t>
  </si>
  <si>
    <t>60402</t>
  </si>
  <si>
    <t>Flahive allegedly broke into the private home of an FBI agent in an attempted burglary, shortly after midnight, waking the agent. The official account describes the agent giving five or six attempts to submit before firing a single round, where hospital officials describe multiple gunshot wounds. Flahive was apparently unarmed. NOTE: this description relies on a single source, FBI's own documentation.Look on page 1043 of http://www.documentcloud.org/documents/706058-fbi-shooting-incident-reviews.html</t>
  </si>
  <si>
    <t>http://www.documentcloud.org/documents/706058-fbi-shooting-incident-reviews.html</t>
  </si>
  <si>
    <t>Jonathan L. Williams</t>
  </si>
  <si>
    <t>http://www.gannett-cdn.com/-mm-/fe8262a9eb90969f5425a9591bbda2e647ffed15/c=9-0-459-600&amp;r=537&amp;c=0-0-534-712/local/-/media/Phoenix/GenericImages/2014/07/21/1405978069000-williams.jpg</t>
  </si>
  <si>
    <t>1612 N Scottsdale Rd</t>
  </si>
  <si>
    <t>85281</t>
  </si>
  <si>
    <t>Tempe Police Department</t>
  </si>
  <si>
    <t>Williams reportedly fired a gun at an officer. An officer returned fire, killing Williams.</t>
  </si>
  <si>
    <t>http://www.azcentral.com/story/news/local/tempe/2014/07/20/tempe-officer-involved-shooting-jonathan-williams-dead/12922577/</t>
  </si>
  <si>
    <t>Kenneth Johnson</t>
  </si>
  <si>
    <t>6000 Revere St</t>
  </si>
  <si>
    <t>Johnson was in a confrontation with officers when he pulled out a fake gun. Officers responded by shooting and killing Johnson.</t>
  </si>
  <si>
    <t>http://www.fox5vegas.com/story/26071249/coroner-identifies-man-shot-by-nlv-police</t>
  </si>
  <si>
    <t>Lori Knowles</t>
  </si>
  <si>
    <t>Cobb Ct</t>
  </si>
  <si>
    <t>Hampton</t>
  </si>
  <si>
    <t>30228</t>
  </si>
  <si>
    <t>Henry</t>
  </si>
  <si>
    <t>Henry County Police Department</t>
  </si>
  <si>
    <t>Knowles was acting disturbed and had a gun at her side. She made an 'offensive' movement towards the gun and officers shot and killed her.</t>
  </si>
  <si>
    <t>http://www.wsbtv.com/news/news/local/investigators-scene-officer-involved-shooting-henr/ngnDZ/</t>
  </si>
  <si>
    <t>Luis Jobel</t>
  </si>
  <si>
    <t>6700 Hayvenhurst Ave</t>
  </si>
  <si>
    <t>Vany Nuys</t>
  </si>
  <si>
    <t>91406</t>
  </si>
  <si>
    <t>Jobel was a vandal suspect. He was unarmed but did not comply with officers. It was not reported why officers shot and killed Jobel. Jobel may have thrown rocks at officers.</t>
  </si>
  <si>
    <t>http://www.nbclosangeles.com/news/local/Officer-Involved-Shooting-in-Van-Nuys-268572702.html</t>
  </si>
  <si>
    <t>Luis Sanchez Santos</t>
  </si>
  <si>
    <t>101 W Broad Street</t>
  </si>
  <si>
    <t>Honduran immigrant Sanchez Santos was one of two men who robbed three people at gunpoint in front of the Peace Center in Greenville. One of those three victims was an FBI agent, who discharged her weapon at the fleeing robbers. Nine days later the body of Sanchez Santos was discovered in woods with a gunshot wound. A second suspect was found and confirmed that they'd committed the robbery together, Sanchez Santos had been mortally wounded, and he'd hidden the body of his accomplice.</t>
  </si>
  <si>
    <t>http://www.wspa.com/story/21494775/police-link-greenville-robbery-with-laurens-county-body-found</t>
  </si>
  <si>
    <t>Michael Terry Smith</t>
  </si>
  <si>
    <t>4400 Rena Rd</t>
  </si>
  <si>
    <t>Spauldings</t>
  </si>
  <si>
    <t>Around 6 a.m. FBI agents arrived at Smith's apartment to serve a warrant related to an armed robbery. Smith fired and officers and began a lengthy 9-hour standoff. Agents attempted to flush out Smith, using 10 tear gas canisters, with no effect. Ultimately they stormed the residence and shot Smith dead.</t>
  </si>
  <si>
    <t>http://www.wtop.com/25/1094960/Man-Killed-in-Day-Long-FBI-Standoff</t>
  </si>
  <si>
    <t>Terry G. Gordon Jr.</t>
  </si>
  <si>
    <t>400 block Shawnee Road</t>
  </si>
  <si>
    <t>66103</t>
  </si>
  <si>
    <t>Federal Bureau of Investigation, Kansas City Kansas Police Department, Kansas City Missouri Police Department, Missouri Highway Patrol</t>
  </si>
  <si>
    <t>A multi-jurisdictional Violent Crimes Fugitive Task Force arrived at Gordon's residence at 7:20 a.m. to serve a felony warrant. Five officers cornered Gordon on the second story and discovered him with a gun to his own temple. An FBI agent, a state trooper and Gordon fired more-or-less simultaneously. Two others were also wounded. The D.A. held that Gordon had committed suicide.See page 311 of http://www.documentcloud.org/documents/706058-fbi-shooting-incident-reviews.html.</t>
  </si>
  <si>
    <t>Andrew J. Michaelis</t>
  </si>
  <si>
    <t>http://wwwcache.wral.com/asset/news/local/2014/07/30/13854873/1406932073-michaelis-640x360.jpg</t>
  </si>
  <si>
    <t>5100 block New Moon Drive</t>
  </si>
  <si>
    <t>Cumberland County Sheriff's Office</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</si>
  <si>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</si>
  <si>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</si>
  <si>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8/26/2014.418</t>
  </si>
  <si>
    <t>Brad D. Jensen</t>
  </si>
  <si>
    <t>4200 Desert Pl</t>
  </si>
  <si>
    <t>99301</t>
  </si>
  <si>
    <t>Pasco Police Department</t>
  </si>
  <si>
    <t>Jensen refused orders to drop a knife. Officers shot and killed Jensen.</t>
  </si>
  <si>
    <t>http://www.tri-cityherald.com/2014/07/29/3083195_pasco-man-with-knife-killed-by.html?rh=1</t>
  </si>
  <si>
    <t>Brian Cardall</t>
  </si>
  <si>
    <t>http://img.deseretnews.com/images/article/contentimagetall/60259/60259.jpg</t>
  </si>
  <si>
    <t>UT-59</t>
  </si>
  <si>
    <t>Hurricane</t>
  </si>
  <si>
    <t>84737</t>
  </si>
  <si>
    <t>Hurricane Police Department</t>
  </si>
  <si>
    <t>Local police were fully aware that manic depressive PhD candidate Cardall had emotional issues as they responded to his directing traffic, shouting nonsense, naked. Officers tasered him to death 42 seconds after arrival, then detained and interrogated his wife. In January 2013 the family settled a wrongful death suit against the city for $2M.</t>
  </si>
  <si>
    <t>http://www.deseretnews.com/article/700023124/Family-files-wrongful-death-suit-in-Brian-Cardalls-death.html?pg=all</t>
  </si>
  <si>
    <t>Charles Alver Jones Jr.</t>
  </si>
  <si>
    <t>http://ak-cache.legacy.net/legacy/images/Cobrands/ShreveportTimes/Photos/SPT024924-1_20140728.jpg</t>
  </si>
  <si>
    <t>County Road 4915</t>
  </si>
  <si>
    <t>Bloomburg</t>
  </si>
  <si>
    <t>75556</t>
  </si>
  <si>
    <t>Cass County Sheriff’s Department</t>
  </si>
  <si>
    <t>Jones was being served felony warrants for his arrest. It is unreported why the shooting took place.</t>
  </si>
  <si>
    <t>http://txktoday.com/news/deputy-involved-deadly-shooting-back-patrol/</t>
  </si>
  <si>
    <t>Cody David Winters</t>
  </si>
  <si>
    <t>http://www.reviewjournal.com/sites/default/files/styles/large/public/field/media/web1_web_winters_jackson_2.jpg?itok=Ei6unM5z</t>
  </si>
  <si>
    <t>Almondwood Dr.</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</si>
  <si>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</si>
  <si>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</si>
  <si>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8/26/2014.413</t>
  </si>
  <si>
    <t>Derek Williams</t>
  </si>
  <si>
    <t>http://media.jrn.com/images/27168077-mjs_suffocate07-_nws-_sears-_1.jpg</t>
  </si>
  <si>
    <t>N. Holton and E. Center Streets</t>
  </si>
  <si>
    <t>53212</t>
  </si>
  <si>
    <t>After a 10-month struggle between the Milwaukee Journal-Sentinel and the local police department to release the most basic of records from Williams's death in the back of a police car, the medical examiner revised its ruling on the cause of his death from natural to homicide. Williams spent his last moments gasping for breath, pleading for help while suffocating, while officers nearby ignored him.</t>
  </si>
  <si>
    <t>http://www.jsonline.com/watchdog/watchdogreports/medical-examiner-revises-suspects-death-ruling-to-homicide-kb6q9fe-170871001.html</t>
  </si>
  <si>
    <t>Eric Wolle</t>
  </si>
  <si>
    <t>400 block Washington Grove Lane</t>
  </si>
  <si>
    <t>Washington Grove</t>
  </si>
  <si>
    <t>20877</t>
  </si>
  <si>
    <t>Montgomery County Sheriff's Office</t>
  </si>
  <si>
    <t>Wolle had no criminal record but a long history of paranoia and mental illness. His 80-year-old mother reported that he'd assaulted her; he was found raving in the neighbor's backyard, machete in hand. Wolle died while physically struggling with seven officers and after two shots from a Taser.</t>
  </si>
  <si>
    <t>http://www.washingtonpost.com/wp-dyn/articles/A6686-2004Jun25.html</t>
  </si>
  <si>
    <t>Horizon Drive and Boulder Highway</t>
  </si>
  <si>
    <t>Vigil was asked questions by officers when he became combative and stabbed an officer in the thigh. Vigil was shot and killed.</t>
  </si>
  <si>
    <t>http://www.8newsnow.com/story/26137424/breaking-news-police-investigate-officer-involved-shooting</t>
  </si>
  <si>
    <t>Jesus Martinez-Rodriguez</t>
  </si>
  <si>
    <t>237 Myrtle Drive</t>
  </si>
  <si>
    <t>Richmond County Sheriff's Office</t>
  </si>
  <si>
    <t>County deputies found Martinez-Rodriguez poised with a large knife above a woman protectively cradling a child, both of them with knife wounds. Officers ordered him to drop the knife, he refused, and they shot him to death. The woman emerged in critical condition. The child was okay.</t>
  </si>
  <si>
    <t>Johnnie Kamahi Warren</t>
  </si>
  <si>
    <t>Montgomery Highway and Westgate Parkway</t>
  </si>
  <si>
    <t>Dothan Police Department, Houston County Sheriff's Office</t>
  </si>
  <si>
    <t>Warren became unruly and combative in a bar at about 1:50 a.m., so three employees escorted him outside. Police in the area noticed the struggle of the four men. Four to five local and county officers tasered Warren and cuffed him as he began to lose consciousness. He died at the hospital shortly after.</t>
  </si>
  <si>
    <t>http://www.dothaneagle.com/news/article_ae8c7766-79c8-597a-b22f-5a38c5e3f472.html?mode=jqm</t>
  </si>
  <si>
    <t>Joseph Alfonso Forrest</t>
  </si>
  <si>
    <t>200 block N. Lakewood Avenue</t>
  </si>
  <si>
    <t>Forrest was the uncle of another Joseph Forrest, whom Baltimore police were coming to apprehend. The unarmed uncle ended up shot to death, the nephew taken into custody. Under pressure by the Baltimore Sun and writer David Simon the police were challenged on their "no names" (of shooters) policy, and admitted the uncle had been shot 12 times. Ultimately the shooting officer changed her expected testimony about the incident on the stand, clearing the nephew.</t>
  </si>
  <si>
    <t>http://articles.baltimoresun.com/2009-02-21/news/0902200204_1_city-police-police-department-baltimore-police</t>
  </si>
  <si>
    <t>Josh A. Edwards</t>
  </si>
  <si>
    <t>1400 block E 350 North Rd.</t>
  </si>
  <si>
    <t>Pana</t>
  </si>
  <si>
    <t>62557</t>
  </si>
  <si>
    <t>Christian</t>
  </si>
  <si>
    <t>Christian County Sheriff's Office</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</si>
  <si>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</si>
  <si>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</si>
  <si>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</si>
  <si>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</si>
  <si>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</si>
  <si>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</si>
  <si>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</si>
  <si>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</si>
  <si>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http://www.sltrib.com/news/justice/1618808-155/officers-shot-lister-police-gill-gun</t>
  </si>
  <si>
    <t>Patrick Small</t>
  </si>
  <si>
    <t>http://bloximages.newyork1.vip.townnews.com/scnow.com/content/tncms/assets/v3/editorial/0/02/0020ef3a-172c-11e4-8124-0017a43b2370/53d7aea6c7545.image.jpg</t>
  </si>
  <si>
    <t>1524 West Palmetto Street</t>
  </si>
  <si>
    <t>Florence Police Department</t>
  </si>
  <si>
    <t>Small robbed a gas station, on his way out an officer shot Small after he pointed a gun at him.</t>
  </si>
  <si>
    <t>http://www.wmbfnews.com/story/26135343/officer-involved-shooting-at-florence-gas-station</t>
  </si>
  <si>
    <t>Paul Burkons</t>
  </si>
  <si>
    <t>Adams Boulevard and Buckingham Road</t>
  </si>
  <si>
    <t>90016</t>
  </si>
  <si>
    <t>Burkons was lying naked in the street (looking for a reportedly naked man) when the officers accidentally ran him over - killing him.</t>
  </si>
  <si>
    <t>http://stage.sfvmedia.com/sfv/naked-man-fatally-run-police/</t>
  </si>
  <si>
    <t>Phillip K. Johnson</t>
  </si>
  <si>
    <t>300 block North Longwood</t>
  </si>
  <si>
    <t>61107</t>
  </si>
  <si>
    <t>Johnson as a rear-seat passenger refused to put his hands above his head in a traffic stop, and a local officer fatally shot him twice in the chest. The officer anticipated that Johnson might have been reaching for a weapon, and indeed a loaded and stolen handgun was found within reach.</t>
  </si>
  <si>
    <t>http://www.wifr.com/news/headlines/Officer_Involved_Shooting_Overnight_in_Rockford_138254804.html</t>
  </si>
  <si>
    <t>Robert Delrico Mitchell</t>
  </si>
  <si>
    <t>20536 Pelkey Street</t>
  </si>
  <si>
    <t>Warren Police Department, Detroit Police Department</t>
  </si>
  <si>
    <t>Unarmed and apparently blameless teen Mitchell, physically slight, bolted from police at a traffic stop. Police chased for two blocks into an abandoned house and shot him just once with the Taser to get him to comply. It killed him. As part of their settlement with the family the Warren police agreed to suspend their use of Tasers.</t>
  </si>
  <si>
    <t>http://www.cnn.com/2009/CRIME/05/28/michigan.taser.death/</t>
  </si>
  <si>
    <t>Robert Henderson</t>
  </si>
  <si>
    <t>2010 3rd Ave</t>
  </si>
  <si>
    <t>Huntington</t>
  </si>
  <si>
    <t>25703</t>
  </si>
  <si>
    <t>Cabell</t>
  </si>
  <si>
    <t>Huntington Police Department</t>
  </si>
  <si>
    <t>Henderson was arguing with someone at a restaurant. When police arrived he was waving a gun around. police feared for their lives, Henderson was shot and killed.</t>
  </si>
  <si>
    <t>http://www.wsaz.com/home/headlines/Suspect-Shot-and-Killed-by-Huntington-Police-268698962.html</t>
  </si>
  <si>
    <t>Ronald Carden</t>
  </si>
  <si>
    <t>http://mediaassets.knoxnews.com/photo/2014/07/28/carden_7104802_ver1.0_640_480.jpg</t>
  </si>
  <si>
    <t>214 Vanosdale Rd</t>
  </si>
  <si>
    <t>37909</t>
  </si>
  <si>
    <t>Carden had a flat tire when an officer stopped. Shortly after Carden attacked the officer, yelling he wouldn't go back to prison. The officer pulled out his weapon and shot and killed Carden.</t>
  </si>
  <si>
    <t>http://www.knoxnews.com/news/local-news/parolee-killed-in-fight-with-officer-had-a-syringe-narcotic-on-him_07147175</t>
  </si>
  <si>
    <t>Spencer Posey</t>
  </si>
  <si>
    <t>Towaoc</t>
  </si>
  <si>
    <t>81321</t>
  </si>
  <si>
    <t>Montezuma</t>
  </si>
  <si>
    <t>Bureau of Indian Affairs</t>
  </si>
  <si>
    <t>Witnesses differ on whether or not Posey had given up carrying his hatchet while running away from the reservation officer around dawn on a Sunday morning, but most say he had his hands raised, and all say he was shirtless. He was fatally shot once in the stomach while standing in a vacant lot, as a conclusion to years of low-level conflict with the local police.</t>
  </si>
  <si>
    <t>http://www.navajotimes.com/news/2011/0611/060911ute.php</t>
  </si>
  <si>
    <t>Steven B. Wallen</t>
  </si>
  <si>
    <t>2800 block Laurel Drive</t>
  </si>
  <si>
    <t>Pollock Pines</t>
  </si>
  <si>
    <t>95726</t>
  </si>
  <si>
    <t>El Dorado</t>
  </si>
  <si>
    <t>El Dorado County Sheriff's Office</t>
  </si>
  <si>
    <t>Steven was shot twice in the chest and a final, third shot to his head at closer range. Two articles in the Sacramento News and Review: 9/12/02 &amp; 10/10/02 with official docs</t>
  </si>
  <si>
    <t>http://www.newsreview.com/sacramento/is-this-a-lethal-weapon/content?oid=13077</t>
  </si>
  <si>
    <t>L.Rose</t>
  </si>
  <si>
    <t>Vaughn Curly Fitzgerald</t>
  </si>
  <si>
    <t>3307 Kishwaukee St.</t>
  </si>
  <si>
    <t>61109</t>
  </si>
  <si>
    <t>Police busted up an organized gambling operation, the "Soccer Club", being secretly held at an unassuming motorcycle shop. During the chaotic raid multiple people fled and Fitzgerald, who owned the buildings and who had been arrested in similar raids, levelled a rifle at raiding officers. He was shot dead.</t>
  </si>
  <si>
    <t>http://www.rrstar.com/x1302704978?template=printart</t>
  </si>
  <si>
    <t>Albert Haasz</t>
  </si>
  <si>
    <t>100 block S. Eighth Street</t>
  </si>
  <si>
    <t>Allentown</t>
  </si>
  <si>
    <t>18101</t>
  </si>
  <si>
    <t>Lehigh</t>
  </si>
  <si>
    <t>Allentown Police Department</t>
  </si>
  <si>
    <t>Friends described Haasz as basically peaceful although plagued by mental and substance abuse problems. Four local officers approached him in an Allentown parking lot, mid-morning, as he had a knife stuck in his own sternum. Pepper-spraying him only enraged him, and the four officers shot him eleven times, fatally.</t>
  </si>
  <si>
    <t>http://articles.mcall.com/2001-12-05/news/3379493_1_police-sergeant-knife-pepper-spray</t>
  </si>
  <si>
    <t>Brian Scully</t>
  </si>
  <si>
    <t>429 Penn Circle</t>
  </si>
  <si>
    <t>18102</t>
  </si>
  <si>
    <t>Living in a group home with three other people, Scully's roommates called police when he began acting strangely. Two officers arrived shortly before midnight with a crisis intervention worker. Unarmed but resistant, Scully was having some kind of mental crisis during this detention. After being pepper-sprayed and cuffed he stopped breathing. The police absolved themselves of any responsibility and the DA was quoted, "There really wasn't any explanation in terms of cause of death."</t>
  </si>
  <si>
    <t>http://articles.mcall.com/2002-01-31/news/3396817_1_police-officers-two-officers-mentally-ill-man</t>
  </si>
  <si>
    <t>Colin Rutter</t>
  </si>
  <si>
    <t>4471 Lehigh Drive</t>
  </si>
  <si>
    <t>Walnutport</t>
  </si>
  <si>
    <t>18088</t>
  </si>
  <si>
    <t>Northampton</t>
  </si>
  <si>
    <t>Lehigh Township Police Department</t>
  </si>
  <si>
    <t>Local police responded to reports of a man threatening children with a baseball bat. Rutter, said to be both alcoholic and bipolar, was the man shouting obscenities at neighbors and wielding the bat. When officers arrived Rutter swung the bat near their heads, was shot with pepper spray and bean-bag rounds, and supposedly taunted the police "Put real bullets in it." He was fatally shot in the chest shortly after.</t>
  </si>
  <si>
    <t>http://articles.mcall.com/2006-08-24/news/3683425_1_pepper-spray-baseball-bat-beanbag-rounds</t>
  </si>
  <si>
    <t>Derek Johnson</t>
  </si>
  <si>
    <t>1703 Old Fannin Road</t>
  </si>
  <si>
    <t>Flowood</t>
  </si>
  <si>
    <t>39232</t>
  </si>
  <si>
    <t>Flowood Police Department</t>
  </si>
  <si>
    <t>Two Flowood Police officers are on administrative leave with pay following a deadly confrontation with a mentally-ill man Sunday night. Officials with the Mississippi Bureau of Investigation are looking into the officers' response. Several people at the Woods of Flowood apartment complex called police when they say Derek Johnson, 32, was running around the complex screaming. When police got there, they say Johnson was naked and had some type of knife or box cutter in his hand. They say Johnson lunged at them, and one of the officers fired.</t>
  </si>
  <si>
    <t>http://www.wjtv.com/story/21283657/flowood-police-kill-mentally-ill-man</t>
  </si>
  <si>
    <t>George Thomas Deeb III</t>
  </si>
  <si>
    <t>175 N Wyoming St</t>
  </si>
  <si>
    <t>Hazelton</t>
  </si>
  <si>
    <t>18201</t>
  </si>
  <si>
    <t>Hazelton Police Department</t>
  </si>
  <si>
    <t>Local police received an anonymous tip that Deeb, wanted as a suspect in the shooting of a 9-year-old the previous month, was in the area. Deeb began a firefight with officers immediately on their arrival, wounding two of them. He died with 27 bullet wounds in his body.</t>
  </si>
  <si>
    <t>http://archives.timesleader.com/2006_03/2006_12_06_Coroner__Deeb_shot_27_times_-tlnews.html</t>
  </si>
  <si>
    <t>Nicholas Patrick Covelli</t>
  </si>
  <si>
    <t>Piru Way</t>
  </si>
  <si>
    <t>Frazier Park</t>
  </si>
  <si>
    <t>93225</t>
  </si>
  <si>
    <t>Unarmed, badly injured from a prior assault. Deputy claimed he heard a warning "subject has a gun," which was refuted by 7 witnesses at federal trial. Defendant deputy found not guilty. Appeal denied, SCOTUS denied writ of certiorari.</t>
  </si>
  <si>
    <t>http://www.bakersfieldcalifornian.com/columnists/robert-price/x652102062/Family-seeks-answers-in-sons-death</t>
  </si>
  <si>
    <t>Tony Covelli</t>
  </si>
  <si>
    <t>Perry Manley</t>
  </si>
  <si>
    <t>700 Stewart St</t>
  </si>
  <si>
    <t>98101</t>
  </si>
  <si>
    <t>For the previous 15 years Manley had developed into a vexacious litigant on the topic of the unfairness of child support. Familiar to the security staff at the federal courthouse, when he showed up with improvised armament (a drilled-out inactive hand grenade, a cutting board for a bulletproof vest) they negotiated with him for 20 minutes. Finally a local officer interpreted his "furtive" movements as threatening and shot him to death.</t>
  </si>
  <si>
    <t>http://seattletimes.com/html/localnews/2002342816_grenade21m1.html</t>
  </si>
  <si>
    <t>Randy Baldwin</t>
  </si>
  <si>
    <t>Kentucky 40 and State Highway 580</t>
  </si>
  <si>
    <t>Oil Springs</t>
  </si>
  <si>
    <t>41256</t>
  </si>
  <si>
    <t>A state trooper took Baldwin in, finding him intoxicated at a road intersection. Baldwin's bulky clothing prevented a full search. On the drive Baldwin told the trooper that he had a gun, and would kill him unless he pulled over. The trooper pulled over and in the ensuing confrontation Baldwin ended up with a single fatal bullet to the chest.</t>
  </si>
  <si>
    <t>http://www.floydcountytimes.com/view/full_story/1431043/article-Suspect-shot-and-killed-by-state-trooper-while-in-custody</t>
  </si>
  <si>
    <t>Richard Kokenos</t>
  </si>
  <si>
    <t>http://cdn2-b.examiner.com/sites/default/files/styles/image_content_width/hash/ba/54/ba54cce7293c332777d26c9ab424a0d2.jpg?itok=xlcWh4vX</t>
  </si>
  <si>
    <t>Kendall Street</t>
  </si>
  <si>
    <t>48091</t>
  </si>
  <si>
    <t>Warren Police Department</t>
  </si>
  <si>
    <t>Kokenos emerged from his own house in the late evening barefoot, banging on his neighbors' doors and windows. One of them called police, who arrested him on a home invasion charge. After being cuffed, placed in the back of the police car, and tasered two or three times, Kokenos stopped breathing.</t>
  </si>
  <si>
    <t>http://www.clickondetroit.com/news/Man-Dies-After-Warren-Police-Use-Taser/1786392</t>
  </si>
  <si>
    <t>William F. McNulty</t>
  </si>
  <si>
    <t>http://media.philly.com/images/william_f_mcnulty.jpg</t>
  </si>
  <si>
    <t>Harvey Road and Garfield Avenue</t>
  </si>
  <si>
    <t>Claymont</t>
  </si>
  <si>
    <t>19703</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</si>
  <si>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</si>
  <si>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</si>
  <si>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Dexter Gresh</t>
  </si>
  <si>
    <t>Jorge Joel Ramirez</t>
  </si>
  <si>
    <t>https://scontent-a.xx.fbcdn.net/hphotos-xfa1/v/t1.0-9/1661269_741760599168915_2143094464_n.jpg?oh=99cd0ac7a29ad85dcfa3e1fff01b002a&amp;oe=54DC6029</t>
  </si>
  <si>
    <t>5101 California Ave</t>
  </si>
  <si>
    <t>93309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</si>
  <si>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</si>
  <si>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</si>
  <si>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New/msmelissa1982@yahoo.com</t>
  </si>
  <si>
    <t>Anastasio Hernández Rojas</t>
  </si>
  <si>
    <t>http://www.democracynow.org/images/story/56/21456/splash/Anastasio_Hernandez_Rojas.jpg?201501291050</t>
  </si>
  <si>
    <t>5765 Camiones Way</t>
  </si>
  <si>
    <t>San Ysidro</t>
  </si>
  <si>
    <t>92173</t>
  </si>
  <si>
    <t>Immigration and Customs Enforcement</t>
  </si>
  <si>
    <t>Tasered, Bludgeoned with instrument, Beaten</t>
  </si>
  <si>
    <t>Excessive force by border agents</t>
  </si>
  <si>
    <t>http://www.utsandiego.com/news/2012/apr/19/new-video-footage-killing-anastacio-hernandez-bord/</t>
  </si>
  <si>
    <t>Ann Onymous</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</si>
  <si>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</si>
  <si>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</si>
  <si>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</si>
  <si>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</si>
  <si>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</si>
  <si>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</si>
  <si>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Estyl "Lee" Hall</t>
  </si>
  <si>
    <t>Spring Valley Road</t>
  </si>
  <si>
    <t>99156</t>
  </si>
  <si>
    <t>Pend Oreille</t>
  </si>
  <si>
    <t>Pen Oreille Sheriff's Office</t>
  </si>
  <si>
    <t>Hall had called his landlord out to his rural property, only to yell and curse at him, and throw a piece of rebar. The landlord called police; police arrived to a similar reception. Armed ony with an ax handle Hall fled from police and locked himself into an RV. In the course of being extracted from his RV and tasered, Hall fell and broke his neck, dying shortly afterward. The family later settled with the county for $425K.</t>
  </si>
  <si>
    <t>http://webcache.googleusercontent.com/search?q=cache:--MVjt_Dy04J:pendoreillerivervalley.com/deputy-taser-lawsuit-settled-for-p55873-70.htm+&amp;cd=8&amp;hl=en&amp;ct=clnk&amp;gl=us&amp;client=firefox-a</t>
  </si>
  <si>
    <t>Jason Wilkinson</t>
  </si>
  <si>
    <t>NE 49th St. and NE 40th Ave.</t>
  </si>
  <si>
    <t>Vancouver Police Department</t>
  </si>
  <si>
    <t>Wilkinson, driving a stolen van and parked near a known drug house, attempted to evade two local officers. Stopped by a PIT maneuver but continuing to try to flee, Wilkinson's vehicle moved in such a way that one officer thought the other officer had been struck. Unarmed, he was killed with 11 shots. Appeals in the case reached the Ninth Circuit, which held for the police.</t>
  </si>
  <si>
    <t>http://caselaw.findlaw.com/us-9th-circuit/1530384.html</t>
  </si>
  <si>
    <t>Timothy Ruiz</t>
  </si>
  <si>
    <t>1 Galleria Drive</t>
  </si>
  <si>
    <t>10941</t>
  </si>
  <si>
    <t>Crawford Police Officer</t>
  </si>
  <si>
    <t>Officer stalked Tim and his family for over a year. Shot and killed Tim in the mall parking lot.</t>
  </si>
  <si>
    <t>http://nypost.com/2004/04/13/assassin-cop-nailed-in-mall-slay/</t>
  </si>
  <si>
    <t>Bruce Edward Seward</t>
  </si>
  <si>
    <t>699 'B' Street</t>
  </si>
  <si>
    <t>Bay Area Rapid Transit Police</t>
  </si>
  <si>
    <t>A BART policeman, on a routine beat, came across Seward sleeping naked by a BART station. Seward was initially unresponsive, and was then extremely agitated. The officer claimed Seawrd lunged for his baton, and in response the officer shot him.</t>
  </si>
  <si>
    <t>http://www.sfbg.com/2009/01/05/gun-crazy?page=0,0</t>
  </si>
  <si>
    <t>70 Chloe A. McLaren</t>
  </si>
  <si>
    <t>Daniel A. Fitton</t>
  </si>
  <si>
    <t>817 Cook Ave</t>
  </si>
  <si>
    <t>Boardman</t>
  </si>
  <si>
    <t>44512</t>
  </si>
  <si>
    <t>Mahoning</t>
  </si>
  <si>
    <t>Boardman Police</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</si>
  <si>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</si>
  <si>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</si>
  <si>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new/anonymous</t>
  </si>
  <si>
    <t>Timothy J. Whettam</t>
  </si>
  <si>
    <t>1700 block Oakdale Drive</t>
  </si>
  <si>
    <t>Waukesha</t>
  </si>
  <si>
    <t>53189</t>
  </si>
  <si>
    <t>Waukesha Police Department</t>
  </si>
  <si>
    <t>Whettam, upset about recent felony charges for drunk-driving, is acting erratically with a weapon outside his home. Family call police for assistance, police attempt to take Whettam into custody, but shoot him in a wild barrage after claiming Whettam shot at them.</t>
  </si>
  <si>
    <t>http://news.google.com/newspapers?nid=1683&amp;dat=20010824&amp;id=KrIaAAAAIBAJ&amp;sjid=CT4EAAAAIBAJ&amp;pg=6351,3169394</t>
  </si>
  <si>
    <t>76 Chloe A. McLaren</t>
  </si>
  <si>
    <t>Anthony James Shuster</t>
  </si>
  <si>
    <t>13200 block 27th Avenue Northeast</t>
  </si>
  <si>
    <t>Marty Heuchert received one of the SPD's 2002 Medals of Valor" for his actions in shooting to death Anthony Shuster, after Shuster had allegedly lunged at another officer wearing a bullet-proof vest. Shuster had a knife, the Taser did not work, and the police fired when he lunged at them."</t>
  </si>
  <si>
    <t>http://www.itsabouttimebpp.com/Announcements/SPD_internal_investigation_into_Officer_Greg_Neubert.html</t>
  </si>
  <si>
    <t>128/MF</t>
  </si>
  <si>
    <t>Connie Pearsall</t>
  </si>
  <si>
    <t>SE Ely Street</t>
  </si>
  <si>
    <t>Oak Harbor</t>
  </si>
  <si>
    <t>98277</t>
  </si>
  <si>
    <t>Island</t>
  </si>
  <si>
    <t>Oak Harbor Police Department</t>
  </si>
  <si>
    <t>Officers ... arrived to find ... Pearsall wielding a knife in each fist, standing over his wife and stabbing her. The officers screamed at him to stop and sprayed him with pepper-spray. But as the Navy petty officer stabbed her once more, the officers shot and killed him. "The results of a toxicology test [on Pearsall were] significant."</t>
  </si>
  <si>
    <t>http://www.whidbeynewstimes.com/news/22094724.html</t>
  </si>
  <si>
    <t>249/MF</t>
  </si>
  <si>
    <t>Daniel Delfierro</t>
  </si>
  <si>
    <t>13273 Aurora Ave. N.</t>
  </si>
  <si>
    <t>98133</t>
  </si>
  <si>
    <t>He was an accomplice in a bank robbery, and "was killed when he shot at police and they returned fire."</t>
  </si>
  <si>
    <t>https://groups.google.com/forum/#!topic/soc.culture.african.american/vXpVIAdmXLw</t>
  </si>
  <si>
    <t>23/MF</t>
  </si>
  <si>
    <t>Gary Dean Burow</t>
  </si>
  <si>
    <t>http://media.komonews.com/images/gary_burow.jpg</t>
  </si>
  <si>
    <t>24800 block 208th Avenue Southeast</t>
  </si>
  <si>
    <t>Maple Valley</t>
  </si>
  <si>
    <t>98038</t>
  </si>
  <si>
    <t>Narcotics officers were arresting people at a house with a suspected meth lab inside. Barow arrived later and started shooting King County sheriff deputies (three of whom he wounded). He was also wanted after skipping bail in 2001.</t>
  </si>
  <si>
    <t>http://community.seattletimes.nwsource.com/archive/?date=20020702&amp;slug=shooting02e</t>
  </si>
  <si>
    <t>MF</t>
  </si>
  <si>
    <t>Robert G. Harrison</t>
  </si>
  <si>
    <t>17th Street Southeast</t>
  </si>
  <si>
    <t>98002</t>
  </si>
  <si>
    <t>17-year-old Robert Harrison, was fatally shot by a King County sheriff's deputy after stealing a car New Year's Eve.</t>
  </si>
  <si>
    <t>Jerome Dixon</t>
  </si>
  <si>
    <t>http://www.fatalencounters.org/wp-content/uploads/2013/10/JeromeDixon.jpg</t>
  </si>
  <si>
    <t>4818 E. New Jersey Drive, Apartment 102</t>
  </si>
  <si>
    <t>67210</t>
  </si>
  <si>
    <t>Jerome and his wife &amp; children had just returned home from a funeral when Jerome decided to leave to get cigarettes and was taking his gun out to the car. Two WPD officers were in the area for a loud music complaint and shot him dead as he was leaving his front door.</t>
  </si>
  <si>
    <t>http://www.kansas.com/incoming/article1002964.ece/binary/Read%20the%20DA%27s%20full%20report%20on%20the%20November%20police%20shooting%20%28Warning:%20Some%20graphic%20language%29</t>
  </si>
  <si>
    <t>Joshua Morgan</t>
  </si>
  <si>
    <t>11500 block Southeast 176th Street</t>
  </si>
  <si>
    <t>Renton</t>
  </si>
  <si>
    <t>98055</t>
  </si>
  <si>
    <t>The father "called police after his son became violent during an extreme bipolar episode in which he armed himself with two knives. Deputies fought with Morgan who was severely delusional at the time." Family filed a wrongful death suit. King County medical examiner couldn't determine the cause of death at the time (that is when it was ruled accidental), but an expert for the family in the later trial said it was positional asphyxia.</t>
  </si>
  <si>
    <t>https://groups.google.com/forum/#!msg/alt.prisons/K8tKgz-XdmU/R0Ipq4OteAMJ</t>
  </si>
  <si>
    <t>Karen Day Jackson</t>
  </si>
  <si>
    <t>http://www.kansas.com/news/local/eushiy/picture1618198/ALTERNATES/FREE_960/JACKSON%20MUG</t>
  </si>
  <si>
    <t>708 N. Spruce</t>
  </si>
  <si>
    <t>67214</t>
  </si>
  <si>
    <t>Karen was visiting her husband and seeking reconciliation after an order of protection had been sought. Her husband, Derek Jackson called 911 saying not an emergency but needed clarification about how to void the order. The police came, Derek told them she had mental issues and they arrived at the house and shot Karen in 40 seconds. They claimed she was stabbing herself with a knife and had an empty liquor bottle and beer can in her hands. Karen was disabled and used a hoverround and couldn't pick up her small grandkids.</t>
  </si>
  <si>
    <t>http://www.sedgwickcounty.org/da/criminal_media/2013/JacksonRelease.pdf</t>
  </si>
  <si>
    <t>Kelly Loomis</t>
  </si>
  <si>
    <t>325 East Pioneer Avenue</t>
  </si>
  <si>
    <t>Puyallup</t>
  </si>
  <si>
    <t>98372</t>
  </si>
  <si>
    <t>Puyallup Police Department</t>
  </si>
  <si>
    <t>choked to death on his own vomit</t>
  </si>
  <si>
    <t>The parents of Kelly Loomis are suing in U.S. District Court in Tacoma, alleging Puyallup police used too much force to restrain the 34-year-old mentally ill man. They settled. He had schizophrenia.</t>
  </si>
  <si>
    <t>http://www.seattlepi.com/local/article/Puyallup-settles-suit-over-man-s-death-1175776.php</t>
  </si>
  <si>
    <t>Norman Pribnow</t>
  </si>
  <si>
    <t>Pacific Avenue</t>
  </si>
  <si>
    <t>Pierce County Sheriff's Office</t>
  </si>
  <si>
    <t>It happened around 8:45 in Parkland, when a sheriff's deputy was responding to an unrelated call for backup. With the patrol car's lights flashing, the deputy pulled into the oncoming lane, smashing into the pickup Pribnow was driving.</t>
  </si>
  <si>
    <t>Preventable</t>
  </si>
  <si>
    <t>http://www.seattlepi.com/news/article/Deputy-suspended-20-days-without-pay-after-fatal-1099904.php</t>
  </si>
  <si>
    <t>Shawn Howell</t>
  </si>
  <si>
    <t>2301 8th Ave.</t>
  </si>
  <si>
    <t>He "allegedly raised a handgun, pointed it at officers and was shot. Police negotiators said Howell was apparently distraught over money and marital problems and had made several statements that he wanted officers to shoot him."</t>
  </si>
  <si>
    <t>http://www.seattlepi.com/news/article/North-Seattle-SWAT-team-call-has-happy-ending-1100326.php</t>
  </si>
  <si>
    <t>Steven Covyeow</t>
  </si>
  <si>
    <t>3014 Southwest Genesee Street</t>
  </si>
  <si>
    <t>West Seattle</t>
  </si>
  <si>
    <t>98126</t>
  </si>
  <si>
    <t>Escaped from police custody 3 years earlier after being arrested for raping a 15-year old girl. Held his girlfriend hostage for 4 hours. She escaped and called police. He fired on police while running away. Then they shot him. (It happened at the Edgewood Apartments in West Seattle, but I didn't record an address because there seemed to be more than one with that name.)</t>
  </si>
  <si>
    <t>http://community.seattletimes.nwsource.com/archive/?date=20010116&amp;slug=shot16m</t>
  </si>
  <si>
    <t>Timothy Collins Jr.</t>
  </si>
  <si>
    <t>1201 W. Crawford</t>
  </si>
  <si>
    <t>Timothy was leaving out the back door where 3 others with him had gone to buy weed. The police were there and without identifying themselves, began shooting as soon as the three were leaving out the back door. Timothy was shot in the back of his head. He was unarmed and fleeing and was not a threat.</t>
  </si>
  <si>
    <t>http://www.kansas.com/news/local/crime/article1096058.html</t>
  </si>
  <si>
    <t>William Pio</t>
  </si>
  <si>
    <t>1000 block I Street Southwest</t>
  </si>
  <si>
    <t>Valley Special Response Team</t>
  </si>
  <si>
    <t>He told a friend he had taken a bunch of drugs and he sounded like he was suicidal and shooting a gun. She called police. Eventually he came out of the house and pointed a gun at officers and they shot him. The family believes lethal force was unnecessary.</t>
  </si>
  <si>
    <t>http://community.seattletimes.nwsource.com/archive/?date=20030311&amp;slug=inquest11m</t>
  </si>
  <si>
    <t>Todd E. Blair</t>
  </si>
  <si>
    <t>5900 South and 2600 West</t>
  </si>
  <si>
    <t>Weber-Morgan Strike Force</t>
  </si>
  <si>
    <t>Officers broke into the house on a drug raid. Blair came out with a golf club. He was shot twice in the chest.</t>
  </si>
  <si>
    <t>http://www.truthistreason.net/video-police-shoot-man-3-times-immediately-upon-entering-house-haydens-note-the-failed-war-on-drugs</t>
  </si>
  <si>
    <t>Cesar Rada</t>
  </si>
  <si>
    <t>8950 SW 56th Terrace</t>
  </si>
  <si>
    <t>33173</t>
  </si>
  <si>
    <t>On a Sunday evening Rada's father called police to a domestic dispute at his house that had grown violent. Repeatedly he warned police that Rada was mentally ill and off his medications. Police arrived and confronted the unarmed sometime-bodybuilder in the front yard who refused to back down. Rada's fatal shooting was one of a string of similar incidents with mentally ill victims for which the Miami-Dade Police were criticized.</t>
  </si>
  <si>
    <t>http://articles.sun-sentinel.com/2005-03-15/news/0503140552_1_miami-police-police-shot-miami-dade-police</t>
  </si>
  <si>
    <t>Donald Perry</t>
  </si>
  <si>
    <t>1200 block Sistrunk Boulevard</t>
  </si>
  <si>
    <t>Fort Lauderdale Police Department</t>
  </si>
  <si>
    <t>Perry was struck by a speeding unmarked local police cruiser, lost a leg in a gory accident scene, and subsequently lost enough blood to kill him. Although Perry was in dark clothing, drunk, and seven feet into the street, his family sought a settlement from the city and received $65K.</t>
  </si>
  <si>
    <t>http://articles.sun-sentinel.com/2008-06-21/news/0806200327_1_denver-police-department-fort-lauderdale-police-car</t>
  </si>
  <si>
    <t>Elvin Solivan</t>
  </si>
  <si>
    <t>900 block West 75th Street</t>
  </si>
  <si>
    <t>33014</t>
  </si>
  <si>
    <t>Hialeah Police Department</t>
  </si>
  <si>
    <t>Two local patrol cars chased Solivan for reckless driving in a stolen automobile. The unarmed Solivan crashed the car and emerged from the vehicle to be shot by one officer with non-lethal beanbag rounds. Those rounds had no effect and the other officer shot and killed him. The shooting officer had been twice fired previously, once for a self-inflicted injury and a false report.</t>
  </si>
  <si>
    <t>http://articles.sun-sentinel.com/2002-01-10/news/0201100030_1_qos-bean-bags-deadly-force</t>
  </si>
  <si>
    <t>Hedson Hilaire</t>
  </si>
  <si>
    <t>2800 block Southwest 83rd Avenue</t>
  </si>
  <si>
    <t>Brothers Herson and Hedson Hilaire emerged from a condominium under police surveillance for drug activity, and climbed into their Honda Civic to leave. Four officers surrounded the car and prevented their escape. Herson drove the Honda at one officer, who bounced off the hood. Herson was shot to death in the driver's seat. Hedson attempted to escape and "collapsed in the street", also dead.</t>
  </si>
  <si>
    <t>http://articles.sun-sentinel.com/2011-02-02/news/fl-miramar-police-shooting-folo-20110202_1_police-involved-shooting-officers-brothers</t>
  </si>
  <si>
    <t>Herson Hilaire</t>
  </si>
  <si>
    <t>https://cbsmiami.files.wordpress.com/2011/02/herson_hilaire.jpg?w=370</t>
  </si>
  <si>
    <t>Keara Crowder</t>
  </si>
  <si>
    <t>http://wmctv.images.worldnow.com/images/5896389_G.jpg</t>
  </si>
  <si>
    <t>Bassett Hall Drive</t>
  </si>
  <si>
    <t>38125</t>
  </si>
  <si>
    <t>Victim was officer's wife. News articles do not specify if officer was on duty at time, though murder weapon is believed to be police issued firearm.</t>
  </si>
  <si>
    <t>Trial 12/18/14</t>
  </si>
  <si>
    <t>http://www.wmcactionnews5.com/story/27435653/mother-shot-killed-saving-son-mpd-officer-charged-with-murder</t>
  </si>
  <si>
    <t>Kenneth Shewey</t>
  </si>
  <si>
    <t>811 Southeast 22nd Avenue</t>
  </si>
  <si>
    <t>33062</t>
  </si>
  <si>
    <t>On the eve of Valentine's Day Shewey appeared at the door of a former girlfriend, armed. She was having dinner with another man. A disgruntled Shewey pointed the gun at her head at one point, fired the weapon into the air, then when the police arrived refused their commands to drop it. He was fatally shot.</t>
  </si>
  <si>
    <t>http://articles.sun-sentinel.com/2012-02-15/news/fl-bso-kills-gunman-folo-20120215_1_bipolar-disorder-niece-sheriff-deputy</t>
  </si>
  <si>
    <t>Marc Dorvil</t>
  </si>
  <si>
    <t>1600 block 79th Street Causeway</t>
  </si>
  <si>
    <t>North Bay Village</t>
  </si>
  <si>
    <t>Miami-Dade Police Department, North Bay Village Police Department</t>
  </si>
  <si>
    <t>A carpenter and "roving Baptist preacher," Dorvil was driving his Toyota 4-Runner at about 5 MPH, struck a restaurant, then wandered away from the collision barefoot with increasing belligerence at those who crossed his path. Eight local and county officers struggled to get him under control and in a squad car. Shortly after they did, Dorvil stopped breathing. Later it emerged that he'd been acting uncharacteristically since the prior evening.</t>
  </si>
  <si>
    <t>http://articles.sun-sentinel.com/2001-05-16/news/0105160137_1_police-officers-police-involved-shootings-rudy-espinosa</t>
  </si>
  <si>
    <t>Mark Edward Lewis</t>
  </si>
  <si>
    <t>Powerline Road and Glades Road</t>
  </si>
  <si>
    <t>Local officers attempted a traffic stop with Lewis, recognizing him from prior vehicular incidents from November. Lewis rammed numerous cars and threatened pedestrians during a prolonged high-speed chase, notable also for police (contrary to policy) speeding the wrong way down I-95 and also striking vehicles. Lewis came to a stop on surface streets, pulled a gun on officers, and was shot to death.</t>
  </si>
  <si>
    <t>http://articles.sun-sentinel.com/2000-02-03/news/0002030140_1_mark-edward-lewis-records-show-lewis-hand</t>
  </si>
  <si>
    <t>Martin Reagin</t>
  </si>
  <si>
    <t>Ocean Blvd</t>
  </si>
  <si>
    <t>St. Simons Island</t>
  </si>
  <si>
    <t>31522</t>
  </si>
  <si>
    <t>Glynn</t>
  </si>
  <si>
    <t>Glynn County Police Department</t>
  </si>
  <si>
    <t>Bi-polar male in controversy with code enforcement officer ended up in three hour stand-off with police who shot him and killed him.</t>
  </si>
  <si>
    <t>http://www.bwknews.com/toxicolgy_report.pdf</t>
  </si>
  <si>
    <t>Randy Carlos Baker</t>
  </si>
  <si>
    <t>Southwest 176th Street and 104th Avenue</t>
  </si>
  <si>
    <t>West Perrine</t>
  </si>
  <si>
    <t>33157</t>
  </si>
  <si>
    <t>Although he was uninvolved, county officers conducting a burglary investigation would not let Army veteran Baker past their established perimeter so he could return home. Witnesses describe one male officer, then two more female officers, beating him bloody for resisting instructions, after which Baker fought back with a police baton. Rada's fatal shooting was one of a string of similar incidents with mentally ill victims for which the Miami-Dade Police were criticized. The shooter was named Officer of the Year.</t>
  </si>
  <si>
    <t>http://jacksonville.com/apnews/stories/102504/D85U93G02.shtml</t>
  </si>
  <si>
    <t>Scott Joseph Carlson</t>
  </si>
  <si>
    <t>3431 S Pacific Hwy</t>
  </si>
  <si>
    <t>Phoenix (Oregon) Police Department, Talent Police Department</t>
  </si>
  <si>
    <t>Several 911 calls reported Carlson breaking glass etc. in a retirees' mobile home park at 3:30 a.m. Family reported he'd packed his bag in the previous days and prepared to leave town. Upon contact with police Carlson, without being Tasered, struck or pepper-sprayed, collapsed and died of an unknown medical emergency.</t>
  </si>
  <si>
    <t>http://www.columbian.com/news/2011/oct/13/medford-man-dies-in-police-custody/</t>
  </si>
  <si>
    <t>Douglas Zerby</t>
  </si>
  <si>
    <t>http://www.longbeachcomber.com/files/photos/Zerby_Doug.jpg</t>
  </si>
  <si>
    <t>5333 E. Ocean Blvd.</t>
  </si>
  <si>
    <t>90803</t>
  </si>
  <si>
    <t>Shot while sitting on porch of friend's house because police mistook a water nozzle for a gun.</t>
  </si>
  <si>
    <t>Justified, but found liable in federal court</t>
  </si>
  <si>
    <t>http://ktla.com/2013/04/05/verdict-reached-in-douglas-zerby-wrongful-death-lawsuit/</t>
  </si>
  <si>
    <t>X</t>
  </si>
  <si>
    <t>John Pepper</t>
  </si>
  <si>
    <t>Brogan Avenue</t>
  </si>
  <si>
    <t>Anderson County Sheriff's Office</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</si>
  <si>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</si>
  <si>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</si>
  <si>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Robert Cameron Redus</t>
  </si>
  <si>
    <t>http://media2.s-nbcnews.com/j/streams/2013/December/131211/2D9900349-today-redus-131211-04.blocks_desktop_small.jpg</t>
  </si>
  <si>
    <t>101 Arcadia Place</t>
  </si>
  <si>
    <t>Alamo Heights</t>
  </si>
  <si>
    <t>78209</t>
  </si>
  <si>
    <t>University of the Incarnate Word Campus Police Department</t>
  </si>
  <si>
    <t>Shot by campus police after refusing to put his hands behind his back.</t>
  </si>
  <si>
    <t>http://www.today.com/news/unjustified-family-student-killed-campus-police-speaks-out-2D11723684</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</si>
  <si>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</si>
  <si>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</si>
  <si>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</si>
  <si>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</si>
  <si>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</si>
  <si>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new / donpoir@hotmail.com</t>
  </si>
  <si>
    <t>Bernard Bailey</t>
  </si>
  <si>
    <t>http://www.postandcourier.com/storyimage/CP/20130814/PC16/130819697/EP/1/1/EP-130819697.jpg&amp;Maxw=620&amp;q=85</t>
  </si>
  <si>
    <t>220 Porcher Ave</t>
  </si>
  <si>
    <t>Eutawville</t>
  </si>
  <si>
    <t>29048</t>
  </si>
  <si>
    <t>Orangeburg</t>
  </si>
  <si>
    <t>Eutawville Police Department</t>
  </si>
  <si>
    <t>Bailey came to the town hall of Eutawville, population 300, to complain about a traffic ticket issued to his daughter. A dispute developed in the parking lot with the police chief. Unarmed, reported as a "kind-hearted and law-abiding" man, Bailey was fatally shot three times. Years after the incident, in December 2014, the now-resigned chief was indicted by a grand jury for murder, on top of a pending misconduct-in-office charge from 2013, and Bailey's widow filed a wrongful death civil suit against the city.</t>
  </si>
  <si>
    <t>http://www.postandcourier.com/article/20130814/PC16/130819697</t>
  </si>
  <si>
    <t>Jack Jacquez Jr.</t>
  </si>
  <si>
    <t>http://extras.mnginteractive.com/live/media/site36/2014/1114/20141114__Jack-Jacquez-Jr~p1.jpg</t>
  </si>
  <si>
    <t>400 block N. Third St</t>
  </si>
  <si>
    <t>Rocky Ford</t>
  </si>
  <si>
    <t>81067</t>
  </si>
  <si>
    <t>Rocky Ford Police Department</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</si>
  <si>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</si>
  <si>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http://www.denverpost.com/news/ci_26967917/rocky-ford-officer-accused-murder-dues-court-faces</t>
  </si>
  <si>
    <t>James H. Stewart</t>
  </si>
  <si>
    <t>510 Auburn St.</t>
  </si>
  <si>
    <t>18103</t>
  </si>
  <si>
    <t>Police were called to a residence by a 2:30 a.m. 911 call from the boyfriend of Stewart's sister, reporting a wanted and armed man in the house. Stewart had neglected to return to prison from a work-release leave. Responding officers found Stewart uncooperative and armed with a box cutter. He was shot to death.</t>
  </si>
  <si>
    <t>http://articles.mcall.com/2005-03-20/news/3584074_1_box-cutter-officers-boyfriend</t>
  </si>
  <si>
    <t>John D. Corcoran</t>
  </si>
  <si>
    <t>611 Lakehurst Rd</t>
  </si>
  <si>
    <t>Waukegan</t>
  </si>
  <si>
    <t>60085</t>
  </si>
  <si>
    <t>Waukegan Police Department</t>
  </si>
  <si>
    <t>Corcoran was a U.S. Marine who served multiple tours of duty in Iraq and Afghanistan. He was suffering from PTSD and had threatened suicide in the past. Police were called for an armed suicidal subject and when they arrived at 8:30pm at the Holiday Inn, he was aiming what appeared to be a gun with a laser sighting system at a male hostage lying face down on the floor. Police evacuated a female customer and started yelling commands and identifying themselves as police officers. When Corcoran directed the weapon at police, an officer shot him once in the chest. The hostage was unharmed. Corcoran died at the scene. The gun was later discovered to be a replica pellet gun fitted with an authentic laser sighting system.</t>
  </si>
  <si>
    <t>http://articles.chicagotribune.com/2012-02-16/news/chi-waukegan-cops-fatally-shoots-guntoting-man-at-hotel-20120215_1_waukegan-police-armed-man-shot-police-officers</t>
  </si>
  <si>
    <t>Nicholas Johnson</t>
  </si>
  <si>
    <t>East 30th Street and South Woodland Avenue</t>
  </si>
  <si>
    <t>Nicholas Johnson — an armed-robbery suspect who ran over an officer with his car — was shot seven times — once with a shotgun — and was bitten by a police dog, an autopsy report shows. A total of 53 shots were fired by seven Tucson police officers at Nicholas Johnson as he tried to run over one of the officers. Officers were cleared of any wrongdoing in late April by the County Attorney's Office. A toxicology report showed Johnson tested positive for methamphetamine, cocaine, benzoylecgonine, alcohol, and cannabinoid at the time of his death, according to the autopsy results released by the Pima County Medical Examiner’s Office.</t>
  </si>
  <si>
    <t>http://tucson.com/news/local/crime/man-killed-by-tucson-police-shot-times-had-drugs-in/article_a66c4108-7a79-11e0-a62f-001cc4c002e0.html</t>
  </si>
  <si>
    <t>Rumain Brisbon</t>
  </si>
  <si>
    <t>http://www.gannett-cdn.com/-mm-/71e0cd988bb75a05f05e8307598e50b8f9bace51/c=0-0-360-480&amp;r=537&amp;c=0-0-534-712/local/-/media/Phoenix/Phoenix/2014/12/04/635532944352170263-Rumain-Brisbon-w-child.jpg</t>
  </si>
  <si>
    <t>15400 block North 25th Avenue</t>
  </si>
  <si>
    <t>85023</t>
  </si>
  <si>
    <t>Phoenix Police Dept</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</si>
  <si>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</si>
  <si>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</si>
  <si>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Alexander Jamar "A.J." Marion</t>
  </si>
  <si>
    <t>http://www.gannett-cdn.com/-mm-/84b23e29bc2ab23ea118c6ab16392e7b43a13870/c=0-39-685-952&amp;r=537&amp;c=0-0-534-712/local/-/media/Asheville/2014/07/22/ajmarion.jpg</t>
  </si>
  <si>
    <t>99 Ascension Drive</t>
  </si>
  <si>
    <t>Asheville</t>
  </si>
  <si>
    <t>28806</t>
  </si>
  <si>
    <t>Buncombe</t>
  </si>
  <si>
    <t>Asheville Police Department</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</si>
  <si>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</si>
  <si>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</si>
  <si>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New Kelly Homolka</t>
  </si>
  <si>
    <t>Asa Sullivan</t>
  </si>
  <si>
    <t>https://www.indybay.org/uploads/2014/10/02/asa_sullivan.jpeg</t>
  </si>
  <si>
    <t>2 Garces Place</t>
  </si>
  <si>
    <t>94132</t>
  </si>
  <si>
    <t>Officers Michelle Alvis and John Keesor responded to a trespassing call at Sullivan's friends' home, where he was living. Afraid to go back to jail, he hid in the attic. Alvis went up and saw Sullivan with his arms outstretched holding an eyeglass case that she thought was a gun. Somebody below banged on the ceiling and Keesor ran up and fired a shot. Alvis began shooting. They shot him 17 times, including 5 times in the face. Police unsuccessfully attempted to block the family's wrongful death suit. The Federal trial exonerated the SFPD; the family's appeal will go to court in 2016.</t>
  </si>
  <si>
    <t>http://sfist.com/2014/10/11/federal_court_rules_against_family.php</t>
  </si>
  <si>
    <t>Austin Jones</t>
  </si>
  <si>
    <t>http://www.trbimg.com/img-5248ea36/turbine/ph-ag-hdg-01-supect-death-jpg-20130929/480/480x480</t>
  </si>
  <si>
    <t>700 block Erie St.</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</si>
  <si>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</si>
  <si>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</si>
  <si>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</si>
  <si>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</si>
  <si>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</si>
  <si>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greg_stanley1@yahoo.com</t>
  </si>
  <si>
    <t>Brandon J. Haywood</t>
  </si>
  <si>
    <t>Central Ave and Floyd St</t>
  </si>
  <si>
    <t>Lake Station</t>
  </si>
  <si>
    <t>46405</t>
  </si>
  <si>
    <t>Lake Station Police Department</t>
  </si>
  <si>
    <t>Police received reports of a man walking down Central Ave with two broken liquor bottles. Four officers arrived and one tried to wrestle Brandon Haywood to the ground, but he escaped. Haywood allegedly then ignored orders to stop and continued walking toward police aggressively. Officer Brad Shrader fired twice, hitting Haywood with both rounds and killing him. Although a grand jury refused to indict the officers involved, Haywood's family was awarded a large settlement in a wrongful death lawsuit filed against Lake Station Police.</t>
  </si>
  <si>
    <t>http://www.nwitimes.com/uncategorized/grand-jury-will-review-fatal-police-shooting/article_fd50d41e-5f80-57ad-b185-06e5af825bed.html</t>
  </si>
  <si>
    <t>Laurence Fish</t>
  </si>
  <si>
    <t>David Andrew Gaston</t>
  </si>
  <si>
    <t>http://ak-cache.legacy.net/legacy/images/Cobrands/SBSun/Photos//0010273440-01-1_20121125.jpg</t>
  </si>
  <si>
    <t>22900 block Redwood Way</t>
  </si>
  <si>
    <t>Crestline</t>
  </si>
  <si>
    <t>92325</t>
  </si>
  <si>
    <t>San Bernardino County Sheriff's Office</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</si>
  <si>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</si>
  <si>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</si>
  <si>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Erin Forbes</t>
  </si>
  <si>
    <t>City Avenue south of Bala Avenue</t>
  </si>
  <si>
    <t>Bala Cywyd</t>
  </si>
  <si>
    <t>19131</t>
  </si>
  <si>
    <t>Lower Merion Township Police Department</t>
  </si>
  <si>
    <t>An Army veteran and West Chester University student, Forbes was returning home at 5 a.m. from his security guard job, in uniform, when he was stopped on City Line Avnue on the Philadelphia border. Police officer John Salkowski shot Forbes in the heart. He claims Forbes threatened him with a carved walking stick, even though the 140-pound victim was surrounded by at least five armed cops.</t>
  </si>
  <si>
    <t>http://articles.philly.com/2000-06-30/news/25601221_1_lower-merion-shooting-clerk</t>
  </si>
  <si>
    <t>New/EBNPhilly</t>
  </si>
  <si>
    <t>Gregory Baumann</t>
  </si>
  <si>
    <t>S Orange St &amp; Cregg Ln</t>
  </si>
  <si>
    <t>Missoula</t>
  </si>
  <si>
    <t>59801</t>
  </si>
  <si>
    <t>Missoula Police Department</t>
  </si>
  <si>
    <t>Baumann/Ramsey was asleep behind a bench. A police officer on patrol spotted his Trek mountain bike and stopped. Running his name produced two warrants for failure to appear in Justice Court. Because of the warrants, the officer prepared to arrest Baumann/Ramsey, who became belligerent. At least two other officers and eventually a supervisor arrived to back up the initial officer. He became agitated, and pulled a semiautomatic .45-caliber pistol from his sleeping bag and fired a shot. After the first shot, Ramsey/Baumann’s gun jammed, but two officers were already firing on him, striking him numerous times in the chest, killing him.</t>
  </si>
  <si>
    <t>https://www.indybay.org/newsitems/2008/12/24/18556322.php</t>
  </si>
  <si>
    <t>Tayln Lang</t>
  </si>
  <si>
    <t>James C. Fye</t>
  </si>
  <si>
    <t>200 7th St W</t>
  </si>
  <si>
    <t>55102</t>
  </si>
  <si>
    <t>Minneapolis police officers set up a drug sting that occurred in St. Paul with St. Paul PD cooperating. Two men, Fye and Michael W. Ivory, are said to have agreed to sell marijuana to an undercover PO in the parking lot of Mickey's Diner in St. Paul. Fye attempted to evade arrest by driving away, reportedly driving into the cops, and 3 of the POs shot into the car, which careened down into the street until crashing into the side of a church.</t>
  </si>
  <si>
    <t>http://mn.findacase.com/research/wfrmDocViewer.aspx/xq/fac.20040804_0000446.DMN.htm/qx</t>
  </si>
  <si>
    <t>Justin Lee Banta</t>
  </si>
  <si>
    <t>North Hickory St. and Cregg Lane</t>
  </si>
  <si>
    <t>Banta was involved in a fender bender and fled in his vehicle. Police responded to the scene, and later found Banta's vehicle nearby. An hour after police located the vehicle, Banta was seen taking items from it, and officers again returned to the scene. Banta fled on foot and was pursued by officers. Banta fired at an officer from a hiding spot under a bridge. Officer Rick Stevenson testified that he saw the silhouette of Banta underneath the bridge and was able to make out the gleam of a gun and a puff of smoke just before he was shot. Stevenson said he fell onto the ditch's southern bank, rolled onto his back and returned fire with a semiautomatic assault rifle. Other officers positioned along the ditch unloaded their .40-caliber pistols into Banta, who was hit with 10 full rounds and peppered with numerous bullet fragments that ricocheted off the bridge's cement embankment, killing him.</t>
  </si>
  <si>
    <t>Justied</t>
  </si>
  <si>
    <t>http://missoulian.com/news/inquest-clears-police-in-april-shooting/article_1b9f07c6-a193-5d0e-beec-c807184e0d5b.html</t>
  </si>
  <si>
    <t>Sebastian Lewandowski</t>
  </si>
  <si>
    <t>11716 N.E. 49th St.</t>
  </si>
  <si>
    <t>98682</t>
  </si>
  <si>
    <t>The man shot and killed by vancouver police after setting his apartment on fire was brandishing an air soft gun made to look like an AR-15.</t>
  </si>
  <si>
    <t>http://www.columbian.com/news/2014/dec/03/man-shot-killed-police-vancouver-apartment-identif/</t>
  </si>
  <si>
    <t>Apleconis74@gmail.com</t>
  </si>
  <si>
    <t>Victor Davilla</t>
  </si>
  <si>
    <t>http://wfxt.images.worldnow.com/images/19007386_BG2.JPG</t>
  </si>
  <si>
    <t>Chandler St &amp; Irving St</t>
  </si>
  <si>
    <t>Worcester</t>
  </si>
  <si>
    <t>01609</t>
  </si>
  <si>
    <t>Massachusetts State Police</t>
  </si>
  <si>
    <t>Rookie cop pulled over a reported stolen car car allegedly drove at cop from a complete stop cop shot driver then cuffed him afterwards</t>
  </si>
  <si>
    <t>http://www.myfoxboston.com/story/19007386/man-shot-killed-by-trooper-during-traffic-stop</t>
  </si>
  <si>
    <t>new woman from worcester</t>
  </si>
  <si>
    <t>Vue Xiong</t>
  </si>
  <si>
    <t>5000 block East Balch Avenue</t>
  </si>
  <si>
    <t>Officer Carl McKnight, one of several FPD officers who has been involved in multiple officer-involved shootings, shot and killed Vue Xiong in 2002.</t>
  </si>
  <si>
    <t>http://fresnoalliance.com/wordpress/?p=3181</t>
  </si>
  <si>
    <t>Griebel</t>
  </si>
  <si>
    <t>Aaron Torres</t>
  </si>
  <si>
    <t>http://khnl.images.worldnow.com/images/25459979_BG1.jpg</t>
  </si>
  <si>
    <t>Kaukai Road</t>
  </si>
  <si>
    <t>Nanakuli</t>
  </si>
  <si>
    <t>Aaron Torres, a Teamsters Union supervisor on the “Hawaii Five-0” television production was asphyxiated by police at his Nanakuli home in February and was in a “cocaine-induced excited delirium” when he died, according to the City Medical Examiner’s office. Aaron “Spydah” Torres, 37, died of “mechanical asphyxia during police restraint” Feb. 20 and his body showed a “history of cocaine abuse,” the office said. The Medical Examiner said the manner of Torres’ death was “homicide.”</t>
  </si>
  <si>
    <t>http://www.hawaiinewsnow.com/story/25459979/14-million-settlement-reached-in-honolulu-police-custody-death</t>
  </si>
  <si>
    <t>Peter EasterlingNew</t>
  </si>
  <si>
    <t>Akai Gurley</t>
  </si>
  <si>
    <t>http://assets.nydailynews.com/polopoly_fs/1.2019467.1416607065!/img/httpImage/image.jpg_gen/derivatives/article_970/article-cop-1121.jpg?enlarged</t>
  </si>
  <si>
    <t>2724 Linden Boulevard</t>
  </si>
  <si>
    <t>kings</t>
  </si>
  <si>
    <t>Gurley was in stairwell of hisbuildingby rookie cop who was not supposed to be patrolling that building. Cop entered stairwell with gun drawn although there had been no threat to him from annyone.</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</si>
  <si>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</si>
  <si>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New/Nora Freeman</t>
  </si>
  <si>
    <t>Casey Leslie Demorest</t>
  </si>
  <si>
    <t>1300 block East Marshall Boulevard</t>
  </si>
  <si>
    <t>92404</t>
  </si>
  <si>
    <t>San Bernardino County Sheriffs Office</t>
  </si>
  <si>
    <t>Deputies received a report that Casey Demorest, 36, had been arguing with his wife and Demorest was suicidal. Demorest was also described as an ex-Marine with knowledge on using knives. When the deputies contacted the suspect he had a large knife in each hand and allegedly would not comply with the deputies commands to drop the knives. A taser was deployed, but it was ineffective and the suspect charged the deputies with the knives. Deputies fired their weapons at the suspect. The suspect was struck by the deputy’s rounds, and Demorest died at the scene.</t>
  </si>
  <si>
    <t>http://www.policeone.com/police-products/duty-gear/knives/articles/3295979-Deadly-force-only-choice-in-Calif-knife-attack/</t>
  </si>
  <si>
    <t>Charles Aaron Brousard</t>
  </si>
  <si>
    <t>511 Sycamore St</t>
  </si>
  <si>
    <t>Greencastle</t>
  </si>
  <si>
    <t>46135</t>
  </si>
  <si>
    <t>Greencastle City Police</t>
  </si>
  <si>
    <t>Brousard was shot after aggressively pursuing Reserve Officer Jeremiah Jackson. Jackson had been called to the house of Brousard's father after Brousard had attacked his father, Charles Brousard Sr., and his cousin Krista Brousard.</t>
  </si>
  <si>
    <t>http://www.bannergraphic.com/story/1903508.html</t>
  </si>
  <si>
    <t>New./nightenhelser@gmail.com</t>
  </si>
  <si>
    <t>Clyde Ryan Murray</t>
  </si>
  <si>
    <t>1386 East Highland Avenue</t>
  </si>
  <si>
    <t>Detectives staked out a motel and saw Murray leave his room and walk down stairs with a bag slung over his shoulder. Murray was ordered to show his hands and go to the ground, but he ran toward a wrought iron fence. Murray started climbing the fence and reaching toward his bag and his waistband…. Murray did not comply with [Detective] Smith’s orders and Smith fired twice, fearing Murray was going for a gun. An unloaded .45-caliber pistol was found in the bag.</t>
  </si>
  <si>
    <t>Lawsuit pending</t>
  </si>
  <si>
    <t>http://www.pe.com/articles/shootings-697766-police-fatal.html</t>
  </si>
  <si>
    <t>Kollin Elderts</t>
  </si>
  <si>
    <t>http://image2.findagrave.com/photos250/photos/2011/360/80029864_132504597433.jpg</t>
  </si>
  <si>
    <t>2237 Kuhio Ave</t>
  </si>
  <si>
    <t>U.S. State Department special agent Christopher Deedy</t>
  </si>
  <si>
    <t>State Department special agent Christopher Deedy, 27, is charged with second-degree murder and using a firearm in the commission of a felony. He is charged with killing Kollin Eldert, 23, inside a McDonald's restaurant in Waikiki. Deedy was in Hawaii to help with security at Asia-Pacific Economic Cooperation summit. Honolulu police said the victim was shot during a confrontation involving four men at the Kuhio Avenue McDonalds. Deedy shoots and kills Elderts. No one disputes this. Alcohol &amp; Drugs play a roll. At issue are the circumstances of the altercation and whether Deedy acted in self defense or as a law enforcement officer. Police indicate Deedy had slurred speech and glossy eyes. Hospital records show he suffered some cuts and a broken nose indicative of an assault.</t>
  </si>
  <si>
    <t>mistrial, then acquitted</t>
  </si>
  <si>
    <t>http://www.civilbeat.com/2012/05/15918-federal-agent-charged-in-apec-shooting-wants-mcdonalds-video-released/</t>
  </si>
  <si>
    <t>Matthew Bolick</t>
  </si>
  <si>
    <t>http://media.mlive.com/grpress/news_impact/photo/matt-bolickjpg-a4e564a52c9ad14b_small.jpg</t>
  </si>
  <si>
    <t>2110 Heather</t>
  </si>
  <si>
    <t>East Grand Rapids</t>
  </si>
  <si>
    <t>49506</t>
  </si>
  <si>
    <t>East Grand Rapids Police Department</t>
  </si>
  <si>
    <t>The 30-year-old man was shot with a taser several times resulting in his death.</t>
  </si>
  <si>
    <t>http://www.mlive.com/news/grand-rapids/index.ssf/2010/03/video_of_taser_incident_involv.html</t>
  </si>
  <si>
    <t>Mitchell Marien</t>
  </si>
  <si>
    <t>http://mitchell-marien.last-memories.com/upload/Image/m7861.jpg</t>
  </si>
  <si>
    <t>17844 Lakewood Blvd</t>
  </si>
  <si>
    <t>Gardena Police Department</t>
  </si>
  <si>
    <t>Shot three times in the back by off-duty Gardena Police officer while attempting to rob Norm's restaurant. Officer claimed victim charged him with knife. Medical attention delayed. Marien died at scene.</t>
  </si>
  <si>
    <t>http://homicide.latimes.com/post/mitchell-marien/</t>
  </si>
  <si>
    <t>MBachtelleWillars@gmail.com</t>
  </si>
  <si>
    <t>Robert Michael Dooley</t>
  </si>
  <si>
    <t>http://kcweb.cdr.dc.publicus.com/storyimage/KC/20121018/NEWS/310189990/AR/0/AR-310189990.jpg</t>
  </si>
  <si>
    <t>Highway 2</t>
  </si>
  <si>
    <t>Cantril</t>
  </si>
  <si>
    <t>52542</t>
  </si>
  <si>
    <t>Van Buren</t>
  </si>
  <si>
    <t>Van Buren County Sheriff's Office</t>
  </si>
  <si>
    <t>Van Buren County sheriff's deputies responded to at least three 911 calls reporting that a man wearing a military uniform was walking along Highway 2 near Cantril, Iowa. Callers said that he was making obscene gestures at passing motorists. The officers reported that they approached the man, Robert Michael Dooley, and demanded that he drop his gun. When he pointed it at them, one of the deputies, Jon Tharp, fired a single shot, which killed Dooley. Dooley, who had participated in Civil War and other historical military reenactments, was later found to have been carrying a vintage air rifle which was designed to look like a Winchester Model 1894 rifle.</t>
  </si>
  <si>
    <t>http://www.heartlandconnection.com/news/story.aspx?id=816089#.VIOv3YfIYfE</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</si>
  <si>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</si>
  <si>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</si>
  <si>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</si>
  <si>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</si>
  <si>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</si>
  <si>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</si>
  <si>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Aura Rosser</t>
  </si>
  <si>
    <t>http://imgick.mlive.com/home/mlive-media/pgmain/img/ann-arbor_photos/photo/-78882361eaf9098d.jpg</t>
  </si>
  <si>
    <t>2083 Winewood Ave</t>
  </si>
  <si>
    <t>Ann Arbor</t>
  </si>
  <si>
    <t>48103</t>
  </si>
  <si>
    <t>Washtenaw</t>
  </si>
  <si>
    <t>Ann Arbor Police Department</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</si>
  <si>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</si>
  <si>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</si>
  <si>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new/JR0</t>
  </si>
  <si>
    <t>Barry Deloatch</t>
  </si>
  <si>
    <t>http://cbsnewyork.files.wordpress.com/2011/09/img_3178.jpg?w=420</t>
  </si>
  <si>
    <t>105 Throop Ave</t>
  </si>
  <si>
    <t>New Brunswick</t>
  </si>
  <si>
    <t>08901</t>
  </si>
  <si>
    <t>New Brunswick Police Department</t>
  </si>
  <si>
    <t>Barry Deloatch, 47, was fatal shot about 12:10 a.m. Sept. 22. Deloatch ran down an alley behind 105 Throop Ave., and two officers followed him. On police dispatch tapes from that night, a man is heard saying officers were caught under a fence and a man was trying to hit officers with a stick, and that a shot was fired.</t>
  </si>
  <si>
    <t>http://www.nj.com/news/index.ssf/2011/11/new_brunswick_police_speak_out.html</t>
  </si>
  <si>
    <t>C. Blakley</t>
  </si>
  <si>
    <t>Catawaba Tequila Howard</t>
  </si>
  <si>
    <t>1000 block Northwest 109th Street</t>
  </si>
  <si>
    <t>33168</t>
  </si>
  <si>
    <t>Officers were responding to a call of a military veteran making threats against herself and others. Deceased had mental illness history predating military career. The night before the incident, Howard went to Jackson Memorial Hospital with psychiatric problems, but was transferred to the VA when they realized she was a veteran. Within hours she was home and the incident occurred. She fired twice on officers before they returned fire.</t>
  </si>
  <si>
    <t>http://www.nbcmiami.com/news/local/Woman-Who-Shot-Officer-Killed-By-Police-127578358.html</t>
  </si>
  <si>
    <t>Chance Shrum</t>
  </si>
  <si>
    <t>http://www.fatalencounters.org/wp-content/uploads/2013/10/ChanceShrum.jpg</t>
  </si>
  <si>
    <t>Cottonwood Street and Lincoln Street</t>
  </si>
  <si>
    <t>Iola</t>
  </si>
  <si>
    <t>66749</t>
  </si>
  <si>
    <t>Iola Police Department</t>
  </si>
  <si>
    <t>Unarmed, naked young man tasered to death.</t>
  </si>
  <si>
    <t>http://old.iolaregister.com/Archives/News/Stories/2007/May/A%20free%20spirit%20is%20remembered.html</t>
  </si>
  <si>
    <t>New/kristin_jennings@ymail.com</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</si>
  <si>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</si>
  <si>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</si>
  <si>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</si>
  <si>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</si>
  <si>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</si>
  <si>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Mendocino</t>
  </si>
  <si>
    <t>California Highway Patrol, Mendocino County Sheriff's Office</t>
  </si>
  <si>
    <t>Daniel was a robbery suspect who actively resisted arrest by California Highway patrol. CHP received backup from 2 deputies and all three tasered Daniel during arrest. He showed medical distress almost immediately and died soon after.</t>
  </si>
  <si>
    <t>http://www.pressdemocrat.com/home/3173492-181/fort-bragg-man-dies-after</t>
  </si>
  <si>
    <t>Danny David Ferguson</t>
  </si>
  <si>
    <t>http://localtvwghp.files.wordpress.com/2012/09/untitled-34.jpg?w=400</t>
  </si>
  <si>
    <t>400 North Main St.</t>
  </si>
  <si>
    <t>High Point</t>
  </si>
  <si>
    <t>27260</t>
  </si>
  <si>
    <t>High Point Police Department</t>
  </si>
  <si>
    <t>Police responded to a 911 call about a stabbing. Two officers encountered the suspect, Ferguson, in the lobby. He ignored commands to drop the weapon and approached quickly, knife in hand, and both officers shot him. Officer attempts at CPR after he was down failed.</t>
  </si>
  <si>
    <t>http://myfox8.com/2012/09/20/1-taken-to-hospital-after-officer-involved-shooting-in-high-point/</t>
  </si>
  <si>
    <t>Danny Woodyard</t>
  </si>
  <si>
    <t>http://legacy.utsandiego.com/news/metro/images/03206copshoot.jpg</t>
  </si>
  <si>
    <t>West Point Loma Avenue and Voltaire Street</t>
  </si>
  <si>
    <t>92107</t>
  </si>
  <si>
    <t>Officers wanted to question Woodyard because he had a bag they believed belonged to a suspected drug dealer they had been looking for just moments before. Woodyard failed to stop when officers first contacted him, and told police that he had done nothing wrong and to leave him alone. One officer shot Woodyard in a hand, but he walked away, leaving a trail of blood behind. Police officers shot and killed Danny as he too was supposedly advancing on police with a knife. After the shooting, police learned the bag Woodyard was carrying was his and that he had no connection to the alleged drug dealer.</t>
  </si>
  <si>
    <t>http://obrag.org/?p=4019</t>
  </si>
  <si>
    <t>New / Zackery Hernandez</t>
  </si>
  <si>
    <t>David Brandstetter</t>
  </si>
  <si>
    <t>https://scontent-a-lga.xx.fbcdn.net/hphotos-xaf1/v/t1.0-9/10459912_10152285556007734_2108169410173040636_n.jpg?oh=67a6da396917680f2524f8663edd63ca&amp;oe=551B905B</t>
  </si>
  <si>
    <t>17400 block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</si>
  <si>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</si>
  <si>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</si>
  <si>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</si>
  <si>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</si>
  <si>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David A. Damaschke</t>
  </si>
  <si>
    <t>5326 Westport Road</t>
  </si>
  <si>
    <t>Westport</t>
  </si>
  <si>
    <t>53704</t>
  </si>
  <si>
    <t>Dane County Sheriff's Office</t>
  </si>
  <si>
    <t>Dane County sheriff's Deputy Todd Endl shoots and kills David A. Damaschke, 52, at Lake Pointe Apartments, 5326 Westport Road, town of Westport, after Damaschke, who was suicidal, picked up a gun he had been persuaded to drop earlier.</t>
  </si>
  <si>
    <t>http://host.madison.com/map-of-officer-involved-shootings-in-dane-county/article_9a1b0dd2-a093-11df-95ca-001cc4c002e0.html</t>
  </si>
  <si>
    <t>David Jerome Maestas</t>
  </si>
  <si>
    <t>22nd Avenue and Downing Street</t>
  </si>
  <si>
    <t>Maestas committed armed robbery and assault on two adults. He carjacked the victims' Jeep and engaged in a high speed chase with police. When cornered by police cars, he attempted to run over Police. Maestras aimed semi-automatic weapon directly at an officer, shot three times (according to citizen witnesses) before police returned fire.</t>
  </si>
  <si>
    <t>http://www.denverda.org/News_Release/Decision_Letters/PS-11-08-06-22nd%20and%20Downing.pdf</t>
  </si>
  <si>
    <t>David Stahl</t>
  </si>
  <si>
    <t>U.S. 36 and CR 509</t>
  </si>
  <si>
    <t>Coshocton</t>
  </si>
  <si>
    <t>43824</t>
  </si>
  <si>
    <t>Coshocton County Sheriff</t>
  </si>
  <si>
    <t>Authorities tried to stop Stahl in New Concord in Muskingum County. After a brief chase in Coshocton County, deputies engaged Stahl near County Road 509.</t>
  </si>
  <si>
    <t>http://www.10tv.com/content/stories/2013/03/28/coshocton-chase-suspect-died-of-gunshot-wound-to-head.html</t>
  </si>
  <si>
    <t>Destin Thomas</t>
  </si>
  <si>
    <t>http://www.dispatch.com/content/graphics/2013/11/23/oneal-sentencing-art-gq0pombn-1destin-thomas-jpg.jpg</t>
  </si>
  <si>
    <t>7277 Brooke Boulevard</t>
  </si>
  <si>
    <t>Reynoldsburg</t>
  </si>
  <si>
    <t>43068</t>
  </si>
  <si>
    <t>Destin Thomas called 911 when David O'Neal broke into his apartment and confronted him with a gun. Thomas wrestled the gun away from O'Neal and both men ran out of the building. Police arrived and saw Thomas with the gun trained, "dead on him," and shot Thomas (the victim of the break-in, who had summoned police).</t>
  </si>
  <si>
    <t>http://www.dispatch.com/content/stories/local/2013/11/23/burglary-murder-get-man-at-least-39-years.html</t>
  </si>
  <si>
    <t>1401/neohdiver</t>
  </si>
  <si>
    <t>Devon Mitchell</t>
  </si>
  <si>
    <t>http://wwwcache.wral.com/asset/news/local/2011/02/10/9095162/166450-mitchell-800x600.jpg</t>
  </si>
  <si>
    <t>10050 Green Level Church Road</t>
  </si>
  <si>
    <t>Cary</t>
  </si>
  <si>
    <t>27519</t>
  </si>
  <si>
    <t>Cary Police Department</t>
  </si>
  <si>
    <t>Mitchell held at least two people at gunpoint inside of a bank for more than two hours. When attempting to leave the bank, he took a female hostage with him pointing his gun at her head. Police shot and killed him.</t>
  </si>
  <si>
    <t>http://www.wral.com/news/local/story/9093527/</t>
  </si>
  <si>
    <t>Kristina</t>
  </si>
  <si>
    <t>Edgar Arbizo Battad</t>
  </si>
  <si>
    <t>http://ak-cache.legacy.com/legacy/images/cobrands/DignityMemorial/Photos/99a34972-53dc-4fde-949a-2b82566d0fd6.jpg</t>
  </si>
  <si>
    <t>100 block East Newmark Avenue</t>
  </si>
  <si>
    <t>91755</t>
  </si>
  <si>
    <t>Battad rear-ended another driver who followed and confronted Battad. When officers arrived, they saw Edgar Battad stabbing another person. Battad went inside an apartment, grabbed a pistol and began firing at police through his door before fleeing. Officers chased after him, and a running gun battle between the parties ensued. Police shot and killed Battad and the hail of gunfire (~3 dozen shots) hit not only Battad, but a police officer, nearby buildings, cars, and bystanders.</t>
  </si>
  <si>
    <t>http://www.federalnewsradio.com/?nid=&amp;sid=2357861</t>
  </si>
  <si>
    <t>1073/Neohdiver</t>
  </si>
  <si>
    <t>Edward L Becker Jr.</t>
  </si>
  <si>
    <t>http://cbsbaltimore.files.wordpress.com/2012/12/edward-becker.jpg?w=620&amp;h=349&amp;crop=1</t>
  </si>
  <si>
    <t>10 block Commerce Street</t>
  </si>
  <si>
    <t>Taneytown</t>
  </si>
  <si>
    <t>21787</t>
  </si>
  <si>
    <t>Taneytown Police Department</t>
  </si>
  <si>
    <t>Shortly after 8:30 p.m. Dec. 25, Edward L Becker's parents called 911 and reported that Becker was smashing the windows of his truck with a hammer, according to a state police press release. Three Taneytown police officers responded and "saw Becker walking down the street toward them," according to the release. The officers commanded Becker to drop the hammer and surrender, but he continued to approach, police said. The officers positioned themselves behind their police cars, according to the report. When Becker came within approximately an arm's length of an officer and raised the hammer, one of the officers shot him, according to police. Police at the scene administered first aid and called emergency medical personnel to the scene.</t>
  </si>
  <si>
    <t>http://www.baltimoresun.com/explore/carroll/news/ph-ce-police-shooting-1226-20121226-story.html</t>
  </si>
  <si>
    <t>New by News_locker</t>
  </si>
  <si>
    <t>Elias Guadarrama</t>
  </si>
  <si>
    <t>http://ak-cache.legacy.net/legacy/images/Cobrands/bradenton/Photos/4f568bf8-0ac2-4f06-9241-7dc870f7c37c.jpg</t>
  </si>
  <si>
    <t>1900 block 51st Avenue West</t>
  </si>
  <si>
    <t>34207</t>
  </si>
  <si>
    <t>Manatee Sheriff's Office</t>
  </si>
  <si>
    <t>Gunshot, Suicide</t>
  </si>
  <si>
    <t>Guadarrama ran from the scene after allegedly being found with drugs, after police were there for an unrelated crime, car theft. He fired at the police three times while fleeing. At the scene a single gunshot was heard. Police claim he shot himself rather than give himself up to police. A search of his vehicle uncovered crack cocaine, prescription pills and marijuana.</t>
  </si>
  <si>
    <t>http://www.bradenton.com/2014/01/28/4959648/man-kills-himself-while-being.html</t>
  </si>
  <si>
    <t>New/Angelica</t>
  </si>
  <si>
    <t>Harold Walter Seavey, Jr.</t>
  </si>
  <si>
    <t>http://cmsimg.cincinnati.com/apps/pbcsi.dll/bilde?Site=AB&amp;Date=20100923&amp;Category=NEWS010701&amp;ArtNo=309230014&amp;Ref=V2&amp;MaxW=300&amp;Border=0&amp;Cincinnati-police-feared-confrontation-Iron-Horsemen-chief-says</t>
  </si>
  <si>
    <t>2406 Spring Grove Ave</t>
  </si>
  <si>
    <t>Harold Seaver, a national muscleman for a biker gang, was look-out at an entrance to a bar. Police, alerted that Seaver was “possible hazard to police”) noticed the gathering and a dozen entered, ostensibly to conduct a liquor inspection. Seavey pulled a semiautomatic handgun; when ordered to drop it, he used a woman briefly as a shield, then turned and opened fire. A gunbattle ensued (31 police rounds). Seavey was shot twice.</t>
  </si>
  <si>
    <t>http://archive.cincinnati.com/article/20111013/COL25/110140352/Report-Police-shooting-Iron-Horseman-justified</t>
  </si>
  <si>
    <t>1000/neohdiver</t>
  </si>
  <si>
    <t>James Dean Schultz</t>
  </si>
  <si>
    <t>1400 block Alice Street</t>
  </si>
  <si>
    <t>99352</t>
  </si>
  <si>
    <t>Richland Police Department</t>
  </si>
  <si>
    <t>James was allegedly involved in a stolen car incident. Police reported that he would not come out of car. Police reported that he had a gun - three witnesses said he did not. Police shot him 23 times.</t>
  </si>
  <si>
    <t>http://kndu.images.worldnow.com/images/incoming/images/shooting.pdf</t>
  </si>
  <si>
    <t>Jerry Lee Matheny</t>
  </si>
  <si>
    <t>Willow Place</t>
  </si>
  <si>
    <t>Menlo Park</t>
  </si>
  <si>
    <t>94025</t>
  </si>
  <si>
    <t>Menlo Park Police Department</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</si>
  <si>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</si>
  <si>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</si>
  <si>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Jerry Paul Stovall III</t>
  </si>
  <si>
    <t>http://images.texas.ynn.com/media/2013/12/2/images/ENLARGE_01JerryStovall.jpg</t>
  </si>
  <si>
    <t>Interstate 35</t>
  </si>
  <si>
    <t>Kyle</t>
  </si>
  <si>
    <t>78610</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</si>
  <si>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</si>
  <si>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</si>
  <si>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</si>
  <si>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Joey Carl</t>
  </si>
  <si>
    <t>400 block 79th Ave West</t>
  </si>
  <si>
    <t>55807</t>
  </si>
  <si>
    <t>St Louis</t>
  </si>
  <si>
    <t>Carl was drunk and had a baseball bat. His father called police but soon regretted that. Carl died in the street near his home late Thursday after being shot by a Duluth police officer sitting behind the wheel of his squad car as the boy broke out the driver's side window with a baseball bat</t>
  </si>
  <si>
    <t>www.twincities.com/crime/ci_15695899</t>
  </si>
  <si>
    <t>New Chris Monroe</t>
  </si>
  <si>
    <t>Jose Ramirez Jimenez</t>
  </si>
  <si>
    <t>26th Avenue and College Street</t>
  </si>
  <si>
    <t>Lacey</t>
  </si>
  <si>
    <t>98503</t>
  </si>
  <si>
    <t>Thurston</t>
  </si>
  <si>
    <t>Olympia Police Department</t>
  </si>
  <si>
    <t>Olympia police officers Mike Hovda and Paul Bakala attempted to stop a borrowed Honda Del Sol that Jose Ramirez-Jimenez was driving in the early morning hours of Nov. 18 because it matched a witness description of a vehicle seen fleeing the scene of a drive-by shooting earlier in the evening. The chase ended at 26th Avenue and College Street in Lacey. Ramirez-Jimenez refused to obey commands to show his hands after the Honda was disabled at the end of the chase. The officers believed Jimenez had a gun in the car; that he refused to comply with the officers’ requests to show his hands; and that he continued to reach with his left hand toward the console when they opened fire. Ramirez-Jimenez was under the influence of methamphetamine when he was killed.</t>
  </si>
  <si>
    <t>http://www.theolympian.com/2010/08/03/1323864/judge-sides-with-officers.html</t>
  </si>
  <si>
    <t>New. blackhouses</t>
  </si>
  <si>
    <t>Joseph Tyler Azuz</t>
  </si>
  <si>
    <t>http://image2.findagrave.com/photos/2006/360/17169775_116721256692.jpg</t>
  </si>
  <si>
    <t>6422 City West Parkway</t>
  </si>
  <si>
    <t>Eden Prarie</t>
  </si>
  <si>
    <t>Eden Prarie Police Department</t>
  </si>
  <si>
    <t>Eden Prairie police officers responded to a call reporting a suicidal man at an apartment on 6422 City West Parkway. During the incident, Azuz allegedly rushed at police with the metal shaft of a golf club “broken off at a sharp endpoint,” Police used less-than-lethal projectiles throughout the incident, but those “did not appear to stop him as he charged the other officers,” states the complaint. In the midst of alleged attack, Officer Patrick Kenyon shot Azuz.</t>
  </si>
  <si>
    <t>http://www.swnewsmedia.com/eden_prairie_news/news/article_faa43455-e7e0-5a95-9de6-cc5415034605.html</t>
  </si>
  <si>
    <t>New, Submitted by Aaron_Kruse@usc.salvationarmy.org</t>
  </si>
  <si>
    <t>Kerry K. O'Brien</t>
  </si>
  <si>
    <t>http://www.classcreator.com/000/6/4/1/14146/obituary/Kerry-OBrien-1990-American-Senior-High-School-Hialeah-FL.jpg</t>
  </si>
  <si>
    <t>Sheridan St. and 146th Avenue</t>
  </si>
  <si>
    <t>Pembroke Pines</t>
  </si>
  <si>
    <t>33028</t>
  </si>
  <si>
    <t>Pembroke Pines Police Department</t>
  </si>
  <si>
    <t>Tasered, Asphyxiated</t>
  </si>
  <si>
    <t>O'Brien was upset about something, police tasered him several times. After tasering, Kerry was hog-tied and put face-down on the ground. Kerry was asthmatic. No drugs were found in Kerry's system when autopsy was done. Cops freaked out when they were told by my mother that Kerry's father was a former NYPD cop.</t>
  </si>
  <si>
    <t>Accidental positional asphyxiation</t>
  </si>
  <si>
    <t>http://articles.sun-sentinel.com/2003-11-12/news/0311120113_1_taser-fire-rescue-worker-police-officers</t>
  </si>
  <si>
    <t>Kevin Allen</t>
  </si>
  <si>
    <t>http://i.usatoday.net/news/_photos/2012/04/13/Three-killed-at-Cracker-Barrel-restaurant-KL1A8MKB-x-large.jpg</t>
  </si>
  <si>
    <t>5100 Tiedeman Road</t>
  </si>
  <si>
    <t>44144</t>
  </si>
  <si>
    <t>Brooklyn Police Department</t>
  </si>
  <si>
    <t>Kevin Allen, with a history of domestic violence, was informed by his wife, at a family outing that she was leaving. Kate Allen called 911 and informed police she her husband was circling the parking lot and she was afraid he may become violent. Allen entered the restaurant carrying a gun and began shooting his family. Police heard gunshots and encountered Allen leaving restaurant when they arrived. He refused demands to drop the weapon and officers opened fire.</t>
  </si>
  <si>
    <t>http://www.thepostnewspapers.com/strongsville/local_news/article_801191fc-15d1-5c8b-9e5a-a503828ecd00.html</t>
  </si>
  <si>
    <t>neohdiver</t>
  </si>
  <si>
    <t>Lawrence Owens</t>
  </si>
  <si>
    <t>330 19th Ave E</t>
  </si>
  <si>
    <t>Responding to a "shots fired" call, officers found a woman dead from gunshot wounds and Owens armed and reloading a shotgun. After a chase, Owens pointed the shotgun at the officers, and was shot three times by Officer Mike McDonald.</t>
  </si>
  <si>
    <t>http://www.policemag.com/channel/patrol/articles/2006/09/shots-fired.aspx</t>
  </si>
  <si>
    <t>Manuel Gustavo Lopez</t>
  </si>
  <si>
    <t>http://www.pitch.com/imager/manuel-gustavo-lopez-died-after-a-gunfight-with-kck-police/b/slideshow/2562945/aec5/manuel_gustavo_lopez.jpg</t>
  </si>
  <si>
    <t>749 Minnesota Ave</t>
  </si>
  <si>
    <t>Kansas City, Kansas Police Department</t>
  </si>
  <si>
    <t>Police were investigating a home invasion. Officers stopped a vehicle that had three suspects inside. Police arrested two suspects, but the third suspect, Lopez, fled. Police chased Lopez into Glenn's Pre-owned Appliance store near 14th and Central. According to KCK police, Lopez pulled out a gun and fired shots at officers. Police returned fire, killing him.</t>
  </si>
  <si>
    <t>http://www.kshb.com/news/crime/kck-officer-involved-in-shooting-near-14th-and-central</t>
  </si>
  <si>
    <t>Marquise Sampson</t>
  </si>
  <si>
    <t>500 block West Winneconna Parkway</t>
  </si>
  <si>
    <t>Victim was shot while fleeing the scene of a robbery. He and another man had robbed a Gyros stand. He fled when police attempted to question him. He pulled a gun and was shot by police. His family alleges that he was shot in the back. The other man (his accomplice) was charged with his murder.</t>
  </si>
  <si>
    <t>http://www.suntimes.com/news/crime/13704992-418/man-charged-with-murder-after-police-shoot-accomplice.html#.VIUiVGQbBVA</t>
  </si>
  <si>
    <t>/ JLSD</t>
  </si>
  <si>
    <t>Matthew Paul West</t>
  </si>
  <si>
    <t>http://media2.newsobserver.com/smedia/2005/10/23/main-754739-454288.aurora_standalone.prod_affiliate.156.jpg</t>
  </si>
  <si>
    <t>Vickers Avenue and Morehead Avenue</t>
  </si>
  <si>
    <t>27707</t>
  </si>
  <si>
    <t>Officer ran an red light while not on his way to an incident, struck the vehicle, a Jeep Wrangler, that the victim was riding in the back seat of. The victim was thrown from the vehicle and succumb to injuries 2 days later. The office plead guilty to running a red light, paid a $100 fine and resigned. The city of Durham paid $350,000 as part of a $1.75 million civil settlement.</t>
  </si>
  <si>
    <t>http://www.newsobserver.com/2004/12/22/38328/durham-settles-suit-in-fatality.html</t>
  </si>
  <si>
    <t>dbb</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</si>
  <si>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</si>
  <si>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</si>
  <si>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</si>
  <si>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</si>
  <si>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</si>
  <si>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http://www.fresnobee.com/2014/09/16/4126706_fresno-murder-suspect-critically.html?rh=1</t>
  </si>
  <si>
    <t>Michael Taylor</t>
  </si>
  <si>
    <t>600 S. Independence Blvd</t>
  </si>
  <si>
    <t>60624</t>
  </si>
  <si>
    <t>Suspect in drug deal, fled when officers attempted to arrest. Officers allege he pulled a gun when he fell during a foot chase. Eyewitness reports conflicted over whether or not Taylor was armed.</t>
  </si>
  <si>
    <t>https://casetext.com/case/taylor-v-city-of-chicago</t>
  </si>
  <si>
    <t>JLSD</t>
  </si>
  <si>
    <t>Mitchell Virgil Jr.</t>
  </si>
  <si>
    <t>US 49</t>
  </si>
  <si>
    <t>39501</t>
  </si>
  <si>
    <t>Gulfport Police Department</t>
  </si>
  <si>
    <t>Virgil was a passenger in a vehicle during a traffic stop; was shot during a struggle with officers after a pat-down search revealed a gun in the waistband of his pants. In civil suit in 2006, officers were granted Motion for Summary Judgement based upon qualified immunity.</t>
  </si>
  <si>
    <t>https://casetext.com/case/virgil-v-gulfport</t>
  </si>
  <si>
    <t>emily</t>
  </si>
  <si>
    <t>Ramiro James Villegas</t>
  </si>
  <si>
    <t>https://s.yimg.com/lo/api/res/1.2/iE2VwQeSY4f8FyQnJbvkfg--/YXBwaWQ9eXZpZGVvZmVlZHM7Zmk9ZmlsbDtoPTUzODt3PTk1Ng--/http://media.zenfs.com/en-US/video/video.scripps.com/5EAA9B49E667440DAE5CEEBB0536928F_large_image.jpg</t>
  </si>
  <si>
    <t>CA 178 and Mt. Vernon</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</si>
  <si>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t>
  </si>
  <si>
    <t>http://www.turnto23.com/news/breaking-news/police-pursuit-ends-on-eastside</t>
  </si>
  <si>
    <t>Randall Dewayne Roden</t>
  </si>
  <si>
    <t>http://www.komu.com/images/news/Randall_Roden.jpg</t>
  </si>
  <si>
    <t>18500 block Second Street</t>
  </si>
  <si>
    <t>Versailles</t>
  </si>
  <si>
    <t>65084</t>
  </si>
  <si>
    <t>Versailles Police Department, Morgan County Sheriff's Office</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</si>
  <si>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</si>
  <si>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</si>
  <si>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Raymond "Thane" Davis</t>
  </si>
  <si>
    <t>http://bloximages.chicago2.vip.townnews.com/missoulian.com/content/tncms/assets/v3/editorial/1/f9/1f965272-fa0a-11de-a205-001cc4c03286/1f965272-fa0a-11de-a205-001cc4c03286.image.jpg</t>
  </si>
  <si>
    <t>U.S. 93 and Adirondac Avenue</t>
  </si>
  <si>
    <t>Davis died of a single gunshot wound to the head after pulling a gun on an officer during a traffic stop.</t>
  </si>
  <si>
    <t>http://www.kpax.com/news/man-killed-in-hamilton-traffic-stop-identified/</t>
  </si>
  <si>
    <t>Richard L. Holtz</t>
  </si>
  <si>
    <t>399 Monmouth St.</t>
  </si>
  <si>
    <t>East Windsor</t>
  </si>
  <si>
    <t>08520</t>
  </si>
  <si>
    <t>Fort Lee Police Department</t>
  </si>
  <si>
    <t>Richard Holtz was suspected of stabbing to death his estranged wife in her Fort Lee apartment. Homicide detectives tracked him to a Ramada Inn in East Windsor. After exiting his room naked and holding a tv remote, detectives fired 27 rounds, hitting him multiple times. Family said that he had a history of mental illness and domestic violence.</t>
  </si>
  <si>
    <t>http://www.nytimes.com/2000/12/10/nyregion/police-identify-unarmed-man-shot-to-death-by-officers.html</t>
  </si>
  <si>
    <t>New/ahboy</t>
  </si>
  <si>
    <t>Rick Camat</t>
  </si>
  <si>
    <t>http://i.cdn.turner.com/trutv/trutv.com/graphics/photogallery/big-winners-big-losers/rick-camat.jpg</t>
  </si>
  <si>
    <t>Stadium Place S and King St. S</t>
  </si>
  <si>
    <t>Police responded to a fight outside of Quest Field and say Camat fired his gun toward the west and refused officers' orders to put it down. Relatives counter that Camat fired his gun into the air to stop the fighting, that officers never told him to drop the weapon, and he was shot multiple times by police officers.</t>
  </si>
  <si>
    <t>http://www.thestranger.com/seattle/what-are-the-odds/Content?oid=19923</t>
  </si>
  <si>
    <t>Roberto Padilla</t>
  </si>
  <si>
    <t>839 E California Ave</t>
  </si>
  <si>
    <t>Suspected of a string of armed store robberies, Roberto Padilla was shot 16 times by 5 police officers during a confrontation outside the Kings Food Market he had allegedly robbed. Officers say Padilla was armed and refused to comply with orders.</t>
  </si>
  <si>
    <t>http://www.kmph-kfre.com/story/10460953/shooting-suspect-identified</t>
  </si>
  <si>
    <t>Rod Fiorini</t>
  </si>
  <si>
    <t>http://media.bakersfieldnow.com/images/101007_Rod-Fiorini_big_4.jpg</t>
  </si>
  <si>
    <t>1046 N Wilson Ave.</t>
  </si>
  <si>
    <t>93728</t>
  </si>
  <si>
    <t>Fiorini fired several rounds into the air after drinking. Friends called police for help. Police came, 8 officers. Fiorini walked outside with gun over his shoulder and had 63 rounds fired in his direction by police.</t>
  </si>
  <si>
    <t>http://abclocal.go.com/story?section=news/local&amp;id=7710482</t>
  </si>
  <si>
    <t>Rodney Eugene Harris</t>
  </si>
  <si>
    <t>http://mediaassets.knoxnews.com/photo/2014/05/28/rodney_harris_5326303_ver1.0_640_480.jpg</t>
  </si>
  <si>
    <t>Hillside Road</t>
  </si>
  <si>
    <t>Oak Ridge</t>
  </si>
  <si>
    <t>37830</t>
  </si>
  <si>
    <t>Oak Ridge Police Department</t>
  </si>
  <si>
    <t>Eugene Harris, a known mentally ill man, was walking down Hillside Road preaching out loud. A neighbor called the cops who set a police dog on him and tasered him. He pulled out a knife, stabbed the dog and took the taser out. The police asked him to put down the knife and he refused. He was then shot several times and died. The family filed a lawsuit against Oak Ridge and the city officials but was then withdrawn.</t>
  </si>
  <si>
    <t>Stipulated Dismissal</t>
  </si>
  <si>
    <t>http://www.documentcloud.org/documents/216316-lawsuit-filed-on-behalf-of-the-late-rodney.html</t>
  </si>
  <si>
    <t>New, Meredith Greene</t>
  </si>
  <si>
    <t>Rodney Mitchell</t>
  </si>
  <si>
    <t>http://3.bp.blogspot.com/-FFlEDIXyibc/Uq8_sF5mvdI/AAAAAAAAAD8/U-urOh1ikQY/s1600/1000873_219836304836969_28734408_n.jpg</t>
  </si>
  <si>
    <t>U.S. 301 and 28th Street</t>
  </si>
  <si>
    <t>Sarasota County Sheriff's Department</t>
  </si>
  <si>
    <t>He was pulled over for not wearing a seatbelt. Two deputies Adam Shaw and Troy Sasse shot at the car when he allegedly drove his car into one of them.</t>
  </si>
  <si>
    <t>http://blacklikemoi.com/2014/06/expert-witness-ken-williams-speaks-rodney-mitchell-case/</t>
  </si>
  <si>
    <t>Roger Holyfield</t>
  </si>
  <si>
    <t>http://www.bollyn.com/public/Roger_Holyfield.jpg</t>
  </si>
  <si>
    <t>South State St</t>
  </si>
  <si>
    <t>Jerseyville</t>
  </si>
  <si>
    <t>62052</t>
  </si>
  <si>
    <t>Jersey</t>
  </si>
  <si>
    <t>Jerseyville Police Department</t>
  </si>
  <si>
    <t>Mentally ill teen talking into a phone receiver, confused, talking about seeing Jesus soon. He did not obey police commands and they tasered him at least 6 times. He died from cardiac arrest.</t>
  </si>
  <si>
    <t>http://www.thetelegraph.com/news/local/article_c404e2d4-585b-5b18-8815-e6ed3754a1f2.html</t>
  </si>
  <si>
    <t>New. s_salinas@hotmail.com</t>
  </si>
  <si>
    <t>Ron Brandon</t>
  </si>
  <si>
    <t>http://www.isthmus.com/media/2007/07/26/190Opinion_BrandonRonald.jpg</t>
  </si>
  <si>
    <t>5001 Camden Road</t>
  </si>
  <si>
    <t>53716</t>
  </si>
  <si>
    <t>On Sunday, July 15, Madison police killed Ronald Brandon with a bullet to the head. Drunk and despondent, the 48-year-old had called 911 to report, falsely, that a man with a gun was threatening neighbors. When police arrived at the east-side residence, Brandon was sitting on the front porch. He purportedly pointed a pellet gun first at his own head and then at an officer, drawing a lethal rifle shot.</t>
  </si>
  <si>
    <t>http://www.isthmus.com/isthmus/article.php?article=7985</t>
  </si>
  <si>
    <t>Saturnino Perez De La Rosa</t>
  </si>
  <si>
    <t>North Howard Street and Oak Street</t>
  </si>
  <si>
    <t>Gunshot, Tasered</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</si>
  <si>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</si>
  <si>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</si>
  <si>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Sean Ogle</t>
  </si>
  <si>
    <t>2546 24th Street</t>
  </si>
  <si>
    <t>95818</t>
  </si>
  <si>
    <t>Ogle was smashing in store windows with a baseball bat. Officer fired when Ogle refused to put down bat and turned towards officer. Ogle was bi-polar/schizophrenic.</t>
  </si>
  <si>
    <t>http://christianpeet.com/2011/10/mentally-ill-man-childs-baseball-bat-shot-dead-sacramento-police/</t>
  </si>
  <si>
    <t>New/NorCalGal</t>
  </si>
  <si>
    <t>Steven Michalacos</t>
  </si>
  <si>
    <t>Fifth Avenue and 80th Street</t>
  </si>
  <si>
    <t>Hit by a passing police car that was racing to another scene</t>
  </si>
  <si>
    <t>http://www.nytimes.com/2001/11/24/nyregion/man-67-dies-after-being-hit-by-police-car.html</t>
  </si>
  <si>
    <t>Thomas Read</t>
  </si>
  <si>
    <t>400 block South Main Street</t>
  </si>
  <si>
    <t>Phillipsburg</t>
  </si>
  <si>
    <t>08865</t>
  </si>
  <si>
    <t>Phillipsburg Police Department</t>
  </si>
  <si>
    <t>When officers arrived at the home, they found Read on the first floor holding a knife in a "threatening manner" and refusing to come outside. Police entered the home and confronted Read, who refused to drop the knife and was shot by police.</t>
  </si>
  <si>
    <t>http://www.mcall.com/news/breaking/mc-d-phillipsburg-officer-involved-shooting-suspect-dies-20141118-story.html</t>
  </si>
  <si>
    <t>Tim Crotty</t>
  </si>
  <si>
    <t>850 West Addison Street</t>
  </si>
  <si>
    <t>Tim Crotty entered the Town Hall District Police Station waving a four inch blade and babbling incoherently. Police say he lunged at an officer, so another officer shot him once in the stomach. He died a short time later.</t>
  </si>
  <si>
    <t>http://articles.chicagotribune.com/2002-05-11/news/0205110131_1_police-officer-knife-plainclothes-officer</t>
  </si>
  <si>
    <t>New/ch.green</t>
  </si>
  <si>
    <t>Timothy Patrick</t>
  </si>
  <si>
    <t>Highway 212</t>
  </si>
  <si>
    <t>Red Lodge</t>
  </si>
  <si>
    <t>59068</t>
  </si>
  <si>
    <t>Red Lodge Police Department</t>
  </si>
  <si>
    <t>Patrick was shot after an encounter with police regarding a high speed chase in a stolen car. His accomplice admitted that they had been burglarizing area homes for methamphetamine. It was determined by medical examiner that the victim had also shot himself in the head, in addition to being shot by police.</t>
  </si>
  <si>
    <t>http://www.justice.gov/usao/mt/pressreleases/20120530144906.html</t>
  </si>
  <si>
    <t>Timothy Terry</t>
  </si>
  <si>
    <t>20207 Powerscourt Drive</t>
  </si>
  <si>
    <t>Humble</t>
  </si>
  <si>
    <t>Harris County Pct. 1 Constable</t>
  </si>
  <si>
    <t>Terry, with one other, approached Alford and her young daughters in an apparent attempted robbery. Alford freed herself from one (unspecified) attacker and fired on both men, critically wounding Terry, who was later found dead in the woods behind Alford's home.</t>
  </si>
  <si>
    <t>http://www.yourhoustonnews.com/archives/two-masked-gunman-attack-homeowner-one-killed/article_8db70dbc-2a43-5c67-94f8-07f8fa84a56e.html</t>
  </si>
  <si>
    <t>S.C. Kaplan</t>
  </si>
  <si>
    <t>Tory Demetrius Knight</t>
  </si>
  <si>
    <t>http://chronicle.augusta.com/images/headlines/2005/06/11/46981_170.jpg</t>
  </si>
  <si>
    <t>700 block Lake Eleanor Road</t>
  </si>
  <si>
    <t>Waynesboro</t>
  </si>
  <si>
    <t>30830</t>
  </si>
  <si>
    <t>Tory Knight, 27, is shot during a reverse drug transaction sting by the Drug Enforcement Agency, Burke County Sheriff's Office and Richmond County Sheriff's Office near Vidette, Ga. Knight was shot after shooting a Richmond County investigator.</t>
  </si>
  <si>
    <t>rob.mylists @ gmail</t>
  </si>
  <si>
    <t>Randall Avenue and Olmstead Avenue</t>
  </si>
  <si>
    <t>Subject opened fire at officers and fled, was shot during chase.</t>
  </si>
  <si>
    <t>Vincent Param</t>
  </si>
  <si>
    <t>16600 block Downey Avenue</t>
  </si>
  <si>
    <t>The reporting party told the deputy that his grandson was acting "crazy. The suspect started a fight with the Sheriff's deputy and attempted to take away the deputy's gun. The deputy was able to regain control of his gun and, fearing for his life, he was able to shoot the suspect.</t>
  </si>
  <si>
    <t>http://www.presstelegram.com/20120919/paramount-man-shot-during-struggle-for-deputys-gun-identified</t>
  </si>
  <si>
    <t>deppy</t>
  </si>
  <si>
    <t>William Gordon</t>
  </si>
  <si>
    <t>12000 block E Oglethorpe Hwy</t>
  </si>
  <si>
    <t>Midway</t>
  </si>
  <si>
    <t>31320</t>
  </si>
  <si>
    <t>Midway Police Department, Liberty County Sheriff's Department</t>
  </si>
  <si>
    <t>Susepect wanted for burglary, threatened to kill family, stopped while driving, pulled over, shot at officers, officers returned fire and killed him.</t>
  </si>
  <si>
    <t>http://www.policemag.com/channel/patrol/articles/2010/08/shots-fired-midway-georgia-03-23-2010.aspx</t>
  </si>
  <si>
    <t>banshee82</t>
  </si>
  <si>
    <t>Willie Smith</t>
  </si>
  <si>
    <t>100 block 170th Street East</t>
  </si>
  <si>
    <t>98391</t>
  </si>
  <si>
    <t>Auburn Police Department</t>
  </si>
  <si>
    <t>Smith's wife called 911 and said her husband had assaulted her. Police arrived at Smith's apartment and ordered him to the floor. They said Smith refused and came at them. Two officers shocked him with Tasers. They arrested him and put him in a patrol car where he went into cardiac arrest.</t>
  </si>
  <si>
    <t>http://www.seattlepi.com/local/article/Three-have-died-in-Washington-after-Taser-jolts-1160874.php#page-2</t>
  </si>
  <si>
    <t>Curt Lee Rosentangle</t>
  </si>
  <si>
    <t>11000 block Shipside Lane N.W.</t>
  </si>
  <si>
    <t>Silverdale</t>
  </si>
  <si>
    <t>98383</t>
  </si>
  <si>
    <t>Kitsap County Sheriff's Office</t>
  </si>
  <si>
    <t>Kitsap County sheriff's deputies responded to midnight calls reporting that a man was acting erratically, breaking lights in an apartment complex, pounding on doors and trying to force himself inside. The deputy ordered Rosentangle to stay on the ground, but he tried to get up and was shocked, according to the investigative report. The Taser log showed it was fired four times.</t>
  </si>
  <si>
    <t>Stephen L. Edwards</t>
  </si>
  <si>
    <t>1908 4th Avenue East</t>
  </si>
  <si>
    <t>Olympia</t>
  </si>
  <si>
    <t>98506</t>
  </si>
  <si>
    <t>A security guard stopped Edwards and his wife on suspicion of shoplifting. The two men were fighting in the parking lot when the first officer arrived at the scene. The officer said he ordered Edwards to stop, but the man walked away, so the officer fired the Taser, shocking Edwards four times within a minute and 14 seconds. Police said they feared Edwards would reach for a gun that had fallen from his waistband onto the ground. A second police officer had to punch the 266-pound man twice before they could handcuff him, the report said. As he lay face down on the pavement, witnesses heard Edwards say he couldn't breathe. When police officers rolled him over, he had "a blue face," according to reports. Officers started CPR, but Edwards was pronounced dead at Providence St. Peter's Hospital.</t>
  </si>
  <si>
    <t>Elba Luz Cartagena</t>
  </si>
  <si>
    <t>http://imgcdn.americantowns.com/img/uploads/articles/2011/6/30/img4e0cda50c69ed.jpg</t>
  </si>
  <si>
    <t>418 Alabama Ave</t>
  </si>
  <si>
    <t>St. Cloud</t>
  </si>
  <si>
    <t>34769</t>
  </si>
  <si>
    <t>Osceola</t>
  </si>
  <si>
    <t>St. Cloud Police Department</t>
  </si>
  <si>
    <t>Chased on foot by two police officers, the 5-feet-tall, 90-pound woman refused their orders to drop the gun and confronted them in the front yard of a residence at 418 Alabama Ave, according to police and court records. Sgt. Jared Daniel, A six-year veteran, and Officer John Nettles, a seven-year veteran, opened fire when she threatened them with her handgun, according to police. Neighbors later said they heard four shots fired. Case # 02-11-002549</t>
  </si>
  <si>
    <t>http://articles.orlandosentinel.com/2011-06-30/news/os-victim-police-shooting-st-cloud-20110630_1_police-shooting-gun-charge-gun-arrest</t>
  </si>
  <si>
    <t>Eric Quick</t>
  </si>
  <si>
    <t>http://www.theppsc.org/Archives/DF_Articles/QuesShootings/NJ/NJSP/m072403a.jpg</t>
  </si>
  <si>
    <t>Interstate 295</t>
  </si>
  <si>
    <t>Bellmawr</t>
  </si>
  <si>
    <t>08031</t>
  </si>
  <si>
    <t>New Jersey State Police</t>
  </si>
  <si>
    <t>Three state troopers fired 39 shots during the fatal conclusion of a car chase along Interstate 295 in the woods off Mile post 27.7. Eight of the 18 bullets that hit Quick entered through the back of his body. The troopers told investigators that they mistook a crack pipe Quick pulled from his waistband as a weapon.</t>
  </si>
  <si>
    <t>http://articles.philly.com/2004-08-22/news/25393392_1_autopsy-report-grand-jury-state-probe</t>
  </si>
  <si>
    <t>/KS</t>
  </si>
  <si>
    <t>Karin S. Moller</t>
  </si>
  <si>
    <t>http://www.fatalencounters.org/wp-content/uploads/2013/10/KarenSueMoller.jpg</t>
  </si>
  <si>
    <t>Ogunquit Road</t>
  </si>
  <si>
    <t>South Berwick</t>
  </si>
  <si>
    <t>03908</t>
  </si>
  <si>
    <t>South Berwick Police Department, York Police Department</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</si>
  <si>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</si>
  <si>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</si>
  <si>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kjyahooforward@gmail.com</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</si>
  <si>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</si>
  <si>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</si>
  <si>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</si>
  <si>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</si>
  <si>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</si>
  <si>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Oral Allen Murray</t>
  </si>
  <si>
    <t>http://localtvkfor.files.wordpress.com/2013/08/promo2001003461.jpg?w=370&amp;h=204&amp;crop=1</t>
  </si>
  <si>
    <t>NW 10th St &amp; N Meridian Ave</t>
  </si>
  <si>
    <t>Murray was arrested by officers after behaving erratically and attempting to enter random cars. He suffered a medical emergency when placed in the back of a police vehicle, and died shortly after.</t>
  </si>
  <si>
    <t>http://newsok.com/man-dies-in-oklahoma-city-police-custody/article/3868964</t>
  </si>
  <si>
    <t>Alvin McBride</t>
  </si>
  <si>
    <t>http://www.arizonadailyindependent.com/wp-content/uploads/2013/08/Alvin-James-McBride_large.png</t>
  </si>
  <si>
    <t>4395 N Romero Rd</t>
  </si>
  <si>
    <t>85705</t>
  </si>
  <si>
    <t>Pima County Sheriff's Department</t>
  </si>
  <si>
    <t>A deputy was called to a Tucson Circle K on report of a person with a firearm. McBride shot the officer in the leg before being fatally shot.</t>
  </si>
  <si>
    <t>http://www.kvoa.com/news/deputy-shot-shoots-and-kills-suspect/</t>
  </si>
  <si>
    <t>John Chavez</t>
  </si>
  <si>
    <t>396 La Madera Rd</t>
  </si>
  <si>
    <t>Sandia Park</t>
  </si>
  <si>
    <t>87047</t>
  </si>
  <si>
    <t>Bernalillo County Sheriff's Department</t>
  </si>
  <si>
    <t>Deputies were called after Chavez was reportedly acting suicidal, and a deputy fatally shot the 54-year-old after he pointed a hunting rifle at officers.</t>
  </si>
  <si>
    <t>http://www.abqjournal.com/242892/news/red-flags-missing-in-shooting-case.html</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</si>
  <si>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</si>
  <si>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</si>
  <si>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</si>
  <si>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</si>
  <si>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</si>
  <si>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Unknown Age</t>
  </si>
  <si>
    <t>5725 Fondren Rd</t>
  </si>
  <si>
    <t>Officers were called to a gas station after a man was observed firing a gun into the air. After a short pursuit, an officer shot the man after he fired at a K-9 unit.</t>
  </si>
  <si>
    <t>http://abclocal.go.com/ktrk/story?section=news%2Flocal&amp;id=9196336</t>
  </si>
  <si>
    <t>Kevin Koonce</t>
  </si>
  <si>
    <t>http://ktre.images.worldnow.com/images/23067032_BG4.jpg</t>
  </si>
  <si>
    <t>15599 TX-103</t>
  </si>
  <si>
    <t>75949</t>
  </si>
  <si>
    <t>Angelina</t>
  </si>
  <si>
    <t>Deputies on their way to serve a high-risk warrant to Koonce engaged in a shootout with the 46-year-old on a bridge over Lake Sam Rayburn. Koonce was fatally shot during the exchange.</t>
  </si>
  <si>
    <t>http://www.kltv.com/story/23067032/nacogdoches-co-Sherriff</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</si>
  <si>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</si>
  <si>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</si>
  <si>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</si>
  <si>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</si>
  <si>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http://www.theindychannel.com/news/local-news/impd-suspect-dies-while-being-arrested</t>
  </si>
  <si>
    <t>Montrell Moss</t>
  </si>
  <si>
    <t>http://mylifeofcrime.files.wordpress.com/2013/08/montrell-moss.jpg</t>
  </si>
  <si>
    <t>985 Indianapolis Blvd</t>
  </si>
  <si>
    <t>46320</t>
  </si>
  <si>
    <t>Cook County Sheriff’s Office</t>
  </si>
  <si>
    <t>Moss was shot by a correctional officer after the 23-year-old threw a cup of water at the officer's car. The officer was convicted of first degree murder.</t>
  </si>
  <si>
    <t>http://voices.suntimes.com/news/breaking-news/mom-suing-former-correctional-officer-over-fatal-road-rage-shooting/</t>
  </si>
  <si>
    <t>Brent Walls</t>
  </si>
  <si>
    <t>http://www.fountainsquaremortuary.com/obituaries/uploads/OI444731442_walls%20crop.jpg</t>
  </si>
  <si>
    <t>2500 Shelby St</t>
  </si>
  <si>
    <t>46203</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</si>
  <si>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</si>
  <si>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</si>
  <si>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</si>
  <si>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</si>
  <si>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</si>
  <si>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Carrollton</t>
  </si>
  <si>
    <t>23314</t>
  </si>
  <si>
    <t>Isle of Wight</t>
  </si>
  <si>
    <t>Isle of Wight County Sheriff's Office</t>
  </si>
  <si>
    <t>Wallace was shot after attempting to attack deputies, serving an arrest warrant for the 31-year-old, with a knife inside his home.</t>
  </si>
  <si>
    <t>http://hamptonroads.com/2013/08/man-killed-deputyinvolved-isle-wight-shooting</t>
  </si>
  <si>
    <t>Mitchell Keith Campbell</t>
  </si>
  <si>
    <t>http://bloximages.newyork1.vip.townnews.com/timesdaily.com/content/tncms/assets/v3/editorial/3/dd/3dd0d07f-874e-5954-82e9-bf322742db30/5209afd0b95d6.preview-300.jpg</t>
  </si>
  <si>
    <t>2123 Lauderdale 277</t>
  </si>
  <si>
    <t>35633</t>
  </si>
  <si>
    <t>Lauderdale County Sheriff's Department</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</si>
  <si>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</si>
  <si>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</si>
  <si>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</si>
  <si>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</si>
  <si>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</si>
  <si>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</si>
  <si>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</si>
  <si>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</si>
  <si>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Russell Donahue</t>
  </si>
  <si>
    <t>http://ak-cache.legacy.net/legacy/images/Cobrands/RRStar/Photos/RRP1933723_20130821.jpg</t>
  </si>
  <si>
    <t>336 Springmeadow Dr</t>
  </si>
  <si>
    <t>Poplar Grove</t>
  </si>
  <si>
    <t>61065</t>
  </si>
  <si>
    <t>Boone</t>
  </si>
  <si>
    <t>Boone County Sheriff's Department</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</si>
  <si>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</si>
  <si>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</si>
  <si>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</si>
  <si>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</si>
  <si>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</si>
  <si>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</si>
  <si>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</si>
  <si>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Martin A. Duckworth</t>
  </si>
  <si>
    <t>http://seattletimes.wpengine.netdna-cdn.com/today/files/2013/08/Duckworth_Martin_20131.jpg</t>
  </si>
  <si>
    <t>3rd Ave &amp; University St</t>
  </si>
  <si>
    <t>Duckworth shot a bus driver several times before boarding a second bus in downtown seattle, where officers fatally shot the 31-year-old.</t>
  </si>
  <si>
    <t>http://blogs.seattletimes.com/today/2013/08/metro-bus-driver-shot-in-downtown-seattle/</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</si>
  <si>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</si>
  <si>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</si>
  <si>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</si>
  <si>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</si>
  <si>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</si>
  <si>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</si>
  <si>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</si>
  <si>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</si>
  <si>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Gary Roell</t>
  </si>
  <si>
    <t>http://ak-cache.legacy.net/legacy/images/Cobrands/Cincinnati/Photos/CEN046838-1_20130815.jpg</t>
  </si>
  <si>
    <t>Barrington Ct</t>
  </si>
  <si>
    <t>45242</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</si>
  <si>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</si>
  <si>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</si>
  <si>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Jack Snyder</t>
  </si>
  <si>
    <t>Downing St &amp; E 29th Ave</t>
  </si>
  <si>
    <t>After threatening passengers with a knife, Snyder was fatally shot by police after he lunged at an officer.</t>
  </si>
  <si>
    <t>http://www.thedenverchannel.com/news/local-news/one-person-critical-after-officer-involved-shooting-near-29th-and-downing-in-denver</t>
  </si>
  <si>
    <t>Lucious Gaultney</t>
  </si>
  <si>
    <t>MS-24</t>
  </si>
  <si>
    <t>Gloster</t>
  </si>
  <si>
    <t>39638</t>
  </si>
  <si>
    <t>Amite</t>
  </si>
  <si>
    <t>Gloster Police Department</t>
  </si>
  <si>
    <t>Police responding to a domestic disturbance began pursuing Gaultney on foot after learning that the 33-year-old stabbed his wife. An officer fired a stun gun at Gaultney, who died shortly thereafter.</t>
  </si>
  <si>
    <t>http://blog.gulflive.com/mississippi-press-news/2013/10/gloster_police_offer_reinstate.html</t>
  </si>
  <si>
    <t>Graham Edward Dyer</t>
  </si>
  <si>
    <t>http://www.obitsforlife.com/uploaded-images/converted/293494-52104785a01e0-shrink-x180.jpg</t>
  </si>
  <si>
    <t>777 North Galloway Avenue</t>
  </si>
  <si>
    <t>Mesquite</t>
  </si>
  <si>
    <t>75149</t>
  </si>
  <si>
    <t>Mesquite Police Department</t>
  </si>
  <si>
    <t>Dyer was arrested after ingesting LSD and behaving erratically near a middle school. Police said that Dyer was combative throughout the arrest, and was placed in a restraining chair at the local jail, where he suffered a medical emergency and later died.</t>
  </si>
  <si>
    <t>http://crimeblog.dallasnews.com/2013/08/man-18-is-brain-dead-after-banging-head-against-mesquite-school-door-scuffling-with-officers-who-arrested-him-tuesday.html/</t>
  </si>
  <si>
    <t>Leamond Ward</t>
  </si>
  <si>
    <t>South 38th Street</t>
  </si>
  <si>
    <t>Middlesboro</t>
  </si>
  <si>
    <t>40965</t>
  </si>
  <si>
    <t>Middlesboro Police Department</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</si>
  <si>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</si>
  <si>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</si>
  <si>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</si>
  <si>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</si>
  <si>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</si>
  <si>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</si>
  <si>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</si>
  <si>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</si>
  <si>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Mitchell Allison</t>
  </si>
  <si>
    <t>500 Susana Ave</t>
  </si>
  <si>
    <t>Redondo Beach</t>
  </si>
  <si>
    <t>90277</t>
  </si>
  <si>
    <t>Redondo Beach Police Department</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</si>
  <si>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</si>
  <si>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</si>
  <si>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Blake Allen Barbour</t>
  </si>
  <si>
    <t>http://kdminer.com/SiteImages/Article/58334a.jpg</t>
  </si>
  <si>
    <t>2900 Packard Ave</t>
  </si>
  <si>
    <t>Kingman</t>
  </si>
  <si>
    <t>86409</t>
  </si>
  <si>
    <t>Mohave County Sheriff's Office</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</si>
  <si>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</si>
  <si>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</si>
  <si>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Donald Peter Johnson</t>
  </si>
  <si>
    <t>http://www.brenny.com/fh_live/12200/12224/images/obituaries/2195563_wlpp.jpg</t>
  </si>
  <si>
    <t>5038 Sleepy Hollow Rd</t>
  </si>
  <si>
    <t>Fort Ripley</t>
  </si>
  <si>
    <t>56449</t>
  </si>
  <si>
    <t>Crow Wing</t>
  </si>
  <si>
    <t>Crow Wing County Sheriff’s Office</t>
  </si>
  <si>
    <t>Officers called to Johnson's home found the 50-year-old perched in a tree and armed. Johnson and officers exchanged gunfire, with one officer suffering a gunshot wound before Johnson was fatally shot.</t>
  </si>
  <si>
    <t>http://stmedia.startribune.com/documents/BCA_Johnson.pdf</t>
  </si>
  <si>
    <t>Mason Saio</t>
  </si>
  <si>
    <t>http://bloximages.chicago2.vip.townnews.com/thegardenisland.com/content/tncms/assets/v3/editorial/8/07/80745b06-07cc-11e3-9e38-0019bb2963f4/521064b21b7db.image.jpg?resize=300%2C225</t>
  </si>
  <si>
    <t>Nawiliwili Harbor</t>
  </si>
  <si>
    <t>Līhuʻe</t>
  </si>
  <si>
    <t>96766</t>
  </si>
  <si>
    <t>Kauai</t>
  </si>
  <si>
    <t>Kauai Police Department</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</si>
  <si>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</si>
  <si>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</si>
  <si>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Justo Quintero</t>
  </si>
  <si>
    <t>http://d3trabu2dfbdfb.cloudfront.net/2/3/2388575_300x300_1.jpeg</t>
  </si>
  <si>
    <t>1000 Arroyo Verde Rd</t>
  </si>
  <si>
    <t>South Pasadena</t>
  </si>
  <si>
    <t>91030</t>
  </si>
  <si>
    <t>California State University Police Department</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</si>
  <si>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</si>
  <si>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</si>
  <si>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Robert Edward Hart</t>
  </si>
  <si>
    <t>http://cdn2-b.examiner.com/sites/default/files/styles/image_content_width/hash/38/e8/38e813d51693e28a17b0e609dbded0b7.jpeg?itok=PWBuqu89</t>
  </si>
  <si>
    <t>146 Morris Dr</t>
  </si>
  <si>
    <t>Cedartown</t>
  </si>
  <si>
    <t>30125</t>
  </si>
  <si>
    <t>Polk County Police Department</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</si>
  <si>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</si>
  <si>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</si>
  <si>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Roger David Street</t>
  </si>
  <si>
    <t>http://www.timesnews.net/data/gnpics/2013/ca528b633a8cb3332601b2d630db7c01.jpg</t>
  </si>
  <si>
    <t>100 Egypt Road</t>
  </si>
  <si>
    <t>Bluff City</t>
  </si>
  <si>
    <t>37618</t>
  </si>
  <si>
    <t>Sullivan County Sheriff's Office</t>
  </si>
  <si>
    <t>Street was fatally shot by deputies after a short chase and after the 51-year-old "rammed" officers with his vehicle. Street's BAC was .28 at the time of his death.</t>
  </si>
  <si>
    <t>http://www.timesnews.net/article/9070547/officers-cleared-in-fatal-bluff-city-shooting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</si>
  <si>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</si>
  <si>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</si>
  <si>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</si>
  <si>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</si>
  <si>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http://www.bakersfieldnow.com/news/local/Another-man-dies-while-in-custody-of-Kern-County-Sheriffs-deputies-221753251.html</t>
  </si>
  <si>
    <t>Tracy Lynn Daniel</t>
  </si>
  <si>
    <t>http://ak-cache.legacy.net/legacy/Images/Cobrands/DignityMemorial/Photos/5c2d6524-f1fb-4ff3-9571-c147b0dd7af0.jpg</t>
  </si>
  <si>
    <t>1026 Martha Glass Dr</t>
  </si>
  <si>
    <t>Jefferson City</t>
  </si>
  <si>
    <t>37760</t>
  </si>
  <si>
    <t>Jefferson City Police Department</t>
  </si>
  <si>
    <t>Police responding to a call of a man threatening another man with a knife fatally shot Daniel after he refused to lower a knife and began walking toward officers.</t>
  </si>
  <si>
    <t>http://www.knoxnews.com/news/2013/aug/19/jefferson-city-officers-involved-in-shooting/</t>
  </si>
  <si>
    <t>Travis Miller</t>
  </si>
  <si>
    <t>Dakota St North</t>
  </si>
  <si>
    <t>29406</t>
  </si>
  <si>
    <t>Hanahan Police Department</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</si>
  <si>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</si>
  <si>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</si>
  <si>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Aaron McDaniels</t>
  </si>
  <si>
    <t>N 22nd St &amp; W Glenwood Ave</t>
  </si>
  <si>
    <t>19132</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</si>
  <si>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</si>
  <si>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</si>
  <si>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</si>
  <si>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</si>
  <si>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</si>
  <si>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</si>
  <si>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Tony Procell</t>
  </si>
  <si>
    <t>http://ksla.images.worldnow.com/images/23252325_BG2.JPG</t>
  </si>
  <si>
    <t>LA-156</t>
  </si>
  <si>
    <t>Goldonna</t>
  </si>
  <si>
    <t>71031</t>
  </si>
  <si>
    <t>Natchitoches</t>
  </si>
  <si>
    <t>Natchitoches Police Department</t>
  </si>
  <si>
    <t>Procell was kidnapped and beaten to death by an off-duty Natchitoches police officer, allegedly as part of a domestic situation. The officer was indicted and is going through trial as of 2014.</t>
  </si>
  <si>
    <t>http://www.wlox.com/story/23252325/new-charge-for-barthelemy-in-procell-kidnapping-murder</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</si>
  <si>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</si>
  <si>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</si>
  <si>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</si>
  <si>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</si>
  <si>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Raymond Majors</t>
  </si>
  <si>
    <t>http://media.azfamily.com/images/600*338/082213_raymond-majors.jpg</t>
  </si>
  <si>
    <t>2400 block W Devonshire Ave</t>
  </si>
  <si>
    <t>85015</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</si>
  <si>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</si>
  <si>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</si>
  <si>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Eulizez Rodriguez</t>
  </si>
  <si>
    <t>http://www.gannett-cdn.com/-mm-/03108a089d45147bede1524ebfe51772a056f24e/c=0-240-2108-1821&amp;r=x404&amp;c=534x401/local/-/media/PalmSprings/2014/12/05/B9315389896Z.1_20141205204447_000_GCF9B0U4I.1-0.jpg</t>
  </si>
  <si>
    <t>El Cajon Dr</t>
  </si>
  <si>
    <t>Desert Hot Springs</t>
  </si>
  <si>
    <t>92240</t>
  </si>
  <si>
    <t>Desert Hot Springs Police Department</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</si>
  <si>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</si>
  <si>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</si>
  <si>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Robert Lee Palmer</t>
  </si>
  <si>
    <t>http://images.onset.freedom.com/pressenterprise/gallery/n22726-sdeath0902binary1173615.jpg</t>
  </si>
  <si>
    <t>Ramona Expy &amp; Indian Ave</t>
  </si>
  <si>
    <t>Perris</t>
  </si>
  <si>
    <t>92571</t>
  </si>
  <si>
    <t>Deputies began pursuing Palmer as the 33-year-old attempted to carjack vehicles along a highway, eventually catching him and engaging in a struggle that would leave Palmer fatally injured. Family members said Palmer suffered from mental illness and drug problems.</t>
  </si>
  <si>
    <t>http://www.pe.com/articles/palmer-674426-deputies-phillips.html</t>
  </si>
  <si>
    <t>Roza Sakhina</t>
  </si>
  <si>
    <t>http://stmedia.startribune.com/images/586*425/2pedestrian082313.jpg.jpeg</t>
  </si>
  <si>
    <t>800 Cleveland Ave S</t>
  </si>
  <si>
    <t>St Paul</t>
  </si>
  <si>
    <t>55116</t>
  </si>
  <si>
    <t>Sakhina was struck by a police vehicle while crossing the street, knocking her to the ground and fatally injuring her.</t>
  </si>
  <si>
    <t>http://www.startribune.com/local/east/220699271.html</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</si>
  <si>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</si>
  <si>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</si>
  <si>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</si>
  <si>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</si>
  <si>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</si>
  <si>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http://www.myfoxphoenix.com/story/23244638/2013/08/23/suspect-shot-by-officers-during-execution-of-warrant</t>
  </si>
  <si>
    <t>Joseph Mavis</t>
  </si>
  <si>
    <t>W Baseline Rd &amp; S Central Ave</t>
  </si>
  <si>
    <t>85041</t>
  </si>
  <si>
    <t>Mavis, who was wanted by police on domestic violence and abuse charges, was fatally shot after attempting to draw a firearm while being arrested by Mesa police.</t>
  </si>
  <si>
    <t>Rick Santistevan</t>
  </si>
  <si>
    <t>http://ak-cache.legacy.net/legacy/images/cobrands/fortmorgantimes/photos/55d84d10-9be3-49bd-b1cd-22fd055bda2f.jpgx?w=130&amp;h=180&amp;option=1&amp;v=0x000000002b7b758f</t>
  </si>
  <si>
    <t>800 Prospect Street</t>
  </si>
  <si>
    <t>Fort Morgan</t>
  </si>
  <si>
    <t>80701</t>
  </si>
  <si>
    <t>Fort Morgan Police Department</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</si>
  <si>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</si>
  <si>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</si>
  <si>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David Lee Brown</t>
  </si>
  <si>
    <t>500 Charlotte Dr</t>
  </si>
  <si>
    <t>92069</t>
  </si>
  <si>
    <t>San Diego County Sheriff's Department</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</si>
  <si>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</si>
  <si>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</si>
  <si>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</si>
  <si>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</si>
  <si>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</si>
  <si>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</si>
  <si>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</si>
  <si>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</si>
  <si>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</si>
  <si>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</si>
  <si>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Joseph Crist</t>
  </si>
  <si>
    <t>William Few Parkway and Chamblin Road</t>
  </si>
  <si>
    <t>Grovetown</t>
  </si>
  <si>
    <t>30813</t>
  </si>
  <si>
    <t>Columbia County Sheriff’s Department</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</si>
  <si>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</si>
  <si>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</si>
  <si>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</si>
  <si>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</si>
  <si>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</si>
  <si>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</si>
  <si>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</si>
  <si>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Tevon Smith</t>
  </si>
  <si>
    <t>http://www.trbimg.com/img-52290e3c/turbine/bal-baltimore-mug-shots-pg-003/385/217x385</t>
  </si>
  <si>
    <t>Roberts Ave</t>
  </si>
  <si>
    <t>Catonsville</t>
  </si>
  <si>
    <t>21228</t>
  </si>
  <si>
    <t>Officers executing a no-knock warrant for Smith's cousin when the 25-year-old opened fire and killed an officer. Officers returned fire and fatally shot Smith.</t>
  </si>
  <si>
    <t>http://www.wbal.com/article/102364/2/template-story/Funeral-Arrangements-Complete-For-Fallen-Officer</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</si>
  <si>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</si>
  <si>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</si>
  <si>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</si>
  <si>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</si>
  <si>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2000 E Piru St</t>
  </si>
  <si>
    <t>90222</t>
  </si>
  <si>
    <t>Los Angeles County Sheriff's Department</t>
  </si>
  <si>
    <t>Deputies approached an adult Hispanic man, who then turned and fled. The man was shot and killed after a short foot race that ended with the man pulling a firearm on deputies.</t>
  </si>
  <si>
    <t>http://articles.latimes.com/2013/aug/28/local/la-me-ln-deputy-kills-man-compton-20130828</t>
  </si>
  <si>
    <t>Scott Holland</t>
  </si>
  <si>
    <t>2200 block Taxco Road</t>
  </si>
  <si>
    <t>76116</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</si>
  <si>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</si>
  <si>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</si>
  <si>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</si>
  <si>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Kenneth Thompson</t>
  </si>
  <si>
    <t>1435 East Blvd</t>
  </si>
  <si>
    <t>44106</t>
  </si>
  <si>
    <t>Geneva on the Lake Police Department</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</si>
  <si>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</si>
  <si>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</si>
  <si>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Mathew Jackson</t>
  </si>
  <si>
    <t>http://www.policestateusa.com/wp-content/uploads/2013/09/MathewJackson.jpg</t>
  </si>
  <si>
    <t>7196 North Loop 1604 E</t>
  </si>
  <si>
    <t>78216</t>
  </si>
  <si>
    <t>Bexar County Sheriff's Office</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</si>
  <si>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</si>
  <si>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</si>
  <si>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James Daniel Guler</t>
  </si>
  <si>
    <t>Old Shadburn Ferry Road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</si>
  <si>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</si>
  <si>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</si>
  <si>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</si>
  <si>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23000 block Riverside Dr</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</si>
  <si>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</si>
  <si>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</si>
  <si>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</si>
  <si>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Robert Alan Penning</t>
  </si>
  <si>
    <t>156th Avenue and Quebec Street</t>
  </si>
  <si>
    <t>80602</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</si>
  <si>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</si>
  <si>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</si>
  <si>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https://s3.amazonaws.com/s3.documentcloud.org/documents/666161/penningdecision.txt</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</si>
  <si>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</si>
  <si>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</si>
  <si>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</si>
  <si>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</si>
  <si>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http://www.khq.com/story/23228789/officer-involved-shooting-in-n-spokane</t>
  </si>
  <si>
    <t>2200 Glenwood Avenue</t>
  </si>
  <si>
    <t>A 22nd District Officer was trying to stop a 2001 Buick LeSabre. According to police, the driver of the Buick refused to stop and accelerated. Police pursued the car and called in for backup. During the chase, investigators say the Buick crashed into a minivan carrying a family of five before striking a building near N 22nd Street and Glenwood Avenue. Police said a passenger got out and pointed a gun at the officer, who opened fire, hitting the 19-year-old man multiple times in the torso, ,killing him.</t>
  </si>
  <si>
    <t>http://www.nbcphiladelphia.com/news/local/Man-Shot-by-Police-Officer-in-North-Philly-220436941.html</t>
  </si>
  <si>
    <t>6400 block Greenwood Road</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</si>
  <si>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</si>
  <si>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</si>
  <si>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</si>
  <si>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Brent Egan Dotson</t>
  </si>
  <si>
    <t>http://media.al.com/breaking/photo/13231770-large.jpg</t>
  </si>
  <si>
    <t>1755 Slaughter Road</t>
  </si>
  <si>
    <t>Hobbs said police got a call at 8:01 a.m. about a suspicious person in the area of Mountain View mobile home park. He was near the road, according to Hobbs. When police arrived and questioned the man, he showed police his gun, then pulled it out and fired.Police ruled the death suicide.</t>
  </si>
  <si>
    <t>http://blog.al.com/breaking/2013/08/huntsville_police_on_the_scene_3.html</t>
  </si>
  <si>
    <t>Scott Joseph Deen</t>
  </si>
  <si>
    <t>http://www.krcrtv.com/image/view/-/15239758/highRes/1/-/maxh/360/maxw/640/-/cxl1plz/-/Scott-Deen.jpg</t>
  </si>
  <si>
    <t>Canyon Rd &amp; Valley View Rd</t>
  </si>
  <si>
    <t>Redding</t>
  </si>
  <si>
    <t>96007</t>
  </si>
  <si>
    <t>Shasta</t>
  </si>
  <si>
    <t>Redding Police Department</t>
  </si>
  <si>
    <t>Law enforcement investigators say Deen and two other men were siphoning gasoline from cars parked in the neighborhood off Highway 273 near Win-River Casino. Officers used a stun gun at least twice on Deen after he came at them with a knife, according to the Shasta County Sheriff's Office, which handled the investigation into the shooting. Not fazed by the stun gun, Deen tried to stab an officer with a knife that was attached to his hand with an elastic bandage before Cpl. Jon Poletski fired two rounds, striking Deen once, police have said.</t>
  </si>
  <si>
    <t>http://www.redding.com/news/wrongful-death-suit-filed-against-rpd-june-2012-fa</t>
  </si>
  <si>
    <t>Austin Haley</t>
  </si>
  <si>
    <t>http://i.dailymail.co.uk/i/pix/2013/08/13/article-2391146-1B455668000005DC-453_306x423.jpg</t>
  </si>
  <si>
    <t>Crest Lane</t>
  </si>
  <si>
    <t>Noble</t>
  </si>
  <si>
    <t>73068</t>
  </si>
  <si>
    <t>Noble Police Department</t>
  </si>
  <si>
    <t>Two Noble police officers were called to a home on a report of a large snake, dangling from a birdhouse. Paul Bradley Rogers fired two shots from his 357. The bullets missed the rat snake, but one struck Austin, who was in the woods directly behind the home.</t>
  </si>
  <si>
    <t>http://kfor.com/2013/08/12/officers-record-cleared-after-deadly-shooting/</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</si>
  <si>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</si>
  <si>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</si>
  <si>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</si>
  <si>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</si>
  <si>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</si>
  <si>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Juan Diaz Chavez</t>
  </si>
  <si>
    <t>1800 block West Pico Blvd.</t>
  </si>
  <si>
    <t>Chavez, a reformed gang member, was leaving a funeral when he ran into police. He apparently stared at them, and then pulled a gun.</t>
  </si>
  <si>
    <t>http://homicide.latimes.com/post/juan-diaz-chavez/</t>
  </si>
  <si>
    <t>Michael Jermaine Lollis</t>
  </si>
  <si>
    <t>http://www.thejacksonmortuary.com/sitemaker/memsol_data/1117/1059941/1059941_profile_pic.jpg?1419787951</t>
  </si>
  <si>
    <t>35570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</si>
  <si>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</si>
  <si>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</si>
  <si>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Ben Ellett</t>
  </si>
  <si>
    <t>http://www.guns.com/wp-content/uploads/2013/08/Screenshot-505.jpg</t>
  </si>
  <si>
    <t>207th Street Ct E</t>
  </si>
  <si>
    <t>Orting</t>
  </si>
  <si>
    <t>98360</t>
  </si>
  <si>
    <t>Fife Police Department</t>
  </si>
  <si>
    <t>Ellett, who was known to be mentally ill, confronted the officer at the officer’s home … the suspect fired shots at the officer’s residence, with the officer shooting and killing the suspect.”</t>
  </si>
  <si>
    <t>http://q13fox.com/2013/07/31/off-duty-fife-police-officer-shoots-kills-man-after-being-fired-on-sheriffs-dept-says/</t>
  </si>
  <si>
    <t>Daraneisha Harris</t>
  </si>
  <si>
    <t>http://www.bustedinacadiana.com/wp-content/uploads/2012/12/Daraneisha-Harris.jpg</t>
  </si>
  <si>
    <t>900 block Landry Street</t>
  </si>
  <si>
    <t>Breaux Bridge Police Department</t>
  </si>
  <si>
    <t>Breaux Bridge police officer, Travis Guillot, won't be charged with a crime after Wednesday's grand jury decision. In December of 2012, investigators say Guillot shot and killed 16-year-old Daraneisha Harris. Police say, this happened after she struck a pedestrian and a police unit with a car, before crashing into a ditch.</t>
  </si>
  <si>
    <t>http://theadvocate.com/home/4599451-125/family-teen-panicked</t>
  </si>
  <si>
    <t>Seth Jacob Beckman</t>
  </si>
  <si>
    <t>http://www.wbaltv.com/image/view/-/21521986/highRes/1/-/d4uwf3/-/Seth-Jacob-Beckman-jpg.jpg</t>
  </si>
  <si>
    <t>595 Baltimore Pike</t>
  </si>
  <si>
    <t>21014</t>
  </si>
  <si>
    <t>Harford County Sheriff’s Office</t>
  </si>
  <si>
    <t>Seth Beckham broke into a 7-11, a McDonald's, and a gas station, while displaying aggressive and bizarre behavior. After the police officers drew their guns, Beckham reportedly tried to attack the officers. Seth Beckham was shot by a Harford County sheriff’s deputy.</t>
  </si>
  <si>
    <t>http://baltimore.cbslocal.com/2013/08/18/suspect-injured-after-police-involved-shooting-in-harford-county/</t>
  </si>
  <si>
    <t>Joseph Paul Oregero</t>
  </si>
  <si>
    <t>http://images.onset.freedom.com/ocregister/gallery/mxq6xj-b781232556z.120131212191934000ga81hge1s.2.jpg</t>
  </si>
  <si>
    <t>100 block Orchid Drive</t>
  </si>
  <si>
    <t>Placentia</t>
  </si>
  <si>
    <t>92870</t>
  </si>
  <si>
    <t>Fullerton Police Department, Brea Police Department SWAT</t>
  </si>
  <si>
    <t>Oregero was being followed by a car-theft squad. Officers spoke to him, he gave a wrong name, and ran into a trailer. He pointed a shotgun at officers, and fearing for their lives, they shot and killed him.</t>
  </si>
  <si>
    <t>http://www.ocregister.com/articles/oregero-369140-officers-police.html</t>
  </si>
  <si>
    <t>Michael Perryman</t>
  </si>
  <si>
    <t>4480 Glenwood Road</t>
  </si>
  <si>
    <t>30032</t>
  </si>
  <si>
    <t>DeKalb County Police</t>
  </si>
  <si>
    <t>Perrymanj entered a gas station with a knife. He threatened several people with it. Police told him to drop it, but when he did not, they feared for their lives and killed him.</t>
  </si>
  <si>
    <t>http://www.wsbradio.com/news/news/man-shot-killed-police-dekalb-county/nQ8J9/</t>
  </si>
  <si>
    <t>Robert Washington</t>
  </si>
  <si>
    <t>6800 South Morgan St</t>
  </si>
  <si>
    <t>60621</t>
  </si>
  <si>
    <t>Shot by off-duty officer when he attempted to steal her car, officer claims at gunpoint. Four shots to back right side of head and neck, including a muzzle imprint, suggesting the gun barrel was pressed against deceased's skin.</t>
  </si>
  <si>
    <t>http://www.chicagotribune.com/news/chi-071205cops-day2-htmlstory-htmlstory.html</t>
  </si>
  <si>
    <t>Kevin Morales</t>
  </si>
  <si>
    <t>1329 North Rockwell Street</t>
  </si>
  <si>
    <t>West Town, Chicago</t>
  </si>
  <si>
    <t>60622</t>
  </si>
  <si>
    <t>Chicago Police Department 14th District Shakespeare</t>
  </si>
  <si>
    <t>Fired at off duty officer several times; was shot while aiming gun at officer.</t>
  </si>
  <si>
    <t>http://articles.chicagotribune.com/2000-07-20/news/0007210075_1_rival-gangs-area-gangs-chicago-officer</t>
  </si>
  <si>
    <t>/emily</t>
  </si>
  <si>
    <t>Samuel Lucas</t>
  </si>
  <si>
    <t>2500 East 72nd Street</t>
  </si>
  <si>
    <t>South Shore, Chicago</t>
  </si>
  <si>
    <t>Shot after he allegedly rammed an officer with a stolen taxi.</t>
  </si>
  <si>
    <t>http://articles.chicagotribune.com/2000-07-27/news/0007270138_1_shootings-first-shooting-chicago-police</t>
  </si>
  <si>
    <t>/emily Parts of this data retrieved from Colorlines Fatal Police Shooting database</t>
  </si>
  <si>
    <t>Ronald Terry</t>
  </si>
  <si>
    <t>4525 South Federal St</t>
  </si>
  <si>
    <t>Grand Boulevard, Chicago</t>
  </si>
  <si>
    <t>60609</t>
  </si>
  <si>
    <t>Victim disarmed a uniformed officer and was fatally shot by a second officer in the lower back.</t>
  </si>
  <si>
    <t>http://articles.chicagotribune.com/2000-09-20/news/0009200314_1_officer-s-partner-officer-s-decision-police-spokesman-pat-camden</t>
  </si>
  <si>
    <t>/emily Parts of this data taken from Colorlines Chicago Fatal Police Shooting database.</t>
  </si>
  <si>
    <t>Roger D. Owensby Jr.</t>
  </si>
  <si>
    <t>Langdon Farm Road and Seymour Avenue</t>
  </si>
  <si>
    <t>45212</t>
  </si>
  <si>
    <t>Roger Owensby, Jr. Owensby, 29, died after a foot chase and struggle with police at a Roselawn gas station.The death certificate sited cause of death: homicide, caused by asphyxiation. He had been handcuffed, maced &amp; died in a police cruiser. U.S. District Judge found officers failed to provide Owensby with medical treatment. There was a $6.5 million settlement to his estate.</t>
  </si>
  <si>
    <t>http://law.justia.com/cases/federal/appellate-courts/F3/414/596/622203/</t>
  </si>
  <si>
    <t>New / ZeroGee1</t>
  </si>
  <si>
    <t>Frank Tranquilino</t>
  </si>
  <si>
    <t>3300 block Maxson Road</t>
  </si>
  <si>
    <t>El Monte</t>
  </si>
  <si>
    <t>91732</t>
  </si>
  <si>
    <t>El Monte Police Department</t>
  </si>
  <si>
    <t>Tranquilino ran from the police and struggled with a police officer who put him in a chokehold. The coroner reported that he died due to neck compression and cocaine/meth intoxzication</t>
  </si>
  <si>
    <t>http://articles.latimes.com/2002/jun/06/local/me-monte6</t>
  </si>
  <si>
    <t>Dawn Rae Nelson</t>
  </si>
  <si>
    <t>http://bloximages.chicago2.vip.townnews.com/eastvalleytribune.com/content/tncms/assets/v3/editorial/7/77/777666b0-013b-5f62-9938-f1c81302da2d/4e8e0c1201afe.image.jpg</t>
  </si>
  <si>
    <t>1919 N Dobson Rd</t>
  </si>
  <si>
    <t>85224</t>
  </si>
  <si>
    <t>Police were called to Walgreens to investigate possible fraudulent prescription. Dawn Rae was parked in the drive-through lane with her 14 month old son. Lovelace testified that he fired to avoid being hit by Nelson's car. Officer Dan Lovelace was acquitted in 2004. Chandler City settled the civil suit for $1.9 million.</t>
  </si>
  <si>
    <t>http://www.eastvalleytribune.com/news/article_742d34cf-88eb-5878-95c3-288329b533f4.html?mode=jqm</t>
  </si>
  <si>
    <t>Tim Torchia</t>
  </si>
  <si>
    <t>Akard Avenue</t>
  </si>
  <si>
    <t>96001</t>
  </si>
  <si>
    <t>Tim was riding his bike late at night dressed in dark clothing. When he saw the police car, he ran. he banged at the door of the house he had run to begging for help. the cops shot him point blank</t>
  </si>
  <si>
    <t>http://www.theppsc.org/Archives/DF_Articles/QuesShootings/New/Cleared%20In%20Shooting%20of%20Bicyclist.html</t>
  </si>
  <si>
    <t>mimitabby@gmail.com</t>
  </si>
  <si>
    <t>Aaron Brown</t>
  </si>
  <si>
    <t>6254 Duke St</t>
  </si>
  <si>
    <t>22312</t>
  </si>
  <si>
    <t>Cop fired gun at moving vehicle fleeing a dine and dash at IHOP. 18 year old kid killed over unpaid pancakes.</t>
  </si>
  <si>
    <t>http://www.washingtonpost.com/wp-dyn/content/article/2006/02/26/AR2006022601469.html</t>
  </si>
  <si>
    <t>new/susanhlanier@gmail.com</t>
  </si>
  <si>
    <t>Rashid Jihad Jones</t>
  </si>
  <si>
    <t>1123 E. Chestnut Ave</t>
  </si>
  <si>
    <t>Vineland</t>
  </si>
  <si>
    <t>08360</t>
  </si>
  <si>
    <t>Vineland Police Department</t>
  </si>
  <si>
    <t>Three officers responding to 911 call by Jones telling them he had to kill his grandmother because she was possessed by the devil. They arrived to find Jones in hallway holding a baseball bat. Officers claim he did not drop bat when asked and instead stepped toward them at which point two officers fired, killing Jones.</t>
  </si>
  <si>
    <t>http://www.nj.com/cumberland/index.ssf/2010/02/prosecutor_two_vineland_cops_s.html</t>
  </si>
  <si>
    <t>JMcClain</t>
  </si>
  <si>
    <t>Richard W. North</t>
  </si>
  <si>
    <t>http://ww.heraldtimesonline.com/stories/2011/08/01/ul_hostage_shooting.jpg</t>
  </si>
  <si>
    <t>1300 block South Rogers Street</t>
  </si>
  <si>
    <t>Bloomington Police Department (Critical Incident Response Team)</t>
  </si>
  <si>
    <t>Police were alerted after witnesses observed North walking down the street with one arm around a woman's neck, holding a gun to her head (this was later identified as North's wife). One witness heard shots fired, and the first officer on the scene reports North fired at him. A hostage negotiator was unsuccessful in disarming the victim. A police sniper fired one shot, which felled North.</t>
  </si>
  <si>
    <t>http://ww.heraldtimesonline.com/stories/2011/08/01/news.222574.sto</t>
  </si>
  <si>
    <t>piquantmolly</t>
  </si>
  <si>
    <t>Paul J. Spencer</t>
  </si>
  <si>
    <t>http://ak-cache.legacy.net/legacy/images/Cobrands/JCOnline/Photos/LJC010444-1_20111020.jpg</t>
  </si>
  <si>
    <t>Potomac Avenue and South Ninth Street</t>
  </si>
  <si>
    <t>47905</t>
  </si>
  <si>
    <t>Tippecanoe</t>
  </si>
  <si>
    <t>Lafayette Police Department</t>
  </si>
  <si>
    <t>A neighbor called 911 to report a fire at the home of Spencer's girlfriend. Officers pursued Spencer, whose car crashed. Vehicles driven by officers Dombkowski and Webb then stopped behind Spencer’s car. Lafayette police said Spencer then jumped out, ran toward Dombkowski and stabbed him in the cheek -- prompting Webb and Fisher to fire their duty weapons. They fired 10 shots, 7 of which hit or grazed Spencer.</t>
  </si>
  <si>
    <t>http://www.tippecanoe.in.gov/egov/documents/1324428045_526580.pdf</t>
  </si>
  <si>
    <t>Joanna Benskin</t>
  </si>
  <si>
    <t>Michael Edward McKelvey</t>
  </si>
  <si>
    <t>2700 block West Whipple Street</t>
  </si>
  <si>
    <t>A convenience store was robbed at gunpoint by 3 men. Police found the suspect’s car outside a home. While questioning suspects it is claimed McKelvey assaulted the police, grabbing a gun and pulling a knife. One officer fired a shot and fatally wounded McKelvey.</t>
  </si>
  <si>
    <t>http://www.azcentral.com/news/articles/20111027show-low-officer-involved-shooting-abrk.html</t>
  </si>
  <si>
    <t>/zeroGee1</t>
  </si>
  <si>
    <t>Joshua Blair Samuelson</t>
  </si>
  <si>
    <t>http://alt.coxnewsweb.com/statesman/classifieds/obits/photos/5178939A.0.jpg</t>
  </si>
  <si>
    <t>11100 block FM 812</t>
  </si>
  <si>
    <t>Elroy</t>
  </si>
  <si>
    <t>78617</t>
  </si>
  <si>
    <t>Travis County Sheriff's Department</t>
  </si>
  <si>
    <t>31 year old Joshua was distraught over his separation from his wife. On Sunday, Dec 11, 2011 family members say Samuelson was threatening to hurt himself and had text pictures of himself with a shotgun to a friend. The family requested assistance. Travis County Deputies arrived to find Josh barricaded in his home. He was the only person inside the home. The Sheriff's Office made conflicting claims. They claimed that he came out of the home with a weapon and refused orders to put it down. Sheriff's Office said Josh fired a shot into the air near a law enforcement helicopter. Another claim was that Josh was shot when he raised his gun toward 2 deputies. However, witnesses say Josh never raised the gun, aimed the gun at anyone or anything, or fired the gun. Almost 2 years later Rodriguez was cleared by a Travis County grand jury.</t>
  </si>
  <si>
    <t>http://www.statesman.com/news/news/local/travis-county-sheriffs-officials-man-slain-by-depu/nRhyF/</t>
  </si>
  <si>
    <t>David Lee Foreman</t>
  </si>
  <si>
    <t>Clairmont Rd NE &amp; Skyland Rd</t>
  </si>
  <si>
    <t>30319</t>
  </si>
  <si>
    <t>Officers responded to the home after receiving a call about an argument between a woman and an armed man, officials said. Once inside the apartment the subject appeared with a weapon initially pointed at his head. The officers then attempted to negotiate with the armed man. The subject supposedly pointed the weapon at officers,an officer discharged his weapon, striking the subject multiple times in the chest.</t>
  </si>
  <si>
    <t>http://www.examiner.com/article/update-man-dies-days-after-being-shot-by-dekalb-county-police</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</si>
  <si>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</si>
  <si>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</si>
  <si>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</si>
  <si>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</si>
  <si>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</si>
  <si>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Jeff</t>
  </si>
  <si>
    <t>Luke Daniel Castello</t>
  </si>
  <si>
    <t>http://www.trbimg.com/img-53a5b4ee/turbine/os-luke-castello-20140511/600/480x600</t>
  </si>
  <si>
    <t>Dunlawton Avenue and Interstate 95</t>
  </si>
  <si>
    <t>Port Orange</t>
  </si>
  <si>
    <t>32127</t>
  </si>
  <si>
    <t>Port Orange Police Department</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</si>
  <si>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</si>
  <si>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</si>
  <si>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1744/KS</t>
  </si>
  <si>
    <t>Jack Lamar Roberson</t>
  </si>
  <si>
    <t>1013 Reed St.</t>
  </si>
  <si>
    <t>Jack Roberson's family called 911 after he took a handful of diabetes medicine with alcohol and expressed that he wanted to die; two officers arrived, and classified Jack as "combative" and shot him dead in front of his family.</t>
  </si>
  <si>
    <t>http://jacksonville.com/news/georgia/2014-02-25/story/gbi-report-clears-waycross-police-officers-october-shooting-death-da</t>
  </si>
  <si>
    <t>New/David Deuce</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</si>
  <si>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</si>
  <si>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</si>
  <si>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</si>
  <si>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</si>
  <si>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</si>
  <si>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New/James H.</t>
  </si>
  <si>
    <t>Richard Scheuermann III</t>
  </si>
  <si>
    <t>http://ak-cache.legacy.net/legacy/images/Cobrands/etpa/Photos/211805_20141029.jpg</t>
  </si>
  <si>
    <t>North 13th St. and Spring Garden St.</t>
  </si>
  <si>
    <t>Easton</t>
  </si>
  <si>
    <t>18042</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</si>
  <si>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</si>
  <si>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</si>
  <si>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</si>
  <si>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</si>
  <si>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New, srohara</t>
  </si>
  <si>
    <t>Jerry Demonte Nowlin</t>
  </si>
  <si>
    <t>http://cdn2.newsok.biz/cache/w300-522a516807e2d7e155a8e86dd6fca795.jpg</t>
  </si>
  <si>
    <t>2502 N Kelley Ave</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</si>
  <si>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</si>
  <si>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</si>
  <si>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Steven Bell</t>
  </si>
  <si>
    <t>John Bonnell Snyder</t>
  </si>
  <si>
    <t>http://www.wcti12.com/image/view/-/30116346/medRes/1/-/maxh/360/maxw/640/-/mbg59z/-/1208-john-snyder--web--jpg.jpg</t>
  </si>
  <si>
    <t>106 Camelia Drive</t>
  </si>
  <si>
    <t>Trent Woods</t>
  </si>
  <si>
    <t>28562</t>
  </si>
  <si>
    <t>Trent Woods Police Department</t>
  </si>
  <si>
    <t>Trent Woods police officers were attempting to serve misdemeanor larceny warrants to Snyder when he pulled out a gun. The officers then opened fire, killing Snyder.</t>
  </si>
  <si>
    <t>http://www.wcti12.com/news/officer-involved-in-shooting-under-investigation/30105822</t>
  </si>
  <si>
    <t>New/AuntMag</t>
  </si>
  <si>
    <t>Christopher Bernard Doss</t>
  </si>
  <si>
    <t>508 Roosevelt Ave.</t>
  </si>
  <si>
    <t>78210</t>
  </si>
  <si>
    <t>Police were surfing a warrant on a homicide suspect when he reached for his gun, resulting in a deputy shooting him.</t>
  </si>
  <si>
    <t>http://www.ksat.com/content/pns/ksat/news/2014/12/08/police-respond-to-officer-involved-shooting.html</t>
  </si>
  <si>
    <t>Larry Nortonsen</t>
  </si>
  <si>
    <t>48 S. Park Avenue</t>
  </si>
  <si>
    <t>Winter Garden</t>
  </si>
  <si>
    <t>34787</t>
  </si>
  <si>
    <t>Winter Garden Police Department</t>
  </si>
  <si>
    <t>An officer responding to a report of a stabbing reached the third floor of an apartment building and encountered a man running toward him. He shot Nortonsen once in the chest.</t>
  </si>
  <si>
    <t>http://articles.orlandosentinel.com/2013-09-18/news/os-winter-garden-officer-involved-shooting-20130918_1_winter-garden-man-unarmed-man-roommate</t>
  </si>
  <si>
    <t>Joseph Frustaci</t>
  </si>
  <si>
    <t>N Schmale Rd &amp; E Fullerton Ave</t>
  </si>
  <si>
    <t>Carol Stream</t>
  </si>
  <si>
    <t>60188</t>
  </si>
  <si>
    <t>DuPage</t>
  </si>
  <si>
    <t>Glendale Heights Police Department</t>
  </si>
  <si>
    <t>After shooting his girlfriend in the head at their townhouse, Frustaci lead police on a car chase that ended with an officer firing 8 times at him before his car crashed off the road, into a detention pond.</t>
  </si>
  <si>
    <t>http://articles.chicagotribune.com/2001-12-14/news/0112140367_1_police-officer-patrol-car-retention-pond</t>
  </si>
  <si>
    <t>Tyler</t>
  </si>
  <si>
    <t>Brian Lamb</t>
  </si>
  <si>
    <t>Marsh Ave and Highway XX</t>
  </si>
  <si>
    <t>Waukesha County Sheriffs Department</t>
  </si>
  <si>
    <t>A Waukesha County sheriff's deputy's shot Brian Lamb, 40, of the Town of Waukesha after a four-hour standoff near Vernon Marsh.</t>
  </si>
  <si>
    <t>http://news.google.com/newspapers?nid=1683&amp;dat=20020306&amp;id=NrIaAAAAIBAJ&amp;sjid=zz4EAAAAIBAJ&amp;pg=5022,4676115</t>
  </si>
  <si>
    <t>Michael Moreno</t>
  </si>
  <si>
    <t>5010 S. Emmer Drive</t>
  </si>
  <si>
    <t>New Berlin</t>
  </si>
  <si>
    <t>53151</t>
  </si>
  <si>
    <t>New Berlin Police Department</t>
  </si>
  <si>
    <t>New Berlin police officer Richard Helm shot and killed 39-year-old Michael Moreno on June 1, saying he feared for his safety when the man approached him with a knife. Moreno was about 115 feet away from Helm at the time.</t>
  </si>
  <si>
    <t>http://journaltimes.com/news/state-and-regional/state-legislator-calls-for-federal-review-of-police-shooting/article_203b403b-0055-5ed2-8e69-39947a38c19c.html</t>
  </si>
  <si>
    <t>Gregory Velasquez</t>
  </si>
  <si>
    <t>654 Williamson St</t>
  </si>
  <si>
    <t>City of Madison Police</t>
  </si>
  <si>
    <t>Two veteran officers - Phil Yahnke and Shane Pueschner - shot and killed Velasquez as he threatened the center's director with two meat cleavers.</t>
  </si>
  <si>
    <t>http://badgerherald.com/news/2004/03/11/more-details-emerge/</t>
  </si>
  <si>
    <t>Christopher Anderson</t>
  </si>
  <si>
    <t>http://www.dailyherald.com/storyimage/DA/20141103/news/141109653/AR/0/AR-141109653.jpg&amp;updated=201411031843&amp;MaxW=800&amp;maxH=800&amp;updated=201411031843&amp;noborder</t>
  </si>
  <si>
    <t>777 Park Avenue West</t>
  </si>
  <si>
    <t>Highland Park</t>
  </si>
  <si>
    <t>60035</t>
  </si>
  <si>
    <t>Highland Park Police Department</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</si>
  <si>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</si>
  <si>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</si>
  <si>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Charles Dixon Sr.</t>
  </si>
  <si>
    <t>http://brownwatch.squarespace.com/resource/charlesdixon?userId=2133&amp;fileId=74601</t>
  </si>
  <si>
    <t>120 Brownsville Road</t>
  </si>
  <si>
    <t>15210</t>
  </si>
  <si>
    <t>Borough of Mount Oliver Police Department</t>
  </si>
  <si>
    <t>Officers attempted to arrest Dixon, who weighed 330 lbs., when he stepped in following an altercation involving his brother. He lost consciousness while being restrained by multiple police officers face down on floor and died two days later. Coroner recommended homicide charges. Settlement reached in wrongful death suit, for undisclosed amount.</t>
  </si>
  <si>
    <t>http://old.post-gazette.com/localnews/20031027dixon1027p4.asp</t>
  </si>
  <si>
    <t>New/PT /KS</t>
  </si>
  <si>
    <t>Anthony Salcido</t>
  </si>
  <si>
    <t>http://media.kgun9.com/images/480*360/Anthony+Salcido.jpg</t>
  </si>
  <si>
    <t>4105 N. Oracle Road</t>
  </si>
  <si>
    <t>After being identified as the suspect for a non-fatal shooting at the Overboard restaurant, officers attempted to arrest Salcido, who was no longer armed. An officer drive stunned Salcido with a taser, but he managed to push the taser against the two officers. In response, one officer shot Salcido five times, resulting in a fatal stomach injury.</t>
  </si>
  <si>
    <t>http://www.kltv.com/story/14993500/police-man-fatally-shot-on-oracle-road</t>
  </si>
  <si>
    <t>New / Joseph S. /KS</t>
  </si>
  <si>
    <t>Jeremy McGee</t>
  </si>
  <si>
    <t>8841 Avril Court North</t>
  </si>
  <si>
    <t>Officers were attempting to take McGee into custody on charges of evading, credit card abuse and felony parole violation burglary. He attempted to flee in a vehicle and hit several parked cars, then turned and began driving toward officers and bystanders. An officer fired into the vehicle.</t>
  </si>
  <si>
    <t>http://www.star-telegram.com/2013/11/24/5365841/fort-worth-officer-fatally-shoots.html</t>
  </si>
  <si>
    <t>New /KS</t>
  </si>
  <si>
    <t>Courtney James VanRiper</t>
  </si>
  <si>
    <t>Highway 260 and State Route 87</t>
  </si>
  <si>
    <t>Pine</t>
  </si>
  <si>
    <t>85544</t>
  </si>
  <si>
    <t>Gila</t>
  </si>
  <si>
    <t>United States Forest Service</t>
  </si>
  <si>
    <t>VanRiper may have been camping illegally. He sprayed an investigating officer with bear spray. The officer shot and killed him.</t>
  </si>
  <si>
    <t>http://www.paysonroundup.com/news/2014/sep/24/new-details-fatal-shooting/</t>
  </si>
  <si>
    <t>Levi Weaver</t>
  </si>
  <si>
    <t>666 Hillside Dr</t>
  </si>
  <si>
    <t>Polk County sheriff’s Department</t>
  </si>
  <si>
    <t>Weaver reportedly lunged toward a deputy with a pat and a kitchen knife. The deputy shot and killed Weaver</t>
  </si>
  <si>
    <t>http://www.northwestgeorgianews.com/polkfishwrap/news/local/authorities--year-old-levi-weaver-shot-killed-by-polk/article_b26d6dba-408c-11e4-ba96-0017a43b2370.html</t>
  </si>
  <si>
    <t>http://extras.mnginteractive.com/live/media/site559/2014/0919/20140919__TDH-L-CHASE-0919~p2_200.jpg</t>
  </si>
  <si>
    <t>190 Avenida de Mesilla</t>
  </si>
  <si>
    <t>88005</t>
  </si>
  <si>
    <t>Doña Ana</t>
  </si>
  <si>
    <t>Las Cruces Police Department</t>
  </si>
  <si>
    <t>After a high-speed chase Smith had a standoff with officers. It ended with Williams being shot and killed.</t>
  </si>
  <si>
    <t>http://www.demingheadlight.com/deming-news/ci_26572049/pursuit-through-luna-county-ends-stand-off-las</t>
  </si>
  <si>
    <t>Edward P. Miller</t>
  </si>
  <si>
    <t>http://i0.huffpost.com/gen/2092046/thumbs/n-EDWARD-MILLER-large.jpg</t>
  </si>
  <si>
    <t>722 N Segrave St</t>
  </si>
  <si>
    <t>32114</t>
  </si>
  <si>
    <t>Volusia County Sheriff's Department</t>
  </si>
  <si>
    <t>Edwards was deaf. He had a licensed gun on him. A deputy told him to put the weapon down, but Edwards could not hear him. The deputy felt threatened and shot and killed Edwards.</t>
  </si>
  <si>
    <t>http://www.clickorlando.com/news/offduty-deputy-involved-in-shooting/28169234</t>
  </si>
  <si>
    <t>Calvin Peters</t>
  </si>
  <si>
    <t>770 Eastern Parkway</t>
  </si>
  <si>
    <t>Man attacked student with knife. At first put knife down when confronted by police, but then picked it back up and charged at police.</t>
  </si>
  <si>
    <t>http://www.nydailynews.com/new-york/nyc-crime/student-stabbed-chabad-lubavitch-crown-heights-article-1.2038761</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</si>
  <si>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</si>
  <si>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</si>
  <si>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</si>
  <si>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</si>
  <si>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</si>
  <si>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Rodrick Wright</t>
  </si>
  <si>
    <t>Northwest 12th Avenue and Northwest Ninth Street</t>
  </si>
  <si>
    <t>Three teenagers in a stolen 1988 Camry blew through a stop sign while being chased by police and crashed into a Kia Sephia full of children. Wright was killed, another 6-year-old was seriously injured. Despite police assertions that officers had observed the department's own no-chase policies, witnesses saw three to five patrol cars in hot pursuit of the stolen car.</t>
  </si>
  <si>
    <t>http://articles.sun-sentinel.com/2000-10-12/news/0010120116_1_police-pursuit-camry-kia-sephia</t>
  </si>
  <si>
    <t>Tino Coppotelli</t>
  </si>
  <si>
    <t>6th Ave and Hawkins St</t>
  </si>
  <si>
    <t>28791</t>
  </si>
  <si>
    <t>Hendersonville Police Department, Henderson County Sheriff's Office</t>
  </si>
  <si>
    <t>Police claim a Brevard police officer tried to stop Coppotelli after noticing his taillights were out. Coppotelli then led officers on a chase until he crashed his car and began firing at officers with a shotgun. Officers returned fire and killed him.</t>
  </si>
  <si>
    <t>http://www.blueridgenow.com/article/20020813/NEWS/208130320?p=1&amp;tc=pg</t>
  </si>
  <si>
    <t>Michael McKinney</t>
  </si>
  <si>
    <t>http://media.theindychannel.com/photo/2012/09/30/Michael-S.-McKinney-2623496_169629_ver1.0_640_480.jpg</t>
  </si>
  <si>
    <t>1325 W. North St</t>
  </si>
  <si>
    <t>Muncie</t>
  </si>
  <si>
    <t>47303</t>
  </si>
  <si>
    <t>Ball State University Police Department</t>
  </si>
  <si>
    <t>Four Ball State University Police Department officers responded to a burglary call, which turned out to be Michael McKinney, a university student, drunkenly attempting to gain access to a house he mistakenly believed to be his friend's residence. 24-year-old officer Robert Duplain entered the backyard alone and discovered McKinney, who allegedly charged the officer. Duplain shot McKinney four times, three times in the chest and once in the head.</t>
  </si>
  <si>
    <t>http://www.ballstatedaily.com/article/2013/11/i-miss-him-but-the-tears-are-gone</t>
  </si>
  <si>
    <t>New/Jeff Laub</t>
  </si>
  <si>
    <t>Glenn Brickman</t>
  </si>
  <si>
    <t>7582 Dresher Road</t>
  </si>
  <si>
    <t>Kempton</t>
  </si>
  <si>
    <t>19529</t>
  </si>
  <si>
    <t>Local police responded to an aggravated assault call at Brinkman's house, but found him alone. barricaded inside, and armed. An emergency response team including state troopers set up a perimeter, closed the local road, called in a helicopter, and launched into a standoff of several hours before shooting Brinkman dead on his own porch. They claimed he was armed but would not say armed with what.</t>
  </si>
  <si>
    <t>http://articles.mcall.com/2003-12-24/news/3499851_1_state-trooper-state-police-barricaded</t>
  </si>
  <si>
    <t>Shane Michael Hutchins</t>
  </si>
  <si>
    <t>http://www.fatalencounters.org/wp-content/uploads/2013/10/ShaneMichaelHutchins.jpg</t>
  </si>
  <si>
    <t>Lahmon Lane</t>
  </si>
  <si>
    <t>Fort Bragg</t>
  </si>
  <si>
    <t>95437</t>
  </si>
  <si>
    <t>Mendocino County Major Crimes Task Force</t>
  </si>
  <si>
    <t>An attempt to apprehend fleeing parolee, Mr. Hutchins, a deputy released his canine partner which was blocked by a fence. The deputy perceived Mr. Hutchins hand moving toward his beltline, then shot him multiple times. Mr. Hutchins was unarmed.</t>
  </si>
  <si>
    <t>http://www.co.mendocino.ca.us/da/pdf/officer_involved_shooting.pdf</t>
  </si>
  <si>
    <t>Darrin “Dagwood” Hanna</t>
  </si>
  <si>
    <t>http://3.bp.blogspot.com/-1cU8lYXp-p8/UVJoyy9pmpI/AAAAAAAAAh4/QuRpyaiKdSE/s1600/dt.common.streams.StreamServer+%281%29.jpeg</t>
  </si>
  <si>
    <t>700 block 17th Street</t>
  </si>
  <si>
    <t>60616</t>
  </si>
  <si>
    <t>Tasered, Beaten</t>
  </si>
  <si>
    <t>Hanna was beaten with batons and tasered seven times by Chicago police, and died a week later from his injuries. His was one of several similar incidents that drew a public outcry and the attention of the U.S. Attorney's office, following onto a separate investigation by the Illinois State Police.</t>
  </si>
  <si>
    <t>http://articles.chicagotribune.com/2014-04-09/news/chi-feds-looking-into-death-of-man-after-n-chicago-police-beating-20140408_1_hanna-family-gloria-carr-hanna-arrest</t>
  </si>
  <si>
    <t>Corey McGinnis</t>
  </si>
  <si>
    <t>http://2.bp.blogspot.com/-6TUcnN_XdqI/T_SwMKYUeZI/AAAAAAAAW_E/leVOhB_VkiI/s1600/CoreyMcGinnis.jpg</t>
  </si>
  <si>
    <t>6400 block Simpson Ave</t>
  </si>
  <si>
    <t>45224</t>
  </si>
  <si>
    <t>North College Hill Police Department</t>
  </si>
  <si>
    <t>McGinnis, father of seven, was Tasered by police during a fight at a sports park. He went into cardiac arrest, into a coma, and died days later. Reports suggested that the device may have been improperly maintained or calibrated. The family eventually received a $650K wrongful-death settlement.</t>
  </si>
  <si>
    <t>http://www.wlwt.com/news/family-settles-lawsuit-with-nch-police-over-mans-stun-gun-death/26675670</t>
  </si>
  <si>
    <t>Angie Hall</t>
  </si>
  <si>
    <t>https://usgunviolence.files.wordpress.com/2013/08/angie-hall-1.jpg?w=193&amp;h=300</t>
  </si>
  <si>
    <t>4787 US-70</t>
  </si>
  <si>
    <t>28602</t>
  </si>
  <si>
    <t>Catawba County Sheriff's Office</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</si>
  <si>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</si>
  <si>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</si>
  <si>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Paul Tereschenko</t>
  </si>
  <si>
    <t>http://tribfox40.files.wordpress.com/2013/02/tereshchenko-dmv.jpg</t>
  </si>
  <si>
    <t>3400 block Nut Plains Drive</t>
  </si>
  <si>
    <t>95827</t>
  </si>
  <si>
    <t>Rancho Cordova Police Department</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</si>
  <si>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</si>
  <si>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</si>
  <si>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Brent Taylor Catoe</t>
  </si>
  <si>
    <t>3222 Wolfe Pond Road</t>
  </si>
  <si>
    <t>28112</t>
  </si>
  <si>
    <t>Union County Sheriff's Office</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</si>
  <si>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</si>
  <si>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</si>
  <si>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Graciela E. Olivas</t>
  </si>
  <si>
    <t>http://www.kmbc.com/image/view/-/24548340/medRes/3/-/3ehfp9/-/Woman-killed-in-crash-after-police-chase-fondly-remembered.jpg</t>
  </si>
  <si>
    <t>34th Street and Shawnee Drive</t>
  </si>
  <si>
    <t>Olivas was killed by a speeding and reckless suspect being chased by local police. The department refused to provide news media a copy of their chase protocols and policies despite repeated similar incidents.</t>
  </si>
  <si>
    <t>http://www.kctv5.com/story/24751428/suspect-held-after-innocent-motorist-killed-in-police-chase</t>
  </si>
  <si>
    <t>Ricardo Antonio Chaney</t>
  </si>
  <si>
    <t>http://lintvkoin.files.wordpress.com/2014/03/ricardo-antonio-chaney-032014-lane-county.jpg?w=450</t>
  </si>
  <si>
    <t>MacKerricher State Park</t>
  </si>
  <si>
    <t>Cleone</t>
  </si>
  <si>
    <t>Fort Bragg Police Department</t>
  </si>
  <si>
    <t>Chaney shot and killed a deputy before being shot and killed by another police officer according to news reports. However, forensic pathologist concluded that the kill shot to the head was self-inflicted.</t>
  </si>
  <si>
    <t>http://www.co.mendocino.ca.us/da/pdf/Chaney_OIS_v1a.pdf</t>
  </si>
  <si>
    <t>Maynard Paul Thomas</t>
  </si>
  <si>
    <t>http://www.wwaytv3.com/files/imagecache/field_story_image/MaynardThomas_0.jpg</t>
  </si>
  <si>
    <t>740 Sloop Point Road</t>
  </si>
  <si>
    <t>Hampstead</t>
  </si>
  <si>
    <t>28443</t>
  </si>
  <si>
    <t>Pender</t>
  </si>
  <si>
    <t>North Carolina Highway Patrol</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</si>
  <si>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</si>
  <si>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http://www.wwaytv3.com/2014/04/14/updated-sbi-investigating-officer-involved-shooting-pender-county</t>
  </si>
  <si>
    <t>Cadence Harris</t>
  </si>
  <si>
    <t>http://images.latinpost.com/data/images/full/17465/cadence-harris.jpg?w=600</t>
  </si>
  <si>
    <t>20th Street and Metropolitan Avenue</t>
  </si>
  <si>
    <t>Leavenworth</t>
  </si>
  <si>
    <t>66048</t>
  </si>
  <si>
    <t>Leavenworth Police Department</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</si>
  <si>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</si>
  <si>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</si>
  <si>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James E. Barney</t>
  </si>
  <si>
    <t>http://www.adirondackdailyenterprise.com/photos/news/md/544875_1.jpg</t>
  </si>
  <si>
    <t>1134 Route 86</t>
  </si>
  <si>
    <t>Ray Brook</t>
  </si>
  <si>
    <t>12977</t>
  </si>
  <si>
    <t>State troopers chased a 20-year-old suspect driving his mother's stolen Ford F-150 pickup at high rates of speed down Route 86 in the hamlet of Ray Brook. The suspect recklessly steered into oncoming traffic and struck a Honda Fit driven by James Barney. Barney and his wife Kimberly were killed. Kimberly's 11-year-old daughter riding in the rear seat was seriously injured.</t>
  </si>
  <si>
    <t>http://www.wcax.com/story/26144417/some-ny-residents-question-necessity-of-deadly-police-chase</t>
  </si>
  <si>
    <t>Kimberly Barney</t>
  </si>
  <si>
    <t>Delbert Rodriguez Gutierrez</t>
  </si>
  <si>
    <t>http://hyperallergic.wpengine.netdna-cdn.com/wp-content/uploads/2014/12/demz-scene-instagram.jpg</t>
  </si>
  <si>
    <t>NW 5th Ave &amp; NW 24th St</t>
  </si>
  <si>
    <t>33127</t>
  </si>
  <si>
    <t>Miami Police Dept</t>
  </si>
  <si>
    <t>Delbert Rodriguez Gutierrez, a street artist who goes by the name “Demz,” died Tuesday night after being struck by an unmarked Miami police car during a chase in Wynwood.</t>
  </si>
  <si>
    <t>http://www.miamiherald.com/news/local/crime/article4296547.html</t>
  </si>
  <si>
    <t>Cristina Solana</t>
  </si>
  <si>
    <t>Michael Hardy</t>
  </si>
  <si>
    <t>600 block Southeast 28th Avenue</t>
  </si>
  <si>
    <t>Hardy held a 63-year-old woman hostage at knifepoint for more than six hours. According to police he smoked crack through the ordeal, and had held other hostage in another incident only a few days previously. He was killed when SWAT members stormed the location, shooting 22 rounds at him, with the hostage untouched.</t>
  </si>
  <si>
    <t>http://articles.sun-sentinel.com/2000-02-02/news/0002020017_1_swat-team-hostage-sheriff</t>
  </si>
  <si>
    <t>Nicholas Singleton</t>
  </si>
  <si>
    <t>NW 7th Court and NW 10th Street</t>
  </si>
  <si>
    <t>33136</t>
  </si>
  <si>
    <t>Singleton and a friend were smoking marijuana and driving a stolen call when caught by police. Bailing out of their stolen Jeep, the unarmed Singleton was chased by three officers up to a building rooftop. Each of the officers mistook the muzzle flashes of the other for Singleton shooting. After 19 shots he was fatally struck in the dead. An Internal Affairs investigation stretched on for more than a year; the city settled a wrongful-death suit with the family for $500K.</t>
  </si>
  <si>
    <t>http://www.miamisao.com/pdfs/s_weintraub_singleton_shooting.pdf</t>
  </si>
  <si>
    <t>Christopher Eric Johnson</t>
  </si>
  <si>
    <t>Catasauqua Road</t>
  </si>
  <si>
    <t>Bethlehem</t>
  </si>
  <si>
    <t>18018</t>
  </si>
  <si>
    <t>Bethlehem Police Department</t>
  </si>
  <si>
    <t>Johnson had robbed several teen acquaintances at gunpoint, wounding one in the head, before firing off several rounds at local police as they tried to apprehend him. He was fatally shot.</t>
  </si>
  <si>
    <t>http://articles.mcall.com/2006-08-03/news/3686796_1_police-officers-state-police-bethlehem-police</t>
  </si>
  <si>
    <t>Jose Vieira</t>
  </si>
  <si>
    <t>Wehring Road</t>
  </si>
  <si>
    <t>Richland Hills</t>
  </si>
  <si>
    <t>76118</t>
  </si>
  <si>
    <t>Vieira called 911 from his vehicle at 5 a.m., suicidal, speaking to the dispatcher for about half-an-hour and claiming to have a handgun. Officers located him and tried to pull him over. He eventually pulled to in a residential area and exited his Pathfinder but did not comply with police commands. They perceived that he was reaching for a weapon, they fatally shot him multiple times, and found no gun.</t>
  </si>
  <si>
    <t>http://www.star-telegram.com/living/family/moms/article3825541.html</t>
  </si>
  <si>
    <t>Elias Monge</t>
  </si>
  <si>
    <t>http://kmph.images.worldnow.com/images/19596769_BG2.jpg</t>
  </si>
  <si>
    <t>N Millbrook Ave &amp; E Browning Ave</t>
  </si>
  <si>
    <t>Six officers showed up and formed a perimeter around the neighborhood. They spoke with the man for about ten minutes while they waited for a negotiator to arrive. But, before that happened, police say Monge pointed the shotgun at them. All six officers opened fire, killing him in front of the home. Witnesses describe the incident as "suicide-by-cop." Monge's roommates say he had been depressed over the last couple of days.</t>
  </si>
  <si>
    <t>Possibly linked to PTSD</t>
  </si>
  <si>
    <t>http://www.kmph-kfre.com/story/19596769/man-idd-in-deadly-fresno-police-shooting</t>
  </si>
  <si>
    <t>Nijza Lamar Hagans</t>
  </si>
  <si>
    <t>http://wwwcache.wral.com/asset/news/local/2013/01/24/12020273/582-hagans-300x225.jpg</t>
  </si>
  <si>
    <t>Morganton Rd &amp; S Virginia Ave</t>
  </si>
  <si>
    <t>28305</t>
  </si>
  <si>
    <t>Fayetteville Police Department</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</si>
  <si>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</si>
  <si>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</si>
  <si>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Jenny Lynn Borelis</t>
  </si>
  <si>
    <t>https://a2-images.myspacecdn.com/images03/35/76eafc179bae4f79aeb44e146212a181/300x300.jpg</t>
  </si>
  <si>
    <t>Long Ave</t>
  </si>
  <si>
    <t>Kelso Police Department</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</si>
  <si>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</si>
  <si>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</si>
  <si>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Jonathan David Rutkowski</t>
  </si>
  <si>
    <t>http://image2.findagrave.com/photos/2014/35/114842220_1391653991.jpg</t>
  </si>
  <si>
    <t>18 S Church St</t>
  </si>
  <si>
    <t>Wernersville</t>
  </si>
  <si>
    <t>19565</t>
  </si>
  <si>
    <t>Berks</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</si>
  <si>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</si>
  <si>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</si>
  <si>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</si>
  <si>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Winford Raynard Watkins</t>
  </si>
  <si>
    <t>http://blogs.star-telegram.com/.a/6a00d8341c2cc953ef019b000db885970d-800wi</t>
  </si>
  <si>
    <t>100 block Cindy Lane</t>
  </si>
  <si>
    <t>Weatherford</t>
  </si>
  <si>
    <t>76085</t>
  </si>
  <si>
    <t>Parker</t>
  </si>
  <si>
    <t>Parker County Sheriff's Department</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</si>
  <si>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</si>
  <si>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</si>
  <si>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Alphonse Edward Perkins</t>
  </si>
  <si>
    <t>1100 block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</si>
  <si>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</si>
  <si>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</si>
  <si>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Benito Gonzalez</t>
  </si>
  <si>
    <t>300 N Rachal St</t>
  </si>
  <si>
    <t>Sinton</t>
  </si>
  <si>
    <t>78387</t>
  </si>
  <si>
    <t>San Patricio County Sheriff's Office</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</si>
  <si>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</si>
  <si>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</si>
  <si>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</si>
  <si>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</si>
  <si>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</si>
  <si>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</si>
  <si>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</si>
  <si>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Tyler Caraway</t>
  </si>
  <si>
    <t>http://ak-cache.legacy.net/legacy/Images/Cobrands/DignityMemorial/Photos/35cbb627-071f-4316-b953-4a41a0a6a4bd.jpg</t>
  </si>
  <si>
    <t>13700 block Maye Place</t>
  </si>
  <si>
    <t>78728</t>
  </si>
  <si>
    <t>Round Rock Police Department and Austin Police Department</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</si>
  <si>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</si>
  <si>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</si>
  <si>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Christopher James Roskelley</t>
  </si>
  <si>
    <t>http://www.standard.net/image/2014/09/14/630x_a16-9_b0_q80/sngproc01-f-Inqueue-Announcements-Roskelley-Chris-jpg.jpg</t>
  </si>
  <si>
    <t>147 N Harrison Blvd</t>
  </si>
  <si>
    <t>Ogden Police Department</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</si>
  <si>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</si>
  <si>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</si>
  <si>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Gerald S. Cole</t>
  </si>
  <si>
    <t>2508 Sweetbriar Dr</t>
  </si>
  <si>
    <t>San Angelo</t>
  </si>
  <si>
    <t>76904</t>
  </si>
  <si>
    <t>Tom Green</t>
  </si>
  <si>
    <t>San Angelo Police Department</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</si>
  <si>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</si>
  <si>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</si>
  <si>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James Nicholas</t>
  </si>
  <si>
    <t>http://www.click2houston.com/image/view/-/28029826/highRes/1/-/7l8tehz/-/Nicholas-CormierMUGS-jpg.jpg</t>
  </si>
  <si>
    <t>14200 block Nimitz St</t>
  </si>
  <si>
    <t>Channelview</t>
  </si>
  <si>
    <t>77015</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</si>
  <si>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</si>
  <si>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</si>
  <si>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Kerry Lynn Brown</t>
  </si>
  <si>
    <t>http://www.fatalencounters.org/wp-content/uploads/2013/10/KerryBrown.jpg</t>
  </si>
  <si>
    <t>4700 block Lacey Blvd SE</t>
  </si>
  <si>
    <t>Lacey Police Department</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</si>
  <si>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</si>
  <si>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</si>
  <si>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Michael Bonty</t>
  </si>
  <si>
    <t>http://www.alaskanfuneral.com/sitemaker/memsol_data/1526/1427437/1427437_profile_pic.png?1417751805</t>
  </si>
  <si>
    <t>1201 N Jack Nicklaus Dr</t>
  </si>
  <si>
    <t>Wasilla</t>
  </si>
  <si>
    <t>99623</t>
  </si>
  <si>
    <t>Wasilla Police Department</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</si>
  <si>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</si>
  <si>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</si>
  <si>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Kashad Ashford</t>
  </si>
  <si>
    <t>http://www.northjersey.com/polopoly_fs/1.1129823.1415516362!/fileImage/httpImage/image.jpg_gen/derivatives/landscape_300/110914ashford3.jpg</t>
  </si>
  <si>
    <t>Ridge Road</t>
  </si>
  <si>
    <t>Rutherford</t>
  </si>
  <si>
    <t>07070</t>
  </si>
  <si>
    <t>New Jersey State Police and Lyndhurst Police Department</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</si>
  <si>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</si>
  <si>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</si>
  <si>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William "Billy Buck" Buchanan Stingley Jr.</t>
  </si>
  <si>
    <t>http://www.ottandleefuneralhome.com/fh_live/11500/11527/images/obituaries/2689858_wlpp.jpg</t>
  </si>
  <si>
    <t>100 block Burnham Dr</t>
  </si>
  <si>
    <t>Pelahatchie</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</si>
  <si>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</si>
  <si>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</si>
  <si>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</si>
  <si>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</si>
  <si>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Brian Lee Beeler</t>
  </si>
  <si>
    <t>http://localtvwhotv.files.wordpress.com/2014/09/brian-beeler.jpg</t>
  </si>
  <si>
    <t>6700 block SE 5th St</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</si>
  <si>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</si>
  <si>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</si>
  <si>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Michael M. Willis Jr.</t>
  </si>
  <si>
    <t>http://bloximages.newyork1.vip.townnews.com/stltoday.com/content/tncms/assets/v3/editorial/e/e9/ee90632a-7099-59cc-b16b-ac9d8cebcb44/541cb1f2adb4b.preview-620.jpg</t>
  </si>
  <si>
    <t>8803 Lucas and Hunt Rd</t>
  </si>
  <si>
    <t>Jennings</t>
  </si>
  <si>
    <t>63136</t>
  </si>
  <si>
    <t>St. Louis County Police</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</si>
  <si>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</si>
  <si>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</si>
  <si>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Ricky Lynn Bunch Jr</t>
  </si>
  <si>
    <t>http://www.gannett-cdn.com/-mm-/a4302d8d6f61f32a05e6fc4b714e0f0356e75aa6/c=0-174-480-446&amp;r=x1803&amp;c=3200x1800/local/-/media/WBIR/WBIR/2014/09/19/1411159213000-Ricky-Lynn-Bunch.jpg</t>
  </si>
  <si>
    <t>3200 TN-131</t>
  </si>
  <si>
    <t>Washburn</t>
  </si>
  <si>
    <t>37888</t>
  </si>
  <si>
    <t>Grainger</t>
  </si>
  <si>
    <t>Clairborne County Sheriff's Office AND/OR Grainger County Sheriff's Department</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</si>
  <si>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</si>
  <si>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</si>
  <si>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</si>
  <si>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</si>
  <si>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</si>
  <si>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</si>
  <si>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</si>
  <si>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</si>
  <si>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</si>
  <si>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Shane Lambert</t>
  </si>
  <si>
    <t>http://media2.newsnet5.com/photo/2014/09/22/shane-lambert-tall_1411414092851_8311501_ver1.0_640_480.jpg</t>
  </si>
  <si>
    <t>225 Herman Ave</t>
  </si>
  <si>
    <t>Mansfield</t>
  </si>
  <si>
    <t>44903</t>
  </si>
  <si>
    <t>Mansfield Police Department</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</si>
  <si>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</si>
  <si>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</si>
  <si>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Christopher Keith O'Neal</t>
  </si>
  <si>
    <t>16th Avenue</t>
  </si>
  <si>
    <t>Lucerne</t>
  </si>
  <si>
    <t>95458</t>
  </si>
  <si>
    <t>Lake County Sheriff Office</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</si>
  <si>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</si>
  <si>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</si>
  <si>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New/LD</t>
  </si>
  <si>
    <t>Jie Wang</t>
  </si>
  <si>
    <t>San Pablo Ave &amp; Ashby Ave</t>
  </si>
  <si>
    <t>94702</t>
  </si>
  <si>
    <t>Struck by criminal fleeing from police</t>
  </si>
  <si>
    <t>http://www.insidebayarea.com/oaklandtribune/localnews/ci_4599180</t>
  </si>
  <si>
    <t>Robert Jerome Jeske</t>
  </si>
  <si>
    <t>http://extras.mnginteractive.com/live/media/site569/2009/0407/20090407__090408Jeske-1A_300.jpg</t>
  </si>
  <si>
    <t>1500 block E. Iowa Avenue</t>
  </si>
  <si>
    <t>Saint Paul Police Department</t>
  </si>
  <si>
    <t>He was drunk in an alley with a revolver. He shot a round in the air, which brought the cops to the scene. Three cops shot 14 rounds at him while he was sitting on the ground with this back against a garage and crying. They released their K-9, then opened fire, shooting their own dog in the process.</t>
  </si>
  <si>
    <t>http://www.startribune.com/local/stpaul/42622852.html</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</si>
  <si>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</si>
  <si>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</si>
  <si>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</si>
  <si>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</si>
  <si>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</si>
  <si>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Alicia Pierce</t>
  </si>
  <si>
    <t>2700 S California Ave</t>
  </si>
  <si>
    <t>60608</t>
  </si>
  <si>
    <t>Alicia Pierce collapsed in a holding cell while awaiting admission to Cook County Jail on a drug charge. Jail staff were unable to revive her, and she was transported to Mt. Sinai hospital, where she was pronounced dead.</t>
  </si>
  <si>
    <t>http://articles.chicagotribune.com/2001-09-18/news/0109180175_1_drug-charge-cook-county-jail-bill-cunningham</t>
  </si>
  <si>
    <t>90/JLSD</t>
  </si>
  <si>
    <t>Julie Riggs</t>
  </si>
  <si>
    <t>727 E 111th St</t>
  </si>
  <si>
    <t>Julie Riggs was being held in an interrogation room as a suspect in the shooting death of her husband. Police report that she was found hanged with her undergarments shortly after admitting that she accidentally shot her husband. An investigation was underway to see if any department rules had been violated.</t>
  </si>
  <si>
    <t>http://articles.chicagotribune.com/2001-10-02/news/0110020171_1_hanged-ruled-shooting-death</t>
  </si>
  <si>
    <t>97/JLSD</t>
  </si>
  <si>
    <t>Myron Goodall</t>
  </si>
  <si>
    <t>15100 block South Oak St</t>
  </si>
  <si>
    <t>Dolton</t>
  </si>
  <si>
    <t>60419</t>
  </si>
  <si>
    <t>Dolton Police Department</t>
  </si>
  <si>
    <t>Police were called to the victim's home on a domestic disturbance by Goodall's mother. She wanted help admitting Goodall to a hospital ward, as he was recovering from depression and substance abuse. According to police, he was holding a steak knife when they arrived, and refused to put it down. He is said to have lunged at an officer, who then shot him three times.</t>
  </si>
  <si>
    <t>http://articles.chicagotribune.com/2001-10-31/news/0110310301_1_steak-knife-investigating-man-shot</t>
  </si>
  <si>
    <t>110/JLSD</t>
  </si>
  <si>
    <t>Qing Chang</t>
  </si>
  <si>
    <t>http://www.kristieslaw.org/images/chang.gif</t>
  </si>
  <si>
    <t>Madison St &amp; Desplaines Ave</t>
  </si>
  <si>
    <t>Forest Park</t>
  </si>
  <si>
    <t>60130</t>
  </si>
  <si>
    <t>Qing Chang was walking home from work when she was struck by a vehicle that was being pursued by police (the vehicle was fleeing a restaurant, where its occupants had stolen a wallet). The officer was told to stop the pursuit, but declined. Qing Chang was transported to a hospital, where she was declared dead. Her husband sued the Chicago Police department, which was held 75% responsible for the death of Qing Chang, and ordered to award the plaintiff 17.5 million dollars.</t>
  </si>
  <si>
    <t>http://articles.chicagotribune.com/2005-10-26/news/0510260389_1_sergeant-chicago-official-driver</t>
  </si>
  <si>
    <t>150/JLSD</t>
  </si>
  <si>
    <t>Antonio Gaston Coloma</t>
  </si>
  <si>
    <t>2600 block SW 29th Place</t>
  </si>
  <si>
    <t>33133</t>
  </si>
  <si>
    <t>Police had Coloma's residence identified as a "hazardous house" based on his aggressive mental condition and their numerous previous calls. A single officer was actually sent out to take photographs in preparation for a full SWAT effort to take him to a psychiatric facility per a judge's order. But that officer was engaged by a violent Coloma. After pepper spray and a physical struggle Coloma was fatally shot.</t>
  </si>
  <si>
    <t>http://articles.sun-sentinel.com/2000-09-12/news/0009120010_1_police-officer-shot-swat-team-swat-operation</t>
  </si>
  <si>
    <t>Robert W. Furler</t>
  </si>
  <si>
    <t>7247 Ulrich Mill Road</t>
  </si>
  <si>
    <t>New Tripoli</t>
  </si>
  <si>
    <t>18066</t>
  </si>
  <si>
    <t>Charismatic minister Furler walked out of his house in a black mask and dressed as a minja at 4:30 a.m., ending overnight negotiations on an involuntary psychiatric evaluation order. He levelled a shotgun at state troopers and was fatally shot. After the shooting police pointed out that he'd been heavily armed, including a sword, and that his family hadn't been as cooperative as they would have liked.</t>
  </si>
  <si>
    <t>http://articles.mcall.com/2001-07-05/news/3375634_1_state-police-trooper-psychological-evaluation</t>
  </si>
  <si>
    <t>Phillip James Lamberson</t>
  </si>
  <si>
    <t>12328 Pulaski Hwy</t>
  </si>
  <si>
    <t>Joppa</t>
  </si>
  <si>
    <t>21085</t>
  </si>
  <si>
    <t>Lamberson, a former mason living alone in the Vagabond Motel at the edge of the city, stole a fifth of Jim Beam from a nearby liquor store where he was known for visiting 2 or 3 times a day in bedroom slippers. The clerk called police, who took his threats shouted through the door seriously, and who shot him dead with eight shots as he appeared at the threshold with a pellet gun.</t>
  </si>
  <si>
    <t>http://articles.baltimoresun.com/2002-02-18/news/0202180063_1_lamberson-novak-motel-room</t>
  </si>
  <si>
    <t>Worine Terrell Sams</t>
  </si>
  <si>
    <t>917 West 77 Street</t>
  </si>
  <si>
    <t>Local police responded to a number of 911 calls reporting the same thing: a man in the home of his neighbor. That man was Sams who had inexplicably invaded the house next door, whose owners he did not know, demanding money and refusing to leave. Although Sam was unarmed, during a struggle with police on the front yard he supposedly went for the officer's gun. He was shot to death.</t>
  </si>
  <si>
    <t>http://www.miamisao.com/pdfs/police_shooting_deathof_worine_terrell_sams.pdf</t>
  </si>
  <si>
    <t>Qamont Parr</t>
  </si>
  <si>
    <t>7100 block South Champlain Avenue</t>
  </si>
  <si>
    <t>60619</t>
  </si>
  <si>
    <t>Parr was one of three suspects in a green Dodge van who attempted to rob a local police officer at gunpoint just as he came home from work at 3:30 a.m. on a Sunday morning. Parr was killed, another man was found shot in the knee at a local hospital, and a third man escaped.</t>
  </si>
  <si>
    <t>http://articles.chicagotribune.com/2006-07-17/news/0607170087_1_police-spokesman-pat-camden-offender-armed</t>
  </si>
  <si>
    <t>Dimarkchrisy Eddie Majors</t>
  </si>
  <si>
    <t>http://www.fatalencounters.org/wp-content/uploads/2013/10/DimarkchrisyEddieMajors.jpg</t>
  </si>
  <si>
    <t>Patterson Street and Merritt Drive</t>
  </si>
  <si>
    <t>27407</t>
  </si>
  <si>
    <t>Greensboro Police Department</t>
  </si>
  <si>
    <t>Fleeing the scene of a robbery at Wachovia Bank on High Point Road around 5:00pm Monday 9 February 2009, Majors and alleged accomplice Christopher O'Neal-Patterson led police on a two-minute chase. Following the exchange of gunfire with police, Majors and Patterson were transported to the hospital. Majors was pronounced dead at 11:24 p.m. Monday, according to a spokesperson for Moses Cone Hospital. The cause of death was not released.</t>
  </si>
  <si>
    <t>http://archive.digtriad.com/news/story.aspx?storyid=124599</t>
  </si>
  <si>
    <t>Derrick Suttle</t>
  </si>
  <si>
    <t>7900 block South Jeffery Avenue</t>
  </si>
  <si>
    <t>60617</t>
  </si>
  <si>
    <t>Suttle attempted to use his van as a battering ram to smash open a garage door, a garage that happened to be owned by a police officer. The officer and his wife were alerted at about 7 a.m. by the noise and an alarm system. Both of them got in their car and approached from the alley. Suttle is said to have wounded the officer in an attempt to drive away; Suttle was fatally shot.</t>
  </si>
  <si>
    <t>http://articles.chicagotribune.com/2012-02-12/news/chi-cops-officer-shoots-man-trying-to-ram-open-garage-with-van-20120211_1_garage-door-police-officer-van-driver</t>
  </si>
  <si>
    <t>Alejandro Sanchez-Escoto</t>
  </si>
  <si>
    <t>http://www.reviewjournal.com/sites/default/files/styles/large/public/field/media/7538484.jpg?itok=So1isTbZ</t>
  </si>
  <si>
    <t>N Decatur Blvd &amp; Bruce Woodbury Beltway</t>
  </si>
  <si>
    <t>Tasered, fall</t>
  </si>
  <si>
    <t>State troopers found Sanchez-Escoto as a pedestrian on the travel lanes of a state highway, gave chase, and fired a Taser at him. Sanchez-Escoto fled over a barrier and fell to his death. He may have fled because of his immigration status.</t>
  </si>
  <si>
    <t>http://www.reviewjournal.com/news/las-vegas/man-who-died-fall-may-have-fled-because-he-was-country-illegally</t>
  </si>
  <si>
    <t>Charles Arthur Post</t>
  </si>
  <si>
    <t>305 Greensburg Road</t>
  </si>
  <si>
    <t>New Kensington</t>
  </si>
  <si>
    <t>15068</t>
  </si>
  <si>
    <t>Lower Burrell Police Department</t>
  </si>
  <si>
    <t>Exchanged fire with officers who had arrived to serve a warrant, killing one. Some wounds self-inflicted.</t>
  </si>
  <si>
    <t>http://www.ydr.com/local/ci_19114839</t>
  </si>
  <si>
    <t>dr-exmedic</t>
  </si>
  <si>
    <t>Misty Michelle Mullins</t>
  </si>
  <si>
    <t>http://wwwcache.wral.com/asset/news/local/2013/05/17/12459834/Misty_Mullins-640x480.jpg</t>
  </si>
  <si>
    <t>6232 Melbourne Road</t>
  </si>
  <si>
    <t>27603</t>
  </si>
  <si>
    <t>Wake County Sheriff's Office</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</si>
  <si>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</si>
  <si>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</si>
  <si>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DeAngelo Woods</t>
  </si>
  <si>
    <t>I-75 and 7 Mile Rd</t>
  </si>
  <si>
    <t>Hazel Park</t>
  </si>
  <si>
    <t>48203</t>
  </si>
  <si>
    <t>Hazel Park Police Department, Michigan State Police</t>
  </si>
  <si>
    <t>Woods died driving a stolen 2000 Jeep during a high-speed police chase on southbound I-75 at two in the morning.</t>
  </si>
  <si>
    <t>http://www.theoaklandpress.com/general-news/20140808/man-involved-in-hazel-parks-i-75-fatal-crash-identified</t>
  </si>
  <si>
    <t>Freddie LeBlanc</t>
  </si>
  <si>
    <t>http://d1t3gia0in9tdj.cloudfront.net/photo/tributes/t/8/r/207x207/2449189/b3361865-bf96-40c6-b5a2-c2eb25a0fb90.jpg</t>
  </si>
  <si>
    <t>31000 Old Baton Rouge Hwy</t>
  </si>
  <si>
    <t>Livingston</t>
  </si>
  <si>
    <t>Livingston Parish Sheriff's Office</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</si>
  <si>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</si>
  <si>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</si>
  <si>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</si>
  <si>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</si>
  <si>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</si>
  <si>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</si>
  <si>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</si>
  <si>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</si>
  <si>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http://articles.philly.com/2014-10-17/news/55112674_1_gunshot-wound-homicide-abdomen</t>
  </si>
  <si>
    <t>Randall Garfield Williams</t>
  </si>
  <si>
    <t>http://bloximages.chicago2.vip.townnews.com/trib.com/content/tncms/assets/v3/editorial/e/99/e9995c1f-3659-5fd3-8f09-d72542b73160/54344be5ec7a1.image.jpg</t>
  </si>
  <si>
    <t>1421 Hornchurch Ave</t>
  </si>
  <si>
    <t>Casper</t>
  </si>
  <si>
    <t>82609</t>
  </si>
  <si>
    <t>Natrona</t>
  </si>
  <si>
    <t>Casper Police Department</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</si>
  <si>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</si>
  <si>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</si>
  <si>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19210 Gulf Fwy</t>
  </si>
  <si>
    <t>Friendswood</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</si>
  <si>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</si>
  <si>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</si>
  <si>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http://www.houstontx.gov/police/nr/2014/oct/nr141001-3.htm</t>
  </si>
  <si>
    <t>Rafael Mejia</t>
  </si>
  <si>
    <t>7000 block Osbun Road</t>
  </si>
  <si>
    <t>Highland</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</si>
  <si>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</si>
  <si>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</si>
  <si>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</si>
  <si>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</si>
  <si>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</si>
  <si>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</si>
  <si>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</si>
  <si>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http://www.wlky.com/news/woman-shot-by-lmpd-officers-in-swat-situation-dies/28371462</t>
  </si>
  <si>
    <t>11703 Kirkmeadow Dr</t>
  </si>
  <si>
    <t>77089</t>
  </si>
  <si>
    <t>Pearland Police Department / Houston Police Department</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</si>
  <si>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</si>
  <si>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</si>
  <si>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Larry Allen Miller</t>
  </si>
  <si>
    <t>Heather Dr NW</t>
  </si>
  <si>
    <t>Christiansburg</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</si>
  <si>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</si>
  <si>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</si>
  <si>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</si>
  <si>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Brian Eugene Rice</t>
  </si>
  <si>
    <t>501 McClain St</t>
  </si>
  <si>
    <t>Goose Creek</t>
  </si>
  <si>
    <t>29445</t>
  </si>
  <si>
    <t>Berkeley County Sheriff’s Office / Goose Creek Police Department</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</si>
  <si>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</si>
  <si>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</si>
  <si>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Nolan Anderson</t>
  </si>
  <si>
    <t>http://imgick.nola.com/home/nola-media/pgmain/img/tpphotos/photo/2014/09/24/nolan-anderson-c2005b79c90c729a.jpg</t>
  </si>
  <si>
    <t>261 Pine St</t>
  </si>
  <si>
    <t>St. John the Baptist Parish Sheriff's Office</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</si>
  <si>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</si>
  <si>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</si>
  <si>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2100 block SE 1st St</t>
  </si>
  <si>
    <t>Homestead</t>
  </si>
  <si>
    <t>33033</t>
  </si>
  <si>
    <t>Homestead Police Department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</si>
  <si>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</si>
  <si>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</si>
  <si>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Nancy Joyce Garrett</t>
  </si>
  <si>
    <t>http://d3vs4613l1445x.cloudfront.net/archive/x782593741/NancyGarrett1-JPG/g30e220000000000000429f5120fede2ad42145b785fac7d92a3392a5cc.jpg</t>
  </si>
  <si>
    <t>2300 block N Chester Ave</t>
  </si>
  <si>
    <t>Deputy Nicholas Clerico was responding to a call and driving with lights and sirens when his vehicle struck Garret's. She died from her injuries. Her son Mark McGowan retained a law firm. As of 10/07/14, the family is considering filing a lawsuit.</t>
  </si>
  <si>
    <t>http://www.bakersfieldcalifornian.com/archive/x1020047943/First-Look-Woman-killed-in-crash-involving-deputy-was-glue-that-kept-the-family-together</t>
  </si>
  <si>
    <t>Oliver Jarrod Gregoire</t>
  </si>
  <si>
    <t>http://bloximages.chicago2.vip.townnews.com/baytownsun.com/content/tncms/assets/v3/editorial/8/89/8896d42e-4a99-11e4-93c2-5f7e2d2f9ef0/542df6bba5ae8.image.jpg?resize=300%2C405</t>
  </si>
  <si>
    <t>4400 block Wood Duck Ln</t>
  </si>
  <si>
    <t>Baytown</t>
  </si>
  <si>
    <t>77523</t>
  </si>
  <si>
    <t>Chambers</t>
  </si>
  <si>
    <t>Chambers County Sheriff’s Office</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</si>
  <si>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</si>
  <si>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http://www.houstonchronicle.com/news/houston-texas/houston/article/Parents-ask-for-answers-in-Taser-death-5803093.php</t>
  </si>
  <si>
    <t>Scott Alan Trimble</t>
  </si>
  <si>
    <t>2118 W 148th St S</t>
  </si>
  <si>
    <t>Mitchellville</t>
  </si>
  <si>
    <t>50169</t>
  </si>
  <si>
    <t>Jasper</t>
  </si>
  <si>
    <t>Mitchellville Police Department</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</si>
  <si>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</si>
  <si>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</si>
  <si>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Javonta Darden</t>
  </si>
  <si>
    <t>http://media.cmgdigital.com/shared/img/photos/2014/09/30/01/36/By0n4TUIQAAfW1N.jpg</t>
  </si>
  <si>
    <t>22 Skelton Rd</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</si>
  <si>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</si>
  <si>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</si>
  <si>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</si>
  <si>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</si>
  <si>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Marlon S. Woodstock</t>
  </si>
  <si>
    <t>http://cbsmiami.files.wordpress.com/2012/04/marlon_woodstock.jpg?w=600&amp;h=349&amp;crop=1</t>
  </si>
  <si>
    <t>2301 N. University Drive</t>
  </si>
  <si>
    <t>Sunrise</t>
  </si>
  <si>
    <t>33322</t>
  </si>
  <si>
    <t>Sunrise Police Department</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</si>
  <si>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</si>
  <si>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</si>
  <si>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James Perry</t>
  </si>
  <si>
    <t>300 block W Boynton Beach Blvd</t>
  </si>
  <si>
    <t>33435</t>
  </si>
  <si>
    <t>Boynton Beach Police Department</t>
  </si>
  <si>
    <t>A local officer rushing to the site of a morning Olive Garden robbery crashed into a car driven by elderly Perry. Perry was taken to the hospital, and was sitting up and talking then died from apparent heart failure. The officer was also seriously injured. The local police chief expressed hopes that the Olive Garden robber would be charged with murder for Perry's death.</t>
  </si>
  <si>
    <t>http://articles.sun-sentinel.com/2000-06-06/news/0006060199_1_gage-ort-restaurant</t>
  </si>
  <si>
    <t>Bernard M. Devine</t>
  </si>
  <si>
    <t>300 block Big Cypress Drive</t>
  </si>
  <si>
    <t>Seminole (Tribal) Police Department</t>
  </si>
  <si>
    <t>Devine's wife went to the police at 8 a.m. to report her husband was drunk, had beat her, and threatened to kill himself and burn their trailer down. Responding tribal officers saw Devine outside the trailer with a container of gasoline, the strong smell of gas in the air, and Devine with a cigarette lighter. They fatally shot him.</t>
  </si>
  <si>
    <t>http://articles.sun-sentinel.com/2008-06-10/news/0806090398_1_seminole-tribe-trailer-home-seminole-police-department</t>
  </si>
  <si>
    <t>Brittany Johnson</t>
  </si>
  <si>
    <t>S Halsted St &amp; W 115th St</t>
  </si>
  <si>
    <t>A little after 1 a.m. a women reported to police that she'd been in surface-street traffic when a silver Buick pulled up alongside, and someone had pointed a handgun at her. Local police located that stolen Buick and began a high-speed chase; the chase ended with a one-car crash that killed Clarence Rounds and Brittany Johnson, both 15, and put three others in critical condition.</t>
  </si>
  <si>
    <t>http://www.nwitimes.com/news/local/illinois/calumet-city/year-old-victims-identified-in-fatal-cal-city-police-chase/article_40dfc974-863d-5fc3-8535-f6a929cfa6a0.html</t>
  </si>
  <si>
    <t>Clarence Rounds</t>
  </si>
  <si>
    <t>Nicholas Samuel Underwood</t>
  </si>
  <si>
    <t>http://jacksonville.com/sites/default/files/imagecache/slideshows-wide/met_NicholasUnderwoo.jpg</t>
  </si>
  <si>
    <t>11000 Beach Blvd</t>
  </si>
  <si>
    <t>After the 2 a.m. closing time of Club Aqua, "after a night of fights and threats inside the club," an officer working as uniformed security encountered Underwood in the parking lot flourishing a handgun. Underwood refused to drop his weapon and was fatally shot with five rounds from an AR-15.</t>
  </si>
  <si>
    <t>http://jacksonville.com/news/crime/2012-02-12/story/police-identify-armed-man-fatally-shot-jacksonville-cop-outside</t>
  </si>
  <si>
    <t>Florida Times-Union reporting / Walt Lockley</t>
  </si>
  <si>
    <t>Ted Arthur Tilley</t>
  </si>
  <si>
    <t>http://jacksonville.com/sites/default/files/imagecache/slideshows-wide/met_03TedTilley02191.jpg</t>
  </si>
  <si>
    <t>4874 Alligator Blvd</t>
  </si>
  <si>
    <t>32068</t>
  </si>
  <si>
    <t>Clay County Sheriff's Department</t>
  </si>
  <si>
    <t>A drug raid at a house full of squatters developed into a firefight that took the lives of accused meth-maker Tilley and a county detective. Another county detective was wounded.</t>
  </si>
  <si>
    <t>http://jacksonville.com/news/crime/2012-02-18/story/clay-sheriff-detectives-did-everything-book-drug-bust-shootout-killed-1</t>
  </si>
  <si>
    <t>Daniel Lee Rhodes</t>
  </si>
  <si>
    <t>http://media.cmgdigital.com/shared/img/photos/2013/03/23/85/45/Daniel-Lee-Rhodes.jpg</t>
  </si>
  <si>
    <t>Kirk and Gun Club Roads</t>
  </si>
  <si>
    <t>33406</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</si>
  <si>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</si>
  <si>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</si>
  <si>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Jacob A. Navarre</t>
  </si>
  <si>
    <t>http://kplc.images.worldnow.com/images/4844713_G.jpg</t>
  </si>
  <si>
    <t>LA-1147</t>
  </si>
  <si>
    <t>Beauregard Parish Sheriff’s Office</t>
  </si>
  <si>
    <t>Navarre allegedly attempted to strike officers with his vehicle.Deputies then fired at Navarre, killing him.</t>
  </si>
  <si>
    <t>http://www.kplctv.com/story/26628027/authorities-identify-man-fatally-shot-by-deputies</t>
  </si>
  <si>
    <t>John Rogers</t>
  </si>
  <si>
    <t>http://extras.mnginteractive.com/live/media/site567/2014/1110/20141110__TDT-L-ROGERS-1111~p1.jpg</t>
  </si>
  <si>
    <t>414 Ruth Lane</t>
  </si>
  <si>
    <t>87413</t>
  </si>
  <si>
    <t>San Juan</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</si>
  <si>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</si>
  <si>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</si>
  <si>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Terry Sellars</t>
  </si>
  <si>
    <t>http://dailyhaze.com/wp-content/uploads/2014/08/Summary-of-Police-Related-Shootings-From-August-2014-Terry-Sellers.jpg</t>
  </si>
  <si>
    <t>5800 block Garden Lakes Fern</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</si>
  <si>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</si>
  <si>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</si>
  <si>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</si>
  <si>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Joseph Adam Lee</t>
  </si>
  <si>
    <t>http://www.elkharttruth.com/image/2014/09/22/635x500/JosephLee-jpg.jpg</t>
  </si>
  <si>
    <t>403 E. Chapman Ave</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</si>
  <si>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</si>
  <si>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http://www.elkharttruth.com/news/crime-fire-courts/2014/09/29/Joseph-Adam-Lee-died-from-multiple-gunshot-wounds-shooting-investigation-continues.html</t>
  </si>
  <si>
    <t>Thomas E. Klessig</t>
  </si>
  <si>
    <t>http://tribcw33.files.wordpress.com/2014/09/thomas_e_klessig.jpg</t>
  </si>
  <si>
    <t>3900 Lovers Ln</t>
  </si>
  <si>
    <t>75225</t>
  </si>
  <si>
    <t>University Park Police Department</t>
  </si>
  <si>
    <t>Pepper Sprayed</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</si>
  <si>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</si>
  <si>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http://www.wfaa.com/story/news/crime/2014/09/23/man-death-police-custody-pepper-spray-dallas-university-park-police/16100715/</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</si>
  <si>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</si>
  <si>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</si>
  <si>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</si>
  <si>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</si>
  <si>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</si>
  <si>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Nancy Mervil</t>
  </si>
  <si>
    <t>Linton Boulevard and Catherine Drive</t>
  </si>
  <si>
    <t>33445</t>
  </si>
  <si>
    <t>As a local officer sped to the scene of a domestic dispute in a department Crown Victoria at 90 mph, he lost control and collided with Mervil's vehicle. She died at the scene. The officer involved was not charged, but "a Florida Highway Patrol traffic homicide investigator found that Schmidt broke a law governing officers' use of emergency vehicles," according to the Sun-Sentinal.</t>
  </si>
  <si>
    <t>http://articles.sun-sentinel.com/2001-02-08/news/0102080211_1_steering-ford-crown-victorias-mechanical-problems</t>
  </si>
  <si>
    <t>Walt Lockley/KS</t>
  </si>
  <si>
    <t>Tracy Shippy</t>
  </si>
  <si>
    <t>5049 S. Cleveland Ave</t>
  </si>
  <si>
    <t>Fort Myers</t>
  </si>
  <si>
    <t>33907</t>
  </si>
  <si>
    <t>Shippy was wielding a metal bar inside a store and destroying merchandise. In the process of taking her into custody, a sheriff's deputy tasered her, and she died an hour later. The medical examiner ruled her death was due primarily to the amount of cocaine in her system.</t>
  </si>
  <si>
    <t>http://www.naplesnews.com/news/local-news/autopsies_cocaine_killed_two_not_tasers</t>
  </si>
  <si>
    <t>Drugs</t>
  </si>
  <si>
    <t>Marilou Forrest</t>
  </si>
  <si>
    <t>22000 block Mandeville Place</t>
  </si>
  <si>
    <t>Forrest's husband had summoned officers to their condominium to take her into custody for a psychiatric evaluation; she'd shown signs of paranoid schizophrenia and was reportedly suicidal. On the arrival of police Forrest hid herself in a bathroom with a knife. She resisted or withstood a stun gun, and then one of the deputies shot her in the chest.</t>
  </si>
  <si>
    <t>http://articles.sun-sentinel.com/2007-05-09/news/0705090098_1_deputies-ill-woman-lawsuit</t>
  </si>
  <si>
    <t>Emily Marie Delafield</t>
  </si>
  <si>
    <t>http://www.firstcoastnews.com/genthumb.ashx?e=15&amp;w=240&amp;h=180&amp;i=/assetpool/images/072100530_taserdeath240x180.jpg</t>
  </si>
  <si>
    <t>Harrison Street</t>
  </si>
  <si>
    <t>Green Cove Springs</t>
  </si>
  <si>
    <t>32043</t>
  </si>
  <si>
    <t>Green Cove Springs Police Department</t>
  </si>
  <si>
    <t>Police had been called out to Delafield's home 28 times previously. They were well aware of her multiple physical and mental health issues: obese, wheelchair-bound, on oxygen, on medication for paranoid schizophrenia, with an enlarged heart, and both frail and combative. Despite consulting with her family in a sympathetic way, police discharged their Tasers on her 10 times for a combined total of 121 seconds. This killed her.</t>
  </si>
  <si>
    <t>http://jacksonville.com/tu-online/stories/021307/met_7960731.shtml</t>
  </si>
  <si>
    <t>Althea Tobias McKay</t>
  </si>
  <si>
    <t>2100 block South Federal Highway</t>
  </si>
  <si>
    <t>33316</t>
  </si>
  <si>
    <t>A local officer was going 91 MPH at 5:21 a.m. when his vehicle slammed into McKay as she stepped down from the curb into the street at a bus stop. That stretch of road was signed at 40 MPH. The officer was subsequently fired for a pattern of excessive speeding both on and off duty -- 90 MPH over 90 separate times, and up to 118 MPH on the interstate on occasion. Tried for vehicular manslaughter, he was found guilty of the misdemeanor of reckless driving.</t>
  </si>
  <si>
    <t>http://articles.sun-sentinel.com/2010-06-30/news/fl-griss-cop-vehicular-homicide-06-2920100630-12_1_alexander-griss-vehicular-homicide-lesser-charge</t>
  </si>
  <si>
    <t>Cara Catlin</t>
  </si>
  <si>
    <t>http://www.browardbulldog.org/wp-content/uploads/2011/02/caracatlin1.jpg</t>
  </si>
  <si>
    <t>Dixie Highway and Northeast 56th Street</t>
  </si>
  <si>
    <t>Oakland Park</t>
  </si>
  <si>
    <t>33334</t>
  </si>
  <si>
    <t>High school freshman Catlin was a passenger in a Honda Civic when it collided with a county cruiser speeding at 89 MPH in a 40 MPH zone. The officer involved was fired and -- much later -- indicted for vehicular manslaughter.</t>
  </si>
  <si>
    <t>http://articles.sun-sentinel.com/2010-01-26/news/1001250328_1_deputy-crash-northeast-56th-street</t>
  </si>
  <si>
    <t>Michelle O'Connell</t>
  </si>
  <si>
    <t>http://www.allthingscrimeblog.com/wp-content/uploads/2014/03/head8.jpg</t>
  </si>
  <si>
    <t>4700 Sherlock Place</t>
  </si>
  <si>
    <t>32086</t>
  </si>
  <si>
    <t>St. Johns County Sheriff's Department</t>
  </si>
  <si>
    <t>In a high-profile incident O'Connell was fatally shot while at home with her boyfriend, a county officer, who was reportedly drunk. Her death was initially ruled suicide. After much press and allegations of police cover-ups, a new state murder investigation was launched in October 2014.</t>
  </si>
  <si>
    <t>http://www.nytimes.com/projects/2013/two-gunshots/</t>
  </si>
  <si>
    <t>Joann L. Beardsley</t>
  </si>
  <si>
    <t>http://jacksonville.com/sites/default/files/imagecache/slideshows-wide/joann_0_0.jpg</t>
  </si>
  <si>
    <t>212 Blanding Blvd.</t>
  </si>
  <si>
    <t>Orange Park</t>
  </si>
  <si>
    <t>32073</t>
  </si>
  <si>
    <t>In an incident that was, according to her son, deeply out of character, Beardsley appeared in a police substation parking lot at 6 a.m. and provoked a confrontation with officers by showing an apparent firearm and shouting at them. She was fatally shot.</t>
  </si>
  <si>
    <t>http://jacksonville.com/news/crime/2012-03-14/story/son-perplexed-suicide-cop-explanation-clay-county-deputy-shooting-his</t>
  </si>
  <si>
    <t>Andrea M. Sheldon</t>
  </si>
  <si>
    <t>2900-71 County Road 214</t>
  </si>
  <si>
    <t>32084</t>
  </si>
  <si>
    <t>By reports Sheldon was a well-liked hospice nurse who cared for stray animals. Following an armed domestic dispute at her rural residence, four county officers faced Sheldon holding a shotgun at them, refusing to lower it. She was fatally shot.</t>
  </si>
  <si>
    <t>http://jacksonville.com/news/crime/2012-04-15/story/woman-killed-st-johns-deputies-identified-46-year-old-hospice-nurse</t>
  </si>
  <si>
    <t>Damaris Jaramillo</t>
  </si>
  <si>
    <t>220 Northeast 12th Avenue</t>
  </si>
  <si>
    <t>33030</t>
  </si>
  <si>
    <t>Jaramillo was one of a group of five amateur kidnappers, ranging in age from 26 to 17, who took two 17- and 19--year-old boys hostage in a trailer park for a $250K ransom. The family went to the police, the police staged a raid, Jaramillo appeared with a gun in her hand, and she was fatally shot. The two boys reported that they'd been beaten and tortured.</t>
  </si>
  <si>
    <t>http://www.huffingtonpost.com/2012/08/09/homestead-trailer-park-kidnapping-teens-woman-killed_n_1761451.html</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</si>
  <si>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</si>
  <si>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</si>
  <si>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</si>
  <si>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</si>
  <si>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</si>
  <si>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</si>
  <si>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Killedbypolice/KatieC</t>
  </si>
  <si>
    <t>Jaime Benavidez</t>
  </si>
  <si>
    <t>http://www.elkharttruth.com/image/2013/09/06/800x800_b0/0905-OBT-BENAVIDEZ-JAIME-UNK.jpg</t>
  </si>
  <si>
    <t>300 block W Hubbard Ave</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</si>
  <si>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</si>
  <si>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</si>
  <si>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Michael Troy Swatosh</t>
  </si>
  <si>
    <t>http://bloximages.newyork1.vip.townnews.com/tulsaworld.com/content/tncms/assets/v3/editorial/5/2a/52ab54d4-fea5-5829-bec2-6c5960f6853b/53f57baa06a06.preview-300.jpg</t>
  </si>
  <si>
    <t>34 South Sheridan Road</t>
  </si>
  <si>
    <t>74112</t>
  </si>
  <si>
    <t>Captain George Brown was off duty, due to circumstances unknown, he was on the second floor of the Best Budget Inn and saw two men. There is no report of the specifics, but after feeling threatened the officer shot one of the unarmed men. He then stormed into the hotel room and arrested his friend. This officer was later fired after the investigation.</t>
  </si>
  <si>
    <t>http://www.newson6.com/story/23311792/off-duty-trooper-shoots-kills-man-at-tulsa-hotel</t>
  </si>
  <si>
    <t>killedbypolice/KatieC</t>
  </si>
  <si>
    <t>Rickey Rozelle</t>
  </si>
  <si>
    <t>http://thumbs.mugshots.com/gallery/images/2/d3/4d/Rickey-Rozelle_mugshot.400x800.jpg</t>
  </si>
  <si>
    <t>6100 block South Cottage Grove Avenue</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</si>
  <si>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</si>
  <si>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http://www.chicagotribune.com/news/local/breaking/chi-lincoln-park-old-town-triangle-police-shooting-20130831,0,5257184.story</t>
  </si>
  <si>
    <t>Troy D. Harden</t>
  </si>
  <si>
    <t>http://media.theindychannel.com/photo/2013/11/29/Troy_Harden_1385742915175_1381182_ver1.0_640_480.jpg</t>
  </si>
  <si>
    <t>Annandale Dr</t>
  </si>
  <si>
    <t>47448</t>
  </si>
  <si>
    <t>Brown County Sheriff's Department</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</si>
  <si>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</si>
  <si>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</si>
  <si>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Lorenzo Cesar Aguilar</t>
  </si>
  <si>
    <t>700 East Alosta Avenue</t>
  </si>
  <si>
    <t>Asuza Police Department</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</si>
  <si>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</si>
  <si>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http://homicide.latimes.com/post/lorenzo-cesar-aguilar/</t>
  </si>
  <si>
    <t>Elizabeth Arellano Renteria</t>
  </si>
  <si>
    <t>http://www.wpbf.com/image/view/-/28239988/highRes/2/-/maxh/480/maxw/640/-/md4i4l/-/crash-victims-Elizabeth-Arellano-and-Hilda-Medrano-jpg.jpg</t>
  </si>
  <si>
    <t>401 Northeast Park Street</t>
  </si>
  <si>
    <t>Okeechobee</t>
  </si>
  <si>
    <t>34972</t>
  </si>
  <si>
    <t>Okeechobee County Sheriff's Office</t>
  </si>
  <si>
    <t>Elizabeth Arellano Renteria and Hilda Medrano, both 21, were turning into a McDonald's off State Road 70 when an Okeechobee County sheriff’s deputy hit their vehicle. Florida Highway Patrol investigators found the deputy was driving close to 90 mph at the moment of impact.</t>
  </si>
  <si>
    <t>http://www.wpbf.com/news/deputy-found-at-fault-in-fatal-crash/28229774#ixzz3ELRecp1L</t>
  </si>
  <si>
    <t>Hilda Medrano</t>
  </si>
  <si>
    <t>Brian Phillip Tacadena</t>
  </si>
  <si>
    <t>http://www.noozhawk.com/images/uploads/Brian-Tacadena-Mug-200.jpg</t>
  </si>
  <si>
    <t>De La Vina St. and W. Victoria St.</t>
  </si>
  <si>
    <t>93101</t>
  </si>
  <si>
    <t>Santa Barbara Police Departent</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</si>
  <si>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</si>
  <si>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</si>
  <si>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</si>
  <si>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</si>
  <si>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</si>
  <si>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</si>
  <si>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</si>
  <si>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Danny Thornton</t>
  </si>
  <si>
    <t>http://wcmh.images.worldnow.com/images/24042714_BG1.jpg</t>
  </si>
  <si>
    <t>3950 Morse Rd</t>
  </si>
  <si>
    <t>43219</t>
  </si>
  <si>
    <t>Thornton shot and killed two people, one of which was a 9-year old boy. Afterwards he was in a standoff between SWAT. Thornton was ultimately shot and killed.</t>
  </si>
  <si>
    <t>http://www.nbc4i.com/story/24042714/shooting-near-highland-park-elementary-prompts-lockdown</t>
  </si>
  <si>
    <t>Jeremy Tyler McGee</t>
  </si>
  <si>
    <t>http://ak-cache.legacy.net/legacy/images/cobrands/dfw/photos/photo_164220_86870_0_1385493736jeremymcgee_20131128.jpgx?w=130&amp;h=180&amp;option=1&amp;v=0x000000002cef17ab</t>
  </si>
  <si>
    <t>8800 Avril Ct S</t>
  </si>
  <si>
    <t>Officers with the Fort Worth police Fugitive Unit and Zero Tolerance Unit were attempting to take McGee into custody on charges of evading, credit card abuse and felony parole violation burglary. He jumped into a vehicle and sped away from officers, driving through the parking lot and into a grassy area between several buildings, police said.As McGee drove toward residents and police, a Fort Worth officer fired, police said.</t>
  </si>
  <si>
    <t>http://www.star-telegram.com/news/local/crime/article3837531.html</t>
  </si>
  <si>
    <t>Brian Anthony Costley</t>
  </si>
  <si>
    <t>2665 Baltimore Pike</t>
  </si>
  <si>
    <t>17331</t>
  </si>
  <si>
    <t>West Manheim Police Department</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</si>
  <si>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</si>
  <si>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</si>
  <si>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</si>
  <si>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</si>
  <si>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</si>
  <si>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</si>
  <si>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</si>
  <si>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</si>
  <si>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Clarence Dorris</t>
  </si>
  <si>
    <t>1500 Donna St SW</t>
  </si>
  <si>
    <t>Mableton</t>
  </si>
  <si>
    <t>30126</t>
  </si>
  <si>
    <t>Dorris raised a weapon at officers after Dorris had an argument with his wife. Officers shot and killed Dorris after he raised his weapon.</t>
  </si>
  <si>
    <t>http://www.ajc.com/news/news/local/man-shot-and-killed-by-cobb-police-officers/nb4Bm/</t>
  </si>
  <si>
    <t>Guadalupe Ochoa-Manzo</t>
  </si>
  <si>
    <t>Springfield Street</t>
  </si>
  <si>
    <t>San Leandro Police Department</t>
  </si>
  <si>
    <t>Shot dead by San Leandro police after she allegedly rammed several police cars at the end of a chase.</t>
  </si>
  <si>
    <t>http://www.sfgate.com/crime/article/Woman-shot-dead-by-San-Leandro-police-IDd-5964308.php</t>
  </si>
  <si>
    <t>Sulejman Talović</t>
  </si>
  <si>
    <t>https://upload.wikimedia.org/wikipedia/en/0/04/Ut_trolley_talovic.jpg</t>
  </si>
  <si>
    <t>600 South 700 East</t>
  </si>
  <si>
    <t>84102</t>
  </si>
  <si>
    <t>Ogden City Police Department, Salt Lake City Police Department</t>
  </si>
  <si>
    <t>Talović was the sole perpetrator of the Trolley Square mall shooting. Without a known motive, he shot and killed five people seemingly at random, and wounded four more, before being shot by an off-duty Ogden officer and members of the Salt Lake City SWAT.</t>
  </si>
  <si>
    <t>https://en.wikipedia.org/wiki/Trolley_Square_shooting</t>
  </si>
  <si>
    <t>Kevin McCarter</t>
  </si>
  <si>
    <t>Ritchie Marlboro Rd</t>
  </si>
  <si>
    <t>Capitol Heights</t>
  </si>
  <si>
    <t>20743</t>
  </si>
  <si>
    <t>Kevin McCarter and Sidney Clanton were the two fatalities among other injuries suffered by innocent motorists as a result of a county officer's 120-MPH vehicle chase of a motorcyclist ending in an eight-car pileup. Fifteen others were wounded. The cyclist's only crime was speeding. The officer was indicted but acquitted.</t>
  </si>
  <si>
    <t>http://www.washingtonpost.com/wp-dyn/content/article/2008/10/29/AR2008102902697.html</t>
  </si>
  <si>
    <t>Sidney Clanton</t>
  </si>
  <si>
    <t>Alexander Ahmad</t>
  </si>
  <si>
    <t>http://www.azcentral.com/i/sized/0/3/B/e298/j350/PHP4938C6CFB0B30.jpg</t>
  </si>
  <si>
    <t>E McKellips and N Dobson Road</t>
  </si>
  <si>
    <t>85256</t>
  </si>
  <si>
    <t>Arizona Department of Public Safety, Maricopa County Sheriff's Department, Chandler Police Department</t>
  </si>
  <si>
    <t>Eight police vehicles representing state, county and local jurisdictions gave chase to Richard Schwartz after a Tempe bank robbery, and when Schwartz rammed the vehicle of innocent motorist Alexander Ahmad head-on at high speed, the impact caused an explosion that killed both. Ahmad's family filed suit.</t>
  </si>
  <si>
    <t>http://archive.azcentral.com/arizonarepublic/local/articles/2008/12/05/20081205deathclaim1205.html</t>
  </si>
  <si>
    <t>Richard Schwartz</t>
  </si>
  <si>
    <t>Christopher Middleton</t>
  </si>
  <si>
    <t>1100 block South 1st Avenue</t>
  </si>
  <si>
    <t>Maywood</t>
  </si>
  <si>
    <t>60153</t>
  </si>
  <si>
    <t>An off-duty Chicago police officer on a motorcycle laid down his bike to avoid hitting a 4-year-old girl who'd darted out into the street. The sliding bike struck the girl anyway. The girl's father, Middleton, approached the officer angrily, and the officer shot Middleton dead.</t>
  </si>
  <si>
    <t>http://articles.chicagotribune.com/2012-08-12/news/chi-man-killed-in-maywood-20120811_1_officer-shot-order-of-police-spokesman-south-2nd-avenue</t>
  </si>
  <si>
    <t>Albert Jermaine Payton</t>
  </si>
  <si>
    <t>4200 block 4th Street SE</t>
  </si>
  <si>
    <t>A police spokesman claimed that Metro officers "asked the gentleman to put down his knife several times, he failed to comply and went towards the officers at which time they shot him," during a domestic dispute call. Witnesses asserted that Payton had complied, and the police fatally shot him anyway.</t>
  </si>
  <si>
    <t>http://www.wjla.com/articles/2012/08/police-shoot-man-in-southeast-neighborhood-79186.html</t>
  </si>
  <si>
    <t>Amir Brooks</t>
  </si>
  <si>
    <t>http://img.washingtonpost.com/rw/2010-2019/WashingtonPost/2014/08/06/Local/Images/IMG_190207564970797.jpg?uuid=EVPVbh18EeSC-SzW-o2lxA</t>
  </si>
  <si>
    <t>36th Street and Alabama Avenue SE</t>
  </si>
  <si>
    <t>Riding a dirt bike illegally on the street, Brooks was chased by a county officer, struck a tree, and died of the subsequent injuries. Brooks was an unarmed minor and his only crime was the moving violation. The officer claimed the chase was necessary because the bike might have been related to a recent armed robbery.</t>
  </si>
  <si>
    <t>http://www.washingtonpost.com/local/crime/teen-dies-of-injuries-from-dirt-bike-crash-in-dc-was-pursued-by-pr-georges-police/2014/08/06/6c706c9e-1d79-11e4-ab7b-696c295ddfd1_story.html</t>
  </si>
  <si>
    <t>Wally Flex</t>
  </si>
  <si>
    <t>West 80th Street and South Lowe Avenue</t>
  </si>
  <si>
    <t>Flex was killed as the passenger of a Monte Carlo chased by local plainclothes police in connection with gang activity. His neck was broken.</t>
  </si>
  <si>
    <t>http://homicides.suntimes.com/2014/08/18/gabriel-johnson-charged-with-reckless-homicide-in-crash-that-killed-wally-flex/</t>
  </si>
  <si>
    <t>Gregory Brown</t>
  </si>
  <si>
    <t>White Street and Randolph St.</t>
  </si>
  <si>
    <t>Champaign</t>
  </si>
  <si>
    <t>61820</t>
  </si>
  <si>
    <t>Champaign Police Department</t>
  </si>
  <si>
    <t>Beaten, Asphyxiated</t>
  </si>
  <si>
    <t>Believing a man behind a dumpster in an alley was "acting suspiciously," a Champaign police officer confronted him. Another officer arrived to assist, and both officers cornered the man as two separate eyewitnesses woke up to hear shouting and looked at the scene from their bedroom windows. When the man attempted to leave, police brandished batons and began a "vicious beating," according to the eyewitnesses. Neither eyewitness said they saw the man throw a punch or charge the officers. The two officers beat the man for nearly two minutes while he pleaded for mercy. A total of 15 officers arrived to the scene and watched as the two officers beat the man with batons. Eventually the man stopped talking and started coughing. Four officers cuffed the man's wrists and ankles and officers noticed the victim turned purple. By the time the ambulance arrived, the victim had stopped moving. He was pronounced dead at the hospital.</t>
  </si>
  <si>
    <t>http://www.news-gazette.com/opinion/editorials/2006-05-22/council-vote-avoids-trial-death-case.html</t>
  </si>
  <si>
    <t>CUCPJ</t>
  </si>
  <si>
    <t>Ismael Maria-Acevedo</t>
  </si>
  <si>
    <t>http://d1t3gia0in9tdj.cloudfront.net/photo/tributes/t/8/r/207x207/1509020/34edacf0-ae98-4a9c-926e-b1fb7a0cd080.jpg</t>
  </si>
  <si>
    <t>South 9th and A Street</t>
  </si>
  <si>
    <t>Officers responded to the Golden Nugget Night Club in reference to 15 to 20 people fighting at the location. Several of the people involved left the location. A short time later, a person believed to have been involved in the altercation was located running and Police were able to detain him after a short foot pursuit. While he was being taken into custody it was discovered that he had stopped breathing. Efforts were made to resuscitate him, but officers were unsuccessful. No taser, pepper spray nor any other weapons were used by police to affect the arrest.</t>
  </si>
  <si>
    <t>http://www.kvewtv.com/article/2013/sep/02/pasco-police-investigate-custody-death/</t>
  </si>
  <si>
    <t>Arnold Clark</t>
  </si>
  <si>
    <t>Miami Shores</t>
  </si>
  <si>
    <t>Clark's mother called police because he was armed with a butcher knife and threatening to kill himself. When police responded Clark, with a long criminal record and a long history of mental issues, directly threatening officers in the hallway of the house. He was fatally shot.</t>
  </si>
  <si>
    <t>http://articles.sun-sentinel.com/2003-01-31/news/0301310131_1_police-officer-miami-dade-police-knife</t>
  </si>
  <si>
    <t>Anthony Diotaiuto</t>
  </si>
  <si>
    <t>http://www.mpp.org/assets/images/victims/DIOTAIUTO.JPG</t>
  </si>
  <si>
    <t>8500 NW. 21st Court</t>
  </si>
  <si>
    <t>A neighbor had reported to police that Diotaiuto dealt drugs. Local police mounted an eight-man early-morning SWAT raid and shot Diotaiuto to death in a closet, reportedly as he was going for his gun. Police found two ounces of marijuana.</t>
  </si>
  <si>
    <t>http://articles.sun-sentinel.com/2005-08-08/news/0508070176_1_swat-team-anthony-s-friends-davie</t>
  </si>
  <si>
    <t>Jesus Danilo Rosales</t>
  </si>
  <si>
    <t>Pines Boulevard and 83rd Avenue</t>
  </si>
  <si>
    <t>33324</t>
  </si>
  <si>
    <t>Honduran cousins Jesus Danilo Rosales and Juan Francisco Mayen left a family party to catch a cab at 2 a.m. when they were both struck and killed by a local police cruiser. The driver was not charged.</t>
  </si>
  <si>
    <t>http://articles.sun-sentinel.com/2008-03-14/news/0803131475_1_veteran-officer-two-men-pedestrians</t>
  </si>
  <si>
    <t>Juan Francisco Mayen</t>
  </si>
  <si>
    <t>Erick Lagunas</t>
  </si>
  <si>
    <t>N Damen Ave &amp; W Oakdale Ave</t>
  </si>
  <si>
    <t>60618</t>
  </si>
  <si>
    <t>At 3 a.m. Thanksgiving morning a Chicago police officer collided with a vehicle with Michael Flores and Erick Lagunas, killing both of them. Despite the officer's spending hours drinking at the Martini Ranch just before, despite his behavior immediately after the crash, despite the bartender's testimony that the officer was drinking shots, he was exonerated.</t>
  </si>
  <si>
    <t>http://articles.chicagotribune.com/2010-04-29/news/ct-met-kass-0429-20100429_1_police-dui-shots-michael-flores</t>
  </si>
  <si>
    <t>Michael Flores</t>
  </si>
  <si>
    <t>Hanna Abukar</t>
  </si>
  <si>
    <t>Lake Street and Stevens Avenue S.</t>
  </si>
  <si>
    <t>55408</t>
  </si>
  <si>
    <t>Motorist Abukar died when a 15-year-old boy in a stolen car rammed into her vehicle at high speed during a police chase. Abukar had been taking her son and his friend to the mosque on Sunday morning.</t>
  </si>
  <si>
    <t>http://www.startribune.com/local/minneapolis/17374174.html</t>
  </si>
  <si>
    <t>Carl Brewster</t>
  </si>
  <si>
    <t>Sunrise Boulevard and University Drive</t>
  </si>
  <si>
    <t>Plantation</t>
  </si>
  <si>
    <t>Plantation Police Department</t>
  </si>
  <si>
    <t>An anonymous tip pointed police toward Brewster, in a stolen car, at a local gas station. He had outstanding warrants for evading a five-year probation for armed robbery. As officers tried to apprehend him, one officer grabbed the steering wheel through the open driver's door as Brewster was trying to drive off. Brewster was then fatally shot.</t>
  </si>
  <si>
    <t>http://articles.sun-sentinel.com/2009-01-09/news/0901080533_1_officer-enforcement-detective-robert-rettig</t>
  </si>
  <si>
    <t>Jonathan Ayers</t>
  </si>
  <si>
    <t>http://media.cmgdigital.com/shared/img/photos/2012/08/11/de/a9/ayers2_381221a.jpg</t>
  </si>
  <si>
    <t>Tugalo St and Broad St</t>
  </si>
  <si>
    <t>Toccoa</t>
  </si>
  <si>
    <t>30577</t>
  </si>
  <si>
    <t>Stephens</t>
  </si>
  <si>
    <t>Stephens County Sheriff's Department</t>
  </si>
  <si>
    <t>Baptist minister Ayers had given a ride to a young woman in the small suburb of Toccoa, then stopped at a convenience store when he was threatened by armed men emerging from a black Escalade. The woman was a narcotics target, and the armed men were undercover officers who fatally shot Ayers in the liver as he tried to flee. His last words to paramedics were "Who shot me?" His pregnant widow reached a settlement with the county for $2,305,352.</t>
  </si>
  <si>
    <t>http://www.ajc.com/news/news/jury-awards-widow-23-million-in-pastors-wrongful-d/ndW2M/</t>
  </si>
  <si>
    <t>Angela Robertson</t>
  </si>
  <si>
    <t>West Florissant Ave and College Ave</t>
  </si>
  <si>
    <t>St. Louis City Police Department</t>
  </si>
  <si>
    <t>Robertson died in a vehicle collision with a 16-year-old boy in a Mazda MX6 that he'd carjacked at gunpoint five days previously. He was being chased by local police and ran a stop sign. The teen was charged with Robertson's murder.</t>
  </si>
  <si>
    <t>http://www.stltoday.com/news/st-louis-teen-pleads-guilty-to-killing-woman-while-fleeing/article_5550b218-07d8-11e0-b86f-0017a4a78c22.html</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</si>
  <si>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</si>
  <si>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</si>
  <si>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</si>
  <si>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</si>
  <si>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</si>
  <si>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</si>
  <si>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David DiRoma</t>
  </si>
  <si>
    <t>http://www.tampabay.com/resources/images/dti/rendered/2013/10/tbd_DiRoma102813_11811438_8col.jpg</t>
  </si>
  <si>
    <t>3018 Merrill Ave</t>
  </si>
  <si>
    <t>33759</t>
  </si>
  <si>
    <t>Clearwater Police Department</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</si>
  <si>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</si>
  <si>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</si>
  <si>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</si>
  <si>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</si>
  <si>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</si>
  <si>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</si>
  <si>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</si>
  <si>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</si>
  <si>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Christopher Lee Robinson</t>
  </si>
  <si>
    <t>http://www.trbimg.com/img-526d97fd/turbine/bs-md-ar-murder-suicide-robinson-20131027-001/599/399x599</t>
  </si>
  <si>
    <t>1099 Fort Armistead Rd</t>
  </si>
  <si>
    <t>21226</t>
  </si>
  <si>
    <t>Anne Arundel County police say Baltimore Police Officer Christopher Lee Robinson, 37, shot his ex-girlfriend and her new boyfriend before turning the gun on himself</t>
  </si>
  <si>
    <t>http://www.abc2news.com/news/crime-checker/anne-arundel-crime/police-identify-murder-suicide-victims</t>
  </si>
  <si>
    <t>Andrew Scott Hoffman</t>
  </si>
  <si>
    <t>http://media2.abc2news.com//photo/2013/10/28/Murder_Suicide_in_Glen_Burnie_11pm_packa_1039780000_20131028093446_320_240.JPG</t>
  </si>
  <si>
    <t>1100 Fort Armistead Rd</t>
  </si>
  <si>
    <t>Hoffman and Hartman were murdered by officer Robinson who committed suicide after he killed the two victims.</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</si>
  <si>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</si>
  <si>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</si>
  <si>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</si>
  <si>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</si>
  <si>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</si>
  <si>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</si>
  <si>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Marie Leanne Edith Hartman</t>
  </si>
  <si>
    <t>Nicholas McGehee</t>
  </si>
  <si>
    <t>http://local.sltrib.com/charts/shootings/images/thumbs/35.jpg</t>
  </si>
  <si>
    <t>Aberdeen Lane and Merion Drive</t>
  </si>
  <si>
    <t>Stansbury Park</t>
  </si>
  <si>
    <t>84074</t>
  </si>
  <si>
    <t>Tooele</t>
  </si>
  <si>
    <t>Tooele County Sheriff's Office</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</si>
  <si>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</si>
  <si>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Under investigation</t>
  </si>
  <si>
    <t>http://www.sltrib.com/news/1938044-155/shootings-by-police-vastly-underreported-in</t>
  </si>
  <si>
    <t>Most of this record from Erin Alberty/Salt Lake Tribune/Burghart</t>
  </si>
  <si>
    <t>Luis Carlos Quintana</t>
  </si>
  <si>
    <t>http://local.sltrib.com/charts/shootings/images/thumbs/32.jpg</t>
  </si>
  <si>
    <t>8400 West and 3500 South</t>
  </si>
  <si>
    <t>Magna</t>
  </si>
  <si>
    <t>84044</t>
  </si>
  <si>
    <t>Unified Police Department</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</si>
  <si>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</si>
  <si>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Benjamin Jay Schroff</t>
  </si>
  <si>
    <t>http://local.sltrib.com/charts/shootings/images/thumbs/2.jpg</t>
  </si>
  <si>
    <t>1575 South and Heritage Fields Drive</t>
  </si>
  <si>
    <t>Washington City</t>
  </si>
  <si>
    <t>84780</t>
  </si>
  <si>
    <t>St. George Police</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</si>
  <si>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</si>
  <si>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</si>
  <si>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</si>
  <si>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</si>
  <si>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</si>
  <si>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</si>
  <si>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</si>
  <si>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Travis Claye Davis</t>
  </si>
  <si>
    <t>http://local.sltrib.com/charts/shootings/images/thumbs/23.jpg</t>
  </si>
  <si>
    <t>50 E Clark St.</t>
  </si>
  <si>
    <t>Grantsville</t>
  </si>
  <si>
    <t>84029</t>
  </si>
  <si>
    <t>Grantsville Police</t>
  </si>
  <si>
    <t>Davis, reported to be suicidal, was barricaded inside his home. He posted on Facebook that he would "have to go out like Billy The Kid" and took a hangun and extra magazine outside. He allegedly pointed a gun at Barrett and screamed, "I'll do it! I'll [expletive] do it!"</t>
  </si>
  <si>
    <t>Brett Max Knight</t>
  </si>
  <si>
    <t>http://local.sltrib.com/charts/shootings/images/thumbs/6.jpg</t>
  </si>
  <si>
    <t>Kaysville</t>
  </si>
  <si>
    <t>84037</t>
  </si>
  <si>
    <t>Utah County Sheriff's Office, Davis County Sheriff's Offices, Utah Highway Patrol</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</si>
  <si>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</si>
  <si>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Jose Rodriguez-Castro</t>
  </si>
  <si>
    <t>Race unknown</t>
  </si>
  <si>
    <t>5686 Redwood Road</t>
  </si>
  <si>
    <t>Taylorsville</t>
  </si>
  <si>
    <t>84123</t>
  </si>
  <si>
    <t>Rodriguez-Castro was cutting his girlfriend with a knife outside a Department of Workforce Services office in Taylorsville when a Unified Police Department officer shot him.</t>
  </si>
  <si>
    <t>Corey Kanosh</t>
  </si>
  <si>
    <t>http://archive.sltrib.com/images/2012/1017/millardcopshoot_101712~0.jpg</t>
  </si>
  <si>
    <t>Kanosh</t>
  </si>
  <si>
    <t>84637</t>
  </si>
  <si>
    <t>Millard</t>
  </si>
  <si>
    <t>Millard County Sheriff's Office</t>
  </si>
  <si>
    <t>Investigators say Kanosh's mother called police to report her son was drunk and had taken her car. Kanosh was shot and killed during a confrontation at the end of a car chase. Kanosh and another man fled on foot; Josse deployed a Taser at Kanosh, but he recovered and a struggle allegedly ensued when Josie tried to handcuff him. At some point during the confrontation, investigators say Josse was “going to the ground” with Kanosh on top of him. He shot Kanosh in the arm and torso. Josse was treated for injuries after the shooting, police said.</t>
  </si>
  <si>
    <t>Anthony Mayhew</t>
  </si>
  <si>
    <t>http://local.sltrib.com/charts/shootings/images/thumbs/1.jpg</t>
  </si>
  <si>
    <t>250 S. Main Street</t>
  </si>
  <si>
    <t>Salt Lake City Police</t>
  </si>
  <si>
    <t>Mayhew was shot by police after threatening to detonate a bomb at a downtown Salt Lake City TRAX station. A backpack he was carrying was later found to contain a bomb.</t>
  </si>
  <si>
    <t>Sean Morrison</t>
  </si>
  <si>
    <t>S. Paine Road</t>
  </si>
  <si>
    <t>Morrison's mother called police after the teen raided his parents' gun collection. He went outside wearing a bullet-proof vest, a trench coat and a ski mask. He shot at Todd and Madsen, who returned fire, killing him. Morrison's family said he suffered from mental illness.</t>
  </si>
  <si>
    <t>Kent Ashworth</t>
  </si>
  <si>
    <t>http://local.sltrib.com/charts/shootings/images/thumbs/30.jpg</t>
  </si>
  <si>
    <t>2805 South and 3600 West</t>
  </si>
  <si>
    <t>West Valley City Police</t>
  </si>
  <si>
    <t>Ashworth took his son's handgun and parked outside a maintenance shop for city-owned vehicles, where police were doing a training exercise. Police said Ashworth approached Averett with a gun and refused to drop it. He said the gun wasn't fake and allegedly fired it at a business complex across the street. Other officers arrived and fired on Ashworth as he allegedly began to raise the gun again.</t>
  </si>
  <si>
    <t>Carl Hinshaw</t>
  </si>
  <si>
    <t>http://local.sltrib.com/charts/shootings/images/thumbs/8.jpg</t>
  </si>
  <si>
    <t>1537 S. Main</t>
  </si>
  <si>
    <t>84115</t>
  </si>
  <si>
    <t>Hinshaw, suspected in a robbery, was staying with his wife and daughter at a hotel. When police entered the room, Hinshaw allegedly jumped out with what officers reportedly thought was a gun; it was actually a folding knife.</t>
  </si>
  <si>
    <t>Josue Ismael Ramirez-Perez</t>
  </si>
  <si>
    <t>2112 W 7th N</t>
  </si>
  <si>
    <t>84116</t>
  </si>
  <si>
    <t>Trooper Aaron Colvin tried to pull Ramirez-Perez over when a high-speed chase began. Colvin forced Ramirez-Perez into an I-215 off-ramp wall in Salt Lake City when a shootout began. Ramirez-Perez fired twice, but missed Colvin.</t>
  </si>
  <si>
    <t>Jeffrey J. Sorensen</t>
  </si>
  <si>
    <t>http://local.sltrib.com/charts/shootings/images/thumbs/24.jpg</t>
  </si>
  <si>
    <t>100 S 500 W</t>
  </si>
  <si>
    <t>Salina</t>
  </si>
  <si>
    <t>84654</t>
  </si>
  <si>
    <t>Sevier</t>
  </si>
  <si>
    <t>Salina Police</t>
  </si>
  <si>
    <t>Officer Cory Madsen pulled Sorensen over on suspicion of drunk driving. Sorensen allegedly struggled when Madsen tried to cuff him. Sorensen allegedly hit Madsen in the head, knocking him to the ground. Madsen shot Sorensen once, killing him.</t>
  </si>
  <si>
    <t>Jesus Merino</t>
  </si>
  <si>
    <t>http://local.sltrib.com/charts/shootings/images/thumbs/25.jpg</t>
  </si>
  <si>
    <t>3500 S 2500 W</t>
  </si>
  <si>
    <t>West Valley City Police, Utah Highway Patrol</t>
  </si>
  <si>
    <t>Police said Merino fled from officers after he allegedly robbed a Taylorsville gas station. Investigators said he tried to ram an officer with his car and fired a gun at police. Merino hit a spike strip and ran from his car. Dietrich drove his car at Merino, striking him, but Merino still had the gun. He fired on officers, wounding two of them. Two West Valley City officers were wounded by gunfire. Lloyd, Fife and Marble all shot at Merino, killing him.</t>
  </si>
  <si>
    <t>Sean Krummi</t>
  </si>
  <si>
    <t>http://local.sltrib.com/charts/shootings/images/thumbs/38.jpg</t>
  </si>
  <si>
    <t>3391 S. Park Springs Drive</t>
  </si>
  <si>
    <t>84120</t>
  </si>
  <si>
    <t>Krummi's mother called police during a fight and said her son was out of control after he said he wanted to be “removed” from her life. Krummi went outside and sat in a chair on the lawn. Investigators said Black approached Krummi and asked how is day was going. Krummi allegedly pulled out what later proved to be an airsoft replica gun and pointed it at Black. After two ignored commands to drop the gun, Officer David Black shot Krummi twice in the torso. Johnson also fired but missed.</t>
  </si>
  <si>
    <t>Steven Leonard</t>
  </si>
  <si>
    <t>http://local.sltrib.com/charts/shootings/images/thumbs/40.jpg</t>
  </si>
  <si>
    <t>1601 W 400 S</t>
  </si>
  <si>
    <t>84104</t>
  </si>
  <si>
    <t>Officer Devin Stutz was chasing Leonard after a bank robbery and carjacking and ordered him to stop. As he ran toward a playground full of children, Leonard reached at his waistband for what Stutz thought was a gun. Stutz fired on Leonard, who actually was reaching for a wad of cash. The carjacking victim had said Leonard had a gun.</t>
  </si>
  <si>
    <t>Brent Marlin Imes</t>
  </si>
  <si>
    <t>http://local.sltrib.com/charts/shootings/images/thumbs/5.jpg</t>
  </si>
  <si>
    <t>4344 Adams Ave.</t>
  </si>
  <si>
    <t>South Ogden</t>
  </si>
  <si>
    <t>84403</t>
  </si>
  <si>
    <t>South Ogden Police</t>
  </si>
  <si>
    <t>A police sergeant spotted Imes pulling a suitcase and animal carrier through some parking lots and said he looked suspicious because of recent thefts in the area. Officer Bryan Hough confronted Imes, who refused to identify himself. Imes initially complied with Hough's orders to remove his hand from his pocket, but then he put his hand back in, swung around and fired a gun twice from inside the pocket. Hough returned fire, killing Imes. The items Imes was carrying were stolen in the recent thefts.</t>
  </si>
  <si>
    <t>Cody Allen White</t>
  </si>
  <si>
    <t>http://local.sltrib.com/charts/shootings/images/thumbs/13.jpg</t>
  </si>
  <si>
    <t>2575 N 6500 W</t>
  </si>
  <si>
    <t>Hooper</t>
  </si>
  <si>
    <t>84315</t>
  </si>
  <si>
    <t>Davis County Sheriff's Office, Weber County Sheriff's Office, Clinton Police</t>
  </si>
  <si>
    <t>White, in a stolen pickup, led police in a chase until he crashed in field in Hooper. He allegedly ran from officers and then pointed a gun at them. Diatolla fired the fatal shot; investigators did not say which of the other officers' gunfire struck White, but prosecutors cleared all involved officers of wrongdoing.</t>
  </si>
  <si>
    <t>Daniel Pogue</t>
  </si>
  <si>
    <t>11022 South 4000 West</t>
  </si>
  <si>
    <t>South Jordan Police</t>
  </si>
  <si>
    <t>Pogue was reported to be acting erratically outside the Oquirrh Mountain LDS Temple on Christmas Day. Investigators said officers told him to drop to the ground. Instead, he allegedly picked up a shotgun and started running at a group of three people. Officer Matthew Pennington fired once, striking Pogue in the torso. Investigators said he also was carrying a machete and had a cache of other guns in his car.</t>
  </si>
  <si>
    <t>Brandon Eric Chief</t>
  </si>
  <si>
    <t>http://local.sltrib.com/charts/shootings/images/thumbs/4.jpg</t>
  </si>
  <si>
    <t>3676 W. Bawden Ave.</t>
  </si>
  <si>
    <t>Chief had hit his teenage niece during a fight and was throwing furniture and other items around the house when the niece called 911. Police arrived and went inside to find Chief in a hallway. Chief first walked away but then he turned around and brandished a paring knife, officers said, prompting Officer Levi Lloyd to shoot four times and another officer to deploy a Taser. However, Chief's family says their private investigation shows Chief was shot first in the back, then in the front.</t>
  </si>
  <si>
    <t>Paulo Berumen</t>
  </si>
  <si>
    <t>N 1000 W &amp; W 1640 N</t>
  </si>
  <si>
    <t>Clinton</t>
  </si>
  <si>
    <t>84015</t>
  </si>
  <si>
    <t>Clinton Police</t>
  </si>
  <si>
    <t>After a domestic dispute, Berumen tried to cut his neck with a butcher knife. After officers fired Tasers unsuccessfully, Beruman threw the knife at officers, who shot him. One officer was struck by the knife but not wounded.</t>
  </si>
  <si>
    <t>William Oakden</t>
  </si>
  <si>
    <t>990 N. 500 West</t>
  </si>
  <si>
    <t>Bountiful</t>
  </si>
  <si>
    <t>84010</t>
  </si>
  <si>
    <t>Woods Cross, West Bountiful police</t>
  </si>
  <si>
    <t>Oakden slit his wrists and got help from a neighbor, who called 911. Officers arrived to find Oakden with his neighbor on the porch. When Oakden was ordered to raise his hands, his shirt rose with his hands, revealing a gun tucked in his pants. He allegedly dropped his hands, pulled out the gun — an airsoft toy gun — and pointed it at officers. The airsoft gun fired, and officers fired on Oakden, who was struck 16 times.</t>
  </si>
  <si>
    <t>Ronald Ethington</t>
  </si>
  <si>
    <t>350 N. Freedom Blvd.</t>
  </si>
  <si>
    <t>Provo</t>
  </si>
  <si>
    <t>84601</t>
  </si>
  <si>
    <t>Provo Police</t>
  </si>
  <si>
    <t>Ethington allegedly tried to steal beer from a grocery store. Employees tried to subdue and restrain him in a break room, but when police arrived, Ethington and two other men were fighting for control of a handgun. They fired a Taser at him, but instead struck a store employee, who lunged at Ethington and became tangled in the leads and wires. Officers told Ethington to drop the gun, but he allegedly pointed the gun at officers. Chambers alternated gunfire and commands, but Ethington kept pointing the gun. He died after being shot seven times.</t>
  </si>
  <si>
    <t>Favian Martinez</t>
  </si>
  <si>
    <t>http://local.sltrib.com/charts/shootings/images/thumbs/20.jpg</t>
  </si>
  <si>
    <t>245 E. South Temple</t>
  </si>
  <si>
    <t>Martinez was fighting with a woman when a witness tried to intervene, investigators said. Martinez allegedly pointed a gun at the witness who called 911. Officers Bradley Shupe and Kory Olsen found him at an apartment building. They told him to put his hands up, but he allegedly pointed a gun at one of the officers, who opened fire.</t>
  </si>
  <si>
    <t>Gary M. Wheeler</t>
  </si>
  <si>
    <t>400 E 700 S</t>
  </si>
  <si>
    <t>Roosevelt</t>
  </si>
  <si>
    <t>84066</t>
  </si>
  <si>
    <t>Duchesne</t>
  </si>
  <si>
    <t>Roosevelt Police</t>
  </si>
  <si>
    <t>Wheeler, driving a stolen pickup, allegedly rammed Officer T.J. Bird's cruiser after Bird cut him off. When Wheeler reversed the truck to continue, Bird got out of his cruiser and approached the truck with his gun drawn. Bird got into the passenger side while the tires were spinning on ice and ordered Wheeler out of the truck. Wheeler complied initially, but as Bird began to walk around the front of the truck, Wheeler jumped back in and hit the accelerator. Bird fired through the windshield from the side of the truck and again through the open passenger door, killing Wheeler.</t>
  </si>
  <si>
    <t>Travis Paul Johnson</t>
  </si>
  <si>
    <t>3470 S. Redwood Road</t>
  </si>
  <si>
    <t>Officer Alton Jue and another officer, both in plainclothes, approached Johnson after he allegedly bought heroin in a Burger King parking lot. Police said Johnson backed up the car after they identified themselves as officers. When Jue's partner put his hands on the car hood to stop him, he allegedly accelerated, running over the officer's foot and knocking him down. Jue fired on Johnson, who died at a hospital.</t>
  </si>
  <si>
    <t>Tevita Talano Fisiitalia</t>
  </si>
  <si>
    <t>6700 S 625 E</t>
  </si>
  <si>
    <t>Murray</t>
  </si>
  <si>
    <t>Cottonwood Heights Police, Midvale Police</t>
  </si>
  <si>
    <t>Police chased Fisiitalia and three others from the scene of a botched home burglary in Midvale. When Koda, a police dog, cornered Fisiitalia, he shot the dog to death. As police continued to chase him, he allegedly pointed a gun at officers, who opened fire. A round fired by Midvale officer Brian Todd struck Fisiitalia in the head, killing him.</t>
  </si>
  <si>
    <t>Todd B. Hainsworth</t>
  </si>
  <si>
    <t>Lincoln Beach</t>
  </si>
  <si>
    <t>Vineyard</t>
  </si>
  <si>
    <t>84058</t>
  </si>
  <si>
    <t>Utah County Sheriff's Office</t>
  </si>
  <si>
    <t>Hainsworth called 911, told dispatchers he had taken 60 Clonazepam pills to kill himself and fired three gunshots. Deputies in an airplane spotted his pickup 3 miles from Utah Lake's Lincoln Beach; officers soon showed up in an armored van and patrol cars. He refused to show his hands and drove his truck away. Near the beach, he drove over a spike strip and a fence, continuing toward the beach and refusing to show his hands. He got out and allegedly pointed a handgun at the armored van; Detective Zachary Adams and Dep. Corey King shot Hainsworth from the van.</t>
  </si>
  <si>
    <t>Craig Steiner</t>
  </si>
  <si>
    <t>110 North and 2790 East</t>
  </si>
  <si>
    <t>A friend of Steiner's wife called 911 to report Steiner said he had killed his wife, but then the friend received a text message from the wife's phone, stating she was not dead. Officers found Steiner's wife and daughter standing in their driveway; the wife said Steiner claimed to have killed her “so that the police would come over and shoot him,” noting that he was dealing with medical issues. Officers said Steiner came out of the house holding what appeared to be a rifle and pointed it at them when Officer William J. Sweetwood shot him. The gun was actually a pellet gun; Steiner's wife said she told the officers that Steiner's gun wasn't real.</t>
  </si>
  <si>
    <t>Christopher Joseph Tucker</t>
  </si>
  <si>
    <t>http://local.sltrib.com/charts/shootings/images/thumbs/10.jpg</t>
  </si>
  <si>
    <t>I-80 and Utah 201</t>
  </si>
  <si>
    <t>Officer Louis Abner Jones shot Tucker after Tucker allegedly led authorities on a low-speed chase on Interstate 80, which ended when a trooper executed a PIT maneuver, stopping Tucker's pickup truck near Saltair. Investigators say Tucker rammed a trooper's car and threw the car into reverse, turning his wheels toward an officer, when Jones shot him. Tucker's family sued police, saying that Jones' dash cam video showed he did not activate his lights or sirens to stop Tucker, who was suffering from medical problems and may have been in diabetic shock. The family said the case settled for $100,000.</t>
  </si>
  <si>
    <t>George Huntzinger</t>
  </si>
  <si>
    <t>http://local.sltrib.com/charts/shootings/images/thumbs/21.jpg</t>
  </si>
  <si>
    <t>1000 East and 4700 South</t>
  </si>
  <si>
    <t>Millcreek</t>
  </si>
  <si>
    <t>84117</t>
  </si>
  <si>
    <t>Salt Lake County Sheriff's Office (now Unified Police Department)</t>
  </si>
  <si>
    <t>Huntzinger, a former social service worker and veteran, fired a shotgun from his Millcreek apartment balcony. After 40 minutes of failed negotiations with a SWAT team, an officer shot Huntzinger. Huntzinger had fired eight rounds when he died. Investigators found ammunition stashed at each window of the apartment. His shots appeared to be indiscriminate; family said his marksmanship was excellent, and he would have shot officers if that was his intention.</t>
  </si>
  <si>
    <t>Wade Russell Pennington</t>
  </si>
  <si>
    <t>2408 West Marion Drive</t>
  </si>
  <si>
    <t>West Jordan</t>
  </si>
  <si>
    <t>84084</t>
  </si>
  <si>
    <t>Officer Jared Nichols shot Pennington twice after he led police on a chase. Nichols and another officer trapped Pennington's SUV in a cul-de-sac; Pennington kept revving his engine and trying to flee, police said. Pennington's parents sued the department for $1 million, but the lawsuit was dismissed at the stipulation of both parties. Nichols was found justified in the shooting. The other officer who trapped Pennington in the cul-de-sac was fired for failing to activate his emergency lights during the car chase.</t>
  </si>
  <si>
    <t>Michael Batchelor</t>
  </si>
  <si>
    <t>http://local.sltrib.com/charts/shootings/images/thumbs/33.jpg</t>
  </si>
  <si>
    <t>N 200 E &amp; E 200 N</t>
  </si>
  <si>
    <t>Santaquin</t>
  </si>
  <si>
    <t>84655</t>
  </si>
  <si>
    <t>Payson Police, Utah County Sheriff's Office</t>
  </si>
  <si>
    <t>Batchelor reportedly was despondent about money and family problems when he sent a text message to his wife, stating “I love you and goodbye.” Relatives went to his Santaquin home, where they heard a gunshot and called police. Batchelor yelled at the responding SWAT team to leave. After an hour or so, he allegedly went to an open front door and pointed a shotgun at police, who shot him. Officers said they ordered him several times to put down the gun.</t>
  </si>
  <si>
    <t>Damon Lee Weems</t>
  </si>
  <si>
    <t>http://local.sltrib.com/charts/shootings/images/thumbs/16.jpg</t>
  </si>
  <si>
    <t>5200 S St &amp; 1950 W St</t>
  </si>
  <si>
    <t>Roy Police</t>
  </si>
  <si>
    <t>During a family dispute, Weems allegedly threatened his mother with a knife to get a shotgun she was trying to hide from him. Weems struggled with his mother over the gun, firing it into wall and nearly hitting his 10-year-old son, prosecutors said. Weems then barricaded himself in a bedroom and fired his gun twice as officers tried to get his mother and son out of the apartment. He allegedly came out, carrying gun in "an aggressive 'ready' position," prosecutors wrote. Sgt. Mike Elliott and Officer Brian Seward fired, both striking him. Weems fired, narrowly missing Elliott.</t>
  </si>
  <si>
    <t>Michael John Taylor</t>
  </si>
  <si>
    <t>4366 W 2550 S St</t>
  </si>
  <si>
    <t>West Haven</t>
  </si>
  <si>
    <t>84401</t>
  </si>
  <si>
    <t>Weber County Sheriff's Office</t>
  </si>
  <si>
    <t>Taylor, recently charged with aggravated sex abuse of a child, tried to goad police into killing him during a 90-minute stand-off, investigators said. Officers had been on the phone with him while he hid in the barn at his West Haven house, trying to convince him not to kill himself. He allegedly approached officers, holding a gun. Officers had been told by a commander to use non-lethal force and fired bean-bag rounds at Taylor. But Deputy Curtis Ricks, who said he didn't know about that order, decided Taylor was too close to another officer and fired on him.</t>
  </si>
  <si>
    <t>Jeffrey Cramer</t>
  </si>
  <si>
    <t>2210 E. Kayscreek Drive</t>
  </si>
  <si>
    <t>Layton</t>
  </si>
  <si>
    <t>84040</t>
  </si>
  <si>
    <t>Layton Police</t>
  </si>
  <si>
    <t>Cramer called a police dispatcher and said he wanted to hurt someone. He previously had pointed a gun at his wife, not realizing who she was, investigators said. Officers went to his house and ordered him eight times to come outside with his hands empty, prosecutors said. Instead, he allegedly went outside and pointed his gun at a police sergeant. Police said Cramer fired once at police during the encounter. Sgt. Jason Hinojosa and Officer Anthony Yuen fired on Cramer, killing him.</t>
  </si>
  <si>
    <t>Hussein Al-Rekabi</t>
  </si>
  <si>
    <t>404 S West Temple</t>
  </si>
  <si>
    <t>Al-Rekabi opened fire on a downtown night club while angry relatives allegedly shouted death threats at officers. Al-Rekabi ignored an officer's command to stop, so police shot him to death. Investigators say his younger brother and other members of the Iraqi Mafia gang plotted to kidnap, torture and kill a Salt Lake City officer.</t>
  </si>
  <si>
    <t>Marcus Agrillo</t>
  </si>
  <si>
    <t>1300 W and 2400 S</t>
  </si>
  <si>
    <t>West Valley City Police, Salt Lake County Sheriff's Office (now Unified Police Department), U.S. Marshals, Taylorsville Police, Utah Department of Corrections</t>
  </si>
  <si>
    <t>Agrillo and two others allegedly carjacked a vehicle before they were cornered by police in West Valley City. Two of the suspects surrendered, but Agrillo refused to get out of the car and told police he had a gun, prosecutors said. Agrillo allegedly pointed what appeared to be a gun at officers, who shot at him. Prosecutors and police did not release whether the item in Agrillo's hand actually was a gun.</t>
  </si>
  <si>
    <t>Brian Wood</t>
  </si>
  <si>
    <t>http://local.sltrib.com/charts/shootings/images/thumbs/7.jpg</t>
  </si>
  <si>
    <t>115 E. 100 North</t>
  </si>
  <si>
    <t>84025</t>
  </si>
  <si>
    <t>Davis County Sheriff's Office</t>
  </si>
  <si>
    <t>Wood, a part-time firefighter, called 911 and falsely claimed that he beat and raped his wife. Wood got in a pickup outside his Farmington home with two pistols, firing one after officers arrived at the home. After two hours, officers used tear gas to force Wood out of the car, where he waited for several more hours. Officers used foam batons, pepper balls, flash-bangs and Tasers to get him to drop the gun. Dep. Joshua Boucher shot Wood when he allegedly pointed the gun at officers.</t>
  </si>
  <si>
    <t>Richard Jackson</t>
  </si>
  <si>
    <t>Jackson's 16-year-old daughter called dispatchers to report Jackson was choking her mother. Officers said they arrived to find Jackson had dragged his wife down the street, screaming while holding a knife to her neck. Longman shot Jackson once in the head after Jackson allegedly would not comply with officers' orders to release her. Jackson also allegedly began counting down from the number 10 to indicate when he would kill her.</t>
  </si>
  <si>
    <t>Gregory Martin Lamb</t>
  </si>
  <si>
    <t>http://local.sltrib.com/charts/shootings/images/thumbs/22.jpg</t>
  </si>
  <si>
    <t>909 S 50 E</t>
  </si>
  <si>
    <t>Hyde Park</t>
  </si>
  <si>
    <t>84318</t>
  </si>
  <si>
    <t>Cache</t>
  </si>
  <si>
    <t>Logan Police, North Park Police, Smithfield Police, Utah State University Police</t>
  </si>
  <si>
    <t>Lamb's father called 911 to report that Lamb was “totally intoxicated” and “threatening our lives.” After police arrived at his Hyde Park home, Lamb allegedly fired several shots out the window. After phone negotiations failed, Lamb came outside with two pistols and allegedly began to point one of the guns toward officers, six of whom fired on Lamb.</t>
  </si>
  <si>
    <t>Thanh Minh Tran</t>
  </si>
  <si>
    <t>http://img.deseretnews.com/images/article/contentimagetall/695276001/695276001.jpg</t>
  </si>
  <si>
    <t>3538 S. Redwood Road</t>
  </si>
  <si>
    <t>Tran allegedly held up a jewelry store at gunpoint when the store owner's son called police. Tran tried to leave the store with a case of jewelry, but when police arrived he forced the owner to leave with him. She broke free and ran toward the parking lot. Tran turned toward the officers and fired one round. Officers fired back, hitting Tran in the torso.</t>
  </si>
  <si>
    <t>Kelly Wark</t>
  </si>
  <si>
    <t>http://local.sltrib.com/charts/shootings/images/thumbs/29.jpg</t>
  </si>
  <si>
    <t>1000 E. Main St.</t>
  </si>
  <si>
    <t>Lehi</t>
  </si>
  <si>
    <t>Lehi Police</t>
  </si>
  <si>
    <t>Wark, who had a history of mental illness, had moved from Washington state to Provo to attend massage therapy school. Capt. Harold Terry stopped Wark's car because a witness said she might be driving under the influence. Police said Wark and Terry spoke briefly when some kind of struggle broke out between them. Terry was shot twice in the head; two other officers shot and killed Wark as she got out of the car.</t>
  </si>
  <si>
    <t>Jose Enrique Gelpi</t>
  </si>
  <si>
    <t>http://local.sltrib.com/charts/shootings/images/thumbs/27.jpg</t>
  </si>
  <si>
    <t>600 South and 600 East</t>
  </si>
  <si>
    <t>Gelpi was in his car when undercover officers tried to arrest him near Trolley Square in Salt Lake City. Det. Miguel Miranda was undercover when Gelpi, a suspected drug runner, allegedly tried to flee in his SUV, striking a sergeant who was on foot and causing minor injuries to his leg. Miranda shot him to death.</t>
  </si>
  <si>
    <t>Ron Larsen</t>
  </si>
  <si>
    <t>3100 S. Washington St.</t>
  </si>
  <si>
    <t>South Salt Lake Police</t>
  </si>
  <si>
    <t>A woman ran into a nearby office saying she needed to call 911 to report a domestic dispute involving one of her friends. An office receptionist saw Larsen outside his house across the street, “ranting and raving” at a woman sitting in the yard. Police arrived at Larsen's home, where Larsen allegedly fired a gun at Hermansen. Officers Chase Hermansen and Stephen Bernards returned fire, killing Larsen.</t>
  </si>
  <si>
    <t>Ross Sullivan</t>
  </si>
  <si>
    <t>256 E. Helm St.</t>
  </si>
  <si>
    <t>Police were called to Sullivan's apartment after neighbors said he was banging an outdoor railing with a sword and had thrown a TV, a Christmas tree and a toy Santa Claus into the courtyard from a fourth-floor balcony. During the a standoff, Sullivan allegedly pushed a sword through his apartment door and fled as officers unsuccessfully tried to fire a Taser at him. Sullivan then returned to his apartment, and officers said they followed him inside. There he allegedly struck one officer with the sword, cutting his jacket and causing a "blunt force injury," police said. When Sullivan allegedly began to swing the sword at Officer Jason Rasmussen. Rasmussen shot and killed him.</t>
  </si>
  <si>
    <t>Patrick Gavin Rees</t>
  </si>
  <si>
    <t>415 E 8400 S</t>
  </si>
  <si>
    <t>Sandy</t>
  </si>
  <si>
    <t>84070</t>
  </si>
  <si>
    <t>Officers went to Rees' home because a bail bondsman was revoking his bail, and Rees was wanted on domestic violence allegations. Rees' wife let police inside, where they found Rees hiding in the attic. Rees allegedly jumped out from under insulation, pointing a gun at Lt. William O'Neil. The officers fired on Rees, killing him.</t>
  </si>
  <si>
    <t>Robert Lynn Harris</t>
  </si>
  <si>
    <t>3336 W. 3500 South</t>
  </si>
  <si>
    <t>U.S. Marshals</t>
  </si>
  <si>
    <t>The mother of Harris' girlfriend called marshals because Harris allegedly said he was going to “smash” his girlfriend. Marshals went to the West Valley City dry cleaning shop where the girlfriend worked. Harris and the girlfriend were having a breakup conversation when the marshals arrived, relatives said. Harris, who was wanted for violating federal probation, tried to flee. The marshals said they saw a revolver in Harris' hand and shot him. The girlfriend said he was not armed and marshals didn't order him to freeze before shooting him.</t>
  </si>
  <si>
    <t>Stephen Atiana/Oleiratiana</t>
  </si>
  <si>
    <t>350 South 300 West</t>
  </si>
  <si>
    <t>Atiana had stabbed two men in Pioneer Park, one fatally, when Officer Jenn Diederich shot Atiana. Police said Atiana threatened Diederich with the knife.</t>
  </si>
  <si>
    <t>James Gaylord III</t>
  </si>
  <si>
    <t>400 N 500 W</t>
  </si>
  <si>
    <t>Moab</t>
  </si>
  <si>
    <t>84532</t>
  </si>
  <si>
    <t>Grand</t>
  </si>
  <si>
    <t>Grand County Sheriff's Office</t>
  </si>
  <si>
    <t>Deputies went to Gaylord's mobile home due to reports he was suicidal and armed. Deputies and Moab police said they urged Gaylord to put down his guns and surrender. Instead, he walked out of the mobile home, carrying a rifle and handgun. Chief Deputy Curt Brewer shot him as he approached officers and reached for the handgun.</t>
  </si>
  <si>
    <t>Christopher Cotton</t>
  </si>
  <si>
    <t>http://local.sltrib.com/charts/shootings/images/thumbs/9.jpg</t>
  </si>
  <si>
    <t>3500 South and 4800 West</t>
  </si>
  <si>
    <t>Cotton was asleep in a car parked at a 7-Eleven when Salmon stopped for a drink and saw him. Two hours later, Officer Kevin Salmon saw Cotton still was asleep and employees wanted Cotton to leave because he was taking up a handicapped parking space. Salmon called for assistance and woke up Cotton; Salmon said Cotton acted nervously and had no ID. Cotton was holding a gun, which he allegedly turned toward Salmon. Salmon and Officer Tyler Longman fired multiple shots at Cotton.</t>
  </si>
  <si>
    <t>Ricky Christopher Raso</t>
  </si>
  <si>
    <t>550 N. Starcrest Drive</t>
  </si>
  <si>
    <t>According to a heavily-redacted police report, someone called 911 to report Raso was threatening to kill himself, contradicting initial police statements that a caller said Raso had a gun and was threatening passers-by. Police wrote that dispatchers told officers Raso had a gun, but none was seen. At some point, Raso reached into a pocket while charging at Officer Ben Jones, when Jones fired on him. The department declined Tribune requests for the 911 recordings.</t>
  </si>
  <si>
    <t>Darren Neal Greuber Sr.</t>
  </si>
  <si>
    <t>http://img.deseretnews.com/images/article/contentimagetall/685211594/685211594.jpg</t>
  </si>
  <si>
    <t>1700 West and 5600 South</t>
  </si>
  <si>
    <t>West Jordan Police, South Jordan Police via Salt Lake County Gang Unit</t>
  </si>
  <si>
    <t>Members of the Salt Lake County Gang Unit tried to serve a search warrant on Grueber, surrounding him as he parked at a Taylorsville apartment. Grueber's car struck a a tree and another car while patrol vehicles blocked him in. Officer Jared Nichols approached the passenger side and ordered Grueber to stop the car. He did not. West Jordan Det. Aaron L. Daley, South Jordan and Nichols fired on him.</t>
  </si>
  <si>
    <t>Steven Sickler</t>
  </si>
  <si>
    <t>http://local.sltrib.com/charts/shootings/images/thumbs/41.jpg</t>
  </si>
  <si>
    <t>672 S. Green St.</t>
  </si>
  <si>
    <t>Police said Sickler tried to carjack a man but was fought off; he then ran to a nearby house and took a woman hostage. He allegedly held her at gunpoint until he turned his head to talk to a police negotiator, creating a small space between himself and the hostage; Officer Scott Mourtgos fired an AR-15 assault rifle, striking Sickler in the head.</t>
  </si>
  <si>
    <t>Steven Lane</t>
  </si>
  <si>
    <t>Centerville PD</t>
  </si>
  <si>
    <t>Lt. Paul Child and another officer went to Lane's Centerville home to investigate a reported assault. Lane wouldn't come outside, so his girlfriend invited officers into their bedroom, where Lane allegedly pointed a rifle at Child. The girlfriend and her daughter corroborated Child's account.</t>
  </si>
  <si>
    <t>William Louis Florez</t>
  </si>
  <si>
    <t>http://local.sltrib.com/charts/shootings/images/thumbs/45.jpg</t>
  </si>
  <si>
    <t>368 28th St.</t>
  </si>
  <si>
    <t>Layton Police, Ogden Police, Weber Morgan Narcotics Strike Force</t>
  </si>
  <si>
    <t>The Strike Force, Layton Sgt. Travis Homer, Ogden officer Jacob Sube, was serving a no-knock warrant at Florez's home after undercover officers bought meth and a gun from him. Homer was at the living room window when Florez appeared in the doorway and pointed a gun at Homer. Homer fired and missed; Sube fired twice and killed Florez. The gun was a BB gun replica of a semi-automatic handgun.</t>
  </si>
  <si>
    <t>Jesse Cochran</t>
  </si>
  <si>
    <t>http://img.ksl.com/slc/118/11843/1184326.jpg?filter=ksl/story_635</t>
  </si>
  <si>
    <t>700 East and 7600 South</t>
  </si>
  <si>
    <t>Midvale</t>
  </si>
  <si>
    <t>84047</t>
  </si>
  <si>
    <t>Midvale Police</t>
  </si>
  <si>
    <t>Officers said they tried to pull Cochran over on suspicion of drunken driving, but he fled, crashing into another car nearby. Cochran then led police on a foot chase and allegedly stole a Cadillac at knife-point. Police say he struck one officer with the car, causing minor injuries, and slammed into a cruiser when officers fired on him.</t>
  </si>
  <si>
    <t>Luis Mandajano Garcia</t>
  </si>
  <si>
    <t>http://img.ksl.com/slc/93/9399/939918.jpg?filter=ksl/story_635</t>
  </si>
  <si>
    <t>4800 West and 3500 South</t>
  </si>
  <si>
    <t>Undercover officers arranged a drug sale with Garcia, a suspected dealer, and planned to arrest him. They said when they closed in on his car, Garcia pointed a gun at one officer's head. Officer Andy Attridge fired seven times, killing Garcia. Garcia fired one round through the floor of the car.</t>
  </si>
  <si>
    <t>Armondo Jerome Sanchez</t>
  </si>
  <si>
    <t>300 block Kershaw Street</t>
  </si>
  <si>
    <t>Ogden Police</t>
  </si>
  <si>
    <t>Police saw Sanchez running from one of two businesses that had reported robberies, and chased him behind some houses. Police said Sanchez was holding a gun and dropped it when ordered. But when ordered to lay on the ground, Sanchez allegedly picked up the gun and pointed it at Officer Jeremy Nelson. Nelson shot Sanchez once in the torso; Sanchez died the next day.</t>
  </si>
  <si>
    <t>Jesse Gene Turnbow</t>
  </si>
  <si>
    <t>500 block 35th Street</t>
  </si>
  <si>
    <t>Officers said they tried to question Turnbow after several callers reported a fight and shots fired. Turnbow, who had been having “distraught” discussions with his girlfriend, was spotted by neighbors walking up the street with a shotgun, which he allegedly fired randomly at least once. Police said Turnbow initiated gunfire and reloaded during a shootout in which he fired eight shots. Officers shot Turnbow 20 times.</t>
  </si>
  <si>
    <t>Jose Castaneda, a.k.a. Alex Rivera a.k.a. Carlos Caesar Rivera</t>
  </si>
  <si>
    <t>1910 South and 200 East</t>
  </si>
  <si>
    <t>A 911 caller whose home was burglarized the night before said someone in a mask and holding a gun had just knocked on his door and fled when the caller answered. Officer Alma Sweeny saw Rivera walking nearby. Rivera allegedly refused to take his hands out of his pockets and ran away from Sweeney, who chased him. When Sweeney was about 10 feet from Rivera, Rivera allegedly pulled out a gun and fired at Sweeney. Sweeney returned fire, killing Rivera.</t>
  </si>
  <si>
    <t>William Glen Maw</t>
  </si>
  <si>
    <t>http://local.sltrib.com/charts/shootings/images/thumbs/46.jpg</t>
  </si>
  <si>
    <t>Porter Avenue and 12th Street</t>
  </si>
  <si>
    <t>A trooper said he pulled Maw over because he and his passenger weren't wearing seatbelts. Sgt. Troy Burnett said he stopped to assist and recognized Maw as a white supremacist with a criminal history. He said he stayed to ensure the trooper's safety as he arrested Maw's passenger on an outstanding warrant. Burnett said he saw Maw move in the car and ordered him to get out for a pat-down. Instead Maw ran away. He allegedly raised his shirt, grabbed a gun and pointed it at Burnett. Burnett fired four times, knocking Maw to the ground. When Maw allegedly kept holding the gun raised, Burnett fired twice more and and Officer Aaron Hawes fired once.</t>
  </si>
  <si>
    <t>Tony Shane Francis</t>
  </si>
  <si>
    <t>Indian Canyon</t>
  </si>
  <si>
    <t>84021</t>
  </si>
  <si>
    <t>Duchesne County Sheriff's Office, Roosevelt Police</t>
  </si>
  <si>
    <t>A deputy noticed Francis was driving an SUV with stolen plates and tried to pull him over. Instead Francis led officers on a 25-mile chase to Indian Canyon, where Francis crashed the truck. He got out, fired a gun at the officers and jumped into a pickup vacated by a retreating deputy. He then crashed that truck. As officers approached, he alleged fired again; they shot him while he was in the truck. Francis had absconded from federal parole in Oregon.</t>
  </si>
  <si>
    <t>James R. Castillo</t>
  </si>
  <si>
    <t>84088</t>
  </si>
  <si>
    <t>West Jordan Police</t>
  </si>
  <si>
    <t>Castillo and his wife had a fight, and his wife left the house with her two children. She said Castillo shoved her and was threatening suicide. Castillo soon called 911 himself and said, “I have a gun and I'm going to hurt [the] first person to come to the door.” He barricaded himself inside, and officers heard what sounded like gunshots in the home. Over the next two hours he called police twice. He then opened the door and yelled, “Come and get me.” Officers told him to come outside, but he ran at police. Officers found exploded firecrackers in the house.</t>
  </si>
  <si>
    <t>Bounmy Ousa</t>
  </si>
  <si>
    <t>http://img.ksl.com/slc/14/1459/145953.jpg?filter=ksl/story_635</t>
  </si>
  <si>
    <t>3300 West block Brookway Drive</t>
  </si>
  <si>
    <t>Officers Steven C. Ward and Matt Carman were parked in an unmarked car as part of a stakeout of another home when Ousa approached. Police said the officers opened fire after they saw Ousa brandish what they thought was a weapon but was actually a flashlight. Ousa's family said the officers took the flashlight from their home and planted it on Ousa to justify the shooting. The family also said Ward was on steroids, and Ward later resigned amidst a drug investigation against him. West Valley City settled a lawsuit with Ousa's family for $450,000.</t>
  </si>
  <si>
    <t>Bruce Cleveland</t>
  </si>
  <si>
    <t>1092 W. 200 South</t>
  </si>
  <si>
    <t>Orem</t>
  </si>
  <si>
    <t>Orem Police</t>
  </si>
  <si>
    <t>Cleveland was suspected of robbing a Pleasant Grove bank and eluded police during a car chase. He was later found at his Orem home. Cleveland, who allegedly had a gun in each hand, opened his garage door and hid behind a car. When Officers Robert J. Flygare and Ross Snyder told him to drop the guns, Cleveland allegedly climbed onto the car and fired three shots at officers. They returned fire, striking Cleveland several times.</t>
  </si>
  <si>
    <t>George Pryor</t>
  </si>
  <si>
    <t>http://wtoc.images.worldnow.com/images/23820071_BG2.jpg</t>
  </si>
  <si>
    <t>315 Rackley St</t>
  </si>
  <si>
    <t>Statesboro</t>
  </si>
  <si>
    <t>30458</t>
  </si>
  <si>
    <t>Bulloch</t>
  </si>
  <si>
    <t>Statesboro Police Department</t>
  </si>
  <si>
    <t>Police arrived at Pryor's house to enforce a code violation. Pryor was apprently involved in a shootout with officers, although circumstances remain unclear.</t>
  </si>
  <si>
    <t>http://www.wsav.com/story/23806056/one-dead-in-officer-involved-shooting-in-statesboro</t>
  </si>
  <si>
    <t>Irish/KS</t>
  </si>
  <si>
    <t>Michael A. Sica</t>
  </si>
  <si>
    <t>http://ak-cache.legacy.net/legacy/images/Cobrands/Syracuse/Photos/o474184sica_20131103.jpg</t>
  </si>
  <si>
    <t>5006 Aitchison Road</t>
  </si>
  <si>
    <t>13215</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</si>
  <si>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</si>
  <si>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</si>
  <si>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Dionne L. Jordan</t>
  </si>
  <si>
    <t>http://www.goerie.com/storyimage/GE/20140304/NEWS02/303039915/AR/0/AR-303039915.jpg</t>
  </si>
  <si>
    <t>1702 East 38th Street</t>
  </si>
  <si>
    <t>16510</t>
  </si>
  <si>
    <t>Erie Police Department</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</si>
  <si>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</si>
  <si>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</si>
  <si>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James Bryant</t>
  </si>
  <si>
    <t>9155 Richmond Highway</t>
  </si>
  <si>
    <t>Fort Belvoir</t>
  </si>
  <si>
    <t>22060</t>
  </si>
  <si>
    <t>Bryant assaulted an officer, took his baton and hit the officer with it. The officer then shot and killed Bryant.</t>
  </si>
  <si>
    <t>http://patch.com/virginia/greateralexandria/police-identify-man-killed-at-alexandria-homeless-shelter</t>
  </si>
  <si>
    <t>Shane Whitworth</t>
  </si>
  <si>
    <t>500 Bay Cove Quay</t>
  </si>
  <si>
    <t>Virginia Beach</t>
  </si>
  <si>
    <t>23462</t>
  </si>
  <si>
    <t>Virginia Beach City</t>
  </si>
  <si>
    <t>Virginia Beach Police Department</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</si>
  <si>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</si>
  <si>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</si>
  <si>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John Wayne Howell</t>
  </si>
  <si>
    <t>426 Old Wire Road</t>
  </si>
  <si>
    <t>31006</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</si>
  <si>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</si>
  <si>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</si>
  <si>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Louis Kimbro</t>
  </si>
  <si>
    <t>3700 block Hermitage Drive</t>
  </si>
  <si>
    <t>Whitehaven</t>
  </si>
  <si>
    <t>38116</t>
  </si>
  <si>
    <t>The police were called by Ms. Jones, Mr. Kimbro's sister as he was trying to enter here house using a butcher knife. Allegedly, Mr Kimbro charged the police eith the knife and was shot 30 times.</t>
  </si>
  <si>
    <t>http://blog.operation-nation.com/?p=115</t>
  </si>
  <si>
    <t>Allan DeVillena II</t>
  </si>
  <si>
    <t>http://www.gannett-cdn.com/-mm-/430bc4eb38395aeb9fbbe84890ddcdbdb104e68e/c=0-50-403-352&amp;r=x404&amp;c=534x401/local/-/media/PalmSprings/2014/10/30/-tdsbrd08-17-2014desertsun1a01320140816imgmarinecpl.allande11.jpg</t>
  </si>
  <si>
    <t>275 S Indian Canyon Dr</t>
  </si>
  <si>
    <t>Palm Springs</t>
  </si>
  <si>
    <t>92262</t>
  </si>
  <si>
    <t>Palm Springs Police Department</t>
  </si>
  <si>
    <t>Officers fatally shot DeVillena after the 22-year-old unarmed Marine allegedly drunkenly drove his car at the officers. Despite conflicting witness statements, the county District Attorney declined to file charges against the officers in 2014.</t>
  </si>
  <si>
    <t>http://www.desertsun.com/story/news/crime_courts/2014/10/30/cpl-allan-devillena-ii-police-shooting-chad-nordman-mike-heron/18194959/</t>
  </si>
  <si>
    <t>Zheng Diao</t>
  </si>
  <si>
    <t>4415 West 36 1/2 Street</t>
  </si>
  <si>
    <t>St. Louis Park</t>
  </si>
  <si>
    <t>St Louis Park Police Department</t>
  </si>
  <si>
    <t>Police tasered Diao after the 76-year-old behaved erratically and held a knife to his throat. Diao later died from his injuries.</t>
  </si>
  <si>
    <t>http://www.startribune.com/politics/statelocal/220573291.html</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</si>
  <si>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</si>
  <si>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</si>
  <si>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</si>
  <si>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</si>
  <si>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</si>
  <si>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James "J.D" David Duttman</t>
  </si>
  <si>
    <t>http://bloximages.newyork1.vip.townnews.com/mysuncoast.com/content/tncms/assets/v3/editorial/f/21/f21da24e-3cd8-11e3-8931-0019bb30f31a/5269651f3267c.image.jpg?resize=300%2C203</t>
  </si>
  <si>
    <t>N Toledo Blade Blvd &amp; I-75</t>
  </si>
  <si>
    <t>North Port</t>
  </si>
  <si>
    <t>34286</t>
  </si>
  <si>
    <t>North Port Police Department</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</si>
  <si>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</si>
  <si>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</si>
  <si>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</si>
  <si>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</si>
  <si>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</si>
  <si>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</si>
  <si>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</si>
  <si>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Julie Caudill</t>
  </si>
  <si>
    <t>6483 Ponset St</t>
  </si>
  <si>
    <t>43017</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</si>
  <si>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</si>
  <si>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http://www.10tv.com/content/stories/2013/10/25/columbus-woman-shot-by-police-ponset-drive.html</t>
  </si>
  <si>
    <t>Vincent L. Young</t>
  </si>
  <si>
    <t>10000 Bay Pines Boulevard North</t>
  </si>
  <si>
    <t>33708</t>
  </si>
  <si>
    <t>Bay Pines VA Police</t>
  </si>
  <si>
    <t>Young claimed he had a bomb and lunged a knife toward VA police. The officer shot and killed Young. Young did not have a bomb.</t>
  </si>
  <si>
    <t>http://www.wfla.com/Global/story.asp?S=23793064</t>
  </si>
  <si>
    <t>William Alfred Harvey III</t>
  </si>
  <si>
    <t>16400 block Woodruff Ave</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</si>
  <si>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</si>
  <si>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</si>
  <si>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</si>
  <si>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Lu</t>
  </si>
  <si>
    <t>Richard Rodriguez</t>
  </si>
  <si>
    <t>3000 block West Ramsey Street</t>
  </si>
  <si>
    <t>Banning</t>
  </si>
  <si>
    <t>92220</t>
  </si>
  <si>
    <t>Banning Police Department</t>
  </si>
  <si>
    <t>Police officer responded to a call about a man who was knocking on motel room doors looking for a woman.The man brandished a pistol and the officer shot him.</t>
  </si>
  <si>
    <t>http://blog.pe.com/breaking-news/2013/10/27/banning-police-officer-fatally-shoots-man-at-hotel/</t>
  </si>
  <si>
    <t>Feisty</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</si>
  <si>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</si>
  <si>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</si>
  <si>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</si>
  <si>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</si>
  <si>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</si>
  <si>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Wilmon L. Hutto Jr.</t>
  </si>
  <si>
    <t>Mineral Springs Rd &amp; Oak Dr</t>
  </si>
  <si>
    <t>29073</t>
  </si>
  <si>
    <t>Lexington County Sheriff's Office</t>
  </si>
  <si>
    <t>Officers responded to a report of shots fired at Hutto's home. Upon arrival, offficer say Hutto threatened him and pointed a gun at the officer. Officer shot and killed Hutto.</t>
  </si>
  <si>
    <t>http://www.wltx.com/news/article/254423/2/Officer-Involved-Shooting-in-Lexington</t>
  </si>
  <si>
    <t>Alex</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</si>
  <si>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</si>
  <si>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</si>
  <si>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</si>
  <si>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</si>
  <si>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</si>
  <si>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</si>
  <si>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John Curtis "JC" Garreaux</t>
  </si>
  <si>
    <t>http://www.keslingfuneralhome.net/fh_live/12400/12468/images/obituaries/2312467.jpg</t>
  </si>
  <si>
    <t>Highway 34</t>
  </si>
  <si>
    <t>Fort Thompson</t>
  </si>
  <si>
    <t>57339</t>
  </si>
  <si>
    <t>Pierre Police Department, Hughes County Sheriff's Office, USMS and BIA</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</si>
  <si>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</si>
  <si>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</si>
  <si>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Cortdalro Damarcel Brown</t>
  </si>
  <si>
    <t>13502 Northborough</t>
  </si>
  <si>
    <t>77067</t>
  </si>
  <si>
    <t>Franklin Parish Sheriff's Office</t>
  </si>
  <si>
    <t>Brown approached sheriff's car and tried to rob him at gunpoint</t>
  </si>
  <si>
    <t>http://www.chron.com/news/houston-texas/houston/article/Women-charged-after-Louisiana-deputy-fatally-4943179.php?cmpid=htx</t>
  </si>
  <si>
    <t>Jose Jovanny Mendoza</t>
  </si>
  <si>
    <t>Burbank Blvd and Riverton Ave</t>
  </si>
  <si>
    <t>Responding to a "man with gun" call in an intersection, police reportedly spotted Mendoza walking in the street. They report that when they approached him in their vehicle, he produced a gun. They shot and killed him.</t>
  </si>
  <si>
    <t>http://www.lapdonline.org/newsroom/news_view/54948</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</si>
  <si>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</si>
  <si>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</si>
  <si>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</si>
  <si>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</si>
  <si>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Shane David Cataline</t>
  </si>
  <si>
    <t>http://www.saukvalley.com/_internal/cimg!0/o5dsd3zg29iw5c5ka8fjhqgoyszcdlk</t>
  </si>
  <si>
    <t>E Rock Falls Rd &amp; Ronald Reagan Memorial Tollway</t>
  </si>
  <si>
    <t>Rock Falls</t>
  </si>
  <si>
    <t>61071</t>
  </si>
  <si>
    <t>Whiteside</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</si>
  <si>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</si>
  <si>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</si>
  <si>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</si>
  <si>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Thomas Bradley Garza</t>
  </si>
  <si>
    <t>http://d1t3gia0in9tdj.cloudfront.net/photo/tributes/t/8/r/207x207/1706493/cdd68fdf-597a-404e-b139-0ad12f095e5d.jpg</t>
  </si>
  <si>
    <t>4000 block Tulip Tree Drive</t>
  </si>
  <si>
    <t>76137</t>
  </si>
  <si>
    <t>A narcotics officer who fatally shot a suspect after he pointed a shotgun at officers executing a search warrant at a north Fort Worth house.</t>
  </si>
  <si>
    <t>http://www.wfaa.com/news/local/Tarrant-County-officer-involved-shooting-233107731.html</t>
  </si>
  <si>
    <t>Feisty</t>
  </si>
  <si>
    <t>Jimmy Cruz</t>
  </si>
  <si>
    <t>9200 block San Luis Ave</t>
  </si>
  <si>
    <t>South Gate</t>
  </si>
  <si>
    <t>90280</t>
  </si>
  <si>
    <t>South Gate Police Department</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</si>
  <si>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</si>
  <si>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https://local.nixle.com/alert/5097529/</t>
  </si>
  <si>
    <t>Michael W. Habay</t>
  </si>
  <si>
    <t>3009 Madison Ave</t>
  </si>
  <si>
    <t>80303</t>
  </si>
  <si>
    <t>Boulder Police Department</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</si>
  <si>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</si>
  <si>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</si>
  <si>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Carnell Lanair Williams</t>
  </si>
  <si>
    <t>http://ak-cache.legacy.net/legacy/images/Cobrands/CTPost/Photos/CT0021521-1_20131129.jpg</t>
  </si>
  <si>
    <t>193 Boston Ave</t>
  </si>
  <si>
    <t>Bridgeport</t>
  </si>
  <si>
    <t>06610</t>
  </si>
  <si>
    <t>Bridgeport Police Department</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</si>
  <si>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</si>
  <si>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</si>
  <si>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</si>
  <si>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</si>
  <si>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</si>
  <si>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</si>
  <si>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</si>
  <si>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</si>
  <si>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Brian Christopher Leggitt</t>
  </si>
  <si>
    <t>http://www.clickorlando.com/image/view/-/23170436/highRes/1/-/r0ijf2/-/Brian-Christopher-Leggitt.jpg</t>
  </si>
  <si>
    <t>1126 Wentwood Ave</t>
  </si>
  <si>
    <t>32804</t>
  </si>
  <si>
    <t>Orlando Police Department</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</si>
  <si>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</si>
  <si>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</si>
  <si>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Scott Alan Pfeffer</t>
  </si>
  <si>
    <t>http://www.cremationsocietyofco.com/wp-content/uploads/obits/1320395/714969.jpg</t>
  </si>
  <si>
    <t>1323 Monroe St</t>
  </si>
  <si>
    <t>Strasburg</t>
  </si>
  <si>
    <t>80136</t>
  </si>
  <si>
    <t>Adams County Sheriff's Office</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</si>
  <si>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</si>
  <si>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</si>
  <si>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</si>
  <si>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</si>
  <si>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</si>
  <si>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</si>
  <si>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</si>
  <si>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</si>
  <si>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Albert Manuel Vasquez</t>
  </si>
  <si>
    <t>http://extras.mnginteractive.com/live/media/site568/2013/1203/20131203__1204oisfolo~1.JPG</t>
  </si>
  <si>
    <t>700 block Kirk Glen Dr</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</si>
  <si>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</si>
  <si>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</si>
  <si>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</si>
  <si>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Ryan Senko</t>
  </si>
  <si>
    <t>http://galone-carusofuneralhome.com/obituaries/1677_002_14.jpg</t>
  </si>
  <si>
    <t>90 block Braddock Rd</t>
  </si>
  <si>
    <t>Mt Pleasant</t>
  </si>
  <si>
    <t>Senko's mother called 911 to report he was suicidal after a romantic break-up. Police spotted and pursued his car. He led them on a 15 minute high-speed chase until police pit-manouvered his car. Police report that he shot himself in the head, and they then shot at him several times. His death was ruled a suicide by the medical examiner.</t>
  </si>
  <si>
    <t>http://triblive.com/news/adminpage/6925665-74/police-senko-chase#axzz3MRw6D5q7</t>
  </si>
  <si>
    <t>Rogelio Cisneros-Chavez</t>
  </si>
  <si>
    <t>http://main.abqjournal.netdna-cdn.com/wp-content/uploads/2013/10/R.-Cisneros-Chavez-131x175.jpg</t>
  </si>
  <si>
    <t>600 NM-76</t>
  </si>
  <si>
    <t>Española</t>
  </si>
  <si>
    <t>87532</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</si>
  <si>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</si>
  <si>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</si>
  <si>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Gary Lee Cooper</t>
  </si>
  <si>
    <t>County deputies accompanied Cooper's girlfriend to his residence to retrieve some of her belongings. Upon arrival shots were fired at the officers. The situation developed into a standoff of a couple of hours, ending when Cooper was fatally shot.</t>
  </si>
  <si>
    <t>http://old.chronicle.augusta.com/stories/2001/08/27/met_321648.shtml</t>
  </si>
  <si>
    <t>Theron Wade Thompkins Jr.</t>
  </si>
  <si>
    <t>29841</t>
  </si>
  <si>
    <t>Aiken County Sheriff's Office</t>
  </si>
  <si>
    <t>Thompkins died of an apparent overdose one day after being caught, and released, in a drug raid. The coroner surmised that he'd swallowed the drugs to avoid arrest.</t>
  </si>
  <si>
    <t>http://old.chronicle.augusta.com/stories/2000/09/19/met_296695.shtml</t>
  </si>
  <si>
    <t>John Santella Jr.</t>
  </si>
  <si>
    <t>9000 block Northwest Eighth Street</t>
  </si>
  <si>
    <t>33172</t>
  </si>
  <si>
    <t>Bike patrol officers were flagged down by a man reporting that he'd been assaulted by another man roaming around with a kinfe. The officers discovered Santella, with an icepick, and followed him into a nearby apartment complex. After an encounter where Santella appeared irrational and suicidal, and lunged twice at officers, the police fatally shot him.</t>
  </si>
  <si>
    <t>http://articles.sun-sentinel.com/2002-05-30/news/0205291061_1_police-shootings-police-officers-miami-dade</t>
  </si>
  <si>
    <t>Herman Jackson</t>
  </si>
  <si>
    <t>Sylvester</t>
  </si>
  <si>
    <t>31791</t>
  </si>
  <si>
    <t>Worth</t>
  </si>
  <si>
    <t>Sylvester Police Department</t>
  </si>
  <si>
    <t>Jackson was apprehended at a small-town nightclub after he'd reportedly slapped the mother of his child. He resisted arrest. People on the scene said three officers slammed him to the ground and used a baton around his neck to subdue him. The police were turned away from two jails -- one was full, the other would not accept a prisoner in this condition -- and Jackson died in the hospital. An autopsy named the cause as a crushed larynx.</t>
  </si>
  <si>
    <t>http://www.tiftongazette.com/news/local_news/suspect-s-death-being-investigated/article_4f0471df-adde-5e55-859c-9c16c6183f34.html</t>
  </si>
  <si>
    <t>Gus Rahming</t>
  </si>
  <si>
    <t>http://static.boxrec.com/c/cd/Rahming.jpg</t>
  </si>
  <si>
    <t>NW 27th Ave &amp; Ali Baba Ave</t>
  </si>
  <si>
    <t>Opa-locka</t>
  </si>
  <si>
    <t>33054</t>
  </si>
  <si>
    <t>Police "Tactical Narcotics Team" surveillance of an apartment complex parking lot revealed Rahming, a Golden Gloves champion boxer, apparently dealing drugs. When approached Rahming ran into the complex with a weapon -- according to police. According to witnesses he was unarmed and desperately trying to flee into his cousin's apartment.</t>
  </si>
  <si>
    <t>http://articles.sun-sentinel.com/2004-04-07/news/0404070026_1_miami-dade-police-officer-gun-shooting</t>
  </si>
  <si>
    <t>Donald Cooper</t>
  </si>
  <si>
    <t>North Main Street and Riverside Boulevard</t>
  </si>
  <si>
    <t>61103</t>
  </si>
  <si>
    <t>According to police Cooper was harassing people at a grocery store, and ran off when officers arrived. He was shot to death as he appeared to reach for a gun -- he didn't have one. Cooper's family filed a wrongful death lawsuit seeking $8M and a full explanation from police.</t>
  </si>
  <si>
    <t>http://www.wifr.com/news/headlines/3238786.html</t>
  </si>
  <si>
    <t>Thomas McMullen</t>
  </si>
  <si>
    <t>http://jacksonville.com/sites/default/files/imagecache/slideshows-wide/McMullen_0.jpg</t>
  </si>
  <si>
    <t>5020 Cleveland Rd</t>
  </si>
  <si>
    <t>McMullen was intercepted by police at an apartment complex after he'd fired several shots at suspected robbers of his girlfriend's place. When officers arrived, McMullen refused to drop his weapon, and was fatally shot. He'd served 15 years in prison in years past for his involvement in a 1993 shooting.</t>
  </si>
  <si>
    <t>http://www.theledger.com/article/20120601/NEWS/120609964</t>
  </si>
  <si>
    <t>Michael Camberdella</t>
  </si>
  <si>
    <t>9000 block Tremezzo Lane</t>
  </si>
  <si>
    <t>33472</t>
  </si>
  <si>
    <t>Autistic, bipolar, low-IQ, ADHD Camberdella had gone outside to "cool off" after a partly violent confrontation with his mother. Police arrived and Camberdella, although unarmed, began to throw whatever came to hand at them. He was fatally shot with 11 bullets from a distance of more than 20 feet away.</t>
  </si>
  <si>
    <t>http://articles.sun-sentinel.com/2013-03-29/news/fl-deputy-involved-camberdella-cleared-20130329_1_palm-beach-county-sheriff-tremezzo-lane-michael-camberdella</t>
  </si>
  <si>
    <t>Taemarr Walker</t>
  </si>
  <si>
    <t>http://wfmj.images.worldnow.com/images/23740479_BG1.jpg</t>
  </si>
  <si>
    <t>Palmyra Rd SW &amp; Risher Rd</t>
  </si>
  <si>
    <t>44485</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</si>
  <si>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</si>
  <si>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http://www.policeone.com/officer-shootings/articles/6547413-Video-Ohio-police-respond-to-dramatic-OIS/</t>
  </si>
  <si>
    <t>David D. Long</t>
  </si>
  <si>
    <t>210 Rayburn Street</t>
  </si>
  <si>
    <t>Coffeeville</t>
  </si>
  <si>
    <t>38922</t>
  </si>
  <si>
    <t>Yalobusha</t>
  </si>
  <si>
    <t>Coffeeville Police Department</t>
  </si>
  <si>
    <t>Investigators say that Savage was responding alone, to a domestic incident. There was a shootout and Savage was shot four times. His return fire, killing the assailant, David Long.</t>
  </si>
  <si>
    <t>http://www.wmcactionnews5.com/story/23741323/officer-shot-and-in-critical-condition</t>
  </si>
  <si>
    <t>Mariano Joseph Mauro</t>
  </si>
  <si>
    <t>http://www.news10.net/images/300/169/2/assetpool/images/131023030345_mariano-mauro-640.jpg</t>
  </si>
  <si>
    <t>500 1st Avenue</t>
  </si>
  <si>
    <t>Portola</t>
  </si>
  <si>
    <t>96122</t>
  </si>
  <si>
    <t>Plumas</t>
  </si>
  <si>
    <t>Plumas County Sheriff's Office</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</si>
  <si>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</si>
  <si>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</si>
  <si>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Christoval Quintana</t>
  </si>
  <si>
    <t>http://www.meaningfulfunerals.net/fh_live/11100/11147/images/obituaries/2293396.jpg</t>
  </si>
  <si>
    <t>US-285</t>
  </si>
  <si>
    <t>Roswell</t>
  </si>
  <si>
    <t>88203</t>
  </si>
  <si>
    <t>Chaves</t>
  </si>
  <si>
    <t>Quintana was in a pursuit with officers. The pursuit ended in shots being fired. Quintana was shot and killed.</t>
  </si>
  <si>
    <t>http://www.koat.com/news/fatal-roswell-shootout-caught-on-camera/22577824</t>
  </si>
  <si>
    <t>Tracy Clyde</t>
  </si>
  <si>
    <t>http://walb.images.worldnow.com/images/25055856_BG5.jpg</t>
  </si>
  <si>
    <t>Pine Ave N</t>
  </si>
  <si>
    <t>Clyde was wanted for assault and robbery. Police found him in an vacant house. Clyde fought with an officer until being shot and killed.</t>
  </si>
  <si>
    <t>http://www.walb.com/story/25055856/lee-co-officer-cleared-in-shooting</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</si>
  <si>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</si>
  <si>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</si>
  <si>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</si>
  <si>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</si>
  <si>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Amberley McKenzie Hunnicutt</t>
  </si>
  <si>
    <t>http://wbtw.images.worldnow.com/images/25167034_BG2.jpg</t>
  </si>
  <si>
    <t>West Old Camden Road and New Market Road</t>
  </si>
  <si>
    <t>Hartsville</t>
  </si>
  <si>
    <t>29550</t>
  </si>
  <si>
    <t>Darlington</t>
  </si>
  <si>
    <t>Darlington County Sheriff's Office</t>
  </si>
  <si>
    <t>In the early morning hours of a Wednesday Amberley Hunnicutt and Tyler Evans Terry drew the attention of a county deputy by speeding through a 35 MPH zone at 70, and after a brief police chase they crashed and overturned at a bridge. The deputy also collided into their car as well. Both were killed; the deputy was unharmed.</t>
  </si>
  <si>
    <t>http://www.wbtw.com/story/25167034/funeral-plans-set-for-hartsville-pair-killed-after-police-chase</t>
  </si>
  <si>
    <t>Tyler Evans Terry</t>
  </si>
  <si>
    <t>Richard Fredrick Tis Mil Estrada</t>
  </si>
  <si>
    <t>http://www.krcrtv.com/image/view/-/30364270/highRes/3/-/maxw/240/-/5acyiy/-/richard-fredrick-estrada-3-jpg.jpg</t>
  </si>
  <si>
    <t>Willow Creek</t>
  </si>
  <si>
    <t>95573</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</si>
  <si>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</si>
  <si>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</si>
  <si>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Allen Locke</t>
  </si>
  <si>
    <t>http://d1jrw5jterzxwu.cloudfront.net/sites/default/files/article_media/allen_locke.jpg</t>
  </si>
  <si>
    <t>541 Pahasapa Road</t>
  </si>
  <si>
    <t>Pennington County Sheriff's Office</t>
  </si>
  <si>
    <t>Police were dispatched to remove an unwanted person from a house. Locke attacked with a knife, so they shot and killed him.</t>
  </si>
  <si>
    <t>http://indiancountrytodaymedianetwork.com/2014/12/22/native-american-man-who-attended-anti-police-brutality-rally-killed-police-next-day</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</si>
  <si>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</si>
  <si>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</si>
  <si>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</si>
  <si>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</si>
  <si>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</si>
  <si>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Jose Franco</t>
  </si>
  <si>
    <t>http://www.gannett-cdn.com/-mm-/804624694b9c09d9af6cba7ff45321192b42866f/c=0-283-640-645&amp;r=x1803&amp;c=3200x1800/local/-/media/KENS/KENS/2014/09/17/1410962820000-FRANCO.png</t>
  </si>
  <si>
    <t>22502 U.S. Highway 281 N #101</t>
  </si>
  <si>
    <t>78259</t>
  </si>
  <si>
    <t>Franco was in a store allegedly committing fraud or stealing a phone and ran into a parking lot when confronted by police. Officer Robert Mount tasered, pepper sprayed and hit him with a baton. Mount and Officer Roland Pacheco arresteed and tried to subdue Franco, who was "generally being difficult" while handcuffed and being taken to the hospital for a fast heart rate. While unloading him, police said he "appeared to be faking unresponsiveness". The officers threatened to intubate him if he did not respond, and when the staff did this, his pulse stopped. The death was ruled a homicide and is currently under investigation.</t>
  </si>
  <si>
    <t>http://www.mysanantonio.com/news/local/article/Report-Man-who-died-in-police-custody-showed-5628434.php</t>
  </si>
  <si>
    <t>Charles K. Goodridge</t>
  </si>
  <si>
    <t>https://scontent-b-sjc.xx.fbcdn.net/hphotos-xpf1/v/t1.0-9/10712896_701334586615905_4699821546276185739_n.jpg?oh=d55e92a748dd1597b68a35c78acc8ce9&amp;oe=552579A6</t>
  </si>
  <si>
    <t>11800 Grant Rd</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</si>
  <si>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</si>
  <si>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</si>
  <si>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</si>
  <si>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Christopher Alexander Stone</t>
  </si>
  <si>
    <t>http://www.fortbendstar.com/wp-content/uploads/2014/07/Stone-204x300.jpg</t>
  </si>
  <si>
    <t>3100 Timber View Dr</t>
  </si>
  <si>
    <t>Sugar Land</t>
  </si>
  <si>
    <t>77479</t>
  </si>
  <si>
    <t>Sugar Land Police Department</t>
  </si>
  <si>
    <t>Stone allegedly called police and threatened to start shooting people. After police arrived, Stone was fatally shot after pointing a handgun at arriving officers.</t>
  </si>
  <si>
    <t>http://www.khou.com/news/local/Sugar-Land-police-shoot-kill-suspect-who-fired-on-officers-266577131.html</t>
  </si>
  <si>
    <t>Richard Robert Howard</t>
  </si>
  <si>
    <t>http://bloximages.chicago2.vip.townnews.com/cdapress.com/content/tncms/assets/v3/editorial/6/12/612800de-0d40-11e4-ac00-0019bb2963f4/53c709d3c746a.preview-300.png</t>
  </si>
  <si>
    <t>5714 Sacramento Dr</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</si>
  <si>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</si>
  <si>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</si>
  <si>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</si>
  <si>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</si>
  <si>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</si>
  <si>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</si>
  <si>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</si>
  <si>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Tyshawn Hancock</t>
  </si>
  <si>
    <t>http://guenettefuneralhome.frontrunnerpro.com/runtime/90466/include/storage/thumb.php?edgeFade=4&amp;imgName=90466/DeathRecordStub/1908007/2855508.jpg&amp;imgWidth=72</t>
  </si>
  <si>
    <t>2850 Petzinger Road</t>
  </si>
  <si>
    <t>43209</t>
  </si>
  <si>
    <t>Franklin County Adult Probation Department, Columbus Police Department</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</si>
  <si>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</si>
  <si>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http://www.10tv.com/content/stories/2014/07/10/columbus-ohio-probation-officer-among-2-people-shot-in-southeast-columbus.html</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</si>
  <si>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</si>
  <si>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</si>
  <si>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</si>
  <si>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Wapato</t>
  </si>
  <si>
    <t>98951</t>
  </si>
  <si>
    <t>Yakama Nation Police</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</si>
  <si>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</si>
  <si>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</si>
  <si>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James E. Hamm</t>
  </si>
  <si>
    <t>208 N. Jefferson St</t>
  </si>
  <si>
    <t>42445</t>
  </si>
  <si>
    <t>Caldwell</t>
  </si>
  <si>
    <t>Princeton Police Department</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</si>
  <si>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</si>
  <si>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</si>
  <si>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Fidel Fernandez</t>
  </si>
  <si>
    <t>2581 N Hiatus Rd</t>
  </si>
  <si>
    <t>Cooper City Police Department</t>
  </si>
  <si>
    <t>A reported schizophrenic, Fernandez confronted three local officers, flicked a cigarette at them, and began physically engaging with two. He was pepper-sprayed and wrestled to the ground. At some point "they noticed he was turning blue." Fernandez died shortly thereafter from unknown causes.</t>
  </si>
  <si>
    <t>http://articles.sun-sentinel.com/2001-06-29/news/0106290170_1_police-officers-mentally-ill-man-spray</t>
  </si>
  <si>
    <t>Michael Anthony Lauda</t>
  </si>
  <si>
    <t>1800 block Wimbeldon Street</t>
  </si>
  <si>
    <t>Kissimmee</t>
  </si>
  <si>
    <t>34743</t>
  </si>
  <si>
    <t>Kissimmee Police Department</t>
  </si>
  <si>
    <t>Lauda had threatened to shoot his father, and his father called police from his job as a schoolbus driver, on an extended conversation. When Lauda arrived at home police were already there, prepared for him. After a brief auto chase, carjacking, and crash, Lauda was fatally shot by the police.</t>
  </si>
  <si>
    <t>http://articles.orlandosentinel.com/2007-02-11/news/OLAUDA11_1_lauda-kissimmee-police-police-department</t>
  </si>
  <si>
    <t>Raymond Lawson</t>
  </si>
  <si>
    <t>200 block Northwest 11th Street</t>
  </si>
  <si>
    <t>Three county officers in a "known drug dealing area" approached Lawson on the street in a old grey Crown Victoria. Lawson put up armed resistance, shooting one of the officers in the shoulder, before he was fatally shot.</t>
  </si>
  <si>
    <t>http://articles.sun-sentinel.com/2007-06-24/news/0706230199_1_deputy-involved-deputies-sheriff-s-office</t>
  </si>
  <si>
    <t>Leonides Pereira</t>
  </si>
  <si>
    <t>2300 S University D</t>
  </si>
  <si>
    <t>Davie</t>
  </si>
  <si>
    <t>Davie Police Department</t>
  </si>
  <si>
    <t>A weeks-long narcotics investigation involving the DEA and local police culminated in a sting in the parking lot of a Home Depot. Pereira, described by police as a cocaine trafficker, was fatally shot by two undercover officers from Davie.</t>
  </si>
  <si>
    <t>http://articles.sun-sentinel.com/2007-11-13/news/0711120379_1_drug-sting-drug-trafficking-cocaine-trafficking</t>
  </si>
  <si>
    <t>Javery Holliday</t>
  </si>
  <si>
    <t>1799 N. Congress Ave</t>
  </si>
  <si>
    <t>33409</t>
  </si>
  <si>
    <t>Holliday had just robbed a Circle K of $110 at 2:30 a.m. when two county officers arrived in the parking lot. Holliday turned his painted-black BB gun towards them, and he was fatally shot.</t>
  </si>
  <si>
    <t>http://articles.sun-sentinel.com/2009-03-11/news/0903100325_1_deputies-bb-gun-sheriff-s-office</t>
  </si>
  <si>
    <t>Richard Montero</t>
  </si>
  <si>
    <t>Summit Boulevard and Jog Road</t>
  </si>
  <si>
    <t>At 6:30 on a Friday morning two sheriff's deputies pounded on the side of a Ford Explorer, trying to wake the passed-out occupant, Montero. Once awake they decided to release him to his girlfriend rather than take him in. But when Montero realized his vehicle was to be towed, he became enraged, and violently struggled with the two. Tasers reportedly had no effect on him. The deputies, physically bested, fired five quick shots that killed the unarmed construction worker.</t>
  </si>
  <si>
    <t>http://articles.sun-sentinel.com/2010-04-09/news/fl-west-palm-beach-shooting-20100409_1_stun-guns-deputies-law-enforcement-officer</t>
  </si>
  <si>
    <t>Francisco Andres</t>
  </si>
  <si>
    <t>N Dixie Hwy &amp; 5th Ave N</t>
  </si>
  <si>
    <t>According to police, Andres was likely under the influence of alcohol when he unexpectedly stepped out in front of a moving police car on Dixie Highway. The impact was fatal. The officer was said not to have been speeding and no charges were brought.</t>
  </si>
  <si>
    <t>http://articles.sun-sentinel.com/2012-02-25/news/fl-pbso-hits-pedestrian-brf-20120225_1_pedestrian-sheriff-s-office-low-speed</t>
  </si>
  <si>
    <t>Robert Brooks</t>
  </si>
  <si>
    <t>http://www.post-gazette.com/image/2013/10/17/420x_q90_cMC_z/Robert-Brooks.jpg</t>
  </si>
  <si>
    <t>302 Thorn Street</t>
  </si>
  <si>
    <t>Sewickley</t>
  </si>
  <si>
    <t>15143</t>
  </si>
  <si>
    <t>Sewickley and Allegheny County police</t>
  </si>
  <si>
    <t>A suicidal Army Ranger grew increasingly violent in the months before he broke into the home of a former lover -- his cousin's wife -- and tussled with police officers who fatally shot him.</t>
  </si>
  <si>
    <t>http://www.post-gazette.com/stories/local/neighborhoods-north/man-shot-to-death-in-sewickley-694786/</t>
  </si>
  <si>
    <t>Glenn Llewellyn Briggs</t>
  </si>
  <si>
    <t>http://thumbs.mugshots.com/gallery/images/a5/fe/Glenn-Llewellyn-Briggs-mugshot-24546369.400x800.jpg</t>
  </si>
  <si>
    <t>905 East 23rd Place</t>
  </si>
  <si>
    <t>Panama City</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</si>
  <si>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</si>
  <si>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</si>
  <si>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</si>
  <si>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</si>
  <si>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Hernan Jaramillo</t>
  </si>
  <si>
    <t>2300 block East 21st Street</t>
  </si>
  <si>
    <t>Died after a struggle with Oakland police officers who were attempting to force him into a police vehicle.</t>
  </si>
  <si>
    <t>Pending Investigation</t>
  </si>
  <si>
    <t>http://www.sfgate.com/bayarea/article/Oakland-man-dies-in-police-custody-4653384.php</t>
  </si>
  <si>
    <t>Luke Bulzak</t>
  </si>
  <si>
    <t>3S303 Elfstrom Trail</t>
  </si>
  <si>
    <t>Batavia Township</t>
  </si>
  <si>
    <t>60510</t>
  </si>
  <si>
    <t>Kane County Police Department</t>
  </si>
  <si>
    <t>Fatally shot by Kane County Sheriff's Deputies after the man pointed a rifle at officers.</t>
  </si>
  <si>
    <t>http://www.dailyherald.com/article/20130708/news/707089665/</t>
  </si>
  <si>
    <t>Shawn Payne</t>
  </si>
  <si>
    <t>https://usgunviolence.files.wordpress.com/2014/11/shawn-maurice-payne.jpg?w=625</t>
  </si>
  <si>
    <t>I-70</t>
  </si>
  <si>
    <t>Loma</t>
  </si>
  <si>
    <t>81524</t>
  </si>
  <si>
    <t>Lakewood Police Department</t>
  </si>
  <si>
    <t>A suspect in an attempted kidnapping and car theft in Lakewood on Tuesday night was fatally shot after he pointed a weapon at officers.</t>
  </si>
  <si>
    <t>http://www.denverpost.com/breakingnews/ci_23634479/police-suspect-violent-lakewood-crime-killed-i-70</t>
  </si>
  <si>
    <t>John Sebastian Snider</t>
  </si>
  <si>
    <t>http://www.allenanddahl.com/fh_live/13900/13969/images/obituaries/2176071_wlpp.jpg</t>
  </si>
  <si>
    <t>3200 block Briarwood Drive</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</si>
  <si>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</si>
  <si>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</si>
  <si>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</si>
  <si>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Derek Hobson</t>
  </si>
  <si>
    <t>http://dgc27lrrryz1d.cloudfront.net/assets/local_story_media/Fatal-cemetery-shooting-called_1405732850/20140719dj_jail_mug_hobson__derek_thumb.jpg</t>
  </si>
  <si>
    <t>1500 N 800 E</t>
  </si>
  <si>
    <t>Needham</t>
  </si>
  <si>
    <t>46162</t>
  </si>
  <si>
    <t>Johnson County Sheriff's Office</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</si>
  <si>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</si>
  <si>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</si>
  <si>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Kevin Robert Welsh</t>
  </si>
  <si>
    <t>http://www.hayspost.com/wp-content/uploads/2013/10/Screen-Shot-2013-10-09-at-12.54.04-PM.png</t>
  </si>
  <si>
    <t>N Poplar St &amp; W 8th St</t>
  </si>
  <si>
    <t>67045</t>
  </si>
  <si>
    <t>Kansas Bureau of Investigation</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</si>
  <si>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</si>
  <si>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</si>
  <si>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Christopher Eric Augustin</t>
  </si>
  <si>
    <t>4145 Shadow Lane</t>
  </si>
  <si>
    <t>95405</t>
  </si>
  <si>
    <t>Paul Walters, 46, called 911 to report that Augustin was delusional and holding people against their will in an apartment. Police arrived and found him naked. They report that when he failed to obey commands and became combative, they wrestled him onto a bed and handcuffed him. Because he continued to kick, they used a maximum restraint cord (waist and ankles). They report that he went unconscious moments later, and that he could not be revived.</t>
  </si>
  <si>
    <t>http://www.pressdemocrat.com/news/2221236-181/man-who-died-in-santa?page=1</t>
  </si>
  <si>
    <t>Jason Michael Kerr</t>
  </si>
  <si>
    <t>http://www.tampabay.com/resources/images/dti/rendered/2013/10/RenderImage%20(2)_11753184_8col.jpg</t>
  </si>
  <si>
    <t>1755 Dr Martin Luther King Jr St S</t>
  </si>
  <si>
    <t>St Petersburg</t>
  </si>
  <si>
    <t>33705</t>
  </si>
  <si>
    <t>St Petersburg Police Department</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</si>
  <si>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</si>
  <si>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</si>
  <si>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Eddie Hollins</t>
  </si>
  <si>
    <t>6217 Two Notch Road</t>
  </si>
  <si>
    <t>29223</t>
  </si>
  <si>
    <t>Richland County Sheriff's Office</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</si>
  <si>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</si>
  <si>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</si>
  <si>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Felix Valdez</t>
  </si>
  <si>
    <t>3255 South Halsted St</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</si>
  <si>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</si>
  <si>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</si>
  <si>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</si>
  <si>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</si>
  <si>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http://www.nbcsandiego.com/news/local/Suspect-CHP-High-Speed-Pursuit-North-County-to-Otay-Mesa-228469991.html</t>
  </si>
  <si>
    <t>Abayomi Afolabi</t>
  </si>
  <si>
    <t>10100 block Winkler Dr</t>
  </si>
  <si>
    <t>Florissant Police Department</t>
  </si>
  <si>
    <t>Police report that they went to Afolabi's home after his ex-wife reported a domestic disturbance at her home, and saw him pulling his van into his driveway. They initially reported that he rammed their van, and that he "showed a handgun and they fired one shot striking the suspect in the head, killing him". They later reported that Afolabi shot himself in the head. A neighbor witness said "I observed the officer telling the guy to stop he was backing up real slow in his driveway and the one officer just opened fire on him."</t>
  </si>
  <si>
    <t>http://www.stltoday.com/news/local/crime-and-courts/man-shot-by-florissant-police-died-of-self-inflicted-wound/article_866722f4-ae2b-5463-910f-1b04f03ed289.html</t>
  </si>
  <si>
    <t>Michael Clifford Garmon</t>
  </si>
  <si>
    <t>http://thumbs.mugshots.com/gallery/images/2c/ff/Michael-Clifford-Garmon-mugshot-30635357.400x800.jpg</t>
  </si>
  <si>
    <t>Interstate 75 and Old Dixie Highway</t>
  </si>
  <si>
    <t>30304</t>
  </si>
  <si>
    <t>Clayton County Police Department</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</si>
  <si>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</si>
  <si>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</si>
  <si>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</si>
  <si>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</si>
  <si>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</si>
  <si>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</si>
  <si>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</si>
  <si>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</si>
  <si>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Marty Maiden II</t>
  </si>
  <si>
    <t>http://d1t3gia0in9tdj.cloudfront.net/photo/tributes/t/8/r/207x207/1700380/3dd496c1-3c17-4777-920b-6904eba8e01b.jpg</t>
  </si>
  <si>
    <t>7500 block South Woodbury Grove Dr</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</si>
  <si>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</si>
  <si>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</si>
  <si>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Myron May</t>
  </si>
  <si>
    <t>116 Honors Way</t>
  </si>
  <si>
    <t>32306</t>
  </si>
  <si>
    <t>Florida State University Police Department</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</si>
  <si>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</si>
  <si>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</si>
  <si>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Pralith Pralourng</t>
  </si>
  <si>
    <t>Washington Street and Davis Street</t>
  </si>
  <si>
    <t>Police called after Pralith attacked a coworker with a box cutter. The police found him on the street, still holding the box cutter. Pralith lunged at an officer who shot him twice in the chest.</t>
  </si>
  <si>
    <t>http://www.sfexaminer.com/sanfrancisco/witnesses-corroborate-police-shooting-details/Content?oid=2201694</t>
  </si>
  <si>
    <t>New Brian Smith</t>
  </si>
  <si>
    <t>Donna Towe</t>
  </si>
  <si>
    <t>https://whatzenalotionbar.files.wordpress.com/2014/09/donna-towe.jpg</t>
  </si>
  <si>
    <t>W Mosholu Pkwy N</t>
  </si>
  <si>
    <t>Off-duty cop Clayton Bullock charged in second-degree murder of Donna Towe, with whom he shared an apartment. Authorities believed that Bullock made sexual advances on Towe, Towe refused, and Bullock strangled her. Bullock was held in prison for one year then released for lack of evidence and a flawed autopsy. Bullock was acquitted of all charges and received back pay for time in jail. Towe's boyfriend, Charles Powell, has been accused by Bullock's attorney of the crime, but testified in exchange for immunity from the DA's office (according to the attorney).</t>
  </si>
  <si>
    <t>Acquitted</t>
  </si>
  <si>
    <t>http://www.nydailynews.com/archives/boroughs/slay-trial-jury-takes-stand-declare-innocence-article-1.553781</t>
  </si>
  <si>
    <t>100 / MiriamHC</t>
  </si>
  <si>
    <t>Douglas Kim</t>
  </si>
  <si>
    <t>2500 block Tilden Avenue</t>
  </si>
  <si>
    <t>90064</t>
  </si>
  <si>
    <t>Los Angeles Police Department Metropolitan Division</t>
  </si>
  <si>
    <t>Officers G. Olson and M. Peters searched Douglas Kim's home after being informed that Kim had attacked his wife and 18yo son and had fired a handgun in his home. When the officers arrived Kim was hiding in the attic, when officers attempted to open the attic, Kim fired a handgun and the officers fired back. The officers retreated and called for a SWAT team. Kim emerged from the attic, the officers could not see his hands and fired, then retreated again. The SWAT team arrived and fired two rounds and took Kim into custody. Los Angeles Fire Department Paramedics pronounced Kim dead. Kim's wife and son were treated for minor injuries inflicted by Kim.</t>
  </si>
  <si>
    <t>http://lapdonline.org/february_2002/news_view/22396</t>
  </si>
  <si>
    <t>173 / MiriamHC</t>
  </si>
  <si>
    <t>Derryl Drayton</t>
  </si>
  <si>
    <t>http://www.postandcourier.com/storyimage/CP/20131014/PC16/131019685/EP/1/2/EP-131019685.jpg&amp;MaxW=520&amp;q=85</t>
  </si>
  <si>
    <t>Seaside Lane</t>
  </si>
  <si>
    <t>James Island</t>
  </si>
  <si>
    <t>29412</t>
  </si>
  <si>
    <t>Charleston County Sheriff’s Office</t>
  </si>
  <si>
    <t>Drayton was suicidal when he threatened his sister, himself and deputies with a knife. I fought with officers and was tasered multiple times. Drayton then jabbed at deputies prompting them to shoot and kill Drayton.</t>
  </si>
  <si>
    <t>http://www.postandcourier.com/article/20131014/PC16/131019685</t>
  </si>
  <si>
    <t>William Taylor</t>
  </si>
  <si>
    <t>http://chronicle.northcoastnow.com/wp-content/uploads/2013/10/William_Taylor_Mug-279x300.jpg</t>
  </si>
  <si>
    <t>1018 W 17th St</t>
  </si>
  <si>
    <t>Lorain</t>
  </si>
  <si>
    <t>44052</t>
  </si>
  <si>
    <t>Lorain Police Department</t>
  </si>
  <si>
    <t>Taylor dove through a closed window into a home. He was detained by the family until police arrived and arrested him. Taylor was tasered and died later at the hospital.</t>
  </si>
  <si>
    <t>http://www.wkyc.com/news/article/318174/45/911-calls-in-bizarre-Lorain-homicide-released</t>
  </si>
  <si>
    <t>Kenneth Ray Clark</t>
  </si>
  <si>
    <t>http://bloximages.newyork1.vip.townnews.com/tricities.com/content/tncms/assets/v3/editorial/5/69/569bb928-3378-11e3-8beb-0019bb30f31a/5259a99eba606.image.jpg?resize=300%2C225</t>
  </si>
  <si>
    <t>2504 Bay St</t>
  </si>
  <si>
    <t>Sullivan County Sheriff’s Office</t>
  </si>
  <si>
    <t>Clark tried to run over two policemen Friday evening while fleeing the scene of an active meth lab on Bay Street. He was shot by the officers and died of his injuries.</t>
  </si>
  <si>
    <t>http://www.tricities.com/news/local/article_5ab85210-32e1-11e3-995c-001a4bcf6878.html</t>
  </si>
  <si>
    <t>Raymond Johnson</t>
  </si>
  <si>
    <t>http://cdn.abclocal.go.com/images/kabc/cms_exf_2007/news/local/inland_empire/9291505_600x338.jpg</t>
  </si>
  <si>
    <t>23000 Hemlock Ave</t>
  </si>
  <si>
    <t>92557</t>
  </si>
  <si>
    <t>Moreno Valley Police Department</t>
  </si>
  <si>
    <t>Pepper sprayed, tasered, beaten</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</si>
  <si>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</si>
  <si>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</si>
  <si>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Shawn Keith Nims</t>
  </si>
  <si>
    <t>http://blog.adl.org/wp-content/uploads/2013/10/Shawn-Keith-Nims-Facebook-262x350.jpg</t>
  </si>
  <si>
    <t>7300 Cedar Dr</t>
  </si>
  <si>
    <t>Cedar Hill</t>
  </si>
  <si>
    <t>63016</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</si>
  <si>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</si>
  <si>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</si>
  <si>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Sheldon C. Norman</t>
  </si>
  <si>
    <t>1001 E Memorial Blvd</t>
  </si>
  <si>
    <t>33801</t>
  </si>
  <si>
    <t>Polk County Sheriff’s Office</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</si>
  <si>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</si>
  <si>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</si>
  <si>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Thomas J. Piccard</t>
  </si>
  <si>
    <t>http://binaryapi.ap.org/e3c5fe53bcff47c3a9592034c467c19d/460x.jpg</t>
  </si>
  <si>
    <t>1125 Chapline Street</t>
  </si>
  <si>
    <t>Wheeling</t>
  </si>
  <si>
    <t>26003</t>
  </si>
  <si>
    <t>Ohio</t>
  </si>
  <si>
    <t>Wheeling Police Department</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</si>
  <si>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</si>
  <si>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</si>
  <si>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Jared Harris</t>
  </si>
  <si>
    <t>Taylor Ave. and Garfield Ave.</t>
  </si>
  <si>
    <t>63113</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</si>
  <si>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</si>
  <si>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</si>
  <si>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Serafin C. Olvera-Carrera</t>
  </si>
  <si>
    <t>West 28th Street</t>
  </si>
  <si>
    <t>Bryan</t>
  </si>
  <si>
    <t>77803</t>
  </si>
  <si>
    <t>Immigration and Naturalization Service</t>
  </si>
  <si>
    <t>During a March 25, 2001 INS raid on a house in Bryan, TX, Serafin Olvera was beaten, pepper-sprayed, and denied medical attention, which resulted in his being paralyzed from the neck down. Eleven months after the beating, he suffered heart and respiratory problems related to his paralysis and was left brain dead. He died after being taken off life support. The three officers were convicted in June 2002 of denying Olvera medical care.</t>
  </si>
  <si>
    <t>http://articles.latimes.com/2002/sep/26/nation/na-immig26</t>
  </si>
  <si>
    <t>174; Rachel W</t>
  </si>
  <si>
    <t>Jose Guerrero</t>
  </si>
  <si>
    <t>5900 block Beachview Dr</t>
  </si>
  <si>
    <t>46224</t>
  </si>
  <si>
    <t>Carmel Police Department</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</si>
  <si>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</si>
  <si>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</si>
  <si>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</si>
  <si>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</si>
  <si>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</si>
  <si>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</si>
  <si>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</si>
  <si>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</si>
  <si>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Shaqur McNair</t>
  </si>
  <si>
    <t>http://wwwcache.wral.com/asset/news/local/2013/10/14/12994173/12994173-1381773950-300x225.jpg</t>
  </si>
  <si>
    <t>200 Bertram Pl</t>
  </si>
  <si>
    <t>28314</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</si>
  <si>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</si>
  <si>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</si>
  <si>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Benjamin Henry Burba</t>
  </si>
  <si>
    <t>http://wdrb.images.worldnow.com/images/23687978_BG1.jpg</t>
  </si>
  <si>
    <t>631 S Lincoln Blvd</t>
  </si>
  <si>
    <t>Hodgenville</t>
  </si>
  <si>
    <t>42748</t>
  </si>
  <si>
    <t>Police serving a warrant at 2 a.m. on Burba fatally shot the 59-year-old after he grabbed a B.B. gun and pointed it at officers.</t>
  </si>
  <si>
    <t>http://www.wlky.com/news/local-news/kentucky-news/friends-ask-questions-after-man-killed-in-officerinvolved-shooting/22432774</t>
  </si>
  <si>
    <t>Brad Evans</t>
  </si>
  <si>
    <t>http://www.wyff4.com/image/view/-/22421728/highRes/2/-/w/240/-/122fcbqz/-/Brad-Evans.jpg</t>
  </si>
  <si>
    <t>SC-81</t>
  </si>
  <si>
    <t>Starr</t>
  </si>
  <si>
    <t>29684</t>
  </si>
  <si>
    <t>Evans, who had a history of heart problems and recently ingested amphetamine, led police on a lengthy car chase before crashing and running away from officers. Evans was tasered, captured, and died from medical complications shortly after arrest.</t>
  </si>
  <si>
    <t>http://www.wyff4.com/news/local-news/anderson-news/driver-tasered-after-highspeed-chase-dies/22417946</t>
  </si>
  <si>
    <t>Fernando Gomez</t>
  </si>
  <si>
    <t>http://www.lonestarq.com/wp-content/uploads/2013/11/Mercedes-Demarco-via-Facebook-588x345.png</t>
  </si>
  <si>
    <t>1301 North Mesa Street</t>
  </si>
  <si>
    <t>79902</t>
  </si>
  <si>
    <t>Gomez, a well-known drag queen, died after being arrested and tasered by El Paso police. An autopsy revealed that Gomez's death was accidental, and the 36-year-old ingested cocaine before dying.</t>
  </si>
  <si>
    <t>http://www.ktsm.com/news/crimebeat/autopsy-released-mercedes-demarco-police-custody-death</t>
  </si>
  <si>
    <t>Earl Glenn Morrow</t>
  </si>
  <si>
    <t>http://www.fatalencounters.org/wp-content/uploads/2013/10/GlennMorrow.jpg</t>
  </si>
  <si>
    <t>E College St &amp; Deer Ave</t>
  </si>
  <si>
    <t>Ozark</t>
  </si>
  <si>
    <t>36360</t>
  </si>
  <si>
    <t>Ozark Police Department</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</si>
  <si>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</si>
  <si>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</si>
  <si>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Andrew Aldrich</t>
  </si>
  <si>
    <t>Drake Cir</t>
  </si>
  <si>
    <t>29624</t>
  </si>
  <si>
    <t>Anderson County Sheriff's Office</t>
  </si>
  <si>
    <t>Police were called to Aldrich's home on a domestic call, and fatally shot the 24-year-old after he picked up a dropped taser and aimed it at officers.</t>
  </si>
  <si>
    <t>http://www.foxcarolina.com/story/23689681/shooting-reported-in-anderson-county</t>
  </si>
  <si>
    <t>Max Cocheta Martin</t>
  </si>
  <si>
    <t>http://www.homefacts.com/images/offenders/california/thumb/18605071J5719.jpg</t>
  </si>
  <si>
    <t>Elkins Rd</t>
  </si>
  <si>
    <t>Leicester</t>
  </si>
  <si>
    <t>28748</t>
  </si>
  <si>
    <t>Buncombe County Sheriff’s Office</t>
  </si>
  <si>
    <t>Officers serving a warrant on Martin, a registered sex offender, fatally shot the 43-year-old after he fired an arrow at officers.</t>
  </si>
  <si>
    <t>http://www.wyff4.com/news/north-carolina-news/bcso-1-dead-in-officer-involved-shooting/22359802</t>
  </si>
  <si>
    <t>Darrell Atkinson</t>
  </si>
  <si>
    <t>Venice Blvd &amp; Cadillac Ave</t>
  </si>
  <si>
    <t>90034</t>
  </si>
  <si>
    <t>Transit Services Bureau deputies "came into contact" with Atkinson, who then allegedly grabbed a wooden stick from a shopping cart and “advanced toward the deputies with the wooden stick overhead, prompting deputies to open fire."</t>
  </si>
  <si>
    <t>http://www.nbclosangeles.com/news/local/Transient-Killed-by-Deputies-Identified-227552501.html</t>
  </si>
  <si>
    <t>Bruce Douglas Graham</t>
  </si>
  <si>
    <t>28600 block Cloverleaf Pl</t>
  </si>
  <si>
    <t>Castaic</t>
  </si>
  <si>
    <t>91384</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</si>
  <si>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</si>
  <si>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</si>
  <si>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Chris Sample</t>
  </si>
  <si>
    <t>165 Stanage Terrace</t>
  </si>
  <si>
    <t>Lake Hamilton</t>
  </si>
  <si>
    <t>71901</t>
  </si>
  <si>
    <t>Garland</t>
  </si>
  <si>
    <t>Garland County Sheriff's Office</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</si>
  <si>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</si>
  <si>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</si>
  <si>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</si>
  <si>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</si>
  <si>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</si>
  <si>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</si>
  <si>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</si>
  <si>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</si>
  <si>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Jonathan Kane Garay</t>
  </si>
  <si>
    <t>http://m.standardspeaker.com/polopoly_fs/1.1718107.1405134619!/image/image.jpg_gen/derivatives/landscape_300/image.jpg</t>
  </si>
  <si>
    <t>521 Alter Street</t>
  </si>
  <si>
    <t>Hazleton</t>
  </si>
  <si>
    <t>Hazleton Police Department</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</si>
  <si>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</si>
  <si>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</si>
  <si>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Jeffery A. Sutherland</t>
  </si>
  <si>
    <t>http://storage.lifetributes.com/Tributes/1612551/GuestBook/4bc57dbc-37cd-4a7b-947b-d54fb6217ffd.jpg</t>
  </si>
  <si>
    <t>801 Kittitas Street</t>
  </si>
  <si>
    <t>98801</t>
  </si>
  <si>
    <t>Chelan</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</si>
  <si>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</si>
  <si>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</si>
  <si>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Michael Bryan Barnes</t>
  </si>
  <si>
    <t>3930 Monroeville Blvd</t>
  </si>
  <si>
    <t>Barnes was hit and killed by a patrol car while the 49-year-old was walking across a highway. A District Attorney investigation cleared the officer of any wrongdoing.</t>
  </si>
  <si>
    <t>http://pittsburgh.cbslocal.com/2013/11/12/d-a-completes-investigation-into-monroeville-crash/</t>
  </si>
  <si>
    <t>Jose Luis Millan</t>
  </si>
  <si>
    <t>Co Rd 44B</t>
  </si>
  <si>
    <t>Waelder</t>
  </si>
  <si>
    <t>78959</t>
  </si>
  <si>
    <t>Gonzales</t>
  </si>
  <si>
    <t>Gonzales County Sheriff's Department</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</si>
  <si>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</si>
  <si>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</si>
  <si>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Timmy Dewayne Myrick</t>
  </si>
  <si>
    <t>W Bertig Street</t>
  </si>
  <si>
    <t>Paragould</t>
  </si>
  <si>
    <t>72450</t>
  </si>
  <si>
    <t>Arkansas State Police</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</si>
  <si>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</si>
  <si>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</si>
  <si>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</si>
  <si>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</si>
  <si>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</si>
  <si>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</si>
  <si>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</si>
  <si>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</si>
  <si>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http://pgpolice.blogspot.com/2013/10/pgpd-investigates-police-involved.html</t>
  </si>
  <si>
    <t>Maria Rita Zarate</t>
  </si>
  <si>
    <t>5200 block Magic Ave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</si>
  <si>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</si>
  <si>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</si>
  <si>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Larry Steve Howard II</t>
  </si>
  <si>
    <t>http://thumbs.mugshots.com/gallery/images/2/ed/48/Larry-Steve-Howard-II_mugshot.400x800.jpg</t>
  </si>
  <si>
    <t>51 Pleasant Retreat Rd</t>
  </si>
  <si>
    <t>Travelers Rest</t>
  </si>
  <si>
    <t>29690</t>
  </si>
  <si>
    <t>Howard suffered cardiac arrest and later died after being arrested in connection with his girlfriend's shooting death.</t>
  </si>
  <si>
    <t>http://www.thestate.com/2013/10/01/3014327_upstate-murder-suspect-dies-after.html?rh=1</t>
  </si>
  <si>
    <t>20-25</t>
  </si>
  <si>
    <t>Cedar St. and W 8th St.</t>
  </si>
  <si>
    <t>Freeport</t>
  </si>
  <si>
    <t>77541</t>
  </si>
  <si>
    <t>Brazoria</t>
  </si>
  <si>
    <t>Freeport Police Department</t>
  </si>
  <si>
    <t>Witnesses to recent street "gunfire" pointed out the suspect to police as he drove by. Police followed the man for about two blocks. They report that he refused to show his hands and when they opened his car door, he fired a gun at them. At least three officers shot back, killing him.</t>
  </si>
  <si>
    <t>http://abc13.com/archive/9270067/</t>
  </si>
  <si>
    <t>Caleb Hector</t>
  </si>
  <si>
    <t>Dealy Road</t>
  </si>
  <si>
    <t>Big Spring</t>
  </si>
  <si>
    <t>79720</t>
  </si>
  <si>
    <t>Howard County Sheriff's Deputy</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</si>
  <si>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</si>
  <si>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</si>
  <si>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</si>
  <si>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</si>
  <si>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Citronelle</t>
  </si>
  <si>
    <t>36522</t>
  </si>
  <si>
    <t>Mobile County Sheriff's Office</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</si>
  <si>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</si>
  <si>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</si>
  <si>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John Del Real</t>
  </si>
  <si>
    <t>https://whatzenalotionbar.files.wordpress.com/2014/11/john-del-real.jpg?w=90&amp;h=90&amp;crop=1</t>
  </si>
  <si>
    <t>Junipero Ave &amp; E 17th St</t>
  </si>
  <si>
    <t>90804</t>
  </si>
  <si>
    <t>John DelReal was shot and killed by a plainclothes narcotics officer after approaching the officer in a threatening and aggressive manner, police officials said. DelReal reached for an unknown object in his waistband, leading to the officer shooting.</t>
  </si>
  <si>
    <t>http://www.presstelegram.com/general-news/20130926/long-beach-police-kill-man-in-departments-third-ois-in-past-week</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</si>
  <si>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</si>
  <si>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</si>
  <si>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</si>
  <si>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</si>
  <si>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</si>
  <si>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</si>
  <si>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Antonio Nash</t>
  </si>
  <si>
    <t>Grand Basin</t>
  </si>
  <si>
    <t>63110</t>
  </si>
  <si>
    <t>St. Charles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</si>
  <si>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</si>
  <si>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http://fox2now.com/2013/09/24/off-duty-sheriffs-deputy-shoots-kills-man-who-allegedly-tried-to-rob-him/</t>
  </si>
  <si>
    <t>Tracy Daquan Bost</t>
  </si>
  <si>
    <t>http://media.graytvinc.com/images/320*200/tracy+bost+web.jpg</t>
  </si>
  <si>
    <t>1801 Fayetteville Road</t>
  </si>
  <si>
    <t>North Carolina Central University Police</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</si>
  <si>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</si>
  <si>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</si>
  <si>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Connor Zion</t>
  </si>
  <si>
    <t>http://cdn.abclocal.go.com/images/kabc/cms_exf_2007/news/local/orange_county/9261460_448x252.jpg</t>
  </si>
  <si>
    <t>200 Chandon</t>
  </si>
  <si>
    <t>Laguna Niguel</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</si>
  <si>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</si>
  <si>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</si>
  <si>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</si>
  <si>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Kenneth Robert Sprankle</t>
  </si>
  <si>
    <t>http://media2.abcactionnews.com//photo/2013/09/24/WFTS-_Kenneth_Sprankle_Mug_20130924105957_320_240.JPG</t>
  </si>
  <si>
    <t>4th St N &amp; Central Ave</t>
  </si>
  <si>
    <t>33701</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</si>
  <si>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</si>
  <si>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</si>
  <si>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Steven Byrdo</t>
  </si>
  <si>
    <t>http://tribwxin.files.wordpress.com/2013/09/steven-byrdo-mug.jpg?w=307&amp;h=173</t>
  </si>
  <si>
    <t>6720 Eagle Pointe Dr N</t>
  </si>
  <si>
    <t>46254</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</si>
  <si>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</si>
  <si>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</si>
  <si>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Sierra White</t>
  </si>
  <si>
    <t>http://www.thegeorgiastar.com/story_pics/sierra_white.jpg</t>
  </si>
  <si>
    <t>3450 Townsend Blvd.</t>
  </si>
  <si>
    <t>32277</t>
  </si>
  <si>
    <t>Police were called in to White's apartment by a mental health caseworker who was having trouble with him. Well aware of his mental condition, police claimed to have heard the sound of a shotgun being racked from within his apartment. White appeared and drew knives, similar to steak knives, from both of his pants pockets. The officers repeatedly tasered him, could not make him stay down, then fatally shot him.</t>
  </si>
  <si>
    <t>http://jacksonville.com/tu-online/stories/032608/met_261640040.shtml</t>
  </si>
  <si>
    <t>Vincent A. Hodgkiss</t>
  </si>
  <si>
    <t>6824 SW 10th Court</t>
  </si>
  <si>
    <t>33023</t>
  </si>
  <si>
    <t>Hodgkiss was fatally shot during an early-morning drug raid at his home of 14 years. Friends and family said that the police story of him defending the property with a shotgun was completely out of character, and the drug search netted a small amount of marijuana belonging to his son's girlfriend.</t>
  </si>
  <si>
    <t>http://articles.sun-sentinel.com/2008-06-13/news/0806121720_1_police-officer-police-drug-raid-fatal-shooting</t>
  </si>
  <si>
    <t>Marquell McCullough</t>
  </si>
  <si>
    <t>http://image2.findagrave.com/photos250/photos/2012/60/86075896_133064574138.jpg</t>
  </si>
  <si>
    <t>38th Avenue N and 34th Street</t>
  </si>
  <si>
    <t>Pinellas County Sheriff's Department</t>
  </si>
  <si>
    <t>A 1 a.m. drug deal observed in a La Quinta parking lot drew county officers -- mistakenly -- to McCullough, who led them on a high-speed chase in a white pickup. Unarmed, he died in a hail of 15 bullets as he was trying to evade officers in a parking lot.</t>
  </si>
  <si>
    <t>http://www.sptimes.com/2006/05/19/Tampabay/Suit_blames_deputies_.shtml</t>
  </si>
  <si>
    <t>Jeremiah Mathis</t>
  </si>
  <si>
    <t>http://jacksonville.com/sites/default/files/imagecache/premium_415_wide_scale/met_JeremiahMathis03.jpg</t>
  </si>
  <si>
    <t>8625 Baymeadows Road</t>
  </si>
  <si>
    <t>32256</t>
  </si>
  <si>
    <t>Mathis had just robbed a bank as he carjacked a vehicle with a mother and her two children. Police took 42 shots at the car, killing Mathis, wounding the mother and seriously wounding her 2-year-old boy.</t>
  </si>
  <si>
    <t>http://jacksonville.com/news/crime/2010-03-31/story/family-man-shot-jacksonville-police-struggles-understand-his-death</t>
  </si>
  <si>
    <t>Austin Riley</t>
  </si>
  <si>
    <t>33332</t>
  </si>
  <si>
    <t>Riley's wife called police in shortly after midnight claiming her husband had tried to set their residence on fire, then locked himself in his room. Officers arrived and forced his door open, only to be confronted with the elderly Riley aiming a shotgun at them. He'd been bedridden and dependent on an oxygen tank for more than a year. Riley, who refused or could not understand their commands to drop the gun, was fatally shot.</t>
  </si>
  <si>
    <t>http://articles.sun-sentinel.com/2001-02-28/news/0102280143_1_officers-shot-miami-dade-police-rudy-espinosa</t>
  </si>
  <si>
    <t>Joshua Beasley</t>
  </si>
  <si>
    <t>8220 Jog Rd</t>
  </si>
  <si>
    <t>Beasley and his younger brother Brandon were linked to a string of 10 bank robberies, as well as other charges, when they robbed a Washington Mutual branch in West Boynton. After a car chase and foot chase, Beasley struggled with an officer for control of his gun until other officers arrived and shot him dead. His brother was taken into custody.</t>
  </si>
  <si>
    <t>http://articles.sun-sentinel.com/2007-04-28/news/0704270641_1_bank-robberies-friday-s-robbery-rifles</t>
  </si>
  <si>
    <t>Chester Elliot</t>
  </si>
  <si>
    <t>W 26th St &amp; Barnett St</t>
  </si>
  <si>
    <t>An attempt of local officers to apprehend Elliot on the street grew dangerous when Elliot pulled a handgun and started shooting. The officer was wounded in the shoulder and hospitalized overnight; Elliot (also reported as "Elliott") was killed.</t>
  </si>
  <si>
    <t>https://www.questia.com/newspaper/1G1-185406561/officer-shot-recovering-suspect-dead-police-still</t>
  </si>
  <si>
    <t>Maritza Medina</t>
  </si>
  <si>
    <t>http://assets.nydailynews.com/polopoly_fs/1.1460923.1379598680!/img/httpImage/image.jpg_gen/derivatives/article_970/crash20n-2-web.jpg?enlarged</t>
  </si>
  <si>
    <t>US Hwy 27 &amp; Griffin Rd</t>
  </si>
  <si>
    <t>Southwest Ranches</t>
  </si>
  <si>
    <t>Medina died as her Mercedes violently collided with the Mercedes of a fleeing murder suspect, Antonio Feliu, in a high-speed police chase. Feliu killed himself with a pistol after the crash. County deputies and SWAT members set up an hour-long "standoff," filmed by news helicopters, unaware that Feliu was already dead.</t>
  </si>
  <si>
    <t>http://www.nydailynews.com/news/national/victims-id-florida-shooting-high-speed-crash-article-1.1460926</t>
  </si>
  <si>
    <t>Sammy Lee Evans</t>
  </si>
  <si>
    <t>Hubbard St &amp; E 18th St</t>
  </si>
  <si>
    <t>32206</t>
  </si>
  <si>
    <t>Local police approached Evans and two others for breaking the open-container law on the street about 1:30 in the morning. Witness accounts vary from police accounts but all agree that Evans was cuffed, unarmed, beaten to the ground, and died of a broken neck. One of the involved officers resigned from the force the next day.</t>
  </si>
  <si>
    <t>https://www.questia.com/newspaper/1G1-126331969/suspect-s-autopsy-shows-broken-neck-rutherford-promises</t>
  </si>
  <si>
    <t>Breon Pittman</t>
  </si>
  <si>
    <t>301 Caravan Circle</t>
  </si>
  <si>
    <t>32216</t>
  </si>
  <si>
    <t>Two local police responding to a shots-fired call tried to arrest Pittman, and said they detected a weapon in his waistband. Pittman broke away, reported turned back towards the police, and was shot to death. In October 2004 Pittman had been cuffed and beaten unconscious by a JSO officer, who later left the force after his role in the December 2004 death of Sammy Lee Evans. For the October 2004 incident Pittman's parents had been awarded $47,000.</t>
  </si>
  <si>
    <t>http://jacksonville.com/tu-online/stories/110808/met_353473260.shtml</t>
  </si>
  <si>
    <t>Octavia Suydan</t>
  </si>
  <si>
    <t>http://media3.washingtonpost.com/wp-dyn/content/photo/2007/04/18/PH2007041802381.jpg</t>
  </si>
  <si>
    <t>Florida Ave NE &amp; 12th St NE</t>
  </si>
  <si>
    <t>Siblings Octavia and Christopher Suydan Jr. were killed as a 19-year-old motorist fled a drug sting at high speed in his Honda Accord, striking them both as they crossed the street. They were thrown 140 feet and died in front of their father. Admitting no wrongdoing, the District settled with the parents for $1.2M.</t>
  </si>
  <si>
    <t>http://www.washingtonpost.com/wp-dyn/content/article/2007/04/18/AR2007041802327.html</t>
  </si>
  <si>
    <t>Christopher Suydan Jr.</t>
  </si>
  <si>
    <t>Matthew Brice Ogden</t>
  </si>
  <si>
    <t>http://jaxairnews.jacksonville.com/sites/default/files/imagecache/superphoto/editorial/images/files/editorial/images/additional/100/met_BriceOgden_0.jpg</t>
  </si>
  <si>
    <t>8000 block Merrill Road</t>
  </si>
  <si>
    <t>Speeding 98 MPH in a 40 MPH zone, without lights or siren, a local officer struck and killed Ogden. The officer was sentenced to a year of probation and 100 hours of community service, after admitting to culpable negligence.</t>
  </si>
  <si>
    <t>http://jaxairnews.jacksonville.com/news/metro/crime/2009-03-19/story/city_faces_lawsuit_over_man_killed_in_crash_with_cop?page=1</t>
  </si>
  <si>
    <t>Richard Wayne Beatty</t>
  </si>
  <si>
    <t>12th Avenue and State Road 836</t>
  </si>
  <si>
    <t>Homeless and well known to the police, Beatty reportedly threatened cafeteria customers with a knife in the early morning hours. After a 12-block foot chase he turned and directly threatened officers, and was shot to death with 17 rounds. Police remained tight-lipped about the shooting due in part to then-current federal investigations about allegations of their department planting weapons and fabricating evidence.</t>
  </si>
  <si>
    <t>http://articles.sun-sentinel.com/2001-06-07/news/0106070193_1_miami-police-knife-officers</t>
  </si>
  <si>
    <t>Catherine Winstead</t>
  </si>
  <si>
    <t>N US Hwy 1</t>
  </si>
  <si>
    <t>Brevard County Sheriff's Department</t>
  </si>
  <si>
    <t>According to the investigating state trooper, the local officer checking his onboard computer while making an illegal U-turn at 40 MPH was solely to blame for the car crash that fatally wounded Winstead. She died one month later. The county officer had been dispatched to catch a careless driver. He was given a traffic citation.</t>
  </si>
  <si>
    <t>http://articles.orlandosentinel.com/2012-02-12/news/os-police-car-crashes-fatals-sidebar-20120213_1_cop-crashes-ed-soistman-magnolia-homes-road</t>
  </si>
  <si>
    <t>Trenton Booker</t>
  </si>
  <si>
    <t>http://i.dailymail.co.uk/i/pix/2012/01/12/article-2085707-0F6ED46F00000578-213_224x355.jpg</t>
  </si>
  <si>
    <t>Ashland Avenue and 81st Street</t>
  </si>
  <si>
    <t>Booker was killed by a drunk off-duty Chicago police officer who sped on for blocks despite his crushed and blood-splattered windshield. The sentencing judge gave him 3 years in prison for aggravated DUI, reckless homicide and leaving the scene of a fatal accident, plus a command to speak to the police academy "how to properly handle an investigation into one of their own."</t>
  </si>
  <si>
    <t>http://www.dailymail.co.uk/news/article-2085707/Richard-Bolling-worried-windshield-killing-Trenton-Booker-13-drunk-driving-case.html</t>
  </si>
  <si>
    <t>Artavious Edmond DeBose</t>
  </si>
  <si>
    <t>http://www.jacksonville.com/classifieds/logos/12349791_1.jpg</t>
  </si>
  <si>
    <t>4625 Post St.</t>
  </si>
  <si>
    <t>32205</t>
  </si>
  <si>
    <t>DeBose was involved in the armed robbery of a Game Stop, and fled police at speeds of up to 130 MPH. Crashing his car, he fled on foot into residential back yards and was said by police to be reaching for a gun when they fatally shot him. DeBose was unarmed.</t>
  </si>
  <si>
    <t>http://jacksonville.com/tu-online/stories/102108/met_346508883.shtml</t>
  </si>
  <si>
    <t>Troy Eddines</t>
  </si>
  <si>
    <t>500 block Northwest 17th Avenue</t>
  </si>
  <si>
    <t>Eddines and another man in a carjacked SUV were shot in the back by police because their vehicle "suddenly flew" into reverse. Eddines was killed, the other man wounded. Local police came under community criticism and federal scrutiny for this and other shootings in the northwest section of the city. Eddines' mother went uncontacted by police for a week.</t>
  </si>
  <si>
    <t>http://articles.sun-sentinel.com/2006-12-09/news/0612080589_1_memo-detectives-police-department-s-response</t>
  </si>
  <si>
    <t>Stacey Blount</t>
  </si>
  <si>
    <t>http://assets.nydailynews.com/polopoly_fs/1.355674.1314454179!/img/httpImage/image.jpg_gen/derivatives/article_970/amd-bount-jpg.jpg?enlarged</t>
  </si>
  <si>
    <t>436 Mother Gaston Boulevard</t>
  </si>
  <si>
    <t>Three or four NYPD vehicles were in hot pursuit of a stolen 2003 Ford van when the vehicle struck and killed Blount, a Gulf War veteran and the mother of two.</t>
  </si>
  <si>
    <t>http://www.nydailynews.com/new-york/brooklyn/nypd-probe-eyes-car-chase-fatal-brooklyn-hit-run-article-1.355655</t>
  </si>
  <si>
    <t>Drew Randolph Pozdol</t>
  </si>
  <si>
    <t>http://cbsmiami.files.wordpress.com/2011/08/drew_pozdol.jpg?w=600</t>
  </si>
  <si>
    <t>1673 NW 27th Avenue</t>
  </si>
  <si>
    <t>33125</t>
  </si>
  <si>
    <t>Just before 2 a.m. a local officer engaged with Pozdol in front of a restaurant for unreported reasons, and ended up firing three bullets into his chest, killing him.</t>
  </si>
  <si>
    <t>http://www.palmbeachpost.com/news/news/state-regional/miami-police-shoot-kill-man-in-confrontation/nLxGB/</t>
  </si>
  <si>
    <t>Susan Macchi</t>
  </si>
  <si>
    <t>http://i.dailymail.co.uk/i/pix/2013/09/29/article-2437731-1861C06100000578-606_634x472.jpg</t>
  </si>
  <si>
    <t>545 Federal Furnace Rd</t>
  </si>
  <si>
    <t>Plymouth</t>
  </si>
  <si>
    <t>02360</t>
  </si>
  <si>
    <t>Macchi and her daughter were driving home from a baseball game when their vehicle was struck by another car driven by a drunk off-duty state trooper. The trooper, John Basler, was indicted on several charges related to the accident.</t>
  </si>
  <si>
    <t>http://randolph.wickedlocal.com/article/20140612/News/140619647</t>
  </si>
  <si>
    <t>Juliet Macchi</t>
  </si>
  <si>
    <t>546 Federal Furnace Rd</t>
  </si>
  <si>
    <t>Macchi and her mother were driving home from a baseball game when their vehicle was struck by another car driven by a drunk off-duty state trooper. The trooper, John Basler, was indicted on several charges related to the accident.</t>
  </si>
  <si>
    <t>David Farries</t>
  </si>
  <si>
    <t>https://fbcdn-profile-a.akamaihd.net/hprofile-ak-frc3/v/t1.0-1/p160x160/1240590_1419005701660136_980274848_n.jpg?oh=f52514874594245dd044547dff7df1d5&amp;oe=5506E84F&amp;__gda__=1426921908_7510cca7ffcf1448bc0dfa926a6bc1f9</t>
  </si>
  <si>
    <t>State Rd &amp; Ashburner St</t>
  </si>
  <si>
    <t>19136</t>
  </si>
  <si>
    <t>Farries's vehicle was hit by a drunk off-duty police officer traveling over 100 miles per hour, killing Farries. The officer was charged with homicide and is currently standing trial.</t>
  </si>
  <si>
    <t>http://abclocal.go.com/wpvi/story?section=news%2Flocal&amp;id=9265081</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</si>
  <si>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</si>
  <si>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</si>
  <si>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</si>
  <si>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</si>
  <si>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</si>
  <si>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</si>
  <si>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Eric William Allen Poore</t>
  </si>
  <si>
    <t>http://media.theindychannel.com/photo/2013/09/26/Eric_Poore_1380237373032_989482_ver1.0_640_480.jpg</t>
  </si>
  <si>
    <t>Andrews Blvd E Dr</t>
  </si>
  <si>
    <t>Plainfield</t>
  </si>
  <si>
    <t>46168</t>
  </si>
  <si>
    <t>Hendricks</t>
  </si>
  <si>
    <t>Plainfield Police Department</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</si>
  <si>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</si>
  <si>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</si>
  <si>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40-50</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</si>
  <si>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</si>
  <si>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</si>
  <si>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</si>
  <si>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</si>
  <si>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Michael Lee Zubrod</t>
  </si>
  <si>
    <t>http://bloximages.chicago2.vip.townnews.com/globegazette.com/content/tncms/assets/v3/editorial/3/ab/3abd90d4-259d-11e3-87e0-0019bb2963f4/52426a5faaf24.image.jpg</t>
  </si>
  <si>
    <t>208 4th St N</t>
  </si>
  <si>
    <t>Northwood</t>
  </si>
  <si>
    <t>50459</t>
  </si>
  <si>
    <t>Worth County Sheriff’s Office</t>
  </si>
  <si>
    <t>Deputies arrived to find Zubrod beating his girlfriend, and tasered the 39-year-old several times after he attempted to attack a deputy. Zubrod's death was ruled justified by a county District Attorney.</t>
  </si>
  <si>
    <t>http://www.dps.state.ia.us/commis/pib/Releases/2013/12-14-2013_Northwood_Results.htm</t>
  </si>
  <si>
    <t>David James Ward</t>
  </si>
  <si>
    <t>4040 Duquesne Avenue</t>
  </si>
  <si>
    <t>Culver City</t>
  </si>
  <si>
    <t>90232</t>
  </si>
  <si>
    <t>Culver City Police Department</t>
  </si>
  <si>
    <t>Ward, who has homeless, was fatally shot after walking into the Culver City police headquarters and announcing he had a gun.</t>
  </si>
  <si>
    <t>http://www.culvercityobserver.com/story/2013/10/10/news/man-shot-at-ccpd-hq-identified/3089.html</t>
  </si>
  <si>
    <t>Aaron Alexis</t>
  </si>
  <si>
    <t>http://www.washingtonpost.com/rf/image_606w/2010-2019/WashingtonPost/2013/09/16/Local/Images/Was7914440.jpg</t>
  </si>
  <si>
    <t>1014 N St. SE</t>
  </si>
  <si>
    <t>20374</t>
  </si>
  <si>
    <t>D.C. Metropolitan Police Department</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</si>
  <si>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</si>
  <si>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</si>
  <si>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14/Alex Vitale</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</si>
  <si>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</si>
  <si>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</si>
  <si>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</si>
  <si>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</si>
  <si>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</si>
  <si>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</si>
  <si>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Alex Vitale</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</si>
  <si>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</si>
  <si>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</si>
  <si>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</si>
  <si>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</si>
  <si>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</si>
  <si>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</si>
  <si>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Michael Deluca</t>
  </si>
  <si>
    <t>http://diversitynewsmagazine.com/wp-content/uploads/2013/09/Michael-Deluca-aka-Duke-De-Luca.jpg</t>
  </si>
  <si>
    <t>500 block Surfside Drive</t>
  </si>
  <si>
    <t>Port Hueneme</t>
  </si>
  <si>
    <t>93041</t>
  </si>
  <si>
    <t>Port Hueneme Police Department</t>
  </si>
  <si>
    <t>Deluca was involved in a car accident. Police responded to scene and Deluca was uncooperative with officers and told them he had a handgun. Officers were involved in a confrontation with Deluca and shot him after using a taser on him was ineffective.</t>
  </si>
  <si>
    <t>http://www.vcstar.com/news/man-killed-by-port-hueneme-police-was-former-for</t>
  </si>
  <si>
    <t>Christopher A. Fredette</t>
  </si>
  <si>
    <t>http://ak-cache.legacy.net/legacy/images/Cobrands/SanAntonio/Photos/2453076_245307620130704.jpg</t>
  </si>
  <si>
    <t>5100 block Galahad Drive</t>
  </si>
  <si>
    <t>Officers called to the scene for a family disturbance, suspect was being aggressive towards his parents. Taken into yard by two officers, as they searched him, he pulls gun, fires it. Officer inside house ran out and fired.</t>
  </si>
  <si>
    <t>Valid use of force, no disciplinary action</t>
  </si>
  <si>
    <t>http://www.kens5.com/story/news/local/2014/06/26/10480200/</t>
  </si>
  <si>
    <t>Daniel Gray</t>
  </si>
  <si>
    <t>1200 block Oxbow Dr.</t>
  </si>
  <si>
    <t>Yavapai</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</si>
  <si>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</si>
  <si>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</si>
  <si>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</si>
  <si>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William Ranaldo Brown Jr.</t>
  </si>
  <si>
    <t>http://www.trbimg.com/img-5230dfd2/turbine/bal-baltimore-mug-shots-pg-010/500/281x500</t>
  </si>
  <si>
    <t>1900 Copeland St</t>
  </si>
  <si>
    <t>Annapolis</t>
  </si>
  <si>
    <t>21401</t>
  </si>
  <si>
    <t>Annapolis Police Department</t>
  </si>
  <si>
    <t>Brown attacked his ex-girlfriend with a knife. An Annapolis police officer shot and killed Brown as a result. Brown's ex-girlfriend died from her injuries.</t>
  </si>
  <si>
    <t>http://www.baltimoresun.com/news/maryland/anne-arundel/annapolis/bs-md-ar-police-shooting-20130910-story.html#page=1</t>
  </si>
  <si>
    <t>Daniel Richard Vasquez</t>
  </si>
  <si>
    <t>http://kltv.images.worldnow.com/images/2799162_G.jpg</t>
  </si>
  <si>
    <t>141 Deer Run Road</t>
  </si>
  <si>
    <t>Mabank</t>
  </si>
  <si>
    <t>75156</t>
  </si>
  <si>
    <t>Henderson County Sheriff's Office</t>
  </si>
  <si>
    <t>According to Henderson County Sheriff Ray Nutt, while executing the search warrant, a Henderson County Sheriff's Office Investigator was involved in a shooting.</t>
  </si>
  <si>
    <t>http://www.kltv.com/story/23394802/authorities-release-identity-of-man-killed-in-officer-involved-shooting</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</si>
  <si>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</si>
  <si>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</si>
  <si>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</si>
  <si>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</si>
  <si>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Domingo Soto</t>
  </si>
  <si>
    <t>http://www.gannett-cdn.com/-mm-/0618b07500109f5fc5d1c9782de9a41e3fbfe777/c=0-0-680-510&amp;r=x404&amp;c=534x401/http/wfaa-download.edgesuite.net/archive/images/domingosoto.jpg</t>
  </si>
  <si>
    <t>500 S Buckner Blvd</t>
  </si>
  <si>
    <t>75217</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</si>
  <si>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</si>
  <si>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</si>
  <si>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Lealann Russell Melder Cooley</t>
  </si>
  <si>
    <t>http://www.tampabay.com/resources/images/dti/rendered/2013/09/b4s_sphooting090813a_11464607_8col.jpg</t>
  </si>
  <si>
    <t>3311 40th St N</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</si>
  <si>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</si>
  <si>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</si>
  <si>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Jarrell Walker</t>
  </si>
  <si>
    <t>http://uhurunews.com/imagecache/content/spear/spear_archives/2005-05/images/JarrellWalkerBW_tif_pct_jpg-CONVERT-resize=400.jpg</t>
  </si>
  <si>
    <t>3143 16th Ave S</t>
  </si>
  <si>
    <t>33712</t>
  </si>
  <si>
    <t>Members of a SWAT team shot Walker to death, in the back, at close range, while he lay prone during a drug raid. His death triggered local protests and an FBI investigation.</t>
  </si>
  <si>
    <t>http://www.sptimes.com/2005/05/13/news_pf/Southpinellas/Slain_man_s_kin_arres.shtml</t>
  </si>
  <si>
    <t>Michael "The Duke" DeLuca</t>
  </si>
  <si>
    <t>500 block East Surfside Drive</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</si>
  <si>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</si>
  <si>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</si>
  <si>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kbp/Burghart</t>
  </si>
  <si>
    <t>Javon Dawson</t>
  </si>
  <si>
    <t>http://uhurunews.com/imagecache/content/news/stories/2008-06/st-petersburg-police-murder-another-african-teen/JavonDawson_jpg-CONVERT-resize=400.jpg</t>
  </si>
  <si>
    <t>3101 Freemont Terrace South</t>
  </si>
  <si>
    <t>Only about 50 guests were expected at an evening outdoor graduation party at a Masonic lodge, but the gathering drew several hundred people, including Dawson. An officer called to disperse the crowd heard and saw a nuzzle flash as Dawson fired his handgun at others, and fatally shot him as he was running away.</t>
  </si>
  <si>
    <t>http://www.tampabay.com/news/publicsafety/crime/officer-cleared-in-teens-shooting/768383</t>
  </si>
  <si>
    <t>Juan Montrice Lawrence</t>
  </si>
  <si>
    <t>http://jacksonville.com/sites/default/files/imagecache/premium_415_wide_scale/20120253728%20Lawrence%20DL%20PIC_0.jpg</t>
  </si>
  <si>
    <t>3500 University Blvd N</t>
  </si>
  <si>
    <t>Undercover narcotics officers had been making drug buys in an apartment complex for six weeks. During the final sting, while arresting their primary contact, Lawrence appeared in a hallway with a gun. He reportedly refused to drop the weapon and was fatally shot.</t>
  </si>
  <si>
    <t>http://jacksonville.com/community/arlington/2012-04-06/story/police-supervisor-saved-lives-shooting-armed-felon-during</t>
  </si>
  <si>
    <t>Florida Times-Union reporting / Walt Lockley/KS</t>
  </si>
  <si>
    <t>Daryl L. Atkins</t>
  </si>
  <si>
    <t>695 N. Florida A1A</t>
  </si>
  <si>
    <t>Ponte Vedra Beach</t>
  </si>
  <si>
    <t>32082</t>
  </si>
  <si>
    <t>Neighbors found Atkins passed out on the lawn of his condominium in the evening, took a gun away from him, and saw him back inside. A further conversation revealed Atkins as heavily armed and making suicidal statements. This developed into a police response, Atkins sticking a rifle out his window at them, and 10 or 12 shots from officers. He was fatally shot.</t>
  </si>
  <si>
    <t>http://jacksonville.com/news/crime/2012-01-13/story/authorities-preliminary-autopsy-shows-deputies-killed-ponte-vedra-man</t>
  </si>
  <si>
    <t>Paul Joseph Hackbarth</t>
  </si>
  <si>
    <t>3210 11th Street</t>
  </si>
  <si>
    <t>Hackbarth was fatally shot by an off-duty local officer working as a security guard for the bank Hackbarth was trying to rob. Released from prison within the prior two months, after his death (a week after the shooting) he became the prime suspect in four other local armed robberies.</t>
  </si>
  <si>
    <t>http://www.wifr.com/home/headlines/175271.html</t>
  </si>
  <si>
    <t>Craig Ruise</t>
  </si>
  <si>
    <t>4152 N. Old Middleburg Road</t>
  </si>
  <si>
    <t>Close to 3 a.m. Ruise held up a Kangaroo convenience store, a frequent target for robberies, and was shot by two officers who had been performing a stakeout. He was found to have been holding a fake gun.</t>
  </si>
  <si>
    <t>http://jacksonville.com/news/crime/2012-01-14/story/17-year-old-holding-fake-gun-during-robbery-shot-dead-jacksonville</t>
  </si>
  <si>
    <t>Davinian Darnell Williams</t>
  </si>
  <si>
    <t>http://jacksonville.com/sites/default/files/imagecache/slideshows-wide/DavinianWILLIAMS_0.jpg</t>
  </si>
  <si>
    <t>Arlington Expresswayand Rogero Road</t>
  </si>
  <si>
    <t>32211</t>
  </si>
  <si>
    <t>Williams was shot to death in a 2 a.m. traffic stop. Pulled over for driving suspiciously in an area known for drug activity, then attempting to elude officers, then running stop signs, he is said to have reached down into his vehicle as if for a weapon. Unarmed, he was shot six to eight times.</t>
  </si>
  <si>
    <t>http://jacksonville.com/news/crime/2012-05-09/story/jacksonville-police-identify-unarmed-man-killed-officer</t>
  </si>
  <si>
    <t>Charles William Collins</t>
  </si>
  <si>
    <t>http://cbsmiami.files.wordpress.com/2012/08/charleswilliamcollins.jpg?w=600&amp;h=349&amp;crop=1</t>
  </si>
  <si>
    <t>NW 75th Street and 7th Avenue</t>
  </si>
  <si>
    <t>Collins was stopped by officers inside a pawn shop. Excusing himself to get his identification, he attempted to escape in his vehicle, a stolen Volkswagen GTI with a 27-year-old female passenger. Officers claimed Collins tried to run them over as he reversed out of the parking lot, and fired. The passenger was unharmed.</t>
  </si>
  <si>
    <t>http://miami.cbslocal.com/2012/08/14/police-involved-shooting-in-pawn-shop-parking-lot/</t>
  </si>
  <si>
    <t>Torey Breedlove</t>
  </si>
  <si>
    <t>http://media.trb.com/media/photo/2011-01/58593377.jpg</t>
  </si>
  <si>
    <t>6830 Alta WestGate Drive</t>
  </si>
  <si>
    <t>32818</t>
  </si>
  <si>
    <t>Ten county deputies followed Breedlove, whom they suspect of car theft, and confronted him in an apartment complex parking lot. When he got into his vehicle, started the engine, reversed and then hit several cars, they fired an estimated 137 shots, hitting him 22 times.</t>
  </si>
  <si>
    <t>http://articles.orlandosentinel.com/2013-05-03/news/os-orange-county-excessive-force-torey-breedlove-20130503_1_torey-breedlove-orange-county-deputies-27-year-old-breedlove</t>
  </si>
  <si>
    <t>Robert Earl Lawrence</t>
  </si>
  <si>
    <t>http://tftppull.freethoughtllc.netdna-cdn.com/wp-content/uploads/2015/01/Robert-Earl-Lawrence-800x430.png</t>
  </si>
  <si>
    <t>295 Jerry Drive</t>
  </si>
  <si>
    <t>Dothan Police Dept</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</si>
  <si>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</si>
  <si>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</si>
  <si>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Sherman T. Threets</t>
  </si>
  <si>
    <t>14400 block South Campbell Ave</t>
  </si>
  <si>
    <t>Posen</t>
  </si>
  <si>
    <t>60469</t>
  </si>
  <si>
    <t>Blue Island Police Department</t>
  </si>
  <si>
    <t>Jenna Sammons, 21, was recuperating from an alleged attack by Threets and he reportedly returned to her home, shot her and killed Tristan Hart, 27. Police responded and reportedly "found and killed him" in a nearby garage.</t>
  </si>
  <si>
    <t>http://www.chicagotribune.com/news/local/breaking/chi-at-least-1-wounded-in-policeinvolved-shooting-in-posen-20131004,0,7140004.story</t>
  </si>
  <si>
    <t>kbp/achillesgirl</t>
  </si>
  <si>
    <t>Mark Andrew Reed</t>
  </si>
  <si>
    <t>6333 East Colfax Ave</t>
  </si>
  <si>
    <t>80220</t>
  </si>
  <si>
    <t>A man allegedly robbed a bank teller and was leaving the bank when he pointed what appeared to be a weapon at the uniformed off-duty officer paid to stand guard outside the bank. That officer shot and killed him.</t>
  </si>
  <si>
    <t>http://www.denverpost.com/breakingnews/ci_24147149/police-fatally-shoot-denver-bank-robbery-suspect</t>
  </si>
  <si>
    <t>Carlos Fuentes</t>
  </si>
  <si>
    <t>Hawthorne Rd &amp; Heather Ave</t>
  </si>
  <si>
    <t>Ivanhoe</t>
  </si>
  <si>
    <t>93235</t>
  </si>
  <si>
    <t>Tulare County Sheriff’s Department</t>
  </si>
  <si>
    <t>Fuentes, who was wanted on a homicide charge, was fatally shot by a deputy after the 20-year-old allegedly pulled out a handgun while being chased by police.</t>
  </si>
  <si>
    <t>http://www.tularesheriff.info/news.php?p=13</t>
  </si>
  <si>
    <t>kbp/Riley</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</si>
  <si>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</si>
  <si>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</si>
  <si>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</si>
  <si>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</si>
  <si>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</si>
  <si>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5400 W Adams Blvd</t>
  </si>
  <si>
    <t>An unnamed Hispanic man was fatally shot by police after he allegedly drew a gun on officers.</t>
  </si>
  <si>
    <t>http://www.lapdonline.org/newsroom/news_view/54498</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</si>
  <si>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</si>
  <si>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</si>
  <si>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</si>
  <si>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</si>
  <si>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</si>
  <si>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</si>
  <si>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</si>
  <si>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Rileykbp/</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</si>
  <si>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</si>
  <si>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</si>
  <si>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</si>
  <si>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</si>
  <si>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R.T. McGinty</t>
  </si>
  <si>
    <t>http://archive.azcentral.com/ic/imgs/avondale-mcginty.jpg</t>
  </si>
  <si>
    <t>S 3rd St &amp; E Rose Ln</t>
  </si>
  <si>
    <t>Avondale</t>
  </si>
  <si>
    <t>85323</t>
  </si>
  <si>
    <t>Avondale Police Department</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</si>
  <si>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</si>
  <si>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</si>
  <si>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Lance L. Danielson</t>
  </si>
  <si>
    <t>http://archive.azcentral.com/ic/imgs/lance-danielson.jpg</t>
  </si>
  <si>
    <t>3535 West Tierra Buena Ln</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</si>
  <si>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</si>
  <si>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</si>
  <si>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</si>
  <si>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</si>
  <si>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</si>
  <si>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</si>
  <si>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</si>
  <si>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John Schultz</t>
  </si>
  <si>
    <t>27500 Medford Way</t>
  </si>
  <si>
    <t>Menifee</t>
  </si>
  <si>
    <t>Menifee Police Department</t>
  </si>
  <si>
    <t>Police responding to a possible suicide call fatally shot Schultz after the 66-year-old refused orders to lower a handgun and then pointed the weapon at officers.</t>
  </si>
  <si>
    <t>http://patch.com/california/lakeelsinore-wildomar/coroner-identifies-menifee-man-killed-by-police-gunfire</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</si>
  <si>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</si>
  <si>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</si>
  <si>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</si>
  <si>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</si>
  <si>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</si>
  <si>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kbp/achillegirl</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</si>
  <si>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</si>
  <si>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</si>
  <si>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</si>
  <si>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</si>
  <si>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Brian Nichols</t>
  </si>
  <si>
    <t>http://www.williamsandbluitt.com/sitemaker/memsol_data/1640/1090305/1090305_profile_pic.jpg</t>
  </si>
  <si>
    <t>5800 Rockville Rd</t>
  </si>
  <si>
    <t>Officers responding to a call of a man acting erratic used pepper spray in arresting Nichols, who suffered an episode of cardiac arrest shortly after.</t>
  </si>
  <si>
    <t>http://web.archive.org/web/20130911160623/http://www.wane.com/news/indiana/man-dies-in-police-custody-after-becoming-combative-impd-launches-investigation</t>
  </si>
  <si>
    <t>John Edward Shanks</t>
  </si>
  <si>
    <t>http://wrcb.images.worldnow.com/images/23382781_SA.jpg</t>
  </si>
  <si>
    <t>1594 Lock and Dam Road</t>
  </si>
  <si>
    <t>37347</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</si>
  <si>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</si>
  <si>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</si>
  <si>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Devon Thomas Costa</t>
  </si>
  <si>
    <t>N Ventura Ave &amp; Fraser Ln</t>
  </si>
  <si>
    <t>93001</t>
  </si>
  <si>
    <t>Ventura County Sheriff's Office</t>
  </si>
  <si>
    <t>A police deputy fatally shot Costa after the 21-year-old threatened and then attacked a deputy using his fists.</t>
  </si>
  <si>
    <t>http://www.vcstar.com/news/suspect-threatened-deputy-was-attacked-by-police</t>
  </si>
  <si>
    <t>Ray Anson Mitchell</t>
  </si>
  <si>
    <t>http://ak-cache.legacy.net/legacy/images/cobrands/mobile/photos/al0026901-1_161604.jpg?v=0x000000002e1a462c</t>
  </si>
  <si>
    <t>700 Bonneville Dr</t>
  </si>
  <si>
    <t>36695</t>
  </si>
  <si>
    <t>Police responding to a prowler call fatally shot Mitchell after the 37-year-old wrestled a taser from officers and attempted to use it on them.</t>
  </si>
  <si>
    <t>http://blog.al.com/live/2013/09/mobile_police_37-year-old_atte.html</t>
  </si>
  <si>
    <t>Charlie Christopher Bates</t>
  </si>
  <si>
    <t>http://www.trbimg.com/img-522bc0b5/turbine/os-charlie-christopher-bates-20130907/600/405x600</t>
  </si>
  <si>
    <t>6502 U.S. 301</t>
  </si>
  <si>
    <t>33610</t>
  </si>
  <si>
    <t>Hillsborough County Sheriff's Office</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</si>
  <si>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</si>
  <si>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</si>
  <si>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4600 White City Rd</t>
  </si>
  <si>
    <t>An officer fatally shot a man after the man shot and wounded the officer.</t>
  </si>
  <si>
    <t>http://www.ajc.com/news/news/fulton-police-officer-shot-near-college-park/nZnPb/</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</si>
  <si>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</si>
  <si>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</si>
  <si>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</si>
  <si>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</si>
  <si>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</si>
  <si>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</si>
  <si>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Jeffrey S. Frump</t>
  </si>
  <si>
    <t>http://media.graytvinc.com/images/353*198/FRUMP+WEB.jpg</t>
  </si>
  <si>
    <t>99 Orleans Ct</t>
  </si>
  <si>
    <t>Gray</t>
  </si>
  <si>
    <t>40734</t>
  </si>
  <si>
    <t>Knox County Sheriff's Office</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</si>
  <si>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</si>
  <si>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http://www.thetimestribune.com/news/local_news/article_0fa340cf-f113-501b-882e-f515735af6b4.html</t>
  </si>
  <si>
    <t>Helen Adams</t>
  </si>
  <si>
    <t>6300 block North Federal Highway</t>
  </si>
  <si>
    <t>33308</t>
  </si>
  <si>
    <t>Adams was killed about 3 a.m. by an off-duty sheriff's deputy as she crossed a major roadway as a pedestrian. No charges were pressed against the deputy.</t>
  </si>
  <si>
    <t>http://articles.sun-sentinel.com/2014-08-06/news/fl-deadly-deputy-vehicle-crash-folo-20140805_1_john-adams-jeffrey-bates-patrol-car</t>
  </si>
  <si>
    <t>Azinta Thompson</t>
  </si>
  <si>
    <t>Lantana Road and Edgecliff Avenue</t>
  </si>
  <si>
    <t>33463</t>
  </si>
  <si>
    <t>Greenacres Police Department</t>
  </si>
  <si>
    <t>Thompson's car collided with a local patrol car, responding to a call with lights and siren on, as she executed a left turn. The officer was initally charged with vehicular homicide but the charges were later dropped.</t>
  </si>
  <si>
    <t>http://articles.sun-sentinel.com/2009-02-11/news/0902100494_1_car-s-path-police-car-cruiser</t>
  </si>
  <si>
    <t>Kiko Ketolvie' Battle</t>
  </si>
  <si>
    <t>http://www.fatalencounters.org/wp-content/uploads/2013/10/KikoBattle.jpg</t>
  </si>
  <si>
    <t>100 block West 18th Street</t>
  </si>
  <si>
    <t>Two off-duty but uninformed officers made a “quality of life enforcement” stop of Battle and his cousin for walking in the street. Battle resisted, and the officers tasered him before he allegedly pulled out a 9 mm pistol; officers then shot and killed him.</t>
  </si>
  <si>
    <t>http://jacksonville.com/news/metro/crime/2009-06-16/story/family_seeks_answers_in_jacksonville_police_shooting</t>
  </si>
  <si>
    <t>Robert Mills III</t>
  </si>
  <si>
    <t>13701 S Biscayne River Dr</t>
  </si>
  <si>
    <t>An ex-boyfriend of a person at this address, an enraged Mills had broken out the front window of the residence and armed himself with a large piece of glass. Police arrived near midnight, ordered him to drop the glass, then fatally shot him.</t>
  </si>
  <si>
    <t>http://articles.sun-sentinel.com/2003-02-10/news/0302090288_1_mills-glass-officers</t>
  </si>
  <si>
    <t>Robert Hunter</t>
  </si>
  <si>
    <t>Powers Drive and West Colonial Drive</t>
  </si>
  <si>
    <t>An ex-con and "experienced car thief" fled from police in the early morning hours of July the Fourth not once but three times, the third time reportedly firing shots back at the pursuing officer. In the resulting high-speed chase the suspect rammed into Hunter's Mazda SUV, spinning it, and ejecting Hunter onto the street with fatal injuries.</t>
  </si>
  <si>
    <t>http://articles.orlandosentinel.com/2013-07-05/news/os-driver-shoots-at-police-colonial-20130704_1_fatal-crash-west-colonial-drive-kim-montes</t>
  </si>
  <si>
    <t>William Schramm</t>
  </si>
  <si>
    <t>E Las Olas Blvd &amp; Isle of Venice Dr</t>
  </si>
  <si>
    <t>Schramm, bicycling after midnight, was struck by the vehicle of a local police officer. He died five days later.</t>
  </si>
  <si>
    <t>http://articles.sun-sentinel.com/2010-04-21/features/fl-ftl-police-crash-brf-20100421_1_police-car-investigator-jill-hirsch-bicyclist</t>
  </si>
  <si>
    <t>Brian Brock</t>
  </si>
  <si>
    <t>Old Mayport Road</t>
  </si>
  <si>
    <t>32233</t>
  </si>
  <si>
    <t>Brock was a person-of-interest in a murder investigation. Sought by the police and found at an apartment complex, Brock attempted to flee and was fatally shot by police after making a hand gesture as if he'd been armed.</t>
  </si>
  <si>
    <t>http://jacksonville.com/tu-online/stories/073108/met_311550533.shtml</t>
  </si>
  <si>
    <t>Isaac Singletary</t>
  </si>
  <si>
    <t>http://jacksonville.com/sites/default/files/imagecache/superphoto/Singletary020207.j.jpg</t>
  </si>
  <si>
    <t>2300 block Westmont Street</t>
  </si>
  <si>
    <t>32207</t>
  </si>
  <si>
    <t>The elderly Singletary was known to be territorial, carry a gun, and use that gun to chase drug dealers away from his property. He confronted two undercover local officers on narcotics duty; they ordered him to drop his weapon, which he did not, and he was shot to death. Perhaps the most notorious of a string of Jacksonville police shootings in 2007-2009, Singletary's family won a $200K wrongful death settlement from the city.</t>
  </si>
  <si>
    <t>http://jax-cdn.com/news/metro/2009-01-23/story/police_sued_for_fatally_shooting_80_year_old_resident</t>
  </si>
  <si>
    <t>Gary Bernard White</t>
  </si>
  <si>
    <t>2100 block Southwest First Court</t>
  </si>
  <si>
    <t>33312</t>
  </si>
  <si>
    <t>Three calls for help came in from the neighborhood where White had gone to retrieve one of his tools, a key saw, from the truck of a neighbor he'd suspected of stealing it. Without independent witnesses, police described White as aggressive and hostile. He was shot 20 times; the FBI was called in to investigate this and three other shootings of the same period.</t>
  </si>
  <si>
    <t>http://articles.sun-sentinel.com/2007-02-06/news/0702050349_1_police-officers</t>
  </si>
  <si>
    <t>Samantha Jean Conlisk</t>
  </si>
  <si>
    <t>Forest Hills Blvd and Pine Tree Ln</t>
  </si>
  <si>
    <t>Lake Clarke Shores Police Department</t>
  </si>
  <si>
    <t>Conlisk had a dispute with other young people in the car she was riding in -- she head-butted the driver -- and was let out on the shoulder of an eight-lane interstate at 3 a.m. Trying to cross, or perhaps trying to be hit, she was struck and killed by a local police cruiser.</t>
  </si>
  <si>
    <t>http://articles.sun-sentinel.com/2011-01-20/news/fl-lake-worth-woman-hit-brf-20110120_1_police-car-florida-highway-patrol-spokesman-police-department</t>
  </si>
  <si>
    <t>Joel Abner</t>
  </si>
  <si>
    <t>9400 block Atlantic Boulevard</t>
  </si>
  <si>
    <t>32225</t>
  </si>
  <si>
    <t>Two Jacksonville officers working off-duty as mall security were called in to capture two shoplifters. One of the two fled on foot, chased by one of the officers, then drew a weapon and began shooting. The officer was fired on 12 times, and hit 6 times, in close-quarter combat and saved only by his bulletproof vest. The shoplifter was fired on 14 times, hit 7, and fatally struck.</t>
  </si>
  <si>
    <t>http://www.news4jax.com/news/Officer-Shot-6-Times-Shoots-Kills-Teenage-Gunman/2088350</t>
  </si>
  <si>
    <t>Rachel Hoffman</t>
  </si>
  <si>
    <t>http://i.huffpost.com/gadgets/slideshows/293014/slide_293014_2358903_free.jpg</t>
  </si>
  <si>
    <t>Gardner Road</t>
  </si>
  <si>
    <t>32312</t>
  </si>
  <si>
    <t>Hoffman was pressed into service as a police "informant" (actually as an undercover agent) to avoid prosecution for drug charges. Without training or experience Hoffman was armed with a handgun and instructed to make a $13K drug buy. In the best case she would have been in mortal danger during the buy-bust operation. In fact she was murdered by the targets. The state legislature passed a law forbidding future such operations; her family filed a wrongful death suit and were awarded $2.4M.</t>
  </si>
  <si>
    <t>https://en.wikipedia.org/wiki/Rachel_Hoffman</t>
  </si>
  <si>
    <t>Luiz Vizcarrundo</t>
  </si>
  <si>
    <t>Whispering Pines Drive and Collins Road</t>
  </si>
  <si>
    <t>32244</t>
  </si>
  <si>
    <t>Vizcarrundo died after a gun battle with police while running from the scene of his armed robbery of a convenience store. One of two people shot dead by Jacksonville police in unrelated incidents within the same hour.</t>
  </si>
  <si>
    <t>http://www.news4jax.com/news/Man-Shot-Killed-In-Gun-Battle-With-Officers/2060544</t>
  </si>
  <si>
    <t>Marc Ariot</t>
  </si>
  <si>
    <t>S Congress Ave &amp; Greenbrier Drive</t>
  </si>
  <si>
    <t>33461</t>
  </si>
  <si>
    <t>Ariot and a passenger tried to pass a bad check in a drive-through bank. The teller called 911, the police arrived and blocked Ariot's car, and Ariot accelerated towards the cruiser. The officer fired at him twice and killed him.</t>
  </si>
  <si>
    <t>http://articles.sun-sentinel.com/2005-09-13/news/0509120577_1_palm-springs-police-officer-after-school-program</t>
  </si>
  <si>
    <t>Arturo Cordero</t>
  </si>
  <si>
    <t>Eloise Loop Road</t>
  </si>
  <si>
    <t>Winter Haven</t>
  </si>
  <si>
    <t>33884</t>
  </si>
  <si>
    <t>Polk County Sheriff's Office</t>
  </si>
  <si>
    <t>Arturo Cordero lost control of his Ford Explorer on a curve, and it flipped into a ditch. He had been driving his younger brother to work. Neither was seriously hurt, but 27-year-old Arturo climbed back inside to get some papers. Several other vehicles drove safely past the wreckage, which was off the road. But about 10 minutes later, according to a witness, Polk County Deputy Isaac D. Jackson skidded out of control and slammed into the overturned SUV. Arturo Cordero was trapped in the wreckage and died.</t>
  </si>
  <si>
    <t>Guilty of careless driving. Uncited.</t>
  </si>
  <si>
    <t>Ed Soistman</t>
  </si>
  <si>
    <t>Calloway Drive and Magnolia Homes Road</t>
  </si>
  <si>
    <t>32810</t>
  </si>
  <si>
    <t>Soistman had just pulled out of his driveway at about 5:30 am, on his way to pray with the sick and dying at the local hospital, when his vehicle was slammed into by a county deputy traveling 86 MPH in a 40 MPH zone without lights or siren. He was killed. She was ticketed (the tickets later thrown out) and later fired from the force for violating department policy during the crash.</t>
  </si>
  <si>
    <t>Joshua Mendelson</t>
  </si>
  <si>
    <t>3500 block Prospect Road</t>
  </si>
  <si>
    <t>33309</t>
  </si>
  <si>
    <t>Suburban runaway Mendelson was accused of brandishing a sharp stick at an officer in an office park at 2 a.m. The result of the "mysterious confrontation" was the unarmed Mendelson shot to death.</t>
  </si>
  <si>
    <t>http://articles.sun-sentinel.com/2006-11-03/news/0611021251_1_dispatch-wrongdoing-answers</t>
  </si>
  <si>
    <t>Vales Delices</t>
  </si>
  <si>
    <t>41 West Church Street</t>
  </si>
  <si>
    <t>32801</t>
  </si>
  <si>
    <t>Delices was shot to death after piloting his Cadillac CTS through Orlando's Church Street club district. Colliding with other cars, disobeying police orders, and threatening early-morning clubgoers in the street, he was shot at least six times by two local officers.</t>
  </si>
  <si>
    <t>http://articles.orlandosentinel.com/2009-05-07/news/police_1_cinco-de-mayo-delices-police-cars</t>
  </si>
  <si>
    <t>Andrew McIlvain</t>
  </si>
  <si>
    <t>http://media.cmgdigital.com/shared/img/photos/2015/01/05/72/59/Port_Orange_police_copy.jpg</t>
  </si>
  <si>
    <t>Dunlawton Avenue at Village Trail</t>
  </si>
  <si>
    <t>Navy veteran McIlvain was legally riding a "scooter style motorcycle" when he was rear-ended by a speeding local police cruiser, thrown, and seriously injured by the crash. He was taken off life support three weeks after the crash. His family has filed suit.</t>
  </si>
  <si>
    <t>http://www.wftv.com/news/news/local/man-dies-after-being-hit-port-orange-police-office/njgjz/</t>
  </si>
  <si>
    <t>William Roy Joseph Bender III</t>
  </si>
  <si>
    <t>Southwest Seventh Street and State Road 7</t>
  </si>
  <si>
    <t>33130</t>
  </si>
  <si>
    <t>Broward County Sheriff's Department, Palm Beach County Sheriff's Department, Margate Police Department</t>
  </si>
  <si>
    <t>Bender shotgunned his ex-girlfriend's boyfriend, then kidnapped both of them and led police on a 100-MPH, 90-minute, 25-mile early-morning chase. In a climactic standoff and firefight with multiple jurisdictions, he was fatally shot. More than 40 bullets were fired.</t>
  </si>
  <si>
    <t>http://articles.sun-sentinel.com/2006-04-20/news/0604191458_1_bender-parking-lot-deputies</t>
  </si>
  <si>
    <t>Ralph A. Brown</t>
  </si>
  <si>
    <t>715 SE 10th Street</t>
  </si>
  <si>
    <t>The owner of a house notorious to the police -- and the scene of a drug arrest only two hours before -- called police to report two trespassers. Local police arrived to find Brown and another man in their car, unwilling to explain themselves, and trying to leave. Police claimed to be in fear of their lives from the unarmed pair, shot Brown to death, and gravely wounded the other. The families filed suit.</t>
  </si>
  <si>
    <t>http://articles.sun-sentinel.com/2005-01-06/news/0501060163_1_police-officers-oncoming-car-officers-crack-cocaine</t>
  </si>
  <si>
    <t>Mitch Allen Thompson</t>
  </si>
  <si>
    <t>http://d1t3gia0in9tdj.cloudfront.net/photo/tributes/t/8/r/207x207/2451402/51ee3c56-1843-429c-a16b-7712003a7e4a.jpg</t>
  </si>
  <si>
    <t>110 1st Street</t>
  </si>
  <si>
    <t>Claude</t>
  </si>
  <si>
    <t>79019</t>
  </si>
  <si>
    <t>Armstrong</t>
  </si>
  <si>
    <t>Armstrong Sheriff's Office</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</si>
  <si>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</si>
  <si>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</si>
  <si>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Jesse Castillo Jr.</t>
  </si>
  <si>
    <t>I-40</t>
  </si>
  <si>
    <t>Henryetta</t>
  </si>
  <si>
    <t>74437</t>
  </si>
  <si>
    <t>Lighthorse Police Department</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</si>
  <si>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</si>
  <si>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</si>
  <si>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Mark Allen Kelley</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</si>
  <si>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</si>
  <si>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</si>
  <si>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</si>
  <si>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Richard Wray "Rick" Aceves</t>
  </si>
  <si>
    <t>http://ak-cache.legacy.net/legacy/images/Cobrands/AZCentral/Photos/0008279677-02-1_20140920.jpg</t>
  </si>
  <si>
    <t>W Bethany Home Rd &amp; N 15th Ave</t>
  </si>
  <si>
    <t>Aceves was shooting a gun prompting neighbors to call police. When police arrived a shootout began. Officers ultimately shot and killed Aceves.</t>
  </si>
  <si>
    <t>http://www.kpho.com/story/26424240/phoenix-police-shoot-kill-heavily-armed-man</t>
  </si>
  <si>
    <t>Ronald David Henry Jr.</t>
  </si>
  <si>
    <t>2800 E Glenn St</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</si>
  <si>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</si>
  <si>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</si>
  <si>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Steven Lee Howell</t>
  </si>
  <si>
    <t>http://media-cdn.timesfreepress.com/img/photos/2014/09/05/Steven_Howell_mug_t755_hd1fbc4275d88523069da5f680888b33e7a07507b.jpg</t>
  </si>
  <si>
    <t>9400 Rhea County Highway</t>
  </si>
  <si>
    <t>37321</t>
  </si>
  <si>
    <t>Rhea</t>
  </si>
  <si>
    <t>Rhea County Sheriff's Office</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</si>
  <si>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</si>
  <si>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</si>
  <si>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Aaron Ray</t>
  </si>
  <si>
    <t>http://wfla.images.worldnow.com/images/4672888_G.jpg</t>
  </si>
  <si>
    <t>2600 Race Track Rd</t>
  </si>
  <si>
    <t>32259</t>
  </si>
  <si>
    <t>St. Johns County Sheriff’s Office</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</si>
  <si>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</si>
  <si>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</si>
  <si>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Naim Owens</t>
  </si>
  <si>
    <t>http://assets.nydailynews.com/polopoly_fs/1.1930646!/img/httpImage/image.jpg_gen/derivatives/article_970/naim-owens.jpg</t>
  </si>
  <si>
    <t>291 Marcus Garvey Blvd</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</si>
  <si>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</si>
  <si>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http://nypost.com/2014/09/06/man-who-shot-nypd-cop-dies-after-surgery/</t>
  </si>
  <si>
    <t>Ashlie Krakowski</t>
  </si>
  <si>
    <t>http://ww3.hdnux.com/photos/15/67/15/3634006/3/628x471.jpg</t>
  </si>
  <si>
    <t>Boston Post Rd</t>
  </si>
  <si>
    <t>06477</t>
  </si>
  <si>
    <t>New Haven</t>
  </si>
  <si>
    <t>Teens Ashlie Krakowski and David Servin were killed when a local police cruiser barrelled into their vehicle broadside at more than 90 MPH. The officer was found not guilty of second-degree manslaughter but convicted of misconduct with a motor vehicle and reckless driving, and sentenced to five years. Krakowski's family settled a suit against the city for $4M.</t>
  </si>
  <si>
    <t>http://www.ctpost.com/news/article/4M-settlement-reached-in-teen-s-death-4077552.php</t>
  </si>
  <si>
    <t>David Servin</t>
  </si>
  <si>
    <t>Frank Hernandez</t>
  </si>
  <si>
    <t>http://www.antonnews.com/images/stories/newhydepark/2009/10/nhpabduction.jpg</t>
  </si>
  <si>
    <t>653 Hillside Avenue</t>
  </si>
  <si>
    <t>New Hyde Park</t>
  </si>
  <si>
    <t>11040</t>
  </si>
  <si>
    <t>Hernandez had just perpetrated a late-evening rape, using a ski mask and a handgun, in the back parking lot of a grocery store, when he was confronted by county police. He refused to obey commands, reportedly went for one of their guns, and was shot to death.</t>
  </si>
  <si>
    <t>http://nypost.com/2009/10/09/long-island-cops-shoot-kill-sex-assault-suspect/</t>
  </si>
  <si>
    <t>Yahya Mujtaba</t>
  </si>
  <si>
    <t>http://www.gainesville.com/apps/pbcsi.dll/bilde?Site=GS&amp;Date=20120721&amp;Category=ARTICLES&amp;ArtNo=120729947&amp;Ref=V1&amp;MaxW=728&amp;logo=/images/watermark.gif&amp;logoxpos=0&amp;logoypos=0</t>
  </si>
  <si>
    <t>935 SW Ninth Street</t>
  </si>
  <si>
    <t>32601</t>
  </si>
  <si>
    <t>A retired colonel in the Afghan army, also diagnosed as schizophrenic and clinically depressed, Mujtaba had an argument with a neighbor that developed into a police response, then a Tasering to no effect, then police warning him to stop being so aggressive. Reportedly at one point, he was speaking gibberish. He was fatally shot in the chest.</t>
  </si>
  <si>
    <t>http://www.gainesville.com/article/20120721/ARTICLES/120729947?p=1&amp;tc=pg</t>
  </si>
  <si>
    <t>Steve Allred</t>
  </si>
  <si>
    <t>Villa City Road and West Broad Street</t>
  </si>
  <si>
    <t>Groveland</t>
  </si>
  <si>
    <t>34736</t>
  </si>
  <si>
    <t>Mascotte Police Department, Groveland Police Department</t>
  </si>
  <si>
    <t>City Council member Allred was shot dead during a botched traffic stop by local officers, in which the driver, also unarmed and unthreatening, was severely wounded by gunfire. Allred's widow and his ex-wife sought a $20M settlement from the cities and received an undisclosed but large amount. The shooting was deemed justified according to the local police procedures..</t>
  </si>
  <si>
    <t>http://articles.orlandosentinel.com/2003-02-24/news/0302240269_1_mascotte-steve-allred-groveland</t>
  </si>
  <si>
    <t>Ana-Yency Velasquez</t>
  </si>
  <si>
    <t>https://a2-images.myspacecdn.com/images03/25/181a3b3d81c6475bb7039a6d322c000f/300x300.jpg</t>
  </si>
  <si>
    <t>NW 12th Ave &amp; NW 112th St</t>
  </si>
  <si>
    <t>Velasquez was killed when a county officer in pursuit of a suspect, travelling at a high rate of speed without lights or siren, blew through a stop sign and collided with her car. The impact threw her car through the exterior wall of a nearby house. The Florida legislature put through a special bill to fund the $1M settlement to her family.</t>
  </si>
  <si>
    <t>http://www.flsenate.gov/Session/Bill/2012/0016/BillText/Filed/HTML</t>
  </si>
  <si>
    <t>Nicholas Eugene Scott</t>
  </si>
  <si>
    <t>French Avenue and 15th Street</t>
  </si>
  <si>
    <t>Sanford</t>
  </si>
  <si>
    <t>32771</t>
  </si>
  <si>
    <t>Sanford Police Department</t>
  </si>
  <si>
    <t>Local police found Scott, wanted on warrants for a parole violation, in his car in the parking lot of a Winn-Dixie. Two officers approached to apprehend him, Scott moved his 2009 Civic forward, the officers felt threatened, and shot him once fatally. A witness standing about 30 feet away disputed the police account.</t>
  </si>
  <si>
    <t>http://articles.orlandosentinel.com/2010-04-07/news/os-sanford-cop-cleared-in-shooting-20100407_1_fatal-shooting-fdle-report-stacie-cabello</t>
  </si>
  <si>
    <t>Anthony Dwayne Harris</t>
  </si>
  <si>
    <t>http://media.cmgdigital.com/shared/img/photos/2013/01/29/b6/72/HARRIS_ANTHONY_DWAYNE.jpg</t>
  </si>
  <si>
    <t>2115 Pearl St N</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</si>
  <si>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</si>
  <si>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http://jacksonville.com/news/crime/2014-09-06/story/lawsuit-pits-family-against-jacksonville-police-over-fatal-police</t>
  </si>
  <si>
    <t>Kaldrick Donald</t>
  </si>
  <si>
    <t>http://gray-uploads.s3.amazonaws.com/captures/669/2D2/6692D220A7804DF5A167755BA4B37864</t>
  </si>
  <si>
    <t>Cornelius Harris Lane</t>
  </si>
  <si>
    <t>Gretna</t>
  </si>
  <si>
    <t>32332</t>
  </si>
  <si>
    <t>Gadsden</t>
  </si>
  <si>
    <t>Gretna Police Department</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</si>
  <si>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</si>
  <si>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http://www.wctv.tv/news/floridanews/headlines/Man-Shot-Killed-by-Gretna-Police-Officer-280660612.html</t>
  </si>
  <si>
    <t>Thomas Davis</t>
  </si>
  <si>
    <t>http://accidentdatacenter.com/sites/default/files/styles/thumbnail/public/externals/fa9801de183188ce48b6c364847a0aef.jpg?itok=Y_LDJTcV</t>
  </si>
  <si>
    <t>91-1077 Enterprise St</t>
  </si>
  <si>
    <t>Kapolei</t>
  </si>
  <si>
    <t>96707</t>
  </si>
  <si>
    <t>An officer was driving on Enterprise Avenue hit Davis with his vehicle. It was dark, the street was poorly lit, and Davis was reportedly in the traffic lane.</t>
  </si>
  <si>
    <t>http://accidentdatacenter.com/us/hawaii/honolulu-hi/barbers-point-housing/14/09/05/wheelchair-pedestrian-thomas-davis-44-struck-and-killed-police-car-driven-34-year-old-officer-oahu</t>
  </si>
  <si>
    <t>Christopher Shane LeBlanc</t>
  </si>
  <si>
    <t>http://ak-cache.legacy.net/legacy/images/Cobrands/TheTownTalk/Photos/ATT020205-1_20140911.jpg</t>
  </si>
  <si>
    <t>500 Cummins St</t>
  </si>
  <si>
    <t>Pineville</t>
  </si>
  <si>
    <t>71360</t>
  </si>
  <si>
    <t>Rapides</t>
  </si>
  <si>
    <t>Pineville Police Department</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</si>
  <si>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</si>
  <si>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</si>
  <si>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Shawn Brown</t>
  </si>
  <si>
    <t>564 N Pennsylvania Ave</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</si>
  <si>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</si>
  <si>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</si>
  <si>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Michael D. Oswald</t>
  </si>
  <si>
    <t>http://www.gannett-cdn.com/-mm-/db62cb712679717ded2c2f58579a660279d4a239/c=43-0-1047-1338&amp;r=537&amp;c=0-0-534-712/local/-/media/Indianapolis/2014/09/15/oswaldmug.jpg</t>
  </si>
  <si>
    <t>1840 Carriage Lane</t>
  </si>
  <si>
    <t>29407</t>
  </si>
  <si>
    <t>Charleston County Sheriff's Office</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</si>
  <si>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</si>
  <si>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</si>
  <si>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Robert Joseph Minjarez Jr.</t>
  </si>
  <si>
    <t>http://www.kinchenfuneralhome.com/fh_live/10900/10975/images/obituaries/2476096.jpg</t>
  </si>
  <si>
    <t>120 East Pont Des Mouton Road</t>
  </si>
  <si>
    <t>70507</t>
  </si>
  <si>
    <t>Lafayette Parish Sheriff's Office, Carencro Police Department, Scott Police Department</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</si>
  <si>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</si>
  <si>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</si>
  <si>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Jeffrey Johnson</t>
  </si>
  <si>
    <t>http://www.bigcountryhomepage.com/media/lib/203/8/1/5/8156af68-cf5e-43bb-90f5-d4b0aeb8e1f9/Story.jpg</t>
  </si>
  <si>
    <t>7457 West Lake Road</t>
  </si>
  <si>
    <t>79601</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</si>
  <si>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</si>
  <si>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</si>
  <si>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Elijah Jackson</t>
  </si>
  <si>
    <t>http://www.gannett-cdn.com/-mm-/bcef3913a9a4abe8a4ba8f15ad49fb3b85ffc32c/c=0-0-534-712&amp;r=537&amp;c=0-0-534-712/local/-/media/WBIR/WBIR/2014/09/12/1410537066000-elijah-jackson.jpg</t>
  </si>
  <si>
    <t>Mountain Mist Ln</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</si>
  <si>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</si>
  <si>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</si>
  <si>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Jesse Gibbons</t>
  </si>
  <si>
    <t>http://media.graytvinc.com/images/353*198/jesse+gibbons+web.jpg</t>
  </si>
  <si>
    <t>Lancaster Avenue</t>
  </si>
  <si>
    <t>40508</t>
  </si>
  <si>
    <t>Lexington Police Department, Madison County Sheriff's Office, and Kentucky State Police Department</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</si>
  <si>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</si>
  <si>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http://www.wkyt.com/home/headlines/Police-dealing-with-developing-situation-in-Madison-County-275029661.html</t>
  </si>
  <si>
    <t>Richard “Pedie” Perez III</t>
  </si>
  <si>
    <t>http://richmondconfidential.org/wp-content/uploads/2014/09/IMG_5935.JPG-620x786.jpeg</t>
  </si>
  <si>
    <t>3322 Cutting Boulevard</t>
  </si>
  <si>
    <t>94804</t>
  </si>
  <si>
    <t>Richmond Police Department</t>
  </si>
  <si>
    <t>The shooting death of Richard “Pedie” Perez, 24, during a scuffle with a Richmond police officer, According to police, the officer fired when Perez attempted to grab his gun.</t>
  </si>
  <si>
    <t>http://richmondconfidential.org/2014/09/17/friends-and-family-paint-a-picture-of-richard-perez-as-sometimes-troublesome-but-not-dangerous/</t>
  </si>
  <si>
    <t>Matthew Hullman</t>
  </si>
  <si>
    <t>http://bloximages.newyork1.vip.townnews.com/omaha.com/content/tncms/assets/v3/editorial/c/72/c72e8011-ec52-5d3a-89d9-e6faac7b5e6e/5332fcb37ece2.image.jpg?resize=300%2C531</t>
  </si>
  <si>
    <t>Grand Forks AFB</t>
  </si>
  <si>
    <t>Grand Forks</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</si>
  <si>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</si>
  <si>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</si>
  <si>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</si>
  <si>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</si>
  <si>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</si>
  <si>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</si>
  <si>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</si>
  <si>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</si>
  <si>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</si>
  <si>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Jason Kanally</t>
  </si>
  <si>
    <t>6035 S Transit Rd</t>
  </si>
  <si>
    <t>Lockport</t>
  </si>
  <si>
    <t>14094</t>
  </si>
  <si>
    <t>Niagara</t>
  </si>
  <si>
    <t>Lockport Police Department</t>
  </si>
  <si>
    <t>Kanally's shooting spree started at a city bar, where he fired shots at a romantic rival, and ended six hours later when police found him at a mobile home. He hospitalized two local officers with gunshot wounds, one in critical condition, one fair. He was fatally shot.</t>
  </si>
  <si>
    <t>http://www.policeone.com/news/59489-man-killed-2-officers-wounded-in-shooting</t>
  </si>
  <si>
    <t>Carlos Roberto Laboy</t>
  </si>
  <si>
    <t>http://cdn.patch.com/users/98365/2011/08/T800x600/a9c687fa41c97c6b0a2bf76398a8dfbb.jpg</t>
  </si>
  <si>
    <t>1917 E Mulberry Dr</t>
  </si>
  <si>
    <t>33604</t>
  </si>
  <si>
    <t>Tampa Police Department</t>
  </si>
  <si>
    <t>Laboy was the prime suspect in the armed robbery and wounding of a shopkeeper in the previous week. Approached by police, Laboy reportedly made a sudden move towards his waistband and was shot and killed.</t>
  </si>
  <si>
    <t>http://patch.com/florida/seminoleheights/robbery-suspect-dead</t>
  </si>
  <si>
    <t>Phillip Todd Walker</t>
  </si>
  <si>
    <t>Poosey Ridge Road</t>
  </si>
  <si>
    <t>40475</t>
  </si>
  <si>
    <t>Jessamine</t>
  </si>
  <si>
    <t>Jessamine County Sheriff’s Department</t>
  </si>
  <si>
    <t>Three deputies climbed aboard Walker's drydocked houseboat to serve a warrant for "misdemeanor terroristic threatening," assuring the older man that it was no big deal. Walker, sick with cancer, sitting on his bed, calmly explained that he'd been drinking. He pulled out a rifle in a case then a 30-caliber M1 Carbine. He killed two of the deputies and seriously wounded the third before being shot to death.</t>
  </si>
  <si>
    <t>http://enquirer.com/editions/2003/09/06/loc_kydeputies06.html</t>
  </si>
  <si>
    <t>Cory Caldwell</t>
  </si>
  <si>
    <t>Okeechobee Boulevard and Tamarind Avenue</t>
  </si>
  <si>
    <t>Federal Bureau of Investigation, West Palm Beach Police Department</t>
  </si>
  <si>
    <t>Caldwell was one of four men caught in a drug sting arranged by the FBI and local police. Their main target was another man, Frank Jackson, and the sting involved misleading Jackson and his three "big goons with AK-47s" into a phony revenge-robbery of 10 kilograms of cocaine from a false Mexican dealer. All four men were wounded in the operation, Caldwell fatally.</t>
  </si>
  <si>
    <t>http://articles.sun-sentinel.com/2008-07-03/news/0807030004_1_three-men-undercover-officer-informant</t>
  </si>
  <si>
    <t>Amanda Smith</t>
  </si>
  <si>
    <t>East Copans Road and North Federal Highway</t>
  </si>
  <si>
    <t>Lighthouse Point Police Department</t>
  </si>
  <si>
    <t>Smith died in a vehicle collision. The Jeep in which she was riding as a passenger struck a local police vehicle; she was ejected from her seat, pinned underneath as the Jeep turned over, and died at the scene.</t>
  </si>
  <si>
    <t>http://articles.sun-sentinel.com/2011-12-04/news/fl-pompano-fatal-folo-20111204_1_police-car-jeep-seat-belt</t>
  </si>
  <si>
    <t>Richard Chabot</t>
  </si>
  <si>
    <t>New Berlin Road and Richfield Blvd.</t>
  </si>
  <si>
    <t>With readily apparent mental health issues, Chabot was prone to carrying around a battered medieval-looking sword with a bent hilt and duct tape wrapped around the handle. On a mid-morning mile-and-a-half walk to his brother's house, somebody called the police to say he was waving that sword around. This developed into a confrontation with multiple officers. Chabot tried to escape by driving away in one of the patrol cars, and he was shot to death.</t>
  </si>
  <si>
    <t>http://jax-cdn.com/news/crime/2011-03-30/story/sword-wielding-man-killed-jacksonville-police-suffered-mental-illness</t>
  </si>
  <si>
    <t>Allen Dumperth</t>
  </si>
  <si>
    <t>38th Street and Keystone Avenue</t>
  </si>
  <si>
    <t>An attempted traffic stop prompted a firefight between four heavily-armed young men, Dumperth among them, and sheriff's deputies. Dumperth was the son of a minister and a fully automatic assault rifle was found under his body. Police were initially unclear about the four's plans for their assault weapons and body armor.</t>
  </si>
  <si>
    <t>http://www.theindychannel.com/news/police-investigate-motives-of-suspects-in-deputy-s-death</t>
  </si>
  <si>
    <t>Ruben Charles Debrosse</t>
  </si>
  <si>
    <t>http://3.bp.blogspot.com/_IScU3g-HhVw/SJwdxxwtAwI/AAAAAAAACUQ/i1wWdJQ5vNI/s400/114754561port.jpg</t>
  </si>
  <si>
    <t>1000 block State Road 7</t>
  </si>
  <si>
    <t>Royal Palm Beach</t>
  </si>
  <si>
    <t>33414</t>
  </si>
  <si>
    <t>Driving a stolen Kia, Debrosse tried to elude a county deputy, then tried to run over the deputy during a traffic stop in a movie theatre parking lot. With no criminal record, and no driver's license, he was fatally shot in the head. Debrosse's family filed a lawsuit that was settled for $200K.</t>
  </si>
  <si>
    <t>http://articles.sun-sentinel.com/2008-08-03/news/0808020092_1_sheriff-s-office-deputy-kia</t>
  </si>
  <si>
    <t>Corey Rice</t>
  </si>
  <si>
    <t>1000 block NW 21st Ave.</t>
  </si>
  <si>
    <t>32609</t>
  </si>
  <si>
    <t>A local police officer fired several fatal shots into the car of Rice, an architecture graduate student, as Rice rolled away from an attempted traffic stop. The much-publicized case saw the officer indicted when it was clear from physical evidence that the officer had been in no danger. The officer was found not guilty; the family arrived at a $708K settlement with the city.</t>
  </si>
  <si>
    <t>http://www.gainesville.com/article/20031101/LOCAL/211010340</t>
  </si>
  <si>
    <t>Fredi Morales</t>
  </si>
  <si>
    <t>http://cdn.abclocal.go.com/content/wls/images/cms/automation/images/309334_1280x720.jpg</t>
  </si>
  <si>
    <t>McHenry Rd</t>
  </si>
  <si>
    <t>60090</t>
  </si>
  <si>
    <t>A Wheeling officer was speeding to catch up to a traffic violator. The officer had not activated his sirens yet, when he accidentally struck Morales with the squad car.</t>
  </si>
  <si>
    <t>http://abc7chicago.com/news/wheeling-police-officer-on-leave-after-crash-that-killed-pedestrian/309311/</t>
  </si>
  <si>
    <t>James Bradley Phillips</t>
  </si>
  <si>
    <t>http://mediaassets.knoxnews.com/photo/2014/10/09/cleared_8895019_ver1.0_640_480.jpg</t>
  </si>
  <si>
    <t>3644 Parkway</t>
  </si>
  <si>
    <t>Pigeon Forge</t>
  </si>
  <si>
    <t>37863</t>
  </si>
  <si>
    <t>Pigeon Forge Police Department</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</si>
  <si>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</si>
  <si>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</si>
  <si>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Caesar Adams</t>
  </si>
  <si>
    <t>901 Gretna Boulevard</t>
  </si>
  <si>
    <t>70053</t>
  </si>
  <si>
    <t>Adams and another suspect shot an officer. The officer shot and killed Adams and injured the other suspect. The motive is not clear why Adams and the other suspect shot the officer.</t>
  </si>
  <si>
    <t>http://www.wwltv.com/story/news/local/orleans/2014/09/15/officer-shot-on-duty-in-good-spirits/15700815/</t>
  </si>
  <si>
    <t>Christopher Mitchell</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</si>
  <si>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</si>
  <si>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</si>
  <si>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</si>
  <si>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</si>
  <si>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Steven Paul Presley</t>
  </si>
  <si>
    <t>Walnut St</t>
  </si>
  <si>
    <t>Blossom</t>
  </si>
  <si>
    <t>75416</t>
  </si>
  <si>
    <t>Lamar County Sheriff's Office</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</si>
  <si>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</si>
  <si>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</si>
  <si>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</si>
  <si>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</si>
  <si>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</si>
  <si>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</si>
  <si>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</si>
  <si>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</si>
  <si>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Carl Blossomgame</t>
  </si>
  <si>
    <t>685 West 6th Street</t>
  </si>
  <si>
    <t>92410</t>
  </si>
  <si>
    <t>San Bernardino Police Department</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</si>
  <si>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</si>
  <si>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</si>
  <si>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Lashano J. Gilbert</t>
  </si>
  <si>
    <t>http://i.dailymail.co.uk/i/pix/2014/10/06/1412558100593_Image_galleryImage_Connecticut_state_police_.JPG</t>
  </si>
  <si>
    <t>5 Governor Winthrop Boulevard</t>
  </si>
  <si>
    <t>New London</t>
  </si>
  <si>
    <t>06320</t>
  </si>
  <si>
    <t>New London Police Department</t>
  </si>
  <si>
    <t>Gilbert, while in an 'altered state of mind' and 'speaking in a bizarre manner,' attempted a carjacking.Gilbert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</si>
  <si>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</si>
  <si>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Michael Abney</t>
  </si>
  <si>
    <t>3200 Wheeler Rd SE</t>
  </si>
  <si>
    <t>United States Marshal, Metropolitan Police Department of the District of Columbia</t>
  </si>
  <si>
    <t>D.C. police were helping U.S. marshals execute an arrest warrant, when a man brandished a handgun and refused to comply with orders to drop it. One member of the Marshal’s Service and one police officer shot and killed the suspect.</t>
  </si>
  <si>
    <t>http://www.washingtonpost.com/local/man-shot-and-killed-by-officers-trying-to-serve-a-warrant-in-southeast-dc/2014/10/05/b755dfea-4c9b-11e4-aa5e-7153e466a02d_story.html</t>
  </si>
  <si>
    <t>Tino Martinez</t>
  </si>
  <si>
    <t>http://www.fatalencounters.org/wp-content/uploads/2013/10/Tino-Martinez.jpg</t>
  </si>
  <si>
    <t>S Shields St &amp; W Drake Rd</t>
  </si>
  <si>
    <t>Fort Collins</t>
  </si>
  <si>
    <t>80526</t>
  </si>
  <si>
    <t>Larimer</t>
  </si>
  <si>
    <t>Fort Collins Police Department</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</si>
  <si>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</si>
  <si>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</si>
  <si>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Armondo Ochoa</t>
  </si>
  <si>
    <t>5900 Bonhomme Rd</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</si>
  <si>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</si>
  <si>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</si>
  <si>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Henrietta Strong</t>
  </si>
  <si>
    <t>FL-520 &amp; S Wilson Ave</t>
  </si>
  <si>
    <t>Cocoa</t>
  </si>
  <si>
    <t>32922</t>
  </si>
  <si>
    <t>Brevard County Sheriff's Office</t>
  </si>
  <si>
    <t>Strong often went for an early-morning walk by the roadside to pick up cans. A county offices, recklessly speeding at 65 MPH in a 40 MPH zone according to the Florida Highway Patrol, struck her straight on in the middle of his vehicle. She was killed at the scene. The officer was ticketed for speeding, and a judge later threw that ticket out.</t>
  </si>
  <si>
    <t>Latoya Grier</t>
  </si>
  <si>
    <t>4229 Moncrief Road West</t>
  </si>
  <si>
    <t>With an apparent history of minor crimes Grier resisted being apprehended during a traffic stop, in and out of her vehicle, and ultimately (according to the police narrative) pulled out a small handgun from her clothing or her purse. She was fatally shot.</t>
  </si>
  <si>
    <t>http://jacksonville.com/tu-online/stories/040208/met_264111096.shtml</t>
  </si>
  <si>
    <t>Andrea Hall</t>
  </si>
  <si>
    <t>482 Kentucky Woods Lane</t>
  </si>
  <si>
    <t>32824</t>
  </si>
  <si>
    <t>Orlando Police Department, Orange County Sheriff's Department</t>
  </si>
  <si>
    <t>A murder suspect fleeing police stormed into Hall's sister's residence, taking her and several children hostage, and beginning a 51-hour standoff. Mistakenly targeted because of her skin tone, Jamaica-born Hall was killed by a single bullet to the chest from a police sharpshooter. The other hostages were released when the suspect killed himself. Hall's family later settled with the city and county for $3.9M.</t>
  </si>
  <si>
    <t>http://articles.orlandosentinel.com/2000-07-28/news/0007280275_1_police-swat-swat-team-andrea-hall</t>
  </si>
  <si>
    <t>Omarri Williams</t>
  </si>
  <si>
    <t>5300 Lake Margaret Drive</t>
  </si>
  <si>
    <t>As a suspect in an armed robbery earlier in the day at his own apartment complex, Williams was identified and approached by three officers in an unmarked Impala. They report that Williams shot at them once; they returned more than 100 shots back at him. Some 22 struck him with fatal results.</t>
  </si>
  <si>
    <t>http://articles.orlandosentinel.com/2013-09-27/news/os-police-shooting-teen-justified-20130927_1_travis-lamont-fdle-report-daniel-daley</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</si>
  <si>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</si>
  <si>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</si>
  <si>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</si>
  <si>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</si>
  <si>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</si>
  <si>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</si>
  <si>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New/PThompson</t>
  </si>
  <si>
    <t>Linel Lormeus</t>
  </si>
  <si>
    <t>4130 16th Place SW</t>
  </si>
  <si>
    <t>Naples</t>
  </si>
  <si>
    <t>34116</t>
  </si>
  <si>
    <t>Collier</t>
  </si>
  <si>
    <t>Collier County Sheriff's Office</t>
  </si>
  <si>
    <t>A neighbor called police when the aunt and caretaker of mentally ill Lormeus needed help. Police handcuffed him, which made him panic and led to a violent physical struggle. After Lormeus was tasered he suffered some kind of medical emergency and died.</t>
  </si>
  <si>
    <t>http://www.naplesnews.com/news/crime/man-dies-taser-fight-collier-sheriff-linel-lormeus</t>
  </si>
  <si>
    <t>Jairious McGhee</t>
  </si>
  <si>
    <t>Kennedy Boulevard and Dale Mabry Highway</t>
  </si>
  <si>
    <t>33609</t>
  </si>
  <si>
    <t>Local police were flagged down and alerted to McGhee, irrational, combative, and dashing through an intersection. Officers tasered McGhee, who collapsed in a medical emergency and died some 28 hours later. The police later asserted that the victim was in the last stage of some disease -- maybe viral meningitis -- and was within hours of death.</t>
  </si>
  <si>
    <t>http://www.tampabay.com/news/publicsafety/tampa-police-learn-man-shocked-with-taser-was-in-final-throes-of-viral/1162189</t>
  </si>
  <si>
    <t>Charles Barber</t>
  </si>
  <si>
    <t>Boutwell Road</t>
  </si>
  <si>
    <t>Lake Worth Police Department</t>
  </si>
  <si>
    <t>As a passenger in a truck, Barber aimed a weapon at the driver of another vehicle. That driver called 911 and provided local police with the license plate number. Police identified the truck but Barber would not cooperate or surrender his weapon. He was shot twice then shot once more as he ran. He died from loss of blood.</t>
  </si>
  <si>
    <t>http://articles.sun-sentinel.com/2005-11-18/news/0511171529_1_grand-jury-police-officer-probation-violation</t>
  </si>
  <si>
    <t>Boris Grbic</t>
  </si>
  <si>
    <t>4900 block Northwest Foxworth Avenue</t>
  </si>
  <si>
    <t>Port St. Lucie</t>
  </si>
  <si>
    <t>34983</t>
  </si>
  <si>
    <t>St. Lucie County Sheriff's Office</t>
  </si>
  <si>
    <t>Grbic frightened his daughter by insisting, from nowhere, that they play Russian roulette, then firing a round into the ceiling. She fled and contacted police. Grbic fended off surrounding SWAT officers for about five hours before allegedly shooting at a police helicopter after which he was shot dead.</t>
  </si>
  <si>
    <t>http://articles.sun-sentinel.com/2005-01-26/news/0501260160_1_officers-swat-st-lucie-county</t>
  </si>
  <si>
    <t>Craig Bodie</t>
  </si>
  <si>
    <t>22400 block Sea Bass Drive</t>
  </si>
  <si>
    <t>33428</t>
  </si>
  <si>
    <t>Former Marine, ex-NYPD, and with a criminal record for dealing cocaine, Bodie argued with his wife about whether or not he could attend his daughter's graduation. This developed into a two-hour standoff with police, with a well-armed Bodie wearing three bulletproof vests and surrounded by some 60 deputies and SWAT members. He died of a single shot to the head. His widow said he was trying to surrender.</t>
  </si>
  <si>
    <t>http://articles.sun-sentinel.com/2005-05-28/news/0505280130_1_standoff-deputies-sheriff</t>
  </si>
  <si>
    <t>Dexter Monroe</t>
  </si>
  <si>
    <t>4262 Leo Lane</t>
  </si>
  <si>
    <t>Riviera Beach</t>
  </si>
  <si>
    <t>33410</t>
  </si>
  <si>
    <t>Riviera Beach Police Department</t>
  </si>
  <si>
    <t>Near midnight on a Saturday night an off-duty local officer was called to a report of shots fired at a nearby apartment complex. The officer encountered Monroe, gun in hand, just after Monroe had shot and wounded a longtime enemy. He was fatally shot in the head. The officer was later exonerated as defending himself.</t>
  </si>
  <si>
    <t>http://articles.sun-sentinel.com/2005-05-16/news/0505150439_1_police-officer-shot-riviera-beach-witness</t>
  </si>
  <si>
    <t>Artago Damon Howard</t>
  </si>
  <si>
    <t>http://thumbs.mugshots.com/gallery/images/98/e8/Artago-Damond-Howard-mugshot-32435620.400x800.jpg</t>
  </si>
  <si>
    <t>9661 Strong Highway</t>
  </si>
  <si>
    <t>Strong</t>
  </si>
  <si>
    <t>71765</t>
  </si>
  <si>
    <t>Police responded to a burglar alrm at a pharmacy. The deputy officer struggled with the suspect and the gun discharged. The man fled but was caught outside where he later died while awaiting an ambulance.</t>
  </si>
  <si>
    <t>http://www.greenfieldreporter.com/view/story/f769fa01fc134dab9ebc78994015adf8/AR--Fatal-Pharmacy-Robbery</t>
  </si>
  <si>
    <t>Joseph Caffarello</t>
  </si>
  <si>
    <t>http://3.bp.blogspot.com/-PzgUw4SlKcE/UWf4eOj4tXI/AAAAAAAAbQ0/n-THIgNEuWw/s1600/aaa.jpg</t>
  </si>
  <si>
    <t>6100 block Scott Street</t>
  </si>
  <si>
    <t>Rosemont</t>
  </si>
  <si>
    <t>60018</t>
  </si>
  <si>
    <t>Rosemont Police Department</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</si>
  <si>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</si>
  <si>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</si>
  <si>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Andre Larone Murphy Sr.</t>
  </si>
  <si>
    <t>http://bloximages.newyork1.vip.townnews.com/omaha.com/content/tncms/assets/v3/editorial/a/5d/a5d3d6fe-981e-11e4-8bb9-9b119903cada/54b0054f5211c.image.jpg</t>
  </si>
  <si>
    <t>1223 Omaha Avenue</t>
  </si>
  <si>
    <t>68701</t>
  </si>
  <si>
    <t>Officer responding to a disturbance call at a Super 8 Motel struggled with Murphy, finally using his taser against the suspect. Murphy died soon after at Faith Regional Health Services in Norfolk, NE.</t>
  </si>
  <si>
    <t>http://www.omaha.com/news/crime/autopsy-results-to-be-released-soon-in-case-of-man/article_57e6f9c6-981e-11e4-84ef-dfff4d2c6e13.html</t>
  </si>
  <si>
    <t>Brian Pickett</t>
  </si>
  <si>
    <t>1600 block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</si>
  <si>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</si>
  <si>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</si>
  <si>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http://www.latimes.com/local/lanow/la-me-ln-taser-death-20150107-story.html</t>
  </si>
  <si>
    <t>Ronald "Maynard" Sneed</t>
  </si>
  <si>
    <t>http://cdn.abclocal.go.com/content/ktrk/images/cms/010715-ktrk-ron-sneed-img.jpg</t>
  </si>
  <si>
    <t>300 block Yaupon Street</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</si>
  <si>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</si>
  <si>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</si>
  <si>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Hashim Hanif Ibn Abdul-Rasheed</t>
  </si>
  <si>
    <t>http://www.killedbypolice.net/victims/150016.jpg</t>
  </si>
  <si>
    <t>4600 International Gateway</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</si>
  <si>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</si>
  <si>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</si>
  <si>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</si>
  <si>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</si>
  <si>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</si>
  <si>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</si>
  <si>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</si>
  <si>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Gary P. Beto</t>
  </si>
  <si>
    <t>1741 Brinton Ave</t>
  </si>
  <si>
    <t>Braddock</t>
  </si>
  <si>
    <t>15104</t>
  </si>
  <si>
    <t>East Pittsburgh Police Department</t>
  </si>
  <si>
    <t>Police responded to a 911 call for a possible burglary by a man acting erratically and found Beto, who was mentally ill. They report that they chased him two blocks and when he refused to put his hands behind his back or be taken into custody, they tasered and pepper sprayed him. He "almost elbowed" an officer in the face. When Beto was handcuffed, police noticed he was unresponsive. He died several hours later in the hospital.</t>
  </si>
  <si>
    <t>http://triblive.com/news/allegheny/4655891-74/beto-police-kernick#axzz3O0P352OV</t>
  </si>
  <si>
    <t>Dontre Bennett</t>
  </si>
  <si>
    <t>http://cbsbaltimore.files.wordpress.com/2013/09/donte-bennett.jpg?w=300</t>
  </si>
  <si>
    <t>200 block Spring Court</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</si>
  <si>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</si>
  <si>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</si>
  <si>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</si>
  <si>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</si>
  <si>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</si>
  <si>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</si>
  <si>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Santa Clara Police Department / Santa Clara County Sheriff's Office</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</si>
  <si>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</si>
  <si>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</si>
  <si>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Drugs/Alcohol</t>
  </si>
  <si>
    <t>619 Vine St</t>
  </si>
  <si>
    <t>Los Banos</t>
  </si>
  <si>
    <t>93635</t>
  </si>
  <si>
    <t>Los Banos Police Department</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</si>
  <si>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</si>
  <si>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</si>
  <si>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Henry Montgomery</t>
  </si>
  <si>
    <t>Mattox Rd</t>
  </si>
  <si>
    <t>Tupelo</t>
  </si>
  <si>
    <t>38801</t>
  </si>
  <si>
    <t>Verona Police Department</t>
  </si>
  <si>
    <t>Police responding to a disturbance call fatally shot Montgomery after a traffic stop and altercation. A grand jury declined to charge the involved officers with a crime.</t>
  </si>
  <si>
    <t>http://www.wtva.com/news/national/story/Grand-jury-no-indictments-in-officer-involved/EE5Am7KlmUmIECC8X0k4Wg.cspx</t>
  </si>
  <si>
    <t>9290 Woodfair</t>
  </si>
  <si>
    <t>Officer Medina and a second officer responded to a disturbance with a weapon (gun) call at an apartment complex. Upon arrival, several males identified the suspect and informed officers he was armed with a gun. The officers gave verbal commands to the suspect to remove his hands from his pockets. The suspect pulled a firearm from his pocket. The officers then gave verbal commands for the suspect to drop the weapon, but he refused and instead raised the gun toward officers. At that time, Officer Medina, fearing for his life and that of his partner, shot and killed the subject.</t>
  </si>
  <si>
    <t>http://www.chron.com/news/houston-texas/article/HPD-shooting-under-investigation-4781326.php?cmpid=htx</t>
  </si>
  <si>
    <t>400 block Ohlones Street,</t>
  </si>
  <si>
    <t>94539</t>
  </si>
  <si>
    <t>Fremont Police Department</t>
  </si>
  <si>
    <t>Officers shot and killed a 53-year-old Fremont man Sunday morning who they said carried out an armed rampage in the home he shares with his family.</t>
  </si>
  <si>
    <t>http://www.mercurynews.com/breaking-news/ci_23473152/fremont-police-fatally-shoot-mentally-ill-man-armed</t>
  </si>
  <si>
    <t>kbp/</t>
  </si>
  <si>
    <t>Quincy Williams</t>
  </si>
  <si>
    <t>http://extras.mnginteractive.com/live/media/site571/2013/0618/20130618_013524_burger_VIEWER.jpg</t>
  </si>
  <si>
    <t>3714 Castro Valley Blvd.</t>
  </si>
  <si>
    <t>Castro Valley</t>
  </si>
  <si>
    <t>94546</t>
  </si>
  <si>
    <t>A robbery in progress at a burger restaurant was interrupted when sheriff’s deputies shot and killed the suspect.</t>
  </si>
  <si>
    <t>http://sanfrancisco.cbslocal.com/2013/06/15/police-kill-suspect-during-attempted-robbery-castro-valley-restaurant/</t>
  </si>
  <si>
    <t>Danny Brumfield</t>
  </si>
  <si>
    <t>Convention Center Boulevard</t>
  </si>
  <si>
    <t>Danny Brumfield Sr., 45, was shot to death by New Orleans police officer Ronald Mitchell outside the Ernest N. Morial Convention Center. Police alleged Brumfield jumped on the hood of their police cruiser and then attempted to attack Mitchell with a pair of scissors. Mitchell fired a single shot from a 12-gauge shotgun. The autopsy found Blumfield died from a single shotgun wound to his left back.</t>
  </si>
  <si>
    <t>http://www.propublica.org/nola/case/topic/case-three</t>
  </si>
  <si>
    <t>New/erin.griebel@gmail.com</t>
  </si>
  <si>
    <t>Omarr Jackson</t>
  </si>
  <si>
    <t>Lasalle St &amp; Josephine St</t>
  </si>
  <si>
    <t>70113</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</si>
  <si>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</si>
  <si>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</si>
  <si>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erin.griebel@gmail.com</t>
  </si>
  <si>
    <t>Gerald Arthur</t>
  </si>
  <si>
    <t>Martin Luther King Jr Blvd &amp; S Prieur St</t>
  </si>
  <si>
    <t>70125</t>
  </si>
  <si>
    <t>Officers Anthony Villavaso and David Ogozalek pulled over Gerald Arthur for running a stop sign. Arthur allegedly fled when Villavaso tried to handcuff him. As he ran away, Arthur struck Ogozalek with the handcuff, cutting his head. The family's lawsuit says the officers wrestled Arthur to the ground where Villavaso placed Arthur in a choke hold for several minutes while other officers kicked or struck him. City attorneys blame Arthur's death on "acute excited delirium."</t>
  </si>
  <si>
    <t>http://www.juryverdicts.net/LouisianaJVR11-10.pdf</t>
  </si>
  <si>
    <t>@erinaybeebo</t>
  </si>
  <si>
    <t>Raymond Robair</t>
  </si>
  <si>
    <t>http://media.nola.com/crime_impact/photo/8380081-large.jpg</t>
  </si>
  <si>
    <t>1500 Dumaine St</t>
  </si>
  <si>
    <t>70116</t>
  </si>
  <si>
    <t>Officers Melvin Williams and Matthew Dean Moore were traveling through Treme. For reasons that are unclear, the officers converged on Robair. Robair was preparing to repair the vent on a neighbor's roof. Witnesses said Williams administered a fatal kick, amid a flurry of baton strikes. Within minutes, the officers dumped Robair at Charity Hospital, telling staffers they found him on the ground under a bridge and believed he had overdosed on drugs.</t>
  </si>
  <si>
    <t>http://www.nola.com/crime/index.ssf/2011/09/two_former_new_orleans_police.html</t>
  </si>
  <si>
    <t>New/@erinaybeebo</t>
  </si>
  <si>
    <t>John Garczynski</t>
  </si>
  <si>
    <t>750 NE Spanish River Blvd</t>
  </si>
  <si>
    <t>33431</t>
  </si>
  <si>
    <t>Boca Raton Police Department, Palm Beach County Sheriff's Department</t>
  </si>
  <si>
    <t>Garczynski, suicidal and distraught about his divorce proceedings, encountered police in the early morning hours in his SUV and appeared to challenge officers deliberately with a weapon. He was shot to death with about 30 rounds from five officers.</t>
  </si>
  <si>
    <t>http://articles.sun-sentinel.com/2005-03-11/news/0503110174_1_officer-shot-police-officers-garczynski</t>
  </si>
  <si>
    <t>Stacy Lee Scales</t>
  </si>
  <si>
    <t>East Church Street</t>
  </si>
  <si>
    <t>Stuart</t>
  </si>
  <si>
    <t>34994</t>
  </si>
  <si>
    <t>Martin</t>
  </si>
  <si>
    <t>Stuart Police Department</t>
  </si>
  <si>
    <t>Scales was shot by a local police officer some seven times after a midnight traffic stop for driving without headlights. The officer reported that Scales was unarmed but refused to stop, dragging the officer alongside the vehicle for more than 1,700 feet.</t>
  </si>
  <si>
    <t>http://www.deseretnews.com/article/837471/Motorist-is-fatally-shot-after-his-car-drags-officer.html?pg=all</t>
  </si>
  <si>
    <t>Alejandro Noel Cordero Rivera</t>
  </si>
  <si>
    <t>http://www.mynews13.com/content/dam/news/images/2014/12/1/orange-alejandro-noel-cordero-rivera-mug-120514.JPG</t>
  </si>
  <si>
    <t>1100 block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</si>
  <si>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</si>
  <si>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</si>
  <si>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</si>
  <si>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Darry Waters</t>
  </si>
  <si>
    <t>1600 block West 45th Street</t>
  </si>
  <si>
    <t>32208</t>
  </si>
  <si>
    <t>Waters was a suspect in a stabbing and sought by police. When approached, Waters ducked away, circled back and stole the patrol car of the questioning officer, ran that patrol car into a group of other police cars at an apartment complex, and assaulted one of them with a "Rambo-style knife." He was shot to death.</t>
  </si>
  <si>
    <t>http://jacksonville.com/tu-online/stories/103008/met_349750990.shtml</t>
  </si>
  <si>
    <t>Addar Kennedy</t>
  </si>
  <si>
    <t>George St &amp; Dudley St</t>
  </si>
  <si>
    <t>Atlantic Beach</t>
  </si>
  <si>
    <t>During a "routine police drug sweep" in an unmarked van, Kennedy was engaged by officers as he stood in the middle of the road. He fled and officers chased him on foot. According to police he was tasered, then shot at police, then was himself fatally shot. The department did not disclose how many officers shot him or how many bullets were fired.</t>
  </si>
  <si>
    <t>http://staugustine.com/stories/021008/news_txt01_005.shtml</t>
  </si>
  <si>
    <t>Kenneth Bernard Marion</t>
  </si>
  <si>
    <t>3938 Hendricks Avenue</t>
  </si>
  <si>
    <t>Marion was one of four teenagers who pulled an armed robbery of a gas station with two handguns. After the robbery they fled, abandoning the guns, robbery proceeds and the clerk's wallet. Marion was tracked by police to about a block away. Allegedly he gestured in a threatening way and was shot to death, unarmed. Marion's three accomplices were all charged with his murder.</t>
  </si>
  <si>
    <t>http://www.news4jax.com/news/Police-Officer-s-Shooting-Of-Teen-Within-Use-Of-Force-Rules/2077572</t>
  </si>
  <si>
    <t>Felix Beltran</t>
  </si>
  <si>
    <t>Tamiami Trail and Broward Street</t>
  </si>
  <si>
    <t>34113</t>
  </si>
  <si>
    <t>In the early morning hours Beltran executed a left-hand turn and was T-boned by a county deputy traveling about 100 MPH without lights or siren. The officer was exonerated, and was the same officer who killed Andrew Rakes in a similar accident.</t>
  </si>
  <si>
    <t>http://www.naplesnews.com/news/local-news/woman-claims-sheriffs-office-deputy-fault-accident</t>
  </si>
  <si>
    <t>Andrew Rakes</t>
  </si>
  <si>
    <t>http://www.trbimg.com/img-4f301128/turbine/sfl-speeding-cops-and-their-victims-pictures-2-022/650/366x650</t>
  </si>
  <si>
    <t>22nd Place Southwest and Santa Barbara Boulevard</t>
  </si>
  <si>
    <t>A county officer speeding at over 100 MPH -- 55 MPH over the posted limit -- collided with Rakes' car and killed him. An extended dispute about who was at fault ended with a judge throwing out the only action against the officer, a traffic citation. This was the same officer who had killed Felix Beltran in a very similar incident in February 2007.</t>
  </si>
  <si>
    <t>http://www.naplesnews.com/news/state/collier-deputy-fatal-crash-jesse-todd</t>
  </si>
  <si>
    <t>Dwight Morrison</t>
  </si>
  <si>
    <t>Griffin Rd &amp; SW 148th Ave</t>
  </si>
  <si>
    <t>33331</t>
  </si>
  <si>
    <t>Davie Police Department, Broward County Sheriff's Department</t>
  </si>
  <si>
    <t>Cyclist Morrison was struck from behind by a suspect in a high-speed police chase. Local police followed the suspect in violation of their own policies. Morrison was thrown 200 feet by the impact and was killed instantly.</t>
  </si>
  <si>
    <t>http://articles.sun-sentinel.com/2013-02-17/news/fl-bicyclist-fatality-crash-20130217_1_davie-police-dale-engle-police-lights</t>
  </si>
  <si>
    <t>Steve Benoit</t>
  </si>
  <si>
    <t>Southwest 10th Terrace and Hallandale Beach Boulevard</t>
  </si>
  <si>
    <t>Hallandale Beach</t>
  </si>
  <si>
    <t>33009</t>
  </si>
  <si>
    <t>Fort Lauderdale Police Department, Hollywood Police Department, and other agencies</t>
  </si>
  <si>
    <t>At least 15 patrol cars from multiple jurisdictions cornered Benoit in a silver Chevrolet Impala he'd just carjacked. After a chase, he was trapped then shot to death when he reportedly used the vehicle as a weapon to ram police vehicles and attempt to run them down. Officer reported he'd also been armed with a silver handgun.</t>
  </si>
  <si>
    <t>http://articles.sun-sentinel.com/2006-06-16/news/0606151327_1_patrol-cars-officers-carjacking</t>
  </si>
  <si>
    <t>O’Shaine Evans</t>
  </si>
  <si>
    <t>http://www.workers.org/articles/wp-content/uploads/2014/12/evans_1218.jpg</t>
  </si>
  <si>
    <t>400 Bryant St</t>
  </si>
  <si>
    <t>Evans pointed a gun at an officer, the officer responded by shooting/killing Evans. Evans was with a couple people that were suspected of burglarizing a vehicle.</t>
  </si>
  <si>
    <t>http://www.sfgate.com/crime/article/S-F-police-ID-officer-in-fatal-shooting-of-5815475.php</t>
  </si>
  <si>
    <t>Aljarreau Cross</t>
  </si>
  <si>
    <t>http://thumbnail.newsinc.com/27570190.sf.jpg</t>
  </si>
  <si>
    <t>700 Miller Ave</t>
  </si>
  <si>
    <t>Cross reportedly was running from an officer and fired gun shots at the officer. the officer then shot and killed Cross.</t>
  </si>
  <si>
    <t>http://www.jrn.com/ktnv/news/Family-speaks-out-after-man-killed-by-police-in-shootout-278597311.html</t>
  </si>
  <si>
    <t>Miguel Reyes</t>
  </si>
  <si>
    <t>255 NJ-4</t>
  </si>
  <si>
    <t>07652</t>
  </si>
  <si>
    <t>Paramus Police Department</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</si>
  <si>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</si>
  <si>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</si>
  <si>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Jason Rogers</t>
  </si>
  <si>
    <t>8829 E. 16th St</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</si>
  <si>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</si>
  <si>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</si>
  <si>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VonDerrit D. Myers Jr.</t>
  </si>
  <si>
    <t>http://bloximages.newyork1.vip.townnews.com/stltoday.com/content/tncms/assets/v3/editorial/f/e6/fe610bd4-96b9-5a91-b3f1-9d014bcf2889/54822671e7742.image.jpg?resize=300%2C375</t>
  </si>
  <si>
    <t>4100 Shaw Blvd</t>
  </si>
  <si>
    <t>Officer Jason Flanery was off-duty but in uniform on neighborhood patrol for a private security company. The officer said that Myers ran away from a marked security car, and fired shots at Flanery during a foot chase before the officer fired back.</t>
  </si>
  <si>
    <t>http://www.washingtonpost.com/news/morning-mix/wp/2014/10/09/crowds-in-streets-of-st-louis-after-fatal-shooting-by-off-duty-police-officer/</t>
  </si>
  <si>
    <t>Ahaviel T. Whitfield</t>
  </si>
  <si>
    <t>http://www.justmugshots.com/img/348860/lg/ahaviel-travionne-whitfield.jpg</t>
  </si>
  <si>
    <t>2632 Rainbow Way</t>
  </si>
  <si>
    <t>30034</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</si>
  <si>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</si>
  <si>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http://www.ajc.com/news/news/carjacking-suspect-killed-by-dekalb-officer-identi/nhjBK/</t>
  </si>
  <si>
    <t>Frank R. Kerr</t>
  </si>
  <si>
    <t>http://www.kvoa.com/images/thumbnails/01279C45D71912A27A71E897FF496DE2_787_442.jpg</t>
  </si>
  <si>
    <t>S 10th Ave &amp; W 36th St</t>
  </si>
  <si>
    <t>South Tucson Police Department</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</si>
  <si>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</si>
  <si>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</si>
  <si>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Elisha Paul Glass</t>
  </si>
  <si>
    <t>http://ak-cache.legacy.net/legacy/images/Cobrands/Dispatch/Photos/0005927010-01-1_20141015.jpg</t>
  </si>
  <si>
    <t>4050 Alum Creek Dr</t>
  </si>
  <si>
    <t>43207</t>
  </si>
  <si>
    <t>Police said Glass and 18-year-old Qusean Whitten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</si>
  <si>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</si>
  <si>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Qusean Whitten</t>
  </si>
  <si>
    <t>http://www.10tv.com/content/graphics/2014/06/10/missing-people-update/Qusean_Whitten-columbus-17-021214.jpg?__scale=w:660,h:500,t:1,c:ffffff,q:90,r:1</t>
  </si>
  <si>
    <t>Police said Whitten and 20-year-old Elisha Glass were among four people involved in the armed robbery of a store police had staked out. Police surrounded the suspects' vehicle and shot and killed Glass and Whitten as they tried to escape.</t>
  </si>
  <si>
    <t>Jermaine McBean</t>
  </si>
  <si>
    <t>http://img.opposingviews.com/sites/default/files/imagecache/350x250/featured_image/jermaine_0.jpg</t>
  </si>
  <si>
    <t>5201 North Dixie Highway</t>
  </si>
  <si>
    <t>McBean, who worked for an advertising agency, was fatally shot by deputies after walking into an apartment's pool complex with an air rifle and subsequently ignoring a deputy's demand to lower the weapon.</t>
  </si>
  <si>
    <t>http://www.opposingviews.com/i/society/crime/florida-man-carrying-air-rifle-shot-and-killed-sheriff-s-deputy</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</si>
  <si>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</si>
  <si>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</si>
  <si>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</si>
  <si>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</si>
  <si>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</si>
  <si>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Clifford O'Neal Jones</t>
  </si>
  <si>
    <t>http://media.arkansasonline.com/img/obits/2013/08/02/cliffordjones1_08032013jpg_t105.jpg?03de732e9f2f492816cb544b3263d0bbbeea84d2</t>
  </si>
  <si>
    <t>19700 block I-30 Frontage Rd</t>
  </si>
  <si>
    <t>72019</t>
  </si>
  <si>
    <t>Benton Police Department</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</si>
  <si>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</si>
  <si>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</si>
  <si>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</si>
  <si>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</si>
  <si>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</si>
  <si>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</si>
  <si>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</si>
  <si>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http://www.nola.com/crime/index.ssf/2014/04/report_doj_drops_probe_of_fbi-.html</t>
  </si>
  <si>
    <t>Casey Daniel Smith</t>
  </si>
  <si>
    <t>https://www.justmugshots.com/img/21673764/tn/casey-daniel-smith.jpg</t>
  </si>
  <si>
    <t>1800 Marketplace Dr</t>
  </si>
  <si>
    <t>75041</t>
  </si>
  <si>
    <t>Garland Police Department</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</si>
  <si>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</si>
  <si>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</si>
  <si>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Daniel E. DeLong</t>
  </si>
  <si>
    <t>501 SW Franklin Ave</t>
  </si>
  <si>
    <t>Topeka</t>
  </si>
  <si>
    <t>66606</t>
  </si>
  <si>
    <t>Shawnee</t>
  </si>
  <si>
    <t>Topeka Police Department</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</si>
  <si>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</si>
  <si>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</si>
  <si>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Joseph Hanegan</t>
  </si>
  <si>
    <t>6800 block North Colony Drive</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</si>
  <si>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</si>
  <si>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</si>
  <si>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</si>
  <si>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</si>
  <si>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Joseph Elliott</t>
  </si>
  <si>
    <t>5600 E Lancaster Ave</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</si>
  <si>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</si>
  <si>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http://www.star-telegram.com/news/local/community/fort-worth/article3877448.html</t>
  </si>
  <si>
    <t>Ronald Johnson</t>
  </si>
  <si>
    <t>5300 Kings Cir S</t>
  </si>
  <si>
    <t>60615</t>
  </si>
  <si>
    <t>Police were investigating a shots-fired call in the 5300 block South King Drive, and they say when they arrived, a suspect ran and then pointed a gun at officers. They shot and killed 25-year-old Ronald Johnson.</t>
  </si>
  <si>
    <t>http://abc7chicago.com/news/police-shoot-kill-man-in-washington-park/346997/</t>
  </si>
  <si>
    <t>Alan Gillotti Sr.</t>
  </si>
  <si>
    <t>Town Line Rd</t>
  </si>
  <si>
    <t>Ludlow</t>
  </si>
  <si>
    <t>04730</t>
  </si>
  <si>
    <t>State troopers had gone to the home of Alan Gillotti Sr., 52, to investigate an armed home invasion that occurred in Bridgewater earlier that day. Sgt. Joshua Haines responded and was outside Gillotti’s house when he shot Gillotti.</t>
  </si>
  <si>
    <t>http://bangordailynews.com/2014/10/12/news/aroostook/state-trooper-fatally-shoots-man-in-aroostook-county/</t>
  </si>
  <si>
    <t>Macario Cisneros Garcia</t>
  </si>
  <si>
    <t>http://www.ksat.com/content/dam/pns/ksat/news/2014/10/13/macario-garcia.jpeg</t>
  </si>
  <si>
    <t>219 Hollingsworth St.</t>
  </si>
  <si>
    <t>Pleasanton</t>
  </si>
  <si>
    <t>78064</t>
  </si>
  <si>
    <t>Atascosa</t>
  </si>
  <si>
    <t>Atascosa County Sheriff's Office</t>
  </si>
  <si>
    <t>Garcia reportedly did not comply with deputies' orders. Garcia was then tasered twice while Garcia's brother told the deputy his brother had heart problems. Garcia collapsed and EMS was called. Garcia was pronounced dead at the South Texas Regional Medical Center.</t>
  </si>
  <si>
    <t>http://www.ksat.com/content/pns/ksat/news/2014/10/13/man-dies-after-altercation-with-deputy-in-atascosa-county.html</t>
  </si>
  <si>
    <t>Michelle D. Sloyan</t>
  </si>
  <si>
    <t>http://wmctv.images.worldnow.com/images/5171739_G.jpg</t>
  </si>
  <si>
    <t>2900 Bartlett Blvd</t>
  </si>
  <si>
    <t>Bartlett</t>
  </si>
  <si>
    <t>38133</t>
  </si>
  <si>
    <t>Bartlett Police Department</t>
  </si>
  <si>
    <t>Danny Floyd, 63, and Michelle Sloyan, 49, died from injuries sustained in the crash on Bartlett Boulevard and Stage Road. Floyd was turning at the intersection when Hines' cruiser crashed into him. A witness said the officer had his blue lights on until he sped through the intersection.</t>
  </si>
  <si>
    <t>http://www.wmcactionnews5.com/story/26767055/bartlett-police-cruiser-involved-in-car-crash?autostart=true</t>
  </si>
  <si>
    <t>Danny Floyd</t>
  </si>
  <si>
    <t>Barlett Police Department</t>
  </si>
  <si>
    <t>Danny Floyd, 63, and Michelle Sloyan, 49, died from injuries sustained in a crash. Floyd was turning at an intersection when Hines' cruiser crashed into him. A witness said the officer had his blue lights on until he sped through the intersection.</t>
  </si>
  <si>
    <t>Jerry Leon Hermes Jr.</t>
  </si>
  <si>
    <t>http://www.gannett-cdn.com/-mm-/39011bf09ba772ac3abe954c6654c3f0e3373139/c=12-0-415-537&amp;r=537&amp;c=0-0-534-712/local/-/media/KENS/None/2014/10/13/635488022572675699-Jerry-Hermes-Jr.JPG</t>
  </si>
  <si>
    <t>2600 Wosnig Rd</t>
  </si>
  <si>
    <t>78124</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</si>
  <si>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</si>
  <si>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</si>
  <si>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Freddie Cooper</t>
  </si>
  <si>
    <t>1700 block Shelley Carlile Dr</t>
  </si>
  <si>
    <t>Spiro</t>
  </si>
  <si>
    <t>74959</t>
  </si>
  <si>
    <t>Le Flore</t>
  </si>
  <si>
    <t>LeFlore County Sheriff's Office</t>
  </si>
  <si>
    <t>Cooper took four people hostage after stealing a purse. Cooper came out of the house and pointed a gun at deputies. A deputy then shot and killed Cooper.</t>
  </si>
  <si>
    <t>http://5newsonline.com/2014/10/13/shooting-investigation-closes-road-near-spiro/</t>
  </si>
  <si>
    <t>Johnny Joseph Martinez</t>
  </si>
  <si>
    <t>116 Alabama St</t>
  </si>
  <si>
    <t>Dalhart</t>
  </si>
  <si>
    <t>79022</t>
  </si>
  <si>
    <t>Dallam</t>
  </si>
  <si>
    <t>Dalhart Police Department</t>
  </si>
  <si>
    <t>Martinez had a knife. During an altercation with officers he was shot and killed.</t>
  </si>
  <si>
    <t>http://www.connectamarillo.com/news/story.aspx?id=1109597#.VLWIUsaZFg0</t>
  </si>
  <si>
    <t>Balantine Mbegbu</t>
  </si>
  <si>
    <t>http://tribexmarketing.com/wp-content/uploads/2014/10/arizona.jpg</t>
  </si>
  <si>
    <t>7001 N 27th Ave</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</si>
  <si>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hot liquid on them and kicked an officer in the groin, according to investigators. Mbegdu was then tasered, shortly after he died.</t>
  </si>
  <si>
    <t>http://www.azcentral.com/story/news/local/phoenix/2014/10/15/phoenix-police-taser-death-abrk/17321969/</t>
  </si>
  <si>
    <t>Joshua Sznaider</t>
  </si>
  <si>
    <t>E Ramon Rd &amp; S Sunrise Way</t>
  </si>
  <si>
    <t>92264</t>
  </si>
  <si>
    <t>Police were called out at 7 a.m. on Sznaider as he created a neighborhood disturbance, walking in traffic, acting erratically. He was tasered twice and put in a chokehold in a public park as he violently resisted arrest. Unarmed, and initially committing no crime, he died four days later of cardiac arrest.</t>
  </si>
  <si>
    <t>http://www.desertsun.com/story/news/crime_courts/2014/09/26/joshua-sznaider-lawsuit-police/16313541/</t>
  </si>
  <si>
    <t>Anthony Molette</t>
  </si>
  <si>
    <t>2316 Wise Street</t>
  </si>
  <si>
    <t>71301</t>
  </si>
  <si>
    <t>Molette, recently broken out of the parish jail, holed up in a "junk house" (storage shed) in the Sonia Quarters section of Alexandria and prepared for a firefight with local police. After the fatal shooting of two police officers and a 45-minute standoff Molette was also fatally shot. The incident became notorious and investigated multiple times.</t>
  </si>
  <si>
    <t>http://www.policemag.com/channel/swat/articles/2003/09/aftermath.aspx</t>
  </si>
  <si>
    <t>Cedrick (Cedric) Smith</t>
  </si>
  <si>
    <t>Debutante Drive</t>
  </si>
  <si>
    <t>Smith was one of two suspects in a midnight police pursuit following two armed robberies. The other, 17 years old, bailed from their car after it hit a tree, and was captured uninjured. Smith fled into neighboring back yards and was shot and killed there. Police reported he had a BB gun. One of two people shot dead by Jacksonville police in unrelated incidents within the same hour.</t>
  </si>
  <si>
    <t>http://www.news4jax.com/news/Suspect-Killed-By-Police-Had-BB-Gun/2060554</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</si>
  <si>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</si>
  <si>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</si>
  <si>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</si>
  <si>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</si>
  <si>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</si>
  <si>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</si>
  <si>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</si>
  <si>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</si>
  <si>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</si>
  <si>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</si>
  <si>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</si>
  <si>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</si>
  <si>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Decarlos Moore</t>
  </si>
  <si>
    <t>1600 block Northwest Third Avenue</t>
  </si>
  <si>
    <t>Police released few details of this traffic stop that developed in the fatal shooting of an unarmed Moore. The rookie cop suspected that Moore's vehicle had been stolen, when the owner was Moore's girlfriend. Police said that Moore reached into the back seat to get a weapon, but no weapon was found.</t>
  </si>
  <si>
    <t>http://articles.sun-sentinel.com/2010-07-07/news/fl-miami-police-involved-shooting-20100706_1_police-cruiser-police-officer-armando-aguilar</t>
  </si>
  <si>
    <t>Phillipe Louis</t>
  </si>
  <si>
    <t>Universal Boulevard and Vineland Road</t>
  </si>
  <si>
    <t>32819</t>
  </si>
  <si>
    <t>Outside the entrance of Universal Studios, Louis is said to have engaged a local police officer in some way at 2 a.m., an incident which left him shot dead in his red pickup truck.</t>
  </si>
  <si>
    <t>http://articles.orlandosentinel.com/2010-02-17/news/os-universal-shooting-20100217-30_1_parking-lot-theme-park-universal-studios</t>
  </si>
  <si>
    <t>Dwight Antonio Nelson</t>
  </si>
  <si>
    <t>4503 North Orange Blossom Trail</t>
  </si>
  <si>
    <t>Acting on a tip about a planned armed robbery, eight SWAT members took up positions around a marina and waiting until Nelson arrived. When he donned a mask and reached for his weapon, officers tried to apprehend him. Nelson started a firefight and was shot to death.</t>
  </si>
  <si>
    <t>http://articles.orlandosentinel.com/2008-06-28/news/swat28_1_robbery-nelson-swat-team</t>
  </si>
  <si>
    <t>Rodney Joseph Lasseigne</t>
  </si>
  <si>
    <t>https://doctorbulldog.files.wordpress.com/2009/04/rodney-joseph-lasseigne.jpg?w=450</t>
  </si>
  <si>
    <t>950 State Road 206 West</t>
  </si>
  <si>
    <t>As the prime suspect in the beating death of his mother in Gautier Mississippi, Lasseigne had appeared on "America's Most Wanted" twice during his months-long run from the police. Recognizing the disabled MS tags, county deputies approached a man in the driver's seat of a car parked at a Flying J truck stop. That was Lasseigne, who pulled away a black, white and red blanket to reveal a sawed-off shotgun and started a firefight, which he lost.</t>
  </si>
  <si>
    <t>http://www.wlox.com/story/10210250/murder-suspect-may-be-dead-but-investigation-continues</t>
  </si>
  <si>
    <t>Mario Jenkins</t>
  </si>
  <si>
    <t>1610 West Church Street</t>
  </si>
  <si>
    <t>Jenkins was a campus officer working the Citrus Bowl undercover to stop underage drinking and sexual assaults. After an altercation Jenkins was holding a man at gunpoint when without warning he was shot in the back by a retired/reserve 25-year Orlando police veteran. Appeals in a wrongful death suit reached the 11th Circuit. Ultimately, the shooting was deemed justified.</t>
  </si>
  <si>
    <t>http://sports.espn.go.com/espn/news/story?id=2171479</t>
  </si>
  <si>
    <t>Adam Ardett Madison</t>
  </si>
  <si>
    <t>Warrior-Trafford Rd &amp; Sibleyville Rd</t>
  </si>
  <si>
    <t>Warrior</t>
  </si>
  <si>
    <t>35180</t>
  </si>
  <si>
    <t>Warrior Police Department</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</si>
  <si>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</si>
  <si>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</si>
  <si>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Ronnie D. McNary</t>
  </si>
  <si>
    <t>1300 block Avondale Rd</t>
  </si>
  <si>
    <t>South Euclid</t>
  </si>
  <si>
    <t>44121</t>
  </si>
  <si>
    <t>South Euclid Police Department</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</si>
  <si>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</si>
  <si>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</si>
  <si>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</si>
  <si>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</si>
  <si>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</si>
  <si>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</si>
  <si>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</si>
  <si>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Tom Rook</t>
  </si>
  <si>
    <t>http://whbq.images.worldnow.com/images/5277651_G.jpg</t>
  </si>
  <si>
    <t>200 block Hillbrook Dr</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</si>
  <si>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</si>
  <si>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</si>
  <si>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</si>
  <si>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</si>
  <si>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</si>
  <si>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</si>
  <si>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</si>
  <si>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Julian Magdaleno</t>
  </si>
  <si>
    <t>http://bloximages.chicago2.vip.townnews.com/wacotrib.com/content/tncms/assets/v3/editorial/8/b9/8b9ca595-3260-577c-8aa5-e238379a06fa/5445733b13e61.image.jpg?resize=300%2C445</t>
  </si>
  <si>
    <t>1100 Dossett St</t>
  </si>
  <si>
    <t>Waco</t>
  </si>
  <si>
    <t>76705</t>
  </si>
  <si>
    <t>McLennan</t>
  </si>
  <si>
    <t>Bellmead Police Department</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</si>
  <si>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</si>
  <si>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</si>
  <si>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Austin Dukette</t>
  </si>
  <si>
    <t>http://www.gannett-cdn.com/-mm-/cabbe24fad981be7ffdb8262b85fc733a1c0bda2/c=133-93-398-446&amp;r=537&amp;c=0-0-534-712/local/-/media/FortMyers/2014/08/27/dukette.jpg</t>
  </si>
  <si>
    <t>626 Kismet Pkwy</t>
  </si>
  <si>
    <t>Cape Coral</t>
  </si>
  <si>
    <t>33909</t>
  </si>
  <si>
    <t>Lee County Sheriff's Office</t>
  </si>
  <si>
    <t>Dukette was riding his bike to school when a deputy hit him with his car, killing him. After a two-month-long investigation, Cape Coral police announced sheriff's Deputy Douglas E. Hood was at fault in the crash that killed the Cape Coral teen. Hood was cited for careless driving. According to a Cape police statement, this concludes the investigation.</t>
  </si>
  <si>
    <t>At Fault</t>
  </si>
  <si>
    <t>http://www.news-press.com/story/news/local/cape-coral/2014/10/17/deputy-at-fault-crash-killed-cape-15-year-old/17448899/</t>
  </si>
  <si>
    <t>Gary E. Lee</t>
  </si>
  <si>
    <t>4700 Western St</t>
  </si>
  <si>
    <t>Hopewell</t>
  </si>
  <si>
    <t>23860</t>
  </si>
  <si>
    <t>Hopewell Police Department</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</si>
  <si>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</si>
  <si>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</si>
  <si>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Edgar Amaro López</t>
  </si>
  <si>
    <t>9401 W Hermans Rd</t>
  </si>
  <si>
    <t>85746</t>
  </si>
  <si>
    <t>Border Patrol</t>
  </si>
  <si>
    <t>Lopez was shot and killed after being suspected as being a smuggler and armed with weapons.</t>
  </si>
  <si>
    <t>http://www.tucsonsentinel.com/local/report/102914_bp_shooting/update-man-fatally-shot-by-border-patrol-identified/</t>
  </si>
  <si>
    <t>Laquan McDonald</t>
  </si>
  <si>
    <t>500 N Springfield Ave</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</si>
  <si>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</si>
  <si>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</si>
  <si>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Clifton McKinney</t>
  </si>
  <si>
    <t>http://media.graytvinc.com/images/Clifton+McKinney++++JM.jpg</t>
  </si>
  <si>
    <t>East Avenue and 7th Street</t>
  </si>
  <si>
    <t>32401</t>
  </si>
  <si>
    <t>Panama City Police Department</t>
  </si>
  <si>
    <t>Local police were called to the scene of a man screaming, standing in the middle of the street, and wielding a machete. This was McKinney, with a history of mental illness and conflict with police. McKinney was tasered "several times" with no apparent effect. Continuing to threaten the officers with the knife, he was shot to death.</t>
  </si>
  <si>
    <t>http://www.kcci.com/national/Fla-officer-shoots-kills-machete-wielding-man/11616902</t>
  </si>
  <si>
    <t>Christopher Scott Shane</t>
  </si>
  <si>
    <t>Pine Log State Forest</t>
  </si>
  <si>
    <t>Ebro</t>
  </si>
  <si>
    <t>32437</t>
  </si>
  <si>
    <t>Bay County Sheriff's Office</t>
  </si>
  <si>
    <t>Shane was sought for the murder of his grandparents, was tracked by Bay County deputies across the county line and found at a camp site in a state park. Shane produced a gun and was shot to death.</t>
  </si>
  <si>
    <t>http://jacksonville.com/tu-online/apnews/stories/072402/D7KVDJC80.html</t>
  </si>
  <si>
    <t>Genie McMeans Jr.</t>
  </si>
  <si>
    <t>FL-10 &amp; US-90</t>
  </si>
  <si>
    <t>32309</t>
  </si>
  <si>
    <t>McMeans was a passenger in a car that came to a stop on the roadside where a rookie state trooper already had someone else pulled over. McMeans emerged from the car, yelling at the trooper in a threatening way, acting strangely. Initially cooperative, McMeans disobeyed and acted as if going for a gun. The trooper's fatal shooting of the unarmed Alabaman, four times in the back, drew press attention; the trooper quit the force.</t>
  </si>
  <si>
    <t>http://www.heraldtribune.com/article/20021222/NEWS/212220308</t>
  </si>
  <si>
    <t>John Michael Holman</t>
  </si>
  <si>
    <t>9424 Waldo Road</t>
  </si>
  <si>
    <t>Alachua County Sheriff's Office, Waldo Police Department</t>
  </si>
  <si>
    <t>Holman called police to confess killing his former wife and caretaker. Responding local and county officers were confronted by Holman holding a weapon and deliberately walking up, challenging the police and refusing their commands. He was shot to death by an officer who happened to be a friend of the family. There was no weapon, and the claim of killing his ex-wife was untrue.</t>
  </si>
  <si>
    <t>http://www.gainesville.com/assets/pdf/GS2024812.PDF</t>
  </si>
  <si>
    <t>Abel Arango</t>
  </si>
  <si>
    <t>2219 Main St.</t>
  </si>
  <si>
    <t>33901</t>
  </si>
  <si>
    <t>Fort Myers Police Department</t>
  </si>
  <si>
    <t>Felon and ex-con Arango had a 2 a.m. argument outside a downtown nightclub with his girlfriend. A rookie officer, also a former missionary, stepped into the dispute. Arango fatally shot him in the face at close range. Four other officers stepped in and returned fire on Arango, killing him.</t>
  </si>
  <si>
    <t>http://usatoday30.usatoday.com/news/nation/2008-07-18-3783452510_x.htm</t>
  </si>
  <si>
    <t>Albert Demetrius Davis</t>
  </si>
  <si>
    <t>http://www.theledger.com/apps/pbcsi.dll/bilde?Site=LL&amp;Date=20100401&amp;Category=NEWS&amp;ArtNo=4015113&amp;Ref=AR&amp;MaxW=728&amp;logo=/images/watermark.gif&amp;logoxpos=0&amp;logoypos=0</t>
  </si>
  <si>
    <t>1434 E. Gary Road</t>
  </si>
  <si>
    <t>Police were called to Davis's home to investigate after his girlfriend called at 8 a.m. to complain that she'd been attacked. While officers attempted to search the house, they found Davis, according to their narrative, hiding in a closet and threatening them with a steak knife. He was shot to death.</t>
  </si>
  <si>
    <t>http://www.theledger.com/article/20100401/NEWS/4015113</t>
  </si>
  <si>
    <t>David Christopher Lewis</t>
  </si>
  <si>
    <t>http://www.northescambia.com/wp-content/uploads/2011/12/lewisdavidchristopher.jpg</t>
  </si>
  <si>
    <t>5400 block Camille Gardens Circle</t>
  </si>
  <si>
    <t>Milton</t>
  </si>
  <si>
    <t>32570</t>
  </si>
  <si>
    <t>Santa Rosa County Sheriff's Office</t>
  </si>
  <si>
    <t>A county sheriff out to serve a warrant on known violent felon Lewis was shot once in the face and twice in the leg. Lewis was fatally shot in the exchange of gunfire. The deputy survived.</t>
  </si>
  <si>
    <t>http://www.northescambia.com/2011/12/deputy-shooting-suspect-dies</t>
  </si>
  <si>
    <t>Michael Allen Phillips</t>
  </si>
  <si>
    <t>http://www.sptimes.com/2007/08/16/images/tb_suspect_450.jpg</t>
  </si>
  <si>
    <t>1707 Village Court</t>
  </si>
  <si>
    <t>Phillips' lifelong conflict with police was never subtle, with 23 arrests beginning at age 12, a habit of random gunfire. This early morning he shot to death a county sergeant near to retirement then fled to an upstairs bedroom, where police snipers fatally shot him.</t>
  </si>
  <si>
    <t>http://www.sptimes.com/2007/08/16/Hillsborough/Snipers_take_out_serg.shtml</t>
  </si>
  <si>
    <t>Eric Terrell Bradwell</t>
  </si>
  <si>
    <t>http://cdn-1.florida-mugshot-journal.com/Images/d8849ae23f23ded247d358989fcca6481d5da7c2/original.jpg</t>
  </si>
  <si>
    <t>3200 block Crutchfield Road</t>
  </si>
  <si>
    <t>Bradwell was the prime suspect in a string of eight home invasions and/or occupied armed burglaries. Police located his gold 1996 Lincoln Town Car in neighborhood he'd targeted, and located Bradwell walking dressed in black with a black stocking cap, with a black Taurus 9 mm handgun. Police intercepted him, prevented him from fleeing into a wooded area, and fatally shot him.</t>
  </si>
  <si>
    <t>http://www.polksheriff.org/NewsRoom/News%20Releases/Pages/06-07-2011NorthLakelandHomeInvasionSuspectShotandKilled.aspx</t>
  </si>
  <si>
    <t>Donell Miller</t>
  </si>
  <si>
    <t>317 SW Sixth St.</t>
  </si>
  <si>
    <t>33315</t>
  </si>
  <si>
    <t>After being caught in a 7 p.m. drug sting selling narcotics to undercover deputies, Miller realized what was going on, "screamed, accelerated his car and rammed (their) cruisers." He struck two deputies without seriously hurting either one. Boxed in, then he threw his vehicle into reverse, at which point he was shot to death by deputies.</t>
  </si>
  <si>
    <t>http://articles.sun-sentinel.com/2009-04-24/news/0904240099_1_deputies-shot-sheriff-al-lamberti-undercover-deputies</t>
  </si>
  <si>
    <t>Marcus Ryan Golden</t>
  </si>
  <si>
    <t>http://extras.mnginteractive.com/live/media/site569/2015/0115/20150115__150115_MarcusRyanGolden_mug_200.jpg</t>
  </si>
  <si>
    <t>261 E. University Ave.</t>
  </si>
  <si>
    <t>55130</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</si>
  <si>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</si>
  <si>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</si>
  <si>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Matthew McDonald</t>
  </si>
  <si>
    <t>http://www.propublica.org/images/nola/stories/mcdonald_profile_140x240.jpg</t>
  </si>
  <si>
    <t>Saint Anthony &amp; Burgundy St</t>
  </si>
  <si>
    <t>In the afternoon of September 3, 2005, New Orleans Police Officers Winninger, Scanlon, Gordon and Pearson were patrolling near the intersection of St. Anthony and Burgundy streets where Matthew McDonald allegedly reached into a plastic bag for a firearm. Winnger shot twice and killed McDonald. The victim's family was told the death was a result of an unsolved homicide in the wake of Hurricane Katrina.</t>
  </si>
  <si>
    <t>http://www.propublica.org/documents/item/nopd-report-on-the-mcdonald-case#p=2</t>
  </si>
  <si>
    <t>Adolph Grimes III</t>
  </si>
  <si>
    <t>http://blog.nola.com/news_impact/2009/06/small_Grimes_Adolph02.jpg</t>
  </si>
  <si>
    <t>1700 block Gov. Nicholls St.</t>
  </si>
  <si>
    <t>Grimes was shot 14 times, with nine bullets hitting him in the back, during an early-morning encounter in the 6th Ward with plainclothes officers, which NOPD Superintendent Warren Riley termed a "gun battle." Seven of the nine officers at the scene fired their weapons at Grimes, a New Orleanian with no known criminal record who moved to Houston after Katrina; officers said Grimes fired at them first.</t>
  </si>
  <si>
    <t>http://www.theneworleansadvocate.com/opinion/11108348-123/feds-decline-civil-rights-charges</t>
  </si>
  <si>
    <t>Dawonne Matthews</t>
  </si>
  <si>
    <t>http://blog.nola.com/news_impact/2009/07/small_algierssshot.jpg</t>
  </si>
  <si>
    <t>Berkley Drive and Lancaster Street</t>
  </si>
  <si>
    <t>70131</t>
  </si>
  <si>
    <t>Investigators say two officers attempted to stop Matthews and a friend while on patrol, because Matthews appeared to be carrying a suspicious object. Matthews ran from one officer, who gave chase. The officer said he shot Matthews after the young man pointed a long rifle at him. Matthews died at the scene.</t>
  </si>
  <si>
    <t>http://www.nola.com/news/index.ssf/2009/07/boy_shot_by_police_officer_in.html</t>
  </si>
  <si>
    <t>Alberto Morales</t>
  </si>
  <si>
    <t>http://a57.foxnews.com/global.fncstatic.com/static/876/493/AlbertoMorales.jpg?ve=1&amp;tl=1</t>
  </si>
  <si>
    <t>2100 block Forest Hills Road</t>
  </si>
  <si>
    <t>Grapevine Police Department</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</si>
  <si>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</si>
  <si>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</si>
  <si>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Kyam Livingston</t>
  </si>
  <si>
    <t>http://assets.nydailynews.com/polopoly_fs/1.1406250.1374545761!/img/httpImage/image.jpg_gen/derivatives/article_970/custody23n-6-web.jpg</t>
  </si>
  <si>
    <t>120 Schermerhorn St.</t>
  </si>
  <si>
    <t>Livingston became violent at her grandmother's home and was taken into custody by NYPD. She complained of stomach pains and diarrhea while in her cell and was ignored by police until she began to have seizures. NYPD finally called for medical help but Livingston was dead upon their arrival.</t>
  </si>
  <si>
    <t>http://www.huffingtonpost.com/2013/10/22/kyam-livingston-family-sues_n_4144836.html</t>
  </si>
  <si>
    <t>Jamyrin Points</t>
  </si>
  <si>
    <t>2500 Franklin Ave</t>
  </si>
  <si>
    <t>70117</t>
  </si>
  <si>
    <t>Three New Orleans police officers shot and killed a 17-year-old youth after he allegedly pointed and leveled an assault rifle at the officers. The coroner's office determined that Jamyrin Points was shot 12 times, all in the back of his body.</t>
  </si>
  <si>
    <t>http://www.wwltv.com/story/news/crime/2014/08/25/14321610/</t>
  </si>
  <si>
    <t>Jason M. Nalls</t>
  </si>
  <si>
    <t>http://www.fatalencounters.org/wp-content/uploads/2013/10/JasonM.Nalls_.jpg</t>
  </si>
  <si>
    <t>Pioneer Park</t>
  </si>
  <si>
    <t>Nalls called 911 reporting a shot fired in his home. He locked himself in his bathroom when deputies arrived. Nalls ran from his home and a deputy found him walking in the neighborhood. Nalls got in the deputies car and drove off, dragging the deputy about two blocks. He drove into a tree and was tasered to be subdued. He was handcuffed and reported that he couldn't breathe. He died on scene.</t>
  </si>
  <si>
    <t>http://www.heraldnet.com/article/20130724/NEWS03/707249910</t>
  </si>
  <si>
    <t>Tevin Hammond</t>
  </si>
  <si>
    <t>http://media.philly.com/images/072213-FBI-shot.jpg</t>
  </si>
  <si>
    <t>23rd Street and Jefferson Street</t>
  </si>
  <si>
    <t>19121</t>
  </si>
  <si>
    <t>Philadelphia Police Department and FBI</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</si>
  <si>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</si>
  <si>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</si>
  <si>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Garrett Nelson Brooks</t>
  </si>
  <si>
    <t>http://wwwcache.wral.com/asset/news/local/2013/07/22/12690108/brooks2-300x225.jpg</t>
  </si>
  <si>
    <t>NC-42 &amp; I-95</t>
  </si>
  <si>
    <t>27893</t>
  </si>
  <si>
    <t>Wilson and Johnston County Sheriff's Office</t>
  </si>
  <si>
    <t>Officers were called to the scene of a robbery. Brooks escaped in a jeep and led the deputies on a chase. He eventually crashed and was shot by deputies.</t>
  </si>
  <si>
    <t>http://www.wral.com/suspect-killed-in-officer-involved-shooting-identified/12688890/</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</si>
  <si>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</si>
  <si>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</si>
  <si>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</si>
  <si>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</si>
  <si>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</si>
  <si>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Raymond Keith Martinez</t>
  </si>
  <si>
    <t>http://www.obitsforlife.com/uploaded-images/converted/468305-54939dede5ee4-shrink-x180.jpg</t>
  </si>
  <si>
    <t>N 7th St &amp; Oakland St</t>
  </si>
  <si>
    <t>West Monroe</t>
  </si>
  <si>
    <t>71291</t>
  </si>
  <si>
    <t>Ouachita</t>
  </si>
  <si>
    <t>West Monroe Police Department</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</si>
  <si>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</si>
  <si>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http://www.thenewsstar.com/story/news/local/2014/12/23/officer-involved-shooting-named-separate-case/20814039/</t>
  </si>
  <si>
    <t>Corey Thomas</t>
  </si>
  <si>
    <t>Echo Ridge Drive</t>
  </si>
  <si>
    <t>Powder Springs</t>
  </si>
  <si>
    <t>30127</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</si>
  <si>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</si>
  <si>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</si>
  <si>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</si>
  <si>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Leigh Weeden</t>
  </si>
  <si>
    <t>http://dailyrepublic.s3.amazonaws.com/files/2013/07/L-Weeden.jpg</t>
  </si>
  <si>
    <t>Grande Circle and East Tabor Avenue</t>
  </si>
  <si>
    <t>Fairfield Police Department</t>
  </si>
  <si>
    <t>Officers stopped Weeden for a traffic violation. He fired shots at them. They fired back and Weeden was hit several times, killing him.</t>
  </si>
  <si>
    <t>http://www.dailyrepublic.com/news/crimecourts/deputy-man-shot-killed-by-fairfield-police-after-he-shot-at-officers/</t>
  </si>
  <si>
    <t>Robert McAfee Jr</t>
  </si>
  <si>
    <t>http://www.insidesocal.com/sgvcrime/files/2013/07/Robert-McAfee-29-Whittier-300x223.jpg</t>
  </si>
  <si>
    <t>6800 block Duchess Drive</t>
  </si>
  <si>
    <t>West Whittier</t>
  </si>
  <si>
    <t>90606</t>
  </si>
  <si>
    <t>Los Angeles County Sheriff’s Office</t>
  </si>
  <si>
    <t>Deputies were on patrol and stopped to stop to two known gang members. One of them (McAfee) fled into his backyard. Deputies pursued him and reportedly McAfee pointed a handgun at deputies. The deputy fired at McAfee, killing him.</t>
  </si>
  <si>
    <t>http://losangeles.cbslocal.com/2013/07/19/fatal-deputy-involved-shooting-reported-in-west-whittier/</t>
  </si>
  <si>
    <t>Armando Gonzalez Felipe</t>
  </si>
  <si>
    <t>6400 block 15th Court South</t>
  </si>
  <si>
    <t>Felipe shot a woman several during a domestic dispute in a mobile home park, killing her, then attempted to flee during a fence along a nearby canal. Intercepted there by an officer and a K-9 unit, Felipe shot and wounded both the officer and the dog before being fatally shot himself.</t>
  </si>
  <si>
    <t>http://articles.sun-sentinel.com/2012-06-05/news/fl-wpb-homicide6-20120605_1_teri-barbera-shooting-burdick</t>
  </si>
  <si>
    <t>Gregory J. Johns</t>
  </si>
  <si>
    <t>http://www.tampabay.com/resources/images/dti/rendered/2012/09/b4s_tishooting09021_238060a_8col.jpg</t>
  </si>
  <si>
    <t>11500 Gulf Boulevard</t>
  </si>
  <si>
    <t>Treasure Island</t>
  </si>
  <si>
    <t>33706</t>
  </si>
  <si>
    <t>Pinellas County Sheriff’s Office</t>
  </si>
  <si>
    <t>When Johns' live-in girlfriend and her 11-year-old daughter went to the hospital, the daughter complaining of stomach upset and headaches, medical staff discovered that she was pregnant. Johns excused himself for a cigarette and never came back, reverting to his previous criminal pattern of armed robberies. County officers tracked him to a Treasure Island motel, Johns resisted with a knife, and was fatally shot.</t>
  </si>
  <si>
    <t>http://www.tampabay.com/news/publicsafety/crime/suspect-in-child-sex-case-killed-by-deputies-in-treasure-island-motel/1249274</t>
  </si>
  <si>
    <t>Donna Weaver</t>
  </si>
  <si>
    <t>http://wbbh.images.worldnow.com/images/22961382_BG2.jpg</t>
  </si>
  <si>
    <t>27665 Okeana St.</t>
  </si>
  <si>
    <t>Bonita Springs</t>
  </si>
  <si>
    <t>34134</t>
  </si>
  <si>
    <t>Lee County Sheriff’s Office</t>
  </si>
  <si>
    <t>Deputies were called to investigate a domestic disturbance. Deputies encountered an armed subject, and shots were fired.</t>
  </si>
  <si>
    <t>http://www.nbc-2.com/story/22961382/woman-shot-killed-by-deputy-in-bonita-springs#.VMEX4kfF-wQ</t>
  </si>
  <si>
    <t>Warren G. Cipriano</t>
  </si>
  <si>
    <t>Gila Bend</t>
  </si>
  <si>
    <t>85337</t>
  </si>
  <si>
    <t>Maricopa County Sheriff’s Office</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</si>
  <si>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</si>
  <si>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</si>
  <si>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Shane Allen Ryan</t>
  </si>
  <si>
    <t>http://www.indeonline.com/storyimage/OH/20130729/NEWS/307299897/AR/0/AR-307299897.jpg&amp;MaxW=315&amp;MaxH=315</t>
  </si>
  <si>
    <t>1200 block Erie Street S</t>
  </si>
  <si>
    <t>Massillon</t>
  </si>
  <si>
    <t>44646</t>
  </si>
  <si>
    <t>Stark County SWAT</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</si>
  <si>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</si>
  <si>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</si>
  <si>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Stacy Guy Garren</t>
  </si>
  <si>
    <t>456 Chism Street.</t>
  </si>
  <si>
    <t>76430</t>
  </si>
  <si>
    <t>Shackelford</t>
  </si>
  <si>
    <t>Albany Police Department, Shackelford County Sheriff’s Office</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</si>
  <si>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</si>
  <si>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</si>
  <si>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Guadalupe Aguilar</t>
  </si>
  <si>
    <t>5200 block South Mozart Street</t>
  </si>
  <si>
    <t>Gunhot</t>
  </si>
  <si>
    <t>A 39 year-old man who was stabbing his estranged wife outside her home was shot to death by police when he charged at them with a knife.</t>
  </si>
  <si>
    <t>http://www.chicagotribune.com/news/local/breaking/chi-police-kill-man-who-was-stabbing-exwife-union-spokesman-says-20130728,0,972305.story</t>
  </si>
  <si>
    <t>Tyris Wilkerson</t>
  </si>
  <si>
    <t>http://cache.comcorpusa.com/640/0/crop/nbc33tv/media/news/wilkerson_edited.jpg</t>
  </si>
  <si>
    <t>South Eugene Street and Louisiana Avenue</t>
  </si>
  <si>
    <t>Baton Rouge</t>
  </si>
  <si>
    <t>70806</t>
  </si>
  <si>
    <t>East Baton Rouge</t>
  </si>
  <si>
    <t>Baton Rouge Police Department</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</si>
  <si>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</si>
  <si>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http://theadvocate.com/news/police/6630920-123/brpd-officers-suspended-after-shooting</t>
  </si>
  <si>
    <t>Craig Berner</t>
  </si>
  <si>
    <t>Westfield Road</t>
  </si>
  <si>
    <t>Moorestown</t>
  </si>
  <si>
    <t>08057</t>
  </si>
  <si>
    <t>Burlington</t>
  </si>
  <si>
    <t>Moorsetown Police Department</t>
  </si>
  <si>
    <t>Sgt. William McGovern of the Burlington County Prosecutor's Office fatally ran over a motorcyclist and called 911 last July 27. Then, minutes after he learned the victim was off-duty Moorestown Patrolman Craig Berner, McGovern left the scene on Westfield Road to feed a friend's cat, according to law enforcement records.</t>
  </si>
  <si>
    <t>http://articles.philly.com/2014-07-29/news/52144849_1_carrie-berner-phone-records-berner-family</t>
  </si>
  <si>
    <t>1300 block South Long Beach Boulevard</t>
  </si>
  <si>
    <t>Sheriff's were responding to a call about a possible drunken driver on Long Beach Boulevard. The driver was placed, unhandcuffed, in the back seat of the patrol car. He was cooperative at first, but then became involved in a struggle and bit the deputy on his left bicep before trying to grab his gun. The deputy fired three shots at the unarmed man. The man, an unlicensed driver identified only as Hispanic and about 42 years old, was pronounced dead at the scene, officials said.</t>
  </si>
  <si>
    <t>http://www.nbclosangeles.com/news/local/Man-Killed-in-Deputy-Involved-Shooting-in-Compton-216898101.html</t>
  </si>
  <si>
    <t>Thomas Martinez Jr.</t>
  </si>
  <si>
    <t>2400 block Second Street</t>
  </si>
  <si>
    <t>Coralville Police Department</t>
  </si>
  <si>
    <t>Stun Gun</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</si>
  <si>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</si>
  <si>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</si>
  <si>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James Gerth</t>
  </si>
  <si>
    <t>State and Winnebago</t>
  </si>
  <si>
    <t>61101</t>
  </si>
  <si>
    <t>Local police spotted a stolen vehicle driven by Gerth in downtown Rockford. Ordered to stop and get out, Gerth kept driving, reportedly threatening an officer with the moving car. He was fatally shot four times. He was unarmed.</t>
  </si>
  <si>
    <t>http://www.wifr.com/home/headlines/426446.html</t>
  </si>
  <si>
    <t>Luther "Fatboy" Hudson</t>
  </si>
  <si>
    <t>3550 Windham Drive</t>
  </si>
  <si>
    <t>Holiday</t>
  </si>
  <si>
    <t>34691</t>
  </si>
  <si>
    <t>Pasco County Sheriff’s Office</t>
  </si>
  <si>
    <t>Police set up a dawn raid on Hudson's residence, suspecting him of running a drug house. Hudson was a 350-lb ex-con with a history of shooting at police. He did here again, firing on and wounding one of the officers before being fatally shot himself.</t>
  </si>
  <si>
    <t>http://www.tampabay.com/news/publicsafety/crime/suspect-killed-in-early-morning-swat-team-raid/977678</t>
  </si>
  <si>
    <t>Robert Geiserman</t>
  </si>
  <si>
    <t>7900 block Mandarin Drive</t>
  </si>
  <si>
    <t>From mid-afternoon into the evening hours SWAT officers engaged in a stand-off with suicidal land developer Geiserman on the grounds of his half-million-dollar house. Geiserman handled a weapon wrapped in a towel. When he finally leveled the weapon at one of the officers, he was shot dead.</t>
  </si>
  <si>
    <t>http://articles.sun-sentinel.com/2010-07-22/news/fl-boca-deputy-shooting-20100721_1_deputy-shot-lauderhill-mall-unidentified-deputy</t>
  </si>
  <si>
    <t>Derrick Vaccianna</t>
  </si>
  <si>
    <t>http://www.baynews9.com/content/news/articles/bn9/2013/1/7/off_duty_citrus_depu/_jcr_content/contentpar/articleBody/image.img.jpg/1357598976317.jpg</t>
  </si>
  <si>
    <t>1210 Eden Drive</t>
  </si>
  <si>
    <t>Inverness</t>
  </si>
  <si>
    <t>34450</t>
  </si>
  <si>
    <t>Citrus County Sheriff’s Office</t>
  </si>
  <si>
    <t>Vaccianna was fatally shot in the chest by an off-duty county deputy as they both stood in the home of a woman they were both linked with. The incident was variously reported as a home invasion on Vaccianna's part, or a romantic triangle. The deputy was ultimately exonerated.</t>
  </si>
  <si>
    <t>http://www.baynews9.com/content/news/baynews9/news/article.html/content/news/articles/bn9/2013/1/7/off_duty_citrus_depu.html</t>
  </si>
  <si>
    <t>Raymond Sterling Jr.</t>
  </si>
  <si>
    <t>1601 Lauderdale Manor Drive</t>
  </si>
  <si>
    <t>The medical examiner determined that Sterling died of a combination of pepper spray, a fight with police trying to detain him, and a sickle-cell condition he wasn't aware of. He'd run from a traffic stop. Accounts of police and responding firefighters differed to the point where four firefighters were terminated. Sterling's father accepted a half-million dollar settlement from the city but later killed himself over the incident.</t>
  </si>
  <si>
    <t>http://articles.sun-sentinel.com/2003-12-20/news/0312200126_1_police-officers-raymond-sterling-jr-internal-affairs</t>
  </si>
  <si>
    <t>Richard A. McCune</t>
  </si>
  <si>
    <t>West 130th Street and Lorain Avenue</t>
  </si>
  <si>
    <t>44111</t>
  </si>
  <si>
    <t>Ohio State Highway Patrol</t>
  </si>
  <si>
    <t>Motorcyclist McCune was chased by state patrol officers, doing 47 MPH in a 25 MPH zone, a chase that only lasted two-tenths of a mile (according to the state patrol) before McCune lost control, crashed, was thrown from his cycle and died.</t>
  </si>
  <si>
    <t>http://www.19actionnews.com/story/26217664/oshp-video-shows-motorcycle-chase-that-ended-in-deadly-crash</t>
  </si>
  <si>
    <t>James Imbriani</t>
  </si>
  <si>
    <t>Saint Augustine Road</t>
  </si>
  <si>
    <t>Imbriani had robbed the Fifth Third Bank branch in a ski mask about 10 a.m., escaped to the north for about two miles on a major surface street before being stopped by spikes in the road. He emerged armed from his car, took a stand in the middle of the road with a BB gun, and was shot multiple times.</t>
  </si>
  <si>
    <t>http://www.news4jax.com/news/1-Killed-1-Injured-In-Monday-s-Police-Shootings/2073820</t>
  </si>
  <si>
    <t>Timothy Jermaine Brown</t>
  </si>
  <si>
    <t>400 SW 30th Terrace</t>
  </si>
  <si>
    <t>Brown was reported as one of four men displaying high-powered assault weapons, including a machine gun, at a late-night party. A long officer pulled over his black Hyundai a couple of hours later. Two men fled the car, both apparently armed, ducked between houses, and opened fire. Brown was fatally shot and the other man escaped.</t>
  </si>
  <si>
    <t>http://articles.sun-sentinel.com/2008-01-14/news/0801130082_1_police-officer-assault-weapons-frank-sousa</t>
  </si>
  <si>
    <t>Christopher Skwierc</t>
  </si>
  <si>
    <t>8000 block Burma Road</t>
  </si>
  <si>
    <t>33403</t>
  </si>
  <si>
    <t>Bipolar Skwierc was shot and killed while on the roof of his house. He'd been drinking after a telephone argument with his girlfriend, and a 4 a.m. 911 call for medical help. As his mother screamed at responding deputies that he was only holding a pellet gun, they responded with deadly force, claiming self-defense. The shooter was already under investigation for the "mishandling the inquiry into the vicious beating of a gay man."</t>
  </si>
  <si>
    <t>http://articles.sun-sentinel.com/2005-07-29/news/0507281434_1_sheriff-s-deputy-real-firearm-pellet</t>
  </si>
  <si>
    <t>Derek T. Kendrick</t>
  </si>
  <si>
    <t>2500 block NW 26th St</t>
  </si>
  <si>
    <t>Broward County Sheriff’s Office</t>
  </si>
  <si>
    <t>Officers responding to a call about a man "down on the road" discovered several people holding Kendrick down in the street. He struggled and even bit one of the bystanders as police tried to detain him. He was pepper sprayed but not restrained, and died on the way to a hospital.</t>
  </si>
  <si>
    <t>http://articles.sun-sentinel.com/2004-06-05/news/0406050048_1_pepper-spray-sheriff-s-office-deputies</t>
  </si>
  <si>
    <t>Daniel Tyson</t>
  </si>
  <si>
    <t>1800 block Jackson Street</t>
  </si>
  <si>
    <t>33020</t>
  </si>
  <si>
    <t>Hollywood Police Department</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</si>
  <si>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</si>
  <si>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</si>
  <si>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Matthew Ojibade</t>
  </si>
  <si>
    <t>https://ionenewsone.files.wordpress.com/2015/01/matthew-ojibade-screenshot.png</t>
  </si>
  <si>
    <t>1050 Carl Griffin Drive</t>
  </si>
  <si>
    <t>31405</t>
  </si>
  <si>
    <t>Ojibade's girlfriend called 911 to ask police to take him to the hospital because he was having a manic episode (he had bipolar disorder). Instead, they arrested him and took him to the Chatham County Detention Center. The Sheriff's Office states that he fought officers, so they put him in a restraining chair. He died in the restraining chair after being checked on twice. Further details of his death haven't been released.</t>
  </si>
  <si>
    <t>http://www.dailykos.com/story/2015/01/07/1356072/-Savannah-man-22-year-old-Matthew-Ojibade-dies-in-restraining-chair-while-in-police-custody</t>
  </si>
  <si>
    <t>Michael D.</t>
  </si>
  <si>
    <t>Nicholas Barrett</t>
  </si>
  <si>
    <t>Newark-Jersey City Turnpike &amp; I-280</t>
  </si>
  <si>
    <t>07032</t>
  </si>
  <si>
    <t>Suspect stopped to ask for directions then fled into marshland, discarding items. Officer followed and struggle ensued. Officer fired a single shot to the head. Marijuana found on scene.</t>
  </si>
  <si>
    <t>https://groups.yahoo.com/neo/groups/newjerseystatepolice/conversations/topics/6573</t>
  </si>
  <si>
    <t>Demitreus M. Sesler</t>
  </si>
  <si>
    <t>46th St. and Nicollet Ave. S</t>
  </si>
  <si>
    <t>Officers heard shots being fired. A jeep sped by which they pursued. Demitreus Sesler got out of the vehicle in an alleyway and aimed a shotgun at officers who fired on him.</t>
  </si>
  <si>
    <t>http://www.minneapolismn.gov/www/groups/public/@council/documents/webcontent/convert_263875.pdf</t>
  </si>
  <si>
    <t>Antonio Johnson</t>
  </si>
  <si>
    <t>http://bloximages.newyork1.vip.townnews.com/stltoday.com/content/tncms/assets/v3/editorial/9/f2/9f2648bc-9aff-5bb7-a8e2-c1890e5bbbdd/52be52ea1f7d8.preview-300.jpg</t>
  </si>
  <si>
    <t>4600 block Aubuchon Road</t>
  </si>
  <si>
    <t>Hazelwood</t>
  </si>
  <si>
    <t>63042</t>
  </si>
  <si>
    <t>Hazelwood Police Department</t>
  </si>
  <si>
    <t>Johnson was pulled over because officers suspected he was driving under the influence of drugs and alcohol. They tried to arrest him, but he resisted. Officers tasered and hit Johnson with a baton. He died two days later in the hospital.</t>
  </si>
  <si>
    <t>http://www.stltoday.com/news/local/crime-and-courts/man-in-critical-condition-after-arrest-by-hazelwood-police/article_7a6a5523-2a32-51e0-b24d-b704d9024dea.html</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</si>
  <si>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</si>
  <si>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</si>
  <si>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</si>
  <si>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</si>
  <si>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</si>
  <si>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Gerald Altomare Jr.</t>
  </si>
  <si>
    <t>http://thumbs.mugshots.com/gallery/images/2/7c/df/Gerald-F-Altomare-Jr_mugshot.400x800.jpg</t>
  </si>
  <si>
    <t>Fifth Street and Dakota Avenue.</t>
  </si>
  <si>
    <t>St Cloud Police Department</t>
  </si>
  <si>
    <t>Altomare was driving recklessly and crashed into an elementary school fence. Altomare resisted officers and police tasered him.</t>
  </si>
  <si>
    <t>http://www.wftv.com/news/news/local/police-reckless-driver-died-after-being-shocked-ta/nYkzY/</t>
  </si>
  <si>
    <t>Angel Cordero</t>
  </si>
  <si>
    <t>http://assets.dnainfo.com/generated/photo/2013/07/angel-cordero-13734944195940.JPG/extralarge.jpg</t>
  </si>
  <si>
    <t>298 Classon Ave.</t>
  </si>
  <si>
    <t>Cordero was arrested for attacking his girlfriend. While in police custody, he reported a seizure. Police said no paramedics were available and didn't transport him to a hospital. When paramedics finally arrived, Cordero was dead.</t>
  </si>
  <si>
    <t>http://www.dnainfo.com/new-york/20130717/bushwick/brooklyn-man-who-died-nypd-custody-laid-rest-as-family-awaits-answers</t>
  </si>
  <si>
    <t>James Ridge</t>
  </si>
  <si>
    <t>Railroad Ave</t>
  </si>
  <si>
    <t>Cabazon</t>
  </si>
  <si>
    <t>92230</t>
  </si>
  <si>
    <t>Riverside County Sheriff's Office</t>
  </si>
  <si>
    <t>Ridge matched the description of an armed suspect. Deputies approached him. He confronted deputies with a knife. Deputies fatally shot him after he refused to drop his weapon.</t>
  </si>
  <si>
    <t>http://www.pe.com/articles/avenue-677781-railroad-ridge.html</t>
  </si>
  <si>
    <t>Michael McMullen</t>
  </si>
  <si>
    <t>851 Eastern Bypass</t>
  </si>
  <si>
    <t>McMullen holds the macabre distinction of being shot to death by police while dressed in a gorilla suit. He was attempting to rob a fast food restaurant at the time, and one of his briefly held hostages dialed 911. For his role in the incident the officer was given the National Law Enforcement Officer of the Year by the American Police Hall of Fame.</t>
  </si>
  <si>
    <t>http://www.wave3.com/story/13900080/police-officer-shot-man-attempting-to-rob-a-kfc</t>
  </si>
  <si>
    <t>James M. Perdue</t>
  </si>
  <si>
    <t>A1A and Evans Street</t>
  </si>
  <si>
    <t>33019</t>
  </si>
  <si>
    <t>Broward County Sheriff's Office, Hollywood Police Department</t>
  </si>
  <si>
    <t>Police pursued a reportedly suicidal Perdue to four places in two cities, at one point escorting his white pickup gently away from a crowded pier restaurant for public safety. At the final standoff near the beach, according to police Perdue reached behind him as if to grab a weapon and he was duly shot to death.</t>
  </si>
  <si>
    <t>http://articles.sun-sentinel.com/2011-03-21/news/fl-hollywood-deputy-fatal-folo-20110321_1_deputies-shot-suicidal-man-hollywood-police</t>
  </si>
  <si>
    <t>Timmie Williams</t>
  </si>
  <si>
    <t>NE 144th Street and Dixie Highway</t>
  </si>
  <si>
    <t>Local police responding to an early-morning fight call at a large party discovered Williams with a knife and another man with knife wounds. Ordered to put down the knife, Williams refused and was shot to death. He'd been out on parole for second-degree murder.</t>
  </si>
  <si>
    <t>http://miami.cbslocal.com/2012/07/15/armed-man-killed-in-police-involved-shooting/</t>
  </si>
  <si>
    <t>Timothy Bolander</t>
  </si>
  <si>
    <t>Satin Leaf Court</t>
  </si>
  <si>
    <t>It took responding officers about three minutes to Taser Bolander multiple times after his ex-wife had called because he'd violated a restraining order. Cuffed, Bolander stopped breathing. The medical examiner attributed his death to high levels of cocaine in his system.</t>
  </si>
  <si>
    <t>http://articles.sun-sentinel.com/2005-07-13/news/0507120668_1_taser-officers-fdle-investigators</t>
  </si>
  <si>
    <t>Horace Owens</t>
  </si>
  <si>
    <t>5400 block Southwest 21st Street</t>
  </si>
  <si>
    <t>West Park</t>
  </si>
  <si>
    <t>Owens broke into a house, running from room to room, frightening the homeowner, shouting, "Please don't let them kill me." County deputies arrived and struggled getting Owens under control. The homeowner noted Owens was "throwing them around." Deputies tasered him, triggering a medical emergency that killed him.</t>
  </si>
  <si>
    <t>http://articles.sun-sentinel.com/2005-06-12/news/0506110216_1_taser-deputies-broward-sheriff-s-office</t>
  </si>
  <si>
    <t>Ashley R. Stephens</t>
  </si>
  <si>
    <t>3719 US-90</t>
  </si>
  <si>
    <t>Police had trouble controlling the 350-lb Stephens while trying to take him in on mental health grounds. He kicked out the back of an ambulance to escape en route on U.S. 90, then darted dangerously in front of cars on the highway. Police tasered him at least twice, then physically struggled with him before he had a medical emergency and died.</t>
  </si>
  <si>
    <t>http://www.gainesville.com/article/20071129/NEWS/71129022</t>
  </si>
  <si>
    <t>Vincent Del' Ostia</t>
  </si>
  <si>
    <t>509 North Federal Highway</t>
  </si>
  <si>
    <t>Running in traffic and dressed only in a pair of dirty shorts, Del' Ostia made a nuisance of himself in a motel lobby. Responding local police struggled to control him and prevent him from breaking the lobby windows. They tasered him; he stopped breathing. His death was attributed to both illegal and prescription drugs in his system. His family filed a wrongful death lawsuit and received $6,000.</t>
  </si>
  <si>
    <t>http://articles.sun-sentinel.com/2005-04-12/news/0504110438_1_taser-stun-guns-wrongful-death</t>
  </si>
  <si>
    <t>John Timothy McCully</t>
  </si>
  <si>
    <t>9900 block Northwest 20th Street</t>
  </si>
  <si>
    <t>33024</t>
  </si>
  <si>
    <t>McCully's mental health issues were known to local police when they were called to his mother's house at 11 p.m. Violent, belligerent, and waving a large kitchen knife, McCully refused to obey police commands. He was tasered twice, to no effect, then fatally shot.</t>
  </si>
  <si>
    <t>http://articles.sun-sentinel.com/2010-12-31/news/fl-pembroke-pines-police-shooting-20101231_1_stun-guns-police-officer-sergeants</t>
  </si>
  <si>
    <t>David Grubb</t>
  </si>
  <si>
    <t>4000 block Southwest 26th Avenue</t>
  </si>
  <si>
    <t>Recently fired from his job at an airport security firm, Grubb got drunk and started behaving aggressively towards his sister and mother in their apartment. Officers responding to a 911 call in the late evening found Grubb wielding a steak knife, which he would not drop. He was shot twice and killed.</t>
  </si>
  <si>
    <t>http://jacksonville.com/tu-online/apnews/stories/031203/D7PNHOMO0.html</t>
  </si>
  <si>
    <t>Catrell Ford</t>
  </si>
  <si>
    <t>https://i.ytimg.com/vi/Fb0qzAP45B8/mqdefault.jpg</t>
  </si>
  <si>
    <t>4007 Florida 77</t>
  </si>
  <si>
    <t>Bay County Sheriff's Department, Washington County Sheriff's Department</t>
  </si>
  <si>
    <t>Ford was one of four Alabamans, from 16 to 22, who committed a string of vehicle crimes. All four rode from Dothan to Panama City in a stolen white Impala early on a Friday morning. After a thwarted carjacking, two of the four stole a Mustang, and police from two counties were soon in hot pursuit of both vehicles. The Impala, with Ford as the passenger, crashed into a ditch, a collision that killed her and seriously injured the driver.</t>
  </si>
  <si>
    <t>http://www.wtvy.com/home/headlines/Woman_Dead_3_Arrested_in_Crime_Spree__131863683.html</t>
  </si>
  <si>
    <t>Luis Stephan Flores</t>
  </si>
  <si>
    <t>http://www.rootsweb.ancestry.com/~txccarro/People/F/Flores_Luis_Stephen.jpg</t>
  </si>
  <si>
    <t>75006</t>
  </si>
  <si>
    <t>Highland Village Police Department</t>
  </si>
  <si>
    <t>Officer Luis Flores was found deceased at his Carrollton residence. Officer Flores had been with the Highland Village Police Department since November 2008 and was a member of the HVPD Bike Unit. He received the Life Saving Award in December 2009 and was awarded an HVPD Certificate of Merit.</t>
  </si>
  <si>
    <t>http://www.rootsweb.ancestry.com/~txccarro/People/F/Flores_Luis_Stephen.htm</t>
  </si>
  <si>
    <t>7005 AL-129</t>
  </si>
  <si>
    <t>Winfield</t>
  </si>
  <si>
    <t>35594</t>
  </si>
  <si>
    <t>Winfield Police Department</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</si>
  <si>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</si>
  <si>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</si>
  <si>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kbp/burghart</t>
  </si>
  <si>
    <t>James Robert Rogers Jr.</t>
  </si>
  <si>
    <t>10100 block Daventry Drive</t>
  </si>
  <si>
    <t>Cockeysville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</si>
  <si>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</si>
  <si>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</si>
  <si>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</si>
  <si>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Roy D. Barnhart Sr.</t>
  </si>
  <si>
    <t>Buckner</t>
  </si>
  <si>
    <t>62819</t>
  </si>
  <si>
    <t>Buckner Police Department</t>
  </si>
  <si>
    <t>Tasered/Pepper spray/beaten</t>
  </si>
  <si>
    <t>Officers responded to a multi-party fight in progress. McKinney pepper sprayed and tasered the handcuffed Barnhart and beat him. He died a few days later. McKinney plead guilty involuntary manslaughter.</t>
  </si>
  <si>
    <t>http://thesouthern.com/news/local/isp-probes-death-of-buckner-man/article_e98fb9b0-eb79-11e2-a010-0019bb2963f4.html</t>
  </si>
  <si>
    <t>kbp/catherine</t>
  </si>
  <si>
    <t>Laroy Brown</t>
  </si>
  <si>
    <t>1505 High St</t>
  </si>
  <si>
    <t>Alameda</t>
  </si>
  <si>
    <t>94501</t>
  </si>
  <si>
    <t>Alameda Police Department</t>
  </si>
  <si>
    <t>An off-duty Alameda County Sheriff's deputy fatally shot a gunman inside an Alameda grocery store during an attempted robbery.</t>
  </si>
  <si>
    <t>http://abclocal.go.com/kgo/story?section=news%2Flocal%2Feast_bay&amp;id=9178148</t>
  </si>
  <si>
    <t>kpb/Feisty</t>
  </si>
  <si>
    <t>Andrew Thomas</t>
  </si>
  <si>
    <t>1462 S. Palm Ave</t>
  </si>
  <si>
    <t>Broward Sheriff's Department</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</si>
  <si>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</si>
  <si>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</si>
  <si>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Gerardo Pinedo</t>
  </si>
  <si>
    <t>http://crimeblog.dallasnews.com/files/2014/03/GerardoPinedo.jpg</t>
  </si>
  <si>
    <t>1600 block Connor Drive</t>
  </si>
  <si>
    <t>Pleasant Grove</t>
  </si>
  <si>
    <t>Rusk</t>
  </si>
  <si>
    <t>Officers responded to a call of possible breaking and entering. Arrived and ordered Pineo from home, who then attacked. Officers tasered and shot him.</t>
  </si>
  <si>
    <t>http://crimeblog.dallasnews.com/2013/07/police-shoot-burglary-suspect-in-confrontation-in-southeast-dallas.html/</t>
  </si>
  <si>
    <t>kbp/robin</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</si>
  <si>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</si>
  <si>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</si>
  <si>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</si>
  <si>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</si>
  <si>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</si>
  <si>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</si>
  <si>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Daryll Blair</t>
  </si>
  <si>
    <t>http://ww2.hdnux.com/photos/22/77/05/4976977/9/622x350.jpg</t>
  </si>
  <si>
    <t>8900 block Datapoint Drive</t>
  </si>
  <si>
    <t>78229</t>
  </si>
  <si>
    <t>Officers responded to a call at a food mart of a man acting strange. He proceeded to drive away in a police cruiser and was chased by police until he crashed, exited the vehicle and charged an officer, who fired at him, killing him.</t>
  </si>
  <si>
    <t>http://www.ksat.com/news/1-dead-after-officerinvolved-shooting-in-northwest-san-antonio/-/478452/20995548/-/9pg4tr/-/index.html</t>
  </si>
  <si>
    <t>Deon Williams</t>
  </si>
  <si>
    <t>http://ionenewsone.files.wordpress.com/2013/07/williams.jpg?w=635&amp;h=362</t>
  </si>
  <si>
    <t>1100 block Adams Street</t>
  </si>
  <si>
    <t>72204</t>
  </si>
  <si>
    <t>Little Rock Police Department</t>
  </si>
  <si>
    <t>Officers pursued a stolen car; the driver stopped and exited the vehicle and foot pursuit ensued; the officer thought he saw a handgun fall out of the suspect's waistband and fired at him.</t>
  </si>
  <si>
    <t>http://hiphopwired.com/2013/07/17/arkansas-cop-kills-wrongfully-suspected-in-car-thief-claims-self-defense/</t>
  </si>
  <si>
    <t>Daniel Houfek</t>
  </si>
  <si>
    <t>http://www.fatalencounters.org/wp-content/uploads/2013/10/DannyHoufek.jpg</t>
  </si>
  <si>
    <t>10000 block Old Creek Road</t>
  </si>
  <si>
    <t>Oak View</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</si>
  <si>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</si>
  <si>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</si>
  <si>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Dean Randolph Jess</t>
  </si>
  <si>
    <t>2525 King Ave. West</t>
  </si>
  <si>
    <t>59102</t>
  </si>
  <si>
    <t>Yellowstone County Sheriff's Office</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</si>
  <si>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</si>
  <si>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</si>
  <si>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Dustin Cole</t>
  </si>
  <si>
    <t>http://myktem.com/files/2013/07/Pfc.-Dustin-Billy-Cole-KWTX-TV-630x413.jpg</t>
  </si>
  <si>
    <t>1600 block Grandon Drive</t>
  </si>
  <si>
    <t>Killeen</t>
  </si>
  <si>
    <t>76543</t>
  </si>
  <si>
    <t>Killeen Police Department</t>
  </si>
  <si>
    <t>Two officers were shot, one fatally, by Cole wielding assault rifle. Other officers returned fire, killing him.</t>
  </si>
  <si>
    <t>http://kdhnews.com/news/crime/killeen-police-officer-shot-killed-during-shootout-at-apartment-complex/article_9339dc26-ec91-11e2-a2c1-0019bb30f31a.html</t>
  </si>
  <si>
    <t>Lance Clay</t>
  </si>
  <si>
    <t>http://wsav.images.worldnow.com/images/22795016_BG2.jpg</t>
  </si>
  <si>
    <t>100 block Chinese Fir Court</t>
  </si>
  <si>
    <t>Pooler Police Department</t>
  </si>
  <si>
    <t>Police responded to "threatening issues" at home of Clay, who shot at them from house before emerging with gun in hand.</t>
  </si>
  <si>
    <t>Pending GBI investigation</t>
  </si>
  <si>
    <t>http://www.wsav.com/story/22795016/police-involved-shooting-leaves-man-dead</t>
  </si>
  <si>
    <t>kbp/Steven</t>
  </si>
  <si>
    <t>Adam Ignatz Bosch</t>
  </si>
  <si>
    <t>http://ak-cache.legacy.net/legacy/Images/Cobrands/DignityMemorial/Photos/f8811866-0e4d-4ac7-bebb-21c4a010a2bd.jpg</t>
  </si>
  <si>
    <t>3600 block Valley Way Ave.</t>
  </si>
  <si>
    <t>Norco</t>
  </si>
  <si>
    <t>92860</t>
  </si>
  <si>
    <t>Deputies recognized Bosch from arrest warrant, pulled him over, claims he then drove at one deputy, who shot and killed him.</t>
  </si>
  <si>
    <t>http://www.pe.com/articles/bosch-677879-officer-brian.html</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</si>
  <si>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</si>
  <si>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</si>
  <si>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</si>
  <si>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</si>
  <si>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</si>
  <si>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</si>
  <si>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Harold J. Bastin</t>
  </si>
  <si>
    <t>http://ak-cache.legacy.net/legacy/images/Cobrands/TheAdvertiser/Photos/LDA019839-1_20130719.jpg</t>
  </si>
  <si>
    <t>306 Chateau Place</t>
  </si>
  <si>
    <t>70503</t>
  </si>
  <si>
    <t>Officers responded to call about attempted suicide, encountered armed Bastin in yard, resulting in him being shot and killed.</t>
  </si>
  <si>
    <t>http://theadvocate.com/home/6518179-125/state-police-investigate-police-shooting</t>
  </si>
  <si>
    <t>James Garcia</t>
  </si>
  <si>
    <t>9980 Van Geisen Road</t>
  </si>
  <si>
    <t>Gilford Township</t>
  </si>
  <si>
    <t>48757</t>
  </si>
  <si>
    <t>Tuscola</t>
  </si>
  <si>
    <t>Tuscola County Sheriff's' Department</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</si>
  <si>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</si>
  <si>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</si>
  <si>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Rafael Salas Adame</t>
  </si>
  <si>
    <t>http://media2.abc15.com//photo/2013/07/10/KNXV_Rafael_Adame__20130710130456_640_480.JPG</t>
  </si>
  <si>
    <t>8100 block S Avenue 7 E</t>
  </si>
  <si>
    <t>Yuma</t>
  </si>
  <si>
    <t>85365</t>
  </si>
  <si>
    <t>Yuma County Sheriff's Office</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</si>
  <si>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</si>
  <si>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</si>
  <si>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Carlos D. Runyon</t>
  </si>
  <si>
    <t>http://wave.images.worldnow.com/images/22785642_BG1.jpg</t>
  </si>
  <si>
    <t>9100 block Beulah Church Road</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</si>
  <si>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</si>
  <si>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</si>
  <si>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</si>
  <si>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Ernest Foster</t>
  </si>
  <si>
    <t>https://2dbdd5116ffa30a49aa8-c03f075f8191fb4e60e74b907071aee8.ssl.cf1.rackcdn.com/524720_1373213995.2602.jpg</t>
  </si>
  <si>
    <t>82220 Highway 111</t>
  </si>
  <si>
    <t>Indio</t>
  </si>
  <si>
    <t>92201</t>
  </si>
  <si>
    <t>Indio Police Department</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</si>
  <si>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</si>
  <si>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</si>
  <si>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Michael DeAngelo Sago Jr.</t>
  </si>
  <si>
    <t>http://ak-cache.legacy.net/legacy/images/Cobrands/RRStar/Photos/RRP1814771_20111007.jpg</t>
  </si>
  <si>
    <t>1513 Charles Street</t>
  </si>
  <si>
    <t>Winnebago County Sheriff's Office</t>
  </si>
  <si>
    <t>Sago was one of four suspects who attempted an armed robbery of a pizza restaurant. An off-duty deputy who happened to be in the store shot the armed leader, shot and wounded the two unarmed others, and then shot the unarmed and fleeing Sago three times in the back. A suit filed by his family alleged the deputy not only used excessive force but left Sago bleeding to death within sight of the hospital across the street. Eventually one of the other three suspects was prosecuted and convicted for Sago's murder.</t>
  </si>
  <si>
    <t>http://www.wifr.com/home/headlines/Family-of-Rockford-Teen-Killed-in-Maries-Pizza-Robbery-Suing-Winn-Co-Sheriffs-Department-171813661.html</t>
  </si>
  <si>
    <t>Zale Thompson</t>
  </si>
  <si>
    <t>https://thenypost.files.wordpress.com/2014/10/1414185514092_wps_3_e_justice_photo_1_jpg_101041153-e1414293987917.jpg?w=248&amp;h=300</t>
  </si>
  <si>
    <t>Jamaica Ave &amp; 160th St</t>
  </si>
  <si>
    <t>11432</t>
  </si>
  <si>
    <t>Thompson, an Islamic extremist, attacked officers with a hatchet and was subsequently shot and killed.</t>
  </si>
  <si>
    <t>http://www.nydailynews.com/new-york/nyc-crime/police-shoots-kills-man-ax-queens-article-1.1984914</t>
  </si>
  <si>
    <t>Brandon Rennie Turner</t>
  </si>
  <si>
    <t>http://katv.images.worldnow.com/images/22746228_BG1.jpg</t>
  </si>
  <si>
    <t>1910 Martin Luther King Boulevard</t>
  </si>
  <si>
    <t>Malvern</t>
  </si>
  <si>
    <t>72104</t>
  </si>
  <si>
    <t>Hot Spring</t>
  </si>
  <si>
    <t>Rockport Police Department</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</si>
  <si>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</si>
  <si>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</si>
  <si>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Frank Hubac</t>
  </si>
  <si>
    <t>15521 Jersey Drive</t>
  </si>
  <si>
    <t>Jersey Village</t>
  </si>
  <si>
    <t>77040</t>
  </si>
  <si>
    <t>Jersey Village Police Department</t>
  </si>
  <si>
    <t>Jersey Village police officers fatally shot a man whom they say pointed a pistol at them as he tried to get into his ex-wife's home.</t>
  </si>
  <si>
    <t>http://abc13.com/archive/6017218/</t>
  </si>
  <si>
    <t>Joshua Cartwright</t>
  </si>
  <si>
    <t>http://media.utsandiego.com/img/photos/2009/04/25/08408f07-9018-458d-969a-c543f3a855c3news.ap.org_r620x349.jpg?75d51d0aea2efce5189afce216053cbc530c46a8</t>
  </si>
  <si>
    <t>US 90 and US 331N</t>
  </si>
  <si>
    <t>Defuniak Springs</t>
  </si>
  <si>
    <t>32433</t>
  </si>
  <si>
    <t>Walton</t>
  </si>
  <si>
    <t>Walton County Sheriff's Office, Defuniak Springs Police Department</t>
  </si>
  <si>
    <t>U.S. Army Reserve soldier Cartwright shot and killed two sheriff's deputies in a shooting range parking lot. They'd been dispatched to pick him up on domestic battery charges. He fled, and was himself shot to death at a roadblock in the neighboring county, in a hail of 60 bullets in about half a minute. He was said to have been deeply disturbed about the election of Barack Obama.</t>
  </si>
  <si>
    <t>http://www.utsandiego.com/news/2009/apr/25/us-deputies-shooting-042509/</t>
  </si>
  <si>
    <t>Kevin Colindres</t>
  </si>
  <si>
    <t>http://www.pwdapv.org/kevin%20colindres.jpg</t>
  </si>
  <si>
    <t>621 SW 7th Ct</t>
  </si>
  <si>
    <t>Colindres was severely autistic and intellectually disabled. His parents called 911 for help getting him into a crisis center when he became agitated. Local police, familiar with the situation and supposedly trained, hogtied him and left him prone outside until he stopped breathing, then brushed aside the parents' pleas to call an ambulance. "Are you a doctor?" one of the police sarcastically asked the father. Colindres lapsed into coma and died on 1/5/07. As of December 2014 the parents were still attempting to collect a $2.75M settlement from the state.</t>
  </si>
  <si>
    <t>http://www.myfloridahouse.gov/Sections/Documents/loaddoc.aspx?FileName=_s0042__.DOCX&amp;DocumentType=Bill&amp;BillNumber=0042&amp;Session=2014</t>
  </si>
  <si>
    <t>Roobik "Tony" Vartanian</t>
  </si>
  <si>
    <t>1619 E Seventh Ave</t>
  </si>
  <si>
    <t>33605</t>
  </si>
  <si>
    <t>Vartanian was working as security at a nightclub and had ejected two patrons when they threatened him with visiting his residence. He drew his weapon and pursued the two, just as a van with two plainclothes officers pulled up. They saw Vartanian with a drawn handgun and (by their own account) identified themselves before yelling at him to drop the weapon. Witnesses disagreed. They shot him to death. Vartanian's widow pursued and won a $30K wrongful death settlement from the city.</t>
  </si>
  <si>
    <t>http://www.tampabay.com/news/localgovernment/tampa-could-pay-30000-to-settle-suit-over-fatal-police-shooting-of-ybor/1206004</t>
  </si>
  <si>
    <t>Trevor Silvia</t>
  </si>
  <si>
    <t>http://headlinesurfer.com/sites/nsbnews.net/2013/trevor%20silvia%20copy.jpg</t>
  </si>
  <si>
    <t>1410 Needle Palm Drive</t>
  </si>
  <si>
    <t>Edgewater</t>
  </si>
  <si>
    <t>32132</t>
  </si>
  <si>
    <t>Edgewater Police Department</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</si>
  <si>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</si>
  <si>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</si>
  <si>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Cesar Javier Cepeda</t>
  </si>
  <si>
    <t>http://i2.wp.com/knvotv48v2.s3.amazonaws.com/wp-content/uploads/2014/10/INVESTIGACION1_thumb16.jpg?resize=350%2C200</t>
  </si>
  <si>
    <t>Milpa Verde</t>
  </si>
  <si>
    <t>78521</t>
  </si>
  <si>
    <t>Cameron</t>
  </si>
  <si>
    <t>Brownsville Police Department</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</si>
  <si>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</si>
  <si>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</si>
  <si>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Jeremy Bustos</t>
  </si>
  <si>
    <t>https://pbs.twimg.com/media/B0qH-TzIgAAuoT4.jpg</t>
  </si>
  <si>
    <t>W Durango St &amp; S 111th Ave</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</si>
  <si>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</si>
  <si>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http://www.azfamily.com/news/Police-shoot-man-following-pursuit-of-stolen-vehicle-in-Avondale-280203532.html</t>
  </si>
  <si>
    <t>Jose Estrada</t>
  </si>
  <si>
    <t>http://www.bacasfuneralchapelslascruces.com/sitemaker/memsol_data/991/1029774/1029774_profile_pic.jpg</t>
  </si>
  <si>
    <t>1300 block Bronco Way</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</si>
  <si>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</si>
  <si>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</si>
  <si>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Luis Roman</t>
  </si>
  <si>
    <t>https://lintvwpri.files.wordpress.com/2014/10/roman.jpg?w=300&amp;h=168</t>
  </si>
  <si>
    <t>Ledgewood Boulevard</t>
  </si>
  <si>
    <t>Dartmouth</t>
  </si>
  <si>
    <t>02747</t>
  </si>
  <si>
    <t>Dartmouth Police Department</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</si>
  <si>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</si>
  <si>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http://wpri.com/2014/10/24/dartmouth-cops-shoot-kill-armed-suspect/</t>
  </si>
  <si>
    <t>John C. Carr</t>
  </si>
  <si>
    <t>1015 Lily White Court</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</si>
  <si>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</si>
  <si>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</si>
  <si>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Kevin Downing</t>
  </si>
  <si>
    <t>7400 block Sheridan Street</t>
  </si>
  <si>
    <t>Police responded to calls about a white trade van driving erratically, then stopped into the middle of a major street. Downing, violent and combative, "grunting incoherently" according to one report, was tasered and died shortly afterward. He had high levels of cocaine in his system.</t>
  </si>
  <si>
    <t>http://staugustine.com/stories/010705/sta_2811251.shtml</t>
  </si>
  <si>
    <t>Michael Ricardo Minor</t>
  </si>
  <si>
    <t>2300 Houston St</t>
  </si>
  <si>
    <t>Prince Georges</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</si>
  <si>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</si>
  <si>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</si>
  <si>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</si>
  <si>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Nicholas Paul Transue</t>
  </si>
  <si>
    <t>4950 Fisherman’s Landing</t>
  </si>
  <si>
    <t>Coconut Creek</t>
  </si>
  <si>
    <t>33063</t>
  </si>
  <si>
    <t>Transue was sought in an attempted murder. Deputies were tipped off that he might be at his girlfriend's apartment. Cornered in a bedroom closet, unarmed although claiming to have a gun, he was hit by 10 of the 12 shots fired at him at close range.</t>
  </si>
  <si>
    <t>http://articles.sun-sentinel.com/2006-01-06/news/0601051233_1_deputies-sheriff-s-office-closet</t>
  </si>
  <si>
    <t>Ricardo de Jesus Barrera</t>
  </si>
  <si>
    <t>1600 SE 17th St</t>
  </si>
  <si>
    <t>Ocala</t>
  </si>
  <si>
    <t>34471</t>
  </si>
  <si>
    <t>Ocala Police Department</t>
  </si>
  <si>
    <t>Barrera was involved in murdering two people. During a pursuit with Barrera an officer shot Barrera. Barrera died at a hospital.</t>
  </si>
  <si>
    <t>http://www.ocala.com/article/20150120/ARTICLES/150129987</t>
  </si>
  <si>
    <t>Richard Hester</t>
  </si>
  <si>
    <t>5900 block Bond Avenue</t>
  </si>
  <si>
    <t>Centreville</t>
  </si>
  <si>
    <t>62207</t>
  </si>
  <si>
    <t>Saint Clair</t>
  </si>
  <si>
    <t>Centreville police Department</t>
  </si>
  <si>
    <t>Hester was killed after an officer hit his vehicle with his car. The officer had his sirens on, but hit Hester as he was turning.</t>
  </si>
  <si>
    <t>http://www.bnd.com/2014/10/24/3470453/man-killed-in-crash-with-police.html</t>
  </si>
  <si>
    <t>Stefan Langer</t>
  </si>
  <si>
    <t>2900 block Southwest 36th Avenue</t>
  </si>
  <si>
    <t>Recently evicted from a substance-abuse halfway house, Langer visited friends at another group home. He'd been talking about suicide for a few days. Police were called when Langer became threatening and behaving erratically in the front yard, waving a loaded handgun. When he pointed that gun at officers, he was fatally shot.</t>
  </si>
  <si>
    <t>http://articles.sun-sentinel.com/2005-08-03/news/0508030756_1_stefan-langer-police-officer-shot-group-home</t>
  </si>
  <si>
    <t>Xavier Tyrell Johnson</t>
  </si>
  <si>
    <t>SW 56th Street and 117th Avenue</t>
  </si>
  <si>
    <t>Westwood Lakes</t>
  </si>
  <si>
    <t>33175</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</si>
  <si>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</si>
  <si>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http://miami.cbslocal.com/2013/01/07/family-of-man-killed-in-police-involved-shooting-demands-answers/</t>
  </si>
  <si>
    <t>Yolanda Thomas</t>
  </si>
  <si>
    <t>Manfred M. Eisenheim</t>
  </si>
  <si>
    <t>North Fifth Road</t>
  </si>
  <si>
    <t>Town of Pound</t>
  </si>
  <si>
    <t>54161</t>
  </si>
  <si>
    <t>Marinette</t>
  </si>
  <si>
    <t>Marinette County Sheriff's Office</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</si>
  <si>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</si>
  <si>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</si>
  <si>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</si>
  <si>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</si>
  <si>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</si>
  <si>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</si>
  <si>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</si>
  <si>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John Evans</t>
  </si>
  <si>
    <t>293 Little Trail Road</t>
  </si>
  <si>
    <t>Craigsville</t>
  </si>
  <si>
    <t>26205</t>
  </si>
  <si>
    <t>Nicholas</t>
  </si>
  <si>
    <t>Nicholas County Sheriff’s Office</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</si>
  <si>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</si>
  <si>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</si>
  <si>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Kou Lee</t>
  </si>
  <si>
    <t>2000 block South Fourth Street</t>
  </si>
  <si>
    <t>93702</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</si>
  <si>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</si>
  <si>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</si>
  <si>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</si>
  <si>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</si>
  <si>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</si>
  <si>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</si>
  <si>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</si>
  <si>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</si>
  <si>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</si>
  <si>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</si>
  <si>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</si>
  <si>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Guy Wills III</t>
  </si>
  <si>
    <t>http://archive.wkyc.com/images/640/360/2/assetpool/images/021113232256_shoplift.jpg</t>
  </si>
  <si>
    <t>20801 Miles Road</t>
  </si>
  <si>
    <t>44128</t>
  </si>
  <si>
    <t>Maple Heights Police Department</t>
  </si>
  <si>
    <t>Wills was observed shoplifting a leather coat in a Dillard's store. His brutal beating at the hands of an off-duty local officer in the detention area of the store caused his death two days later. The officer was convicted of involuntary manslaughter and was given three years. Wills' family won a settlement from the department store of $2.8M.</t>
  </si>
  <si>
    <t>http://archive.wkyc.com/news/story.aspx?storyid=1194</t>
  </si>
  <si>
    <t>Marvin Williams</t>
  </si>
  <si>
    <t>S Parramore Ave &amp; W Kaley St</t>
  </si>
  <si>
    <t>Mistaken for a murder suspect, Williams fled from county police at speeds of over 100 MPH then afterwards on foot through a residential neighborhood. The approaching deputy thought he saw Williams reach towards his waistband and shot him fatally. He'd been unarmed. The case was controversial; the family hired lawyer Johnnie Cochran and filed a wrongful death suit.</t>
  </si>
  <si>
    <t>http://articles.orlandosentinel.com/2004-05-06/news/0405060247_1_pitti-matthew-pierce-sheriff-office</t>
  </si>
  <si>
    <t>Curtis Ray Fipps</t>
  </si>
  <si>
    <t>https://usgunviolence.files.wordpress.com/2014/03/curtis-fipps.jpg</t>
  </si>
  <si>
    <t>900 block Walnut St</t>
  </si>
  <si>
    <t>Paden</t>
  </si>
  <si>
    <t>74860</t>
  </si>
  <si>
    <t>Okfuskee</t>
  </si>
  <si>
    <t>Okfuskee County Sheriff's Office</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</si>
  <si>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</si>
  <si>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</si>
  <si>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KPB/Margot C.</t>
  </si>
  <si>
    <t>David Newmeyer</t>
  </si>
  <si>
    <t>http://www.ocalapost.com/wp-content/uploads/2014/07/David-Newmeyer.jpg</t>
  </si>
  <si>
    <t>15135 U.S. 19</t>
  </si>
  <si>
    <t>Cross City</t>
  </si>
  <si>
    <t>32628</t>
  </si>
  <si>
    <t>Dixie</t>
  </si>
  <si>
    <t>Dixie County Sheriff's Office</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</si>
  <si>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</si>
  <si>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</si>
  <si>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Mark A. Koves</t>
  </si>
  <si>
    <t>200 block North Wolcott Street</t>
  </si>
  <si>
    <t>60476</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</si>
  <si>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</si>
  <si>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</si>
  <si>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KPB/Margot Choltco</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</si>
  <si>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</si>
  <si>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</si>
  <si>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</si>
  <si>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</si>
  <si>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</si>
  <si>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</si>
  <si>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</si>
  <si>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</si>
  <si>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Brandon Lee Lett</t>
  </si>
  <si>
    <t>Biscayne Blvd &amp; NE 72nd St</t>
  </si>
  <si>
    <t>Maddened by his arrest on minor drug charges and the impounding of his car, when released from jail Lett drove to his mother's house and began firing a handgun into the air. Evading police two or three times, ignoring their commands, and turning his car radio up loud, Lett was finally boxed in when he collided with a police cruiser. Continuing to defy the police he was fatally shot.</t>
  </si>
  <si>
    <t>http://articles.sun-sentinel.com/2002-09-24/news/0209230572_1_miami-police-police-officer-bill-schwartz</t>
  </si>
  <si>
    <t>Geoffrey Schaub</t>
  </si>
  <si>
    <t>15500 block Vienna Drive</t>
  </si>
  <si>
    <t>Schaub was a convicted child molester and church janitor. During an afternoon confrontation with two officers "assigned to perform surveillance outside his home," he is said to have aimed a single-shot flare gun draped under some kind of cloth at them. This was enough to cause the officers to shoot and kill him. They subsequently found child pornography on his computer.</t>
  </si>
  <si>
    <t>http://articles.orlandosentinel.com/2008-02-08/news/shoot08x_1_schaub-convicted-child-molester-east-orange-county</t>
  </si>
  <si>
    <t>Jon Alex Merkle</t>
  </si>
  <si>
    <t>Northwest 13th Avenue and 68th Street</t>
  </si>
  <si>
    <t>A disgraced attorney with a chronic cocaine problem and a record of reckless behavior, Merkle was confronted by officers in an abandoned house after he'd run through several back yards, acting erratically. With a large stick he broke out windows, hit himself, and finally assaulted an officer trying to get him under control. Tasered, he turned blue and died shortly. The medical examiner laid the blame on the high levels of coke in his system.</t>
  </si>
  <si>
    <t>http://articles.sun-sentinel.com/2004-12-16/news/0412160296_1_taser-shock-pembroke-pines-police-miami-police</t>
  </si>
  <si>
    <t>Omar Marti</t>
  </si>
  <si>
    <t>http://www.heraldtribune.com/apps/pbcsi.dll/bilde?Site=SH&amp;Date=20030421&amp;Category=NEWS&amp;ArtNo=304210315&amp;Ref=V2&amp;MaxW=728&amp;logo=/images/watermark.gif&amp;logoxpos=0&amp;logoypos=0</t>
  </si>
  <si>
    <t>7222 Florida 471</t>
  </si>
  <si>
    <t>Bushnell</t>
  </si>
  <si>
    <t>33513</t>
  </si>
  <si>
    <t>Sumter</t>
  </si>
  <si>
    <t>Hernando County Sheriff's Office, Sumter County Sheriff's Office</t>
  </si>
  <si>
    <t>Marti was sought for the killing of one New Jersey officer and the wounding of another. After a dramatic 20-mile high-speed police chase, the last leg of it on rims and shredded tires, Marti confronted six deputies by emptying his .44 Magnum and .380 automatic at them, pretended to surrender, then defiantly raised a shotgun. Marti was fatally shot.</t>
  </si>
  <si>
    <t>http://www.nytimes.com/2003/04/21/nyregion/fugitive-dies-after-chase-and-shootout.html</t>
  </si>
  <si>
    <t>Richard X. Hunter</t>
  </si>
  <si>
    <t>5400 block Blue Tick Drive</t>
  </si>
  <si>
    <t>After an evening of telling his parents that he heard voices, Hunter attacked them with a knife and a flower vase. When a deputy attempted to pepper spray and then tasered him, Hunter -- who had been traumatically tasered before -- seized the Taser gun and gashed the deputy's temple. The officer shot him multiple times, fatally.</t>
  </si>
  <si>
    <t>http://articles.orlandosentinel.com/2004-10-23/news/0410230192_1_hunter-taser-flower-vase</t>
  </si>
  <si>
    <t>Robert Duke</t>
  </si>
  <si>
    <t>2621 Southeast Hawthorne Road</t>
  </si>
  <si>
    <t>32641</t>
  </si>
  <si>
    <t>Alachua County Sheriff's Office</t>
  </si>
  <si>
    <t>A mentally ill Duke was shot to death by county deputies on the grounds of the sheriff's department. Duke was challenging officers with a pair of knives. Tasered twice in an effort to subdue him, he continued to attack with the knives. The grand jury review recommended additional training for officers on handling mentally ill people.</t>
  </si>
  <si>
    <t>http://www.gainesville.com/article/20041121/LOCAL/41121002</t>
  </si>
  <si>
    <t>William Christmas</t>
  </si>
  <si>
    <t>3811 NW 13th St.</t>
  </si>
  <si>
    <t>Gainesville Police Department, Alachua County Sheriff's Office</t>
  </si>
  <si>
    <t>Registered nurse Christmas spent an hour or so racing around northwest Gainesville in his red Nissan 350Z, at times at 130 MPH. This caused a high-speed chase by police and a standoff between Christmas and an officer on foot. The officer fired nine shots into the car, and the Z crashed into the side of the concrete block an animal hospital. Witnesses agreed that the killing was justified.</t>
  </si>
  <si>
    <t>http://www.gainesville.com/article/20031119/LOCAL/31119001?tc=ar</t>
  </si>
  <si>
    <t>Alfred Dobson</t>
  </si>
  <si>
    <t>http://www.news4jax.com/image/view/-/15621992/medRes/1/-/maxh/360/maxw/640/-/14x2ns5/-/Alfred-Dobson.jpg</t>
  </si>
  <si>
    <t>995 Old Welaka Road</t>
  </si>
  <si>
    <t>Welaka</t>
  </si>
  <si>
    <t>32193</t>
  </si>
  <si>
    <t>Dobson's aunt called 911 for a welfare check, as he was "acting crazy". He'd recently been given a new medication for his schizophrenia. Three responding county deputies could not get the unarmed Dobson to cooperate, after using Tasers and a baton, and so ended up shooting him nine times. The killing was deemed justified.</t>
  </si>
  <si>
    <t>http://jacksonville.com/news/florida/2012-09-01/story/troubling-questions-asked-fatal-shooting-mentally-ill-man-putnam</t>
  </si>
  <si>
    <t>Tyrone Hawkins</t>
  </si>
  <si>
    <t>http://archive.wtsp.com/images/640/360/2/assetpool/images/0841110025_suspectkilled.jpg</t>
  </si>
  <si>
    <t>243 US Highway 27</t>
  </si>
  <si>
    <t>Dundee</t>
  </si>
  <si>
    <t>33838</t>
  </si>
  <si>
    <t>Dundee Police Department</t>
  </si>
  <si>
    <t>Police confronted Hawkins in the late-evening parking lot of a Winn-Dixie grocery when responding to reports of a robbery. An altercation developed, leaving the unarmed Hawkins shot dead.</t>
  </si>
  <si>
    <t>http://archive.wtsp.com/news/local/crime/story.aspx?storyid=78064</t>
  </si>
  <si>
    <t>Xavia Jones</t>
  </si>
  <si>
    <t>http://www.bustedmugshots.com/image/get/listing/mug-shot-34718791.jpg</t>
  </si>
  <si>
    <t>1280 South Alhambra Circle</t>
  </si>
  <si>
    <t>Coral Gables</t>
  </si>
  <si>
    <t>33146</t>
  </si>
  <si>
    <t>Reporting casts Jones as a split personality: diligent and caring but gripped by some dark side. After one January evening of drinking and cocaine Jones emerged from a condo, ran into the middle of a busy street and began shouting sinister nonsense. Responding police arrived with their weapons drawn, then tasered him, which caused a fatal medical emergency.</t>
  </si>
  <si>
    <t>http://www.themiamihurricane.com/2008/01/17/taser-related-death-reignites-debate/</t>
  </si>
  <si>
    <t>William T. Ashby</t>
  </si>
  <si>
    <t>http://sav-cdn.com/sites/default/files/imagecache/story_slideshow_thumb/editorial/images/savannah/mdControlled/cms/2006/10/02/103065979.jpg</t>
  </si>
  <si>
    <t>State Road 16</t>
  </si>
  <si>
    <t>As many as five homicides, along with other shootings and armed robberies from Virginia to Florida, were attributable to Ashby over the previous two weeks. Spotted in Flagler County then fleeing from police on the interstate at over 100 MPH he drove up on an embankment and into a fence, began a firefight with county police, and was fatally shot.</t>
  </si>
  <si>
    <t>http://dining.savannahnow.com/intown/2006-10-03/effingham-shooting-suspect-killed-florida</t>
  </si>
  <si>
    <t>Gilberto Roman-Rivera</t>
  </si>
  <si>
    <t>http://www.wesh.com/image/view/-/15493414/medRes/1/-/maxh/480/maxw/640/-/id46r3/-/Gilberto-Roman-Rivera-jpg.jpg</t>
  </si>
  <si>
    <t>2010 FL-19</t>
  </si>
  <si>
    <t>Eustis</t>
  </si>
  <si>
    <t>32726</t>
  </si>
  <si>
    <t>Roman-Rivera had stalked and killed a female auto parts store clerk for refusing his advances, then returned to a stand of woods near the murder scene. Police spotted him, sitting by a tree with a revolver pointed at himself. When ordered to drop the gun Roman-Rivera instead leveled it at police, and he was fatally shot.</t>
  </si>
  <si>
    <t>http://articles.orlandosentinel.com/2013-02-04/news/os-lk-eustis-shooting-justified-20130204_1_eustis-police-deputy-sheriff-rose-nelson</t>
  </si>
  <si>
    <t>Joel Jack Craven</t>
  </si>
  <si>
    <t>Shands Bridge</t>
  </si>
  <si>
    <t>Local police received a tip that a Georgia man suspected of killing his wife, his stepson and a visitor in Baxley Georgia was in town. They found Craven's pickup, with Georgia plates, at a family restaurant and stopped him with stop-sticks short of a major bridge. Craven hesitated, emerged from his pickup with shotgun in hand, and was fatally shot.</t>
  </si>
  <si>
    <t>http://www.news4jax.com/news/Triple-Murder-Suspect-Killed-After-Chase-Through-Green-Cove-Springs/1886318</t>
  </si>
  <si>
    <t>Keith Henry Jr.</t>
  </si>
  <si>
    <t>3050 Five Forks Trickum Rd SW</t>
  </si>
  <si>
    <t>Apprehended for "unusual and erratic" misbehavior at a supermarket, Henry was combative with local officers and cuffed to the cage in the back of a police cruiser. On arrival at the jail police found Henry, unresponsive, and a pool of vomit. He died shortly afterward and an autopsy was inconclusive.</t>
  </si>
  <si>
    <t>http://www.policeone.com/police-products/articles/1704074-Ga-officers-perform-CPR-man-dies-in-custody/off-duty/articles/1730427-Seattle-cop-charged-in-Hells-Angels-shooting/traffic-patrol/articles/1762726-Trooper-gives-ticket-to-woman-in-labor/</t>
  </si>
  <si>
    <t>Pedro Reyes Cardoso</t>
  </si>
  <si>
    <t>Northwest 102nd Avenue and 138th Street</t>
  </si>
  <si>
    <t>33018</t>
  </si>
  <si>
    <t>Reyes Cardoso was the purported head of a fairly sophisticated gasoline theft ring operating in southern Florida. He was shot and killed while resisting arrest in a firefight, one incident in coordinated raids by local SWAT, the state FDLE, and the Secret Service. The raids netted 11 arrests.</t>
  </si>
  <si>
    <t>http://articles.sun-sentinel.com/2002-05-03/news/0205030265_1_ring-arrest-secret-service</t>
  </si>
  <si>
    <t>Shawn LaBeet</t>
  </si>
  <si>
    <t>8400 Pines Boulevard</t>
  </si>
  <si>
    <t>LaBeet was the suspect in two police killings. He was tracked to a condominium complex, and then to a stall in the women's pool restroom. Defiant and threatening, he was killed by 15 rounds of rifle fire to the chest.</t>
  </si>
  <si>
    <t>http://articles.sun-sentinel.com/2014-07-16/news/fl-shawn-labeet-grand-jury-report-20140716_1_kevin-wehner-chris-reyka-shawn-labeet</t>
  </si>
  <si>
    <t>Claude Devin Jolicoeur</t>
  </si>
  <si>
    <t>http://blogs.browardpalmbeach.com/pulp/assets_c/2015/01/devin_jolicouer-thumb-565x368.jpg</t>
  </si>
  <si>
    <t>5700 block Orchard Way</t>
  </si>
  <si>
    <t>33417</t>
  </si>
  <si>
    <t>Jolicoeur was shot and killed by deputies in an ambiguous incident. Police descriptions contradicted each other about whether marijuana was present or not -- none was found, and the victim had no trace in his body -- and the shooter claimed to be protecting another officer, who never claimed any gun was pointed at him. The deputies' actions were justified nonetheless.</t>
  </si>
  <si>
    <t>http://blogs.browardpalmbeach.com/pulp/2015/01/death_by_cop_the_family_of_a_black_teen_shot_by_police_wants_answers.php</t>
  </si>
  <si>
    <t>Demetrice D. Presnall</t>
  </si>
  <si>
    <t>https://usgunviolence.files.wordpress.com/2014/03/demetrice-presnall.jpg?w=625</t>
  </si>
  <si>
    <t>2300 Devon Ln</t>
  </si>
  <si>
    <t>48507</t>
  </si>
  <si>
    <t>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</si>
  <si>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http://www.mlive.com/news/flint/index.ssf/2013/10/prosecutor_says_michigan_state.html</t>
  </si>
  <si>
    <t>DeWayne Carr</t>
  </si>
  <si>
    <t>http://www.gannett-cdn.com/-mm-/2776121618994ee398c11d3346eae8f929d4ce7c/c=45-0-359-418&amp;r=537&amp;c=0-0-534-712/local/-/media/2015/01/20/Phoenix/Phoenix/635573772136401069-Dewayne-Carr.jpg</t>
  </si>
  <si>
    <t>Chaparral Road and Hayden Road</t>
  </si>
  <si>
    <t>85250</t>
  </si>
  <si>
    <t>Carr appears to have been driving a car that the police attempted to box in. He rammed the police cars and was shot.</t>
  </si>
  <si>
    <t>http://www.azcentral.com/story/news/12-news/2015/01/20/12-news-shooting-scottsdale-police-ramming/22077173/</t>
  </si>
  <si>
    <t>carptrash</t>
  </si>
  <si>
    <t>Fred Bradford Jr.</t>
  </si>
  <si>
    <t>http://cityhallblog.dallasnews.com/files/2013/11/FredBradfordJr.jpeg</t>
  </si>
  <si>
    <t>3100 Julius Schepps Fwy</t>
  </si>
  <si>
    <t>Dallas police Department</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</si>
  <si>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</si>
  <si>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http://cityhallblog.dallasnews.com/2013/11/city-to-settl.html/</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</si>
  <si>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</si>
  <si>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</si>
  <si>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</si>
  <si>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</si>
  <si>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</si>
  <si>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Albertson Anthony Almase</t>
  </si>
  <si>
    <t>I-95 and Ives Dairy Road</t>
  </si>
  <si>
    <t>33179</t>
  </si>
  <si>
    <t>Opa-locka Police Department</t>
  </si>
  <si>
    <t>Four Filipino friends and family members died in a high-velocity 1 a.m. vehicle collision with a suspect being chased by local police northbound in interstate southbound lanes. Police continued to insist that they'd broken off the chase, and had not followed the suspect against interstate traffic, even after radio transmission recordings proved otherwise.</t>
  </si>
  <si>
    <t>http://www.miamiherald.com/news/local/in-depth/article1948818.html</t>
  </si>
  <si>
    <t>Dennis Ryan Rinon Ortiz</t>
  </si>
  <si>
    <t>Kristina A. Almase</t>
  </si>
  <si>
    <t>Lily Marie Azarcon</t>
  </si>
  <si>
    <t>Blake Compton</t>
  </si>
  <si>
    <t>http://www.coopersorrells.com/fh_live/11400/11454/images/obituaries/2112628.jpg</t>
  </si>
  <si>
    <t>1500 block N. Hwy 78</t>
  </si>
  <si>
    <t>Bonham</t>
  </si>
  <si>
    <t>75418</t>
  </si>
  <si>
    <t>Fannin</t>
  </si>
  <si>
    <t>Fannin Department of Public Safety</t>
  </si>
  <si>
    <t>A man was standing on his front porch with a gun, and when he did not cooperate with officers they shot and killed him.</t>
  </si>
  <si>
    <t>http://www.kxii.com/home/headlines/Fannin-County-man-dead-in-officer-involved-shooting-210663581.html</t>
  </si>
  <si>
    <t>Davis Thomas</t>
  </si>
  <si>
    <t>https://cbsdallas.files.wordpress.com/2014/11/thomas-mug.jpg?w=620&amp;h=349&amp;crop=1</t>
  </si>
  <si>
    <t>300 block East Round Grove Road</t>
  </si>
  <si>
    <t>Lewisville</t>
  </si>
  <si>
    <t>75067</t>
  </si>
  <si>
    <t>Denton</t>
  </si>
  <si>
    <t>Lewisville Police Department</t>
  </si>
  <si>
    <t>A carjacker led police on a car chase, which ended when Davis Thomas crashed into three cars and officers shot him.</t>
  </si>
  <si>
    <t>http://dfw.cbslocal.com/2014/11/28/lewisville-pd-identify-police-shooting-suspect/</t>
  </si>
  <si>
    <t>John Settlemyer</t>
  </si>
  <si>
    <t>https://usgunviolence.files.wordpress.com/2014/03/john-settlemyer.jpg?w=625</t>
  </si>
  <si>
    <t>5490 Northwood Dr</t>
  </si>
  <si>
    <t>Caldwell County Sheriff’s Office</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</si>
  <si>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</si>
  <si>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</si>
  <si>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Louis James Skelly</t>
  </si>
  <si>
    <t>https://cbsdenver.files.wordpress.com/2013/06/skellylouis-from-larimer-sheriff.jpg?w=620&amp;h=349&amp;crop=1</t>
  </si>
  <si>
    <t>10841 Creedmore Lakes Rd</t>
  </si>
  <si>
    <t>Red Feather Lakes</t>
  </si>
  <si>
    <t>80545</t>
  </si>
  <si>
    <t>Larimer County Sheriff’s Office</t>
  </si>
  <si>
    <t>Sheriff’s officials say that as two deputies approached his property, Skelly fired his semi-automatic rifle. One deputy returned fire with his department-issued AR15 rifle, striking Skelly. He died of multiple gunshot wounds from the AR15.</t>
  </si>
  <si>
    <t>https://usgunviolence.wordpress.com/2013/06/03/killed-louis-james-skelly-larimer-county-co/</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</si>
  <si>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</si>
  <si>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</si>
  <si>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</si>
  <si>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</si>
  <si>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</si>
  <si>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</si>
  <si>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</si>
  <si>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Richard Haston</t>
  </si>
  <si>
    <t>8913 Southeast Bridge Road</t>
  </si>
  <si>
    <t>Hobe Sound</t>
  </si>
  <si>
    <t>33455</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</si>
  <si>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</si>
  <si>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</si>
  <si>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</si>
  <si>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Manuel "Shorty" Matute</t>
  </si>
  <si>
    <t>US-441 &amp; Forest Hill Blvd</t>
  </si>
  <si>
    <t>33411</t>
  </si>
  <si>
    <t>Matute died in a predawn collision as a county deputy fell asleep while driving home from work. The deputy, going about 75 MPH in a 50 MPH zone, crashed head-on into Matute's van, which was then forced into the front of a garbage truck. Although 100% at fault the deputy was not even ticketed. As of Dec 2014 Matute's family is still fighting to collect the $500K settlement from the state.</t>
  </si>
  <si>
    <t>http://www.flsenate.gov/Session/Bill/2012/0052/Analyses/2012s0052.sm.PDF</t>
  </si>
  <si>
    <t>C.J. Jones Jr.</t>
  </si>
  <si>
    <t>4000 block South Atlantic Avenue</t>
  </si>
  <si>
    <t>Daytona Beach Shores Police Department</t>
  </si>
  <si>
    <t>Jones got mad when the landscaper, whose truck he was sleeping in, rousted him at 8:30 in the morning. He angrily gestured as if he had a gun and the landscaper called the police. The officer responding to the beach walkway found Jones armed only with a rock, which he used to assault the officer and another man. The officer shot him, once, fatally.</t>
  </si>
  <si>
    <t>http://articles.orlandosentinel.com/2003-12-25/news/0312250038_1_daytona-beach-shores-halifax-medical-center-man</t>
  </si>
  <si>
    <t>Guy Guthrie</t>
  </si>
  <si>
    <t>30438 Sunset Trail</t>
  </si>
  <si>
    <t>80470</t>
  </si>
  <si>
    <t>Jefferson County Sheriff’s Office</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</si>
  <si>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</si>
  <si>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http://kdvr.com/2013/06/03/man-who-died-in-taser-incident-idenitfied/</t>
  </si>
  <si>
    <t>Hugo Raymond “Ray” Barragan</t>
  </si>
  <si>
    <t>Hillcrest Place and Hillcrest Lane</t>
  </si>
  <si>
    <t>Fallbrook</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</si>
  <si>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</si>
  <si>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</si>
  <si>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</si>
  <si>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Jamar F. Anderson</t>
  </si>
  <si>
    <t>100 block Finch Court</t>
  </si>
  <si>
    <t>Anderson was one of three masked and armed home invaders who entered a suburban residence about 10 p.m. The daughter had the presence of mind to sneak out a back window and call police. When county deputies arrived, Anderson tried to escape in a car and was fatally shot in the neck.</t>
  </si>
  <si>
    <t>http://articles.sun-sentinel.com/2011-11-14/news/pb-royal-palm-home-invasion-20111114_1_ruben-charles-debrosse-deputies-bethel-shot</t>
  </si>
  <si>
    <t>Johnathon Guillory</t>
  </si>
  <si>
    <t>http://www.inmaricopa.com/uploads/media/54befbac0ac79.gif</t>
  </si>
  <si>
    <t>AZ-347 &amp; Cobblestone Farms Dr</t>
  </si>
  <si>
    <t>85138</t>
  </si>
  <si>
    <t>Maricopa Police Department</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</si>
  <si>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</si>
  <si>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</si>
  <si>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new from carptrash</t>
  </si>
  <si>
    <t>Tonnie Sylvester</t>
  </si>
  <si>
    <t>1106 NE 9th Ave.</t>
  </si>
  <si>
    <t>Police were called, mid-morning, by a woman who'd locked herself in her own bathroom, with Sylvester roaming around and burglarizing her house. He'd had a long string of previous convictions for 13 similar crimes. Police arrived and confronted him in the kitchen of the house. After a physical struggle he was fatally shot once in the chest.</t>
  </si>
  <si>
    <t>http://www.gainesville.com/article/20070523/SUNFRONT/705230342</t>
  </si>
  <si>
    <t>Ulrich Leo</t>
  </si>
  <si>
    <t>near 1201 Northwest 6th Avenue</t>
  </si>
  <si>
    <t>Broward County Sheriff's Office and other agencies</t>
  </si>
  <si>
    <t>Leo was fatally shot after he attempted to sneak out the back door of a three-unit apartment complex with an assault rifle in hand. He'd conducted an eight-hour standoff with county SWAT forces from midnight through the morning hours. Leo shot and slightly wounded a deputy during the siege. He'd been wanted as a murder suspect.</t>
  </si>
  <si>
    <t>http://articles.orlandosentinel.com/2000-10-12/news/0010120324_1_leo-swat-team-standoff</t>
  </si>
  <si>
    <t>late teens-early 20s</t>
  </si>
  <si>
    <t>15900 FM 529</t>
  </si>
  <si>
    <t>77095</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</si>
  <si>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</si>
  <si>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</si>
  <si>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2300 block East 21st St</t>
  </si>
  <si>
    <t>Officers responded to a disturbing-the-peace call at a home, and may have removed the man from this home. They report that when they tried to place him in their vehicle "for a psychiatric evaluation" he resisted. The police stated: "During the ensuing struggle, the subject and the involved officers went to the ground. ... The subject then became unresponsive."</t>
  </si>
  <si>
    <t>http://www.insidebayarea.com/breaking-news/ci_23618853/police-man-collapses-dies-during-arrest-east-oakland</t>
  </si>
  <si>
    <t>James Wyman McGlothlin</t>
  </si>
  <si>
    <t>http://www.northescambia.com/wp-content/uploads/2013/07/mcglothinjameswyman.jpg</t>
  </si>
  <si>
    <t>400 block 72nd Ave</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</si>
  <si>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</si>
  <si>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</si>
  <si>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</si>
  <si>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Christian Green</t>
  </si>
  <si>
    <t>https://tribwgntv.files.wordpress.com/2013/07/teen-killed-by-police.jpg</t>
  </si>
  <si>
    <t>5600 block S State St</t>
  </si>
  <si>
    <t>Chicago</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</si>
  <si>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</si>
  <si>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</si>
  <si>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Daniel Ryan Pinney</t>
  </si>
  <si>
    <t>http://www.obitsforlife.com/uploaded-images/converted/283625-51df0b1dbd3fb-shrink-x180.jpg</t>
  </si>
  <si>
    <t>665 U.S. Hwy. 1</t>
  </si>
  <si>
    <t>Calais</t>
  </si>
  <si>
    <t>04619</t>
  </si>
  <si>
    <t>Calais Police Department</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</si>
  <si>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</si>
  <si>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</si>
  <si>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</si>
  <si>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</si>
  <si>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</si>
  <si>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</si>
  <si>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</si>
  <si>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</si>
  <si>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Charles Warren Wickline</t>
  </si>
  <si>
    <t>http://woay.com/ShowImage.aspx?w=300&amp;dir=News&amp;img=CharlesWickline3698917.jpg</t>
  </si>
  <si>
    <t>Willabet Hollow Road</t>
  </si>
  <si>
    <t>Raleigh County Sheriff's Office</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</si>
  <si>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</si>
  <si>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</si>
  <si>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Wilfredo Ramos</t>
  </si>
  <si>
    <t>http://www.myhighplains.com/media/lib/192/1/6/2/1627a120-699d-445f-a1f0-6e026251f222/Story.jpg</t>
  </si>
  <si>
    <t>1900 block South J Street</t>
  </si>
  <si>
    <t>93304</t>
  </si>
  <si>
    <t>Kern County Sheriff’s Office</t>
  </si>
  <si>
    <t>Drug Overdose</t>
  </si>
  <si>
    <t>While responding to an unrelated case, officers saw Ramos with what looked like a baggie of illegal drugs. He was pursued and taken into custody without the use of weapons. While in the patrol car, he appeared to have trouble breathing. An ambulance was called and CPR performed. Paramedics discovered baggies containing illegal drugs in his throat. Toxicology Reports found he died of Meth intoxication.</t>
  </si>
  <si>
    <t>http://www.kerngoldenempire.com/mostpopular/story/In-custody-death-ruled-accidental/d/story/vTAbqRFvOE-R1sSlLGCbBg</t>
  </si>
  <si>
    <t>Marlon Jermaine Dixon</t>
  </si>
  <si>
    <t>http://www.killedbypolice.net/victims/130172.jpg</t>
  </si>
  <si>
    <t>300 block Grant Circle</t>
  </si>
  <si>
    <t>23669</t>
  </si>
  <si>
    <t>Hampton City</t>
  </si>
  <si>
    <t>Hampton Police Division</t>
  </si>
  <si>
    <t>Officers responded to suspicious person call and found Dixon, acting erratically and armed with a stun gun. The officers determined that he was suffering from a medical condition and tried to place him in emergency custody. He resisted, and by the time he was handcuffed, he had stopped breathing. CPR was administered unsuccessfully.</t>
  </si>
  <si>
    <t>http://www.13newsnow.com/story/news/local/mycity/hampton/2014/09/09/14817318/</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</si>
  <si>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</si>
  <si>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</si>
  <si>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</si>
  <si>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</si>
  <si>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</si>
  <si>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Eric Wayne Dunphy</t>
  </si>
  <si>
    <t>http://media.cmgdigital.com/shared/lt/lt_cache/thumbnail/400/img/photos/2013/06/17/7b/b7/Eric_Dunphy.jpg</t>
  </si>
  <si>
    <t>4400 block Edgewater Dr</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</si>
  <si>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</si>
  <si>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</si>
  <si>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424 Ohlones St.</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</si>
  <si>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</si>
  <si>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Joseph Thomas Brewer Jr.</t>
  </si>
  <si>
    <t>2100 block N Shaffer St</t>
  </si>
  <si>
    <t>92865</t>
  </si>
  <si>
    <t>Orange Police Department</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</si>
  <si>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</si>
  <si>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</si>
  <si>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</si>
  <si>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</si>
  <si>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</si>
  <si>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</si>
  <si>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</si>
  <si>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</si>
  <si>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Thomas C. Brown</t>
  </si>
  <si>
    <t>W Gulf to Lake Hwy. and Curlew Pl.</t>
  </si>
  <si>
    <t>Crystal River</t>
  </si>
  <si>
    <t>34429</t>
  </si>
  <si>
    <t>Brown was an elderly motorist killed when he made a left turn in his pickup truck and collided at high speed with a county deputy. The deputy was slightly injured.</t>
  </si>
  <si>
    <t>http://www.baynews9.com/content/news/baynews9/news/article.html/content/news/articles/ot/both/2010/11/13/Man_killed_deputy_injured_in_car_crash_in_Citrus_County.html</t>
  </si>
  <si>
    <t>Lynn Weatherspoon</t>
  </si>
  <si>
    <t>Northwest First Place and 15th Street</t>
  </si>
  <si>
    <t>Police only described "some kind of confrontation" as the cause of Weatherspoon's shooting death at the hands of SWAT members. As opposed to a normal police response to celebratory New Year's Eve gunfire, this incident involved two black and unmarked SUVs full of police. Weatherspoon was said to have been illegally armed with a 9mm handgun.</t>
  </si>
  <si>
    <t>http://www.nbcmiami.com/news/local/SWAT-Officer-Kills-Armed-Felon-in-Overtown-112770054.html</t>
  </si>
  <si>
    <t>Denzell Smith</t>
  </si>
  <si>
    <t>2150 NE 169th St.</t>
  </si>
  <si>
    <t>North Miami Beach</t>
  </si>
  <si>
    <t>33162</t>
  </si>
  <si>
    <t>Police responding to a man-with-a-gun call at an apartment building saw a man fitting the description, Smith, in an exterior stairwell. Police said Smith turned toward them in a threatening way. He had a BB gun.</t>
  </si>
  <si>
    <t>http://articles.sun-sentinel.com/2003-11-29/news/0311290255_1_police-officer-bb-gun-alphaeus-duke-dailey</t>
  </si>
  <si>
    <t>David Munn</t>
  </si>
  <si>
    <t>S Ridgewood Ave and Reed Canal Road</t>
  </si>
  <si>
    <t>Ormond Beach Police Department, Daytona Beach Police Department, South Daytona Police Department, Volusia County Sheriff's Office</t>
  </si>
  <si>
    <t>During a traffic stop a tan 2001 Chevy Blazer driven by David Munn attempted to back over two motorcycle police, triggering a high-speed chase involving four jurisdictions in hot pursuit and covered by news helicopters. The chase ended when Munn veered into oncoming traffic and slammed into another vehicle at 70 MPH. He died at the scene, one of his passengers, Jodi Fleisher, died the next day, and several others were wounded.</t>
  </si>
  <si>
    <t>http://articles.orlandosentinel.com/2007-03-30/news/VBRIEFS30_3_1_daytona-beach-center-in-daytona-ormond-beach</t>
  </si>
  <si>
    <t>Jodi Fleisher</t>
  </si>
  <si>
    <t>Brian McPhee</t>
  </si>
  <si>
    <t>W Hillsborough Ave &amp; Memorial Hwy</t>
  </si>
  <si>
    <t>Town 'N' Country</t>
  </si>
  <si>
    <t>33615</t>
  </si>
  <si>
    <t>McPhee and a female accomplice were suspects in a string of bank robberies. After a final Friday afternoon robbery, and a thwarted escape in a 1982 Toyota, they were cornered by an unmarked police vehicle and McPhee fatally shot as he tried to escape.</t>
  </si>
  <si>
    <t>http://www.sptimes.com/2004/01/30/Northoftampa/Robbery_suspect_kille.shtml</t>
  </si>
  <si>
    <t>Herbert Earl Harris</t>
  </si>
  <si>
    <t>http://jacksonville.com/sites/default/files/imagecache/premium_415_wide_scale/HARRIS%2C%20HERBERT%20EARL.jpg</t>
  </si>
  <si>
    <t>5020 Cleveland Road</t>
  </si>
  <si>
    <t>Officers forced an entry into Harris's apartment to serve a warrant on narcotics charges. Harris, police said, was waiting for them with a 9mm in hand, and he was fatally shot. Police also said that the shooter was an undercover officer who could not be identified, yet the raid was conducted by police in "full tactical garb" who clearly identified themselves.</t>
  </si>
  <si>
    <t>http://jacksonville.com/news/crime/2011-03-18/story/one-legged-fugitive-shot-jacksonville-police-had-pistol-long-record</t>
  </si>
  <si>
    <t>Mateo Matias</t>
  </si>
  <si>
    <t>Palm Beach and Buena Vista Blvd.</t>
  </si>
  <si>
    <t>Tice</t>
  </si>
  <si>
    <t>33905</t>
  </si>
  <si>
    <t>Matias was executing a U-turn in an intersection when he was struck at high speed by a county detective in hot pursuit of two burglary suspects. The detective, who emerged with light injuries, had his lights and siren on.</t>
  </si>
  <si>
    <t>http://www.nbc-2.com/story/10783195/driver-dies-in-police-chase-crash</t>
  </si>
  <si>
    <t>Richard Lee Snouffer II</t>
  </si>
  <si>
    <t>1308 Rankin Mill Road</t>
  </si>
  <si>
    <t>McLeansville</t>
  </si>
  <si>
    <t>27301</t>
  </si>
  <si>
    <t>Motorcyclist Snouffer was being chased at high speed by county deputies when his bike struck a road sign, propelling him into a cemetery fence and killing him.</t>
  </si>
  <si>
    <t>http://www.news-record.com/news/guilford-county-sheriff-s-deputies-involved-in-chase-that-ends/article_79451250-6a25-11e4-bb91-87f8f4995f40.html</t>
  </si>
  <si>
    <t>Kenneth "Roger" Gadd</t>
  </si>
  <si>
    <t>http://www.theledger.com/apps/pbcsi.dll/bilde?Site=LL&amp;Date=20080403&amp;Category=NEWS&amp;ArtNo=804030520&amp;Ref=V1&amp;MaxW=728&amp;logo=/images/watermark.gif&amp;logoxpos=0&amp;logoypos=0</t>
  </si>
  <si>
    <t>Commonwealth Ave &amp; I-4</t>
  </si>
  <si>
    <t>Motorist Gadd was going to work when his Toyota Camry collided with a car, stolen by a hitchhiker with meth and alcohol in her system, and with local police in hot pursuit. Gadd was killed in the crash.</t>
  </si>
  <si>
    <t>http://www.theledger.com/article/20080403/NEWS/804030520?tc=ar</t>
  </si>
  <si>
    <t>Michael Neal Peters</t>
  </si>
  <si>
    <t>http://www.jdnews.com/polopoly_fs/1.152096.1370099123!/fileImage/httpImage/image.jpg_gen/derivatives/landscape_174/michael-neal-peters.jpg</t>
  </si>
  <si>
    <t>3100 block Highway 24</t>
  </si>
  <si>
    <t>Broad Creek</t>
  </si>
  <si>
    <t>28570</t>
  </si>
  <si>
    <t>Carteret County Sheriff's Office</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</si>
  <si>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</si>
  <si>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</si>
  <si>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Donald T. Moskites</t>
  </si>
  <si>
    <t>Massachusetts Turnpike</t>
  </si>
  <si>
    <t>02135</t>
  </si>
  <si>
    <t>Massachusetts State Police Department</t>
  </si>
  <si>
    <t>Troopers ordered Moskites to come down from the exit ramp where he was walking. He became violent and bit one of the officers. He was pepper-sprayed, after which he went into apparent cardiac arrest and died.</t>
  </si>
  <si>
    <t>http://www.bostonglobe.com/metro/2013/05/30/connecticut-man-dead-following-struggle-with-massachusetts-state-police-troopers/uveTCnjjgUC4QpQQhsGmfL/story.html</t>
  </si>
  <si>
    <t>Bernard Peters Jr.</t>
  </si>
  <si>
    <t>http://i.ytimg.com/vi/hXyqH-g2z7A/maxresdefault.jpg</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</si>
  <si>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</si>
  <si>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</si>
  <si>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Angela Darlene Smith</t>
  </si>
  <si>
    <t>http://www.crossvillememorial.com/wp-content/uploads/2013/06/Angela.jpg</t>
  </si>
  <si>
    <t>693 Browntown Rd</t>
  </si>
  <si>
    <t>Crossville</t>
  </si>
  <si>
    <t>38572</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</si>
  <si>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</si>
  <si>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</si>
  <si>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Jerame C. Reid</t>
  </si>
  <si>
    <t>http://media.nj.com/cumberland_impact/photo/jerame-c-reidjpg-94f859a88084d03d.jpg</t>
  </si>
  <si>
    <t>South Ave. and Henry St.</t>
  </si>
  <si>
    <t>Bridgeton</t>
  </si>
  <si>
    <t>08302</t>
  </si>
  <si>
    <t>Bridgeton Police Department</t>
  </si>
  <si>
    <t>Victim was exiting car with hands raised when he was shot by police - caught on dash cam video</t>
  </si>
  <si>
    <t>http://patch.com/new-jersey/tomsriver/video-cop-shooting-man-raised-hands-stirs-anger-south-jersey</t>
  </si>
  <si>
    <t>Trevor Varinecz</t>
  </si>
  <si>
    <t>http://www.firstgiving.com/imaging/stock/85c9e94d-fed2-43a7-b34a-44288d75aed7.jpg/500</t>
  </si>
  <si>
    <t>700 Gardner Lacy Road</t>
  </si>
  <si>
    <t>Myrtle Beach</t>
  </si>
  <si>
    <t>29579</t>
  </si>
  <si>
    <t>With a high-functioning form of Asperger's syndrome, the mental stability of Varinecz declined when his individual mentoring time at school was cut from 900 hours to 45 hours per week. He ended up stabbing a school resource officer seven times with a WWII bayonet, who shot him dead in self-defense. Evidence suggested a deliberate suicide. The family's wrongful death suit was settled for $175K.</t>
  </si>
  <si>
    <t>http://www.wmbfnews.com/story/20111483/sro-seeks-end-to-trevor-varinecz-lawsuit</t>
  </si>
  <si>
    <t>Allen Marion Roberts</t>
  </si>
  <si>
    <t>mile marker 294 on Interstate 75</t>
  </si>
  <si>
    <t>34602</t>
  </si>
  <si>
    <t>Inverness Police Department, Citrus County Sheriff's Office, Hernando County Sheriff's Office</t>
  </si>
  <si>
    <t>Roberts had a lengthy arrest record, but no outstanding warrants, when he fled from an early-morning traffic stop for having a headlight out. The resulting high-speed chase across three counties involved three agencies. Officers of two agencies were told to pull back but disobeyed. Roberts' SUV crashed and rolled in an interstate median, ejecting and killing him.</t>
  </si>
  <si>
    <t>http://www.sptimes.com/2004/04/20/news_pf/Citrus/Family_warns_of_lawsu.shtml</t>
  </si>
  <si>
    <t>Michael Meluzzi</t>
  </si>
  <si>
    <t>Dixie Avenue</t>
  </si>
  <si>
    <t>A 20-officer local SWAT drug raid on a residence -- with several children playing in the yard -- caused Meluzzi to flee on foot. Officers attempted to Tase him in motion, with no success, then perceived Meluzzi reaching for his waistband. SWAT members shot and killed him. He'd been unarmed.</t>
  </si>
  <si>
    <t>http://www.heraldtribune.com/article/20050710/NEWS/507100585</t>
  </si>
  <si>
    <t>William Steven Sharpe</t>
  </si>
  <si>
    <t>Collins Avenue and Del Monte Drive</t>
  </si>
  <si>
    <t>Shape, of Gaston South Carolina, is said to have stolen his brother's red Harley Davidson to kill his estranged wife with a .38 pistol. He'd had a history of violent domestic abuse. Confronted by a deputy two blocks away from his wife's house at 1 a.m., he was shot to death.</t>
  </si>
  <si>
    <t>http://staugustine.com/stories/052301/new_0523010003.shtml</t>
  </si>
  <si>
    <t>Luis Enrique Nunez</t>
  </si>
  <si>
    <t>1333 West 49th Place</t>
  </si>
  <si>
    <t>33012</t>
  </si>
  <si>
    <t>Truck driver Nunez was the subject of multiple 911 calls from his apartments complaining of a man with a gun running around the complex. He'd had a domestic argument with his wife. He confronted responding police with a flare gun and shot it as they shot him. Nunez died; one officer sustained minor injuries.</t>
  </si>
  <si>
    <t>http://www.palmbeachpost.com/news/news/man-dead-police-officer-injured-in-hialeah-shoot-1/nL4FS/</t>
  </si>
  <si>
    <t>Jeramey Sweeny</t>
  </si>
  <si>
    <t>580 Southwest Windsong Circle</t>
  </si>
  <si>
    <t>Police responding to a 911 disturbance call at Sweeny's apartment complex at 2:30 a.m. were confronted by Sweeney, who pointed a handgun at them. He was fatally shot. He'd moved in only a week prior, and had no arrest record beyond traffic citations.</t>
  </si>
  <si>
    <t>http://www.wcjb.com/local-news/2012/08/man-killed-after-pointing-gun-officers</t>
  </si>
  <si>
    <t>James Kirkland Jr.</t>
  </si>
  <si>
    <t>400 block Ladybird Lane</t>
  </si>
  <si>
    <t>Brent</t>
  </si>
  <si>
    <t>32503</t>
  </si>
  <si>
    <t>Kirkland's mother called his mental health facility for help -- he'd had a history of schizophrenia and other mental health issues. They in turn called 911. Responding officers found the legally blind Kirkland distraught and in the front yard with a rifle in hand. He was shot dead.</t>
  </si>
  <si>
    <t>http://www.wkrg.com/story/21599812/man-with-rifle-fatally-shot-by-panhandle-deputies</t>
  </si>
  <si>
    <t>Tavan Callum</t>
  </si>
  <si>
    <t>http://ww2.hdnux.com/photos/01/62/32/468613/4/622x350.jpg</t>
  </si>
  <si>
    <t>Interstate 10 W &amp; Ranger Creek Rd</t>
  </si>
  <si>
    <t>Boerne</t>
  </si>
  <si>
    <t>78006</t>
  </si>
  <si>
    <t>Kendall</t>
  </si>
  <si>
    <t>Boerne Police Department</t>
  </si>
  <si>
    <t>Gunshot, Vehicle</t>
  </si>
  <si>
    <t>A man with a history of mental illness tried to set his house on fire before fleeing on his motorcycle, leading police on a two-county car chase that ended when police gunned him down on a highway near Bourne, TX.</t>
  </si>
  <si>
    <t>http://www.kwtx.com/home/headlines/Police_Kill_Armed_Texas_Motorcyclist_After_2-County_Chase_111226164.html</t>
  </si>
  <si>
    <t>Lawrence McCoy Jr.</t>
  </si>
  <si>
    <t>MacArthur Causeway</t>
  </si>
  <si>
    <t>Semi-homeless McCoy reportedly stole a cab, drove the wrong way down the MacArthur Causeway, collided with another car head-on, and emerged (according to police) "with guns blazing". He was fatally shot about 10 times. Questions later arose about whether he'd been armed or not. One of the two shooters had also controversially shot and killed Husien Shehada only four days before.</t>
  </si>
  <si>
    <t>http://www.nbcmiami.com/news/local/Police-release-details-911-tapes-and-additional-video-in-beach-shootings.html</t>
  </si>
  <si>
    <t>Ladaras L. Strachan</t>
  </si>
  <si>
    <t>1300 block Southwest First Avenue</t>
  </si>
  <si>
    <t>Bureau of Alcohol, Tobacco, Firearms and Explosives, Broward County Sheriff's Office</t>
  </si>
  <si>
    <t>Strachan was one of three suspects caught in a narcotics sting organized by the BATF and executed by the county. A deputy met with the three in a warehouse to plan a home invasion to steal cocaine. The trap sprung, Strachan reached for a handgun and was fatally shot.</t>
  </si>
  <si>
    <t>http://articles.sun-sentinel.com/2004-05-29/news/0405290056_1_sheriff-s-office-veda-coleman-wright-shooting</t>
  </si>
  <si>
    <t>Damon Lamont Watson</t>
  </si>
  <si>
    <t>W Osceola Pkwy &amp; International Dr</t>
  </si>
  <si>
    <t>34746</t>
  </si>
  <si>
    <t>Osceola County Sheriff's Office</t>
  </si>
  <si>
    <t>Watson robbed an Italian restaurant at gunpoint after midnight, netting about $7K, then fled followed by police. He crashed his vehicle and set up a three-hour armed standoff with a large number of county deputies through the overnight hours. Probably wounded, after negotiations Watson finally shot at the police. Sixteen different officers fired their weapons in return -- one of those fired two weapons -- and killed him.</t>
  </si>
  <si>
    <t>http://articles.orlandosentinel.com/2002-07-30/news/0207300256_1_kissimmee-deputy-sheriffs-osceola</t>
  </si>
  <si>
    <t>Jose Luis Duque</t>
  </si>
  <si>
    <t>http://ak-cache.legacy.net/legacy/images/Cobrands/IdahoPress/photos/b9acf929-916f-43b8-8349-3fbc51de98e2.jpg</t>
  </si>
  <si>
    <t>14050 IH35E Service Road</t>
  </si>
  <si>
    <t>Farmers Branch</t>
  </si>
  <si>
    <t>75234</t>
  </si>
  <si>
    <t>Farmers Branch Police Department</t>
  </si>
  <si>
    <t>Police attempted to stop a man in a stolen car. When the man drove the car directly at two officers on foot, the officers shot him.</t>
  </si>
  <si>
    <t>https://drive.google.com/file/d/0B-l9Ys3cd80fR21Ua1ZaWVNzVmZ4SV9zUjBzczM1M0ZaUkdN/view?usp=sharing</t>
  </si>
  <si>
    <t>Tabanico “Tommy” Ysidro Pirtle</t>
  </si>
  <si>
    <t>http://bloximages.chicago2.vip.townnews.com/elkodaily.com/content/tncms/assets/v3/editorial/a/1e/a1e01b2a-c74f-58a7-871d-4ae888f47699/547fad65ca8bb.image.jpg?resize=620%2C716</t>
  </si>
  <si>
    <t>305 Juniper St</t>
  </si>
  <si>
    <t>Elko Police Department</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</si>
  <si>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</si>
  <si>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</si>
  <si>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Fernando Escovedo</t>
  </si>
  <si>
    <t>https://encrypted-tbn2.gstatic.com/images?q=tbn:ANd9GcT62pAc2ENs1fuav8vbPYLyYyPCNEma0hMrZFanZh67D8kiR7AIwQ</t>
  </si>
  <si>
    <t>23000 Marbella Ave</t>
  </si>
  <si>
    <t>90745</t>
  </si>
  <si>
    <t>[Escovedo] was wielding a steak knife when he confronted one of the deputies and was shot and killed.</t>
  </si>
  <si>
    <t>http://www.latimes.com/local/lanow/la-me-ln-fatal-shooting-steak-knife-20141130-story.html</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</si>
  <si>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</si>
  <si>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</si>
  <si>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</si>
  <si>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</si>
  <si>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</si>
  <si>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</si>
  <si>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John Capano</t>
  </si>
  <si>
    <t>https://thenypost.files.wordpress.com/2013/08/pharmacyshootinginvestigation130647-300x300.jpg?w=298&amp;h=300&amp;crop=1</t>
  </si>
  <si>
    <t>3931 Merrick Road</t>
  </si>
  <si>
    <t>Seaford</t>
  </si>
  <si>
    <t>11783</t>
  </si>
  <si>
    <t>New York City Police Department, Nassau County Sheriff's Office</t>
  </si>
  <si>
    <t>BATF agent John Caprano happened to be a pharmacy customer during an attempted pellet-gun robbery by James McGoey. Police arrived just as they were physically struggling for control of Caprano's service weapon and fired a bullet. A retired county lieutenant shot and killed Caprano, and an off-duty NYPD officer shot and killed the robber.</t>
  </si>
  <si>
    <t>http://nypost.com/2012/07/16/no-charges-in-atf-agents-friendly-fire-death-after-li-pharmacy-shooting/</t>
  </si>
  <si>
    <t>James McGoey</t>
  </si>
  <si>
    <t>Maria Tripp</t>
  </si>
  <si>
    <t>Atlantic Ave. and Ralph Ave.</t>
  </si>
  <si>
    <t>Secret Service</t>
  </si>
  <si>
    <t>Tripp was crossing the street with several relatives -- in a crosswalk but against a red light -- when she was struck by an on-duty Secret Service agent's vehicle. She unfortunately attempted to duck into the path of where the driver swerved to avoid her. The agent was cooperative, tested negative for any drugs, had a clean driving record, and was not charged.</t>
  </si>
  <si>
    <t>http://www.nydailynews.com/new-york/secret-service-agent-swerved-ran-brooklyn-mom-article-1.1072763</t>
  </si>
  <si>
    <t>Vishwaja Muppa</t>
  </si>
  <si>
    <t>http://www.thehindu.com/multimedia/dynamic/01256/HY02VISHWAJA_1256141e.jpg</t>
  </si>
  <si>
    <t>NY-347 &amp; NY-112</t>
  </si>
  <si>
    <t>Terryville</t>
  </si>
  <si>
    <t>11776</t>
  </si>
  <si>
    <t>Suffolk County Sheriff's Office</t>
  </si>
  <si>
    <t>Aspiring medical student Muppa was a back-seat passenger of a car at 1:30 a.m. when the vehicle collided with a police Crown Victoria speeding, without lights or siren, to an emergency related to Hurricane Sandy. She died at the scene.</t>
  </si>
  <si>
    <t>http://www.huffingtonpost.com/2012/11/02/vishwaja-muppa-stony-broo_n_2065897.html</t>
  </si>
  <si>
    <t>Jorge Orlando Bello Garcia</t>
  </si>
  <si>
    <t>W Linebaugh Ave &amp; Henderson Rd</t>
  </si>
  <si>
    <t>33625</t>
  </si>
  <si>
    <t>Questions remained about what exactly drove Bello Garcia to murder his estranged wife and two of her friends. After the murders police caught up with him about a half-mile south of the murder scene. He initially cooperated, then emerged from his vehicle shooting, apparently fearless, "like a crazed maniac," fired 15 shots and wounded two officers before being fatally shot.</t>
  </si>
  <si>
    <t>http://www.tampabay.com/news/publicsafety/crime/four-killed-two-deputies-shot-in-rampage-in-tampa/612209</t>
  </si>
  <si>
    <t>Alphaeus ''Duke'' Dailey</t>
  </si>
  <si>
    <t>NE 15th Ct &amp; NE 152nd Terrace</t>
  </si>
  <si>
    <t>North Miami Beach Police Department</t>
  </si>
  <si>
    <t>Wheelchair-bound Dailey was fatally shot four times in the back. Dailey had a considerable police record; the gun officers believed he flourished was found, after much searching, 15 or 20 feet away and behind a chain-link fence. The incident sparked community outrage and extensive investigations.</t>
  </si>
  <si>
    <t>http://articles.sun-sentinel.com/2002-02-14/news/0202140167_1_alphaeus-duke-dailey-fogelgren-investigators</t>
  </si>
  <si>
    <t>Johnny Jean</t>
  </si>
  <si>
    <t>By police accounts, Jean had tried to burn his girlfriend's house down, was a suspect for attempted murder, was found hiding on the balcony of a relative's apartment, and fired his gun at police as they approached. Officers returned fire and killed him. The same apartment block was the scene of Denzell Smith's fatal shooting by police about four months previous.</t>
  </si>
  <si>
    <t>http://articles.sun-sentinel.com/2004-03-12/news/0403111318_1_police-officer-excessive-police-force-fears-police</t>
  </si>
  <si>
    <t>Victor Arango</t>
  </si>
  <si>
    <t>http://www.wpbf.com/image/view/-/14738606/medRes/2/-/2vqsoa/-/img-Who-was-Victor-Arango.jpg</t>
  </si>
  <si>
    <t>4956 Le Chalet Blvd</t>
  </si>
  <si>
    <t>33436</t>
  </si>
  <si>
    <t>Arango died as he attempted to break up a fight involving his girlfriend outside a bar and grill. The county deputy who fatally shot him had a checkered work history, and as Arango's family described the circumstances, he'd had a broken hand and a cast on his arm inconsistent with the police version of events. One of four police shootings in the county within a month.</t>
  </si>
  <si>
    <t>http://www.wptv.com/news/region-s-palm-beach-county/victor-arango-case-update-family-sues-palm-beach-county-sheriffs-office-1st-and-10-sports-bar</t>
  </si>
  <si>
    <t>Richard Klockenga</t>
  </si>
  <si>
    <t>US-192</t>
  </si>
  <si>
    <t>Celebration</t>
  </si>
  <si>
    <t>34747</t>
  </si>
  <si>
    <t>Klockenga tricked his estranged wife, with their two young children, into a car before springing the news that he was going to shoot himself, and he wanted her to watch. The two struggled for the weapon, he bit her, she escaped from the car, and he tried to run her down. The incident evolved into a showdown with police in which Klockenga was shot dead by SWAT members as he held his six-month-old child. Mother and children were unhurt.</t>
  </si>
  <si>
    <t>http://articles.sun-sentinel.com/2002-04-21/news/0204200490_1_deputy-fred-hinderman-richard-klockenga-nancy-klockenga</t>
  </si>
  <si>
    <t>Donald R. Wendt</t>
  </si>
  <si>
    <t>http://tbo.com/storyimage/TB/20141124/ARTICLE/141129638/AR/0/AR-141129638.jpg</t>
  </si>
  <si>
    <t>3300 block Oxford Drive West</t>
  </si>
  <si>
    <t>34205</t>
  </si>
  <si>
    <t>Bradenton Police Department</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</si>
  <si>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</si>
  <si>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</si>
  <si>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Mark Allan Bartlett</t>
  </si>
  <si>
    <t>http://wlbt.images.worldnow.com/images/6067515_G.jpg</t>
  </si>
  <si>
    <t>3127 Greenfield Road</t>
  </si>
  <si>
    <t>39208</t>
  </si>
  <si>
    <t>Pearl Police Department</t>
  </si>
  <si>
    <t>Mark Allan Bartlett, 42, was killed after police say he brandished a gun at an officer in a threatening way when police were called out to a domestic disturbance.</t>
  </si>
  <si>
    <t>http://www.msnewsnow.com/story/27504542/officer-involved-shooting-in-pearl-leaves-one-man-dead</t>
  </si>
  <si>
    <t>Myles Roughsurface</t>
  </si>
  <si>
    <t>http://extras.mnginteractive.com/live/media/site567/2014/1201/20141201__TDT-L-SHOOTER-1202~p2_200.jpg</t>
  </si>
  <si>
    <t>Rd 3267</t>
  </si>
  <si>
    <t>Aztec</t>
  </si>
  <si>
    <t>87410</t>
  </si>
  <si>
    <t>New Mexico State Police Department</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</si>
  <si>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</si>
  <si>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</si>
  <si>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Eric Ricks</t>
  </si>
  <si>
    <t>http://www.texarkanagazette.com/content/uploads/pictures/2014/12/Ricks,-Eric_sm.jpg</t>
  </si>
  <si>
    <t>4317 Shepherd Lane</t>
  </si>
  <si>
    <t>75180</t>
  </si>
  <si>
    <t>Balch Springs Police Department</t>
  </si>
  <si>
    <t>Ricks was suspected of having drugs in his system when he was violent with officers. Officers tasered Ricks, but the tasers did not seem to have an effect on him. Eventually he was cuffed. Ricks died by the time he arrived at the Balch Springs Jail.</t>
  </si>
  <si>
    <t>http://crimeblog.dallasnews.com/2014/11/balch-springs-police-say-man-died-in-custody-tuesday-after-he-fought-arresting-officers.html/</t>
  </si>
  <si>
    <t>Jon Jaquez</t>
  </si>
  <si>
    <t>http://www.killedbypolice.net/victims/140997.jpg</t>
  </si>
  <si>
    <t>E 4th St &amp; Troy Ave</t>
  </si>
  <si>
    <t>81001</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</si>
  <si>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</si>
  <si>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</si>
  <si>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Robert Edwin Eaves</t>
  </si>
  <si>
    <t>http://media-cdn.timesfreepress.com/img/photos/2014/11/26/dedeff_t755_hfe3bdacfda1dab10e97dcd836c1bb67e33b147cf.jpg</t>
  </si>
  <si>
    <t>1009 Phillips St SW</t>
  </si>
  <si>
    <t>37311</t>
  </si>
  <si>
    <t>Bradley</t>
  </si>
  <si>
    <t>Cleveland police Department</t>
  </si>
  <si>
    <t>Eaves kidnapped a woman and broke into a home. When officers arrived a threatened them with a knife prompting the officers to shoot and kill Eaves.</t>
  </si>
  <si>
    <t>http://www.timesfreepress.com/news/local/story/2014/nov/26/sex-offender-shot-to-death-after-daylight/275498/</t>
  </si>
  <si>
    <t>Leonardo Marquette Little</t>
  </si>
  <si>
    <t>http://www.gannett-cdn.com/-mm-/e5d91223a80703ebcba4b1a7383a667b4c1e7999/c=0-74-595-521&amp;r=x404&amp;c=534x401/local/-/media/WTLV/WTLV/2014/11/25/635525308722120560-Leo.jpg</t>
  </si>
  <si>
    <t>7000 103rd St</t>
  </si>
  <si>
    <t>Little was resisting arrest. He was tasered several times until he managed to retrieve the taser from the deputy. The deputy responded by shooting and killing Little.</t>
  </si>
  <si>
    <t>http://www.firstcoastnews.com/story/news/local/2014/11/24/jso-involved-incident-gate-gas-station/70068030/</t>
  </si>
  <si>
    <t>Pamela Edwards</t>
  </si>
  <si>
    <t>http://media.cmgdigital.com/shared/lt/lt_cache/thumbnail/400/img/photos/2014/11/23/5c/f9/Pamela_Edwards.jpg</t>
  </si>
  <si>
    <t>2300 block Grant Street</t>
  </si>
  <si>
    <t>Lake County Sheriff’s Office, Eustis Police Department</t>
  </si>
  <si>
    <t>Involved in a hit and run Edwards was followed to Grant Street by an off-duty officer. Edwards then pointed a gun at investigators prompting officers to shoot and kill Edwards.</t>
  </si>
  <si>
    <t>http://www.wftv.com/news/news/local/fdle-investigating-officer-involved-shooting-eusti/njDQH/</t>
  </si>
  <si>
    <t>Justin H. Roady</t>
  </si>
  <si>
    <t>http://www.basinrepublican-rustler.com/wp-content/uploads/2014/11/Roady-Justin-paper-200x200.jpg</t>
  </si>
  <si>
    <t>3100 Silversmith Dr</t>
  </si>
  <si>
    <t>Lake Havasu</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</si>
  <si>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</si>
  <si>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</si>
  <si>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</si>
  <si>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Juan Jose Enriquez</t>
  </si>
  <si>
    <t>1533 W. Elgenia Ave.</t>
  </si>
  <si>
    <t>West Covina</t>
  </si>
  <si>
    <t>91790</t>
  </si>
  <si>
    <t>West Covina Police Department</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</si>
  <si>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</si>
  <si>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</si>
  <si>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Curtis Wade Holley</t>
  </si>
  <si>
    <t>https://pibillwarner.files.wordpress.com/2014/11/41e39-curtis-wade-holley-mugshot-30017829_400x800.jpg?w=574&amp;h=640</t>
  </si>
  <si>
    <t>3722 Caracus Court</t>
  </si>
  <si>
    <t>32303</t>
  </si>
  <si>
    <t>Leon County Sheriff's Office, Tallahassee Police Department</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</si>
  <si>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</si>
  <si>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</si>
  <si>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Jeffrey Allen Wright</t>
  </si>
  <si>
    <t>Avenida de Galvez</t>
  </si>
  <si>
    <t>Navarre</t>
  </si>
  <si>
    <t>32566</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</si>
  <si>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</si>
  <si>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</si>
  <si>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Franklin "Ray" Bodden</t>
  </si>
  <si>
    <t>http://www.tokeofthetown.com/assets_c/2010/11/genthumb-thumb-250x187.jpeg</t>
  </si>
  <si>
    <t>A1A</t>
  </si>
  <si>
    <t>Callahan</t>
  </si>
  <si>
    <t>32011</t>
  </si>
  <si>
    <t>Nassau County Sheriff's Office</t>
  </si>
  <si>
    <t>Tipped off that Bodden might be carrying a large amount of marijuana, a county deputy and a rookie in plainclothes pulled him and his motorcycle passenger over on the roadside. After a bit of conversation among the four men the passenger dropped a pill, bent over to retrieve it, and the deputy detected Bodden reaching for a shiny cylindrical object in his pocket. He was fatally shot in the chest. The object was a tightly wrapped bag of marijuana. Bodden was unarmed.</t>
  </si>
  <si>
    <t>https://www.questia.com/newspaper/1G1-242475992/nassau-deputy-cleared-in-shooting-has-new-title-sheriff</t>
  </si>
  <si>
    <t>Angela T. Rodney</t>
  </si>
  <si>
    <t>Fourth Avenue North and First Street Northeast</t>
  </si>
  <si>
    <t>Rodney, her boyfriend and her 17-year-old son robbed a man at gunpoint. Police spotted their rented Impala within 10 minutes and gave chase. Rodney jettisoned the man's wallet and their shotgun as they fled southbound on I-275. According to the police narrative, officers had broken off the chase before Rodney's vehicle struck a light pole and killed her.</t>
  </si>
  <si>
    <t>http://suncoastnews.com/news/news/2008/sep/09/police-make-2nd-arrest-fatal-robbery-police-chase-ar-126311/</t>
  </si>
  <si>
    <t>George Salgado</t>
  </si>
  <si>
    <t>http://media.nbcmiami.com/images/653*367/041712+george+salgado+2.jpg</t>
  </si>
  <si>
    <t>2300 block Southwest 58th Avenue</t>
  </si>
  <si>
    <t>33155</t>
  </si>
  <si>
    <t>West Miami Police Department, Miami-Dade Police Department</t>
  </si>
  <si>
    <t>Salgado was naked and aggressive, and had reportedly tried to bite another man's neck, when local police arrived. Eight to ten officers subdued him using a Taser. Salgado's family reported that another factor in his death in hospital hours later was blood loss from a severe beating.</t>
  </si>
  <si>
    <t>http://www.nbcmiami.com/news/Police-Investigate-After-Naked-Man-Shot-With-Stun-Gun-Dies-147758165.html</t>
  </si>
  <si>
    <t>Richard Allen Moore</t>
  </si>
  <si>
    <t>Emerson Avenue and 42nd Street</t>
  </si>
  <si>
    <t>Police vehicle was traveling through an intersection with green light when Moore stepped from curb in front of it and was struck and killed.</t>
  </si>
  <si>
    <t>http://fox59.com/2013/05/24/police-identify-man-struck-killed-by-impd-officer/</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</si>
  <si>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</si>
  <si>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</si>
  <si>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</si>
  <si>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</si>
  <si>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</si>
  <si>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</si>
  <si>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</si>
  <si>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</si>
  <si>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Guillermo Pablo Cedano</t>
  </si>
  <si>
    <t>http://ak-cache.legacy.net/legacy/Images/Cobrands/DignityMemorial/Photos/21e8857f-18ed-459c-bf54-76bc1c67ad82.jpg</t>
  </si>
  <si>
    <t>1000 block Carob Way</t>
  </si>
  <si>
    <t>Montebello</t>
  </si>
  <si>
    <t>90640</t>
  </si>
  <si>
    <t>Montebello Police Department</t>
  </si>
  <si>
    <t>Undetermined</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</si>
  <si>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</si>
  <si>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</si>
  <si>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Jose SiFuentes</t>
  </si>
  <si>
    <t>http://bloximages.chicago2.vip.townnews.com/news-journal.com/content/tncms/assets/v3/editorial/e/63/e6326e18-c223-11e2-ad1c-0019bb2963f4/519b86aa716a1.image.jpg</t>
  </si>
  <si>
    <t>Highway 80 and U.S. 259</t>
  </si>
  <si>
    <t>75601</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</si>
  <si>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</si>
  <si>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</si>
  <si>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Dalton Smith</t>
  </si>
  <si>
    <t>http://heavyeditorial.files.wordpress.com/2013/05/dalton-smith-2.jpg?quality=65&amp;strip=all&amp;w=780</t>
  </si>
  <si>
    <t>213 California Avenue</t>
  </si>
  <si>
    <t>Uniondale</t>
  </si>
  <si>
    <t>11553</t>
  </si>
  <si>
    <t>Nassau Police Department</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</si>
  <si>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</si>
  <si>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http://heavy.com/news/2013/05/andrea-rebello-kiled-by-police-dalton-smith/</t>
  </si>
  <si>
    <t>Talanda Holder</t>
  </si>
  <si>
    <t>near I-4 and U.S. 301</t>
  </si>
  <si>
    <t>Talanda Holder, Luke Hannah and James Lumpkins Jr. were passengers in a car driven by their 15-year-old friend, in a stolen Dodge Neon trying to evade police at 80 MPH on the interstate. The driver swerved to avoid a spiked stop-strip set out by police. The car passed through the median and slammed into a concrete utility pole. The sheared-off front end of the car traveled another 277 feet. The three were killed; the driver walked away without a scratch.</t>
  </si>
  <si>
    <t>http://www.sptimes.com/2002/04/12/TampaBay/Stolen_car_chase_kill.shtml</t>
  </si>
  <si>
    <t>Luke Hannah</t>
  </si>
  <si>
    <t>Talanda Holder, Luke Hannah and James Lumpkins Jr. were passengers in a car driven by a fourth, their 15-year-old friend, in a stolen Dodge Neon trying to evade police at 80 MPH on the interstate. The driver swerved to avoid a spiked stop-strip set out by police. The car passed through the median and slammed into a concrete utility pole. The sheared-off front end of the car traveled another 277 feet. The three were killed; the driver walked away without a scratch.</t>
  </si>
  <si>
    <t>James Lumpkins Jr.</t>
  </si>
  <si>
    <t>Talanda Holder, Luke Hannah and James Lumpkins Jr. were passengers in a car driven by a fourth, their 15-year-old friend, in a stolen Dodge Neon trying to evade police at 80 MPH on the interstate. The driver swerved to avoid a spiked stop-strip set out by police. The car passed through the median and slammed into a concrete utility pole. The sheared-off front end of the car traveled another 277 feet. The three were killed; the driver walked away without a scratch</t>
  </si>
  <si>
    <t>Anthony Alexander D'Atri</t>
  </si>
  <si>
    <t>1129 Bellemeade Boulevard</t>
  </si>
  <si>
    <t>Police engaged in a high-speed chase with D'Atri after a domestic dispute. He carjacked a second vehicle and ended up at his sister's house in a standoff and hostage situation, at one point pointing a gun in his own mouth. Officers shot him twice in the stomach, and he died of his injuries the next day.</t>
  </si>
  <si>
    <t>http://www.gainesville.com/article/20080319/NEWS/368812125</t>
  </si>
  <si>
    <t>Newton Satahoo</t>
  </si>
  <si>
    <t>5900 block Northwest 16th Place</t>
  </si>
  <si>
    <t>Satahoo stabbed his wife on their apartment's second-story balcony, in plain view, then used her as a human shield as police arrived. He was fatally shot when local officers were sure she'd be unhurt. She later denied that he'd used a knife at all, an assertion contradicted by the 911 call tape.</t>
  </si>
  <si>
    <t>http://articles.sun-sentinel.com/2004-01-12/news/0401110249_1_officers-police-handling-two-knives-police</t>
  </si>
  <si>
    <t>Barbara Hijek reporting / Walt Lockley</t>
  </si>
  <si>
    <t>Joseph Moreno</t>
  </si>
  <si>
    <t>http://kpho.images.worldnow.com/images/22492646_BG2.jpg</t>
  </si>
  <si>
    <t>S Country Club Dr &amp; Broadway Access Rd</t>
  </si>
  <si>
    <t>85210</t>
  </si>
  <si>
    <t>U.S. Marshals East Valley Fugitave Task Force</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</si>
  <si>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</si>
  <si>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</si>
  <si>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7/ Margot</t>
  </si>
  <si>
    <t>Sharrinder Garcha</t>
  </si>
  <si>
    <t>http://www.expressandstar.com/wpmvc/wp/wp-content/uploads/2014/12/Shooting-injured-cop1.jpg</t>
  </si>
  <si>
    <t>16315 County Highway J</t>
  </si>
  <si>
    <t>Chippewa Falls</t>
  </si>
  <si>
    <t>54729</t>
  </si>
  <si>
    <t>Chippewa</t>
  </si>
  <si>
    <t>Chippewa County Sheriff’s Department</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</si>
  <si>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</si>
  <si>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</si>
  <si>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</si>
  <si>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</si>
  <si>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91910</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</si>
  <si>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</si>
  <si>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</si>
  <si>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Phia Vang</t>
  </si>
  <si>
    <t>SR 604</t>
  </si>
  <si>
    <t>89158</t>
  </si>
  <si>
    <t>Vang led officers on a car chase from California into Nevada. When officers caught up with him, he ran his car into an officers and ignored commands to stop. He was shot by a highway patrol officers.</t>
  </si>
  <si>
    <t>http://www.8newsnow.com/story/26880200/california-police-chase-ends-near-jean</t>
  </si>
  <si>
    <t>Shaun Wilson Ramo</t>
  </si>
  <si>
    <t>http://www.wbrz.com/images/video/2014-10/Iberville_deputies_shoot_rape_suspect_2014-10-26_c05d2e.jpg</t>
  </si>
  <si>
    <t>3900 block La. 75</t>
  </si>
  <si>
    <t>Plaquemine</t>
  </si>
  <si>
    <t>70764</t>
  </si>
  <si>
    <t>Iberville</t>
  </si>
  <si>
    <t>Iberville Parish Sheriff's Office</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</si>
  <si>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</si>
  <si>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</si>
  <si>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Dennis G. Hoke Jr.</t>
  </si>
  <si>
    <t>http://www.gannett-cdn.com/-mm-/315dfa55a7dee7ab466511dd2d614bf54ce903b4/c=71-6-890-622&amp;r=x404&amp;c=534x401/local/-/media/Staunton/None/2014/10/17/635491637566900006-Hero-1016-shooting-GM-002.JPG.jpg</t>
  </si>
  <si>
    <t>I-64</t>
  </si>
  <si>
    <t>between Staunton and Fishersville</t>
  </si>
  <si>
    <t>22939</t>
  </si>
  <si>
    <t>Police performed a traffic stop. When the officer approached the car, the female passenger ran out of the car screaming. The officer brought her back to his car. He then approached the car again and Hoke shot at the officer. The officer returned fire. It was later determined that Hoke shot himself, but the incident is still under investigation.</t>
  </si>
  <si>
    <t>http://www.whsv.com/home/headlines/New-Details-About-Interstate-Shooting-in-Augusta-County-280612512.html</t>
  </si>
  <si>
    <t>Bobby Shane Patrick</t>
  </si>
  <si>
    <t>http://www.arklatexhomepage.com/media/lib/186/0/2/4/0242a157-894d-4e52-9a52-73103f973b9c/Story.jpg</t>
  </si>
  <si>
    <t>AR-7</t>
  </si>
  <si>
    <t>72801</t>
  </si>
  <si>
    <t>Pope</t>
  </si>
  <si>
    <t>Arkansas State Police and state Department of Correction officers</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</si>
  <si>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</si>
  <si>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</si>
  <si>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Nestor Cruz-Ciriaco</t>
  </si>
  <si>
    <t>http://www.altavistamortuary.com/sitemaker/memsol_data/1012/1465585/1465585_profile_pic.jpg</t>
  </si>
  <si>
    <t>1600 Laguna St</t>
  </si>
  <si>
    <t>Seaside</t>
  </si>
  <si>
    <t>93955</t>
  </si>
  <si>
    <t>Seaside Police Department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</si>
  <si>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</si>
  <si>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</si>
  <si>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Florence White</t>
  </si>
  <si>
    <t>5000 block Burlington Road</t>
  </si>
  <si>
    <t>27405</t>
  </si>
  <si>
    <t>White was crossing the street around 2am when a sheriff struck and killed her with his car.</t>
  </si>
  <si>
    <t>http://www.wfmynews2.com/story/news/local/2014/10/25/pedestrian-dies-killed-after-being-hit-deputy/17900231/</t>
  </si>
  <si>
    <t>Tyson Richardson</t>
  </si>
  <si>
    <t>http://cmsimg.news-press.com/apps/pbcsi.dll/bilde?Site=A4&amp;Date=20091221&amp;Category=CRIME&amp;ArtNo=108040002&amp;Ref=AR&amp;MaxW=140&amp;Border=0&amp;q=80&amp;Suspect-killed-Cape-Coral-shooting-had-been-trouble-before</t>
  </si>
  <si>
    <t>Pine Island Road and Del Prado Blvd.</t>
  </si>
  <si>
    <t>Cape Coral Police Department</t>
  </si>
  <si>
    <t>Richardson was the driver of a crew of four armed home invaders. Two of the four said the midnight invasion targeted a cache of money and drugs, which the owner of the modest house denied. They netted nothing. Richardson attempted to drive a Kia away from the scene, reportedly exchanged fire with the police near a Steak n Shake, and was shot to death.</t>
  </si>
  <si>
    <t>http://www.news-press.com/apps/pbcs.dll/article?AID=2009108040002</t>
  </si>
  <si>
    <t>Daniel Walsh</t>
  </si>
  <si>
    <t>Gothard Street and Ernest Drive</t>
  </si>
  <si>
    <t>92648</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</si>
  <si>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</si>
  <si>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</si>
  <si>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Michael Yahraus</t>
  </si>
  <si>
    <t>http://fallenbrothers.com/community/attachment.php?attachmentid=1755&amp;stc=1&amp;d=1029374628</t>
  </si>
  <si>
    <t>4748 South Beneva Road</t>
  </si>
  <si>
    <t>34233</t>
  </si>
  <si>
    <t>Yahraus was a paramedic training with a local SWAT force for high-risk traffic stops. He was fatally struck in the left eye by a projectile during training. Officials had moved away from using potentially hazardous blanks, and had plugged lead into the barrels of training handguns for use with primer rounds. The gun that killed Yahraus was plugged and loaded with a blank, which blew out the plug. The state settled with the family for $1.25M.</t>
  </si>
  <si>
    <t>http://fallenbrothers.com/community/showthread.php?2643-Fla-Medic-Fatally-Wounded-in-SWAT-Training</t>
  </si>
  <si>
    <t>Bruce Thomas Snyder</t>
  </si>
  <si>
    <t>https://cbssacramento.files.wordpress.com/2014/11/snyder2.jpg?w=768</t>
  </si>
  <si>
    <t>4 S Washington St</t>
  </si>
  <si>
    <t>Sonora</t>
  </si>
  <si>
    <t>95370</t>
  </si>
  <si>
    <t>Tuolumne</t>
  </si>
  <si>
    <t>Sonora Police Department</t>
  </si>
  <si>
    <t>Police say the car chase ended on Washington Street in downtown Sonora. However, when Snyder got out of his car, he opened fire at officers. Snyder was fatally shot.</t>
  </si>
  <si>
    <t>http://sacramento.cbslocal.com/2014/11/23/suspect-dead-after-shootout-in-downtown-sonora-officer-bystander-hurt/</t>
  </si>
  <si>
    <t>John David Kight Jr.</t>
  </si>
  <si>
    <t>Aunt Mary Harvey Rd</t>
  </si>
  <si>
    <t>Glen St. Mary</t>
  </si>
  <si>
    <t>32040</t>
  </si>
  <si>
    <t>Baker</t>
  </si>
  <si>
    <t>Baker County Sheriff's Office</t>
  </si>
  <si>
    <t>Two county deputies arrived at Kight's apartment to investigate a local robbery involving Kight's vehicle, and were greeted by Kight with a gun. He opened fire, wounding both deputies, and was shot to death in return. Both deputies recovered.</t>
  </si>
  <si>
    <t>http://jacksonville.com/tu-online/stories/070704/met_16037516.shtml</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</si>
  <si>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</si>
  <si>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</si>
  <si>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</si>
  <si>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</si>
  <si>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</si>
  <si>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Trey Antuan Lively</t>
  </si>
  <si>
    <t>NW 213th Terrace and NW 33rd Avenue</t>
  </si>
  <si>
    <t>Surveillance on a reputed drug house drew attention to the stolen station wagon driven by Lively. As police followed, the vehicle drove away, but not far, the occupants throwing baggies out the windows and then getting hung up on a fence. The passenger followed police instructions but Lively did not, instead attempting to reverse. The officer saw that as threatening and Lively, unarmed, was shot to death.</t>
  </si>
  <si>
    <t>http://articles.sun-sentinel.com/2002-04-05/news/0204041040_1_fatal-police-shootings-police-officer-deadly-force</t>
  </si>
  <si>
    <t>Christopher Mason McCray</t>
  </si>
  <si>
    <t>http://wbtw.images.worldnow.com/images/5444427_G.jpg</t>
  </si>
  <si>
    <t>All American Highway and Cliffdale Road</t>
  </si>
  <si>
    <t>McCray ran into the road on the highway around 8pm and a trooper hit him with his car.</t>
  </si>
  <si>
    <t>www.newsobserver.com/2014/10/28/4270642_teen-killed-by-ncshp-cruiser-in.html?rh=1</t>
  </si>
  <si>
    <t>Angel Frescas</t>
  </si>
  <si>
    <t>http://ksaz.images.worldnow.com/images/5435770_G.jpg</t>
  </si>
  <si>
    <t>N 24th St &amp; E Roosevelt St</t>
  </si>
  <si>
    <t>Detention officers were transporting inmates when Frescas managed to escape. An officer caught up with him and a struggle over the officers weapon ensued. Another officer caught up with them and shot Frescas.</t>
  </si>
  <si>
    <t>http://www.azcentral.com/story/news/local/phoenix/2014/10/28/sheriffs-detention-officer-shooting/18047785/</t>
  </si>
  <si>
    <t>Brandon Jamal Harris</t>
  </si>
  <si>
    <t>Champagne Circle</t>
  </si>
  <si>
    <t>32808</t>
  </si>
  <si>
    <t>Daytona Beach Police Department</t>
  </si>
  <si>
    <t>Harris was one of three young men who attempted a late evening home invasion / robbery, one of a string of at least five local burglaries. This duplex happened to be the home of an off-duty local officer and his pregnant wife. Harris was shot and killed in the firefight, another suspect shot and critically wounded, and the homeowner shot and wounded. The third teen was charged with Harris's murder.</t>
  </si>
  <si>
    <t>http://www.orlandosentinel.com/community/orl-copshot1908jan19-story.html</t>
  </si>
  <si>
    <t>Jacob B. Nelson</t>
  </si>
  <si>
    <t>N Hiawassee Rd &amp; Gadwall Ln</t>
  </si>
  <si>
    <t>Nelson and another man carjacked a Toyota Camry at gunpoint from a young woman. Police spotted the vehicle a couple of hours later. Although Nelson did not threaten officers with a gun, he used the vehicle to crash into three other patrol cars, and he was fatally shot.</t>
  </si>
  <si>
    <t>http://articles.orlandosentinel.com/2011-02-16/news/os-deputy-involved-shooting-suspect-k20110214_1_deputy-involved-shooting-deputies-carjacking</t>
  </si>
  <si>
    <t>Gaetano Alessandrello</t>
  </si>
  <si>
    <t>7801 U.S. Highway 192</t>
  </si>
  <si>
    <t>Osceola County Sheriff's Office, Orange County Sheriff's Office, Federal Bureau of Investigation, etc.</t>
  </si>
  <si>
    <t>Reputable restaurateur Alessandrello and his longtime partner, a 26-year-old business manager and single mother, had a sideline in robbing banks. In this incident they hit a bank they'd previously taken for $38K but this robbery devolved into a hostage situation and 10-hour televised standoff. When the team was apparently ready to flee, a county sniper fatally shot Alessandrello in the head.</t>
  </si>
  <si>
    <t>http://articles.orlandosentinel.com/2006-01-12/news/HOSTAGEFOLO12_1_moeller-mercantile-bank-osceola</t>
  </si>
  <si>
    <t>Elton R. Loughrey Jr.</t>
  </si>
  <si>
    <t>http://kfvs12.images.worldnow.com/images/5941213_G.jpg</t>
  </si>
  <si>
    <t>Clark St</t>
  </si>
  <si>
    <t>Clarkton</t>
  </si>
  <si>
    <t>63837</t>
  </si>
  <si>
    <t>Dunklin</t>
  </si>
  <si>
    <t>Dunklin County Sheriff's Office</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</si>
  <si>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</si>
  <si>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</si>
  <si>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</si>
  <si>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</si>
  <si>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</si>
  <si>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90806</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</si>
  <si>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</si>
  <si>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</si>
  <si>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Eric Keith Bricker</t>
  </si>
  <si>
    <t>9859 Riverview Drive</t>
  </si>
  <si>
    <t>Micco</t>
  </si>
  <si>
    <t>32976</t>
  </si>
  <si>
    <t>Bricker called police to his house, threatening to kill himself and his family. Two responding deputies and a SWAT outfit found him in the front yard with a gun. He was fatally shot. Bricker had recently lost his job, and he'd held a pellet gun.</t>
  </si>
  <si>
    <t>http://articles.orlandosentinel.com/2010-09-14/news/os-brevard-deputy-involved-shooting-20100914_1_brevard-deputies-pellet-gun-fatal-shooting</t>
  </si>
  <si>
    <t>Charles Marcus McCauley</t>
  </si>
  <si>
    <t>http://www.gannett-cdn.com/-mm-/ab801debccc306d2cc35cbac20daebb2a1dd048c/c=1-0-300-398&amp;r=183&amp;c=0-0-180-238/local/-/media/LAGroup/Shreveport/2014/11/22/635522173605110281-charlesmccauley.jpg</t>
  </si>
  <si>
    <t>2911 Centenary Boulevard</t>
  </si>
  <si>
    <t>Shrevport</t>
  </si>
  <si>
    <t>71104</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</si>
  <si>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</si>
  <si>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</si>
  <si>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</si>
  <si>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Jerry R. Kane Jr.</t>
  </si>
  <si>
    <t>http://www.justiceforjerryandjoekane.com/images/794a37bfd5ee1e351f6893d3335824c7.jpg</t>
  </si>
  <si>
    <t>798 West Service Road</t>
  </si>
  <si>
    <t>Crittenden County Sheriff's Office, Arkansas State Police, other agencies</t>
  </si>
  <si>
    <t>Father Jerry R. Kane Jr. and son Joseph Kane killed two West Memphis police officers during a narcotics traffic stop (partly due to their Ohio plates). A manhunt involving many agencies tracked the two, with reported sovereign-citizen beliefs, to the parking lot of a Wal-Mart Supercenter. There they again wounded two officers before being shot dead.</t>
  </si>
  <si>
    <t>https://en.wikipedia.org/wiki/2010_West_Memphis_police_shootings</t>
  </si>
  <si>
    <t>Joseph T. Kane</t>
  </si>
  <si>
    <t>Johnny Martinez</t>
  </si>
  <si>
    <t>http://www.fatalencounters.org/wp-content/uploads/2013/10/JohnnyMartinez.jpg</t>
  </si>
  <si>
    <t>1000 Block 75th Street</t>
  </si>
  <si>
    <t>Gunshot, Tasered, Pepper spray</t>
  </si>
  <si>
    <t>Police were called to break up a fight and, after using a stun gun and pepper spray, shot the suspect, killing him.</t>
  </si>
  <si>
    <t>http://losangeles.cbslocal.com/2014/10/04/suspect-injured-during-deputy-involved-shooting-in-los-angeles/</t>
  </si>
  <si>
    <t>Craig Hall</t>
  </si>
  <si>
    <t>2000 block 13th Ave.</t>
  </si>
  <si>
    <t>60155</t>
  </si>
  <si>
    <t>Maywood Police Department</t>
  </si>
  <si>
    <t>After witnessing an alleged drug deal, a man led police on a short foot chase, where the suspect then drew a gun and police shot him.</t>
  </si>
  <si>
    <t>http://www.chicagotribune.com/news/local/breaking/chi-maywood-police-shooting-death-20141026-story.html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</si>
  <si>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</si>
  <si>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</si>
  <si>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</si>
  <si>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</si>
  <si>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</si>
  <si>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</si>
  <si>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John T. Kolata</t>
  </si>
  <si>
    <t>http://bloximages.chicago2.vip.townnews.com/harrisondaily.com/content/tncms/assets/v3/editorial/3/14/31488888-58a5-11e4-9cda-ab359fb2c5b7/54458724bb54a.image.jpg</t>
  </si>
  <si>
    <t>423 Main Street</t>
  </si>
  <si>
    <t>Leslie</t>
  </si>
  <si>
    <t>72645</t>
  </si>
  <si>
    <t>Searcy</t>
  </si>
  <si>
    <t>Searcy County Sheriff’s Department and Arkansas State Troopers</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</si>
  <si>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</si>
  <si>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</si>
  <si>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Charles Emmett Logan</t>
  </si>
  <si>
    <t>http://assets.nydailynews.com/polopoly_fs/1.2002593!/img/httpImage/image.JPG_gen/derivatives/article_970/article-pole-1107.JPG</t>
  </si>
  <si>
    <t>1575 Beam Avenue</t>
  </si>
  <si>
    <t>Maplewood</t>
  </si>
  <si>
    <t>55109</t>
  </si>
  <si>
    <t>Ramsey County Sheriff's Office, Maplewood Police Department</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</si>
  <si>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</si>
  <si>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</si>
  <si>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Adam Daniel Lopp</t>
  </si>
  <si>
    <t>Interstate 40 and Swann Road</t>
  </si>
  <si>
    <t>Statesville</t>
  </si>
  <si>
    <t>28625</t>
  </si>
  <si>
    <t>Iredell</t>
  </si>
  <si>
    <t>Davidson County Sheriff's Office</t>
  </si>
  <si>
    <t>A deputy was transporting a mentally ill man to a hospital when a struggle ensued mid-route and the deputy shot the victim.</t>
  </si>
  <si>
    <t>http://thinkprogress.org/justice/2014/10/31/3586759/officer-shoots-dead-psychiatric-patient-while-transporting-him-to-the-hospital/</t>
  </si>
  <si>
    <t>Steven Keith Watters</t>
  </si>
  <si>
    <t>http://www.koco.com/image/view/-/29455664/medRes/1/-/maxh/460/maxw/620/-/127e5wi/-/Steven-Watters-jpg.jpg</t>
  </si>
  <si>
    <t>S Robinson Avenue and SW 38</t>
  </si>
  <si>
    <t>73109</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</si>
  <si>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</si>
  <si>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</si>
  <si>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Jennifer S. Chauvin</t>
  </si>
  <si>
    <t>http://cloud.siteencore.com/siteencore_helper.html#rotftwetu=aHR0cCUzQS8vd3d3LnByZXNzcmVwdWJsaWNhbi5jb20vbmV3cy9wb2xpY2UtdHJvb3Blci1mYWlsZWQtdG8teWllbGQtaW4tZmF0YWwtY3Jhc2gvYXJ0aWNsZV8yODczYWE1NC01ZjZiLTExZTQtOGViMy1lNzU0MjM0YjllM2IuaHRtbA%3D%3D&amp;ibothsahtrtd=aHR0cCUzQS8vd3d3LnByZXNzcmVwdWJsaWNhbi5jb20vbmV3cy9wb2xpY2UtdHJvb3Blci1mYWlsZWQtdG8teWllbGQtaW4tZmF0YWwtY3Jhc2gvYXJ0aWNsZV8yODczYWE1NC01ZjZiLTExZTQtOGViMy1lNzU0MjM0YjllM2IuaHRtbCUzRm1vZGUlM0RpbWFnZSUyNnBob3RvJTNE&amp;shtlp=aHR0cCUzQS8vd3d3LnByZXNzcmVwdWJsaWNhbi5jb20vbmV3cy9wb2xpY2UtdHJvb3Blci1mYWlsZWQtdG8teWllbGQtaW4tZmF0YWwtY3Jhc2gvYXJ0aWNsZV8yODczYWE1NC01ZjZiLTExZTQtOGViMy1lNzU0MjM0YjllM2IuaHRtbA%3D%3D&amp;x=-8&amp;y=-8&amp;w=1382&amp;h=744&amp;t=14225974057351</t>
  </si>
  <si>
    <t>Telegraph Rd &amp; Chasm Rd</t>
  </si>
  <si>
    <t>Au Sable</t>
  </si>
  <si>
    <t>12972</t>
  </si>
  <si>
    <t>New York State Troopers</t>
  </si>
  <si>
    <t>A state trooper failed to yield to Chauvin at a stop sign. He hit her car at the intersection. Chauvin died, but trooper and Chauvin's children survived.</t>
  </si>
  <si>
    <t>http://www.pressrepublican.com/news/police-trooper-failed-to-yield-in-fatal-crash/article_2873aa54-5f6b-11e4-8eb3-e754234b9e3b.html</t>
  </si>
  <si>
    <t>Jaime Garcia</t>
  </si>
  <si>
    <t>400 block N. Madeira Ave.</t>
  </si>
  <si>
    <t>Tasered, Medical emergency</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</si>
  <si>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</si>
  <si>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</si>
  <si>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John Brantley Jr.</t>
  </si>
  <si>
    <t>http://images.onset.freedom.com/ocregister/article/nehsxa-brantly.john.f.jpg</t>
  </si>
  <si>
    <t>9900 block Aldgate Avenue</t>
  </si>
  <si>
    <t>Garden Grove</t>
  </si>
  <si>
    <t>92841</t>
  </si>
  <si>
    <t>Garden Grove Police Department</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</si>
  <si>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</si>
  <si>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</si>
  <si>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Charles McBennett</t>
  </si>
  <si>
    <t>http://bloximages.newyork1.vip.townnews.com/fayobserver.com/content/tncms/assets/v3/editorial/a/65/a654928a-7014-11e4-9a0a-f3cea21b60b6/546cd8bed617a.image.jpg?resize=300%2C399</t>
  </si>
  <si>
    <t>4700 Rosehill Road</t>
  </si>
  <si>
    <t>McBennett suffered from depression and was committed three times 6 months before his death. On the day of his death McBennett fired shots at officers - officers retaliated, killing McBennett.</t>
  </si>
  <si>
    <t>http://www.wral.com/family-man-who-shot-fayetteville-officer-suffered-from-mental-illness/14200793/</t>
  </si>
  <si>
    <t>Vincent Martinez</t>
  </si>
  <si>
    <t>http://images.onset.freedom.com/pressenterprise/gallery/nfd7ve-b88265671z.120141120172144000gls6f9lc.10.jpg</t>
  </si>
  <si>
    <t>10400 Keller Avenue</t>
  </si>
  <si>
    <t>92505</t>
  </si>
  <si>
    <t>Riverside Police Department</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</si>
  <si>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</si>
  <si>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http://www.pe.com/articles/martinez-754681-police-riverside.html</t>
  </si>
  <si>
    <t>Michael Case</t>
  </si>
  <si>
    <t>801 Main Street</t>
  </si>
  <si>
    <t>Dunedin</t>
  </si>
  <si>
    <t>34698</t>
  </si>
  <si>
    <t>Deputies were called about a disturbance in a trailer park. When the deputies entered a home Case confronted them with a knife, he refused to comply and was shot and killed.</t>
  </si>
  <si>
    <t>http://tbo.com/pinellas-county/pinellas-deputy-fatally-shoots-man-in-dunedin-20141118/</t>
  </si>
  <si>
    <t>Cecil Chaney Tinker-Smith</t>
  </si>
  <si>
    <t>5765 Mosquito Lake Rd</t>
  </si>
  <si>
    <t>Deming</t>
  </si>
  <si>
    <t>98244</t>
  </si>
  <si>
    <t>Whatcom</t>
  </si>
  <si>
    <t>Whatcom County Sheriff's Office</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</si>
  <si>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SAT firing back, killing Tinker.</t>
  </si>
  <si>
    <t>http://www.bellinghamherald.com/2014/11/17/3977875/man-dead-after-shootout-with-whatcom.html</t>
  </si>
  <si>
    <t>Christopher Neil Horine</t>
  </si>
  <si>
    <t>http://ak-cache.legacy.net/legacy/images/Cobrands/SentinelNews/Photos/OBIThorineChristopherNeil_20141118.jpg</t>
  </si>
  <si>
    <t>Hazel Lawn Dr</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</si>
  <si>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</si>
  <si>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</si>
  <si>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Dawn Renee Cameron</t>
  </si>
  <si>
    <t>http://wfla.images.worldnow.com/images/5830485_G.jpg</t>
  </si>
  <si>
    <t>550 North Independence Highway</t>
  </si>
  <si>
    <t>34453</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</si>
  <si>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</si>
  <si>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</si>
  <si>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John R. Smelko</t>
  </si>
  <si>
    <t>http://media.cmgdigital.com/shared/lt/lt_cache/thumbnail/188/img/photos/2014/11/17/a4/51/IMG_06631.jpg</t>
  </si>
  <si>
    <t>1101 Huffman Ave</t>
  </si>
  <si>
    <t>45403</t>
  </si>
  <si>
    <t>After a disconnected 911 call officers arrived at a home to Smelko pointing a gun at them. The police then shot and killed Smelko.</t>
  </si>
  <si>
    <t>http://www.whio.com/news/news/crime-law/dayton-police-investigate-shooting-on-huffman-ave/nh8bY/</t>
  </si>
  <si>
    <t>Eduardo Bermudez</t>
  </si>
  <si>
    <t>https://cbsla.files.wordpress.com/2014/11/east-la-victim.jpg?w=300&amp;h=168</t>
  </si>
  <si>
    <t>5300 Verona Street</t>
  </si>
  <si>
    <t>East Los Angeles</t>
  </si>
  <si>
    <t>90022</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</si>
  <si>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</si>
  <si>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</si>
  <si>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</si>
  <si>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</si>
  <si>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Shonda E. Mikelson</t>
  </si>
  <si>
    <t>http://www.keehrfuneralhome.com/obituaries/uploads/OI992847254_ShondaJohnsonMikelsonoval2014.png</t>
  </si>
  <si>
    <t>603 Main St.</t>
  </si>
  <si>
    <t>Boyceville</t>
  </si>
  <si>
    <t>54725</t>
  </si>
  <si>
    <t>Boyceville police Department</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</si>
  <si>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</si>
  <si>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http://www.weau.com/home/headlines/Female-suspect-killed-in-Boyceville-officer-involved-shooting-282832071.html</t>
  </si>
  <si>
    <t>Michael Ferryman</t>
  </si>
  <si>
    <t>http://images.usatoday.com/news/_photos/2011/01/02/Ferryman-mugx-mug-shot.jpg</t>
  </si>
  <si>
    <t>Enon Road</t>
  </si>
  <si>
    <t>Enon</t>
  </si>
  <si>
    <t>45323</t>
  </si>
  <si>
    <t>Clark County Sheriff's Office, German Township Police Department</t>
  </si>
  <si>
    <t>A deputy was investigating a shots fired report when Ferryman killed her with a shotgun. A massive response, and Ferryman was killed.</t>
  </si>
  <si>
    <t>http://usatoday30.usatoday.com/news/nation/2011-01-01-Ohio-officer-shot_N.htm</t>
  </si>
  <si>
    <t>Rohan Garfield McKay</t>
  </si>
  <si>
    <t>1600 block Northwest 11th Court</t>
  </si>
  <si>
    <t>McKay was a robbery suspect who fired at officers, hitting one who was saved only by his bulletproof vest. The officer returned fire and killed him. McKay had been in Florida for only about eight months, originally from New Jersey, where he had a considerable criminal record.</t>
  </si>
  <si>
    <t>http://articles.sun-sentinel.com/2003-03-15/news/0303140855_1_officer-shot-broward-county-two-men</t>
  </si>
  <si>
    <t>Joell Lee Johnson</t>
  </si>
  <si>
    <t>Northwest 4th Ave. and 17th St.</t>
  </si>
  <si>
    <t>Johnson was suspected of robbing a pizza delivery man, and was shot and killed in a sting set up by police. The same officer shot and killed Tarnorris Tyrell Gaye the following week; that officer was later arrested by the FBI.</t>
  </si>
  <si>
    <t>http://www.nbcmiami.com/news/local/Robbery-Suspect-shot-dead-by-Miami-Police-100502329.html</t>
  </si>
  <si>
    <t>Tarnorris Tyrell Gaye</t>
  </si>
  <si>
    <t>http://media.nbcmiami.com/images/600*750/Gaye.jpg</t>
  </si>
  <si>
    <t>Northwest 14th Ave. and 58th St.</t>
  </si>
  <si>
    <t>Riding a bicycle, carrying a shotgun, and reportedly just having robbed a woman, police confronted Gaye. Gaye responded by pointing the shotgun at them. He was shot to death. One of those officers had shot and killed suspect Joell Lee Johnson the previous week; that officer was later arrested by the FBI.</t>
  </si>
  <si>
    <t>http://www.nbcmiami.com/news/local/Police-Kill-Bicycle-Riding-Shotgun-Toting-Robbery-Suspect-101148589.html</t>
  </si>
  <si>
    <t>Ramon Polanco</t>
  </si>
  <si>
    <t>4500 Belle Terre Parkway</t>
  </si>
  <si>
    <t>Palm Coast</t>
  </si>
  <si>
    <t>32164</t>
  </si>
  <si>
    <t>Flagler County Sheriff's Office</t>
  </si>
  <si>
    <t>Motorcyclist Polanco was spotted by a county deputy without his lights on. The deputy pulled him over in front of a middle school, then Polanco took off again at high speed, ran a red light, and almost immediately struck another vehicle turning into the school. He was fatally injured.</t>
  </si>
  <si>
    <t>http://jacksonville.com/tu-online/stories/010907/met_7240336.shtml</t>
  </si>
  <si>
    <t>Michael J. Webb</t>
  </si>
  <si>
    <t>E Copans Rd &amp; I-95</t>
  </si>
  <si>
    <t>33064</t>
  </si>
  <si>
    <t>Bank robber Webb had developed a technique of jumping the counter. In the third crime at the same branch he was thwarted, and dismayed, by a new bulletproof glass panel. His flight from police on local interstates at lunchtime tied up thousands of motorists. Police tried a PIT maneuver, which was partly successful; when Webb emerged from his wrecked vehicle weapon in hand, he was shot dead.</t>
  </si>
  <si>
    <t>http://articles.sun-sentinel.com/2012-11-02/news/fl-deputy-shooting-pompano-20121102_1_serial-bank-robber-chase-bank-serial-robbery</t>
  </si>
  <si>
    <t>Keith Jester</t>
  </si>
  <si>
    <t>13300 SW Seventh Place</t>
  </si>
  <si>
    <t>33325</t>
  </si>
  <si>
    <t>Jester came to Florida from Lubbock to stay with friends and work with their hurricane roof repair business -- and to hide from an armed robbery warrant. Local police stopped his van in front of the friends' mobile home. Jester emerged from the passenger door with a toy gun and was shot to death.</t>
  </si>
  <si>
    <t>http://www.sun-sentinel.com/local/broward/sfl-policeshootings.list-story.html</t>
  </si>
  <si>
    <t>Dannie Young</t>
  </si>
  <si>
    <t>3800 block Northwest 19th Street</t>
  </si>
  <si>
    <t>Lauderdale Lakes</t>
  </si>
  <si>
    <t>Undercover detectives arranged to meet Young in a warehouse district; he was a suspect in a string of robberies, and had been arrested some 27 times previously. Young emerged from his car with a weapon drawn and was shot to death. Questions remained about how the detectives could have identified themselves as police during the incident.</t>
  </si>
  <si>
    <t>http://articles.sun-sentinel.com/2010-01-29/news/fl-lakes-bso-shooting-20100129_1_detectives-shooting-site-deputies</t>
  </si>
  <si>
    <t>Yukio Allen</t>
  </si>
  <si>
    <t>http://media-cache-ak0.pinimg.com/avatars/allenyukio-1355828968_140.jpg</t>
  </si>
  <si>
    <t>2609 Forest Dr</t>
  </si>
  <si>
    <t>Allen was distraught from the recent break-up of a four-year relationship that had produced a 14-month-old daughter. Leaving a 26-page suicide note, he engineered a confrontation with county deputies, waved two fake guns at them, charged, and sustained a single fatal chest wound.</t>
  </si>
  <si>
    <t>http://www.sptimes.com/2002/07/19/Citrus/Officer_cleared_in_sh.shtml</t>
  </si>
  <si>
    <t>Gerald Hollis</t>
  </si>
  <si>
    <t>109 Flagler Lane</t>
  </si>
  <si>
    <t>A motorcycle officer investigating reports of a burglary stepped around the corner of a house to find Hollis holding a knife, and part of a window that had been sliced and removed. According to the officer Hollis refused to drop the knife and was shot to death. This was the fourth on-duty shooting for the officer.</t>
  </si>
  <si>
    <t>http://articles.sun-sentinel.com/2001-07-13/news/0107130164_1_knife-officer-shot-police</t>
  </si>
  <si>
    <t>Bernard King</t>
  </si>
  <si>
    <t>7200 block University Blvd</t>
  </si>
  <si>
    <t>Winter Park</t>
  </si>
  <si>
    <t>32792</t>
  </si>
  <si>
    <t>A deputy struck up a conversation with transient King at a Citgo station in the early morning hours, a conversation police described as "consensual in nature". While talking, though, King revealed that he was carrying drug paraphernalia and a knife. The deputy tried to confiscate those, got punched in the face, tried to Taser King without success, chased him about 300 feet across the parking lot, and shot him to death.</t>
  </si>
  <si>
    <t>http://articles.orlandosentinel.com/2010-04-09/news/os-orange-deputy-involved-shooting-20100409_1_deputy-fatal-shooting-man-in-east-orange</t>
  </si>
  <si>
    <t>Nicholas Tewa</t>
  </si>
  <si>
    <t>http://media2.abc15.com/photo/2015/01/28/KNXV%20Nicholas%20Tewa_1422480483218_12855454_ver1.0_900_675.jpg</t>
  </si>
  <si>
    <t>4130 North Black Canyon Highway</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</si>
  <si>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</si>
  <si>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</si>
  <si>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Tiano Meton</t>
  </si>
  <si>
    <t>Interstate 10</t>
  </si>
  <si>
    <t>Sierra Blanca</t>
  </si>
  <si>
    <t>79851</t>
  </si>
  <si>
    <t>Hudspeth</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</si>
  <si>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</si>
  <si>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</si>
  <si>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Wendell King</t>
  </si>
  <si>
    <t>http://www.star-telegram.com/news/local/crime/vcaufj/picture8830676/ALTERNATES/FREE_960/King1.JPG</t>
  </si>
  <si>
    <t>4800 block Hildring Drive</t>
  </si>
  <si>
    <t>76109</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</si>
  <si>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</si>
  <si>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http://www.star-telegram.com/news/local/crime/article8830685.html</t>
  </si>
  <si>
    <t>Jamar Antwan West</t>
  </si>
  <si>
    <t>2150 Northwoods Boulevard</t>
  </si>
  <si>
    <t>A North Charleston officer fatally shot 20-year-old Jammar Antwan West of Charleston once in the chest after he fired one shot at police.</t>
  </si>
  <si>
    <t>http://news.google.com/newspapers?nid=1980&amp;dat=20041104&amp;id=JaYiAAAAIBAJ&amp;sjid=KK8FAAAAIBAJ&amp;pg=1564,997271</t>
  </si>
  <si>
    <t>Andrew Chlebo</t>
  </si>
  <si>
    <t>Girvin Road and Atlantic Blvd</t>
  </si>
  <si>
    <t>For reasons unknown Chlebo squealed his vehicle's tires near an officer, caught the officer's attention, fled from an attempted traffic stop, sped away with police in pursuit and finished with a one-car crash into a utility pole, which killed him.</t>
  </si>
  <si>
    <t>http://www.news4jax.com/news/one-dead-after-high-speed-chase/27287678</t>
  </si>
  <si>
    <t>Andrew Jackson Carter</t>
  </si>
  <si>
    <t>http://jacksonville.com/sites/default/files/imagecache/premium_415_wide_scale/Andrew%20Jackson%20Carter%20-%20Copy.jpg</t>
  </si>
  <si>
    <t>Hialeah Gardens</t>
  </si>
  <si>
    <t>The vehicle driven by murder suspect Carter was identified by police. He fled as they made an attempted traffic stop, crashed his car in unreported circumstances at an unknown location, and sustained fatal injuries. Details were scarce and police rescinded initial reports of a "police chase".</t>
  </si>
  <si>
    <t>http://jacksonville.com/news/crime/2013-12-17/story/law-disorder-man-wanted-murder-dies-miami-area</t>
  </si>
  <si>
    <t>Alexandre "Mozart" Nicolas</t>
  </si>
  <si>
    <t>http://i.dailymail.co.uk/i/pix/2014/01/28/article-2547520-1B081ECB00000578-281_306x423.jpg</t>
  </si>
  <si>
    <t>16375 Biscayne Blvd.</t>
  </si>
  <si>
    <t>33160</t>
  </si>
  <si>
    <t>Miami-Dade Police Department, Sunny Isles Beach Police Department</t>
  </si>
  <si>
    <t>Drowned</t>
  </si>
  <si>
    <t>Nicolas was killed as he ran, handcuffed, away from the police who'd caught him with a stolen car, across eight lanes of heavy traffic, and into a canal, where he could not tread water.</t>
  </si>
  <si>
    <t>http://www.dailymail.co.uk/news/article-2547520/Handcuffed-man-20-drowns-canal-fleeing-police-caught-driving-stolen-car.html</t>
  </si>
  <si>
    <t>Marcus Brown</t>
  </si>
  <si>
    <t>SW 102nd Ave &amp; SW 147th Terrace</t>
  </si>
  <si>
    <t>In the small hours of a Wednesday morning Brown and another man jumped from a "suspicious SUV on a dead end street" and ran on foot to evade the police. Both jumped into a nearby canal. The other man reached the other side but Brown never surfaced.</t>
  </si>
  <si>
    <t>http://articles.sun-sentinel.com/2002-05-10/news/0205100305_1_canal-elude-officers-man</t>
  </si>
  <si>
    <t>Steven Cunningham</t>
  </si>
  <si>
    <t>http://www.t-g.com/photos/10/45/25/1045252-L.jpg</t>
  </si>
  <si>
    <t>2789 Ortiz Avenue</t>
  </si>
  <si>
    <t>Police were called to a behavioral health center to deal with Cunningham, who'd been taken in for an evaluation. He was hostile. Police tasered him -- they would not say how many times, or provide any details to the family -- and he died shortly afterward in a local hospital.</t>
  </si>
  <si>
    <t>http://www.t-g.com/story/1122122.html</t>
  </si>
  <si>
    <t>Michael Knight</t>
  </si>
  <si>
    <t>NW 65th St &amp; NW Miami Ct</t>
  </si>
  <si>
    <t>33150</t>
  </si>
  <si>
    <t>Michael Knight, Frisco Blackwood and their female friend in a Cadillac SUV were followed by police, without lights or siren, into a cul-de-sac. With no provocation other than their purported traffic violations and a backward movement of the car, the police fired 27 shots into the vehicle and killed both unarmed men.</t>
  </si>
  <si>
    <t>http://www.miamiherald.com/news/local/community/miami-dade/article1966267.html</t>
  </si>
  <si>
    <t>Frisco Blackwood</t>
  </si>
  <si>
    <t>Victor Ramos Maestas</t>
  </si>
  <si>
    <t>Hwy 75 N &amp; FM 2296</t>
  </si>
  <si>
    <t>77340</t>
  </si>
  <si>
    <t>Walker</t>
  </si>
  <si>
    <t>Walker County Sheriff's Office</t>
  </si>
  <si>
    <t>A deputy was led on a high-speed chase along HWY 75 South. The man eventually drove his van into a ditch, and when he tried to flee he struck the patrol car. The deputy then fired several shots into the suspect's van, killing him.</t>
  </si>
  <si>
    <t>http://www.itemonline.com/news/local_news/charges-not-expected-in-officer-involved-shooting/article_39f3bbfb-a38f-5e55-880c-99ddc3a1ee3b.html</t>
  </si>
  <si>
    <t>Lewis Sanks King</t>
  </si>
  <si>
    <t>http://staugustine.com/images/121003/news08LR.jpg</t>
  </si>
  <si>
    <t>Helen St &amp; N St Johns St</t>
  </si>
  <si>
    <t>King was the subject of a traffic stop, and uncooperative. When the officer reached into his car window while questioning a pill bottle, King rolled forward, briefly dragging the officer along for two blocks. After the officer freed himself, King crashed his car into a wooded area. On foot and still disobedient, Lewis was Tased at least twice, cuffed and had his ankles tied together. His death was attributed to cardiac arrest.</t>
  </si>
  <si>
    <t>http://jacksonville.com/tu-online/stories/121103/met_14273170.shtml</t>
  </si>
  <si>
    <t>Daniel Ross Fuller</t>
  </si>
  <si>
    <t>http://media2.wptv.com//photo/2012/11/04/Daniel_Ross_Fuller.jpeg_20121104130321_320_240.JPG</t>
  </si>
  <si>
    <t>2800 block Southeast Peru Street</t>
  </si>
  <si>
    <t>34984</t>
  </si>
  <si>
    <t>Port St. Lucie Police Department</t>
  </si>
  <si>
    <t>Fuller's parents called police from their home saying their son was armed and suicidal. Fuller reportedly said, "Good, I'll shoot them, too." A SWAT response and a lengthy standoff ended with Fuller dead and one of the officers wounded, perhaps from friendly fire.</t>
  </si>
  <si>
    <t>http://www.tcpalm.com/news/port-st-lucie-police-shoot-armed-man-officer-in</t>
  </si>
  <si>
    <t>Alfonso Lorenzo De Anda</t>
  </si>
  <si>
    <t>2024 Shadow Ridge</t>
  </si>
  <si>
    <t>79938</t>
  </si>
  <si>
    <t>Alfonso Lorenzo De Anda was shot once in the chest by El Paso police after he allegedly ignored repeated orders to drop the gun he was brandishing.</t>
  </si>
  <si>
    <t>http://www.elpasotimes.com/ci_3793972</t>
  </si>
  <si>
    <t>new / ZiaStar</t>
  </si>
  <si>
    <t>William Chad Mattingly</t>
  </si>
  <si>
    <t>http://wave.images.worldnow.com/images/5454956_G.jpg</t>
  </si>
  <si>
    <t>Grafton Hall Rd</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</si>
  <si>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</si>
  <si>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</si>
  <si>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Richard Thomas Bergeron</t>
  </si>
  <si>
    <t>http://bloximages.newyork1.vip.townnews.com/newsadvance.com/content/tncms/assets/v3/editorial/3/9e/39e0eda6-646b-11e4-add8-001a4bcf6878/545947fa7640e.image.jpg</t>
  </si>
  <si>
    <t>1625 Teass Terrace</t>
  </si>
  <si>
    <t>Bedford City</t>
  </si>
  <si>
    <t>Bedford County Sheriff's Office</t>
  </si>
  <si>
    <t>None of the other men in the car or the officers, Rondall Carpenter and Skylar Graudick, were wounded. Police did arrest two of the men in the car with Mattingly. Both were wanted on outstanding warrants</t>
  </si>
  <si>
    <t>http://www.wdbj7.com/news/local/lynchburg-bedford/deputy-involved-in-bedford-county-shooting/29390802</t>
  </si>
  <si>
    <t>Jeremy Martin</t>
  </si>
  <si>
    <t>https://lintvkrqe.files.wordpress.com/2014/10/jeremy-martin-so.jpg?w=150&amp;h=112</t>
  </si>
  <si>
    <t>705 South Telshor Boulevard</t>
  </si>
  <si>
    <t>Santa Fe County Sheriff's Office</t>
  </si>
  <si>
    <t>Santa Fe County Sheriff’s deputy, Tai Chan, and Sheriff's Deputy Jeremy Martin were involved in an altercation in a Las Cruces hotel after visiting several restaurants where they had been drinking.</t>
  </si>
  <si>
    <t>Grand jury indictment</t>
  </si>
  <si>
    <t>http://krqe.com/2014/10/28/2-deputies-involved-in-shooting-1-dead/</t>
  </si>
  <si>
    <t>Jose Carlos Perez-Hernandez</t>
  </si>
  <si>
    <t>9201 State St.</t>
  </si>
  <si>
    <t>According to the Los Angeles County coroner's office, Perez-Hernandez was shot by police after he allegedly pulled a gun out of his waistband when officers arrived at the scene of possible robbery at B &amp; K Liquor store.</t>
  </si>
  <si>
    <t>http://homicide.latimes.com/post/jose-carlos-perez-hernandez/</t>
  </si>
  <si>
    <t>Robin/ Los Angeles TImes, The Homicide Report, http://homicide.latimes.com/officer_involved/true/year/all</t>
  </si>
  <si>
    <t>Francisco Mondragon-Saucedo</t>
  </si>
  <si>
    <t>5035 Echo St.</t>
  </si>
  <si>
    <t>90042</t>
  </si>
  <si>
    <t>As reported by the Los Angeles Times: Police said the officers were called to a group home for people with mental disabilities; there, the young man attacked one officer with a sharp object, ripping the officer's sleeve. One of the officers then shot him, police said.</t>
  </si>
  <si>
    <t>http://articles.latimes.com/2007/feb/12/local/me-copshoot12</t>
  </si>
  <si>
    <t>Jose Millan</t>
  </si>
  <si>
    <t>10218 Brockway St.</t>
  </si>
  <si>
    <t>91733</t>
  </si>
  <si>
    <t>As reported by the Los Angeles Times: Jose Millan, a 27-year-old Latino man, was shot at 10218 Brockway St. in El Monte and died at 1:50 a.m. Feb. 11.</t>
  </si>
  <si>
    <t>http://homicide.latimes.com/officer_involved/true/year/2007</t>
  </si>
  <si>
    <t>Marcellus Wright</t>
  </si>
  <si>
    <t>Broadway Place &amp; 36th Place</t>
  </si>
  <si>
    <t>As reported by the Los Angeles Times: Officers from LAPD's Newton Division pulled over a car with three occupants for a traffic stop. They said Wright ran from the car. He pulled a gun, and one or more officers shot him and killed him.</t>
  </si>
  <si>
    <t>http://www.lapdonline.org/february_2007/news_view/34825</t>
  </si>
  <si>
    <t>Antonio Leontra Bland</t>
  </si>
  <si>
    <t>Gramercy Place &amp; Exposition Boulevard</t>
  </si>
  <si>
    <t>90018</t>
  </si>
  <si>
    <t>As reported by the Los Angeles Times: LAPD Southwest Division officers responded to a robbery call at a mini-market. They identified Bland from a description given by a passerby and tried to arrest him. Officers pursued the fleeing Bland who turned, pulled a handgun from his waistband and aimed it at the officers, who then shot him and killed him. Bland is the suspect in two other robberies the same day.</t>
  </si>
  <si>
    <t>http://www.lapdonline.org/march_2007/news_view/34896</t>
  </si>
  <si>
    <t>David Weisman</t>
  </si>
  <si>
    <t>5034 Cahuenga Blvd.</t>
  </si>
  <si>
    <t>As reported by the Los Angeles Times: Officers responded to a domestic-violence, assault-with-deadly-weapon call. No one answered their knock, so they got an apartment manager to give them a key. Inside, police said, Weisman confronted the officers with a knife. He was shot and killed.</t>
  </si>
  <si>
    <t>http://www.lapdonline.org/newsroom/news_view/34940</t>
  </si>
  <si>
    <t>Jaime Flores</t>
  </si>
  <si>
    <t>10727 Inglewood Ave.</t>
  </si>
  <si>
    <t>Lennox</t>
  </si>
  <si>
    <t>90304</t>
  </si>
  <si>
    <t>As reported by the Los Angeles Times: Flores stepped out from behind a parked car as deputies pulled up. He was holding what looked like a silver pistol. Deputies got out and ordered him to drop it, but instead he pointed it at them, they said. One deputy fired, fatally wounding him.</t>
  </si>
  <si>
    <t>http://homicide.latimes.com/post/jaime-flores/</t>
  </si>
  <si>
    <t>Robert Vercher</t>
  </si>
  <si>
    <t>http://www.blanchardstdenisfuneralhome.com/fh_live/10500/10503/images/obituaries/2784410.jpg</t>
  </si>
  <si>
    <t>126 2nd Street</t>
  </si>
  <si>
    <t>71457</t>
  </si>
  <si>
    <t>Natchitoches Parish Sheriff's Office</t>
  </si>
  <si>
    <t>Deputies were serving a Physicians Emergency Commitment Order to a man in a church. Gunshots were exchanged and suspect was killed.</t>
  </si>
  <si>
    <t>http://www.ksla.com/story/27157953/one-person-injured-in-officer-involved-shooting-in-natchitoches</t>
  </si>
  <si>
    <t>Nicholous Vertex Weeks</t>
  </si>
  <si>
    <t>Northwest 34th Street and 39th Avenue</t>
  </si>
  <si>
    <t>32605</t>
  </si>
  <si>
    <t>Local police responded to an early-afternoon call about a couple having a fight in a car. Interrupted, Weeks was uncooperative and hostile towards the officer, did not respond to a Taser, and supposedly went for the officer's gun. The officer shot him several times and killed him at the scene.</t>
  </si>
  <si>
    <t>http://www.alligator.org/news/local/article_14c250e2-f682-56f4-98d1-34cb27cf0dc1.html</t>
  </si>
  <si>
    <t>Pedro Quiles Jr.</t>
  </si>
  <si>
    <t>Bougainvillea Avenue and 16th Street</t>
  </si>
  <si>
    <t>33612</t>
  </si>
  <si>
    <t>During a traffic stop of his Toyota Scion, Quiles, according to police, was uncooperative and reached for an officer's weapon. After repeated warnings another officer shot him, twice, fatally, in the side and the back. His family filed a federal civil rights lawsuit.</t>
  </si>
  <si>
    <t>http://tbo.com/news/family-of-shooting-victim-sues-tampa-officer-city-381398</t>
  </si>
  <si>
    <t>Edward Warren DiGrandi</t>
  </si>
  <si>
    <t>2966 Sumner Way</t>
  </si>
  <si>
    <t>Palm Harbor</t>
  </si>
  <si>
    <t>34684</t>
  </si>
  <si>
    <t>DiGrandi, in the middle of the financial settlement phase of a divorce, paid an early-morning visit to his ex-wife with a gun in hand. She knocked it out of his hand and ran to the safety of a neighbor's house. After the neighbor refused to open the door DiGrandi got intercepted by deputies in his car. He emerged with his gun to his own head, then turned it towards the police; county officers fatally shot him.</t>
  </si>
  <si>
    <t>http://www.tampabay.com/news/publicsafety/crime/pinellas-deputies-shoot-kill-armed-man-who-broke-into-ex-wifes-palm-harbor/1177664</t>
  </si>
  <si>
    <t>Dijon Senay Jackson</t>
  </si>
  <si>
    <t>15th Avenue S and 40th Street</t>
  </si>
  <si>
    <t>Visiting from Pittsburgh, Jackson was the passenger in a Monte Carlo driven by a friend. Her friend happened to be fleeing from the scene of his armed robbery of a Family Dollar store, with police in hot pursuit. The vehicle crashed into a tree. Jackson died at the scene. The driver was charged with second-degree murder.</t>
  </si>
  <si>
    <t>http://www.wtsp.com/news/article/306364/0/Fleeing-suspects-identified-in-fatal-St-Pete-Police-chase-one-suspect-on-the-loose</t>
  </si>
  <si>
    <t>Lonnie Lavern Freeman</t>
  </si>
  <si>
    <t>815 Ohio Ave. N</t>
  </si>
  <si>
    <t>32064</t>
  </si>
  <si>
    <t>Suwannee</t>
  </si>
  <si>
    <t>Suwannee County Sheriff's Office</t>
  </si>
  <si>
    <t>Just before 1 a.m. Thanksgiving morning four young people had been chased away from a local McDonalds for harassing patrons, and fled with police in pursuit. Driver Lonnie Freeman lost control of their vehicle and crashed into a building. Freeman and Patrelle Stokes died at the scene, Shiatera Wimbash died in the hospital, and the fourth person was in serious condition.</t>
  </si>
  <si>
    <t>http://jacksonville.com/breaking-news/2013-11-29/story/three-die-live-oak-accident-while-fleeing-deputies</t>
  </si>
  <si>
    <t>Patrelle J. Stokes</t>
  </si>
  <si>
    <t>816 Ohio Ave. N</t>
  </si>
  <si>
    <t>Cyrus Deal</t>
  </si>
  <si>
    <t>1810 W Lantana Rd</t>
  </si>
  <si>
    <t>Lantana</t>
  </si>
  <si>
    <t>33462</t>
  </si>
  <si>
    <t>Around 1 a.m. local officer recognized a silver Beetle from an earlier armed robbery report. Deal, the Beetle's driver, ignored the lights and siren and attempted traffic stop, and fled north on I-95. He lost control of the vehicle on an exit ramp, flipped several times, and died at the scene.</t>
  </si>
  <si>
    <t>http://articles.sun-sentinel.com/2012-07-02/news/fl-man-killed-chase-folo-20120702_1_boynton-officer-police-officer-stephanie-slater</t>
  </si>
  <si>
    <t>Carole Leandre</t>
  </si>
  <si>
    <t>Texas Avenue and Americana Boulevard</t>
  </si>
  <si>
    <t>Twenty-one county deputies and a police helicopter tracked a 19-year-old suspected car thief in a pickup truck for about 50 minutes. At the end of the incident the suspect ran a red light and collided with the car of Frantz Leandre, a former official of the Haitian government, and his sister Carole. The county maintained that such tactical pressure on the thief did not constitute a "chase". A jury disagreed, awarding a $2M settlement to the Leandres' family.</t>
  </si>
  <si>
    <t>http://articles.orlandosentinel.com/2005-05-22/news/0505220239_1_chase-policy-orlando-police</t>
  </si>
  <si>
    <t>Derek Prindle</t>
  </si>
  <si>
    <t>http://www.gannett-cdn.com/-mm-/c55d6df7329710fe16abbab3fc03f68e4f35e56d/c=25-0-451-320&amp;r=x404&amp;c=534x401/local/-/media/Binghamton/2014/10/28/derekprindle.jpg</t>
  </si>
  <si>
    <t>2907 New York 7</t>
  </si>
  <si>
    <t>Bainbridge</t>
  </si>
  <si>
    <t>13733</t>
  </si>
  <si>
    <t>Chenango</t>
  </si>
  <si>
    <t>Chenango County Sheriff's Office</t>
  </si>
  <si>
    <t>A man and his 26-year-old son were driving on a day of shopping and running errands.While driving, a retired Corrections Officer began to harass them in a case of road rage. Both cars pulled off the road. The retired officer pulled out a gun, seriously injuring the father killing the son. The case is set to go before a grand jury.</t>
  </si>
  <si>
    <t>http://www.pressconnects.com/story/news/public-safety/2014/10/31/bainbridge-murder-guzy-court/18232693/</t>
  </si>
  <si>
    <t>Frantz Leandre</t>
  </si>
  <si>
    <t>Twenty-one county deputies and a police helicopter tracked a 19-year-old suspected car thief in a pickup truck for about 50 minutes. At the end of the incident the suspect ran a red light and collided with the car of Frantz Leandre, a former official of the Haitian government, and his sister Carole. The county maintained that such tactical pressure on the thief did not constitute a "chase." A jury disagreed, awarding a $2M settlement to the Leandres' family.</t>
  </si>
  <si>
    <t>Roger Shipton</t>
  </si>
  <si>
    <t>500 block El Mar Court</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</si>
  <si>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</si>
  <si>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</si>
  <si>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Alan Thomas Howard</t>
  </si>
  <si>
    <t>E Broadway &amp; Alamitos Ave</t>
  </si>
  <si>
    <t>As reported by the Los Angeles Times: Alan Thomas Howard, a 35-year-old white male, died Monday, January 31, after being shot in Long Beach, according to Los Angeles County coroner's records.</t>
  </si>
  <si>
    <t>http://homicide.latimes.com/officer_involved/true/year/2000</t>
  </si>
  <si>
    <t>Robin/ Los Angeles TImes, The Homicide Report</t>
  </si>
  <si>
    <t>Edgar Ernesto Fregoso</t>
  </si>
  <si>
    <t>2538 Wabash Ave.</t>
  </si>
  <si>
    <t>As reported by the Los Angeles Times: Officers were looking for suspects who had robbed and shot a woman. While on foot, an officer saw the vehicle driven by Fregoso speeding towards him. He fired several shots at the vehicle, killing Fregoso.</t>
  </si>
  <si>
    <t>http://www.thefreelibrary.com/CHARGES+FILED+IN+STORE+LOT+SHOOTING+ARRAIGNMENT+TODAY+FOR+2ND+SUSPECT.-a083391507</t>
  </si>
  <si>
    <t>Alex Montelongo</t>
  </si>
  <si>
    <t>9417 Beverly Road</t>
  </si>
  <si>
    <t>As reported by the Los Angeles Times: Deputies stopped Montelongo for a traffic violation when they discovered that he was violating parole. He fled and entered a nearby house and shot at deputies who tried to enter, wounding one. After a seven hour stand-off, Montelongo was driven out with tear gas. He exited with weapon and was shot and killed.</t>
  </si>
  <si>
    <t>http://articles.latimes.com/2000/feb/08/local/me-62154</t>
  </si>
  <si>
    <t>Louis Thomas Pass</t>
  </si>
  <si>
    <t>4114 Briggs Ave.</t>
  </si>
  <si>
    <t>Montrose</t>
  </si>
  <si>
    <t>91020</t>
  </si>
  <si>
    <t>As reported by the Los Angeles Times: Louis Thomas Pass died after being shot in La Crescenta-Montrose, according to Los Angeles County coroner's records.</t>
  </si>
  <si>
    <t>Oscar Rene Figueroa</t>
  </si>
  <si>
    <t>3636 S Figueroa St.</t>
  </si>
  <si>
    <t>As reported by the Los Angeles Times: An officer was working routine security duty outside the Sports Arena holding a music concert. He went into the arena to use the restroom, and when he came out he saw Figueroa firing a handgun. Three people near a concession stand were wounded. The officer identified himself as police and shot at gunman. Figueroa pointed gun at officer, who shot again, killing him.</t>
  </si>
  <si>
    <t>http://articles.latimes.com/2000/feb/13/local/me-63935</t>
  </si>
  <si>
    <t>Jason Phillip Rodriguez</t>
  </si>
  <si>
    <t>733 Washington Blvd.</t>
  </si>
  <si>
    <t>As reported by the Los Angeles Times: Jason Phillip Rodriguez died after being shot in Montebello, according to Los Angeles County coroner's records.</t>
  </si>
  <si>
    <t>Octavio Colindres Tabar</t>
  </si>
  <si>
    <t>825 S. Crocker St.</t>
  </si>
  <si>
    <t>90021</t>
  </si>
  <si>
    <t>As reported by the Los Angeles Times: Octavio Colindres Tabar, a 42-year-old Latino male, died Saturday, February 26, after being shot in Downtown, according to Los Angeles County coroner's records.</t>
  </si>
  <si>
    <t>Felix Chagolla</t>
  </si>
  <si>
    <t>307 East Jefferson Blvd.</t>
  </si>
  <si>
    <t>90011</t>
  </si>
  <si>
    <t>As reported by the Los Angeles Times: When a security guard at a mall denied entry to Chagolla, he produced a grenade. The guard let him pass and called police. Officers pursued him through the mall, where he confronted them, threatening to explode the grenade. He was shot and killed and three bystanders were wounded. The grenade was later determined to be a fake.</t>
  </si>
  <si>
    <t>http://articles.latimes.com/2000/apr/01/local/me-14888</t>
  </si>
  <si>
    <t>Richard Joe Rodriguez</t>
  </si>
  <si>
    <t>Linda Vista Terrace and Navarro St.</t>
  </si>
  <si>
    <t>90032</t>
  </si>
  <si>
    <t>As reported by the Los Angeles Times: Richard Joe Rodriguez after being shot in El Sereno, according to Los Angeles County coroner's records.</t>
  </si>
  <si>
    <t>Mark J. Ronan</t>
  </si>
  <si>
    <t>Commercial Boulevard and North Federal Highway</t>
  </si>
  <si>
    <t>Police released little information about the shooting, but Ronan was killed in the parking lot of a Courtyard by Marriott after pointing his gun at an undercover detective.</t>
  </si>
  <si>
    <t>http://articles.sun-sentinel.com/2008-02-08/news/0802072182_1_police-drug-sting-police-shot-boot-camp</t>
  </si>
  <si>
    <t>Cary Lee Walker</t>
  </si>
  <si>
    <t>1051 State Road 544 E</t>
  </si>
  <si>
    <t>Haines City</t>
  </si>
  <si>
    <t>33844</t>
  </si>
  <si>
    <t>Haines City Police Department</t>
  </si>
  <si>
    <t>Following a dispute with a postal worker about a missing package, Walker displayed a knife to a responding police officer, then ran about half a mile north and attempted to steal a pickup truck. An officer shot the uncooperative Walker to death.</t>
  </si>
  <si>
    <t>http://articles.orlandosentinel.com/2000-07-12/news/0007120072_1_walker-haines-police-officer</t>
  </si>
  <si>
    <t>Chris Pucci</t>
  </si>
  <si>
    <t>N Powerline Rd &amp; SW 4th St</t>
  </si>
  <si>
    <t>Deerfield Beach</t>
  </si>
  <si>
    <t>33442</t>
  </si>
  <si>
    <t>Pucci had a long arrest record and organized an armed robbery of the Hanky Panky's Consignment shop. The robbery went as planned until the police arrived and chased the robbers' stolen Honda Odyssey. Pucci pointed a weapon at the police and was shot to death.</t>
  </si>
  <si>
    <t>http://articles.sun-sentinel.com/2001-11-02/news/0111020106_1_robbery-sheriff-minivan</t>
  </si>
  <si>
    <t>John Shields</t>
  </si>
  <si>
    <t>1100 block Van Buren Street</t>
  </si>
  <si>
    <t>A partially disabled veteran, angry with the drug dealing in his neighborhood and with "some degree of mental or emotional illness," encountered police when they were called to reports of shots fired in his neighborhood. At 3:30 a.m., a SWAT force entered his house, performed a room-to-room sweep, Shields raised his weapon when discovered, and he was shot to death.</t>
  </si>
  <si>
    <t>http://jacksonville.com/tu-online/stories/112002/met_11016021.shtml</t>
  </si>
  <si>
    <t>Kenneth Morrow</t>
  </si>
  <si>
    <t>259 High Bridge Rd</t>
  </si>
  <si>
    <t>Ormond Beach</t>
  </si>
  <si>
    <t>32174</t>
  </si>
  <si>
    <t>Volusia County Sheriff's Office</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</si>
  <si>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</si>
  <si>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</si>
  <si>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Alan Provencal</t>
  </si>
  <si>
    <t>4211 S. Salford Blvd</t>
  </si>
  <si>
    <t>34287</t>
  </si>
  <si>
    <t>As Provencal's marriage began to crumble, and it looked more likely that he would be forced to surrender half his savings and sell the couple's house, his wife's attorney became more and more worried about her safety. Provencal did indeed fatally shoot his wife on the grounds of the court house. He then returned to his residence, pursued by police, and reportedly leveled a weapon at them before being shot to death.</t>
  </si>
  <si>
    <t>http://www.heraldtribune.com/article/20091124/ARTICLE/911241060</t>
  </si>
  <si>
    <t>Sergio Javier Azcuy</t>
  </si>
  <si>
    <t>http://media.nbcmiami.com/images/653*367/sergioazcuy.jpg</t>
  </si>
  <si>
    <t>SW 120 Street and 137 Avenue</t>
  </si>
  <si>
    <t>33186</t>
  </si>
  <si>
    <t>Azcuy was the passenger in a green Kia caught in a narcotics trafficking sting. The vehicle's occupants were ordered to show their hands. The driver complied, but Azcuy is said to have made an evasive move, and officers perceived a dark shiny object in his right hand. He was shot to death. Later it emerged that he'd been holding a cell phone.</t>
  </si>
  <si>
    <t>http://www.nbcmiami.com/news/local/Police-Involved-Shooting-in-Miami-Dade-151919695.html</t>
  </si>
  <si>
    <t>Julius Richard Larrance</t>
  </si>
  <si>
    <t>1003 N. Martin Luther King Jr Ave</t>
  </si>
  <si>
    <t>33755</t>
  </si>
  <si>
    <t>Ex-con Larrance with outstanding warrants for a variety of offenses reportedly opened fire on local police unprompted. They returned fire. Larrance retreated to his unit of an apartment complex. He was found dead there later.</t>
  </si>
  <si>
    <t>http://patch.com/florida/clearwater/man-dies-after-shootout-with-clearwater-police</t>
  </si>
  <si>
    <t>Billy Ray Retherford</t>
  </si>
  <si>
    <t>http://florida.arrests.org/mugs/Lee/550000/503038.jpg</t>
  </si>
  <si>
    <t>1231 Laurel Drive</t>
  </si>
  <si>
    <t>North Fort Myers</t>
  </si>
  <si>
    <t>33917</t>
  </si>
  <si>
    <t>U.S. Marshals Service, Lee County Sheriff’s Office, Charlotte County Sheriff’s Office, Collier County Sheriff’s Office, Fort Myers Police Department, and Cape Coral Police Department</t>
  </si>
  <si>
    <t>Multiple murder suspect Retherford was sought and found at his duplex by multiple police agencies, led by Lee County Sheriff's Department. He was killed in an early-morning shootout.</t>
  </si>
  <si>
    <t>http://archive.news-press.com/article/20120809/CRIME/308090030/Law-enforcement-kills-fugitive-North-Fort-Myers-following-second-homicide</t>
  </si>
  <si>
    <t>Henry Patterson</t>
  </si>
  <si>
    <t>7860 S.W. 34th Terrace</t>
  </si>
  <si>
    <t>Patterson, former civilian police employee, was "well-known in the neighborhood and regarded as disagreeable." Local police visited his residence to serve him a warrant for aggravated stalking. He met them at the door with a gun, which he refused to put down. He was fatally shot.</t>
  </si>
  <si>
    <t>http://www.nbcmiami.com/news/local/Investigation-Continues-Into-Westchester-Police-Involved-Shooting-163524226.html</t>
  </si>
  <si>
    <t>Ricardo Oliver</t>
  </si>
  <si>
    <t>1000 block Fairwood Lane</t>
  </si>
  <si>
    <t>Oliver had two outstanding warrants for writing bad checks. When he was pulled over for running a red light, he bolted on foot and into nearby residential back yards, jumping fences. The police narrative was that during a physical struggle Oliver tried to get ahold of the officer's gun, and he was fatally shot two or three times.</t>
  </si>
  <si>
    <t>http://jacksonville.com/tu-online/stories/122402/met_11310497.shtml</t>
  </si>
  <si>
    <t>Andrew Brady Davidson</t>
  </si>
  <si>
    <t>http://media.cmgdigital.com/shared/lt/lt_cache/thumbnail/188/img/photos/2014/12/12/98/ed/andrew-davidson.jpg</t>
  </si>
  <si>
    <t>6550 Miller Lane</t>
  </si>
  <si>
    <t>45414</t>
  </si>
  <si>
    <t>Butler Township Police Department</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</si>
  <si>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</si>
  <si>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</si>
  <si>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George Armando Ramirez</t>
  </si>
  <si>
    <t>1000 E Rialto Ave</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</si>
  <si>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</si>
  <si>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</si>
  <si>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Tanisha N. Anderson</t>
  </si>
  <si>
    <t>http://media.cleveland.com/plain_dealer_metro/photo/16510043-small.jpg</t>
  </si>
  <si>
    <t>1300 Ansel Rd</t>
  </si>
  <si>
    <t>Tasered, Physical Restraint</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</si>
  <si>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</si>
  <si>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</si>
  <si>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</si>
  <si>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</si>
  <si>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</si>
  <si>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</si>
  <si>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</si>
  <si>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http://www.local8now.com/home/headlines/Shooting-investigation-in-South-Knox-County-282637501.html</t>
  </si>
  <si>
    <t>Darnell Dayron Stafford</t>
  </si>
  <si>
    <t>http://trenton.s3.amazonaws.com/cache/photos/2014/11/13/Screen_Shot_2014-11-13_at_10.48.23_PM/225x300/89068ca4f4cb0456cf98c98bf6c47691.jpg</t>
  </si>
  <si>
    <t>10 Wilson St.</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</si>
  <si>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</si>
  <si>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</si>
  <si>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Jose Avalos</t>
  </si>
  <si>
    <t>1975 Diamond Boulevard</t>
  </si>
  <si>
    <t>94520</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</si>
  <si>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</si>
  <si>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</si>
  <si>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David Daniel McBrayer</t>
  </si>
  <si>
    <t>http://wbma.images.worldnow.com/images/5750208_G.jpg</t>
  </si>
  <si>
    <t>Nisbet St NW</t>
  </si>
  <si>
    <t>36265</t>
  </si>
  <si>
    <t>McBrayar had a knife in his hand. He disobeyed officers orders to drop it. McBrayar then pointed the knife in an officer's direction prompting an officer to shoot and kill him.</t>
  </si>
  <si>
    <t>http://www.abc3340.com/story/27361816/officer-involved-shooting-killed-one-man</t>
  </si>
  <si>
    <t>Aaron Forgash</t>
  </si>
  <si>
    <t>https://lh4.googleusercontent.com/-0OfUiDTf72o/AAAAAAAAAAI/AAAAAAAAAGI/TFWIO5UVjX0/photo.jpg</t>
  </si>
  <si>
    <t>1500 Palma Bonita Ln</t>
  </si>
  <si>
    <t>Riverside County</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</si>
  <si>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</si>
  <si>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</si>
  <si>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Trung Thanh Do</t>
  </si>
  <si>
    <t>107 S Maryland Ave</t>
  </si>
  <si>
    <t>Plant City</t>
  </si>
  <si>
    <t>33563</t>
  </si>
  <si>
    <t>Plant City Police Department</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</si>
  <si>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</si>
  <si>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</si>
  <si>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Justin Scott Ybanez</t>
  </si>
  <si>
    <t>Weizmann St &amp; Beacon Ave</t>
  </si>
  <si>
    <t>78212</t>
  </si>
  <si>
    <t>Olmos Park Police Department</t>
  </si>
  <si>
    <t>An officer was called to a residence about a and a burglary and high speed car chase ensued. An off-duty police officer, in his full police uniform, heard the call and joined the chase in his police car. At one point the cars stopped and the suspect fired shots, hitting the first officer. The chase continued with both officers following the suspect. Eventually the suspect's car wrecked in a residential neighborhood. Here, more shots were fired and the wounded officer killed the suspect.</t>
  </si>
  <si>
    <t>https://drive.google.com/file/d/0B5rXX3bwg5HYeTNnSmV5cVd3MVBPdW9TYm5TRzhHb21MYVZz/view?usp=sharing</t>
  </si>
  <si>
    <t>Inga Swanson</t>
  </si>
  <si>
    <t>http://i.dailymail.co.uk/i/pix/2012/10/22/article-2220943-159F1393000005DC-682_306x401.jpg</t>
  </si>
  <si>
    <t>9000 block Orchard Parkway</t>
  </si>
  <si>
    <t>Spring Hill</t>
  </si>
  <si>
    <t>34608</t>
  </si>
  <si>
    <t>Tampa Police Department, Hernando County Sheriff's Department</t>
  </si>
  <si>
    <t>Initial reports described Swanson approaching two off-duty officers at a party, "armed, naked, and irrational," armed in fact with an inoperable antique pistol. It later emerged that the two of them had taken photographs of her about 15 minutes previously, walking naked through the woods and admitting to being "a little confused."</t>
  </si>
  <si>
    <t>http://www.dailymail.co.uk/news/article-2220943/Inga-Swanson-Armed-naked-irrational-woman-shot-dead-duty-Tampa-police-officers.html</t>
  </si>
  <si>
    <t>Sarah Kate McCracken Gauvin</t>
  </si>
  <si>
    <t>Monterey Road and SE Federal Hwy</t>
  </si>
  <si>
    <t>Martin County Sheriff's Office</t>
  </si>
  <si>
    <t>Gauvin was fatally shot in the head while fleeing from an armed bank robbery that netted only about $1K. She and her male partner were subsequently identified as suspects in similar bank robberies in Massachusetts, Oregon and Idaho.</t>
  </si>
  <si>
    <t>http://articles.sun-sentinel.com/2010-12-21/news/fl-bank-heist-suspects-20101221_1_surveillance-photos-multistate-bank-robbery-spree-chase-bank</t>
  </si>
  <si>
    <t>Andrea Castillo</t>
  </si>
  <si>
    <t>http://www.mdc.edu/main/images/Andrea03_tcm6-72759.jpg</t>
  </si>
  <si>
    <t>E 49th St &amp; E 9th Ct</t>
  </si>
  <si>
    <t>Castillo was a passenger in a car driven by her boyfriend, hit from behind by an on-duty local officer going 80 MPH without lights or siren. Their car flipped and she was fatally injured. Claims of the police, for instance that the couple were not wearing seat belts and the reasonable speed of his vehicle, were inconsistent with physical evidence of bruises and 40 yards of skid marks.</t>
  </si>
  <si>
    <t>http://www.mdc.edu/main/thereporter/archive/vol03-05/news/north_campus_student_dies_after_car_acci.aspx</t>
  </si>
  <si>
    <t>Veronica Davis</t>
  </si>
  <si>
    <t>Old Lake Mary Road and West 25th Street</t>
  </si>
  <si>
    <t>32733</t>
  </si>
  <si>
    <t>Lake Mary Police Department</t>
  </si>
  <si>
    <t>Suspecting narcotics dealing, police made a traffic stop on a white Cadillac with Davis and her two brothers. The Cadillac lurched away with police in pursuit, topping 100 MPH before skidding out of control and flipping several times. Davis was killed. A question developed about which of the men had been driving and therefore who would be charged for her vehicular homicide.</t>
  </si>
  <si>
    <t>http://articles.orlandosentinel.com/2009-12-15/news/0912140114_1_crash-scene-veronica-davis-driver</t>
  </si>
  <si>
    <t>Lisa Anne Kinder</t>
  </si>
  <si>
    <t>FL-10 &amp; Halsema Rd S</t>
  </si>
  <si>
    <t>Kinder was the passenger in a pickup truck chased by local police. The driver was wanted in an aggravated battery case. Taking to the interstate at 90 MPH plus, the pickup left the highway after a failed passing maneuver, flipped, and came to rest in a retention pond. Kimber was trapped in the upended vehicle and died at the scene.</t>
  </si>
  <si>
    <t>http://staugustine.com/stories/011103/sta_1250093.shtml</t>
  </si>
  <si>
    <t>Jamie Lee Seeger</t>
  </si>
  <si>
    <t>http://www.tampabay.com/resources/images/dti/rendered/2014/07/4stb_seeger071214a_13500168_8col.jpg</t>
  </si>
  <si>
    <t>West Cyrus Street and North Reynolds Avenue</t>
  </si>
  <si>
    <t>34428</t>
  </si>
  <si>
    <t>Similar to the better-known case of Rachel Hoffman, police pressed Seeger into service as a drug "informant" (actually undercover agent) to avoid her own narcotics charges. After her name became public record, she began to be suspected by narcotics figures and received threats. Turning to the sheriff's case managers for some kind of protection, she was turned down, and was shot dead in her car about a month later. Her family filed a wrongful death suit against the county.</t>
  </si>
  <si>
    <t>http://www.tampabay.com/news/courts/civil/family-of-murdered-citrus-county-sheriffs-informer-files-wrongful-death/2188148</t>
  </si>
  <si>
    <t>Mary Adeline Furey</t>
  </si>
  <si>
    <t>S Peninsula Dr &amp; Botefuhr Ave</t>
  </si>
  <si>
    <t>Furey's husband got the police called on him for making threats to a hotel clerk. When officers began following his vehicle, with the wife as a passenger, Furey initially went slowly but sped up unpredictably and crashed into a light pole. The collision killed his wife. For having a blood alcohol level above the legal limit he received 15 years for DUI manslaughter.</t>
  </si>
  <si>
    <t>http://articles.orlandosentinel.com/2004-05-06/news/0405060030_1_furey-daytona-beach-crash</t>
  </si>
  <si>
    <t>Karen Kelley</t>
  </si>
  <si>
    <t>E Prima Vista Blvd &amp; NE Lima Ct</t>
  </si>
  <si>
    <t>Kelley is said to have simply walked in front of a deputy's vehicle, which was travelling at full speed on a major road about 10 p.m. She died at the scene.</t>
  </si>
  <si>
    <t>http://www.wptv.com/news/region-st-lucie-county/port-st-lucie/woman-struck-killed-by-st-lucie-county-sheriffs-deputy-matthew-brewster-in-port-st-lucie-crash</t>
  </si>
  <si>
    <t>Rachel Lynette Etheridge</t>
  </si>
  <si>
    <t>Martin Luther King Jr Pkwy &amp; I-95</t>
  </si>
  <si>
    <t>About six in the evening Etheridge robbed a woman and her daughter at an ATM at gunpoint, and carjacked their 2008 orange Honda Fit. Police caught up to her on an interstate off-ramp, forced her into a guardrail and down an embankment. On approach officers thought they saw her rummaging around for something in the car and shot her to death. Etheridge had a formidable criminal record but only a replica gun.</t>
  </si>
  <si>
    <t>http://jacksonville.com/news/metro/2009-02-07/story/details_emerge_on_2_shot_by_police</t>
  </si>
  <si>
    <t>Sharlene "Sally" Jones</t>
  </si>
  <si>
    <t>36515 State Road 54</t>
  </si>
  <si>
    <t>Zephyrhills</t>
  </si>
  <si>
    <t>33541</t>
  </si>
  <si>
    <t>Deputies received a call that jewelry store owner Jones might be considering suicide. The deputy arrived and during the conversation, Jones raised a weapon at the deputy, who fatally shot her three times. Jones' husband said it was a bottle of Gatorade, not a gun.</t>
  </si>
  <si>
    <t>http://jacksonville.com/tu-online/apnews/stories/062102/D7K9QGK01.html</t>
  </si>
  <si>
    <t>Alfonso Ruben Renteria Gonzalez</t>
  </si>
  <si>
    <t>10701 Long Beach Blvd.</t>
  </si>
  <si>
    <t>Gonzalez was shot and killed when he approached an off-duty officer at a restaurant trying to sell him jewelry. Sheriff's Dept. news release stated that Officer Jose Cortez Amaya called 911 before he shot Gonzalez, but that was contradicted by the recording of the 911 call in which he states that he has already shot him. Amaya's actions were ruled improper and he was suspended for two days.</t>
  </si>
  <si>
    <t>http://www.laweekly.com/news/the-911-mystery-2132048</t>
  </si>
  <si>
    <t>Randall Raymond Ramsey</t>
  </si>
  <si>
    <t>4641 Brynhurst</t>
  </si>
  <si>
    <t>Gonzalez was shot and killed when he approached an off-duty officer at a restaurant trying to sell him jewelry. Sheriff's Dept. news release stated that Officer Jose Cortez Amaya called 911 before he shot Gonzalez, but that was contradicted by the recording of the 911 call in which he states that he as already shot him. Amaya's actions were ruled improper and he was suspended for two days.</t>
  </si>
  <si>
    <t>Billy James Johnson Jr.</t>
  </si>
  <si>
    <t>446 West Pacific Coast Highway</t>
  </si>
  <si>
    <t>Billy James Johnson Jr., a 30-year-old black male, died Friday, April 28, after being shot in Long Beach, according to Los Angeles County coroner's records.</t>
  </si>
  <si>
    <t>Darryl Wayne Black</t>
  </si>
  <si>
    <t>1951 Lime Ave.</t>
  </si>
  <si>
    <t>Darryl Wayne Black, 33, died after being shot in Long Beach, according to Los Angeles County coroner's records.</t>
  </si>
  <si>
    <t>Michael Scott Vanhise</t>
  </si>
  <si>
    <t>1963 N. Cahuenga Blvd.</t>
  </si>
  <si>
    <t>90068</t>
  </si>
  <si>
    <t>Michael Scott Vanhise died after being shot in Hollywood Hills, according to Los Angeles County coroner's records.</t>
  </si>
  <si>
    <t>Richard Navarro Garcia</t>
  </si>
  <si>
    <t>230 S. Sadler Ave.</t>
  </si>
  <si>
    <t>Richard Navarro Garcia died after being shot in East Los Angeles, according to Los Angeles County coroner's records.</t>
  </si>
  <si>
    <t>Javier Lopez Silva</t>
  </si>
  <si>
    <t>17351 W. Sunset Blvd.</t>
  </si>
  <si>
    <t>Pacific Palisades</t>
  </si>
  <si>
    <t>90272</t>
  </si>
  <si>
    <t>Javier Lopez Silva died after being shot in Pacific Palisades, according to Los Angeles County coroner's records.</t>
  </si>
  <si>
    <t>Everett Edward Evans</t>
  </si>
  <si>
    <t>1452 W. 46th St.</t>
  </si>
  <si>
    <t>90062</t>
  </si>
  <si>
    <t>Everett Edward Evans died after being shot in Vermont Square, according to Los Angeles County coroner's records.</t>
  </si>
  <si>
    <t>James Everitte Jenkins</t>
  </si>
  <si>
    <t>3825 Virginia St.</t>
  </si>
  <si>
    <t>James Everitte Jenkins died after being shot in Lynwood, according to Los Angeles County coroner's records.</t>
  </si>
  <si>
    <t>John Dennis Marshall</t>
  </si>
  <si>
    <t>19326 Northwood Ave.</t>
  </si>
  <si>
    <t>John Dennis Marshall died after being shot in Carson, according to Los Angeles County coroner's records.</t>
  </si>
  <si>
    <t>Jeremy Michael Sherbon</t>
  </si>
  <si>
    <t>http://www.koco.com/image/view/-/29639042/highRes/1/-/maxh/480/maxw/640/-/65qfxg/-/Sherbon-jpg.jpg</t>
  </si>
  <si>
    <t>3624 North Pennsylvania Avenue</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</si>
  <si>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</si>
  <si>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http://www.koco.com/news/oklahoma-city-police-kill-robbery-suspect-during-gun-battle/29617374</t>
  </si>
  <si>
    <t>William Forrest Spargur II</t>
  </si>
  <si>
    <t>http://www.chapelofthevalleymortuary.com/obituaries/uploads/OI1192741749_101.jpg</t>
  </si>
  <si>
    <t>Rancho Vista Boulevard and Cricket Lane</t>
  </si>
  <si>
    <t>Palmdale</t>
  </si>
  <si>
    <t>93551</t>
  </si>
  <si>
    <t>Deputies received a call of a possibly suicidal man with a gun, according to a news release from the sheriff’s office. When deputies arrived, Spargur allegedly pointed a gun at them and a deputy shot and killed him.</t>
  </si>
  <si>
    <t>http://abc7.com/news/suspect-injured-in-palmdale-deputy-involved-shooting/384773/</t>
  </si>
  <si>
    <t>Luke Ghost Bear</t>
  </si>
  <si>
    <t>1721 N Maple Ave</t>
  </si>
  <si>
    <t>According to the Argus Leader: Ghost Bear called 911 to report an unwanted intoxicated person, then told a witness that "when the cops arrive we are going to get it on." Officer Marc Black arrived at the scene and was met in the parking lot by Ghost Bear, who was holding a knife. Ghost Bear refused to drop the knife and pursued Black. Black attempted to use pepper spray on Ghost Bear several times before he lunged at the officer. Black fired three shots, all three hit Ghost Bear, who died.</t>
  </si>
  <si>
    <t>https://drive.google.com/file/d/0B-l9Ys3cd80fQnpuV1BZQ1JKUWc/view?usp=sharing</t>
  </si>
  <si>
    <t>Reported by Mark Walker, Argus Leader/burghart</t>
  </si>
  <si>
    <t>Allan F. Liberty</t>
  </si>
  <si>
    <t>E Elk St &amp; E Anaconda Rd</t>
  </si>
  <si>
    <t>According to the Argus Leader: Rapid City Police Officer Spencer O'Bryan spotted a suspicious man near his home. O'Bryan turned on his flashlight and saw Liberty crouched behind a fence. Liberty stood up and shined a flashlight in the off-duty officer's face. O'Bryan drew his weapon and said "I have a gun and I'm a cop." Liberty got down on the sidewalk when ordered to and told O'Bryan he had a gun. Liberty then got up from the sidewalk and approached O'Bryan. He ignored orders to stop and began to draw his gun. O'Bryan fired five times, all five shots hit Liberty, who died.</t>
  </si>
  <si>
    <t>https://drive.google.com/file/d/0B-l9Ys3cd80fckhwM1dYUjAxUnc/view?usp=sharing</t>
  </si>
  <si>
    <t>Donald Ian Ange</t>
  </si>
  <si>
    <t>711 East Blvd</t>
  </si>
  <si>
    <t>According to the Argus Leader: Police received a call that Ange was intoxicated and threatening his girlfriend. Rapid City Police Officer Richard Holt responded and after hearing yelling, entered the home and found Ange holding his girlfriend around the shoulders with a large kitchen knife in his hand. Ange headed toward Holt and said "I'm going to [explicative] kill you." Holt backed out and Ange pursued him. Holt told Ange to drop the knife. Ange ran toward him, knife over his head. Holt fired five times, including one fatal shot to Ange's shoulder.</t>
  </si>
  <si>
    <t>https://drive.google.com/file/d/0B-l9Ys3cd80fU2t0NTE2aEp5aTQ/view?usp=sharing</t>
  </si>
  <si>
    <t>Justin James Anderson</t>
  </si>
  <si>
    <t>2531 Long Acre Dr</t>
  </si>
  <si>
    <t>57703</t>
  </si>
  <si>
    <t>Rapid City Police Department/Pennington County Sheriff’s Department Special Response Team</t>
  </si>
  <si>
    <t>According to the Argus Leader: Deputies responded to the home of James Anderson after he reported his son Justin was out of control and threatening to harm himself. He barricaded himself in his parent's home and attempts to negotiate were unsuccessful. He told negotiators he wanted to kill a cop. He fired at least nine rounds. Marc Black fired one shot through a glass door, hitting Justin in the abdomen.</t>
  </si>
  <si>
    <t>https://drive.google.com/file/d/0B-l9Ys3cd80fckFoVUdKdEg3NFU/view?usp=sharing</t>
  </si>
  <si>
    <t>Eric Christianson</t>
  </si>
  <si>
    <t>Wilmot</t>
  </si>
  <si>
    <t>57279</t>
  </si>
  <si>
    <t>Roberts</t>
  </si>
  <si>
    <t>Roberts County Sheriff's Department</t>
  </si>
  <si>
    <t>According to the Argus Leader: Christianson's mother called police to report her son had punctured the tires of several hunters' vehicles with a pitchfork. Roberts County Deputy Sheriff Tom McClelland was helping vehicle owners change tires when Christianson approached them carrying a handgun. A gunshot was heard. McClelland got his shotgun from his patrol vehicle and used his loudspeaker to order Christianson to stop and drop his weapon. Christianson ran toward McClelland and raised his gun at the deputy, who fired one round, fatally striking him in the jaw.</t>
  </si>
  <si>
    <t>https://drive.google.com/file/d/0B-l9Ys3cd80fSmgyc3dxQUJyNlE/view?usp=sharing</t>
  </si>
  <si>
    <t>Joshua Thomas Gilchrist</t>
  </si>
  <si>
    <t>http://murderpedia.org/male.G/images/gilchrist_josh/gilchrist_josh.jpg</t>
  </si>
  <si>
    <t>1461 McDonald Dr</t>
  </si>
  <si>
    <t>Huron</t>
  </si>
  <si>
    <t>57350</t>
  </si>
  <si>
    <t>Beadle</t>
  </si>
  <si>
    <t>Huron Police Department</t>
  </si>
  <si>
    <t>According to the Argus Leader: Officers responded to a home for a possible stabbing. Gilchrist was assaulting his family members. When they arrived, his sister answered the door covered in blood and told them Gilchrist was trying to kill her mom. When officers entered the home, they saw Gilchrist running toward them with a sword above his shoulders. He ran out the front door and attacked an officer. After failed attempts to taser him, Huron Police Sgt. Daniel Schlader fired four shots, striking Gilchrist twice, including a fatal shot that passed through the left shoulder and lung.</t>
  </si>
  <si>
    <t>https://drive.google.com/file/d/0B-l9Ys3cd80fVUowMVRQMk9KR3c/view?usp=sharing</t>
  </si>
  <si>
    <t>Anthony Larocco</t>
  </si>
  <si>
    <t>http://image1.findagrave.com/photos250/photos/2009/144/22542954_124329714556.jpg</t>
  </si>
  <si>
    <t>Harrold</t>
  </si>
  <si>
    <t>57536</t>
  </si>
  <si>
    <t>Hughes</t>
  </si>
  <si>
    <t>South Dakota Highway Patrol</t>
  </si>
  <si>
    <t>According to the Argus Leader: Police received multiple calls from a crisis line counselor and Larocco himself, telling them he was mentally ill, carrying a 9mm and had been drinking. He was threatening to shoot himself and said, "I will put a gun to the officers and they will shoot me." He initiated a high-speed pursuit that ended with a standoff in a field. Larocco alternated between putting the gun to his own head and in his mouth and pointing the gun at officers. They ordered him to drop his gun at least 30 times. Officers took cover behind the doors of the vehicles when Larocco began advancing toward them with his gun aimed. Trooper Ryan Lantz fired fatal one shot and he fell to the ground.</t>
  </si>
  <si>
    <t>https://drive.google.com/file/d/0B-l9Ys3cd80fYWMyRnpmeTVVbXc/view?usp=sharing</t>
  </si>
  <si>
    <t>Christopher Capps</t>
  </si>
  <si>
    <t>4800 Everest Rd</t>
  </si>
  <si>
    <t>Pennington County Sheriff's Department</t>
  </si>
  <si>
    <t>According to the Argus Leader: Multiple witnesses saw 22-year-old Capps push 15-year-old Blaze Davidson off a bike and assault him. An adult witness, Darrell Scribner, chased Capps into a nearby field. When Pennington County Deputy David Olson arrived he saw Scribner yelling at Capps and watched Capps turn around and start walking toward Scribner. Capps bent and picked something up. Olson yelled "Sheriff's Office!" to identify himself. Capps turned and started running toward Olson. Capps was holding was Olson thought was a knife. Olson tells Capps to stop and get to the ground, but he doesn't. Olson fired five rounds and hit Capps with all five. Investigators find a sharpened piece of driftwood next to Capps' body.</t>
  </si>
  <si>
    <t>https://drive.google.com/file/d/0B-l9Ys3cd80fRWlVZTNsa3BLelU/view?usp=sharing</t>
  </si>
  <si>
    <t>Thomas Clair Webster</t>
  </si>
  <si>
    <t>1301 E Bennett St</t>
  </si>
  <si>
    <t>57103</t>
  </si>
  <si>
    <t>Minnehaha County Sheriff's Department Warrant Division</t>
  </si>
  <si>
    <t>According to the Argus Leader: Minnehaha County Sheriff's Deputies went to the home of Webster to make an arrest for three outstanding warrants. Authorities knew Webster was carrying a concealed weapon and was telling people he wasn't going to be taken into custody without a fight. As Webster left his home, deputies arrived in an unmarked van and identified themselves as law enforcement. Webster walked away from the deputies, and when they pursued him he turned and pulled out a gun. He attempted to point the gun at Deputy Craig Butler, who fired four rounds. Deputy Joe Bosman fired two rounds. All six hit Webster, killing him.</t>
  </si>
  <si>
    <t>https://drive.google.com/file/d/0B-l9Ys3cd80fZzFwUXpPeUtFS3c/view?usp=sharing</t>
  </si>
  <si>
    <t>Scott Mollman</t>
  </si>
  <si>
    <t>6248 Blake Rd</t>
  </si>
  <si>
    <t>According to the Argus Leader: Pennington County dispatcher received multiple calls about a black sports car speeding and driving erratically with a flat tire on Highway 44. Deputy Ed Johnson went to the home of Mollman, the car's registered owner and heard a gunshot from a garage. As Johnson stood in the doorway of the garage, Mollman walked toward him with a revolver in one hand and rife in the other. Johnson ordered him to put the gun down multiple times and Mollman stated, "Why, why put the guns down? Haven't you heard of death by cop?" Mollman moved close enough Johnson to reach out and touch him when the deputy decided to fire his gun seven times, killing Mollman.</t>
  </si>
  <si>
    <t>https://drive.google.com/file/d/0B-l9Ys3cd80fdTM3Zy13MnJ4RTQ/view?usp=sharing</t>
  </si>
  <si>
    <t>Aaron Sivert Thompson</t>
  </si>
  <si>
    <t>3108 E 19th St</t>
  </si>
  <si>
    <t>According to the Argus Leader: Sioux Falls dispatchers received a 911 hang-up call. When they called the number back a female caller said her roommate, Thompson, was upset and threatening to kill himself. When officers arrived, Thompson was walking down the sidewalk with a handgun. Police ordered him to drop the gun more than 30 times. Thompson fired his pistol toward officers, and they returned fire. Thompson continued to move forward and fire his gun, while five officers fired their weapons. Thompson fell in the driveway at 11:37 p.m. and died from multiple gunshot wounds to the torso after being hit 14 times.</t>
  </si>
  <si>
    <t>https://drive.google.com/file/d/0B-l9Ys3cd80fdTVYYkhkMmlZbWc/view?usp=sharing</t>
  </si>
  <si>
    <t>Cody Engen</t>
  </si>
  <si>
    <t>http://2.bp.blogspot.com/-6ehqwYm4EhE/Tmj2gjVL02I/AAAAAAAAA2k/p5vmOyUqifY/s400/Code+Glenn+Engen.jpg</t>
  </si>
  <si>
    <t>Mt Rushmore Rd &amp; N 6th St</t>
  </si>
  <si>
    <t>Custer</t>
  </si>
  <si>
    <t>57730</t>
  </si>
  <si>
    <t>Custer County Sheriff's Office and South Dakota Highway Patrol</t>
  </si>
  <si>
    <t>According to the Argus Leader: After leaving a bar, an intoxicated Engen went home, loaded his handgun, fired off a round and got in his truck and drove away. He made a call to 911 that he was drunk, had a gun and wanted to kill an officer. When he was found near the high school, he fired two rounds at deputies and drove back into town, where he rammed his vehicle through the front door of the sheriff's office. Engen barricaded himself there for about 30 minutes. Engen walking out the back door with his handgun and encountered two deputies and Trooper Todd Albertson. Albertson ordered him to drop his gun. When Engen kept walking in his direction Albertson shot Engen three times.</t>
  </si>
  <si>
    <t>https://drive.google.com/file/d/0B-l9Ys3cd80fOWdnUXZheGJpMWs/view?usp=sharing</t>
  </si>
  <si>
    <t>Joy Ann Sherman</t>
  </si>
  <si>
    <t>1221 South Burr St</t>
  </si>
  <si>
    <t>Mitchell</t>
  </si>
  <si>
    <t>57301</t>
  </si>
  <si>
    <t>Davison</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</si>
  <si>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</si>
  <si>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</si>
  <si>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</si>
  <si>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Ashif Anwar</t>
  </si>
  <si>
    <t>http://crimeblog.dallasnews.com/files/2014/11/Ashif-Anwar.jpg</t>
  </si>
  <si>
    <t>3135 East Carpenter Freeway</t>
  </si>
  <si>
    <t>Irving</t>
  </si>
  <si>
    <t>75062</t>
  </si>
  <si>
    <t>Irving Police Department</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</si>
  <si>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</si>
  <si>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</si>
  <si>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Josue Narciso Fuentes</t>
  </si>
  <si>
    <t>https://tribktla.files.wordpress.com/2014/11/fuentes-pic.jpg?w=300&amp;h=168</t>
  </si>
  <si>
    <t>15699 Victory Blvd</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</si>
  <si>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</si>
  <si>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http://www.dailynews.com/general-news/20141230/family-of-pierce-college-student-fatally-shot-by-police-files-claim-against-los-angeles</t>
  </si>
  <si>
    <t>Daniel Zamora</t>
  </si>
  <si>
    <t>W Glendale Ave &amp; N 39th Ave</t>
  </si>
  <si>
    <t>Unclear</t>
  </si>
  <si>
    <t>Zamora appeared to be hallucinating. He was asking officers for help until he tried to punch an officer. That is when officers struggled Zamora to the ground and handcuffed him. Zamora stopped breathing and was pronounced dead at the hospital.</t>
  </si>
  <si>
    <t>http://www.azfamily.com/news/PD-Man-dies-after-causing-disturbance-in-Phoenix-neighborhood-282085441.html</t>
  </si>
  <si>
    <t>Jorge Trejo</t>
  </si>
  <si>
    <t>3200 Huron St</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</si>
  <si>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</si>
  <si>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</si>
  <si>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Troy Hart</t>
  </si>
  <si>
    <t>http://cdn.inquisitr.com/wp-content/uploads/2014/11/Troy-Hart-police-shooting-665x385.jpg</t>
  </si>
  <si>
    <t>Grand Traverse Street &amp; Clare Court</t>
  </si>
  <si>
    <t>Westland</t>
  </si>
  <si>
    <t>48186</t>
  </si>
  <si>
    <t>Westland Police Department</t>
  </si>
  <si>
    <t>Hart, a severely handicapped man, was shot and killed after police after disobeying orders to drop a knife.</t>
  </si>
  <si>
    <t>http://www.inquisitr.com/1600250/troy-hart-police-shooting/</t>
  </si>
  <si>
    <t>Richard Barrett</t>
  </si>
  <si>
    <t>300 block Cherry Ave.</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</si>
  <si>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</si>
  <si>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</si>
  <si>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David Grayson</t>
  </si>
  <si>
    <t>5800 Jacksboro Highway</t>
  </si>
  <si>
    <t>76114</t>
  </si>
  <si>
    <t>Sansom Park Police Department</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</si>
  <si>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</si>
  <si>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</si>
  <si>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Johnn T. Wilson III</t>
  </si>
  <si>
    <t>data:image/jpeg;base64,/9j/4AAQSkZJRgABAQAAAQABAAD/2wCEAAkGBxQTEhUUEhQVFBQUFBQUFBQVFRQUGBUYFRQXFxUVFhQYHCggGBolHBQUITEhJSkrLy4uFx8zODMsNygtLisBCgoKDg0OGxAQGywkHCQsLCwsLCwsLCwsLCwsLCwsLCwsLCwsLCwsLCwsLCwsLCwsLCwsLCwsLCwsLCwsLCwsLP/AABEIAKgBLAMBIgACEQEDEQH/xAAcAAABBQEBAQAAAAAAAAAAAAAFAAEDBAYCBwj/xABDEAACAQMBBAcDCAgFBQEAAAABAgADBBEhBRIxQQYTIlFhcZEygaEUI0JSsbPB0SRigpKy4fDxBzM0coMVc6LC0kP/xAAZAQADAQEBAAAAAAAAAAAAAAAAAgMBBAX/xAAkEQACAgICAgMAAwEAAAAAAAAAAQIRAyESMSIyBBNBI1FhFP/aAAwDAQACEQMRAD8ACU5do8JSpy7RkihTvxBNQQ5fJpAtVZoEay7acZTEuWnGLIaJoLKF6MD2UL0JyTOiJaWB7Sru7QbubdX1oriGBMttCtuXhb6rUz/4JK/GdSEz+oK6a0Ny7qdzBX9QAfiDAW/Nl/ibb4elUH0lZT7iCP4jMQWndLs46DWwbE1agAno1GxWkmFGvM8zM70IphE3zxPCaetWzPL+TNuVfh6Px4UilXG9iMLXMmRNZep0sCSTOvpAs2IH4zk2mOUKOmZVrqw75RUxbYIrUOMo3NIY4D3wpXyM5Eo1WzHiM3apmauqWuh155x7pUC8tRiG9o2+M4548IOajnPgNR752QlZ5mbHT0VKi904EtlcDiPtlarxlTnGzHzOcxAwMOwZ0DI8xwZhpLUacRyY0nLsouhooopgDRRRQAQjxhHjAIR4wnUADNOXaMo0zLtAxQJLlMiArhdZo6gyIDvF1mgUJbs+MqmWrTjEkNEP2ULW8E2UK0jOWZ0RLizJ7cH6RU80+6SalHmU2836RU/Y+6SUwewuf1DXTe363Z1OqPoFGJ8+wftE8yE9c2YnyjZNWnxKioB676/14TyETvZxpnoWxTilTAmlp0dMzN9FQDTXPKaA7QRdCw8p5OVNy0epjaSJ0pay8lOVrW6ViCJfVtdOUWMNjymd07MDU6Qbf7Vt00LDPgCfwlraNcsOydJlLipSBwzKeOg7XwE6VGJC5MkutpI4O4Rnuwf6EFi5DHddCpPPkfyhilteio3VUn3AfxESjtC6pHtFHGuhAUa+eYOP9IpGVdsjqIOHh/KCLijhtO7GsJ1r5FO653SQCM8wQCCCNOYlW4IYaHTvB5e6bjtM3IoyiBKoxrwHdKtbvhCo2F5ccY75RuDO1O0eVJbIQY84nWYMwcTqcToTDTsR4yx5N9lF0NFFFMAaKKKACEeMI8YBTqcx8wAMJLdAykDJ6LRQCqwRtBNTCtE6SjtFOM0AK8sWp1kFQayWicRZDRDlo8JJWgOhUltKs5mjoiF1rTMbdfNep+x92kLrUgLax+df9n+BY+JbEzepsv8ADGpvCvSPAhGHu3g38Qnl+2bU0rirTP0KjL6HSbn/AA7u9y8QcnDIfepI+IEudIejpfaVaoaZ6vcFYvpqRTXKoDpnI46nWdjejjirZkbC5c01CHHfx/CErayCnI6x2PE4AHqT+EJVKlBa7JTYGmAjqVxjDDXJ5nIPGXqG2UDMQpNCl2XqqoOGONweJJInI75aO9NcbKNO8q0v/wAn9QfgJe2F0nNZ3SmgDrTdyKrbo7AGQMA5JzJ/+ptXrmjQUOvUiqGLpvMNMgAeywJ4HWDNh7JyajuvtOyjIwcKcfnMaUPKSHT56iEra1e4y1Z8kjIRP8tRjwzvHzJlYbIbPzFHrDrrwXTvPARWly9JzSGd5BkeKcj+BnAvayFjTqld45I7Ix3gZ5Qi7Zsk0UG2xVos6laXWUqgRl3wG7WdUXd1AxqfEd83Nhstqlv1uj1CCyqeGQM4z8Jiqd9RDO9WoHqPjJHbY40Gi+UOWHSGpuBLam/tA9ZU7K4H6p193OdEZQRzzhN9Gf6XXRetjqyQgCNmmSm8CQwDA5IGBrM3UZeS1KR70O+vvU4OJt9o0OJJOScknvMC1lB00knkTejoWLxA9spPBlccyNG/dPAyrdLgTTdGrNCX3gOJHfwl2+2MjjO6oVuGD2vPwMZZknTI/wDK2uzA5j5lnadiaLlW8we8SpmdCp7OOUXF0zrM7DSLM6E2jCdY84pnjO5GXZWPQ0UUUwBooooAIR4wjxgEI8YR4AFRJaRkIktKKAVtY17T0j2kuV6eRNAy1SnrOlpwhUt9YhbxZDRIKQlumsdKcsokgy8RkWBtrpioT3hT8APwmiRYF26O15HdP7qsPtMfH2Lm9Snsi56qvTf6rq3oczef4iXpt69tV3nCMWpsqnsNgrnfHPsu2D+rwnnYE23T09fsulU4mm1NvX5s/EzqStHHfGQLaxqUSerpKVqAhawHWArg4A+qdeJE5pMKFA0TVQLUzvo2GbJ00A1zM30TXrKwpuSVKtpk40m8p7FSn7CqAdcga+s48slCVHoYf5FYCt7hKS4oUGJwfnGBQDPHP0m15TW7OplLeip47mTy9okyn8iBIB4Z7XlND8n6w5GFAAHkBObJNzVF6UXZntqWyVBh1BI4HmPIwVR6OA69UGHeRmai5sVY6sMCVKAVKgWm+Q3tAHPv04RsdrRRtVopWmxgvBQvkMQpRtt3hmcVbo0mG/qvJvzhGpdqUBHdGcGxHOgFtQZHrMvVbX1mj2rV00mau14zcSNm9BHo6Oyx4c9O/M0F5aq6k5IwgKtntZA1BPPhzgTosNNACAeYzjQ4MI39Q6gNpqOQ88wl7GQ6Mv0x7SUnPtHIPoD/AF5zL5ml2lUpVCN9iQgwAD6n+u6VfmB7KZ89ftnbjbUTzs7TmBUPdrLFO2c8FPpj7YQe+x7Kge4SJ71zzj2yBGLdl9rnOHEtUAWBzyMjrJEl2VS1ZXijkRooDRRRQAQjxo8YBRZiigAVE7pzgx1MUArZmF93IgK0eHKLaTQKVSlrI2Es1zKtRoshonKtOw8hBnQMgy6LavA+0Dlqo7jTb0UA/AwmDA9w3z7Dk2F9UAlMXYmX1B7NiWtobec2fUEnG8RgYxxDjMpGH+jey7eulVK5VTgFHZt3BGc49x+EvdbOarM30Tq4uqZ78j1BnqNKqDjJmTTYez7dgflL1GUggrgDI8hCNtd9obp0OoPfOHLJZHaPQ+OuKpl3a1y4IWlg59oE8O4+MgsNuVh826rvcAQ2AfdxgpLnNRsndyTk+/QCWt6mToCx79ST7hCMf8KykgpXdEGX7VU64wX/AHQfykVtdOmSKLLnixwMwpsqwrHVKRDEal9NOXGXX6P16uDUcLrjAA/DjLrHok8qT7AFTaBOjAEcxmPZvrujO42ceBGuI+1+jtKmxBrFnyAiqPHtFzyGJao0AoUDguvoCPxmNUbF2DbxcmB9oU8A9+P7QxcvqT5wFtCtk4iRWxpvRzsq+qUh2SNRqDqDrBW2NtVXJXRRnULnXzMuBtfdOF6N1qrFxuhGORk8fdKpxTtnPkcuNRBNM6CSAw+nRVvpVAPIZ+2NddHgq9liW5ZAxKffA5fqkAyZzmGLQUs7tSn1b9zZKnxDHSXzSUcN0DwwIPN+JGrFYN2ZTyracx9k5uaUJ21VXDbpBwcHHiO+VrpJl27K8aiBnSRESzXEgaBM4ijxoAKKKPiMA0UcCPiABVxGE6qGciKBatzDlq+kz9EwtaVNIASXTSkzye9MGNUmSGiW1MmAlKg2ZfppIMvE6EB7ROKzHuK/wrNElKCrzZtV6rdXSdwd3VUYj2F54x3x8cknsXIm0BrvRzjvz6gH8ZASZpKnRa5OC1IroB2iOWnLXhid0+iFT6TAeQJ/KUeWH9kPrkZZ4d2Ddabv1dR5cxC9Hocn0mY+AAEIWvRemvsoc8iWb85GeSJbHFxdgm+slbOBxOc8COfETS9EkpUEy9PefUh9GPLA14cIGu7Z6Lbj+ankfDzkNK+ZDoZkZv8AC/FS7PRG26T7KfvH8oO2rc1GXDPnOuF7I/M++ZxNqMecv0ahYayn2WgWKMekQCnjXnHY4Vj4aSarT5wdtS8CIc6Sa7KNoDX9zgYgukCxz4+pnHar1N1dSdTjkO8w7SsAgxzxKNUiV8nQKangfaZoejF6lUJRVgKmGwDkcDwz341xM9tmpu9lfaPwHfBVvTdCHU4KkEMDqCNQY0MKyLyIfIy8HS7PXR0dY+04HkCZIOjFP6TufLC/hI+hvSQXdPdbArUx2xwDD66/iOU0JEosEI/hzPNJ/plr7okpOae44+pVG8PUQcvRTX/SW4PealUr+5vzczkx1BLoT7GYPbGz2ohAzJqCQtNAiIBjQAAZ48fCZ66mw6cN2qf+1vtExtxJS9jqi7xpgq4lYrLtVJH1cBCqFj7kn3Y+IAQbkcJJYowHG5FuTvMaAFtjHjGOYptElIy/bvBYeT0asAoIXbaQU8s3FbIlFnis1IuWsN0FgK1aHLZpFl4ltUmu2Gh6hMfr/eNMmhm26Pn9Hp/t/evFlBT0ZklSJBbmdCyzxlrMeavjwRB5GVDaASo8KsIPuUwZDPiraHxyt7B99aLVUq3uPMHvExNe1KOUcYI+I5ETeiUdrbKWuuDkMPZYcQfxHhIYsnHs6IujO2QUcYctbmmBrjAmaudhXVMMRuuACcg4Jxr7JEzVxtC5J3VQtkZGOGD3zvx76Y0pKjc7X2tTA0OAOcxd1VqXbkJpTB1c8PIDmZPZ9G61XtXLhV+opyT5ngIdo2iooRBhRoJZJR2yduWl0Q7JslpLur5k8Sfz8pb2pWWmhY+4cyeQkiKqgscAAZJ7hzmU2ptI1XyAdxfY/wDo+M2K5ujJyWJWUajEku3EnMrVbrOixripyjUac60q0jzW3J2y1s++ehUWpTbDKcj8QRzBnq+w+ltGuqhmFOoVBYNoucahXOhnkOgOvxlm2cOxUchk4/toAAWPgO8ia6Yuz3RXBGQQQeBGo7uMU8X2dtatR/yqrKOO7nI481OR6Q/a9P66/wCYiOPIofUafCZxNC3T58NS/wBr/asxdarCnSjpCl0abIrKVVgwODqSpGCOPAzPu85p+x1wfgjpnnBaRFoszDDrejZnOY8AFFFFiMAo06xFuwAtRGKM0mMcEzpGkZkiLADpjpICJeWlmN8nmMZHNrDVu0GUqMv0hiSbKxCSPNz0c/01P9v71556jTf9GD+i0v8Ak++qTY9iZegpHzGilDnHzIbmnkSYRGLKPJUwTpgfGDFLtxRlIieZlxuDo6oy5IWJ59fDqqpA1VWI05azRdLtufJ6WEPzr5C/qjm/9c5htkXXWKysdQcjyP8APM6PjwfHl+DRklKjT0aytr/XpJajCDrBsaQZtraZYmmh4aO3/qJ0xTm6RaclBWxttbQNU9Wh7APaP1j3DwED133dM6zmq+6MAysuSdZ6EYKKpHk5Mjm7Y6JJxoNZLSpYE5dsHXUd00QrLSYsq6AuwAzwGeZ7sDWWLegFtWrZPbrdVSOdd1QWcnlrlRj9UwlS2cqAV7hhubu91IPaYFc4ABHj6TJ3V1vOSuibzFF5AEnGnfiHRq2FXrMuODDwkwuUOh0g52qrSDMvYfKgkAcuXP38IS6MbI+UbzVKm5TQ7p7wcZDE40X4zVIGh8eOY5EayQFnCtvhWwGGcHxGeUu9ROXI/NnRD1KO5H3JfFvHNtFsAfuRwku9RHFGaBSCR+rl4UZ0KU2wKIpx+ql3q4+5CwKOY7RojEGODJUaRERAwAv0qkk60SirTreiSGRcWtJ0qwaDJ6TSdUUiEkeejdFf9HR/5fv6k8zpGemdFR+hUf8Al++qR4di5egpHM5EeOQHijR4GCxBW2q6UKbVahwqjXxPIDvJMKkzxzpv0i+V1WCH5miSqgcGPOoe/OuPDzg8SnpmqVbAu39qNcVWqNpnRR9UDgJT2XW3KoPI9kyu7y1s1M7x44wPWdH1rjxJvI1LkGL7aBwVpZP1mXkOeDp4wObgeyCB59k/EQkBoMdkAYwOfnK9dlx2hnkFIzkysMKitBkzPI7ZAlsOJ3vTI9RLVvQUa5BMGC017LFSTwU4AltUcfTDY+uoJ/eGDGomXatPuMhFpUbeNOm9RhwVFLe844CdWTE6vlB9bVlHnnUfGE7XpibWk9JafbYMUYaatkB2JGum6RiDWjP0C7Z29cXFBKdREo0QwUYV13igxjUk9nifGKv0eDoGtlqFRj52plVfs67iEZxnXPkMQI1ZnVVZiQuVGeWSWJ8SSxJPjNQuzKzUc1LhwqqB1ak+wMDGAQNNNIi2P0Z+tsxkK9YGKnmATgc5deruUuroVqhU+3T3WAJYanh5QncBrfdVR1tuAuXIO+CwBOCfZ4jThmX7SotQKHCgMhZsDDdpTgE5xnny5R1EzkD+jFv2GUk5DcMYAyOXfDgtpHsfZq0d4KwYEjhjIwOB/nDCUZw5U+bLwfiD/k05NvDK20c2kWma2AGtpH1E0PyKRvZR0mLYCFKLqoZNnOTaRqCwR1UfqT3QuLWd/JPCbRlmP3I+5LYoToUJOyxQNON1cI/JovksLAHinH3ISFrOhZxJM1A0U5NTpwgtnJls4llEVaKz07osP0Gl/wAv31SYBbWeh9F0xZ0x/wB376oY2PsTL0W48RijEWOJ0JzHmmAbplcmnZV2Xjubo/bIU/AmeEpWKnB1Q4DcezyyO6fQm2LPrqFWkfpoy+/GnxxPnm5031PEgD0I/KWxCy6HFHOc6Y+PlDd3XFDqLZVOBR6yqeb3FdVZifBECIP2u+A69YADHHAhildrWt6r1Km7VUhix4k57OBzydMCUlLjs3HDl2cHfPco9T+QkSpvnI4DRfxacIrv7fZX6o4nxbw8IQpJLpkKoVC3xr3/ANYnboACWwFHEmTMwVSW0AmfvrzfOvI6Djj3cCYrkkalZfejcXH+QnzaYPFB5E7x0HnA+0au+wIO8Qqrw7hrjw1PpC9ztUml1VIFFOOtcaA6YK4HHxlDZOzWrVNxCF46scYGuceJAMm9jRRDY2LY6zA3VJOTjlxwOZmwtQ1Sn1VNiKm4KgYMCdSd5QORGUhPZmy6dNN8UwFIwd47xUEa9nONZmL/AHS5KqUXOVGTkY8eMpGNCydl5ab4em6KXYFd4aKWOnbGOyTzIPHBlbZu/RLdavaYhnV8Bsqe0UPsuoGDpg4EWxNrdpgw3jjD5G8GJOg05f2l17tj7J3lzqjAOinHZxVTLIBgasJQQJ2BGSVOQcEHOT5EYyIbtxmZulUw5OgJxkB98ZA1wfPPDSHbGtOTIvJlovQWo0pL1Ma2MtKIlG2VuojNby6EjlJoA02s5+SQmUnO5AAeLUTsWwl4JH3IAY1dnSRdnRRTzuTOw6Gz4/yDwjxTObChxZToWcUUHJgdC0nQtoopnJmo6FtNj0fTFvTH+/7x40UtgfkJm9SWOIopZERR4opphiumfTIUg9G3INQZD1ARin3hTzbx5ec8qpjfZTxyeJ7xrrz45iilsRuRaLRsaaAkrvMeA1OSeSr3yCxoDJJ9ocAfo/ziilyNBKnTltKQHHhxJjxRpPQi2wDtO+32wPZXh598qhCdFGSRnAHAf2EUUkV6JLOku+nWBtzVmxx7OTjXTOgOPGayx6NpW3ntnO+uRnJIYHtKQTrnkeXlFFHSJtmdp7SuFqNbsSCWKsrE6Hjk48pY2g2AO848POPFGiMTbGtd2lVZQWYVACumWVijYbXhjfAPIkRf9TNFwzPkn2KgUkOoyN2sMg9Yh0JiijdIyi4K2XLYUaKCF4ZXe1Hgcg++GLCvFFOfJ7Gx6NLY1MiE6cUUQ0mWdRRQAWIsRRQAWIoooAf/2Q==</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</si>
  <si>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</si>
  <si>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</si>
  <si>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Adam Thomas</t>
  </si>
  <si>
    <t>41100 Toledo Dr</t>
  </si>
  <si>
    <t>Hemet</t>
  </si>
  <si>
    <t>92544</t>
  </si>
  <si>
    <t>United States Border Patrol</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</si>
  <si>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</si>
  <si>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http://www.nbclosangeles.com/news/local/Argument-Leads-to-Deadly-Shooting-in-Hemet-Police-282031501.html</t>
  </si>
  <si>
    <t>Caleb Joseph Ryan</t>
  </si>
  <si>
    <t>http://media.al.com/news_birmingham_impact/photo/16887564-large.jpg</t>
  </si>
  <si>
    <t>Martin Road</t>
  </si>
  <si>
    <t>Blountsville</t>
  </si>
  <si>
    <t>35031</t>
  </si>
  <si>
    <t>Blount County Sheriff's Office</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</si>
  <si>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</si>
  <si>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</si>
  <si>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Kevin Felix</t>
  </si>
  <si>
    <t>Timberleaf Blvd and Greenbelt Blvd</t>
  </si>
  <si>
    <t>Felix was the driver of a vehicle involved in a minor collision with an unmarked police car on a Wednesday early evening. Police didn't reveal whether this was a tactical maneuver or a random accident. Felix is said to have pulled a weapon on the officers, and he was shot to death.</t>
  </si>
  <si>
    <t>http://articles.orlandosentinel.com/2008-01-31/news/cfbriefs31_4_1_felix-police-identified-death-by-police</t>
  </si>
  <si>
    <t>Francisco David Galvez</t>
  </si>
  <si>
    <t>http://ak-cache.legacy.net/legacy/images/Cobrands/Tucson/Photos/0008306697-01_20141106.jpg</t>
  </si>
  <si>
    <t>N 1st Ave &amp; E Navajo Rd</t>
  </si>
  <si>
    <t>Tuscan Police Department</t>
  </si>
  <si>
    <t>http://www.tucsonnewsnow.com/story/27187359/bicyclist-fatally-struck-by-police-officer-in-unmarked-vehicle</t>
  </si>
  <si>
    <t>Cinque D'Jahspora</t>
  </si>
  <si>
    <t>http://media.tumblr.com/03f86212c2c09bd0996d13d043e9d451/tumblr_inline_nfz9zkbP2A1ruklg0.jpg</t>
  </si>
  <si>
    <t>1104 N Parkway</t>
  </si>
  <si>
    <t>38305</t>
  </si>
  <si>
    <t>Shot and killed after stabbing a police officer.</t>
  </si>
  <si>
    <t>http://www.jacksonsun.com/story/news/local/2014/11/11/parents-man-shot-officer-speak-tbi-investigate/18836355/</t>
  </si>
  <si>
    <t>Teresa</t>
  </si>
  <si>
    <t>Jimmy Jimenez</t>
  </si>
  <si>
    <t>4400 block SW 37th Ave</t>
  </si>
  <si>
    <t>Police found Jimenez in his neighbor's yard at 6 a.m. with revolver in hand, shooting at imaginary prowlers. He'd had no criminal record, although police had previously responded to his reports of burglars who were not there. This day he not only refused to drop the weapon, but fired on officers. They returned fire. Jimenez was charged with several counts of attempted murder before dying of his wounds on May 1.</t>
  </si>
  <si>
    <t>http://articles.sun-sentinel.com/2006-03-31/news/0603301156_1_deputies-veda-coleman-wright-full-duty</t>
  </si>
  <si>
    <t>Dominic James Giacobbe</t>
  </si>
  <si>
    <t>310 Southeast Kings Bay Drive</t>
  </si>
  <si>
    <t>Giacobbe's family had sent him off from a nearby county with a ticket to New Mexico, but he exited the bus at Crystal River. Consistent with his history of mental issues and criminal activity he visited several local business for two days, directing traffic, talking about angels, and making a nuisance of himself. At a Sonic drive-in in the early morning hours, though, this developed into Giacobbe stabbing a K-9 and charging a deputy. He was fatally shot six times.</t>
  </si>
  <si>
    <t>http://www.chronicleonline.com/content/deputy-cleared-shooting</t>
  </si>
  <si>
    <t>Earl Storey</t>
  </si>
  <si>
    <t>Glades Rd &amp; I-95</t>
  </si>
  <si>
    <t>Storey and another man were doing smash-and-grab burglaries of parked cars at a movie theatre. Caught red-handed by the police, they drove off in a Mercury on a service road, then hit spiked stop-strips and crashed. Storey bolted from the car into heavy traffic and was killed by a passing truck. His accomplice was charged with his murder.</t>
  </si>
  <si>
    <t>http://articles.sun-sentinel.com/2010-05-14/news/fl-boca-pursuit-crash-brf-20100514_1_car-burglaries-police-car-unmarked-car</t>
  </si>
  <si>
    <t>Kirby Serafin</t>
  </si>
  <si>
    <t>http://sheriff.org/assets/attachments/kirbyserafin.jpg</t>
  </si>
  <si>
    <t>200 block Northeast 41st Street</t>
  </si>
  <si>
    <t>On reviewing the videotape of a convenience-store shoplifting incident, a county deputy recognized the suspect as Serafin and went out to look for him. Located about an hour later by the lone officer, the two struggled and Serafin was killed by a gunshot to the face. He was unarmed.</t>
  </si>
  <si>
    <t>http://articles.sun-sentinel.com/2004-10-02/news/0410020107_1_sheriff-s-office-deputy-s-gun-oakland-park</t>
  </si>
  <si>
    <t>Jeffery Weekley</t>
  </si>
  <si>
    <t>533 Pope Street</t>
  </si>
  <si>
    <t>32439</t>
  </si>
  <si>
    <t>A county deputy responded to a 911 hang-up call from Weekley's residence. It had been a minor domestic disturbance. On the deputy's arrival Weekley fled into the woods. The deputy believed him to be intoxicated and armed with a pocket knife, and fatally shot him. He was unarmed and forensic evidence did not match the officer's story.</t>
  </si>
  <si>
    <t>http://www.newsherald.com/news/crime-public-safety/plaintiffs-rest-in-deputy-sheriff-trial-1.393210</t>
  </si>
  <si>
    <t>Ronald Glennlewis Evans</t>
  </si>
  <si>
    <t>http://flaglerlive.com/wp-content/uploads/ronald-evans.jpg</t>
  </si>
  <si>
    <t>100 East Moody Boulevard</t>
  </si>
  <si>
    <t>Bunnell</t>
  </si>
  <si>
    <t>A county deputy pulled Evans over on his motorcycle just after noon and got his identification, but Evans then sped off, achieving 100 MPH in a 45 MPH zone. Less than a mile later Evans ran a red light, swerved, struck a pickup, and careened into a Citgo gas station striking two cars there. He was fatally injured.</t>
  </si>
  <si>
    <t>http://flaglerlive.com/72896/citgo-fatality/</t>
  </si>
  <si>
    <t>Joshua David Merritt</t>
  </si>
  <si>
    <t>https://ncflindependent.files.wordpress.com/2014/12/merritt.jpg?w=300&amp;h=225</t>
  </si>
  <si>
    <t>97119 Pirate’s Way</t>
  </si>
  <si>
    <t>Yulee</t>
  </si>
  <si>
    <t>32097</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</si>
  <si>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</si>
  <si>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</si>
  <si>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Keith Williamson</t>
  </si>
  <si>
    <t>Courtney Campbell Causeway</t>
  </si>
  <si>
    <t>Motorcyclist Williamson was killed, and his passenger injured, during a police chase that reached speeds of over 120 MPH. Williamson struck a cruiser that pulled in front of him and lost control. Police claimed "this was not a chase," contradicted by dash cam video. That video was switched off seconds before the fatal crash. And because Williamson was not a suspect in a violent felony, the chase went against the department's own policy.</t>
  </si>
  <si>
    <t>http://www.tampabay.com/news/publicsafety/accidents/video-shows-chase-that-clearwater-police-say-didnt-happen/2117684</t>
  </si>
  <si>
    <t>Rolando Martinez</t>
  </si>
  <si>
    <t>http://www.mynews13.com/content/dam/news/images/2014/06/2/rolando-martinez-mugshot-061314.jpg</t>
  </si>
  <si>
    <t>Douglas Ave &amp; W Highland St</t>
  </si>
  <si>
    <t>Altamonte Springs</t>
  </si>
  <si>
    <t>32714</t>
  </si>
  <si>
    <t>Martinez attempted a carjacking at a Kangaroo gas station but failed when his would-be-victim fought him off. The second attempt, taking a truck from a Domino's pizza driver, succeeded, and he led police on a high-speed chase with multiple accidents. Ultimately, with local officers in hot pursuit and with guns drawn, he struck a tree and died of his crash injuries.</t>
  </si>
  <si>
    <t>http://www.mynews13.com/content/news/cfnews13/news/article.html/content/news/articles/cfn/2014/6/12/suspect_dies_in_semi.html</t>
  </si>
  <si>
    <t>Jesus Zuriel Orduno Luviano</t>
  </si>
  <si>
    <t>Highwayy 111 and Shields Road</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</si>
  <si>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</si>
  <si>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</si>
  <si>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Raphael Thomas</t>
  </si>
  <si>
    <t>http://media2.newsnet5.com/photo/2014/11/04/Raupheal-Thomas-4_1415128586951_9445805_ver1.0_640_480.jpg</t>
  </si>
  <si>
    <t>Roslyn Ave &amp; Orrin St</t>
  </si>
  <si>
    <t>Akron</t>
  </si>
  <si>
    <t>44320</t>
  </si>
  <si>
    <t>Summit</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</si>
  <si>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</si>
  <si>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t>
  </si>
  <si>
    <t>http://www.wakr.net/news/item/157334-one-dead-in-apd-shooting</t>
  </si>
  <si>
    <t>Garrett Gagne</t>
  </si>
  <si>
    <t>http://media1.s-nbcnews.com/j/newscms/2015_01/830881/150101-garrett-gagne-230p_d6d8c54f430b815cbac38386d787efd3.nbcnews-ux-320-200.jpg</t>
  </si>
  <si>
    <t>Crowell Road and Tipcart Drive</t>
  </si>
  <si>
    <t>02633</t>
  </si>
  <si>
    <t>Barnstable</t>
  </si>
  <si>
    <t>Chatham Police Department</t>
  </si>
  <si>
    <t>An officer was responding to an emergency. The officer ran over a large object, and immediately pulled over. The officer discovered that he'd run over a human body. The victim was fatally wounded. The District Attorney said that Gagne was "seriously impaired" from drugs and alcohol.</t>
  </si>
  <si>
    <t>http://www.masslive.com/news/index.ssf/2015/01/garrett_gagne_of_longmeadow_im.html</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</si>
  <si>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</si>
  <si>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</si>
  <si>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</si>
  <si>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</si>
  <si>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</si>
  <si>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Minneapolis Star Tribune/burghart</t>
  </si>
  <si>
    <t>Chue Xiong</t>
  </si>
  <si>
    <t>Minnehaha Ave E &amp; Payne Ave</t>
  </si>
  <si>
    <t>Xiong's family reported a shotgun and compound bow and arrows stolen from their home shortly before police spotted Xiong in a parking lot. Xiong raised the shotgun as officers arrived in a marked squad car and gunfire was exchanged, police said. Xiong was killed and officer King was wounded.</t>
  </si>
  <si>
    <t>http://www.startribune.com/local/stpaul/175833821.html</t>
  </si>
  <si>
    <t>Donald Gartner</t>
  </si>
  <si>
    <t>http://stmedia.startribune.com/images/12_donald_gartner.jpg</t>
  </si>
  <si>
    <t>594 York Avenue</t>
  </si>
  <si>
    <t>Police were called to the home Gartner shared with his girlfriend following a report that men had been fighting with pipes. The officers encountered Gartner and his girlfriend, who had scratches and a bruise on the side of her head. Gartner lunged at the officers with a knife, police said, and they shot and killed him.</t>
  </si>
  <si>
    <t>http://www.startribune.com/local/11557561.html</t>
  </si>
  <si>
    <t>Jason John Jones</t>
  </si>
  <si>
    <t>http://stmedia.startribune.com/images/9_jason_jones.jpg</t>
  </si>
  <si>
    <t>Ivy Avenue and Birmingham Street</t>
  </si>
  <si>
    <t>Jones allegedly stole a car at gunpoint and later shot and killed Sgt. Bergeron. He later was stopped by Longbehn while carrying a tool box. Jones hit Longbehn with a bolt, breaking his nose and several facial bones. A fight ensued, and Longbehn shot Jones several times, killing him.</t>
  </si>
  <si>
    <t>http://www.startribune.com/local/east/92733874.html</t>
  </si>
  <si>
    <t>John Charles Carr</t>
  </si>
  <si>
    <t>http://stmedia.startribune.com/images/8_john_carr.jpg</t>
  </si>
  <si>
    <t>1739 Old Hudson Road</t>
  </si>
  <si>
    <t>Police responded to a report that a man who may have been under the influence of meth was suicidal and armed with knives. When officers knocked on the door of the Carr's room, he yelled that he would kill them. Carr entered the hallway wielding knives and was killed when all four officers opened fire, police said.</t>
  </si>
  <si>
    <t>http://www.startribune.com/local/stpaul/98798124.html</t>
  </si>
  <si>
    <t>Johnnie Rodgers</t>
  </si>
  <si>
    <t>425 Rice Street</t>
  </si>
  <si>
    <t>An officer spotted Rodgers, a suspect in a grocery-store robbery in Roseville, driving into a Sears parking lot just north of downtown St. Paul. Rodgers exited his vehicle carrying a knife, according to police. The officer repeatedly told him to stop, but Rodgers advanced on the officer, who shot him several times in the chest. Rodgers was pronounced dead at the hospital.</t>
  </si>
  <si>
    <t>Melvin Fletcher Jr.</t>
  </si>
  <si>
    <t>http://www.fatalencounters.org/wp-content/uploads/2013/10/Fletcher_Melvin.jpg</t>
  </si>
  <si>
    <t>Grand Ave and Ayd Mill Road</t>
  </si>
  <si>
    <t>55105</t>
  </si>
  <si>
    <t>Armed with a gun, Fletcher allegedly robbed Kowalski’s Market and fled through a rear entrance. Officers shot Fletcher as they chased him down a wooded area to Ayd Mill Road.</t>
  </si>
  <si>
    <t>http://www.startribune.com/local/stpaul/183985041.html</t>
  </si>
  <si>
    <t>Romell Hill</t>
  </si>
  <si>
    <t>http://stmedia.startribune.com/images/10_romell_hill.jpg</t>
  </si>
  <si>
    <t>1619 East Maryland Avenue</t>
  </si>
  <si>
    <t>Police responded to a report that Hill and another man who had been involved in an earlier fight had returned to an apartment complex. Officers saw the men flee through an apartment window, and police said a struggle ensued and Hill discharged his weapon, striking an officer in the leg. All three officers returned fire, killing him.</t>
  </si>
  <si>
    <t>http://www.startribune.com/local/stpaul/78756312.html?elr=KArksLckD8EQDUoaEyqyP4O:DW3ckUiD3aPc:_Yyc:aUUZ</t>
  </si>
  <si>
    <t>Victor T. Gaddy</t>
  </si>
  <si>
    <t>http://stmedia.startribune.com/images/7_victor_gaddy.jpg</t>
  </si>
  <si>
    <t>720 Payne Avenue</t>
  </si>
  <si>
    <t>Officers stopped Gaddy at the request of Minneapolis police, who said he was a suspect in a narcotics investigation. When Gaddy used his car to ram unmarked squad cars, officers shot and killed him, officials said in a statement.</t>
  </si>
  <si>
    <t>http://www.startribune.com/local/stpaul/175546911.html</t>
  </si>
  <si>
    <t>W Minnehaha Ave &amp; Arundel St</t>
  </si>
  <si>
    <t>Vang allegedly forced his way into a sport-utility vehicle after crashing his own vehicle into a fence outside Oakland Cemetery. With police in pursuit, Vang jumped out and started firing at officers. Police shot and killed Vang.</t>
  </si>
  <si>
    <t>http://www.startribune.com/local/stpaul/269892011.html</t>
  </si>
  <si>
    <t>Gordon Wheeler Sr.</t>
  </si>
  <si>
    <t>http://www.emblombrennyfuneral.com/obituaries/uploads/995/303.jpg</t>
  </si>
  <si>
    <t>213 1st Ave. SE</t>
  </si>
  <si>
    <t>56345</t>
  </si>
  <si>
    <t>Morrison</t>
  </si>
  <si>
    <t>Minnesota State Patrol, Morrison County Sheriff's Office</t>
  </si>
  <si>
    <t>After years of disagreements about his now-closed adult entertainment businesses, Wheeler held about six people hostage at gunpoint during a Morrison County Board meeting in Little Falls.</t>
  </si>
  <si>
    <t>http://www.twincities.com/newsletter-morning/ci_9687400</t>
  </si>
  <si>
    <t>MPR News/burghart</t>
  </si>
  <si>
    <t>Brandon Lee Rodriguez</t>
  </si>
  <si>
    <t>4901 N Clark St.</t>
  </si>
  <si>
    <t>Hastings</t>
  </si>
  <si>
    <t>55033</t>
  </si>
  <si>
    <t>Dakota</t>
  </si>
  <si>
    <t>Hastings Police Department</t>
  </si>
  <si>
    <t>When police were called to a domestic dispute at a home in Hastings, Rodriguez fled on foot to the nearby Elizabeth Ann Seton Cemetery. Rodriguez, wielding a 3-foot Samurai-style sword, refused to heed officers' commands to drop the weapon. Police fired a Taser stun gun in an attempt to subdue Rodriguez, but he continued toward the officers, one of whom shot him with his gun.</t>
  </si>
  <si>
    <t>http://www.startribune.com/local/east/24445639.html</t>
  </si>
  <si>
    <t>Mario Alejandro (Alex) Molina Campos</t>
  </si>
  <si>
    <t>20 Airport Rd. S</t>
  </si>
  <si>
    <t>Dodge Center</t>
  </si>
  <si>
    <t>55927</t>
  </si>
  <si>
    <t>Dodge</t>
  </si>
  <si>
    <t>Owatonna Police Department</t>
  </si>
  <si>
    <t>A plainclothes BCA agent working an undercover drug investigation met with Molina Campos in the parking lot of the Dodge Center grocery store. During the meeting, Molina Campos drove his car into the agent and tried to drive away. Police say several officers approached Molina Campos' car, and an Owatonna police officer fired.</t>
  </si>
  <si>
    <t>http://www.startribune.com/local/27569649.html</t>
  </si>
  <si>
    <t>Erik Kirk Kolski</t>
  </si>
  <si>
    <t>http://s5.forevermissed.com/lst/e/r/eric-kirk-kolski/photo/cache/539984_103985126401609_2080845062_n_thumb_68d651066d05d7d61fe59cb3d3c509a5.jpg</t>
  </si>
  <si>
    <t>10600 block Winnetka Ave. N</t>
  </si>
  <si>
    <t>Brooklyn Park</t>
  </si>
  <si>
    <t>55428</t>
  </si>
  <si>
    <t>Brooklyn Park Police Department</t>
  </si>
  <si>
    <t>According to court documents, Kolski pointed a shotgun at officers who had responded to a domestic-dispute call from Kolski's girlfriend, who had locked herself in the bathroom and called 911. Police say that, after negotiations with Kolski, the officers forced their way into Kolski's home, after which two of the officers fired.</t>
  </si>
  <si>
    <t>http://www.startribune.com/local/north/35130849.html</t>
  </si>
  <si>
    <t>Ahmed Guled</t>
  </si>
  <si>
    <t>Golden Valley Road &amp; Morgan Avenue North</t>
  </si>
  <si>
    <t>55411</t>
  </si>
  <si>
    <t>Police say Guled led officers on a high-speed chase in a car he was suspected of having stolen. During the incident, he drove the car toward officers who had been responding to an unrelated call. Guled's family disputes the explanation, and has filed a lawsuit.</t>
  </si>
  <si>
    <t>http://www.startribune.com/local/minneapolis/39137222.html</t>
  </si>
  <si>
    <t>Gordon William (Bill) Denmark</t>
  </si>
  <si>
    <t>128 2nd Ave W</t>
  </si>
  <si>
    <t>Shakopee</t>
  </si>
  <si>
    <t>55379</t>
  </si>
  <si>
    <t>Shakopee Police Department</t>
  </si>
  <si>
    <t>In the midst of a volatile marriage headed for divorce, Denmark's wife called police to her home, saying Denmark had assaulted her with a knife. By the time police arrived, Denmark had gone and a search had begun. The next day, police discovered that Denmark had broken into his wife's home and was hiding in an attic space, holding a knife. Police said officers ordered Denmark to drop the knife. According to the Star Tribune, officers then "Tasered him without effect and shot him to death when he continued to wield the knife."</t>
  </si>
  <si>
    <t>http://www.startribune.com/local/south/40199422.html</t>
  </si>
  <si>
    <t>Robert John (Robby) Erle</t>
  </si>
  <si>
    <t>http://www.bemidjipioneer.com/sites/default/files/styles/vert_350/public/erle-robert-paper_0.jpg?itok=vmufRBtj</t>
  </si>
  <si>
    <t>3rd St SE &amp; Kay Ave SE</t>
  </si>
  <si>
    <t>Bemidji</t>
  </si>
  <si>
    <t>56601</t>
  </si>
  <si>
    <t>Beltrami</t>
  </si>
  <si>
    <t>Bemidji Police Department</t>
  </si>
  <si>
    <t>Erle called 911, saying he'd been feeling ill. Police say that when paramedics arrived, Erle asked for a police officer. They say he lunged with a knife at Jager, who lost his Taser in the scuffle and shot Erle with his gun.</t>
  </si>
  <si>
    <t>http://www.nujournal.com/page/content.detail/id/508646/BCA--Bemidji-officer-shot-teen-twice.html</t>
  </si>
  <si>
    <t>Devon Dockery</t>
  </si>
  <si>
    <t>2253 Skillman Ave. E, North</t>
  </si>
  <si>
    <t>Maplewood Police Department</t>
  </si>
  <si>
    <t>Dockery's estranged wife had called police, concerned that he was inside her apartment. Dockery killed North St. Paul police officer Richard Crittenden with his own service weapon after throwing a flaming T-shirt at him. He then turned the officer's gun on Maplewood Officer Julie Olson, who returned fire, killing Dockery. Olson was slightly wounded during the confrontation.</t>
  </si>
  <si>
    <t>http://www.mprnews.org/story/2009/09/09/crittenden-shooting</t>
  </si>
  <si>
    <t>Dana Dempsey</t>
  </si>
  <si>
    <t>13880 Business Center Dr. NW</t>
  </si>
  <si>
    <t>Elk River</t>
  </si>
  <si>
    <t>55330</t>
  </si>
  <si>
    <t>Sherburne</t>
  </si>
  <si>
    <t>Sherburne County Sheriff's Office</t>
  </si>
  <si>
    <t>Dempsey skipped his sentencing hearing on meth charges, and instead headed for the parking lot of the Sherburne County Courthouse. He pulled out a gun and fired at deputies who'd been sent outside to look for him. Andren and Stottlemyre returned fire.</t>
  </si>
  <si>
    <t>http://www.startribune.com/local/west/63858957.html</t>
  </si>
  <si>
    <t>Jason Anthony Martin</t>
  </si>
  <si>
    <t>http://www.methven-taylor.com/fh_live/11300/11334/images/obituaries/450749_wlpp.jpg</t>
  </si>
  <si>
    <t>5190 Minnetonka Blvd.</t>
  </si>
  <si>
    <t>St. Louis Park Police Department</t>
  </si>
  <si>
    <t>St. Louis Park police say Herman noticed a pickup driving erratically after his shift and stopped to investigate, after calling for backup. Herman identified himself as a police officer and was wearing his uniform pants, badge and holster; but Martin, a passenger in the pickup and a Marine veteran, got upset, shouted at Herman, saying he wasn't a police officer, and punched him in the face. During the scuffle, police said, Martin, who had alcohol and marijuana in his system, reached for Herman's gun. Herman regained control and shot him.</t>
  </si>
  <si>
    <t>http://www.startribune.com/local/west/111968819.html</t>
  </si>
  <si>
    <t>Gerald Propps</t>
  </si>
  <si>
    <t>101-115 Myrtle St W</t>
  </si>
  <si>
    <t>Stillwater</t>
  </si>
  <si>
    <t>55082</t>
  </si>
  <si>
    <t>Stillwater Police Department</t>
  </si>
  <si>
    <t>Propps' wife, Trudy, had called 911 to request medical care for her husband. While Trudy and her daughter were on the phone with dispatchers, Propps shot his wife and, after his stepdaughter moved her into the hallway, holed up with a gun inside their apartment. When Allen arrived, Propps shot at him, and Allen returned fire.</t>
  </si>
  <si>
    <t>http://www.startribune.com/local/east/79182467.html</t>
  </si>
  <si>
    <t>Theodore Kowalzek</t>
  </si>
  <si>
    <t>http://www.strikefuneral.com/wp-content/uploads/photo-archive/Theodore-Kowalzek-Picture-100x125.jpg</t>
  </si>
  <si>
    <t>17717 Concord Dr. NE</t>
  </si>
  <si>
    <t>Ham Lake</t>
  </si>
  <si>
    <t>55304</t>
  </si>
  <si>
    <t>Anoka County Sheriff's Office</t>
  </si>
  <si>
    <t>When officers escorted former tenants onto Kowalzek's land to retrieve a car, they heard gunfire, which prompted a standoff with Kowalzek that involved multiple police departments. After more than 15 hours, a SWAT team entered the house. Kowalzek began to shoot, and officers returned fire. At first, police weren't sure whether Kowalzek had killed himself or had been struck by officers' gunfire. An autopsy later confirmed that Kowalzed had been fatally shot by a sheriff's deputy. A police dog was also killed in the incident.</t>
  </si>
  <si>
    <t>http://www.twincities.com/ci_14104794</t>
  </si>
  <si>
    <t>Robert T. (Bobby) Wilson</t>
  </si>
  <si>
    <t>8200 block Hadley Ave. S</t>
  </si>
  <si>
    <t>Cottage Grove</t>
  </si>
  <si>
    <t>55016</t>
  </si>
  <si>
    <t>Cottage Grove Police Department</t>
  </si>
  <si>
    <t>Police say Peterson pulled Wilson over because the car he was driving -- with his wife and infant inside -- had been connected to recent counterfeit-currency incidents. Peterson approached the car and Wilson sped away, with Peterson caught in the car. Wilson dragged the officer almost 200 yards. In an effort to stop the car, police said, Peterson fired his weapon, fatally wounding Wilson.</t>
  </si>
  <si>
    <t>http://www.startribune.com/local/south/89502587.html</t>
  </si>
  <si>
    <t>Timothy Scott Hanson</t>
  </si>
  <si>
    <t>1641-1699 Queens Dr</t>
  </si>
  <si>
    <t>55125</t>
  </si>
  <si>
    <t>Woodbury Public Safety</t>
  </si>
  <si>
    <t>According to police, officers were called to a domestic dispute at Hanson's Woodbury home. As Maklad approached the house, Hanson shot at him. The two men exchanged gunfire. Maklad was injured, Hanson killed.</t>
  </si>
  <si>
    <t>http://www.mprnews.org/story/2010/04/20/woodbury-police-shot</t>
  </si>
  <si>
    <t>Joshua James Walker</t>
  </si>
  <si>
    <t>800 block Apgar St S</t>
  </si>
  <si>
    <t>Police said two officers were responding to reports of a stabbing when their squad car was rammed by another vehicle. They said that car was being driven by the suspect in the stabbing, who was also a suspect in a burglary and carjacking in the area. After a traffic pursuit, officers cornered Walker, who was holding 'a dark object' and refused their orders to surrender. He was shot and killed by the officers. Walker's victim, the girlfriend of his brother, later died.</t>
  </si>
  <si>
    <t>http://www.mprnews.org/story/2010/05/11/police-chase-ends-in-shakopee-suspect-shot</t>
  </si>
  <si>
    <t>Donnie Joe Lira</t>
  </si>
  <si>
    <t>Race uknown</t>
  </si>
  <si>
    <t>4083 Gerzin Rd</t>
  </si>
  <si>
    <t>Cherry Township</t>
  </si>
  <si>
    <t>55768</t>
  </si>
  <si>
    <t>Minnesota State Patrol</t>
  </si>
  <si>
    <t>Pearson arrived at Lira's Cherry Township house after reports that he had opened fire on the Great Scott Township home where his estranged wife and two small children were staying. During a short standoff between the two, Lira reached into his nearby Chevrolet Cavalier and pulled out a rifle. He ignored Pearson's orders to drop the weapon, and instead loaded and pointed it at the officer. Pearson fired.</t>
  </si>
  <si>
    <t>http://www.mprnews.org/story/2010/07/07/trooper-shooting-video-release</t>
  </si>
  <si>
    <t>Jeffrey Lee Clausen</t>
  </si>
  <si>
    <t>http://www.fatalencounters.org/wp-content/uploads/2013/10/JeffreyLeeClausen.jpg</t>
  </si>
  <si>
    <t>8101 Hadley Ave. S</t>
  </si>
  <si>
    <t>Cottage Grove Police Department, Woodbury Public Safety</t>
  </si>
  <si>
    <t>As part of a felony weapons investigation, police stopped the car that Clausen and two others were riding in. According to police, Clausen got out of the car and repeatedly failed to follow officers' commands. Court documents say Clausen was unarmed, but 'pointed a dark object' at officers before he was shot. It later turned out to be the scope from a rifle. The rifle was in the trunk of his car.</t>
  </si>
  <si>
    <t>http://www.mprnews.org/story/2010/07/08/cottage-grove-shooting</t>
  </si>
  <si>
    <t>Joseph (Joey) Carl</t>
  </si>
  <si>
    <t>http://www.ilasting.com/uploads/joeycarl/images/profileIlastingPortjoeycarl1281297180.jpg</t>
  </si>
  <si>
    <t>400 block 79th Avenue West, Duluth</t>
  </si>
  <si>
    <t>Keast helped break up a party and outdoor bonfire, during which Carl's blood-alcohol level tested well above the legal limit to drive. Keast drove Carl home and left him in his father's care. Later that evening, Keast was called back to Carl's house after reports of window-breaking and yelling. When Keast arrived, Carl emerged from between cars parked on the street and began smashing the windshield of his squad car with a baseball bat. Keast attempted to move his squad car away from Carl, but as he backed up, Carl ran after him, bat raised. He smashed the driver-side window, ignoring Keast's orders to put the bat down. Keast fired once, killing Carl.</t>
  </si>
  <si>
    <t>http://www.mprnews.org/story/2010/09/15/ciliberto-duluth-teen-killing</t>
  </si>
  <si>
    <t>David Dean Paquin</t>
  </si>
  <si>
    <t>1300 Mayowood Rd SW</t>
  </si>
  <si>
    <t>55902</t>
  </si>
  <si>
    <t>Olmsted</t>
  </si>
  <si>
    <t>Olmsted County Sheriff's Office</t>
  </si>
  <si>
    <t>Paquin was pulled over by Olmsted County Sheriff's Deputy Christopher Wallace, who was investigating a recent bank robbery in which Paquin was a suspect. During the stop, Paquin and a companion ran away from Wallace and his dog. The deputy reported that Paquin attempted to attack him before he fired. According to the Mankato Free Press, detectives found two loaded firearms and plastic zip ties in the trunk of the car he was driving.</t>
  </si>
  <si>
    <t>http://www.postbulletin.com/news/crime/rochester-olmsted-law-enforcement-rarely-fire-weapons/article_c8d5b237-1359-52aa-bf44-f550e3a4a3e5.html</t>
  </si>
  <si>
    <t>Billie Noble Lobahanow</t>
  </si>
  <si>
    <t>9150 Lyndale Ave. S</t>
  </si>
  <si>
    <t>55420</t>
  </si>
  <si>
    <t>Bloomington Police Department</t>
  </si>
  <si>
    <t>As police responded to reports of a domestic assault at a Bloomington apartment building, they found a man in the building who had been stabbed. Police say Lobahanow, a suspect in the stabbing, confronted an officer while wielding two knives. The officer then fatally shot him. Lobahanow's family called the officer's response 'unjustified,' saying the Somali man had only been holding the knives and hadn't threatened officers.</t>
  </si>
  <si>
    <t>http://www.startribune.com/local/west/106723848.html</t>
  </si>
  <si>
    <t>Patrick Glenn Jeske</t>
  </si>
  <si>
    <t>http://www.thepetersonchapel.com/pics/1463.jpg</t>
  </si>
  <si>
    <t>5th St. and 8th Ave. NE</t>
  </si>
  <si>
    <t>Little Falls Police Department, Morrison County Sheriff's Office</t>
  </si>
  <si>
    <t>The Pioneer Press reported that, in his review of the incident, Crow Wing County Attorney Don Ryan said Jeske "was depressed, suicidal and fired at least one shot at officers who confronted him early Dec. 30 at the residence of an acquaintance." Jeske fired one shot, according to officers' squad car video, at about the same time officers fired on him.</t>
  </si>
  <si>
    <t>http://www.twincities.com/ci_17908649</t>
  </si>
  <si>
    <t>Thomas Robinson</t>
  </si>
  <si>
    <t>Lincoln Ave.</t>
  </si>
  <si>
    <t>Zumbrota</t>
  </si>
  <si>
    <t>55992</t>
  </si>
  <si>
    <t>Zumbrota Police Department</t>
  </si>
  <si>
    <t>Jarrett was escorting Robinson's estranged wife, Rebecca, to the couple's home so she could retrieve some of her belongings. When they arrived, Robinson met them in the driveway, where he shot his wife, wounding her. Jarrett returned fire.</t>
  </si>
  <si>
    <t>http://www.startribune.com/local/south/121811484.html</t>
  </si>
  <si>
    <t>Jason Barsness</t>
  </si>
  <si>
    <t>http://www.ceasefuneralhome.com/fh_live/11900/11968/images/obituaries/1131288_wlpp.jpg</t>
  </si>
  <si>
    <t>I-35E and I-35W</t>
  </si>
  <si>
    <t>55025</t>
  </si>
  <si>
    <t>Brooklyn Park Police Department, Minneapolis Police Department, Minnesota State Patrol</t>
  </si>
  <si>
    <t>Barsness, a suspect in the carjacking of a taxi driver at gunpoint in Minneapolis, led police on a high-speed chase in the cab. Officers forced him off the road on Interstate Hwy. 35E in Lino Lakes. As he exited the vehicle, police said, he was holding a silver handgun. Police say Barsness ignored their orders to drop the gun, and instead pointed it at them. Officers fired. The Pioneer Press reported that a silver air-gun pistol was found next to Barsness' body.</t>
  </si>
  <si>
    <t>http://www.twincities.com/ci_17803122</t>
  </si>
  <si>
    <t>Brian Butala</t>
  </si>
  <si>
    <t>366 Garfield Ave</t>
  </si>
  <si>
    <t>55802</t>
  </si>
  <si>
    <t>Butala was suspected of robbing a Walgreen's drugstore in Duluth. The next day, police caught up with him as part of their investigation into the robbery. Butala, armed with two guns, led police on a car chase through a Duluth neighborhood. He fired at officers three times. Wick responded by shooting Butala.</t>
  </si>
  <si>
    <t>http://www.northlandsnewscenter.com/enews/breaking/Decision-Reached-In-Officer-Involved-Shooting-130286398.html</t>
  </si>
  <si>
    <t>Debra K. Doree</t>
  </si>
  <si>
    <t>http://www.fatalencounters.org/wp-content/uploads/2013/10/DebraK.Doree_.jpg</t>
  </si>
  <si>
    <t>US-12</t>
  </si>
  <si>
    <t>Oakdale</t>
  </si>
  <si>
    <t>55128</t>
  </si>
  <si>
    <t>Doree attempted to flee a routine traffic stop, dragging Kalinoff with her car. Before he made the stop, Kalinoff had been warned that Doree might be transporting drugs. He noticed a white substance inside the car, and as he walked back to his squad car, Doree began driving away, but the officer's arm was caught on the door. Police say Kalinoff was dragged about 200 feet down the freeway before he fired at the car, hitting Doree. The Star Tribune later reported that Doree had been transporting methamphetamine. Her husband and 21 others were indicted in a drug ring soon after her death.</t>
  </si>
  <si>
    <t>http://minnesota.cbslocal.com/2012/02/01/grand-jury-clears-trooper-who-shot-killed-motorist/</t>
  </si>
  <si>
    <t>Chase Kolstad</t>
  </si>
  <si>
    <t>http://www.fawcett-junkerfuneralhome.com/obituaries/uploads/1066/4540000155538.jpg</t>
  </si>
  <si>
    <t>100 block Mill Street</t>
  </si>
  <si>
    <t>Minnesota City</t>
  </si>
  <si>
    <t>55959</t>
  </si>
  <si>
    <t>Winona</t>
  </si>
  <si>
    <t>Winona County Sheriff's Office</t>
  </si>
  <si>
    <t>Kolstad's girlfriend called police the evening of Sept. 14, saying he had threatened to kill her, then others and himself. Officers began a search for Kolstad, who they believed was armed with a gun. Police found Kolstad in a Minnesota City park, where he made his way to the ledge of a bridge and continued a standoff with police. Officers said Kolstad, who was later found to have been armed with a knife, not a gun, ignored orders to drop his weapon and instead wielded the weapon as though it were a gun. Hazelton fired one shot at Kolstad, killing him.</t>
  </si>
  <si>
    <t>http://www.mprnews.org/story/2012/03/23/deputy-shooting</t>
  </si>
  <si>
    <t>Katherine Marie Gordon</t>
  </si>
  <si>
    <t>Hopkins Crossroad &amp; I-394</t>
  </si>
  <si>
    <t>Minnetonka</t>
  </si>
  <si>
    <t>55305</t>
  </si>
  <si>
    <t>Golden Valley Police Department</t>
  </si>
  <si>
    <t>According to police, Gordon had been driving over the speed limit on Interstate Hwy. 394. When Zarrett attempted to pull her over, Gordon stopped her car next to a median. Police say she immediately got out of her car and pointed a small handgun at the officer. Zarrett fired.</t>
  </si>
  <si>
    <t>http://www.startribune.com/local/west/130435563.html</t>
  </si>
  <si>
    <t>Wayne Malone</t>
  </si>
  <si>
    <t>Larpenteur Avenue and Dale Street</t>
  </si>
  <si>
    <t>55117</t>
  </si>
  <si>
    <t>Police responded to a domestic disturbance call at Malone's Roseville apartment complex to find him wielding a pistol in the doorway of his apartment. Officers fired.</t>
  </si>
  <si>
    <t>http://www.twincities.com/ci_19365664</t>
  </si>
  <si>
    <t>Carl Anthony Tatum</t>
  </si>
  <si>
    <t>13947 Herald Ct.</t>
  </si>
  <si>
    <t>55124</t>
  </si>
  <si>
    <t>Apple Valley Police Department</t>
  </si>
  <si>
    <t>Police said Booth and Becker responded to a 911 call from Tatum's girlfriend, who told a dispatcher Tatum was assaulting and choking her. By the time the officers arrived, she had fled the home, leaving Tatum behind. Officers said they were able to calm Tatum, who was, according to the Pioneer Press, "in an agitated state." When they attempted to arrest him for domestic assault, he ran inside the house, grabbed a handgun and fired multiple shots at Booth, who returned fire.</t>
  </si>
  <si>
    <t>http://www.twincities.com/ci_20513964/apple-valley-police-shooting-suspect-dies-at-hospital</t>
  </si>
  <si>
    <t>DelShawn Crawford Sr.</t>
  </si>
  <si>
    <t>3017 19th Ave. S</t>
  </si>
  <si>
    <t>55407</t>
  </si>
  <si>
    <t>Police said officers responded to reports of a domestic assault in a Minneapolis apartment building. They heard a woman screaming from a second-floor apartment, but were refused entry into the unit. After the officers forced their way in, Crawford confronted them with a knife, which, according to police, he refused to put down. The officers fired.</t>
  </si>
  <si>
    <t>http://www.startribune.com/local/minneapolis/151472905.html</t>
  </si>
  <si>
    <t>Dontaylo Wright</t>
  </si>
  <si>
    <t>http://stmedia.startribune.com/images/04shot0601.jpg</t>
  </si>
  <si>
    <t>5300 block Emerson Ave. N</t>
  </si>
  <si>
    <t>Brooklyn Center</t>
  </si>
  <si>
    <t>55430</t>
  </si>
  <si>
    <t>Brooklyn Center Police Department</t>
  </si>
  <si>
    <t>Moua responded to a report of a man carrying a rifle down the middle of a Brooklyn Center street. Police said Moua pointed his gun at Wright, a 20-year-old Brooklyn Academy student just days away from getting his diploma, and told him to drop the weapon. When he didn't, Moua fired.</t>
  </si>
  <si>
    <t>http://www.startribune.com/local/north/156338455.html</t>
  </si>
  <si>
    <t>Robert Elias Aho</t>
  </si>
  <si>
    <t>http://www.jonespearson.com/sitemaker/memsol_data/2000/1246824/1246824_profile_pic.jpg</t>
  </si>
  <si>
    <t>38090 Feaski Cir.</t>
  </si>
  <si>
    <t>North Branch</t>
  </si>
  <si>
    <t>55056</t>
  </si>
  <si>
    <t>Chisago</t>
  </si>
  <si>
    <t>Chisago County Sheriff's Office</t>
  </si>
  <si>
    <t>Officers responded to reports of a domestic disturbance at Aho's home. When officers arrived, they learned Aho was inside the house with a gun, and that he had fired shots before they arrived. A garage door opened, and Aho came out, carrying a rifle and a shotgun. Aho had the gun barrels pointed up and "ignored repeated instructions to put the weapons down, and then lowered the barrel of one of the weapons to point at the officers," according to the BCA investigation into the incident. That's when Hussmann fired.</t>
  </si>
  <si>
    <t>http://www.twincities.com/ci_21035839/north-branch-officers-shoot-kill-armed-man</t>
  </si>
  <si>
    <t>Mark Eric Henderson Jr.</t>
  </si>
  <si>
    <t>1806 Wooddale Dr.</t>
  </si>
  <si>
    <t>Woodbury Police Department</t>
  </si>
  <si>
    <t>In the early stages of a four-hour hostage standoff at a Woodbury Red Roof Inn, police shot and killed Henderson, who they mistakenly believed had fired at them as he fled the motel room at the center of the standoff. The shots, according to the Bureau of Criminal Apprehension, had been fired at Henderson by Demetrius Ballinger, the Maplewood man who had been holding Henderson and 10 others hostage in the room.</t>
  </si>
  <si>
    <t>http://www.twincities.com/ci_21442567/woodbury-police-shoot-kill-person-at-motel</t>
  </si>
  <si>
    <t>Jeffrey Michael O'Connor</t>
  </si>
  <si>
    <t>http://www.gillbrothers.com/sites/gillbrothers.advantagelabs.com/files/imagecache/thumbnail/O%27Connor%2C%20Jeff%202012.jpg</t>
  </si>
  <si>
    <t>6600 block Park Ave. S</t>
  </si>
  <si>
    <t>Richfield</t>
  </si>
  <si>
    <t>55423</t>
  </si>
  <si>
    <t>Richfield Police Department</t>
  </si>
  <si>
    <t>Police responded to reports of a man with a knife at the Richfield house O'Connor shared with his aunt. When officers arrived, police said, they encountered O'Connor, holding his aunt at knifepoint. The officers were able to subdue O'Connor briefly with a Taser, but a struggle soon followed, as O'Connor fought the officers with his knife. An officer freed the aunt from the situation as it escalated, and one of the officers fired at O'Connor. According to the investigative report, O'Connor's family members described a history of mental illness that had intensified shortly before his death.</t>
  </si>
  <si>
    <t>http://www.myfoxtwincities.com/story/19745266/richfield-officer-involved-shooting</t>
  </si>
  <si>
    <t>Lloyd Hodgson Tschohl</t>
  </si>
  <si>
    <t>http://www.mankatomortuary.com/sitemaker/memsol_data/1954/1412088/1412088_profile_pic.jpg</t>
  </si>
  <si>
    <t>1610 Lor Ray Dr.</t>
  </si>
  <si>
    <t>Mankato</t>
  </si>
  <si>
    <t>56003</t>
  </si>
  <si>
    <t>Nicollet</t>
  </si>
  <si>
    <t>Mankato Department of Public Safety, North Mankato Police Department</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</si>
  <si>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</si>
  <si>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</si>
  <si>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Miquell (Mike) David Deppa</t>
  </si>
  <si>
    <t>http://www.bemidjipioneer.com/sites/default/files/styles/vert_175/public/fieldimages/1/obits/0707/1738120-deppamc_0.jpg?itok=jt6_agmL</t>
  </si>
  <si>
    <t>9203 Spencer Rd. NW</t>
  </si>
  <si>
    <t>Liberty Township</t>
  </si>
  <si>
    <t>Beltrami County Sheriff's Office</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</si>
  <si>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</si>
  <si>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</si>
  <si>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Edmond Demont Fair</t>
  </si>
  <si>
    <t>https://cbsminnesota.files.wordpress.com/2013/08/brooklyn-center-officer-involved-shooting.png?w=195&amp;h=146&amp;crop=1</t>
  </si>
  <si>
    <t>6539 Shingle Creek Parkway</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</si>
  <si>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</si>
  <si>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</si>
  <si>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http://ak-cache.legacy.net/legacy/images/cobrands/twincities/photos/0071200842-01-1_20131123.jpgx?w=130&amp;h=180&amp;option=1&amp;v=0x000000002c111143</t>
  </si>
  <si>
    <t>1005 Heritage Ln.</t>
  </si>
  <si>
    <t>Police said officers arrived at the home of 74-year-old Stephen Larson, a gynecological surgeon, to find the doctor dead and Hoffstrom in the front yard with a handgun. After what police described as diligent attempts at negotiation, shots were fired and Hoffman died at the scene. Police later said Hoffstrom's mother had been a patient of the doctor's, and that Hoffstrom had "recently expressed hostility" toward him.</t>
  </si>
  <si>
    <t>http://www.mprnews.org/story/2013/11/17/man-shot-by-police-identified</t>
  </si>
  <si>
    <t>http://www.lakesidememorialchapel.com/fh_live/12400/12415/images/obituaries/2660106.jpg</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</si>
  <si>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</si>
  <si>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http://www.mprnews.org/story/2014/11/17/police-justified-in-ramsey-shooting</t>
  </si>
  <si>
    <t>William Thomas Holt</t>
  </si>
  <si>
    <t>http://www.watsongiddensfuneralhome.com/obituaries/uploads/OI1699916608_IMG0749.jpg</t>
  </si>
  <si>
    <t>2500 Lowry Ave. NE</t>
  </si>
  <si>
    <t>55418</t>
  </si>
  <si>
    <t>East Metro SWAT Team, Roseville Police Department</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</si>
  <si>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</si>
  <si>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</si>
  <si>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Johnathon Dean (JD) Mar</t>
  </si>
  <si>
    <t>Rice St &amp; I-694</t>
  </si>
  <si>
    <t>Shoreview</t>
  </si>
  <si>
    <t>55126</t>
  </si>
  <si>
    <t>Hennepin County Sheriff's Office, Brooklyn Center Police Department</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</si>
  <si>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</si>
  <si>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</si>
  <si>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Anthony Alberto Ponce</t>
  </si>
  <si>
    <t>502 East Hwy. 351</t>
  </si>
  <si>
    <t>Beeville Police Department</t>
  </si>
  <si>
    <t>An officer stopped the vehicle of a robbery suspect in a Walmart Parking lot. The suspect exited the vehicle while holding a gun and ignored commands to drop his weapon. The suspect pointed the gun at the officer, who then fired three shots, killing the victim.</t>
  </si>
  <si>
    <t>Feisty/KS</t>
  </si>
  <si>
    <t>Daniel Young</t>
  </si>
  <si>
    <t>100 E 400 S</t>
  </si>
  <si>
    <t>Jerome</t>
  </si>
  <si>
    <t>Jerome County Sheriff’s Office</t>
  </si>
  <si>
    <t>A deputy contacted three men, one of them Young, walking south on South 100 East. Young was armed with a handgun. Officials have released little information about the events leading up to the shooting.</t>
  </si>
  <si>
    <t>kbp/irish</t>
  </si>
  <si>
    <t>William Anderson</t>
  </si>
  <si>
    <t>Sparkman St NW</t>
  </si>
  <si>
    <t>Hartselle</t>
  </si>
  <si>
    <t>Hartselle Police Department</t>
  </si>
  <si>
    <t>Lt. James Holladay was on a routine patrol when a man crossed the street in front of him, and he ran him down. Anderson died his injuries.</t>
  </si>
  <si>
    <t>Anthony Laviolette</t>
  </si>
  <si>
    <t>Ackley Road</t>
  </si>
  <si>
    <t>Yakima County Sheriff's Office</t>
  </si>
  <si>
    <t>Laviolette wouldn't pull over his vehicle after reportedly stealing a bicycle. Laviolette crashed into a ditch. A deputy told Laviolette to exit his vehicle, but instead he accelerated, knocked over the deputy prompting him to shoot and kill Laviolette.</t>
  </si>
  <si>
    <t>Aaron Fulton</t>
  </si>
  <si>
    <t>OH-7 &amp; County House Ln</t>
  </si>
  <si>
    <t>Aaron Fulton, 28, was attempting to cross Ohio 7 near the County House Lane intersection when he was hit by Deputy Brad Holbert. A hypodermic needle was found on Fulton, it is unclear whether he was intoxicated or not.</t>
  </si>
  <si>
    <t>Ernest F. McKnight Jr.</t>
  </si>
  <si>
    <t>64 Township Rd 256</t>
  </si>
  <si>
    <t>Kitts Hill</t>
  </si>
  <si>
    <t>Lawrence County Sheriff’s Office</t>
  </si>
  <si>
    <t>Investigators were executing a warrant at a home when they say they were confronted by Ernest F. McKnight, Jr. They say McKnight pointed a weapon at them, and refused to put it down. Detective Aaron Bollinger, fearing for his life, shot and killed McKnight.</t>
  </si>
  <si>
    <t>Rosendo Gino Rodriquez</t>
  </si>
  <si>
    <t>2700 W Washington Ave</t>
  </si>
  <si>
    <t>Officers were sent to check up on Rodriquez to try to talk him into taking his medication. When Rodriquez saw the officers he ran and barricaded himself inside a bathroom. SWAT was eventually called because the officers felt Rodriquez was acting aggressively by locking himself in. When they finally broke down the door Rodriquez had a machete. Officers feared for their lives and shot and killed Rodriquez.</t>
  </si>
  <si>
    <t>Christopher Ray Oliver</t>
  </si>
  <si>
    <t>Jackie Avenue &amp; Friar Street</t>
  </si>
  <si>
    <t>Woodland Hills</t>
  </si>
  <si>
    <t>Off-duty LAPD officer Steven Ulrich went to investigate a disturbance outside his home and saw Oliver in a truck crashing into parked cars. He followed a short distance on foot and ordered Oliver from the damaged vehicle. Oliver did not exit and Ulrich, who feared he would be run over, shot and killed Oliver. While Ulrich was not discipled, Los Angeles paid $1.4 million to Oliver's son in a civil suit.</t>
  </si>
  <si>
    <t>Los Angeles TImes, The Homicide Report/Robin</t>
  </si>
  <si>
    <t>Terrell James Towns</t>
  </si>
  <si>
    <t>2500 block 141st Place</t>
  </si>
  <si>
    <t>Gardena</t>
  </si>
  <si>
    <t>Terrell James Towns, a 23-year-old black male, died after being shot in Gardena.</t>
  </si>
  <si>
    <t>Ming Chinh Ly</t>
  </si>
  <si>
    <t>3800 block Rosemead Boulevard</t>
  </si>
  <si>
    <t>Martin Garcia Escobar</t>
  </si>
  <si>
    <t>44200 Kingtree Ave.</t>
  </si>
  <si>
    <t>Deputies responded to a call from Escobar's daughter who said her father was stabbing her mother. When they arrived, Escobar swung a machete at one of them. The other deputy shot him to protect his partner. Escobar's wife was expected to recover from her wounds.</t>
  </si>
  <si>
    <t>Trinidad Norman Rodriguez</t>
  </si>
  <si>
    <t>Imperial Highway &amp; Avenida Manuel Salinas</t>
  </si>
  <si>
    <t>Norwalk</t>
  </si>
  <si>
    <t>Trinidad Norman Rodriguez, a 46-year-old Latino male, died after being shot in Norwalk.</t>
  </si>
  <si>
    <t>Arthur Ray Shamburger</t>
  </si>
  <si>
    <t>2106 S. 5th Ave.</t>
  </si>
  <si>
    <t>Arthur Ray Shamburger, a 36-year-old black male, died after being shot in Jefferson Park.</t>
  </si>
  <si>
    <t>17700 Western Ave.</t>
  </si>
  <si>
    <t>Officers were fired upon while responding to a call of Walker threatening his neighbors at at trailer park. Walker was armed with two semi-auto rifles and a handgun. Officers returned fire, killing him.</t>
  </si>
  <si>
    <t>Daniel Sanchez</t>
  </si>
  <si>
    <t>N. Figueroa Street &amp; Cypress Avenue</t>
  </si>
  <si>
    <t>Officers were pursuing a speeding vehicle when it crashed into a traffic pole. The driver did not comply with commands to leave the vehicle. Upon approach, one of the officers saw what he thought was a handgun and all three of them fired upon the driver, killing him. No weapon was found.</t>
  </si>
  <si>
    <t>Anton Armondo Burrell</t>
  </si>
  <si>
    <t>708 S. Flower Street</t>
  </si>
  <si>
    <t>An officer stopped the vehicle of a robbery suspect in a Walmart parking lot. The suspect exited the vehicle while holding a gun and ignored commands to drop his weapon. The suspect pointed the gun at the officer, who then fired three shots, killing the victim.</t>
  </si>
  <si>
    <t>Edward David Magana</t>
  </si>
  <si>
    <t>7312 Milton Ave.</t>
  </si>
  <si>
    <t>Whittier</t>
  </si>
  <si>
    <t>Whittier Police Department</t>
  </si>
  <si>
    <t>Officers followed the blood trail of a bleeding man who had slit his own throat to an apartment where, coincidentally, wanted felon Magana was staying. Fearing arrest, Mangana opened fire with an automatic weapon, wounding two officers. Police returned fire, killing him.</t>
  </si>
  <si>
    <t>Elias Espinosa Toscano</t>
  </si>
  <si>
    <t>1331 E. Vernon Ave.</t>
  </si>
  <si>
    <t>Elias Espinosa Toscano, a 52-year-old Latino male, died after being shot in Central-Alameda.</t>
  </si>
  <si>
    <t>Kenyon Darrell Penny</t>
  </si>
  <si>
    <t>74th St. &amp; Main Street</t>
  </si>
  <si>
    <t>Officers attempted a traffic stop on a vehicle with expired registration tags, which led to a car chase. After letting the passenger out, the chase continued until the driver lost control and collided with a parked car. The suspect exited and ran, firing shots at police in patrol cars and on foot. He was killed by return fire.</t>
  </si>
  <si>
    <t>Ricky Leo Alkana</t>
  </si>
  <si>
    <t>5th Avenue &amp; Huntington Drive</t>
  </si>
  <si>
    <t>Monrovia</t>
  </si>
  <si>
    <t>Ricky Leo Alkana, a 37-year-old white male, died after being shot in Monrovia.</t>
  </si>
  <si>
    <t>Samuel Cortez Jr.</t>
  </si>
  <si>
    <t>Slauson Avenue</t>
  </si>
  <si>
    <t>Samuel Cortez Jr, a 28-year-old Latino male, died after being shot in Del Rey.</t>
  </si>
  <si>
    <t>Kinh Quoc Dao</t>
  </si>
  <si>
    <t>13003 Victory Blvd.</t>
  </si>
  <si>
    <t>Valley Glen</t>
  </si>
  <si>
    <t>When an officer approached Dao after a traffic stop, he said he had a gun and would shoot. The officer called for backup. When more officers arrived, Dao exited his vehicle and threatened to shoot them. He reached into his clothing and simulated pointing a weapon. He was shot and killed. No weapon was found.</t>
  </si>
  <si>
    <t>Robert Eugene Jones Jr.</t>
  </si>
  <si>
    <t>10210 S. Western Ave.</t>
  </si>
  <si>
    <t>Robert Eugene Jones Jr., a 38-year-old black male, died after being shot in Gramercy Park.</t>
  </si>
  <si>
    <t>Rosa Viera</t>
  </si>
  <si>
    <t>11020 1/2 S. Normandie Ave.</t>
  </si>
  <si>
    <t>Rosa Viera, a 43-year-old Latino female, and Juan De La Cruz Reyes, a 30-year-old Latino male, died after being shot in Westmont.</t>
  </si>
  <si>
    <t>Jose Valencia Mendoza</t>
  </si>
  <si>
    <t>E. 19th Street &amp; N. Walnut Avenue</t>
  </si>
  <si>
    <t>Police were called to Chittick Field Park with reports about a man with a gun. When they arrived, several people pointed out Mendoza as the suspect. He did not respond to the officers' verbal commands and several of them fired weapons, killing him. No weapon was found on him, however a handgun was found in his car.</t>
  </si>
  <si>
    <t>Juan De La Cruz Reyes</t>
  </si>
  <si>
    <t>Juan De La Cruz Reyes, a 30-year-old Latino male, and Rosa Viera, a 43-year-old Latino female, died after being shot in Westmont.</t>
  </si>
  <si>
    <t>Ricardo Gonzalez</t>
  </si>
  <si>
    <t>W. Washington Boulevard &amp; 7th Avenue</t>
  </si>
  <si>
    <t>While driving an unmarked police vehicle, Detective heard gunfire and saw a man with a gun standing over another in the street. The wounded victim was able to get up and flee, followed by the gun wielder, who shot at him again. The officer exited his vehicle, identified himself as police, and ordered the suspect to drop his weapon. He did not comply and headed towards the officer, pointing his gun at him. He was shot and killed.</t>
  </si>
  <si>
    <t>Joseph Paffen</t>
  </si>
  <si>
    <t>4501 Hoffner Avenue</t>
  </si>
  <si>
    <t>Paffen opened fire on officers, they responded and shot him.</t>
  </si>
  <si>
    <t>New JoshN</t>
  </si>
  <si>
    <t>James Howard Allen</t>
  </si>
  <si>
    <t>African-American/Black, Unknown race</t>
  </si>
  <si>
    <t>2701 Mary Avenue</t>
  </si>
  <si>
    <t>Gastonia</t>
  </si>
  <si>
    <t>Anson</t>
  </si>
  <si>
    <t>Gastonia Police Department</t>
  </si>
  <si>
    <t>The family of the deceased asked police to check on elderly hard-of-hearing man after heart surgery, officers kicked in door, deceased had gun, police shot after he didn't obey to drop gun.</t>
  </si>
  <si>
    <t>Severo Vasquez III</t>
  </si>
  <si>
    <t>Dolle Ave</t>
  </si>
  <si>
    <t>Seguin</t>
  </si>
  <si>
    <t>Seguin Police Department</t>
  </si>
  <si>
    <t>A police officer responded to an officer-involved assault. The officer then joined a Texas Ranger in a high-speed chase, which resulted in the suspect driving his car into an embankment. The two officers stopped their vehicles and approached the car. The suspect then reversed, attempting to back over the officers. After use of pepper spray and ordering the suspect out of the vehicle, the suspect still continued to back his car up, pinning the officers between the cars until the officer fired two shots and killed the suspect.</t>
  </si>
  <si>
    <t>Lincoln Price</t>
  </si>
  <si>
    <t>N Rockwell Ave &amp; NW 12th St</t>
  </si>
  <si>
    <t>Oklahoma City police Monday shot and killed a man after he fired a semi-automatic weapon at officers, police said. Lincoln Price, 24, was shot and killed, police said.</t>
  </si>
  <si>
    <t>Gilbert Reyna</t>
  </si>
  <si>
    <t>6033 Camp Bowie Blvd</t>
  </si>
  <si>
    <t>Reyna was confronted by officers after a burglary. Reyna then charged at an officer with a baseball bat. The officer then fired a shot at Reyna, killing him.</t>
  </si>
  <si>
    <t>Randall Gordon</t>
  </si>
  <si>
    <t>1209 Ernest McMahan Road</t>
  </si>
  <si>
    <t>Sevierville</t>
  </si>
  <si>
    <t>Sevierville Police Department</t>
  </si>
  <si>
    <t>A woman called 911 about her ex-boyfriend, who was pounding on her door, and for whom she had a restraining order. When officers arrived, they found Gordon sitting in his car in the driveway. When cops approached the car to talk to him, officers say they saw a shotgun on the seat and noticed he was drinking alcohol. They tried to get him to step out of the car. Investigators say when police reached the vehicle, Gordon pointed a pistol at the officers, prompting Officer Adam Akers to shoot him. Prior to firing his gun, officers had tried used a Taser, which seemed to have no effect on him.</t>
  </si>
  <si>
    <t>William Mark Jones</t>
  </si>
  <si>
    <t>1400 block Snipes Road</t>
  </si>
  <si>
    <t>Red Springs</t>
  </si>
  <si>
    <t>Robeson</t>
  </si>
  <si>
    <t>Robeson County Sheriff’s Office</t>
  </si>
  <si>
    <t>Police said the deputies encountered Jones without a shirt on and bleeding while walking erratically in the roadway. He was uncooperative and was tased, dying a short time later.</t>
  </si>
  <si>
    <t>William Lee Honea</t>
  </si>
  <si>
    <t>1516 Highway 271 South</t>
  </si>
  <si>
    <t>Hugo Police Department &amp; Choctaw County Sheriff's Office</t>
  </si>
  <si>
    <t>The incident started with a foot pursuit of a man by numerous law enforcement agencies, OSBI reported. The pursuit ended in the parking lot of the Choctaw Nation Casino and Resort, when the man got out of a stolen pickup and raised a rifle at officers, according to a news release from OSBI. Two Hugo officers and two Choctaw County sheriff’s deputies fired their weapons, killing him.</t>
  </si>
  <si>
    <t>David Scott Wear</t>
  </si>
  <si>
    <t>6000 Hollywood Blvd</t>
  </si>
  <si>
    <t>Officers responded to a call of an assault with a deadly weapon near a busy intersection. When police arrived, they were directed to Wear, who was holding a knife and swinging it at pedestrians, according to a news release from the Los Angeles Police Department. Officers ordered Wear to drop the knife, and he refused, prompting two officers to fire multiple rounds, killing him.</t>
  </si>
  <si>
    <t>Sandra Simpson</t>
  </si>
  <si>
    <t>400 block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</si>
  <si>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</si>
  <si>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Joseph Glenn Folsom Jr.</t>
  </si>
  <si>
    <t>2217 Blue Heron Ln</t>
  </si>
  <si>
    <t>Kershaw</t>
  </si>
  <si>
    <t>United States Marshals</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</si>
  <si>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</si>
  <si>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Chad Simpson</t>
  </si>
  <si>
    <t>MIdland</t>
  </si>
  <si>
    <t>Anthony Wade Moore</t>
  </si>
  <si>
    <t>3700 W Flamingo Rd</t>
  </si>
  <si>
    <t>las Vegas</t>
  </si>
  <si>
    <t>A man who was shot and killed during a struggle with police officers inside the Rio hotel-casino was seen changing his clothes and the license plates to his vehicle while under surveillance in a robbery investigation, according to police.</t>
  </si>
  <si>
    <t>Thomas McGinty</t>
  </si>
  <si>
    <t>3300 W 111th St</t>
  </si>
  <si>
    <t>An off-duty Chicago police sergeant shot and killed a man after the man shot and wounded a fellow patron at Blackthorn Pub, police said.</t>
  </si>
  <si>
    <t>Randall Clifton Minier Jr.</t>
  </si>
  <si>
    <t>2600 W Kalamazoo St</t>
  </si>
  <si>
    <t>Eaton</t>
  </si>
  <si>
    <t>Lansing Township Police department</t>
  </si>
  <si>
    <t>Investigators have said Minier displayed a gun before he was shot in the rear of the stopped vehicle. But driver Tyrell Washington has said Minier was not threatening officers and showed the gun simply to alert them that he had it.</t>
  </si>
  <si>
    <t>Henry Castoreno</t>
  </si>
  <si>
    <t>1300 block Hillcrest Drive</t>
  </si>
  <si>
    <t>Police responded early to a disturbance call at a restaurant’s parking lot at where two men apparently had argued and one ran over the other with a pickup, fatally injuring him. Police tracked the suspect down, leading to a chase on foot. Shots were fired, killing Castoreno.</t>
  </si>
  <si>
    <t>Robert J. Jenkins</t>
  </si>
  <si>
    <t>Highway 101</t>
  </si>
  <si>
    <t>Reedsport Police Department and Douglas County Deputies</t>
  </si>
  <si>
    <t>Jenkins was pulled over on the side of the highway because his car was on fire. A bus driver pulled over to help put out the fire, but saw that Jenkins had a gun and called police for help. When officers arrived, Jenkins pointed a gun at them (which turned out to be a replica). The officer fired at Jenkins.</t>
  </si>
  <si>
    <t>Khamis Shatara</t>
  </si>
  <si>
    <t>300 block Franklin Club Drive</t>
  </si>
  <si>
    <t>The officer shot his son in his apartment. No other details have been given.</t>
  </si>
  <si>
    <t>Ernest Lee Erwin</t>
  </si>
  <si>
    <t>U.S. 60</t>
  </si>
  <si>
    <t>Olive Hill</t>
  </si>
  <si>
    <t>Carter County Sheriff's Office and Kentucky State Police</t>
  </si>
  <si>
    <t>Officers responded to a report of domestic violence at Erwin's home. Officers saw Erwin assaulting a woman and Erwin fired at officers. Officers shot back at Erwin, killing him.</t>
  </si>
  <si>
    <t>Xavier McDonald</t>
  </si>
  <si>
    <t>115 Nashboro Road</t>
  </si>
  <si>
    <t>Police were investigating a robbery in the area, and they were led to the apartment complex where McDonald lived. When officers arrived they saw a group people and were patting them down. When they attempted to pat McDonald down, he barricaded himself in the bathroom. When MCDonald finally came out of the bathroom, an officer tried to take him into custody and used a taser on him. McDonald fired a gun at officers, hitting one officer. Officers fired back at McDonald.</t>
  </si>
  <si>
    <t>Dennis Grisgby</t>
  </si>
  <si>
    <t>2700 block Page Street</t>
  </si>
  <si>
    <t>Texarkana</t>
  </si>
  <si>
    <t>Texarkana Police Department</t>
  </si>
  <si>
    <t>Police were called to a burglary in progress. When they arrived on the scene, Grisgby walked toward officers holding a metal object. Officers fired at Grisgby.</t>
  </si>
  <si>
    <t>Michael D. Sulton</t>
  </si>
  <si>
    <t>398 Highway 51 and South Wheatley Street</t>
  </si>
  <si>
    <t>Ridgeland</t>
  </si>
  <si>
    <t>Ridgeland Police Department</t>
  </si>
  <si>
    <t>Sulton carjacked a Mercedes and drove off in it. Police pursued him and during the pursuit, Sulton rammed his car into one of the police vehicles and came to a stop. Sulton fired shots at officers and they fired back, hitting him.</t>
  </si>
  <si>
    <t>Brandon Tate Brown</t>
  </si>
  <si>
    <t>6600 block Frankford Avenue</t>
  </si>
  <si>
    <t>Brown was pulled for a traffic stop and when they asked him to exit the vehicle a struggle began. Brown tried to reach back into his vehicle, allegedly for a handgun and officers shot him.</t>
  </si>
  <si>
    <t>Tyrone Davis</t>
  </si>
  <si>
    <t>1221 Martin Luther King Jr. Rd</t>
  </si>
  <si>
    <t>Natchez</t>
  </si>
  <si>
    <t>The car Davis was a passenger in was pulled over during a traffic stop. Officers say that Davis was tasered after failing to comply with the traffic stop. David died from the taser shock. This story contrasts with the driver's claim that Davis was told he was "free to go" before he was tasered.</t>
  </si>
  <si>
    <t>Adam Christian Donohue</t>
  </si>
  <si>
    <t>Spanish River Boulevard and Military Trail</t>
  </si>
  <si>
    <t>Local police stopped a stolen taxi in the evening, driven by Donohue. After a violent struggle and an attempt to Taser him, he was shot to death. With no criminal record, subsequent reports suggested Donohue was under the influence of hallucinogens.</t>
  </si>
  <si>
    <t>Drug</t>
  </si>
  <si>
    <t>Alexis Suarez Reyes</t>
  </si>
  <si>
    <t>1907 SW 107th Ave.</t>
  </si>
  <si>
    <t>33165</t>
  </si>
  <si>
    <t>Suarez Reyes was a contracted security worker at Miami International Airport who'd been accused of an aggravated battery at the airport. Police responding to his condo residence found him armed with a permitted Smith &amp; Wesson semi-automatic firearm, which he leveled at officers. He was shot multiple times and died at the scene.</t>
  </si>
  <si>
    <t>Lebron Warren</t>
  </si>
  <si>
    <t>NW 79 Street &amp; NW 30 Avenue</t>
  </si>
  <si>
    <t>Warren and another man were suspects in a home invasion, and were actually followed by the home invasion victim to the notorious Miami flea market. As police approached the minivan Warren drove, he put it into reverse and struck an unmarked patrol car. They fired multiple shots. Warren was dead at the scene.</t>
  </si>
  <si>
    <t>James Arlen Monroe Jr.</t>
  </si>
  <si>
    <t>2804 Kathryn Ave.</t>
  </si>
  <si>
    <t>Neighbors called police when they saw Monroe stalking around inside his house with a gun. His wife had sought help from police the week before, on fears that he might hurt himself. Monroe was fatally shot by police following a five-hour standoff with SWAT forces. Subsequently his wife was also found dead inside the house.</t>
  </si>
  <si>
    <t>Timothy Baum</t>
  </si>
  <si>
    <t>Iowa Street</t>
  </si>
  <si>
    <t>34135</t>
  </si>
  <si>
    <t>Deputies responding to a shots-fired call fell into an armed confrontation with Baum and fatally shot him. This was the second such call within a week. Reporting suggested that Baum had been a threat to his entire neighborhood.</t>
  </si>
  <si>
    <t>Winston Gaskin</t>
  </si>
  <si>
    <t>4039 NW 19th St</t>
  </si>
  <si>
    <t>Lauderhill Police Department</t>
  </si>
  <si>
    <t>To evade police, possibly because of his outstanding warrant on drugs charges, Gaskin fled from a convenience store and into a nearby canal. He only made it about halfway before struggling. Despite medical attention he drowned.</t>
  </si>
  <si>
    <t>Durall J. Miller</t>
  </si>
  <si>
    <t>4421 NW 171st Street</t>
  </si>
  <si>
    <t>33055</t>
  </si>
  <si>
    <t>Police sought Miller for attempted murder after officers were fired on, and one was wounded in the foot. They tracked him to his residence and removed everybody else. Miller refused to leave, opened the front door, and made threatening statements to the police. When he made a sudden movement, he was fatally shot.</t>
  </si>
  <si>
    <t>Todd Allen Bradshaw Jr.</t>
  </si>
  <si>
    <t>3600 block Crestwick Circle</t>
  </si>
  <si>
    <t>Clay County Sheriff's Office</t>
  </si>
  <si>
    <t>A couple of days before, police had responded to a possible burglary call at a house whose owner was deployed overseas. A second call came in regarding suspicious vehicles there. While en route, police were called about shots fired. Officers found a house-sitter shot to death, identified Bradshaw as one of two suspects in the killing, and shot him while attempting to arrest him.</t>
  </si>
  <si>
    <t>Muszack Nazzaire</t>
  </si>
  <si>
    <t>5570 55th Terrace S.W</t>
  </si>
  <si>
    <t>Nazzaire was caught driving without a license. He fled the traffic stop on foot and was standing in a canal when tasered. Observers described his instant, sickening collapse and suggested that the water might have somehow contributed to his death.</t>
  </si>
  <si>
    <t>Orestes Fernandez</t>
  </si>
  <si>
    <t>6800 block SW 21 St</t>
  </si>
  <si>
    <t>Fernandez was sought, along with a teenaged accomplice, as a suspect in the theft of a Rolex watch from a jewelry store. When found by police he attempted to flee twice, once threatening officers with his vehicle, and was eventually shot. Reporting was unclear on whether or not Fernandez had been armed.</t>
  </si>
  <si>
    <t>Tommy Kollman</t>
  </si>
  <si>
    <t>16229 San Carlos Boulevard</t>
  </si>
  <si>
    <t>33908</t>
  </si>
  <si>
    <t>Police pulled over musician Kollman for a traffic stop. For unknown reasons, Kollman exchanged gunshots with the officer and was killed.</t>
  </si>
  <si>
    <t>Carmine Oswiecinski</t>
  </si>
  <si>
    <t>7800 block Simms Street</t>
  </si>
  <si>
    <t>When a narcotics squad knocked on Oswiecinski's door at 9 p.m. to serve a warrant, he is said to have answered with shots through the door. During the ensuing shoot-out two officers were wounded (one by a bullet, the other by shattered glass) and Oswiecinski escaped two doors down, briefly, until he was fatally shot during a physical struggle for control of a weapon.</t>
  </si>
  <si>
    <t>Etienne Molina</t>
  </si>
  <si>
    <t>Interstate 95 and Rickenbacker Causeway</t>
  </si>
  <si>
    <t>33129</t>
  </si>
  <si>
    <t>Fell</t>
  </si>
  <si>
    <t>In the early morning hours of a Tuesday Molina was one of five teens who broke into the Dade Marine Institute, where he had been a student, and stole some items. Police followed the fleeing teens until their car crashed. Molina ran away, dropped 25 feet off an expressway ramp onto concrete, and died of the resulting injuries.</t>
  </si>
  <si>
    <t>Leon Sahakian</t>
  </si>
  <si>
    <t>9200 block Sun Terrace Circle</t>
  </si>
  <si>
    <t>Police fatally shot Sahakian after he lunged at them with some sort of weapon outside his residence. Earlier in the evening he'd been involved in the stabbing and serious wounding of a female victim around 9 p.m. at another location.</t>
  </si>
  <si>
    <t>John Wesley Helvie</t>
  </si>
  <si>
    <t>West 49th Street and 17th Court</t>
  </si>
  <si>
    <t>A heavily-armed Helvie sitting in a green Camaro confronted responding local police in a retail center parking lot. His (unspecified) actions threatened officers and he was shot to death.</t>
  </si>
  <si>
    <t>Stanley Watts</t>
  </si>
  <si>
    <t>6500 Mitford Road</t>
  </si>
  <si>
    <t>Two officers had intercepted Watts as a suspect in previous home invasion / robberies, when he assaulted one of them by smashing a bottle over his head. A struggled ensured, both officers fired their weapons, and Watts was hit multiple times. He died in the hospital nine days later.</t>
  </si>
  <si>
    <t>Florida Times-Union Reporting / Walt Lockley</t>
  </si>
  <si>
    <t>Brian Turner</t>
  </si>
  <si>
    <t>Cypress Park Drive</t>
  </si>
  <si>
    <t>Turner, his cousin and a third man observed a couple who'd withdrawn money from an ATM, followed them to a small-town residence, and jumped them. The man happened to be an deputy, off-duty and in plainclothes but armed. After a struggle for the gun, the deputy managed to fatally shoot Turner and frighten off the other attackers.</t>
  </si>
  <si>
    <t>Nicholas Burdett</t>
  </si>
  <si>
    <t>Eighth Street and Ocean Drive</t>
  </si>
  <si>
    <t>In a puzzling incident, Massachusetts tourist Burdett excused himself from his girlfriend and motel room, is said to have demanded money from an off-duty sheriff's deputy at knifepoint, and was shot to death by that deputy. Despite questions about where Burdett might have gotten the knife, and the apparent lack of any robbery motive, the shooting was found justified.</t>
  </si>
  <si>
    <t>William A. Shirlaw</t>
  </si>
  <si>
    <t>7631 US-19</t>
  </si>
  <si>
    <t>34652</t>
  </si>
  <si>
    <t>New Port Richey Police Department</t>
  </si>
  <si>
    <t>On December 10 Shirlaw, dressed in shorts and no shirt, and with a history of bipolar disorder and schizophrenia, argued with and then punched a pedestrian in the street. Afterwards he entered a hotel lobby, where police found him. To control the unarmed but violent Shirlaw, officers placed a stun gun on his neck. Shirlaw collapsed, was taken to a local hospital, and was taken off life support 10 days later.</t>
  </si>
  <si>
    <t>Harry Lamar Shuler</t>
  </si>
  <si>
    <t>5616 Gilchrist Rd</t>
  </si>
  <si>
    <t>Shuler was on a visit home to his mother from a mental hospital. At about 8 p.m. on a Saturday night she called police, feeling threatened by her Vietnam veteran son's behavior. Arrival of police, and then the removal of the mother from the house, and then the arrival of SWAT, hardened into a 12-hour overnight standoff. Shuler was shot to death when he finally stepped outside with gun in hand.</t>
  </si>
  <si>
    <t>Rudolph Morris</t>
  </si>
  <si>
    <t>Northwest 66th Street and 18th Avenue</t>
  </si>
  <si>
    <t>Police shot and killed suspected car thief Morris after chasing him into a convenience store, forcing him to emerge from the freezer section, and physically struggling with him through the aisles of the store.</t>
  </si>
  <si>
    <t>Theo James Brenner</t>
  </si>
  <si>
    <t>4600 block Portsmouth Avenue</t>
  </si>
  <si>
    <t>Brenner was killed as he tried to rob two undercover narcotics agents at gunpoint. They both returned fire, resulting in one of two fatal Jacksonville police shootings on that same day -- the other was Rachel Lynette Etheridge -- and a third suspect, Michael Devaughn Felder, was killed three days later.</t>
  </si>
  <si>
    <t>Anselme Biziyaremye</t>
  </si>
  <si>
    <t>2106 Alfa Romeo Dr.</t>
  </si>
  <si>
    <t>Biziyaremye had killed his former wife in Orlando the previous day, and had come to wreak havoc on her friends and family in Jacksonville. Police, forewarned, were able to protect the family. Biziyaremye was still able to set a house fire and exchange gunshots with police before being fatally wounded.</t>
  </si>
  <si>
    <t>Charles Leon Chapman Jr.</t>
  </si>
  <si>
    <t>6592 Richardson Road</t>
  </si>
  <si>
    <t>Chapman and an accomplice fled the scene of their motel armed robbery with police in hot pursuit. Authorities described their throwing both guns and cash out their car windows. The chase ended at a municipal park, at 10 p.m., where Chapman was fatally shot. The accomplice was charged with both armed robbery and with Chapman's murder.</t>
  </si>
  <si>
    <t>Jeffrey Arlyn Robitzsch</t>
  </si>
  <si>
    <t>10400 Craig Dr</t>
  </si>
  <si>
    <t>Robitzsch fled from a traffic stop -- he'd been previously charged five times with resisting arrest -- and continued to resist after being pepper-sprayed. When he threatened the officer with a double-bladed ax he was shot once in the chest, fatally.</t>
  </si>
  <si>
    <t>Edwin Leroy Kite</t>
  </si>
  <si>
    <t>6948 Corkwood Rd</t>
  </si>
  <si>
    <t>A domestic dispute in the middle of a divorce developed into Kite's wife fleeing to their neighbor's for safety. Police arrived, were informed that Kite had weapons in the house, then discovered that he'd set his own house on fire. He shot at police; they returned fire and killed him.</t>
  </si>
  <si>
    <t>Antonio Cooks</t>
  </si>
  <si>
    <t>3539 Beach Boulevard</t>
  </si>
  <si>
    <t>Cooks was one of three bail bondsmen, masked and wearing black and bearing weapons, who unexpectedly encountered police in an apartment complex. The three were attempting to enter a bondee's unit and the bondee had called 911. Police shot Cooks to death and seriously wounded a second armed bondsmen as he rounded a corner.</t>
  </si>
  <si>
    <t>Trevon Miller</t>
  </si>
  <si>
    <t>2307 SW 32nd Place</t>
  </si>
  <si>
    <t>Gainesville Police Department, Alachua County Sheriff’s Department</t>
  </si>
  <si>
    <t>A female friend retrieving some personal belongings from Miller's apartment developed into a physical fight, then Miller's armed assault and wounding of the young woman. Police were called and Miller gave himself up after a relatively brief standoff. Taken into custody, he began to convulse, and soon after died of a medical emergency.</t>
  </si>
  <si>
    <t>Kevin Pelcha</t>
  </si>
  <si>
    <t>Northwest 113th Avenue and Northwest 16th Court</t>
  </si>
  <si>
    <t>Pelcha sat as a passenger, with his business partner, in a Dodge Ram stopped at a stop sign. A Jeep Cherokee driven by a veteran former officer and current civilian employee of the local police department. The Cherokee could not get around. This developed into a road rage incident, a physical struggle for a cell phone, and the unarmed Pelcha shot to death.</t>
  </si>
  <si>
    <t>Lloyd Kluttz</t>
  </si>
  <si>
    <t>2360 Mills Ct</t>
  </si>
  <si>
    <t>Kluttz had a shotgun tied to the neck of his 21-year-old girlfriend. She'd been beaten and had serious cuts on her face, and he'd forcibly dragged her in and out of his house twice as a hostage when a SWAT force arrived. When he tried this a third time, he was fatally shot once in the head.</t>
  </si>
  <si>
    <t>Michael Anthony Young</t>
  </si>
  <si>
    <t>5507 University Blvd W</t>
  </si>
  <si>
    <t>Young and a female accomplice robbed "Ying’s Chinee-Takee-Outee" at gunpoint only to be met at the back door by the police. He tried to escape from the front door, and police fatally shot him. He may not have discharged his weapon. The accomplice was charged with both armed robbery and with felony murder.</t>
  </si>
  <si>
    <t>Carlos Joseph Charles</t>
  </si>
  <si>
    <t>I-75 near Bayshore Road</t>
  </si>
  <si>
    <t>Charles was pulled over on the interstate for speeding and for an illegal window tint. When a large amount of cocaine was found in the car, some kind of violent altercation ensued. The outcome: a female passenger and a child in the car were unhurt, a deputy was slightly wounded, and Charles had been shot dead.</t>
  </si>
  <si>
    <t>Douglas John Ilten</t>
  </si>
  <si>
    <t>7150 Okeechobee Road</t>
  </si>
  <si>
    <t>34945</t>
  </si>
  <si>
    <t>Fort Pierce Police Department</t>
  </si>
  <si>
    <t>Truck stop observers noticed a man, Nashville music store owner Ilten, angrily heaving musical instruments out of the back of a rental truck. Police handcuffed him for erratic behavior and attempted to put him in leg restraints in the back of their patrol car. They tasered the uncooperative Ilten twice in order to search him. He stopped breathing.</t>
  </si>
  <si>
    <t>Neil Don Southerland</t>
  </si>
  <si>
    <t>3400 Loretto Road</t>
  </si>
  <si>
    <t>32223</t>
  </si>
  <si>
    <t>In the middle of the night police were called out to a report of a vandalized car. The vandal was Southerland, driving a pickup towing a trailer for a riding lawn mower. Twice he backed up towards police vehicles; the second time, that trailer mounted the hood of a cruiser. Southerland engaged in a physical fight with officers that escalated. Although evidently unarmed he was shot to death.</t>
  </si>
  <si>
    <t>James Clifton Barnes</t>
  </si>
  <si>
    <t>1 Causeway Blvd</t>
  </si>
  <si>
    <t>Tasered and beaten</t>
  </si>
  <si>
    <t>With a mental health history, Barnes fell into an argument with his aunt on the northern end of Honeymoon Island State Park. A park official approached him, then physically struggled with him. A deputy then arrived and tasered Barnes three times, which likely caused his death. His brother also reported severe facial injuries, with eye sockets and cheeks fractured.</t>
  </si>
  <si>
    <t>Robert Keske</t>
  </si>
  <si>
    <t>599 Walsingham Rd</t>
  </si>
  <si>
    <t>Indian Rocks Beach</t>
  </si>
  <si>
    <t>33785</t>
  </si>
  <si>
    <t>A county officer observed Keske behind the wheel of his pickup parked under a causeway bridge, reportedly flailing his arms and speaking nonsense. He answered an attempted contact by backing the pickup into the officer's car, then forward over a fence, then launched into a low-speed chase, all while deputies shot at his vehicle. Untouched by the bullets he stopped with flattened tires. Officers tasered him, he became unresponsive, and died in hospital shortly afterward. One of two local Taser deaths within two days.</t>
  </si>
  <si>
    <t>Rickey L. Gurley</t>
  </si>
  <si>
    <t>E 7th Ave &amp; N 19th St</t>
  </si>
  <si>
    <t>Gurley was one of five armed suspects caught in the act of beating and robbing two other men. The encounter led to a midnight firefight among those five and two police. Three of the other suspects were injured while Gurley was fatally wounded. He made it a few dozen yards down the Seventh Avenue entertainment strip before he dropped.</t>
  </si>
  <si>
    <t>Brian Pacheco-Sanchez</t>
  </si>
  <si>
    <t>3801 E Wetherbee Rd</t>
  </si>
  <si>
    <t>Pacheco-Sanchez was one of about a hundred pedestrian spectators at an illicit early-morning street race. As two county deputies moved to break up the crowd, the victim stepped in front of the cruiser and was killed.</t>
  </si>
  <si>
    <t>Antonio Devel Kendrick</t>
  </si>
  <si>
    <t>La Moya Avenue and Wesconnett Boulevard</t>
  </si>
  <si>
    <t>Kendrick was one of five men who pistol-whipped a victim on South Miss Muffet Lane, took $60 from him, then forced him to strip naked. As police found and pursued the five, they tossed weapons and Halloween masks out the windows, then when their car was stopped the five scattered. Kendrick was the only one killed, with two shots. The other four were charged with participating in his shooting.</t>
  </si>
  <si>
    <t>Ricky Mills</t>
  </si>
  <si>
    <t>Conley Street</t>
  </si>
  <si>
    <t>Mills had a history of mental health issues and lived in a boarding-house. This evening something had upset him -- he put all his clothes in a garbage can, and wouldn't come out of his room. His supportive uncle was called. Mills ended up attacking him with a knife, then violently resisted local police after they'd been called. He ended life naked, tasered, and shot four times in a hallway.</t>
  </si>
  <si>
    <t>Michael Devaughn Felder</t>
  </si>
  <si>
    <t>900 University Blvd N</t>
  </si>
  <si>
    <t>In the early morning hours of Sunday, in the crowded parking lot of a popular nightclub, Felder produced a 9mm handgun and began shooting it into the air, not at anything or anyone. Police commanded him to drop the weapon and Felder simply ran away. He was killed with a single shot.</t>
  </si>
  <si>
    <t>Jamie Lee Williams</t>
  </si>
  <si>
    <t>Beach Boulevard and 3th St</t>
  </si>
  <si>
    <t>32250</t>
  </si>
  <si>
    <t>At 6 a.m. police chased an armed Williams onto the beach and into the surf, as he put the handgun to his own head, then leveled it at officers. He had a record of small-time offenses and had been occasionally homeless.</t>
  </si>
  <si>
    <t>Jordan Christian</t>
  </si>
  <si>
    <t>2000 block Northwest 29th Terrace</t>
  </si>
  <si>
    <t>Christian was killed after he lunged at a local officer with a knife during a 2 a.m. call at his parents' residence. He was said to be suicidal.</t>
  </si>
  <si>
    <t>Gregorio "Goyo" Manriquez</t>
  </si>
  <si>
    <t>27100 Old Dixie Highway</t>
  </si>
  <si>
    <t>33032</t>
  </si>
  <si>
    <t>Manriquez had been drinking and had brought a pistol to the graveside service for a 17-year-old friend killed in a car accident. At some point he stepped away from the ceremony to fire shots at a green car as it passed by, said by some to contain "rivals." He did not obey police commands to drop the weapon, and he was fatally shot.</t>
  </si>
  <si>
    <t>No</t>
  </si>
  <si>
    <t>Jeremiah Kelly</t>
  </si>
  <si>
    <t>800 block North Southlake Drive</t>
  </si>
  <si>
    <t>Local police caught Kelly burglarizing a home, and shot him after he charged an officer. He was armed, and he'd been arrested at least 17 times before.</t>
  </si>
  <si>
    <t>Charles Joseph Collins</t>
  </si>
  <si>
    <t>McIntosh Rd &amp; I-4</t>
  </si>
  <si>
    <t>Dover</t>
  </si>
  <si>
    <t>33527</t>
  </si>
  <si>
    <t>Pinellas Park Police Department, Tampa Police Department, Hillsborough County Sheriff's Office, Florida Highway Patrol</t>
  </si>
  <si>
    <t>Collins had taken the purses of at least two women at knifepoint. He led police from multiple jurisdictions on a high-speed, high-profile chase that ended when he slammed his car into a utility pole at interstate speeds and died on the scene. Not to be confused with Charles William Collins, killed by police in Miami on August 14 2012.</t>
  </si>
  <si>
    <t>Harold Leon Sherrod</t>
  </si>
  <si>
    <t>I-4 &amp; SR 535</t>
  </si>
  <si>
    <t>32821</t>
  </si>
  <si>
    <t>Within the space of about five hours Sherrod had carjacked an Acura, stolen a Cadillac, briefly taken a family hostage at gunpoint, and caused multiple collisions in what was reported as a crime spree. Shortly after he rammed a cruiser he was fatally shot by a sheriff's deputy. He'd been wielding a pellet gun.</t>
  </si>
  <si>
    <t>Kareem Phoarah Knight</t>
  </si>
  <si>
    <t>16400 block NW. 18th Court</t>
  </si>
  <si>
    <t>Knight's neighbors called the cops to report that he was acting erratically and trying to break into their houses. Police found him violently agitated, climbing on roofs, screaming "Kill them," etc. He was tasered by officers at least twice, then taken to a local hospital where he died. The medical examiner attributed his death to the cocaine in his system.</t>
  </si>
  <si>
    <t>Roberto Fausto Ornelas</t>
  </si>
  <si>
    <t>39 NorthMarlin Avenue</t>
  </si>
  <si>
    <t>Key Largo</t>
  </si>
  <si>
    <t>33037</t>
  </si>
  <si>
    <t>Monroe County Sheriff's Office</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</si>
  <si>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</si>
  <si>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Jamal T. Singletary</t>
  </si>
  <si>
    <t>NW 32nd Street &amp; 8th Avenue</t>
  </si>
  <si>
    <t>Police pulled Singletary's vehicle over for a stolen tag and for driving erratically. He refused to pull over, then aimed an assault weapon out the window and fired at officers. Both men emerged from their vehicles, exchanged fire, and Singletary was fatally shot.</t>
  </si>
  <si>
    <t>Joanna Ann Mojica</t>
  </si>
  <si>
    <t>900 block 66th Avenue West</t>
  </si>
  <si>
    <t>County deputies responding to a reported burglary found Mojica waiting in a getaway car, with an accomplice obviously burglarizing a house. Officers called for her to stop and she did not, reportedly threatening officers with the car. She was fatally shot and her accomplice charged with her killing.</t>
  </si>
  <si>
    <t>Pearl Simmons</t>
  </si>
  <si>
    <t>SW 303rd St and Old Dixie Highway</t>
  </si>
  <si>
    <t>Simmons, her teenaged son, and two other teenaged boys attempted to escape from police in their SUV after a robbery. After a chase, officers shot into the vehicle and fatally wounded Simmons. Her role in the robbery was not clearly reported but she'd had an extensive criminal record.</t>
  </si>
  <si>
    <t>Sarah Marie Phillips</t>
  </si>
  <si>
    <t>Lokanotosa Trail and Rouse Road</t>
  </si>
  <si>
    <t>32817</t>
  </si>
  <si>
    <t>Phillips, a nursing student, drove a Ford Explorer that was struck from behind by a suspect driving 70 MPH during a police chase. Her father Jim Phillips sued the county and won a $200K settlement. Further, he founded the nonprofit PursuitWatch to highlight and address the high number of deadly police chases. Among other accomplishments, PursuitWatch helped the Orlando police establish the most progressive and effective chase policy in the U.S. in 2004.</t>
  </si>
  <si>
    <t>Amanda Taylor</t>
  </si>
  <si>
    <t>I-4 and Colonial Drive</t>
  </si>
  <si>
    <t>Best friends and radiology technicians Amanda Taylor and Fransesca Jeffry, both passengers in a car struck by a murder suspect being chased by county police at high rates of speed, were both fatally injured in the collision.</t>
  </si>
  <si>
    <t>Fransesca Jeffry</t>
  </si>
  <si>
    <t>José Aníbal Amaro</t>
  </si>
  <si>
    <t>Landstreet and South Orange Blossom Trail</t>
  </si>
  <si>
    <t>32809</t>
  </si>
  <si>
    <t>Amaro died after being tasered three times by county deputies. Under the influence of both cocaine and alcohol, deputies found him walking in and out of traffic, foaming at the mouth and waving what was reported as a hammer -- actually a squeegee. The Taser appeared to have no effect in calming him, then caused cardiac arrest.</t>
  </si>
  <si>
    <t>Luis E. Melendez</t>
  </si>
  <si>
    <t>Nebraska Street and North Mills Avenue</t>
  </si>
  <si>
    <t>32803</t>
  </si>
  <si>
    <t>With a history of stealing car, Melendez carjacked a two-door Cadillac from a 68-year-old victim about 2 p.m. In about two hours officers had him located and surrounded. When Melendez began ramming police vehicles in an attempt to escape, he was fatally shot in busy traffic.</t>
  </si>
  <si>
    <t>Roberto Garcia-Lara</t>
  </si>
  <si>
    <t>6528 12th St. N</t>
  </si>
  <si>
    <t>33702</t>
  </si>
  <si>
    <t>Pinellas</t>
  </si>
  <si>
    <t>Former Cuban doctor Garcia-Lara drew the attention of police when he shot his .45 inside his bedroom, then when officers responded he greeted them with the gun in one hand and a machete in the other. He was shot dead. With various drugs in his system he also had a blood-alcohol level of twice the legal driving limit.</t>
  </si>
  <si>
    <t>Christopher Thompson</t>
  </si>
  <si>
    <t>San Pablo Road and Beach Boulevard</t>
  </si>
  <si>
    <t>32224</t>
  </si>
  <si>
    <t>Thompson was killed in a high-speed police chase when struck by a 17-year-old suspect being pursued by county police at 3 a.m. The chase ranged up to 100 MPH on city streets.</t>
  </si>
  <si>
    <t>William Jimmy Page Jr.</t>
  </si>
  <si>
    <t>3438 Queen St N</t>
  </si>
  <si>
    <t>U.S. Marshal Service, Tampa Police Department</t>
  </si>
  <si>
    <t>In 2010 Page had been convicted of child sex crimes and required to wear an ankle monitor, although allowed to live with family in Georgia. He cut off the monitor and was a fugitive for two months. Federal and local law enforcement found him hiding in a garage apartment. He displayed firearms and was duly shot to death, leaving behind a 14-page suicide note.</t>
  </si>
  <si>
    <t>Gregory Ehlers</t>
  </si>
  <si>
    <t>400 block Northeast Fourth Court</t>
  </si>
  <si>
    <t>Hallandale Beach Police Department</t>
  </si>
  <si>
    <t>Ehlers was a suspect in the burglary of an electronic store, and somebody called in to report him on the roof of a one-story duplex. Although unarmed, some action of his seemed threatening to a local officer, who shot him to death. Ehlers' father settled a federal civil rights suit with the city for $150K.</t>
  </si>
  <si>
    <t>Javon Neal</t>
  </si>
  <si>
    <t>2510 N Central Ave</t>
  </si>
  <si>
    <t>33602</t>
  </si>
  <si>
    <t>Hillsborough</t>
  </si>
  <si>
    <t>Local undercover police responding to a man-with-a-gun call observed Neal, who they say matched their description, in the outdoor stairwells of the apartment building. Neal refused to comply with their orders, appeared to have a weapon, and was fatally shot. The incident became controversial with police reluctant to release video evidence.</t>
  </si>
  <si>
    <t>Seyoum Samuels</t>
  </si>
  <si>
    <t>Nob Hill Road &amp; McNab Road</t>
  </si>
  <si>
    <t>33321</t>
  </si>
  <si>
    <t>Broward County Sheriff's Office, Fort Lauderdale Police Department</t>
  </si>
  <si>
    <t>Samuels was one of four suspects in a string of armed robberies. The four were targeted by an ongoing county sting operation; officers met them at a warehouse to plan a home invasion, then arrested them all. Samuels initially hid behind a stack of tires and was said to be going for a gun in his waistband when he was shot dead.</t>
  </si>
  <si>
    <t>Nathan M. Larlee</t>
  </si>
  <si>
    <t>Wood Rose Lane</t>
  </si>
  <si>
    <t>Seminole</t>
  </si>
  <si>
    <t>Altamonte Springs Police Department</t>
  </si>
  <si>
    <t>Larlee broke into the home of his former girlfriend, attacked her and her son with a knife, and bound them with duct tape. He didn't know that the son's girlfriend snuck out and alerted the police. Larlee greeted responding local police in the front yard with a knife, which he refused to drop. He was shot dead.</t>
  </si>
  <si>
    <t>Kennith Ready</t>
  </si>
  <si>
    <t>S Tamiami Trail and Six Mile Cypress Pkwy</t>
  </si>
  <si>
    <t>A county deputy approached a stopped motorist who reeked of alcohol, slumped over the steering wheel of his pickup. Ready came to, and attempted to drive off while dragging the deputy alongside the car. Ready was shot six times, killing him. His blood-alcohol level came in at three times the legal driving limit.</t>
  </si>
  <si>
    <t>Deroy Merritt</t>
  </si>
  <si>
    <t>Northwest 87th Terrace and 32nd Court</t>
  </si>
  <si>
    <t>Merritt and Alfred Viel, 20, tried to rob Santos Melendez and his father, Marcial Melendez. Officer Eureka Gracia pulled up, and Santos motioned to her that they had been robbed with a gun. Gracia ordered the men out of the van. Viel and Merritt got out and walked toward her. Police said Merritt continued to walk toward Gracia, his hands in the front pockets of his dark-colored sweatshirt. Garcia, believing that he was trying to reach for his firearm, shot and killed Merritt. Viel was charged with murder in Merritt's death because he committed a robbery that led to a death. The result of Viel’s trial was not reported.</t>
  </si>
  <si>
    <t>Joseph Terry III</t>
  </si>
  <si>
    <t>1276 SW 143rd Place</t>
  </si>
  <si>
    <t>33184</t>
  </si>
  <si>
    <t>Disturbed veteran Terry threatened his own family with two knives, then walked off through his neighborhood. Local police followed and tried to calm him through the PA system. At one point, reportedly, he said "Just shoot me" repeatedly, twirling the knives. Terry then attacked a gardener, seemingly at random, causing officers to fatally shoot him.</t>
  </si>
  <si>
    <t>Matthew B. Schoenwald</t>
  </si>
  <si>
    <t>1711 12th Ave. West</t>
  </si>
  <si>
    <t>Schoenwald charged at an officer with a knife as police approached his apartment, and he was fatally shot "almost immediately" four or five times. Police did not initially disclose the reason for their visit.</t>
  </si>
  <si>
    <t>Donald George Lewis</t>
  </si>
  <si>
    <t>45th Street and Broadway</t>
  </si>
  <si>
    <t>The "Cops" television crew filmed the police apprehension of Lewis, shirtless and distraught by the side of the road, attempting to flag down traffic. Ultimately five officers arrived and cuffed him, shackled his legs, hogtied him, and applied physical pressure on his shoulders and back. The medical examiner attributed his death to excited delirium. (No Taser was used.) An excessive-force civil rights suit rose to the Supreme Court where it was dismissed without comment.</t>
  </si>
  <si>
    <t>Bobbie Miles</t>
  </si>
  <si>
    <t>2525 E. Hillsborough Avenue</t>
  </si>
  <si>
    <t>Miles took a hostage while fleeing from the police in a shopping mall parking lot. He chose a woman loading her car, and for the next two and a half hours they sat side-by-side in her back seat, him pointing a gun at her stomach while they shared soft drinks and cigarettes provided by police negotiators. SWAT shooters eventually fatally shot him in the head, slightly wounding the hostage.</t>
  </si>
  <si>
    <t>David Talbert</t>
  </si>
  <si>
    <t>Pine Summit Dr E</t>
  </si>
  <si>
    <t>Medical emegency</t>
  </si>
  <si>
    <t>When Talbert's roommate broke the news that he'd have to make other living arrangements, he took the news well. At first. But then Talbert became aggressive and violent, assaulting his roommate with a knife. Responding police restrained him, he experienced some kind of medical emergency (perhaps from his poor general health and his OxyContin habit, the roommate thought), and died.</t>
  </si>
  <si>
    <t>Alexander Blaine Epstein</t>
  </si>
  <si>
    <t>655 Poinsettia Ave</t>
  </si>
  <si>
    <t>Clearwater Beach</t>
  </si>
  <si>
    <t>33767</t>
  </si>
  <si>
    <t>Epstein was sought as the probable shooter at a 2:30 a.m. party who killed two and left another with critical injuries. County deputies found him after a manhunt that included federal agencies. Bottled up for hours in a house surrounded by watching police, Epstein then approached an undercover deputy's car with gun in hand and was shot dead.</t>
  </si>
  <si>
    <t>Brandon Foster</t>
  </si>
  <si>
    <t>Northwest 13th Place and 46th Street</t>
  </si>
  <si>
    <t>Foster was shot dead while brandishing a shotgun walking up and down in front of a middle school. The shotgun was initially reported as an AK-47 assault weapon. A responding ambulance was struck multiple times by police bullets.</t>
  </si>
  <si>
    <t>Henry McCain</t>
  </si>
  <si>
    <t>US 19 and County Line Road</t>
  </si>
  <si>
    <t>34667</t>
  </si>
  <si>
    <t>A suspected drunk driver, chased by county deputies at speeds of 100 to 120 MPH, slammed into motorcyclist McCain. He was pronounced dead at the scene. The sheriff's office settled a wrongful death suit with McCain's family for $175K.</t>
  </si>
  <si>
    <t>Alan Mark Houseman</t>
  </si>
  <si>
    <t>332 Plant Avenue</t>
  </si>
  <si>
    <t>33606</t>
  </si>
  <si>
    <t>A paranoid schizophrenic notorious to police, Houseman had gone off his medication for about a month. An attempt to commit him failed because he hadn't harmed anyone. In a struggle with a female officer, he seized her metal baton and beat her with it, and she shot him fatally four times.</t>
  </si>
  <si>
    <t>Anthony Carl Oliver Sr.</t>
  </si>
  <si>
    <t>West Colonial Drive near Tampa Avenue</t>
  </si>
  <si>
    <t>Police approached Oliver on a grassy median of a major street. Oliver remained polite and mostly cooperative but his agitated and confused mental state was quickly apparent to officers. Trying to get him out of the flow of traffic, police tasered him -- eight times within the next two minutes. Ultimately screaming in pain and foaming at the mouth, with a body temperature of 107 degrees, the unarmed and non-threatening Oliver died of a seizure.</t>
  </si>
  <si>
    <t>Edilberto Santana</t>
  </si>
  <si>
    <t>NW 129th Ave &amp; NW 13th St</t>
  </si>
  <si>
    <t>33182</t>
  </si>
  <si>
    <t>Wanted as a robbery suspect and with a considerable criminal record, Santana tried to flee from a traffic stop. When caught in a cul-de-sac, he left the car and ran on foot into a wooded area. "Some kind of confrontation" ended when police fatally shot him. Santana had been unarmed.</t>
  </si>
  <si>
    <t>Michael Santana</t>
  </si>
  <si>
    <t>6915 Bottle Brush Drive</t>
  </si>
  <si>
    <t>Miami Lakes</t>
  </si>
  <si>
    <t>Within about 10 seconds, 16 officers arrived at Santana's residence in two armored personnel carriers, "knocked" three times with a sledgehammer before immediately smashing the door down, and had shot the disoriented Santana down as he held a lawful weapon. Police claims, including a claim that they'd identified themselves, do not match home surveillance video of the incident.</t>
  </si>
  <si>
    <t>James Garland</t>
  </si>
  <si>
    <t>190 SE 20th Avenue</t>
  </si>
  <si>
    <t>33441</t>
  </si>
  <si>
    <t>Described in news reports as naked, belligerent, and a convicted child molester, Garland was Tased by police but was still so violent that paramedics refused to treat him. Police drove him to a hospital where he died of an unspecified medical emergency.</t>
  </si>
  <si>
    <t>Johann Felber</t>
  </si>
  <si>
    <t>4504 Galt City Road</t>
  </si>
  <si>
    <t>32583</t>
  </si>
  <si>
    <t>Earlier in the day a woman had fled from a domestic disturbance at Felber's residence. By the time a county SWAT force arrived, Felber was angry and talking about expecting to die. He greeted police with a shotgun on the porch. Then he fired shots within the house, broke a window, and pointed the shotgun at a deputy. Police fired, Felber dropped from view, and was later found dead.</t>
  </si>
  <si>
    <t>Steven Cornell</t>
  </si>
  <si>
    <t>I-275 and 31st Street</t>
  </si>
  <si>
    <t>Cornell was riding as a passenger in his sister's Camby on I-275 at about 2 a.m. when they were struck by a fugitive's vehicle, speeding the wrong way on the interstate, after a police chase. Cornell's 17-year-old sister emerged in serious condition.</t>
  </si>
  <si>
    <t>Steven Orel</t>
  </si>
  <si>
    <t>2905 North Andrews Avenue</t>
  </si>
  <si>
    <t>Orel robbed a nearby supermarket at gunpoint, then led police on a 500-yard foot walking pursuit southward. He shot once into the air then reportedly leveled his weapon at officers. They shot him just as he shot himself, simultaneously according to one witness, and he collapsed.</t>
  </si>
  <si>
    <t>Brian Lichtenstein</t>
  </si>
  <si>
    <t>3500 South Kanner Highway</t>
  </si>
  <si>
    <t>Lichtenstein was running naked through the woods when apprehended by county police near a mobile home park. He didn't survive his Tasering, and there was a possible drug overdose; his wife admitted they'd been smoking crack cocaine for the last three days.</t>
  </si>
  <si>
    <t>Michael Leon Crutchfield</t>
  </si>
  <si>
    <t>534 Datura Street</t>
  </si>
  <si>
    <t>Police were called to an elder assisted living facility to find Crutchfield, on an early Sunday morning, harassing seniors in a TV lounge. He had a long criminal record and was screaming that people were trying to kill him. Taser four times, he became unresponsive and stopped breathing.</t>
  </si>
  <si>
    <t>Anthony J. Whitten</t>
  </si>
  <si>
    <t>2200 block Washington Street</t>
  </si>
  <si>
    <t>Whitten appeared at his ex-girlfriend's house at about 11 p.m., causing her to call 911 when he tried to break in through a side window. Police scared him off. But he came back about 4 a.m. and succeeded in breaking in, threatening the ex-girlfriend and her 14-year-old daughter. Police also came back, confronted an uncooperative Whitten, and shot him fatally.</t>
  </si>
  <si>
    <t>Alonzo Arnold</t>
  </si>
  <si>
    <t>State Road 121 at 65th Street</t>
  </si>
  <si>
    <t>Williston</t>
  </si>
  <si>
    <t>32696</t>
  </si>
  <si>
    <t>A county deputy tried to make a late-morning traffic stop with Arnold. He chose not to pull over. This started a 15-minute chase down two-lane country roads ending with a fatal collision of the two cars which flipped Arnold's vehicle. It was unclear if Arnold's vehicle went out of control by itself, or it the pursuing deputy had tried a PIT maneuver: police would not say.</t>
  </si>
  <si>
    <t>Jose Simon-Dominguez</t>
  </si>
  <si>
    <t>4500 block Metric Drive</t>
  </si>
  <si>
    <t>A deputy encountered Simon-Dominguez "acting suspiciously coming out of the woods" and would not comply with the deputy's commands. Because he did not show his hands, and because he continued to advance towards the deputy, he was fatally shot, twice, in the chest and abdomen. The deputy later asserted that the unarmed victim had grabbed his wrist.</t>
  </si>
  <si>
    <t>Aaron Lepak</t>
  </si>
  <si>
    <t>3910 West Highway 98</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</si>
  <si>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</si>
  <si>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Stanley Allen Mizell</t>
  </si>
  <si>
    <t>20980 N. Co Rd 329</t>
  </si>
  <si>
    <t>Micanopy</t>
  </si>
  <si>
    <t>32667</t>
  </si>
  <si>
    <t>Rural homeowner Mizell reacted badly to a horse trailer and a deputy's patrol car with lights flashing. They were awaiting help in front of his house, on a county road at 2 a.m. After initial discussions he returned from his house with an apparent weapon, threatening the driver and the deputy. He was fatally shot once in the neck. He'd brought out a pellet gun.</t>
  </si>
  <si>
    <t>Dustin Dean</t>
  </si>
  <si>
    <t>31151 US Hwy 19 N</t>
  </si>
  <si>
    <t>Undercover deputies arranged to buy drugs from Dean and another man in a small-scale suburban sting. When the police announced themselves Dean fled into swampy woods behind a Sweet Tomatoes restaurant. A deputy followed, and fatally shot the unarmed Dean when he "lunged" at him.</t>
  </si>
  <si>
    <t>Jesus Valdes</t>
  </si>
  <si>
    <t>11755 S.W. 18th Street</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</si>
  <si>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</si>
  <si>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Mario Cruz</t>
  </si>
  <si>
    <t>7160 Southgate Blvd</t>
  </si>
  <si>
    <t>In a bloody Sunday morning attack, Cruz broke into the apartment of his ex-girlfriend and her new boyfriend and went to violently stabbing them. Police intercepted him in the parking lot as he was chasing the girlfriend knife in hand. Caught in the middle of a deadly assault, Cruz was shot to death.</t>
  </si>
  <si>
    <t>Robert Earl Gary Jr.</t>
  </si>
  <si>
    <t>122nd Avenue and 16th Street</t>
  </si>
  <si>
    <t>Gary was shot and killed by an undercover deputy after an argument broke out between them during a crack cocaine deal. Gary, with a long criminal record, had tried to rob him, then managed to get ahold of the officer's gun.</t>
  </si>
  <si>
    <t>Calvin Wallace</t>
  </si>
  <si>
    <t>900 block N. Railroad Avenue</t>
  </si>
  <si>
    <t>Police attempted to make a traffic stop of Wallace's vehicle, a red Lincoln Continental, because it matched a car used in an armed robbery earlier in the day. Wallace sped away from the traffic stop. He hit two other vehicles before colliding head-on into a third, which stopped him. He then started a firefight with two pursuing officers and was fatally shot.</t>
  </si>
  <si>
    <t>Douglas Woods</t>
  </si>
  <si>
    <t>2150 Emerson Road</t>
  </si>
  <si>
    <t>Police describe Woods as trying to rob an undercover officer at gunpoint in the parking lot of an apartment building on a Saturday evening. Woods reportedly fired at the officer, the officer returned fire, and fatally shot him.</t>
  </si>
  <si>
    <t>Wade Williams</t>
  </si>
  <si>
    <t>Co Rd 179 &amp; Pheil Lane</t>
  </si>
  <si>
    <t>Bonifay</t>
  </si>
  <si>
    <t>32425</t>
  </si>
  <si>
    <t>Holmes</t>
  </si>
  <si>
    <t>Holmes County Sheriff's Office, other agencies</t>
  </si>
  <si>
    <t>Williams was the prime suspect in the double murder of his parents. On the lam for a week, hiding out in a remote wildlife management area, he first shot at a local hunter who'd stumbled across his campsite, then as the dragnet drew closer, shot and killed a Department of Corrections K-9 tracking-team officer. He was fatally shot.</t>
  </si>
  <si>
    <t>John Thomas Baker</t>
  </si>
  <si>
    <t>1552 Flotilla Drive</t>
  </si>
  <si>
    <t>34690</t>
  </si>
  <si>
    <t>Deputies visited Baker to serve a warrant for violating his probation on drunken driving charges. On arrival Baker stood in the yard talking with another man. As officers approached, though, he turned to walk away towards the residence. They ordered him to stop several times. He turned and produced a weapon in his hand, and was shot to death. This was the second such fatal encounter in the county within eight days.</t>
  </si>
  <si>
    <t>Eric Sharmayne Antonio Clemons</t>
  </si>
  <si>
    <t>Raleigh Street and Lenox Blvd.</t>
  </si>
  <si>
    <t>Clemons was the passenger in a Honda that collided at high speed with a suspect in a stolen gold Thunderbird being chased by police vehicles and a helicopter. The collision killed Clemons and injured the driver and another young passenger. The fleeing suspect was a cousin of Marvin Williams, who had been fatally shot by police in January 2004 in a case of mistaken identity.</t>
  </si>
  <si>
    <t>Wesley Sylvester Moore</t>
  </si>
  <si>
    <t>5902 Gamble Drive</t>
  </si>
  <si>
    <t>According to a local civil rights group, plainclothes deputies with military-grade gear forced their way into three houses without search warrants in their search for Moore, so they could serve three felony warrants. During an extensive search, Moore was found hiding in the third house and is supposed to have lunged at officers with a knife. He was shot dead. Witnesses also describe deputies high-fiving each other after the killing.</t>
  </si>
  <si>
    <t>Bradley Blanton</t>
  </si>
  <si>
    <t>Willow St &amp; Mohawk Dr</t>
  </si>
  <si>
    <t>Mt Dora</t>
  </si>
  <si>
    <t>32757</t>
  </si>
  <si>
    <t>Apopka Police Department</t>
  </si>
  <si>
    <t>Ex-con Blanton put a revolver to the head of a convenience store customer at 1:30 a.m. and took his wallet, then escaped with an accomplice. Pursuing police caused them to crash and the chase continued on foot. Blanton ran into woods, followed by a local officer. The two men physically struggled for control of a Taser. Blanton was killed by a gunshot to the left side of his face at close range.</t>
  </si>
  <si>
    <t>Richard Carlin</t>
  </si>
  <si>
    <t>http://www.homefacts.com/offender-detail/AZ041981/Richard-F-Carlin.html</t>
  </si>
  <si>
    <t>414 Rehr St.</t>
  </si>
  <si>
    <t>Reading</t>
  </si>
  <si>
    <t>Shot by state police officer who was assisting in warrant being served for arrest on multiple charges including aggravated assault with a deadly weapon</t>
  </si>
  <si>
    <t>http://touch.mcall.com/#section/-1/article/p2p-82809119/</t>
  </si>
  <si>
    <t>Fletcher Ray Stewart</t>
  </si>
  <si>
    <t>Booger Hollow Road</t>
  </si>
  <si>
    <t>Dadeville</t>
  </si>
  <si>
    <t>Tallapoosa County Sheriff's Office</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</si>
  <si>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</si>
  <si>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</si>
  <si>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Franklin Lee</t>
  </si>
  <si>
    <t>115 16th Avenue Northeast</t>
  </si>
  <si>
    <t>Cairo</t>
  </si>
  <si>
    <t>Grady</t>
  </si>
  <si>
    <t>Cairo Police Department</t>
  </si>
  <si>
    <t>According to police, Lee appeared to be intoxicated. During the arrest, Lee was sprayed with pepper spray. He was taken to the Grady County Detention Center where he was decontaminated from the Pepper Spray and placed in a holding cell. A Grady County Jailer later found Lee unresponsive in the cell. Lee was he was pronounced dead at Grady General Hospital.</t>
  </si>
  <si>
    <t>http://www.walb.com/story/27577325/gbi-investigates-death-of-cairo-jail-inmate</t>
  </si>
  <si>
    <t>kbp/Irish</t>
  </si>
  <si>
    <t>John Kaco</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</si>
  <si>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</si>
  <si>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</si>
  <si>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John Laco fired a shotgun in the parking lot of the Lake Station municipal complex. Three officers said they found him sitting in his car, pointing the 16-gauge shotgun barrel out of the window. After being instructed to drop his weapon, police say Laco stepped out of the vehicle and pointed the weapon at the officers, who fired multiple times, killing him.</t>
  </si>
  <si>
    <t>http://abc7chicago.com/news/armed-man-84-fatally-shot-by-police-in-lake-station-ind/428887/</t>
  </si>
  <si>
    <t>Travis Faison</t>
  </si>
  <si>
    <t>http://www.wral.com/news/local/video/14265929/</t>
  </si>
  <si>
    <t>600 Magnolia St</t>
  </si>
  <si>
    <t>Faison was being a served a warrant for his arrest. After a short scuffle, Fasion was shot and killed.</t>
  </si>
  <si>
    <t>http://www.wncn.com/story/27598792/1-dead-in-sanford-officer-involved-shooting</t>
  </si>
  <si>
    <t>Brandon Atencio</t>
  </si>
  <si>
    <t>http://ak-cache.legacy.net/legacy/images/cobrands/canoncitydailyrecord/photos/pmp_370164_12152014_20141215.jpgx?w=130&amp;h=180&amp;option=1&amp;v=0x000000002ebe3596</t>
  </si>
  <si>
    <t>N Orchard Ave</t>
  </si>
  <si>
    <t>Canon City</t>
  </si>
  <si>
    <t>Canon City Police Department</t>
  </si>
  <si>
    <t>Police say Atencio tried to run away. Stage and Gautreaux chased him down the residential street. Suddenly, he dropped down on his knees, took out a box cutter, and began to cut his throat. Atencio stood up, he yelled, Fuck this and charged toward Corporal Stage with the box cutter. Stage shot Atencio twice in the chest.</t>
  </si>
  <si>
    <t>http://www.kktv.com/home/headlines/One-Man-Hospialized-After-Officer-Involved-Shooting-285508201.html</t>
  </si>
  <si>
    <t>Anthony Landi</t>
  </si>
  <si>
    <t>http://media2.wptv.com/photo/2014/12/12/wptv-anthony-landi_1418424047208_10966064_ver1.0_640_480.jpg</t>
  </si>
  <si>
    <t>4123 Northlake Blvd</t>
  </si>
  <si>
    <t>Palm Beach Gardens</t>
  </si>
  <si>
    <t>Palm Beach Gardens Police Department</t>
  </si>
  <si>
    <t>Palm Beach Gardens police say a motel staff member called 911 after the suspect told the front desk clerk he had a gun and asked her to call the police. When officers arrived at the scene Landi raised his gun and pointed it at the officers. Three police officers shot and killed him.</t>
  </si>
  <si>
    <t>http://www.wptv.com/news/region-n-palm-beach-county/palm-beach-gardens/fatal-shooting-outside-palm-beach-gardens-motel</t>
  </si>
  <si>
    <t>Thurrell Jowers</t>
  </si>
  <si>
    <t>http://4cqn6ibohco22tgqh1m974yh.wpengine.netdna-cdn.com/wp-content/uploads/2014/12/IMG_22807138364158.jpeg</t>
  </si>
  <si>
    <t>800 Lester St</t>
  </si>
  <si>
    <t>Poplar Bluff</t>
  </si>
  <si>
    <t>Poplar Bluff Police Department</t>
  </si>
  <si>
    <t>Jowers was suspected of stabbing somebody. When he was confronted by officers, he didn't comply with orders to drop the knife and then reportedly charged officers, so they shot and killed him.</t>
  </si>
  <si>
    <t>http://www.kfvs12.com/story/27616169/victim-identified-after-officer-involved-shooting-in-poplar-bluff</t>
  </si>
  <si>
    <t>Jessica Hernandez</t>
  </si>
  <si>
    <t>http://i.dailymail.co.uk/i/pix/2015/01/27/2520A6BC00000578-2927449-image-m-19_1422401287646.jpg</t>
  </si>
  <si>
    <t>E. 25th Ave. and Newport St.</t>
  </si>
  <si>
    <t>Park Hill</t>
  </si>
  <si>
    <t>Witnesses say police shot victim in a car from the side-corroborated by forensics; police say they shot in self-defense.</t>
  </si>
  <si>
    <t>http://www.democracynow.org/2015/2/13/denver_police_killing_of_lgbt_teen</t>
  </si>
  <si>
    <t>Joseph Theophilus Evans</t>
  </si>
  <si>
    <t>13301 Purche Ave.</t>
  </si>
  <si>
    <t>Officers were met at the door by a knife-wielding Evans when they responded to a domestic disturbance call. After barracading himself inside, the officers tried unsucccessfully to talk him out. Fearing he might harm himself, they forced their way inside. Evans charged with the knife, despite the use of stun bag rounds and tasers. He was shot and killed.</t>
  </si>
  <si>
    <t>http://articles.latimes.com/2001/apr/02/local/me-45833</t>
  </si>
  <si>
    <t>Ricardo Esparza</t>
  </si>
  <si>
    <t>9827 Walnut St.</t>
  </si>
  <si>
    <t>Deputies responded to a call from Esparza's mother stating that he was mentally ill, off his medication and had become abusive. She had contacted law enforcement three times before in the last two years to get him to the hospital. They tried,unsuccessfully, to subdue Esparza, who was armed with a pan in one hand and "something shiny" in the other, with beanbag rounds and rubber bullets. When he continued to threaten them, he was shot and killed.</t>
  </si>
  <si>
    <t>http://articles.latimes.com/2001/apr/06/local/me-47708</t>
  </si>
  <si>
    <t>Donald Orville Smith Jr.</t>
  </si>
  <si>
    <t>8530 Artesia Blvd.</t>
  </si>
  <si>
    <t>Not reported</t>
  </si>
  <si>
    <t>Donald Orville Smith Jr., a 34-year-old white male, died after being shot in Bellflower.</t>
  </si>
  <si>
    <t>http://homicide.latimes.com/post/donald-orville-smith-jr/</t>
  </si>
  <si>
    <t>Antonio Daniel</t>
  </si>
  <si>
    <t>1066 Alamitos</t>
  </si>
  <si>
    <t>Antonio Daniel, a 27-year-old Latino male, died after being shot in Long Beach.</t>
  </si>
  <si>
    <t>http://homicide.latimes.com/post/antonio-daniel/</t>
  </si>
  <si>
    <t>Dana Micah Lindeman</t>
  </si>
  <si>
    <t>4567 W. 120th St.</t>
  </si>
  <si>
    <t>Dana Micah Lindeman, a 29-year-old white male, died after being shot in Hawthorne.</t>
  </si>
  <si>
    <t>http://homicide.latimes.com/post/dana-micah-lindeman/</t>
  </si>
  <si>
    <t>Armando Ramon Padernal</t>
  </si>
  <si>
    <t>2407 Meadowvale Ave.</t>
  </si>
  <si>
    <t>A patrol officer attempted a traffic stop when she recognized Padernal from a wanted poster as being sought for shooting at a CHP officer in a May 7 incident. After a short pursuit, he exited the vehicle and fled on foot. He was surrounded by police after he jumped into a trash bin, After an hour, he popped up and shot, wounding one officer and was killed by return fire.</t>
  </si>
  <si>
    <t>http://lapdonline.org/may_2001/news_view/23051</t>
  </si>
  <si>
    <t>Glenda Lee Reymer</t>
  </si>
  <si>
    <t>472 E. 53rd St.</t>
  </si>
  <si>
    <t>Bean Bag Rounds</t>
  </si>
  <si>
    <t>After a violent seizure, an addled Reymer made a bogus 911 call stating that her boyfriend had overdosed. When paramedics and police determined that he was fine, she became angry and threatened them with a knife. After a stand-off in the street, the ill 89-pound woman was shot with bean bags, which killled her.</t>
  </si>
  <si>
    <t>http://articles.latimes.com/2001/jun/24/local/me-14221</t>
  </si>
  <si>
    <t>Los Angeles TImes, The Homicide Report/JoshN</t>
  </si>
  <si>
    <t>Maziar Badie</t>
  </si>
  <si>
    <t>Iranian</t>
  </si>
  <si>
    <t>1318 Crescent Heights Blvd.</t>
  </si>
  <si>
    <t>West Hollywood</t>
  </si>
  <si>
    <t>Off Duty Los Angeles Police Officer</t>
  </si>
  <si>
    <t>Maziar Badie, a 25-year-old white male, died after being shot in West Hollywood, according to Los Angeles County coroner's records.</t>
  </si>
  <si>
    <t>Self-Defense</t>
  </si>
  <si>
    <t>http://homicide.latimes.com/officer_involved/true/year/2001</t>
  </si>
  <si>
    <t>Francisco Cerda Ortiz</t>
  </si>
  <si>
    <t>14143 Orizaba Ave.</t>
  </si>
  <si>
    <t>Francisco Cerda Ortiz, a 47-year-old Latino male, died after being shot in Paramount, according to Los Angeles County coroner's records.</t>
  </si>
  <si>
    <t>Jahi Rashan Waytes</t>
  </si>
  <si>
    <t>6555 La Mirada Ave.</t>
  </si>
  <si>
    <t>Jahi Rashan Waytes, a 27-year-old black male, died after being shot in Hollywood, according to Los Angeles County coroner's records.</t>
  </si>
  <si>
    <t>Alex Quincy Carter</t>
  </si>
  <si>
    <t>15630 Mansel Ave.</t>
  </si>
  <si>
    <t>Lawndale</t>
  </si>
  <si>
    <t>Alex Quincy Carter, a 22-year-old black male, died after being shot in Lawndale, according to Los Angeles County coroner's records.</t>
  </si>
  <si>
    <t>Steve Junior Butcher</t>
  </si>
  <si>
    <t>6100 Topanga Canyon Blvd.</t>
  </si>
  <si>
    <t>Steve Junior Butcher, a 31-year-old black male, died Sunday, Sept. 30, after being shot in Woodland Hills, according to Los Angeles County coroner's records.</t>
  </si>
  <si>
    <t>Ernest Guillen</t>
  </si>
  <si>
    <t>13107 Valley Blvd.</t>
  </si>
  <si>
    <t>City of Industry</t>
  </si>
  <si>
    <t>Ernest Guillen, a 30-year-old Latino male, died Saturday, Oct. 6, after being shot in Avocado Heights, according to Los Angeles County coroner's records.</t>
  </si>
  <si>
    <t>Michael Wayne Burkley</t>
  </si>
  <si>
    <t>39646 174th Street East</t>
  </si>
  <si>
    <t>Lake Los Angeles</t>
  </si>
  <si>
    <t>Michael Wayne Burkley, a 47-year-old black male, died in Lake Los Angeles, according to Los Angeles County coroner's records.</t>
  </si>
  <si>
    <t>William Lee Riley</t>
  </si>
  <si>
    <t>Interstate 110 &amp; Exposition Boulevard</t>
  </si>
  <si>
    <t>William Lee Riley, a 45-year-old white male, died after being shot in Historic South-Central, according to Los Angeles County coroner's records.</t>
  </si>
  <si>
    <t>http://homicide.latimes.com/post/william-lee-riley/</t>
  </si>
  <si>
    <t>Bernardo Rogelio Sanchez</t>
  </si>
  <si>
    <t>Diamond Bar Boulevard &amp; Grand Avenue</t>
  </si>
  <si>
    <t>Diamond Bar</t>
  </si>
  <si>
    <t>Bernardo Rogelio Sanchez, a 28-year-old Latino male, died after being shot in Diamond Bar, according to Los Angeles County coroner's records.</t>
  </si>
  <si>
    <t>http://homicide.latimes.com/post/bernardo-rogelio-sanchez/</t>
  </si>
  <si>
    <t>Raymond Leo Aguirre</t>
  </si>
  <si>
    <t>832 West Michelle Street</t>
  </si>
  <si>
    <t>Raymond Leo Aguirre, a 24-year-old Latino male, died after being shot in West Covina, according to Los Angeles County coroner's records.</t>
  </si>
  <si>
    <t>Lorenzo Hardis Howard</t>
  </si>
  <si>
    <t>Arbutus Avenue &amp; Kemp Street</t>
  </si>
  <si>
    <t>Lorenzo Hardis Howard, a 38-year-old black male, died after being shot in Compton, according to Los Angeles County coroner's records.</t>
  </si>
  <si>
    <t>Miguel Briones Cesena</t>
  </si>
  <si>
    <t>Santa Ana Street &amp; Seville Avenue</t>
  </si>
  <si>
    <t>Miguel Briones Cesena, a 26-year-old Latino male, died after being shot in South Gate, according to Los Angeles County coroner's records.</t>
  </si>
  <si>
    <t>Adrian Medina</t>
  </si>
  <si>
    <t>6056 Comstock Ave.</t>
  </si>
  <si>
    <t>Adrian Medina, a 30-year-old Latino male, died after being shot in Whittier, according to Los Angeles County coroner's records.</t>
  </si>
  <si>
    <t>Zeferino Betancourt</t>
  </si>
  <si>
    <t>690 E. 6th St.</t>
  </si>
  <si>
    <t>Zeferino Betancourt, a 37-year-old Latino male, died after being shot in Azusa, according to Los Angeles County coroner's records.</t>
  </si>
  <si>
    <t>Leonardo Garcia</t>
  </si>
  <si>
    <t>Atlantic Avenue and Sanborn Avenue</t>
  </si>
  <si>
    <t>Leonardo Garcia, a 19-year-old Latino male, died after being shot in Lynwood, according to Los Angeles County coroner's records.</t>
  </si>
  <si>
    <t>http://homicide.latimes.com/officer_involved/true/year/2002</t>
  </si>
  <si>
    <t>Shaminder Singh Mundi</t>
  </si>
  <si>
    <t>16461 Ventura Blvd.</t>
  </si>
  <si>
    <t>Encino</t>
  </si>
  <si>
    <t>Shaminder Singh Mundi, a 20-year-old white male, died after being shot in Encino, according to Los Angeles County coroner's records.</t>
  </si>
  <si>
    <t>David Anthony Montanez</t>
  </si>
  <si>
    <t>4425 Rosemead Blvd.</t>
  </si>
  <si>
    <t>David Anthony Montanez, a 36-year-old Latino male, died after being shot in Pico Rivera, according to Los Angeles County coroner's records.</t>
  </si>
  <si>
    <t>Robert Contreras</t>
  </si>
  <si>
    <t>10641 Halbrent Ave.</t>
  </si>
  <si>
    <t>Mission Hills</t>
  </si>
  <si>
    <t>Robert Contreras, a 21-year-old Latino male, died after being shot in Mission Hills, according to Los Angeles County coroner's records.</t>
  </si>
  <si>
    <t>Ramin Antonio Isayo</t>
  </si>
  <si>
    <t>9207 E. Avenue Q-14</t>
  </si>
  <si>
    <t>Ramin Antonio Isayo, a 27-year-old Latino male, died after being shot in Palmdale, according to Los Angeles County coroner's records.</t>
  </si>
  <si>
    <t>Joshua Villanueva</t>
  </si>
  <si>
    <t>53rd Avenue &amp; York Boulevard</t>
  </si>
  <si>
    <t>Joshua Villanueva, a 26-year-old Latino male, died after being shot in Highland Park, according to Los Angeles County coroner's records.</t>
  </si>
  <si>
    <t>Kendraey Terrell McCall</t>
  </si>
  <si>
    <t>542 W. 91st St.</t>
  </si>
  <si>
    <t>Officers stopped McCall, who was riding his bicycle on the sidewalk and ordered him to put his hands on his head. He ran instead, and they saw him pull a handgun from his pants as he vaulted a fence. Fearing for their lives, they shot and killed him.</t>
  </si>
  <si>
    <t>http://www.lapdonline.org/may_2002/news_view/22251</t>
  </si>
  <si>
    <t>Los Angeles TImes, The Homicide Report/ Robin</t>
  </si>
  <si>
    <t>Eddie Montes Dominguez</t>
  </si>
  <si>
    <t>11140 Whittier Blvd.</t>
  </si>
  <si>
    <t>Eddie Montes Dominguez, a 27-year-old Latino male, died after being shot in West Whittier-Los Nietos.</t>
  </si>
  <si>
    <t>Jesus Robles</t>
  </si>
  <si>
    <t>Norton Avenue and San Vincente Avenue</t>
  </si>
  <si>
    <t>Jesus Robles, a 26-year-old Latino male, died after being shot in Lynwood.</t>
  </si>
  <si>
    <t>http://homicide.latimes.com/post/jesus-robles/</t>
  </si>
  <si>
    <t>Brian Keith Miller</t>
  </si>
  <si>
    <t>22708 Nicolle Ave.</t>
  </si>
  <si>
    <t>Deputies responded to a call that two brothers were engaged in a knife fight. They entered a garage, where they found Miller holding an ax. When he refused to drop the ax, and advanced on one of the deputies, they shot and killed him.</t>
  </si>
  <si>
    <t>http://articles.latimes.com/2002/may/01/local/me-wield1</t>
  </si>
  <si>
    <t>Fermin John Castro</t>
  </si>
  <si>
    <t>Madora Avenue &amp; Cantlay Street</t>
  </si>
  <si>
    <t>Winnetka</t>
  </si>
  <si>
    <t>Castro was shot and killed after he lunged at officers with a pair of scissors, cutting one on the head.</t>
  </si>
  <si>
    <t>http://www.thefreelibrary.com/BRIEFLY+SECESSION+FORUM+WILL+FEATURE+PARKS.-a086451943</t>
  </si>
  <si>
    <t>Antonio Luis Pineiro</t>
  </si>
  <si>
    <t>421 Pacific Avenue</t>
  </si>
  <si>
    <t>Pineiro, a schizophrenic, was shot and killed at a Top Valu Market where he went on a shooting rampage, killing two and wounding four others. On searching his condo, the bodies of his parents, dead for over two years were found in their bed. The blood-spattered hammer used in their murder was on the floor, and a white powder, thought to be a drying agent, covered the bodies.</t>
  </si>
  <si>
    <t>http://articles.latimes.com/2002/jun/07/local/me-rampage7</t>
  </si>
  <si>
    <t>Jason Burrell Mitchell</t>
  </si>
  <si>
    <t>W. 65th Place and S. Western Avenue</t>
  </si>
  <si>
    <t>After Mitchell was pulled over for a traffic stop, he drove away with a police officer standing on the running board of his truck. He rammed parked cars in an attempt to dislodge the officer, but then pulled over, after which he was shot and killed. Stating that he had put up his hands in surrender, the city was sued and paid out $1.25 million dollars. The shooting was found to be "In Policy".</t>
  </si>
  <si>
    <t>http://articles.latimes.com/2004/feb/29/local/me-shoot29/2</t>
  </si>
  <si>
    <t>Feras B. Abdelrazzaq</t>
  </si>
  <si>
    <t>140 E. Arrow Highway</t>
  </si>
  <si>
    <t>San Dimas</t>
  </si>
  <si>
    <t>Deputies and the Fire Dept were called to Maxdem chemical factory with reports of a man throwing burning chemicals on people, lighting fires and stabbing people. When deputies arrived, they saw the suspect, carrying a canister of some sort, chasing a bleeding man out of the building. When he refused to drop it, he was shot and killed. Three people were burned, two of them critically, and two people were critically stabbed.</t>
  </si>
  <si>
    <t>http://articles.latimes.com/2002/jun/15/local/me-firebomb15</t>
  </si>
  <si>
    <t>Sean Joseph McHugh</t>
  </si>
  <si>
    <t>19303 Ventura Blvd.</t>
  </si>
  <si>
    <t>Tarzana</t>
  </si>
  <si>
    <t>Sean Joseph McHugh, a 32-year-old white male, died after being shot in Tarzana.</t>
  </si>
  <si>
    <t>http://homicide.latimes.com/post/sean-joseph-mchugh/</t>
  </si>
  <si>
    <t>Michael Bilderrain</t>
  </si>
  <si>
    <t>Ronald Reagan Fwy &amp; I-5</t>
  </si>
  <si>
    <t>Bilderrain was shot and killed when he allegedly pointed a gun at an officer who had pulled over the vehicle he was in. He was one of four suspects in a car being pursued by police after the robbery of a storage facility.</t>
  </si>
  <si>
    <t>http://articles.latimes.com/2002/jul/09/local/me-briefs9.2</t>
  </si>
  <si>
    <t>Cecil Rudolph Menifield</t>
  </si>
  <si>
    <t>Two officers in a patrol car approached Menifield because he was smoking crack. He attacked one of them, knocking him down and trying to get his weapon. The other officer fired at Menifield, who then jumped into the patrol car and drove away. The missing vehicle was spotted on the 110 Freeway, where Menifield had exited, but failed to comply with orders to surrender. After bean-bag round and tasers were unsuccessful, he was shot while allegedly trying to take an officer's gun.</t>
  </si>
  <si>
    <t>http://articles.latimes.com/2002/jul/09/local/me-ois9</t>
  </si>
  <si>
    <t>Patrick Dellisanti</t>
  </si>
  <si>
    <t>2200 block South Cypress Bend Drive</t>
  </si>
  <si>
    <t>By reports Dellisanti was angered over his condo association fees. At 3 p.m. he entered the condo office, pistol in hand, and held two women there more or less hostage. Forty minutes later he released the women and left the building. Seen reaching for his waistband, he was fatally shot by SWAT.</t>
  </si>
  <si>
    <t>http://articles.sun-sentinel.com/2008-04-29/news/0804280472_1_swat-team-suicide-note-condo-association</t>
  </si>
  <si>
    <t>Terrence Boatwright</t>
  </si>
  <si>
    <t>4800 block West Oakland Park Boulevard</t>
  </si>
  <si>
    <t>Officers were flagged down at 1:30 a.m. by a man who'd been robbed at gunpoint at an ATM. Police located the suspects in a van, Boatwright and his brother. Boatwright was aggressive with officers and known to be armed so he was shot to death.</t>
  </si>
  <si>
    <t>http://articles.sun-sentinel.com/2011-05-23/news/fl-bso-involved-shootin-20110523_1_deputies-fatal-shooting-carjacking</t>
  </si>
  <si>
    <t>Joseph Ferrans II</t>
  </si>
  <si>
    <t>http://www.temrowski.com/sitemaker/memsol_data/1328/643474/643474_profile_pic.jpg</t>
  </si>
  <si>
    <t>Motorcyclist Ferrans was being chased by a local police officer in an unmarked car at high speed when he lost control, struck a tree, and sustained fatal injuries.</t>
  </si>
  <si>
    <t>http://www.palmbeachpost.com/news/news/crime-law/west-palm-beach-sued-in-death-of-motorcylist/nf5hb/</t>
  </si>
  <si>
    <t>Corey McNeal</t>
  </si>
  <si>
    <t>Northwest 22nd Street and Fifth Avenue</t>
  </si>
  <si>
    <t>Unusually, the two officers who stopped McNeal on the street did not radio in the incident. Within moments McNeal had been shot 27 times. A box cutter and a wad of money were reported at the scene. One of the officers had been involved in three fatal shootings, and a high number of Taserings, within a two-year period. Neither officer cooperated in an investigation.</t>
  </si>
  <si>
    <t>http://citynewsmiami.com/2013/12/29/miami-cops-wont-face-charges-in-2009-traffic-top-killing/</t>
  </si>
  <si>
    <t>Roney Wilson</t>
  </si>
  <si>
    <t>http://www.tampabay.com/resources/images/dti/rendered/2009/02/b2s_roney020509_55577a_8col.jpg</t>
  </si>
  <si>
    <t>607 Hunter Road</t>
  </si>
  <si>
    <t>Delirium with agitation due to schizoaffective disorder was the medical examiner's official cause of death for Wilson, whose brother called authorities because he hadn't been taking his medication. Wilson had smashed the windshield of his mother's car and refused to budge out of it. Deputies Tased him three times, held his face in the dirt, cuffed him behind his back and put him in leg irons before his death.</t>
  </si>
  <si>
    <t>http://www.tampabay.com/news/publicsafety/crime/medical-examiner-blames-victims-condition-not-taser-for-death/973457</t>
  </si>
  <si>
    <t>Gibson Junior Belizaire</t>
  </si>
  <si>
    <t>Northwest 2nd Avenue and NW 62nd Street</t>
  </si>
  <si>
    <t>During a domestic disturbance call, Belizaire is said to have emerged from the passenger door of a Jaguar, assumed a firing position with gun in hand, and began shooting at police officers. Five officers expended 130 rounds to kill him. One of a string of seven or more police shootings of African-Americans that led to local protests.</t>
  </si>
  <si>
    <t>http://miami.cbslocal.com/2011/08/22/officers-cleared-in-belizaire-shooting/</t>
  </si>
  <si>
    <t>Michael Daniel Capps</t>
  </si>
  <si>
    <t>1400 block Winnebago Avenue</t>
  </si>
  <si>
    <t>During a domestic dispute with police present Capps, with a long criminal record behind him, dashed inside a bedroom and pointed a weapon out. The police fatally shot him. That weapon turned out to be a "very good replica of a firearm."</t>
  </si>
  <si>
    <t>http://jacksonville.com/tu-online/stories/012403/met_11559810.shtml</t>
  </si>
  <si>
    <t>Lamont J. Burgess</t>
  </si>
  <si>
    <t>http://www.baynews9.com/content/dam/news/images/2012/11/Burgess.jpg</t>
  </si>
  <si>
    <t>6161 4th Street North</t>
  </si>
  <si>
    <t>With a female accomplice Burgess robbed a convenience store with a shotgun and a knife held against the throat of the clerk. Undercover officers were already waiting for them outside. They fatally shot Burgess when he held up the shotgun towards them. The accomplice would be charged for his murder.</t>
  </si>
  <si>
    <t>http://www.tampabay.com/news/publicsafety/crime/st-petersburg-detective-shoots-kills-robbery-suspect-outside-7-eleven/1260155</t>
  </si>
  <si>
    <t>Benjamin Mayolas Dykeman</t>
  </si>
  <si>
    <t>June Drive</t>
  </si>
  <si>
    <t>A 4 a.m. traffic stop with an uncooperative Dykeman in an Accord resulted in his speeding away, striking a patrol car, crashing into a power pole, receiving multiple gunshots from the threatened officer, driving off again and striking a tree, then fleeing on foot and onto the grounds of an apartment complex, where he was discovered by a tracking K-9. He died in the hospital of the gunshot wounds.</t>
  </si>
  <si>
    <t>http://articles.orlandosentinel.com/2012-06-16/news/os-brevard-deputy-opens-fire-20120616_1_brevard-deputy-cruiser-rams</t>
  </si>
  <si>
    <t>Kenneth Gordon Davis</t>
  </si>
  <si>
    <t>49th Street N and 5th Avenue N</t>
  </si>
  <si>
    <t>Davis was wanted in connection with a purse snatching. Officers observed him in the back seat of a Kia driven by another man and gave chase. Shortly after the Kia collided head-on with a pickup-up, an accident that left Davis dead and six other people hospitalized.</t>
  </si>
  <si>
    <t>http://www.tampabay.com/news/publicsafety/crime/st-petersburg-police-driver-in-fatal-pursuit-high-on-prescription-drugs/1212548</t>
  </si>
  <si>
    <t>Gibran Flores-Remigio</t>
  </si>
  <si>
    <t>State Road 535 and Palm Parkway</t>
  </si>
  <si>
    <t>A county deputy paid a mid-morning visit to a convenience store to investigate reports of an inside-job grand theft. Within an hour or so Flores-Remigio had stabbed the deputy in the neck, resulting in non-life-threatening wounds, and in return was shot dead.</t>
  </si>
  <si>
    <t>http://articles.orlandosentinel.com/2010-11-05/news/os-orange-shooting-apopka-vineland-20101105_1_deputy-shot-suspect-shot-three-deputies</t>
  </si>
  <si>
    <t>Dave Johnson</t>
  </si>
  <si>
    <t>FL-44 &amp; Co Rd 4139</t>
  </si>
  <si>
    <t>DeLand</t>
  </si>
  <si>
    <t>Johnson's SUV collided head on with a stolen tradesman's truck being chased by a local police department. Johnson died at the scene.</t>
  </si>
  <si>
    <t>http://beacononlinenews.com/news/daily/2259</t>
  </si>
  <si>
    <t>Jose Almonte</t>
  </si>
  <si>
    <t>NW 54th Ave &amp; NW 181st Terrace</t>
  </si>
  <si>
    <t>Opa-Locka</t>
  </si>
  <si>
    <t>Hours after she'd filed a complaint against his, Almonte attacked his ex-girlfriend and her male companion with a machete. He wounded them both seriously. After he lunged with the machete at a female officer, he was fatally shot.</t>
  </si>
  <si>
    <t>http://www.nbcmiami.com/news/One-Killed-in-Police-Involved-Shooting-in-Miami-Dade-131340368.html</t>
  </si>
  <si>
    <t>Ronald Jerome Thompson</t>
  </si>
  <si>
    <t>561 Cassat Ave</t>
  </si>
  <si>
    <t>Thompson was one of three suspects caught mid-robbery, with guns and gloves, by police staking out an auto parts store just as it closed. The suspects robbed the store and its patrons then confronted officer immediately outside. They failed to drop their weapons and were fired on. The two other suspects were wounded and were to be charged with Thompson's murder.</t>
  </si>
  <si>
    <t>http://jacksonville.com/tu-online/stories/100505/met_19950434.shtml</t>
  </si>
  <si>
    <t>Cedric Telasco</t>
  </si>
  <si>
    <t>7100 block Northwest 49th Court</t>
  </si>
  <si>
    <t>Four officers fired 41 shots in six seconds that struck schizophrenic Telasco 20 times. He himself had called 911, described himself, and told the dispatcher "just come and do what you have to do." He then waited at the door with a steak knife in hand. His family eventually settled with the city for $35,000.</t>
  </si>
  <si>
    <t>http://articles.sun-sentinel.com/2011-05-20/news/fl-lauderhill-shooting-fallout-20110520_1_police-involved-fatal-police-shooting-officers</t>
  </si>
  <si>
    <t>Robert Louis Johnson</t>
  </si>
  <si>
    <t>500 E 4th St</t>
  </si>
  <si>
    <t>A late-morning traffic stop on Johnson for rolling through a stop sign developed when the officer discovered Johnson's outstanding warrants. A second officer arrived. Johnson tried to get back into his car and drive off, but with one of the police hanging from the car, the officer was being dragged, which was the justification for deadly force. Johnson was killed with at least three shots.</t>
  </si>
  <si>
    <t>http://jacksonville.com/content/jacksonville-area-police-shootings-2009</t>
  </si>
  <si>
    <t>Francis Morrell</t>
  </si>
  <si>
    <t>A1A &amp; Columbia Dr</t>
  </si>
  <si>
    <t>Cape Canaveral</t>
  </si>
  <si>
    <t>Morrell, a retired dentist, stormed into a pet grooming shop in a strip mall where he owned adjoining units. A verbal argument developed into an armed standoff. When deputies arrived, Morrell took one shot at them, and was fatally shot with 10 bullets fired by four deputies.</t>
  </si>
  <si>
    <t>http://www.baynews9.com/content/news/baynews9/news/article.html/content/news/articles/ot/both/2011/08/05/Retired_dentist_killed_by_deputies_at_Cape_Canaveral_commercial_complex.html</t>
  </si>
  <si>
    <t>Hugh Barrington Smith aka Keevin B. Stevens</t>
  </si>
  <si>
    <t>1285 FL-7</t>
  </si>
  <si>
    <t>Broward County Sheriff's Office, Fort Lauderdale Police Department, Miramar Police Department</t>
  </si>
  <si>
    <t>Smith had been wanted on drugs charges. At a traffic stop in front of a Georgia Pig Restaurant, he refused to leave his Accord, and Tasering him had little effect. In an attempt to get away he barrelled in reverse and totalled a cruiser behind him, threatening an officer. Police fired ten shots at him, nine hit him, and he died at the scene leaving $46K in cash and 30 lbs of marijuana.</t>
  </si>
  <si>
    <t>http://blogs.browardpalmbeach.com/pulp/2010/11/hugh_barrington_smith_bso_shooting_chase.php</t>
  </si>
  <si>
    <t>Corey Simpson</t>
  </si>
  <si>
    <t>6800 block Sunset Strip</t>
  </si>
  <si>
    <t>During a rainstorm, at a bus stop, and among a crowd of observers, Simpson is said to have threatened two officers with a knife. An attempt to Taser him did not work. Police would not initially say how many gunshots they took to kill him.</t>
  </si>
  <si>
    <t>http://articles.sun-sentinel.com/2011-05-02/news/fl-cop-shooting-folo-20110502_1_police-involved-shooting-sunrise-officers-sunrise-police-department</t>
  </si>
  <si>
    <t>David Scott Bennett</t>
  </si>
  <si>
    <t>4800 block Windward Passage Drive</t>
  </si>
  <si>
    <t>Police responded to an early-morning call about a suspicious car in the back of an office complex. This was Bennett's stolen red 2006 Volkswagen. The officer called for backup but was compelled to shoot Bennett dead before any backup arrived. It was initially unclear if he'd been armed.</t>
  </si>
  <si>
    <t>http://articles.sun-sentinel.com/2010-09-10/news/fl-folo-boynton-plaza-shooting-20100910_1_fatal-shooting-deputy-shot-law-enforcement</t>
  </si>
  <si>
    <t>John Lamar Chavez</t>
  </si>
  <si>
    <t>322 West Sierra Madre Boulevard</t>
  </si>
  <si>
    <t>Sierra Madre</t>
  </si>
  <si>
    <t>Off-duty Los Angeles Police Department officer shot and killed the Chavez. It's disputed whether guns in a fight were drawn before the officer fired. Officer was unharmed.</t>
  </si>
  <si>
    <t>http://articles.latimes.com/2002/aug/23/local/me-sierra23</t>
  </si>
  <si>
    <t>Robert Wayne Klingman III</t>
  </si>
  <si>
    <t>15th St E &amp; E Ave J 12</t>
  </si>
  <si>
    <t>Officials say Klingman pulled a gun on officer speaking with deceased' friends involved in another crime.</t>
  </si>
  <si>
    <t>http://www.thefreelibrary.com/TEEN+MAY+FACE+DEATH+PENALTY+IN+ROBBERY,+SLAYING.-a091499142</t>
  </si>
  <si>
    <t>Angelo Frank Gallardo Jr.</t>
  </si>
  <si>
    <t>Rear of 2023 East Cesar E. Chavez Avnue</t>
  </si>
  <si>
    <t>Boyle Heights</t>
  </si>
  <si>
    <t>Angelo Frank Gallardo Jr., a 24-year-old Latino male, died after being shot in Boyle Heights, according to Los Angeles County coroner's records.</t>
  </si>
  <si>
    <t>http://homicide.latimes.com/post/angelo-frank-gallardo-jr/</t>
  </si>
  <si>
    <t>David Miranda</t>
  </si>
  <si>
    <t>Clark Avenue</t>
  </si>
  <si>
    <t>Lakewood</t>
  </si>
  <si>
    <t>David Miranda, a 28-year-old Latino male, died after being shotat Clark Avenue south of Lakewood Boulevard, according to Los Angeles County coroner's records.</t>
  </si>
  <si>
    <t>http://homicide.latimes.com/post/david-miranda/</t>
  </si>
  <si>
    <t>Nathan Lee Rossbach</t>
  </si>
  <si>
    <t>W Imperial Hwy &amp; Sepulveda Blvd</t>
  </si>
  <si>
    <t>Police report that deceased refused to follow orders to exit vehicle after high-speed chase, officer accidentally used real gun instead of bean bag gun. $500,000 settlement to family.</t>
  </si>
  <si>
    <t>http://articles.latimes.com/2002/oct/10/local/me-redondo10</t>
  </si>
  <si>
    <t>Alberto Vidal Davila</t>
  </si>
  <si>
    <t>1726 Garfield Place</t>
  </si>
  <si>
    <t>Alberto Vidal Davila, a 26-year-old Latino male, died after beingshot in Hollywood, according to Los Angeles County coroner's records.</t>
  </si>
  <si>
    <t>http://homicide.latimes.com/post/alberto-vidal-davila/</t>
  </si>
  <si>
    <t>Joseph Renee Queen</t>
  </si>
  <si>
    <t>Avalon Blvd &amp; E University Dr</t>
  </si>
  <si>
    <t>Joseph Renee Queen, a 23-year-old black male, died after beingshot in Carson, according to Los Angeles County coroner's records.</t>
  </si>
  <si>
    <t>http://homicide.latimes.com/post/joseph-renee-queen/</t>
  </si>
  <si>
    <t>Seth Adam Landon</t>
  </si>
  <si>
    <t>Robidoux Street &amp; Sanford Avenue</t>
  </si>
  <si>
    <t>Seth Adam Landon, a 35-year-old white male, died after being shotin Wilmington, according to Los Angeles County coroner's records.</t>
  </si>
  <si>
    <t>http://homicide.latimes.com/post/seth-adam-landon/</t>
  </si>
  <si>
    <t>Kenny Ray Fuller Sr.</t>
  </si>
  <si>
    <t>5900 block Wall Street</t>
  </si>
  <si>
    <t>Kenny Ray Fuller Sr., a 37-year-old black male, died after beingshot in Florence, according to Los Angeles County coroner's records.</t>
  </si>
  <si>
    <t>http://homicide.latimes.com/post/kenny-ray-fuller-sr/</t>
  </si>
  <si>
    <t>Robert Connie Mitchell</t>
  </si>
  <si>
    <t>9233 East Avenue T 4</t>
  </si>
  <si>
    <t>Littlerock</t>
  </si>
  <si>
    <t>Robert Connie Mitchell, a 40-year-old black male, died after being shot in Sun Village, according to Los Angeles County coroner's records.</t>
  </si>
  <si>
    <t>http://homicide.latimes.com/post/robert-connie-mitchell/</t>
  </si>
  <si>
    <t>Joshua Levi Blunt</t>
  </si>
  <si>
    <t>661 Shatto Place</t>
  </si>
  <si>
    <t>Joshua Levi Blunt, a 22-year-old white male, died after being shotin Koreatown, according to Los Angeles County coroner's records.</t>
  </si>
  <si>
    <t>http://homicide.latimes.com/post/joshua-levi-blunt/</t>
  </si>
  <si>
    <t>Jose Tito Diaz</t>
  </si>
  <si>
    <t>315 Cornwell St</t>
  </si>
  <si>
    <t>Jose Tito Diaz, a 26-year-old Latino male, died after being shot inBoyle Heights, according to Los Angeles County coroner's records.</t>
  </si>
  <si>
    <t>http://homicide.latimes.com/post/jose-tito-diaz/</t>
  </si>
  <si>
    <t>Jarrel Gray</t>
  </si>
  <si>
    <t>http://bloximages.newyork1.vip.townnews.com/fredericknewspost.com/content/tncms/assets/v3/editorial/e/d3/ed390136-15d7-56ec-9aee-f27f6a3681fc/52ce2ee126403.image.jpg</t>
  </si>
  <si>
    <t>7000 block Gresham Ct W</t>
  </si>
  <si>
    <t>Frederick</t>
  </si>
  <si>
    <t>Frederick County Sheriff's Office</t>
  </si>
  <si>
    <t>Cpl. Rudy Torres hit Gray with the a Taser twice after responding to a reported outdoor fight involving three young men, according to Frederick Police Department investigators. They found that Torres gave Gray a five-second jolt after the intoxicated, 150-pound young man didn't respond to commands to lie down and remove his hand from inside the front of his pants. Gray fell to the ground, face down, but witnesses disagree about whether his hands were outstretched or still hidden beneath him. The state medical examiner’s office concluded it was a “sudden death associated with restraint and alcohol intoxication.”</t>
  </si>
  <si>
    <t>http://www.fredericknewspost.com/news/crime_and_justice/appeals-court-no-new-trial-in-taser-death/article_1e34dcda-594d-5b06-a4a7-93a995f351e1.html</t>
  </si>
  <si>
    <t>Drugs or alcohol use</t>
  </si>
  <si>
    <t>Smoo</t>
  </si>
  <si>
    <t>Marylou Jones</t>
  </si>
  <si>
    <t>http://ww4.hdnux.com/photos/02/27/60/621607/3/628x471.jpg</t>
  </si>
  <si>
    <t>S 188th St &amp; International Blvd S</t>
  </si>
  <si>
    <t>SeaTac</t>
  </si>
  <si>
    <t>Michelle Gunderson was fleeing Kent police in a stolen vehicle, when she broadsided Marylou and Richard Jones's car, killing the couple. According to court documents, the police discontinued the chase prior to the crash because it was becoming too dangerous, but Gunderson continued at speeds up to 100MPH.</t>
  </si>
  <si>
    <t>http://www.seattlepi.com/local/article/Tragedy-takes-lives-of-a-happy-go-lucky-couple-1075269.php</t>
  </si>
  <si>
    <t>halimahart</t>
  </si>
  <si>
    <t>Dick Jones</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</si>
  <si>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</si>
  <si>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</si>
  <si>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</si>
  <si>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</si>
  <si>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</si>
  <si>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New Montana Vincent</t>
  </si>
  <si>
    <t>Price Robinson Perrin</t>
  </si>
  <si>
    <t>1300 block Maple Ave.</t>
  </si>
  <si>
    <t>Harlingen</t>
  </si>
  <si>
    <t>78550</t>
  </si>
  <si>
    <t>Harlingen Police Department</t>
  </si>
  <si>
    <t>Officers responded to a report of a domestic disturbance. They arrived to witness a man shoot a woman in the chest. The officers fatally shot the man.</t>
  </si>
  <si>
    <t>http://www.valleymorningstar.com/news/local_news/article_1cab6d48-6f4d-11e2-ae87-0019bb30f31a.html?mode=jqm</t>
  </si>
  <si>
    <t>Wikipedia/burghart</t>
  </si>
  <si>
    <t>Emmanuel Franco</t>
  </si>
  <si>
    <t>400 block South Atlantic Avenue</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</si>
  <si>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</si>
  <si>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</si>
  <si>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John Dawson Parker</t>
  </si>
  <si>
    <t>http://www.news4jax.com/image/view/-/18985350/highRes/2/-/h/275/w/240/-/owxiqv/-/PARKER-JOHN-DAWSON-jpg.jpg</t>
  </si>
  <si>
    <t>300 Arlington Place</t>
  </si>
  <si>
    <t>In a car being chased by police, the police fired, killing him.</t>
  </si>
  <si>
    <t>http://www.wokv.com/weblogs/morning-news-recap/2013/feb/19/police-kill-armed-suspect/</t>
  </si>
  <si>
    <t>Christopher Allen Taylor</t>
  </si>
  <si>
    <t>6400 block Keynote St.</t>
  </si>
  <si>
    <t>90808</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</si>
  <si>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</si>
  <si>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</si>
  <si>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Adam Jurgen</t>
  </si>
  <si>
    <t>1513 Farrington Way</t>
  </si>
  <si>
    <t>29210</t>
  </si>
  <si>
    <t>Santa Cruz Police Department</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</si>
  <si>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</si>
  <si>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</si>
  <si>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</si>
  <si>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</si>
  <si>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</si>
  <si>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</si>
  <si>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</si>
  <si>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</si>
  <si>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</si>
  <si>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</si>
  <si>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</si>
  <si>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</si>
  <si>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Aaron Sawyer</t>
  </si>
  <si>
    <t>Hester Avenue and Bayshore Boulevard</t>
  </si>
  <si>
    <t>94134</t>
  </si>
  <si>
    <t>Daly City Police Department</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</si>
  <si>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</si>
  <si>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</si>
  <si>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</si>
  <si>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</si>
  <si>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</si>
  <si>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</si>
  <si>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Anthony Desean Meeks</t>
  </si>
  <si>
    <t>https://usgunviolence.files.wordpress.com/2013/10/anthony-desean-meeks.jpg?w=625</t>
  </si>
  <si>
    <t>300 block Freedom St. SW</t>
  </si>
  <si>
    <t>28025</t>
  </si>
  <si>
    <t>Cabarrus</t>
  </si>
  <si>
    <t>U.S. Marshals Service, FBI</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</si>
  <si>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</si>
  <si>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</si>
  <si>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</si>
  <si>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</si>
  <si>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</si>
  <si>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</si>
  <si>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</si>
  <si>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</si>
  <si>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</si>
  <si>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</si>
  <si>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</si>
  <si>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</si>
  <si>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Broderick Huggins</t>
  </si>
  <si>
    <t>33rd Avenue and San Leandro Street</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</si>
  <si>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</si>
  <si>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</si>
  <si>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Christopher Lee Stout</t>
  </si>
  <si>
    <t>http://kwtv.images.worldnow.com/images/21936844_BG1.jpg</t>
  </si>
  <si>
    <t>S.E. 44th and I-35</t>
  </si>
  <si>
    <t>73129</t>
  </si>
  <si>
    <t>Stout was shot and killed by OKCPD officers after attempting to flee the scene where a warrant was being served by US Marshals.</t>
  </si>
  <si>
    <t>http://www.newson6.com/story/21936844/suspects-officers-identified-in-se-okc-officer-involved-shooting</t>
  </si>
  <si>
    <t>Stacy Stout</t>
  </si>
  <si>
    <t>http://kwtv.images.worldnow.com/images/21936844_BG2.jpg</t>
  </si>
  <si>
    <t>S.E. 44th and I-36</t>
  </si>
  <si>
    <t>Southwest Philadelphia</t>
  </si>
  <si>
    <t>19142</t>
  </si>
  <si>
    <t>Police killed a man when he allegedly pulled out a gun while they were pursuing him for an unspecified reason.</t>
  </si>
  <si>
    <t>http://www.metro.us/local/police-shoot-kill-man-in-southwest-philadelphia/tmWmej---3fnjMDUtul2Y/</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</si>
  <si>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</si>
  <si>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</si>
  <si>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</si>
  <si>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</si>
  <si>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</si>
  <si>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</si>
  <si>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John Nat Torretti</t>
  </si>
  <si>
    <t>http://www.gannett-cdn.com/-mm-/314c2d22da7f4e7ae723393a42231f3caae60371/c=0-0-680-510&amp;r=x404&amp;c=534x401/http/archive.news10.net/images/680/510/2/assetpool/images/130528123744_john-torretti-640.jpg</t>
  </si>
  <si>
    <t>8300 block Folsom Boulevard</t>
  </si>
  <si>
    <t>http://sacramento.cbslocal.com/2013/05/27/man-who-died-in-sacramento-police-custody-identified/</t>
  </si>
  <si>
    <t>Ronette Morales</t>
  </si>
  <si>
    <t>http://img01.funeralnet.com/obit_photo.php?type=obit&amp;fullsize=1&amp;id=1322663&amp;clientid=pipkinbraswell&amp;rand=1424279682</t>
  </si>
  <si>
    <t>305 Park Avenue West</t>
  </si>
  <si>
    <t>Denver Sheriff's Department</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</si>
  <si>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</si>
  <si>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</si>
  <si>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burghart/KS</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</si>
  <si>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</si>
  <si>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</si>
  <si>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</si>
  <si>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</si>
  <si>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</si>
  <si>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Brandon Culpepper</t>
  </si>
  <si>
    <t>900 block Olive Road</t>
  </si>
  <si>
    <t>Homewood</t>
  </si>
  <si>
    <t>60430</t>
  </si>
  <si>
    <t>Homewood Police Department</t>
  </si>
  <si>
    <t>Police were called to an apartment building for a disturbance. On arrival, there was a confrontation with the subject who was shot by officers.</t>
  </si>
  <si>
    <t>http://www.chicagotribune.com/news/local/breaking/chi-fatal-policeinvolved-shooting-in-homewood-20130127-story.html</t>
  </si>
  <si>
    <t>Jordan Hatcher</t>
  </si>
  <si>
    <t>2100 Southeast Parkway</t>
  </si>
  <si>
    <t>76018</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</si>
  <si>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</si>
  <si>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</si>
  <si>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Craig Bondo</t>
  </si>
  <si>
    <t>19600 U.S. 24</t>
  </si>
  <si>
    <t>Woodland Park</t>
  </si>
  <si>
    <t>80863</t>
  </si>
  <si>
    <t>Teller</t>
  </si>
  <si>
    <t>Woodland Park Police Department</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</si>
  <si>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</si>
  <si>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</si>
  <si>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Eric Ramsey</t>
  </si>
  <si>
    <t>6515 N Old 27</t>
  </si>
  <si>
    <t>Frederic</t>
  </si>
  <si>
    <t>49733</t>
  </si>
  <si>
    <t>Crawford County Sheriff's Office</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</si>
  <si>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</si>
  <si>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</si>
  <si>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Karlando Roberts</t>
  </si>
  <si>
    <t>400 block Norwood Avenue</t>
  </si>
  <si>
    <t>East Orange</t>
  </si>
  <si>
    <t>East Orange Police Department</t>
  </si>
  <si>
    <t>Officers responded to a report of a stabbing in progress. Roberts was found to be stabbing his father-in-law and refused to drop the knife. Officers shot Roberts who died at a local hospital.</t>
  </si>
  <si>
    <t>http://www.nj.com/essex/index.ssf/2013/01/east_orange_police_shoot_and_k.html</t>
  </si>
  <si>
    <t>Wesley Kyle Swilling</t>
  </si>
  <si>
    <t>20 McGee Street</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</si>
  <si>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</si>
  <si>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</si>
  <si>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Daniel Autenrieth</t>
  </si>
  <si>
    <t>http://blog.lehighvalleylive.com/nazareth_impact/2009/06/large_daniel-autenrieth-horiz.jpg</t>
  </si>
  <si>
    <t>Route 611</t>
  </si>
  <si>
    <t>Coolbaugh Township</t>
  </si>
  <si>
    <t>18466</t>
  </si>
  <si>
    <t>Pennsylvania State Police, Nazareth Police Department, Tatamy Police Department</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</si>
  <si>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</si>
  <si>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</si>
  <si>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Spencer Rollins Mims III</t>
  </si>
  <si>
    <t>https://i0.wp.com/mi-cache.legacy.com/usercontent/guestbook/photos/2013-01/2013-01-11/68009996.jpgx?w=400&amp;h=335&amp;option=1</t>
  </si>
  <si>
    <t>300 block Cooper Drive</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</si>
  <si>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</si>
  <si>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</si>
  <si>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</si>
  <si>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Mark Chavez</t>
  </si>
  <si>
    <t>912 Loma Linda Ave.</t>
  </si>
  <si>
    <t>87401</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</si>
  <si>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</si>
  <si>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</si>
  <si>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Miles Allen Murphy</t>
  </si>
  <si>
    <t>http://www.fatalencounters.org/wp-content/uploads/2013/10/MilesMurphy.jpg</t>
  </si>
  <si>
    <t>Northeast 52nd Street and 17th Avenue Northeast</t>
  </si>
  <si>
    <t>98105</t>
  </si>
  <si>
    <t>Murphy was outside of his apartment with two other men, dressed in a WW2 costume. The men were firing rounds over the buildings (discovered to be blanks after Murphy's death). A neighbor heard the noise and based on what he saw out his window, called police. Police arrived on scene and told the men to put the rifles down. The officers fired at Murphy, saying that he had pointed the rifle at them.</t>
  </si>
  <si>
    <t>http://seattletimes.com/html/nationworld/2008582093_shooting02m0.html</t>
  </si>
  <si>
    <t>Saul Soriano</t>
  </si>
  <si>
    <t>http://i120.photobucket.com/albums/o193/copwatchla/saulsoriano.jpg</t>
  </si>
  <si>
    <t>14100 block Terra Bella Street</t>
  </si>
  <si>
    <t>91331</t>
  </si>
  <si>
    <t>Police were called to a residence on Terra Bella Street where a man was threatening his family with a gun and firing shots in the air. When police arrived, Soriano escaped to an attic space. Police found him there two hours later and police shot him.</t>
  </si>
  <si>
    <t>http://articles.latimes.com/2009/jan/03/local/me-briefs3.S1</t>
  </si>
  <si>
    <t>Robert Battaglia</t>
  </si>
  <si>
    <t>http://ak-cache.legacy.net/legacy/images/Cobrands/ChicoER/Photos/robertbattaglia2.eps_20150107.jpghttp://www.newsreview.com/imager/death-in-paradise/b/original/15965939/caaf/news1-2.jpg</t>
  </si>
  <si>
    <t>Good View Drive</t>
  </si>
  <si>
    <t>Paradise</t>
  </si>
  <si>
    <t>95969</t>
  </si>
  <si>
    <t>Butte County Sheriff’s Department</t>
  </si>
  <si>
    <t>Deputies went to a home on a welfare check, because the resident, Robert Battaglia's mother believed that her son who is bipolar and schizophrenic had broken into her home. While the officers attempted to talk to him, Battaglia allegedly went into the kitchen and grabbed a knife and ran at them. Battaglia stabbed one of the deputies and reached for the officer's gun. The other deputy shot Battaglia, which was fatal.</t>
  </si>
  <si>
    <t>http://www.newsreview.com/chico/death-in-paradise/content?oid=15965939</t>
  </si>
  <si>
    <t>Alex Vitale/KS</t>
  </si>
  <si>
    <t>Terrance Gilbert</t>
  </si>
  <si>
    <t>400 block East Marquette Road</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</si>
  <si>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</si>
  <si>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</si>
  <si>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Quentin Smith</t>
  </si>
  <si>
    <t>http://www.wesh.com/image/view/-/30418970/medRes/2/-/maxh/220/maxw/220/-/o2mpgg/-/Quinten-Jamal-Smith-jpg.jpg</t>
  </si>
  <si>
    <t>School Street</t>
  </si>
  <si>
    <t>Smith was wanted by authorities for shooting nine rounds in his brother's home, where one of the rounds almost hit his two year old and his brothers wife. The police were able to contact Smith, and said he wouldn't be "taken alive" and that he talked about "killing cops". Smith was sighted a day later on School Street by a deputy named Richard Clements. Smith went into an apartment Clements with a gun. Clements shot and killed Smith.</t>
  </si>
  <si>
    <t>http://www.wesh.com/news/sheriff-brevard-deputy-fatally-shoots-armed-wanted-man/30415088</t>
  </si>
  <si>
    <t>Jose Salas</t>
  </si>
  <si>
    <t>http://extras.mnginteractive.com/live/media/site557/2014/1223/20141223__LSN-L-SHOOTING%20FOLO-1223~p1_200.jpg</t>
  </si>
  <si>
    <t>Espina Street and Colorado Ave</t>
  </si>
  <si>
    <t>88001</t>
  </si>
  <si>
    <t>Officers responded to a fight and one of the suspects fled the scene. Police searched for him and found a man fitting the description run into a storm drain. Police surrounded the area and told the man to surrender. He didn't, so they released chemicals into the tunnel, but he still didn't surrender. An hour and half later the man emerged on the other side of the storm drain where officers had been positioned, and they shot him when he emerged.</t>
  </si>
  <si>
    <t>http://www.lcsun-news.com/las_cruces-news/ci_27188392/breaking-lcpd-responds-apparent-officer-involved-shooting</t>
  </si>
  <si>
    <t>Austin Leake</t>
  </si>
  <si>
    <t>http://www.google.com/url?sa=i&amp;rct=j&amp;q=&amp;esrc=s&amp;source=images&amp;cd=&amp;cad=rja&amp;uact=8&amp;ved=0CAcQjRw&amp;url=http%3A%2F%2Fwww.inquisitr.com%2F1698773%2Fgeorgia-man-fired-high-powered-rifle-at-police-neighbors-is-shot-by-swat%2F&amp;ei=W1TiVMPBIMLkoAS_zYGQBg&amp;bvm=bv.85970519,d.cGU&amp;psig=AFQjCNGYuMKI_AEDA7WxIM_sYrMaA5aqAg&amp;ust=1424205271218143</t>
  </si>
  <si>
    <t>Landgraf Cove</t>
  </si>
  <si>
    <t>Police were called to the scene of a suicide attempt. When they arrived, Leake started shooting at officers and saying he was going to kill all the police. They evacuated the neighborhood and tried to talk Leake down but he kept firing at officers. They returned fire and when they rushed into the home later, they found him dead from gunshot wounds that they had fired.</t>
  </si>
  <si>
    <t>http://www.ajc.com/news/news/gunman-dead-after-police-shootout-swat-standoff-in/njYQQ/</t>
  </si>
  <si>
    <t>Joshua G. Dawson</t>
  </si>
  <si>
    <t>http://media2.abc15.com/photo/2014/12/19/Joshua%20G%20Dawson_1419000816335_11441289_ver1.0_640_480.jpg</t>
  </si>
  <si>
    <t>2400 W. Union Hills Dr.</t>
  </si>
  <si>
    <t>A man called 911 because Dawson was throwing rocks at him while he was sitting in his car. When the officers arrived, Dawson began screaming and kicking the squad car. When the second officer arrived, Dawson started throwing throwing knives at him. The officer shot Dawson.</t>
  </si>
  <si>
    <t>http://www.kpho.com/story/27660383/pd-phoenix-officer-involved-in-shooting</t>
  </si>
  <si>
    <t>Antonio Martin</t>
  </si>
  <si>
    <t>http://assets.nydailynews.com/polopoly_fs/1.2056209!/img/httpImage/image.jpg_gen/derivatives/article_970/antonio-martin.jpg</t>
  </si>
  <si>
    <t>6800 block North Hanley Road</t>
  </si>
  <si>
    <t>Saint Louis</t>
  </si>
  <si>
    <t>An officer arrived at a convenience store in response to a reported shoplifter. The officer talked to two men outside the store who matched the description of the shoplifters. Martin made attempts to walk away while the officer was talking to him. The last time he was told to come back, Martin pulled out a gun and pointed it at the police officer. The officer fired his gun three times at Martin in response, killing him.</t>
  </si>
  <si>
    <t>http://www.nbcnews.com/news/us-news/fatal-cop-shooting-teen-berkeley-missouri-sparks-clashes-n274181</t>
  </si>
  <si>
    <t>Cody Robert Healey</t>
  </si>
  <si>
    <t>http://www.gannett-cdn.com/-mm-/10d330ec5257309931739b9eb990b8f817e7f7ab/c=12-0-372-480&amp;r=537&amp;c=0-0-534-712/local/-/media/2014/12/17/Pensacola/Pensacola/635544236649610345-healey.jpg</t>
  </si>
  <si>
    <t>501 Cherokee Trail</t>
  </si>
  <si>
    <t>Officers were called to the scene after school administration witnessed Healey screaming outside of the school and throwing himself against trees and cars, wearing only a T-shirt. The officers tried to handcuff Healey but he resisted and kicked officers. They tasered him three times but he managed to escape and run away. They chased him and tasered him twice more. Healey turned blue and stopped breathing. Police called medics and Healey was taken to the hospital where he was put on life support. His family decided to terminate his life support two weeks later.</t>
  </si>
  <si>
    <t>http://www.pnj.com/story/news/crime/2014/12/17/man-dies-two-weeks-tased/20545199/</t>
  </si>
  <si>
    <t>Brent Krout</t>
  </si>
  <si>
    <t>http://wthr.images.worldnow.com/images/6252453_G.jpg</t>
  </si>
  <si>
    <t>Indiana 67 and S Lingle Rd</t>
  </si>
  <si>
    <t>Paragon</t>
  </si>
  <si>
    <t>46166</t>
  </si>
  <si>
    <t>During a meth investigation, police were led on a chase after a drug dealer, Krout. They went on a chase after him through several counties. When he finally pulled over, there was a seven hour standoff. Krout fired out of his car once during the standoff. He finally got out of his car and pointed his gun at SWAT officers and they fired at him.</t>
  </si>
  <si>
    <t>http://www.wthr.com/story/27658447/police-pursuit-standoff-shuts-down-state-road-67-at-owen-morgan-county-line</t>
  </si>
  <si>
    <t>Antonio Zambrano-Montes</t>
  </si>
  <si>
    <t>https://heavyeditorial.files.wordpress.com/2015/02/antonio-zambrano-montes.jpg?quality=65&amp;strip=all&amp;w=780&amp;h=440</t>
  </si>
  <si>
    <t>1107 W. Lewis St</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</si>
  <si>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</si>
  <si>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</si>
  <si>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Davlon Royall Reagor</t>
  </si>
  <si>
    <t>East Fifth Avenue and Lafayette Street</t>
  </si>
  <si>
    <t>80218</t>
  </si>
  <si>
    <t>Reagor failed to yield during a traffic stop and raced his engine when the officer was walking back to his car. The officer thought Reagor was going to run him over, so he fired shots at Reagor.</t>
  </si>
  <si>
    <t>http://www.thedenverchannel.com/news/police-identify-officer-suspect-in-fatal-shooting</t>
  </si>
  <si>
    <t>Victoria Fox</t>
  </si>
  <si>
    <t>8400 block La Tuna Canyon Road</t>
  </si>
  <si>
    <t>91352</t>
  </si>
  <si>
    <t>Police were called to Fox's house because she was threatening to kill herself. Fox fired two shots at the ceiling inside the house and police evacuated the neighborhood. Fox came out of the house after 16 hours and pointed a gun at officers. Officers shot her.</t>
  </si>
  <si>
    <t>http://homicide.latimes.com/post/victoria-fox/</t>
  </si>
  <si>
    <t>David LeRoy Wiggs</t>
  </si>
  <si>
    <t>1199 W 4th St</t>
  </si>
  <si>
    <t>Police received a tip about Wiggs' location, who was wanted for sexual assault charges. An officer found him and tried to talk to him, but Wiggs kept walking away from him. Wiggs pointed a gun out from under his arm as he was walking away. The officer shot Wiggs.</t>
  </si>
  <si>
    <t>http://gazette.com/pueblo-cop-kills-sex-assault-suspect/article/49786</t>
  </si>
  <si>
    <t>Julius L. Pinson</t>
  </si>
  <si>
    <t>3000 block Jeffrey Drive</t>
  </si>
  <si>
    <t>Costa Mesa</t>
  </si>
  <si>
    <t>92626</t>
  </si>
  <si>
    <t>Costa Mesa Police Department</t>
  </si>
  <si>
    <t>Pinson had warrants out for his arrest and officers arrived to arrest him at his apartment. Pinson tried to resist arrest and pulled out a gun. Shots were exchanged between Pinson and the officer. Pinson was pronounced dead at the scene.</t>
  </si>
  <si>
    <t>http://www.ocregister.com/articles/pinson-645673-officers-warrants.html</t>
  </si>
  <si>
    <t>Andrew Jay Worsfold</t>
  </si>
  <si>
    <t>http://www.gannett-cdn.com/-mm-/c23d118ac67185e6d2e6e92e687b0096fb8a21c0/c=0-0-2445-3260&amp;r=537&amp;c=0-0-534-712/local/-/media/DesMoines/2014/12/18/B9315553699Z.1_20141218221439_000_G739EUJT5.1-0.jpg</t>
  </si>
  <si>
    <t>S 2nd Ave &amp; E Linn St</t>
  </si>
  <si>
    <t>Marshalltown</t>
  </si>
  <si>
    <t>50158</t>
  </si>
  <si>
    <t>Marshall</t>
  </si>
  <si>
    <t>Marshalltown Police Department</t>
  </si>
  <si>
    <t>Officers were on patrol and encountered Worsfold. He pointed a gun at officers and they fired at him.</t>
  </si>
  <si>
    <t>http://whotv.com/2014/12/17/marshalltown-police-critically-wound-armed-suspect-overnight/</t>
  </si>
  <si>
    <t>Jonathan Dean Mar</t>
  </si>
  <si>
    <t>European-American/White, Unknown race</t>
  </si>
  <si>
    <t>Victoria St N &amp; I-694</t>
  </si>
  <si>
    <t>Hennepin County sheriff’s Department and Brooklyn Center Police Department</t>
  </si>
  <si>
    <t>Police arrived at the scene of a homicide at a rest stop and saw a car driving away from the scene. Police caught up with a car of the same description, which Mar was driving. He led police on a chase down the highway before crashing into the highway median. Mar got out of the car holding a weapon and police shot him.</t>
  </si>
  <si>
    <t>http://www.mprnews.org/story/2014/12/18/i-694-deaths-details</t>
  </si>
  <si>
    <t>Daniel Torres</t>
  </si>
  <si>
    <t>http://www.google.com/url?sa=i&amp;rct=j&amp;q=&amp;esrc=s&amp;source=images&amp;cd=&amp;cad=rja&amp;uact=8&amp;ved=0CAcQjRw&amp;url=http%3A%2F%2Fopenpasts.com%2FPublicRecord%2FDANIEL-TORRES%2F15253174407510&amp;ei=YZniVPuAB4yzoQTxuILICg&amp;bvm=bv.85970519,d.cGU&amp;psig=AFQjCNFjRvu-mhz1yhCzaG52Sy-gcgUiXg&amp;ust=1424222940431513</t>
  </si>
  <si>
    <t>901 Black Cherry Dr S</t>
  </si>
  <si>
    <t>Officers were called to a domestic dispute at a residence on Black Cherry Drive. Torres had forced entry into his estranged wife's house. When officers arrived, he tried to escape through the window when deputies arrived. There was a confrontation between officers and Torres and officers saw that Torres was holding a knife. They shot Torres during the confrontation.</t>
  </si>
  <si>
    <t>http://jacksonville.com/news/crime/2014-12-15/story/st-johns-deputy-kills-knife-wielding-man-during-domestic-dispute-call</t>
  </si>
  <si>
    <t>Charles Gluchacki</t>
  </si>
  <si>
    <t>25000 block Highway 74</t>
  </si>
  <si>
    <t>92570</t>
  </si>
  <si>
    <t>Riverside County Sheriff’s Office</t>
  </si>
  <si>
    <t>Gulchacki broke into an elderly woman's home, saying he did it because he was cold. Her son asked him to leave but he wouldn't and appeared to have a mental illness so the son had him sit at the table with the woman called police. Gulchacki fell asleep and woke up when police arrived. Deputies shot Gulchacki (no details about why have been reported).</t>
  </si>
  <si>
    <t>http://www.pe.com/articles/ill-756475-fatally-appeared.html</t>
  </si>
  <si>
    <t>Joseph Michael Rodriguez</t>
  </si>
  <si>
    <t>http://www.wibw.com/home/headlines/Without-Condoning-Josephs-Actions-Friends-Mourn-His-Death-285910741.html</t>
  </si>
  <si>
    <t>S.W. 6th and Buchanan St.</t>
  </si>
  <si>
    <t>Rodriguez was attempting to carjack a car when police were called to the scene. He was pointing a gun at bystanders and police and police told him to drop his weapon, but he wouldn't. Police shot Rodriguez.</t>
  </si>
  <si>
    <t>http://cjonline.com/news/2014-12-13/man-pointed-gun-police-and-bystanders-being-fatally-wounded-tpd-officers</t>
  </si>
  <si>
    <t>Gino Giovanni Dellacqua</t>
  </si>
  <si>
    <t>11364 Cedar Grove Ln</t>
  </si>
  <si>
    <t>Sylmar</t>
  </si>
  <si>
    <t>91342</t>
  </si>
  <si>
    <t>Gino Giovanni Dellacqua, a 45-year-old Latino male, died after being shot in Lake View Terrace, according to Los Angeles County coroner's records.</t>
  </si>
  <si>
    <t>http://homicide.latimes.com/post/gino-giovanni-dellacqua/</t>
  </si>
  <si>
    <t>Jimmy Sum</t>
  </si>
  <si>
    <t>825 E Valley Blvd</t>
  </si>
  <si>
    <t>San Gabriel</t>
  </si>
  <si>
    <t>91776</t>
  </si>
  <si>
    <t>Jimmy Sum, a 44-year-old Asian male, died after being shot in San Gabriel, according to Los Angeles County coroner's records.</t>
  </si>
  <si>
    <t>http://homicide.latimes.com/post/jimmy-sum/</t>
  </si>
  <si>
    <t>Joshua Cercedric Hawkins Sr.</t>
  </si>
  <si>
    <t>610 1/2 N. Market St.</t>
  </si>
  <si>
    <t>90302</t>
  </si>
  <si>
    <t>Joshua Cercedric Hawkins Sr., a 42-year-old black male, died after being shot in Inglewood, according to Los Angeles County coroner's records.</t>
  </si>
  <si>
    <t>http://homicide.latimes.com/post/joshua-cercedric-hawkins-sr/</t>
  </si>
  <si>
    <t>Carlos Jaime Correa</t>
  </si>
  <si>
    <t>S Hill St &amp; W 18th St</t>
  </si>
  <si>
    <t>Carlos Jaime Correa, a 19-year-old Latino male, died after being shot in Downtown, according to Los Angeles County coroner's records.</t>
  </si>
  <si>
    <t>http://homicide.latimes.com/post/carlos-jaime-correa/</t>
  </si>
  <si>
    <t>Jesse Hernandez</t>
  </si>
  <si>
    <t>105 N Fickett St</t>
  </si>
  <si>
    <t>Jesse Hernandez, a 22-year-old Latino male, died after being shot by police in Boyle Heights, according to Los Angeles County coroner's records.</t>
  </si>
  <si>
    <t>http://homicide.latimes.com/post/jesse-hernandez/</t>
  </si>
  <si>
    <t>Rafael Barajas Jr.</t>
  </si>
  <si>
    <t>1108 Peck Rd</t>
  </si>
  <si>
    <t>South El Monte</t>
  </si>
  <si>
    <t>Rafael Barajas Jr., a 19-year-old Latino male, died after being shot in South El Monte, according to Los Angeles County coroner's records.</t>
  </si>
  <si>
    <t>http://homicide.latimes.com/post/rafael-barajas-jr/</t>
  </si>
  <si>
    <t>David Guy Pearson</t>
  </si>
  <si>
    <t>Mountain &amp; San Jose avenues</t>
  </si>
  <si>
    <t>Claremont</t>
  </si>
  <si>
    <t>91767</t>
  </si>
  <si>
    <t>David Guy Pearson, a 20-year-old white male, died after being shot in Claremont, according to Los Angeles County coroner's records.</t>
  </si>
  <si>
    <t>http://homicide.latimes.com/post/david-guy-pearson/</t>
  </si>
  <si>
    <t>Gabriel Herrera</t>
  </si>
  <si>
    <t>Guardia Ave &amp; Newtonia Dr</t>
  </si>
  <si>
    <t>One victim said the suspect fired at officers first, killing the suspect. Authorities identified the dead suspect as Gabriel Herrera, who allegedly shot a shopkeeper about then was shot by the officers at a bus stop two blocks away.</t>
  </si>
  <si>
    <t>http://articles.latimes.com/2003/jan/17/local/me-monterey17</t>
  </si>
  <si>
    <t>Daniel Moreno</t>
  </si>
  <si>
    <t>2005 W Holt Ave</t>
  </si>
  <si>
    <t>Pomona</t>
  </si>
  <si>
    <t>91768</t>
  </si>
  <si>
    <t>Daniel Moreno, a 24-year-old Latino male, died after being shot in Pomona, according to Los Angeles County coroner's records.</t>
  </si>
  <si>
    <t>http://homicide.latimes.com/post/daniel-moreno/</t>
  </si>
  <si>
    <t>Javier Quezada</t>
  </si>
  <si>
    <t>2900 E Del Mar Blvd</t>
  </si>
  <si>
    <t>91107</t>
  </si>
  <si>
    <t>Pasadena Police Department</t>
  </si>
  <si>
    <t>Disputed: Officers say deceased attempted to move towards them with scissors, deceased's family says otherwise.</t>
  </si>
  <si>
    <t>http://articles.latimes.com/2003/feb/22/local/me-pasadena22</t>
  </si>
  <si>
    <t>Anthony James Barnett</t>
  </si>
  <si>
    <t>113 S Pannes Ave</t>
  </si>
  <si>
    <t>Anthony James Barnett, a 23-year-old black male, died after being shot in Compton, according to Los Angeles County coroner's records.</t>
  </si>
  <si>
    <t>http://homicide.latimes.com/post/anthony-james-barnett/</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</si>
  <si>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</si>
  <si>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</si>
  <si>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</si>
  <si>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</si>
  <si>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</si>
  <si>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</si>
  <si>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Logan Patrick Hall</t>
  </si>
  <si>
    <t>http://www.snyderfuneralhomes.com/wp-content/themes/snyder/timthumb.php?src=http://www.snyderfuneralhomes.com/wp-content/uploads/2014/12/Hall-364x600.png&amp;q=100&amp;h=213&amp;w=156</t>
  </si>
  <si>
    <t>14 Plaza Dr</t>
  </si>
  <si>
    <t>Mt Vernon</t>
  </si>
  <si>
    <t>43050</t>
  </si>
  <si>
    <t>Mount Vernon Police Department</t>
  </si>
  <si>
    <t>Hall was upset and breaking things. When officers arrived Hall had a knife and was told to drop the knife. Hall refused and was shot and killed.</t>
  </si>
  <si>
    <t>http://www.dispatch.com/content/stories/local/2014/12/15/Mount-Vernon-police-officers-shooting.html</t>
  </si>
  <si>
    <t>William R. Osterlind</t>
  </si>
  <si>
    <t>http://media2.abc15.com/photo/2014/12/17/16x9/Girl_shot_in_north_Phoenix_officer_invol_2375440000_11339428_ver1.0_640_480.jpg</t>
  </si>
  <si>
    <t>N Tatum Blvd &amp; E Deer Valley Rd</t>
  </si>
  <si>
    <t>85050</t>
  </si>
  <si>
    <t>Osterlind was threatening to harm himself. When police arrived they told him to drop his gun - instead, Osterlind pointed the gun at his head. Osterlind was walking toward the home where two young girls were. An officer, worried Osterlind posed a threat toward the girls, shot Osterlind. Osterlind fired a round, striking a 12-year-old girl. Osterlind died from his wound.</t>
  </si>
  <si>
    <t>http://www.abc15.com/news/region-phoenix-metro/north-phoenix/phoenix-pd-18-year-old-shot-by-police-has-died</t>
  </si>
  <si>
    <t>Adam Padilla</t>
  </si>
  <si>
    <t>https://lintvkrqe.files.wordpress.com/2014/12/adam-padilla.jpg?w=510&amp;h=286&amp;crop=1</t>
  </si>
  <si>
    <t>7900 Central Ave SW</t>
  </si>
  <si>
    <t>Bernalillo County Sheriff’s Office</t>
  </si>
  <si>
    <t>After deputies pulled over Padilla there was a struggle between them. Deputies believed Padilla had a weapon leading deputies to shoot and kill Padilla. A weapon was recovered from the scene.</t>
  </si>
  <si>
    <t>http://krqe.com/2014/12/17/bcso-traffic-stop-ends-in-gunfire/</t>
  </si>
  <si>
    <t>James Long</t>
  </si>
  <si>
    <t>http://www.gannett-cdn.com/-mm-/8334042135d7f679c06190b7cdf533ced74a407e/c=15-0-465-600&amp;r=537&amp;c=0-0-534-712/local/-/media/Wilmington/2014/12/22/B9315596631Z.1_20141222190207_000_G4C9FH577.1-0.jpg</t>
  </si>
  <si>
    <t>70 Greenway Square</t>
  </si>
  <si>
    <t>19904</t>
  </si>
  <si>
    <t>Dover Police Department</t>
  </si>
  <si>
    <t>Long contacted a crisis center stating he had suicidal thoughts and wanted to commit suicide by cop. Officers were notified and responded to Long's apartment. After officers tried negotiating with Long they entered the apartment, Long had a BB gun. Officers shot and killed him.</t>
  </si>
  <si>
    <t>http://www.delawareonline.com/story/news/crime/2014/12/21/dover-man-wielding-bb-gun-killed-police/20737881/?from=global&amp;sessionKey=&amp;autologin=</t>
  </si>
  <si>
    <t>William Everett Corson</t>
  </si>
  <si>
    <t>http://www.kcra.com/image/view/-/30362104/medRes/1/-/maxh/460/maxw/620/-/s0qlnpz/-/corson-jpg.jpg</t>
  </si>
  <si>
    <t>11824 Kemper Oaks Ct</t>
  </si>
  <si>
    <t>95603</t>
  </si>
  <si>
    <t>Placer County Sheriff's Office</t>
  </si>
  <si>
    <t>Corson had been drinking and arguing with relatives, and had sprayed his girlfriend with bear repellant before he began shooting with a handgun, a shotgun and what sounded like a fully automatic weapon.The man fired more than 100 rounds at officers and neighboring houses. Investigators working at the scene Monday also determined that the fire, which destroyed the house, was started by Corson with a Molotov cocktail-style device. The fire drove Corson to a back door, where he was fatally shot by one of the deputies surrounding the home.</t>
  </si>
  <si>
    <t>http://www.kcra.com/news/local-news/news-sierra/sheriff-ids-auburn-man-who-fired-at-cops-before-his-death/30360924</t>
  </si>
  <si>
    <t>Allen Berly Todd Jr.</t>
  </si>
  <si>
    <t>http://www.gannett-cdn.com/-mm-/7ceb864c11c2f9d12b4d9322a9a140fdda2819cf/c=3-0-357-472&amp;r=537&amp;c=0-0-534-712/local/-/media/2015/01/01/Cincinnati/Cincinnati/635557220828955389-toddnew.jpg</t>
  </si>
  <si>
    <t>Carol Ann Ln</t>
  </si>
  <si>
    <t>41051</t>
  </si>
  <si>
    <t>Kenton</t>
  </si>
  <si>
    <t>Kenton County Sheriff's Office, Ludlow Police Department</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</si>
  <si>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</si>
  <si>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</si>
  <si>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Adam Spencer Johnson</t>
  </si>
  <si>
    <t>http://www.theledger.com/apps/pbcsi.dll/bilde?Site=LL&amp;Date=20120316&amp;Category=NEWS&amp;ArtNo=120319422&amp;Ref=AR&amp;MaxW=728&amp;logo=/images/watermark.gif&amp;logoxpos=0&amp;logoypos=0</t>
  </si>
  <si>
    <t>6000 Universal Blvd</t>
  </si>
  <si>
    <t>Johnson was tasered outside a movie theater during a birthday celebration. "Unruly and uncontrollable," officers shocked him four times with durations of 31, 5, 4 and 5 seconds. Paramedics were unaccountably delayed, Johnson died at the scene, and a 10-month investigation and an autopsy were inconclusive.</t>
  </si>
  <si>
    <t>http://www.theledger.com/article/20120316/NEWS/120319422</t>
  </si>
  <si>
    <t>James Doe</t>
  </si>
  <si>
    <t>https://cbsmiami.files.wordpress.com/2011/06/james-doe1.jpg?w=600&amp;h=349&amp;crop=1</t>
  </si>
  <si>
    <t>210 Lake Pointe Drive</t>
  </si>
  <si>
    <t>Doe (his correct name) fell into an argument with his girlfriend when he was visiting to breed their pit bulls. Police arrived and told him to leave the property. When he returned later and tried to kick her door down, her condo's security office called police back. During a confrontation Doe was tasered while sitting in the back of a patrol car, where he died.</t>
  </si>
  <si>
    <t>http://miami.cbslocal.com/2011/06/06/bso-investigates-death-of-suspect-in-custody/</t>
  </si>
  <si>
    <t>Mitchell McGowan II</t>
  </si>
  <si>
    <t>12107 Rhodine Road</t>
  </si>
  <si>
    <t>Riverview</t>
  </si>
  <si>
    <t>33579</t>
  </si>
  <si>
    <t>McGowan was upset because his father did not allow him to use the car. His father called 911 on his hostile son, waited on his steps, and then heard gunshots from down the street. The son is said to have approached officers in a threatening way with two butcher knives. He was fatally shot.</t>
  </si>
  <si>
    <t>http://www.sptimes.com/2002/09/01/Hillsborough/Teen_killed_by_deputy.shtml</t>
  </si>
  <si>
    <t>Mark Anthony Daniels</t>
  </si>
  <si>
    <t>Oak Street</t>
  </si>
  <si>
    <t>Marianna</t>
  </si>
  <si>
    <t>32448</t>
  </si>
  <si>
    <t>Marianna Police Department</t>
  </si>
  <si>
    <t>Local officers attempted to stop Daniels for speeding. He refused to stop and evaded police. Blocked by a patrol car, and while officers approached on foot, Daniels rammed the police vehicle. Officers opened fire, fatally wounding him.</t>
  </si>
  <si>
    <t>http://www.fdle.state.fl.us/Content/News/2009/September-2009/FDLE-Investigates-Shooting-in-Jackson-County.aspx</t>
  </si>
  <si>
    <t>Ross Lambert</t>
  </si>
  <si>
    <t>6105 State Road 11</t>
  </si>
  <si>
    <t>DeLeon Springs</t>
  </si>
  <si>
    <t>32130</t>
  </si>
  <si>
    <t>A coodinated SWAT raid at 5:45 a.m. entered Lambert's residence with a warrant seaching for goods stolen by an extensive property theft ring. During the room-by-room sweep Lambert appeared armed with a rifle, and was fatally shot.</t>
  </si>
  <si>
    <t>http://www.wesh.com/news/central-florida/volusia-county/Deputy-shoots-kills-man-while-serving-search-warrant/15331738</t>
  </si>
  <si>
    <t>Oral Brown</t>
  </si>
  <si>
    <t>3400 block West Sunrise Boulevard</t>
  </si>
  <si>
    <t>Dazed, incoherent and combative was Brown's mental state, according to police, after a one-car SUV accident. To subdue him deputies hog-tied him and strapped him to a stretcher face down. The medical examiner ruled his death was due to positional asphyxiation. The county settled a wrongful death suit for $1.85M after 13 years of legal maneuvering.</t>
  </si>
  <si>
    <t>http://articles.sun-sentinel.com/2014-09-13/news/fl-hogtie-death-settlement-20140912_1_alverna-brown-oral-brown-death-case</t>
  </si>
  <si>
    <t>Allen Hunter</t>
  </si>
  <si>
    <t>100 block Hibiscus Tree Drive</t>
  </si>
  <si>
    <t>Two deputies went to Hunter's residence to serve him a warrant for a probation violation. A violent struggled ensued; Hunter successfully grabbed one of their batons and began beating the officer with it. The other deputy attempted to Taser Hunter, which didn't work, then fatally shot him.</t>
  </si>
  <si>
    <t>http://articles.sun-sentinel.com/2010-03-24/news/fl-deputy-fatal-shooting-20100323_1_allen-hunter-deputy-christopher-hunter</t>
  </si>
  <si>
    <t>Christopher Hernandez</t>
  </si>
  <si>
    <t>http://mediaassets.naplesnews.com/photo/2014/05/23/041228NS-HernandezChristop_5116516_ver1.0_640_480.JPG</t>
  </si>
  <si>
    <t>2700 Immokalee Rd</t>
  </si>
  <si>
    <t>34110</t>
  </si>
  <si>
    <t>Police were called to a nightclub parking lot at 1 a.m. for a disturbance with vehicles recklessly driving. Hernandez was a passenger in one of those vehicles, and his misbehavior -- bumping a deputy, refusing orders, kicking one in the knee unexpectedly -- escalated into deputies physically subduing him and ignoring his complaints of not being able to breathe. He was beaten, Tasered perhaps 20 times, and died. His parents settled with the county for $50K.</t>
  </si>
  <si>
    <t>http://www.naplesnews.com/news/local-news/collier-deputies-settle-taser-death-lawsuit-50000</t>
  </si>
  <si>
    <t>Tyler Spann</t>
  </si>
  <si>
    <t>http://archive.wtsp.com/images/300/169/2/assetpool/images/100416055522_spann.jpg</t>
  </si>
  <si>
    <t>300 block Lisbon Street</t>
  </si>
  <si>
    <t>Venice</t>
  </si>
  <si>
    <t>34285</t>
  </si>
  <si>
    <t>Sarasota County Sheriff's Office</t>
  </si>
  <si>
    <t>Apparently playful, and with a high blood-alcohol-level, Spann knocked on the door of an off-duty deputy and ran off through a residential area. The deputy gave chase and caught up to him. Spann is said to have then tackled the officer and went for control of his weapon. The deputy shot him twice, fatally.</t>
  </si>
  <si>
    <t>http://www.heraldtribune.com/article/20100417/article/4171047</t>
  </si>
  <si>
    <t>Jose Rodriguez-Gallo</t>
  </si>
  <si>
    <t>2601 Briana Court</t>
  </si>
  <si>
    <t>32837</t>
  </si>
  <si>
    <t>Police arriving to a shots-fired call found Rodriguez-Gallo threatening another man with a handgun. Commanded to drop the gun, he did not, and was shot to death.</t>
  </si>
  <si>
    <t>http://articles.orlandosentinel.com/2011-09-11/news/os-briana-court-shooting-20110911_1_releases-names-officer-involved-shooting-deputy-shot</t>
  </si>
  <si>
    <t>John Wegrich</t>
  </si>
  <si>
    <t>6360 Lantana Rd</t>
  </si>
  <si>
    <t>An FBI agent happened to recognize Wegrich, wanted as a suspect in perhaps twelve bank robberies and also for the murder of his ex-girlfriend, at a strip mall at 8:30 a.m. He called in county deputies, who confirmed they had a warrant for him. Wegrich was fatally shot once in the chest when he refused to comply with the deputies' orders and appeared instead to be going for the gun in his waistband.</t>
  </si>
  <si>
    <t>http://articles.sun-sentinel.com/2002-01-24/news/0201240250_1_bank-robbery-sheriff-s-office-washington-mutual-bank</t>
  </si>
  <si>
    <t>Jason Yeagley</t>
  </si>
  <si>
    <t>U.S. 92 and Old Dixie Highway</t>
  </si>
  <si>
    <t>Two citizens called police to report Yeagley, around 10 p.m., wandering around on the highway, apparently under the influence and creating a traffic hazard. Yeagley and a female deputy physically struggled, and he was tasered twice. When backup arrived somebody noticed he was no longer breathing.</t>
  </si>
  <si>
    <t>http://articles.orlandosentinel.com/2004-08-28/news/0408280458_1_yeagley-taser-sanderson</t>
  </si>
  <si>
    <t>Vincent Andrew Cecil</t>
  </si>
  <si>
    <t>44000 block Jessie Avenue</t>
  </si>
  <si>
    <t>Cecil was known to be violent towards police and others. When his mother called 911 to report that he'd hit and pushed her, Cecil confronted responding deputies with a kitchen knife, which he refused to drop. He was shot several times and died at the hospital.</t>
  </si>
  <si>
    <t>http://articles.orlandosentinel.com/2011-10-05/news/os-lake-deputy-involved-shooting-20111005_1_deputies-order-sheriff-s-office-taser</t>
  </si>
  <si>
    <t>Christopher Green</t>
  </si>
  <si>
    <t>http://www.sptimes.com/2002/12/15/photos/tb-green.jpg</t>
  </si>
  <si>
    <t>7091 Park Blvd</t>
  </si>
  <si>
    <t>Green had just been released from county jail the previous evening, had read the Bible with his father, then gone to bed before midnight. By about 3:30 at a service station five miles away Green had robbed and then raped a clerk, then was fatally shot by police responding to the scene.</t>
  </si>
  <si>
    <t>http://www.sptimes.com/2002/12/15/TampaBay/Deputy_fatally_shoots.shtml</t>
  </si>
  <si>
    <t>Jerry Wesley Camp</t>
  </si>
  <si>
    <t>2600 block Lake Howell Lane</t>
  </si>
  <si>
    <t>Seminole County Sheriff's Office</t>
  </si>
  <si>
    <t>Camp was shot to death by a county officer after he'd kidnapped a female acquaintance and sexually assaulted her over the course of about five hours. She told police that Camp hoped police would find him and shoot him.</t>
  </si>
  <si>
    <t>http://articles.orlandosentinel.com/2009-10-25/news/0910240059_1_ledlie-berry-deputy-sheriff-sexual-battery</t>
  </si>
  <si>
    <t>Rafael Hortencio Valentin</t>
  </si>
  <si>
    <t>4700 block Southside Boulevard</t>
  </si>
  <si>
    <t>Valentin struck three police cars during a high-speed chase and emerged from his vehicle shooting a pellet gun at officers. He was shot to death. This may have been a deliberate plan, his father suggested, citing his son's clinical depression.</t>
  </si>
  <si>
    <t>http://jacksonville.com/tu-online/stories/110406/met_6009892.shtml</t>
  </si>
  <si>
    <t>David Alexis</t>
  </si>
  <si>
    <t>1442 N.W. 113th Terrace</t>
  </si>
  <si>
    <t>Detectives of a Robbery Intervention Detail conducting a surveillance saw Alexis pull up in his car, park near them, and approach their car with one hand held behind his back. Words were exchanged, shots were fired, and Alexis was fatally wounded.</t>
  </si>
  <si>
    <t>http://www.miamidade.gov/police/releases/PD121002376432_PoliceInvolvedShooting_Update1.asp</t>
  </si>
  <si>
    <t>Bastiany Georges</t>
  </si>
  <si>
    <t>http://blogs.browardpalmbeach.com/pulp/bastiany%20georges.JPG</t>
  </si>
  <si>
    <t>1100 block Northwest Fourth Avenue</t>
  </si>
  <si>
    <t>Police did not disclose why they attempted to stop Georges -- he had an extensive criminal record. But when they stopped him, it triggered a street firefight that left one local officer wounded and Georges dead.</t>
  </si>
  <si>
    <t>http://articles.sun-sentinel.com/2009-10-21/news/0910200379_1_officers-police-forensic-evidence</t>
  </si>
  <si>
    <t>Adam Disalvo</t>
  </si>
  <si>
    <t>Beechwood Drive</t>
  </si>
  <si>
    <t>32176</t>
  </si>
  <si>
    <t>Taken into custody for a mental health evaluation, Disalvo managed to slip out of his handcuffs and kicked at officers while in the back of a patrol car. He was tasered twice, collapsed 35 minutes later, and as dead shortly thereafter.</t>
  </si>
  <si>
    <t>http://articles.orlandosentinel.com/2010-08-20/news/os-man-stunned-with-taser-dies-20100820_1_taser-deputies-volusia-man</t>
  </si>
  <si>
    <t>Michael N. Brabazon</t>
  </si>
  <si>
    <t>http://www.heraldtribune.com/apps/pbcsi.dll/bilde?Site=SH&amp;Date=20071217&amp;Category=NEWS&amp;ArtNo=712170393&amp;Ref=AR&amp;MaxW=728&amp;logo=/images/watermark.gif&amp;logoxpos=0&amp;logoypos=0</t>
  </si>
  <si>
    <t>University Parkway and Lockwood Ridge Road</t>
  </si>
  <si>
    <t>34243</t>
  </si>
  <si>
    <t>Deputies attempted a traffic stop on ex-con Brabazon for suspicion of DUI. Brabazon chose not to stop, but instead led them on an extended evening chase through city traffic, spinning out to a stop on busy University Boulevard. He showed a handgun and was fatally shot by six officers.</t>
  </si>
  <si>
    <t>http://www.heraldtribune.com/article/20071217/NEWS/712170393</t>
  </si>
  <si>
    <t>Michael Savino</t>
  </si>
  <si>
    <t>18900 block Northwest First Street</t>
  </si>
  <si>
    <t>33029</t>
  </si>
  <si>
    <t>Local police walked into a scene of domestic violence where Savino's longtime female companion was on her hands and knees, crying hysterically, and warning the officer that Savino had a weapon in his pocket. After a brief tense standoff Savino produced the weapon and fired once, striking the woman in the head, killing her instantly. Almost simultaneously the officer shot Savino five times, killing him.</t>
  </si>
  <si>
    <t>http://articles.sun-sentinel.com/2013-03-11/news/fl-pembroke-pines-cop-exonerated-in-20130311_1_jackline-fromin-michael-savino-grand-jury</t>
  </si>
  <si>
    <t>Adrian Ealey</t>
  </si>
  <si>
    <t>1800 E 9th St</t>
  </si>
  <si>
    <t>Known to police for his drug addictions, history of mental health issues, criminal record and his frequently bizarre behavior, Ealey was killed in a final encounter at the waterfront, where he grabbed an officer's baton and beat him with it. The officer tried pepper spray during the struggle but was finally compelled to fire his weapon.</t>
  </si>
  <si>
    <t>http://jacksonville.com/tu-online/stories/100804/met_16854885.shtml</t>
  </si>
  <si>
    <t>Julio A. Santiago</t>
  </si>
  <si>
    <t>75th Street &amp; NW 6th Avenue</t>
  </si>
  <si>
    <t>Police responding to a shots-fired call observed an SUV leaving the scene in a hurry. Its driver, Santiago, bailed out of the vehicle after a short car chase and continued on foot. An undescribed confrontation and struggle took place, leaving Santiago shot to death. Reporting left it unclear whether he'd been armed.</t>
  </si>
  <si>
    <t>http://www.miamidade.gov/police/releases/PD120208052067_Police_Involved_Shooting_RID_Update1.asp</t>
  </si>
  <si>
    <t>Kevin Darius Campbell</t>
  </si>
  <si>
    <t>2300 block Jackson Bluff Road</t>
  </si>
  <si>
    <t>Police responded to reports of barber Campbell acting erratically at an apartment complex, running up and down the steps, running in and out of a woman's unit. Following a brief struggled, police tasered the unarmed Campbell. He became unresponsive and died on the scene.</t>
  </si>
  <si>
    <t>http://www.tallahassee.com/article/20110426/BREAKINGNEWS/110426004/Man-dies-after-being-Tasered--TPD-conducts-investigation</t>
  </si>
  <si>
    <t>Loren Benjamin Simpson</t>
  </si>
  <si>
    <t>http://bloximages.chicago2.vip.townnews.com/billingsgazette.com/content/tncms/assets/v3/editorial/4/00/4007a622-4e2f-58f5-9a2f-dd4669827de0/54c066932f074.preview-620.jpg</t>
  </si>
  <si>
    <t>3618 White Buffalo Road</t>
  </si>
  <si>
    <t>Huntley</t>
  </si>
  <si>
    <t>59037</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</si>
  <si>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</si>
  <si>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</si>
  <si>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Kaileb Cole Williams</t>
  </si>
  <si>
    <t>http://bloximages.chicago2.vip.townnews.com/missoulian.com/content/tncms/assets/v3/editorial/1/7e/17ee85d8-1fbd-5c4a-a24c-52d8495d4d59/54a87b8081279.preview-699.jpg?resize=620%2C825</t>
  </si>
  <si>
    <t>U.S. Highway 10 W &amp; US-93 &amp; I-90BUS</t>
  </si>
  <si>
    <t>59808</t>
  </si>
  <si>
    <t>Missoula Police officers were responding to a domestic disturbance involving Williams, his mother and his girlfriend. Williams led police on a high speed pursuit until he stopped on an onramp. Police said Williams was choking a woman in the car, so the officer shot and killed him.</t>
  </si>
  <si>
    <t>http://billingsgazette.com/news/state-and-regional/montana/updated-initial-report-shows-missoula-officer-justified-in-fatal-shooting/article_cf04130f-6321-5ea0-9cd5-15fd863be4f1.html</t>
  </si>
  <si>
    <t>Walt Lockley/Burghart</t>
  </si>
  <si>
    <t>Nicholas Tyson Frazier</t>
  </si>
  <si>
    <t>http://bloximages.chicago2.vip.townnews.com/mtstandard.com/content/tncms/assets/v3/editorial/8/18/818ed39b-0ce8-5e82-87a0-50ee3a6739a2/54a1cc8ed127f.preview-699.jpg</t>
  </si>
  <si>
    <t>113 Fourth St.</t>
  </si>
  <si>
    <t>Deer Lodge</t>
  </si>
  <si>
    <t>59722</t>
  </si>
  <si>
    <t>Deer Lodge Police Department</t>
  </si>
  <si>
    <t>Police were called to help an armed, suicidal man. He pointed his gun at them, so they did.</t>
  </si>
  <si>
    <t>http://mtstandard.com/news/local/sheriff-man-shot-by-police-pointed-handgun-at-officers/article_966171f4-f3e1-531f-9e0d-2e48f42704bc.html</t>
  </si>
  <si>
    <t>Bruce Pavey</t>
  </si>
  <si>
    <t>960 MT-2</t>
  </si>
  <si>
    <t>Cardwell</t>
  </si>
  <si>
    <t>59721</t>
  </si>
  <si>
    <t>Madison County Sheriff's Office, Jefferson County Sheriff's Office</t>
  </si>
  <si>
    <t>Pavey had been pulled over for failing to observe a stop sign, and fled from the traffic stop when reminded his license was suspended. With deputies from two counties in pursuit, he lost control of his vehicle, pitched down a 40-foot embankment, from thrown from the car and died at the scene.</t>
  </si>
  <si>
    <t>http://billingsgazette.com/news/state-and-regional/montana/whitehall-man-dies-in-crash-during-police-chase/article_608c7934-c36c-57e8-b032-8af7f3544266.html</t>
  </si>
  <si>
    <t>Justin David Hoerner</t>
  </si>
  <si>
    <t>Johnson Ln &amp; I-90</t>
  </si>
  <si>
    <t>For unknown reasons Hoerner and a female passenger fled from an attempted traffic stop by county deputies at interstate speeds. He lost control of his vehicle, which went airborne, flipped, and landed on its wheels. Thrown from the car Hoerner died of blunt-force trauma; his passenger survived.</t>
  </si>
  <si>
    <t>http://billingsgazette.com/news/local/crime-and-courts/sheriff-identifies-billings-man-who-died-after-fleeing-deputy/article_f90b6c77-70c8-5885-bc09-7c47250bfa8c.html</t>
  </si>
  <si>
    <t>Shane Castle reporting / Walt Lockley</t>
  </si>
  <si>
    <t>Bryan Reyes Havard</t>
  </si>
  <si>
    <t>4316 Montana 16</t>
  </si>
  <si>
    <t>Plentywood</t>
  </si>
  <si>
    <t>59254</t>
  </si>
  <si>
    <t>Sheridan County Sheriff's Office</t>
  </si>
  <si>
    <t>Filipino-born oil field worker Havard, in the middle of Plentywood's civic centennial celebration, led police on an early-morning high-speed chase that ended in the parking lot of a nightclub and casino. Havard emerged from his vehicle with a weapon and engaged officers several times. They fatally shot him.</t>
  </si>
  <si>
    <t>http://www.willistonherald.com/news/shooting-victim-s-autopsy-results-released/article_1c48369c-cb83-11e1-a3cc-0019bb2963f4.html</t>
  </si>
  <si>
    <t>Stanley L. Downen</t>
  </si>
  <si>
    <t>400 Veterans Dr</t>
  </si>
  <si>
    <t>Columbia Falls</t>
  </si>
  <si>
    <t>59912</t>
  </si>
  <si>
    <t>Flathead</t>
  </si>
  <si>
    <t>Columbia Falls Police Department</t>
  </si>
  <si>
    <t>On his first full day in a state-run elder home, Korean vet Downen wandered away and reacted badly to people trying to retrieve him. Police were called, and tasered him. He fell face-first onto the pavement and died of his injuries three weeks later. Authorities at the home concealed the police involvement from the family for two days.</t>
  </si>
  <si>
    <t>http://missoulian.com/news/local/year-old-dies-after-wandering-from-montana-veterans-home-being/article_d73e039a-a50e-11e2-93a9-0019bb2963f4.html</t>
  </si>
  <si>
    <t>Michael Brandon</t>
  </si>
  <si>
    <t>415 N. 29th St.</t>
  </si>
  <si>
    <t>Repeat violent offender Brandon was shot and killed after an early-morning running firefight with police in downtown Billings streets, including "two situations of close-quarters combat". Brandon escaped long enough to run and lock himself in a bathroom at the Dude Rancher Lodge, where officers cornered him and killed him.</t>
  </si>
  <si>
    <t>http://billingsgazette.com/news/local/crime-and-courts/billings-police-shoot-kill-man-who-fired-on-officers/article_e290e1bc-f7b7-5206-9a86-594cb2c8912d.html</t>
  </si>
  <si>
    <t>Edward Stump</t>
  </si>
  <si>
    <t>http://bloximages.chicago2.vip.townnews.com/billingsgazette.com/content/tncms/assets/v3/editorial/6/29/629dec3c-3265-55f8-91a2-3f8083e25a54/4ffbc7326ff0e.preview-620.jpg</t>
  </si>
  <si>
    <t>1848 Canary Ave.</t>
  </si>
  <si>
    <t>A deputy came to Stump's trailer to investigate whether he'd violated probation by drinking. Stump emerged from a bedroom, and after excusing himself to find his shoes, returned from his bedroom barefoot and armed. An intense close-quarters gun battle between the two men resulted in Stump with multiple fatal injuries and the deputy unhit.</t>
  </si>
  <si>
    <t>http://billingsgazette.com/news/local/crime-and-courts/deputy-cleared-in-fatal-lockwood-shooting/article_5e8fa5e7-2460-52c8-8e39-bce98f572f02.html</t>
  </si>
  <si>
    <t>Roger Allen Chandler</t>
  </si>
  <si>
    <t>http://bloximages.chicago2.vip.townnews.com/helenair.com/content/tncms/assets/v3/editorial/6/30/630d8120-caeb-11e0-863f-001cc4c03286/4e4f42e2e0fff.image.png</t>
  </si>
  <si>
    <t>800 block Ross Road</t>
  </si>
  <si>
    <t>Helena</t>
  </si>
  <si>
    <t>59602</t>
  </si>
  <si>
    <t>Lewis and Clark</t>
  </si>
  <si>
    <t>Lewis and Clark County Sheriff's Office</t>
  </si>
  <si>
    <t>Deputies responded to a Sunday call about a man acting violently inside a residence. This was Chandler, who continued to be uncooperative as police tasered him, tasered him again, then restrained him. Eight minutes later Chandler became unresponsive and he died three days later.</t>
  </si>
  <si>
    <t>http://helenair.com/news/man-who-was-involved-in-scuffle-with-police-dies-in/article_c6c8f6fc-c90d-11e0-94b2-001cc4c03286.html</t>
  </si>
  <si>
    <t>James Parker Coogler</t>
  </si>
  <si>
    <t>234 Arden Drive</t>
  </si>
  <si>
    <t>Belgrade</t>
  </si>
  <si>
    <t>59714</t>
  </si>
  <si>
    <t>Gallatin County Sheriff's Office</t>
  </si>
  <si>
    <t>Frequent minor offender Coogler conducted a six-hour armed standoff with police from the storage unit he'd been living in, before a sniper killed him. He was said to be incoherent and under the influence of inhalants.</t>
  </si>
  <si>
    <t>http://www.bozemandailychronicle.com/news/coogler-released-from-jail-just-days-before-fatal-standoff-with/article_ea44c91a-3715-11e0-9eda-001cc4c002e0.html</t>
  </si>
  <si>
    <t>Thomas Kyros</t>
  </si>
  <si>
    <t>50 Outlaw Hill Road</t>
  </si>
  <si>
    <t>59047</t>
  </si>
  <si>
    <t>Park</t>
  </si>
  <si>
    <t>Park County Sheriff's Office</t>
  </si>
  <si>
    <t>Kryos was the elderly Greek-American patron of a university prodigy, increasingly intrusive and finally obsessed with the girl's welfare. This led him from his home in Florida to Montana where he shot and partially paralyzed the girl's mother. He was then killed in an armed standoff with police.</t>
  </si>
  <si>
    <t>http://helenair.com/news/deputies-clear-in-death-of-attacker-of-genius-mom/article_18d5d48e-ad83-11e0-97ca-001cc4c002e0.html</t>
  </si>
  <si>
    <t>Dellos Edward Taylor</t>
  </si>
  <si>
    <t>Naples Street</t>
  </si>
  <si>
    <t>59105</t>
  </si>
  <si>
    <t>Taylor fired at officers and SWAT members more than 25 times during a six-hour standoff. This had followed his own call to 911, shortly before midnight, saying he was armed and suicial. He died from a single shot to the head.</t>
  </si>
  <si>
    <t>http://helenair.com/news/state-and-regional/inquest-quickly-finds-that-use-of-deadly-force-was-justified/article_27b74ac0-3d32-5e18-8dd4-4b46506913d1.html</t>
  </si>
  <si>
    <t>Justin Toland</t>
  </si>
  <si>
    <t>4041 Grand Avenue</t>
  </si>
  <si>
    <t>59106</t>
  </si>
  <si>
    <t>Toland was shot and killed by his parole officer and three local police outside a gas station-casino, as they attempted to take him in for a parole violation. Police fired eight rounds altogether. Toland fired six shots and hit no one. He'd recently tested positive for meth use.</t>
  </si>
  <si>
    <t>http://billingsgazette.com/news/local/meth-user-fired-handgun-at-lawmen-police-say/article_52dab311-7f8f-51d1-99e8-56866ba47210.html</t>
  </si>
  <si>
    <t>Otis Gene Thrasher</t>
  </si>
  <si>
    <t>131 Trinity Loop</t>
  </si>
  <si>
    <t>59701</t>
  </si>
  <si>
    <t>Silver Bow</t>
  </si>
  <si>
    <t>Butte-Silver Bow County Police Department</t>
  </si>
  <si>
    <t>Apparently under the influence, Thrasher's wife and daughter called police on him for threatening and unpredictable behavior. As police arrived he brandished a knife and refused to cooperate. Pepper spray did not work. One Taser dart lodged in his torso and another in his forehead. The second man ever to be Tased in Butte, he died four days later.</t>
  </si>
  <si>
    <t>http://mtstandard.com/news/local/police-taser-victim-dies/article_940b1f8f-082d-5ba6-a302-5ca0655d1053.html</t>
  </si>
  <si>
    <t>George Servais</t>
  </si>
  <si>
    <t>Avenue F and 12th Street West</t>
  </si>
  <si>
    <t>Ex-cop Servais robbed a convenience store at gunpoint, netting $130, then shot and wounded a pursuing witness in the knee. He pointed the same gun at a deputy and was fatally shot.</t>
  </si>
  <si>
    <t>http://billingsgazette.com/news/local/details-about-robber-murky/article_6833bca8-f7c3-53b6-86a0-72ea59f5c0d0.html</t>
  </si>
  <si>
    <t>Judd Edward Daniels</t>
  </si>
  <si>
    <t>5th Ave N and 17th Street N</t>
  </si>
  <si>
    <t>Great Falls</t>
  </si>
  <si>
    <t>59401</t>
  </si>
  <si>
    <t>Cascade</t>
  </si>
  <si>
    <t>Great Falls Police Department</t>
  </si>
  <si>
    <t>A report of a suspicious vehicle developed into a lead on the whereabouts of Daniels, who had an outstanding warrant for three contempt-of-court charges. Officers apprehended Daniels but he wiggled out of his jacket and dashed out the back door. After a short foot chase he produced a weapon and fired at the police. He was killed by return fire.</t>
  </si>
  <si>
    <t>http://missoulian.com/great-falls-man-shot-dead-in-skirmish-with-police/article_98f6ddb2-7971-5ddb-a7d6-628363816b96.html</t>
  </si>
  <si>
    <t>Jeffrey Deen Shipp</t>
  </si>
  <si>
    <t>East Beall Street and North Black Avenue</t>
  </si>
  <si>
    <t>Bozeman</t>
  </si>
  <si>
    <t>59715</t>
  </si>
  <si>
    <t>Bozeman Police Department</t>
  </si>
  <si>
    <t>At about 2:30 a.m. a local officer pulled Shipp over for a traffic stop on several offenses. He promptly emerged from his car and shot the officer in the leg. The officer returned fire, fatally wounding Shipp.</t>
  </si>
  <si>
    <t>http://missoulian.com/bozeman-police-officer-kills-man-after-traffic-stop/article_9b9ec7b8-75a1-510d-a9b4-a0cf8dd2ce91.html</t>
  </si>
  <si>
    <t>James Daniel Erickson</t>
  </si>
  <si>
    <t>Glendive</t>
  </si>
  <si>
    <t>59330</t>
  </si>
  <si>
    <t>Dawson</t>
  </si>
  <si>
    <t>Glendive Police Department, Dawson County Sheriff's Office</t>
  </si>
  <si>
    <t>During a traffic stop Erickson shot and wounded a local female rookie officer in both legs, and in turn was shot and killed by her backup, a county deputy. This was the third fatal police shooting in Montana within a seven-week period.</t>
  </si>
  <si>
    <t>http://missoulian.com/glendive-officer-hurt-in-shootout/article_bdfea61e-b265-5572-8b19-5912c07647e5.html</t>
  </si>
  <si>
    <t>Tommy Miller</t>
  </si>
  <si>
    <t>Amsterdam-Churchill</t>
  </si>
  <si>
    <t>59741</t>
  </si>
  <si>
    <t>As their 12-year-old daughter hid in the bathroom and called police, Miller shot his estranged wife twice in the head -- the two shots about 15 minutes apart. Police arrived, Miller leveled the weapon at officers, Miller was shot by deputies once in the leg, and he bled to death at the scene.</t>
  </si>
  <si>
    <t>http://missoulian.com/gallatin-county-deputy-kills-wife-killer/article_191d786f-cb23-5afd-93f6-7fab2b979da3.html</t>
  </si>
  <si>
    <t>Bradley Harlan Pingree</t>
  </si>
  <si>
    <t>65 Billman Lane</t>
  </si>
  <si>
    <t>Livingston Police Department, Park County Sheriff's Office</t>
  </si>
  <si>
    <t>Police were tight-lipped about the exact circumstances of suspect Pingree's death, other than in the overnight hours at a trailer park, he was apprehended then escaped from a patrol vehicle, and was then shot to death when he pointed a rifle at a local police officer.</t>
  </si>
  <si>
    <t>http://helenair.com/news/state-and-regional/police-quiet-about-shooting-of-livingston-man/article_545658c8-3039-57ed-9ea8-43d1fc02d13a.html</t>
  </si>
  <si>
    <t>Kyle Gableman</t>
  </si>
  <si>
    <t>http://www.sptimes.com/2007/11/20/images/tb_HerShooting_199.jpg</t>
  </si>
  <si>
    <t>13411 Banyan Road</t>
  </si>
  <si>
    <t>34609</t>
  </si>
  <si>
    <t>Gableman, known in the neighborhood for his short temper, was irrational and upset about a romantic breakup. His mother called 911, worried. He returned home from a car collision upset and armed; all this developed into a police standoff where Gableman stormed out of his house and fired a shot. Deputies responded with assault weapon fire and fatally wounded him.</t>
  </si>
  <si>
    <t>http://www.sptimes.com/2007/11/21/Hernando/Deputy_shoots__kills_.shtml</t>
  </si>
  <si>
    <t>Kendra Leigh Earley</t>
  </si>
  <si>
    <t>http://image2.findagrave.com/photos250/photos/2007/157/19766765_118126087629.jpg</t>
  </si>
  <si>
    <t>Floral Springs Blvd</t>
  </si>
  <si>
    <t>32129</t>
  </si>
  <si>
    <t>After complaints about a loud argument Earley was found dead alongside the body of her boyfriend, county deputy sheriff Ronald Vachon, in his apartment. Investigators concluded that Vachon had shot her, then killed himself.</t>
  </si>
  <si>
    <t>http://articles.orlandosentinel.com/2006-04-11/news/VSHOOTING11_1_earley-beach-police-volusia-county</t>
  </si>
  <si>
    <t>Latavius Allen</t>
  </si>
  <si>
    <t>3711 West State Road 84</t>
  </si>
  <si>
    <t>Allen was the passenger as his friend led police on a wild, fast, extended chase after they'd refused to pull over on the main drag at the beach. They pulled into an apartment complex, abandoned the vehicle, and swam across a small lake in an escape attempt. Except Allen didn't make it: His friend was caught, spent the night in jail, found Allen's father the next day, and returned to find the body.</t>
  </si>
  <si>
    <t>http://articles.sun-sentinel.com/2003-12-03/news/0312020787_1_police-cars-police-officers-police-dogs</t>
  </si>
  <si>
    <t>Rodrigo Espinoza</t>
  </si>
  <si>
    <t>http://jacksonville.com/sites/default/files/imagecache/premium_415_wide_scale/2011RodrigoEspinoza.jpeg</t>
  </si>
  <si>
    <t>Old US Hwy 17 &amp; Euclid Ave</t>
  </si>
  <si>
    <t>Lake Como</t>
  </si>
  <si>
    <t>32181</t>
  </si>
  <si>
    <t>Putnam County Sheriff's Office, St. Augustine Beach Police Department</t>
  </si>
  <si>
    <t>Espinoza was one of three men who pulled guns and started firing when caught in a coordinated multi-agency drug sting. A second suspect was injured, a local officer was shot in the thigh, and Espinoza fatally wounded.</t>
  </si>
  <si>
    <t>http://jacksonville.com/content/jacksonville-area-police-shootings-2011</t>
  </si>
  <si>
    <t>Jason L. Greene</t>
  </si>
  <si>
    <t>907 N Goldenrod Rd</t>
  </si>
  <si>
    <t>A 3 a.m. incident at a biker bar left two deputies tending to a stabbing victim, and a fourth man, Greene, firing at them. Bullets struck one of the deputies in the upper back but were deflected by a bulletproof vest. Deputies returned fire and fatally wounded Greene. The stabbing victim emerged in stable condition.</t>
  </si>
  <si>
    <t>http://articles.orlandosentinel.com/2011-04-01/news/os-deputy-shot-laughing-horse-20110401_1_bulletproof-vest-deputies-mandatory-body-armor-policy</t>
  </si>
  <si>
    <t>John J. Meier Jr.</t>
  </si>
  <si>
    <t>10500 block West Commercial Boulevard</t>
  </si>
  <si>
    <t>Unemployed plumber Meier stripped to his underwear and darted in traffic before being intercepted by three deputies, who tasered him to get him under control. He was taken to a hospital for mental observation and died there five hours later, from the Taser, from drugs, or from some combination.</t>
  </si>
  <si>
    <t>http://articles.sun-sentinel.com/2009-04-02/news/0904010359_1_taser-deputies-sheriff</t>
  </si>
  <si>
    <t>Terry Black</t>
  </si>
  <si>
    <t>Trilby</t>
  </si>
  <si>
    <t>33523</t>
  </si>
  <si>
    <t>Out in the rural edge of Pasco County at least twelve deputies, including SWAT forces and narcotics officers, attempted to serve a warrant on Black connected to drug charges. They got resistance: Black fired back and wounded a corporal in the head before being shot dead.</t>
  </si>
  <si>
    <t>http://articles.orlandosentinel.com/2002-09-14/news/0209140278_1_trilby-pasco-warrant</t>
  </si>
  <si>
    <t>Dale Lee Mitchell</t>
  </si>
  <si>
    <t>4316 70th Ave. N</t>
  </si>
  <si>
    <t>Pinellas Park Police Department</t>
  </si>
  <si>
    <t>Local police engaged with Mitchell on a domestic dispute call, and his behavior was odd. He walked out of a stand of woods, dropped some pills on the ground, fled when police examined the pills, and ran through the neighborhood only to return to his own backyard. Tasered by police he tried to escape by crawling into a pond, moved into deeper water, and drowned there.</t>
  </si>
  <si>
    <t>http://www.tampabay.com/news/publicsafety/pinellas-park-man-shot-by-taser-drowns-in-pond/1158607</t>
  </si>
  <si>
    <t>Harold Fleming</t>
  </si>
  <si>
    <t>38th Avenue North and 64th Street North</t>
  </si>
  <si>
    <t>33710</t>
  </si>
  <si>
    <t>At 4:20 a.m. wheelchair-bound Fleming was struck and "propelled in a northeasterly direction" by a speeding police car with fatal results. Fleming had a high blood-alcohol level and some marijuana in his system; the officer was speeding at 61 MPH in a 40 MPH zone although not responding to any emergency. He was cited for careless driving.</t>
  </si>
  <si>
    <t>http://baynews9.com/content/news/baynews9/news/article.html/content/news/articles/bn9/2012/5/3/officer_cited_for_sp.html</t>
  </si>
  <si>
    <t>Larry Medlock Jr.</t>
  </si>
  <si>
    <t>http://www.trbimg.com/img-510c8d03/turbine/sfl-larry-medlock-jr-photo-20130201/595/335x595</t>
  </si>
  <si>
    <t>Taft Street and North Park Road</t>
  </si>
  <si>
    <t>33021</t>
  </si>
  <si>
    <t>Medlock died after his Impala ran a red light, struck several other vehicles, hit a concrete utility police, flipped and caught fire. Police had been chasing him at high speed for snatching a purse. He'd been unarmed.</t>
  </si>
  <si>
    <t>http://articles.sun-sentinel.com/2013-02-02/news/fl-fatal-purse-snatching-victim-20130202_1_purse-snatcher-red-light-high-speed-chase</t>
  </si>
  <si>
    <t>Joshua Donahue</t>
  </si>
  <si>
    <t>Belcher Road and Drew Street</t>
  </si>
  <si>
    <t>33765</t>
  </si>
  <si>
    <t>A drunk driver, with a permanently revoked license and an outstanding failure-to-appear warrant, fled an attempted traffic stop at a local bar with police in pursuit. The drunk driver slammed into a taxicab driven by Donahue, who died from injuries sustained in the collision.</t>
  </si>
  <si>
    <t>http://archive.wtsp.com/news/topstories/story.aspx?storyid=129597</t>
  </si>
  <si>
    <t>Tronodd Lomack</t>
  </si>
  <si>
    <t>http://www.trbimg.com/img-531bc64e/turbine/tronodd-photo-jpg-20140308/2048/1583x2048</t>
  </si>
  <si>
    <t>1600 block Lauderdale Manors Drive</t>
  </si>
  <si>
    <t>In a report filed six months after the incident, police claimed they had no role in the neighborhood ATV crash that killed Lomack. Lomack's witness -- his passenger and a fellow plaintiff -- disagreed strongly, describing a close chase that put them both in danger. The witness convinced a civil jury to award the family $2.5M in a wrongful death suit.</t>
  </si>
  <si>
    <t>http://articles.sun-sentinel.com/2014-04-05/news/fl-fort-lauderdale-police-settlements-20140402_1_atv-police-department-police-car</t>
  </si>
  <si>
    <t>Lesly Cowan</t>
  </si>
  <si>
    <t>11901 Atlantic Blvd</t>
  </si>
  <si>
    <t>Cowan and a female accomplice entered a sporting goods store and forced the clerks at shotgun-point to sell them ammunition. Responding police found their pickup and Cowan fired one round from a handgun at officers. Police returned fire and struck Cowan multiple times, killing him.</t>
  </si>
  <si>
    <t>http://jacksonville.com/content/jacksonville-area-police-shootings-2012</t>
  </si>
  <si>
    <t>Preston Bussey III</t>
  </si>
  <si>
    <t>110 Longwood Ave</t>
  </si>
  <si>
    <t>Rockledge</t>
  </si>
  <si>
    <t>32955</t>
  </si>
  <si>
    <t>Rockledge Police Department</t>
  </si>
  <si>
    <t>Bussey went to the hospital for treatment of his injured hands. While there he reportedly became uncooperative. Somebody called the police. Two officers came and tasered him, then he was medicated and placed on a gurney. He died shortly after. Bussey's brother had also died in a hospital in police custody in 1999.</t>
  </si>
  <si>
    <t>http://www.gainesville.com/article/20100103/NEWS/100109927</t>
  </si>
  <si>
    <t>Rudy Eugene</t>
  </si>
  <si>
    <t>http://media2.wptv.com//photo/2012/06/06/Rudy_Eugene_2_20120606102718_640_480.JPG</t>
  </si>
  <si>
    <t>MacArthur Causeway &amp; NE 13th St</t>
  </si>
  <si>
    <t>In a nationally notorious incident, a naked Rudy attacked a homeless stranger on a public highway and assaulted him for 18 minutes. Responding police, horrified, fired at Rudy once. His only response was to growl and continue. He was shot three times more and died at the scene. Despite the linkage with "balt salts" no drugs were found on the scene or in Rudy's bloodstream.</t>
  </si>
  <si>
    <t>https://en.wikipedia.org/wiki/Miami_cannibal_attack</t>
  </si>
  <si>
    <t>Daquiri Ricardo Ball</t>
  </si>
  <si>
    <t>2677 Old Bainbridge Road</t>
  </si>
  <si>
    <t>Police responded to a car crash to find Ball, irrational, screaming loudly, and mutilating his own genitals with a pair of channel lock pliers. Ball threatened the officers with the pliers and was shot dead with multiple rounds.</t>
  </si>
  <si>
    <t>http://www.wctv.tv/home/headlines/3783332.html</t>
  </si>
  <si>
    <t>Jean Daniel Edmond</t>
  </si>
  <si>
    <t>Grand National Drive and International Drive</t>
  </si>
  <si>
    <t>Edmond is said to have ignored a red traffic light at a major intersection when his vehicle slammed full-speed into a local police cruiser. The officer and Edmond's passenger sustained injuries; Edmond was killed.</t>
  </si>
  <si>
    <t>http://articles.orlandosentinel.com/2010-12-27/news/os-orlando-police-driver-killed-20101227_1_orlando-police-cruiser-red-light-patrol-car</t>
  </si>
  <si>
    <t>Jamil Murray</t>
  </si>
  <si>
    <t>1000 36th St</t>
  </si>
  <si>
    <t>Murray was a frequent visitor to his nearby convenience store, visiting for cigars or Coronas even 10 times a day. The store manager had no complaints. This Friday mid-afternoon another customer complained to an off-duty deputy about a man with a gun. In the parking lot the deputy told Murray to show his hands. Murray allegedly pulled a butcher knife from his waistband in response, and was shot dead.</t>
  </si>
  <si>
    <t>http://www.palmbeachpost.com/news/news/local/off-duty-deputy-in-west-palm-beach-grocery-store-1/nLjqJ/</t>
  </si>
  <si>
    <t>James Dwight Jr.</t>
  </si>
  <si>
    <t>Cleveland Road at Edgewood Avenue West</t>
  </si>
  <si>
    <t>Right in the middle of being caught selling drugs at a gas station in a narcotics sting, Dwight emerged from his car with a .45 and pointed it at officers. Three officers fired before he could, killing him.</t>
  </si>
  <si>
    <t>http://www.news4jax.com/news/Drug-Suspect-Shot-Killed-By-Police/2006122</t>
  </si>
  <si>
    <t>Musa Yazid</t>
  </si>
  <si>
    <t>E River Hills Dr &amp; N Orangeview Ave</t>
  </si>
  <si>
    <t>33617</t>
  </si>
  <si>
    <t>When pulled over for a traffic violation Yazid gave an incorrect name, and there was a verbal altercation and a physical struggle. Two officers tried to Taser him with no success. Yazid tried to drive off, and was said to have aimed the vehicle at one of the police. He was shot dead. Eventually Yazid's family received a $200K wrongful death settlement.</t>
  </si>
  <si>
    <t>http://webcache.googleusercontent.com/search?q=cache:HiXdsPfJoa0J:tbo.com/apps/pbcs.dll/article%3Favis%3DTB%26date%3D20090213%26category%3DARTICLE%26lopenr%3D302139985%26Ref%3DAR%26profile%3D1070%26template%3Dprintart+&amp;cd=69&amp;hl=en&amp;ct=clnk&amp;gl=us</t>
  </si>
  <si>
    <t>J.C. Conyers</t>
  </si>
  <si>
    <t>Orange Blossom Trail and 20th Street</t>
  </si>
  <si>
    <t>A schizophrenic who rode a kid's bike around his tough neighborhood, picking up trash with the idea that his mother could sell it, there was plenty of evidence of Conyers' mental illness. Still he somehow ran afoul of police and ended up in a confrontation in a small bedroom of his mother's house. He threatened the police with a garden rake, and was fatally shot.</t>
  </si>
  <si>
    <t>http://articles.orlandosentinel.com/2003-06-14/news/0306140350_1_conyers-mentally-ill-man-mental-health</t>
  </si>
  <si>
    <t>Lanord S. Williams</t>
  </si>
  <si>
    <t>Philips Hwy &amp; Greenland Rd</t>
  </si>
  <si>
    <t>With no driver's license, an outstanding warrant for probation violations, with a crack pipe in the car and crack cocaine in his shoe, Williams fled from a trafic stop with a county deputy in pursuit. At a major intersection he blew through a red light and struck a silver Beetle, then plunged into a roadside retention pond. His three passengers survived, but he did not.</t>
  </si>
  <si>
    <t>http://jacksonville.com/tu-online/stories/022602/met_driver.html</t>
  </si>
  <si>
    <t>Kenneth Oliver</t>
  </si>
  <si>
    <t>https://jonathanturley.files.wordpress.com/2008/08/0801508_kenneth_oliver.jpg</t>
  </si>
  <si>
    <t>Southwest 107th Avenue and 146th Terrace</t>
  </si>
  <si>
    <t>Oliver pounded on the door of a friend's house, screaming for help. His friend opted not to open the door because Oliver sounded so desperate his daughters were frightened. The police arrived and tasered Oliver four times, according to a witness, killing himself. The victim may have had pins in his shoulders, restricting movement, creating the impression that he was uncooperative.</t>
  </si>
  <si>
    <t>http://www.foxnews.com/story/2008/08/16/florida-man-dies-after-police-allegedly-shoot-him-repeatedly-with-taser-gun/</t>
  </si>
  <si>
    <t>N</t>
  </si>
  <si>
    <t>Lionel Sands</t>
  </si>
  <si>
    <t>State Road 73</t>
  </si>
  <si>
    <t>32446</t>
  </si>
  <si>
    <t>Lionel Sands and Daniel Brown prepared an invasion of the home of the local sheriff, down to disguises, bleach and latex gloves. They found the sheriff's wife, a civilian employee of the department, at home. She had time to alert her husband before being shot and killed. As responding officers advanced on the house another county deputy was shot and killed. The two suspects were then killed by gunfire. Their motive was unclear.</t>
  </si>
  <si>
    <t>http://www.nbcnews.com/id/16898037/ns/us_news-crime_and_courts/t/sheriffs-wife-among-dead-shooting/</t>
  </si>
  <si>
    <t>Daniel Brown</t>
  </si>
  <si>
    <t>Abdusalam (Nabel) Bashimam</t>
  </si>
  <si>
    <t>http://media.graytvinc.com/images/420*315/Bashimam.jpg</t>
  </si>
  <si>
    <t>1699 Capital Circle NW</t>
  </si>
  <si>
    <t>Bashimam was wanted for outstanding drug warrants. Police located him at a Shell station in the early morning hours of a Friday, and Bashimam was shot dead after a foot chase and a physical struggle in the bed of a pickup. In 2011 the family settled with the city for $300K.</t>
  </si>
  <si>
    <t>http://www.wctv.tv/politics/headlines/Tallahassee_to_Settle_Suit_in_Deadly_Shooting_121602559.html</t>
  </si>
  <si>
    <t>Robert Sharp</t>
  </si>
  <si>
    <t>18385 Benes Roush Road</t>
  </si>
  <si>
    <t>Masaryktown</t>
  </si>
  <si>
    <t>Deputies responding to a domestic dispute after midnight fell into an armed standoff with Sharp, inside his house, who emerged at least twice to fire at the police before he was shot dead.</t>
  </si>
  <si>
    <t>http://tbo.com/he/list/news/swat-team-at-home-of-suicidal-brooksville-man-20140519/</t>
  </si>
  <si>
    <t>Dennis Osceola</t>
  </si>
  <si>
    <t>3300 block Northwest 63rd Avenue</t>
  </si>
  <si>
    <t>Seminole Police Department (tribal authority)</t>
  </si>
  <si>
    <t>Tribal police investigating reports of a break-in found Osceola sitting on his own porch at 2 a.m. with an AR-15 in his lap. He is said to have threatened officers with a knife. Tasered three times, he continued to advance, and was fatally shot.</t>
  </si>
  <si>
    <t>http://articles.sun-sentinel.com/2011-02-03/news/fl-seminole-tribe-shooting-20110203_1_police-in-fatal-shooting-seminole-tribe-police-grand-jury</t>
  </si>
  <si>
    <t>Christopher Scott Kilgore</t>
  </si>
  <si>
    <t>17255 Normandy Blvd</t>
  </si>
  <si>
    <t>32234</t>
  </si>
  <si>
    <t>Kilgore had been sought for four days as a suspect in two murders and also wounding his parents. Police responding to reports of a suspicious person on a large property found Kilgore holed up on a docked 17-foot-boat. Although armed, there's no evidence that Kilgore threatened the officers, who shot him 28 times after he refused to surrender.</t>
  </si>
  <si>
    <t>http://jacksonville.com/content/jacksonville-area-police-shootings-2010</t>
  </si>
  <si>
    <t>Edward Thomas Frey</t>
  </si>
  <si>
    <t>909 S.E. 127th Drive</t>
  </si>
  <si>
    <t>Frey's wife called 911 reporting that Frey was violent, had a history of domestic violence, had threatened to kill both of them, and had been drinking all day. Seven or eight deputies responded, including hostage negotiators. Frey emerged from his double-wide with a handgun under his chin. After eventually pointing it at deputies, he was fatally shot.</t>
  </si>
  <si>
    <t>http://www.gainesville.com/article/20100315/ARTICLES/100319672</t>
  </si>
  <si>
    <t>Timothy Rundquist</t>
  </si>
  <si>
    <t>https://www.google.com/search?q=Timothy+Rundquist+62&amp;client=opera&amp;hs=3Fv&amp;tbm=isch&amp;imgil=l-RpWfhAx9fAKM%253A%253BKsyMw_K8PlVr5M%253Bhttps%25253A%25252F%25252Fwww.minnpost.com%25252Fpolitical-agenda%25252F2014%25252F12%25252Fdriver-killed-crash-while-fleeing-police-was-fergus-falls-city-council-memb&amp;source=iu&amp;pf=m&amp;fir=l-RpWfhAx9fAKM%253A%252CKsyMw_K8PlVr5M%252C_&amp;usg=__O26txLX79rHqG0jUMrZX0-KriqE%3D</t>
  </si>
  <si>
    <t>MN-54</t>
  </si>
  <si>
    <t>Elbow Lake</t>
  </si>
  <si>
    <t>56531</t>
  </si>
  <si>
    <t>A Minnesota State Patrol trooper tried to pull over a Volkswagen Jetta for speeding on Highway 54 near Elbow Lake. Rundquist kept driving, leading law enforcement on a 15- to 20-mile chase. Rundquist slowed down as he drove through the city of Elbow Lake and did not drive erratically. The chase reached speeds of 80 mph at some points. Law enforcement officers put down "stop sticks," which Rundquist's car struck. He then drove head-on into an unoccupied Ashby Police Department squad car. He was pronounced dead at the scene.</t>
  </si>
  <si>
    <t>http://www.mprnews.org/story/2014/12/24/timothy-rundquist</t>
  </si>
  <si>
    <t>Gregory Marcus Gray</t>
  </si>
  <si>
    <t>2800 Naylor Road SE</t>
  </si>
  <si>
    <t>Police Department of the District of Columbia</t>
  </si>
  <si>
    <t>Gray robbed a man at gunpoint. Officers tracked Gray down. Gray was then shot and killed by officers.</t>
  </si>
  <si>
    <t>http://www.washingtonpost.com/local/crime/police-identify-man-shot-killed-by-officers-after-a-robbery-in-southeast-washington/2014/12/26/a91faff4-8d15-11e4-8ff4-fb93129c9c8b_story.html</t>
  </si>
  <si>
    <t>Francisco Manuel Cesena</t>
  </si>
  <si>
    <t>720 E San Ysidro Blvd</t>
  </si>
  <si>
    <t>United States Customs and Border Protection</t>
  </si>
  <si>
    <t>Francisco Manuel Cesena, 40, was crossing into the United States when he was taken aside and identified as a felon, according to San Diego police and the Medical Examiner's Office. Cesena allegedly jumped over a counter and attacked a border agent that came to take him to jail. During the fight that ensued, Cesena was shocked and collapsed, federal agents said.He later died.</t>
  </si>
  <si>
    <t>http://www.kusi.com/story/27725201/man-killed-after-being-shocked-by-taser-at-san-ysidro-entry-identified</t>
  </si>
  <si>
    <t>John Hebebrand</t>
  </si>
  <si>
    <t>http://www.gannett-cdn.com/-mm-/d4fa329f60f18ac0f487dd374e7d86ed2c4e0bac/c=4-0-382-504&amp;r=537&amp;c=0-0-534-712/local/-/media/2014/12/26/WKYC/WKYC/635551980419920170-Hebebrand-mug.jpg</t>
  </si>
  <si>
    <t>600 Archer Rd</t>
  </si>
  <si>
    <t>44146</t>
  </si>
  <si>
    <t>Bedford Police Department</t>
  </si>
  <si>
    <t>Officers responded to a disturbance call at a home. Hebebrand, who was allegedly causing the disturbance, confronted officers. During that time, he admitted to having a weapon and kept reaching behind his back.Officers attempted to talk to the Hebebrand and then deployed a Taser to gain control of the situation. According to the Bedford Police Department, the Taser was not effective and Hebebrand advanced toward officers with a knife. An officer shot and killed him.</t>
  </si>
  <si>
    <t>http://www.wkyc.com/story/news/local/cuyahoga-county/2014/12/26/bedford-police-shooting-death/20907073/</t>
  </si>
  <si>
    <t>Darren Robert Kindgren</t>
  </si>
  <si>
    <t>Meadow Drive</t>
  </si>
  <si>
    <t>Holly Pond</t>
  </si>
  <si>
    <t>35083</t>
  </si>
  <si>
    <t>Cullman</t>
  </si>
  <si>
    <t>Cullman County Sheriff's Office</t>
  </si>
  <si>
    <t>Kindgren harmed himself, when deputies arrived Kindgren become uncooperative and grabbed a sword from his home. Deputies tasered him, but Kindgren was still not complying. A deputy ultimately shot and killed Kindgren.</t>
  </si>
  <si>
    <t>http://www.timesfreepress.com/news/breakingnews/story/2014/dec/29/alabama-man-shot-deputy-was-armed-sword/280213/</t>
  </si>
  <si>
    <t>Craig Schiffer</t>
  </si>
  <si>
    <t>Main St and Willow Ave.</t>
  </si>
  <si>
    <t>Islip</t>
  </si>
  <si>
    <t>11751</t>
  </si>
  <si>
    <t>Suffolk County police say two officers in a squad car were responding to an emergency call on Long Island when they struck a pedestrian who later died.</t>
  </si>
  <si>
    <t>http://www.nydailynews.com/new-york/suffolk-county-car-hits-kills-pedestrian-article-1.2059264</t>
  </si>
  <si>
    <t>David Andre Scott</t>
  </si>
  <si>
    <t>http://www.news4jax.com/image/view/-/30434760/highRes/1/-/w/200/-/1ccf7/-/david-andre-scott-jpg.jpg</t>
  </si>
  <si>
    <t>3780 University Club Blvd</t>
  </si>
  <si>
    <t>Officers had a warrant for Scott in connection for a murder. Scott said he was not coming out without a fight. Scott came out of the apartment screaming, officials feared for their lives prompting them to shoot and kill Scott. Scott did not have a gun.</t>
  </si>
  <si>
    <t>http://www.news4jax.com/news/man-shot-killed-after-standoff-with-swat-team/30430056</t>
  </si>
  <si>
    <t>Matthew McCloskey</t>
  </si>
  <si>
    <t>http://cdn.abclocal.go.com/content/wpvi/images/cms/454021_1280x720.jpg</t>
  </si>
  <si>
    <t>Delsea Dr &amp; Paul St</t>
  </si>
  <si>
    <t>Franklinville</t>
  </si>
  <si>
    <t>08322</t>
  </si>
  <si>
    <t>Gloucester</t>
  </si>
  <si>
    <t>Franklin Township Police Department</t>
  </si>
  <si>
    <t>Matthew was crossing Delsea Drive in Franklin Township on his way to a sleepover with two friends, when he was struck by a Franklin Township patrol car. A neighbor said the boys had just left her front yard, where they were looking at her Christmas decorations.Family and witnesses claimed Locilento was traveling at a high rate of speed and did not have his lights or siren on.</t>
  </si>
  <si>
    <t>http://www.nbcphiladelphia.com/news/local/Boy-Killed-by-Police-Cruiser-Dreamed-of-Becoming-Police-Officer--287158361.html</t>
  </si>
  <si>
    <t>Timothy Edward West</t>
  </si>
  <si>
    <t>Summerhill Circle</t>
  </si>
  <si>
    <t>West shot and killed his wife. When deputies arrived West pointed his shotgun at them prompting them to shoot and kill him.</t>
  </si>
  <si>
    <t>http://jacksonville.com/news/crime/2014-12-30/story/st-johns-deputies-kill-gun-wielding-man-after-wife-killed-911-call</t>
  </si>
  <si>
    <t>Dewayne Davenport</t>
  </si>
  <si>
    <t>Dewayne Davenport, a 25-year-old black male, died after being shot in Compton, according to Los Angeles County coroner's records.</t>
  </si>
  <si>
    <t>http://homicide.latimes.com/post/dewayne-davenport/</t>
  </si>
  <si>
    <t>Audwyn Fitzgerald Ball</t>
  </si>
  <si>
    <t>S Los Angeles St &amp; E 3rd St</t>
  </si>
  <si>
    <t>Audwyn Fitzgerald Ball, a 39-year-old black male, died after being shot in Downtown, according to Los Angeles County coroner's records.</t>
  </si>
  <si>
    <t>http://homicide.latimes.com/post/audwyn-fitzgerald-ball/</t>
  </si>
  <si>
    <t>Rodney David Tolbert</t>
  </si>
  <si>
    <t>1405 E 68th St</t>
  </si>
  <si>
    <t>Domestic dispute. Deceased refused police' orders to drop an ax, officers shot.</t>
  </si>
  <si>
    <t>http://articles.latimes.com/2003/feb/13/local/me-axe13</t>
  </si>
  <si>
    <t>Ronnie James Chavez</t>
  </si>
  <si>
    <t>Peck Rd &amp; Federal Dr</t>
  </si>
  <si>
    <t>91731</t>
  </si>
  <si>
    <t>Ronnie James Chavez, a 22-year-old Latino male, died after being shot in El Monte, according to Los Angeles County coroner's records.</t>
  </si>
  <si>
    <t>http://homicide.latimes.com/post/ronnie-james-chavez/</t>
  </si>
  <si>
    <t>Amador Christopher Pollerana</t>
  </si>
  <si>
    <t>Fair Oaks Ave &amp; E Holly St</t>
  </si>
  <si>
    <t>91103</t>
  </si>
  <si>
    <t>Amador Christopher Pollerana, a 44-year-old white male after being shot in Pasadena, according to Los Angeles County coroner's records.</t>
  </si>
  <si>
    <t>http://homicide.latimes.com/post/amador-christopher-pollerana/</t>
  </si>
  <si>
    <t>Jaime Delatorre Alcala</t>
  </si>
  <si>
    <t>1006 Alamitos Ave</t>
  </si>
  <si>
    <t>Jaime Delatorre Alcala, a 19-year-old Latino male after being shot in Long Beach, according to Los Angeles County coroner's records.</t>
  </si>
  <si>
    <t>http://homicide.latimes.com/post/jaime-delatorre-alcala/</t>
  </si>
  <si>
    <t>Henry Rodriguez</t>
  </si>
  <si>
    <t>Henry Rodriguez, a 24-year-old Latino male after being shot in Long Beach, according to Los Angeles County coroner's records.</t>
  </si>
  <si>
    <t>http://homicide.latimes.com/post/henry-rodriguez/</t>
  </si>
  <si>
    <t>Jorge Perez Eufemia</t>
  </si>
  <si>
    <t>7026 Sepulveda Blvd</t>
  </si>
  <si>
    <t>Jorge Perez Eufemia, a 29-year-old Latino male, died after being shot in Van Nuys, according to Los Angeles County coroner's records.</t>
  </si>
  <si>
    <t>http://homicide.latimes.com/post/jorge-perez-eufemia/</t>
  </si>
  <si>
    <t>Donta J. Manuel</t>
  </si>
  <si>
    <t>http://classicsite.tyeband.com/manual%20donta%20cls.jpg</t>
  </si>
  <si>
    <t>State Rd 715 &amp; W Morgan Rd</t>
  </si>
  <si>
    <t>Pahokee</t>
  </si>
  <si>
    <t>33476</t>
  </si>
  <si>
    <t>Donta J. Manuel and Jonathan D. Wallace were both deputies with the county, and both killed when struck by a speeding cruiser as they tried to remove stop-spikes from a road. Some said this anti-car-theft action, with canine handlers and a helicopter, was overly aggressive. Eighteen months earlier the county had contracted to provide civic law enforcement after the town's department had been dissolved for wrongdoing.</t>
  </si>
  <si>
    <t>http://www.tcpalm.com/news/two-deputies-killed-other-injured-during-chase-sto</t>
  </si>
  <si>
    <t>Jonathan D. Wallace</t>
  </si>
  <si>
    <t>http://www.tyeband.com/wp-content/uploads/2014/09/donta-cls-color.jpg</t>
  </si>
  <si>
    <t>Starling Javier</t>
  </si>
  <si>
    <t>http://cmsimg.news-press.com/apps/pbcsi.dll/bilde?Site=A4&amp;Date=20111001&amp;Category=CRIME&amp;ArtNo=111001001&amp;Ref=AR&amp;MaxW=300&amp;Border=0&amp;q=80&amp;Fort-Myers-police-officer-shot-man-back-witness-says</t>
  </si>
  <si>
    <t>Central Avenue and Canal Street</t>
  </si>
  <si>
    <t>Javier was killed when an officer shot him in the back at point-black range. Local police had pursued him after responding to a shots-fired call at an apartment complex, locating Javier, and briefly chasing him in vehicles then on foot.</t>
  </si>
  <si>
    <t>http://archive.news-press.com/article/20111001/CRIME/111001001/Fort-Myers-police-officer-shot-man-back-witness-says</t>
  </si>
  <si>
    <t>Marino Sarbelio Ramos</t>
  </si>
  <si>
    <t>5800 block Forest Hill Boulevard</t>
  </si>
  <si>
    <t>Undocumented Guatemalan immigrant Ramos was the passenger in a Ford minivan. The driver was arrested without incident, but the deputy and Ramos got into a confrontation that left the deputy with a slashed hand and Ramos dead from multiple gunshot wounds. Police were tight-lipped about details until announcing manslaughter charges against the deputy five weeks later. The deputy torched his own house and car, then fatally shot himself.</t>
  </si>
  <si>
    <t>http://articles.sun-sentinel.com/2008-04-24/news/0804230570_1_sheriff-s-office-zacks-police-officer</t>
  </si>
  <si>
    <t>Gordon Randall Jones</t>
  </si>
  <si>
    <t>9700 International Drive</t>
  </si>
  <si>
    <t>Jones ran up a $500 tab at a hotel bar and had been using large amounts of cocaine before hotel security called the police. He ended up being tasered some 11 or 13 times (accounts vary) and was strapped face-down to an ambulance mattress. His resulting death was attributed, not to the cocaine, not to the Taser, but to positional asphyxiation.</t>
  </si>
  <si>
    <t>http://articles.orlandosentinel.com/2002-09-07/news/0209070461_1_stretcher-asphyxia-medical-examiner</t>
  </si>
  <si>
    <t>Louis J. Capone</t>
  </si>
  <si>
    <t>Grassy Point Drive</t>
  </si>
  <si>
    <t>Lake Mary</t>
  </si>
  <si>
    <t>32746</t>
  </si>
  <si>
    <t>Police on a mid-afternoon call to Capone's apartment complex met with his half-brother, who described a history of suicidal actions and attempting to get weapons. Police then forced their way into Capone's unit and found him wounded, holding a knife, on a blood-splattered bed. After a dramatic confrontation police fatally shot him.</t>
  </si>
  <si>
    <t>http://articles.orlandosentinel.com/2005-06-23/news/shooting23.031_1_capone-knife-seminole</t>
  </si>
  <si>
    <t>Jesus Borrel Vazquez</t>
  </si>
  <si>
    <t>13600 block Bella Ranch Lane</t>
  </si>
  <si>
    <t>33330</t>
  </si>
  <si>
    <t>Three patrol cars blocked the getaway van Vazquez and his accomplice was using to burglarize a house. They'd already loaded a Maytag washing machine in it. Vazquez tried to bulldoze his way out, striking the cruisers and menacing a deputy who'd fallen almost under the van. He was stopped dead with 43 rounds. His accomplice was charged with his killing.</t>
  </si>
  <si>
    <t>http://articles.sun-sentinel.com/2013-10-27/news/fl-justified-police-shootings-20131027_1_law-enforcement-officers-three-officers-broward-grand-jury</t>
  </si>
  <si>
    <t>Dominic Levon Davis</t>
  </si>
  <si>
    <t>3900 block Boulevard St.</t>
  </si>
  <si>
    <t>Davis was a felon and had a history of domestic violence. Police responded to reports that he had a weapon and was harassing his former girlfriend. Davis advanced towards police with his hands concealed, did not obey police commands, and was fatally shot.</t>
  </si>
  <si>
    <t>http://jaxairnews.jacksonville.com/news/metro/crime/2009-06-02/story/man_in_domestic_dispute_is_shot_killed_by_jacksonville_police_offi</t>
  </si>
  <si>
    <t>Kentin Brooks</t>
  </si>
  <si>
    <t>Gulf Blvd and Park Blvd.</t>
  </si>
  <si>
    <t>Indian Shores</t>
  </si>
  <si>
    <t>Indian Shores Police Department, Pinellas County Sheriff's Office</t>
  </si>
  <si>
    <t>Police attempted to stop Brooks in his Mustang for erratic driving. Brooks took to shooting at the pursuing officers, hitting two of their windshields. Police shot back. Brooks wrecked the Mustang on a utility pole and appeared to die from the resulting injuries, not the gunfire.</t>
  </si>
  <si>
    <t>http://webcache.googleusercontent.com/search?q=cache:pWFctQkOYYUJ:tbo.com/pinellas-county/police-shooting-of-pinellas-man-ruled-justified-53689+&amp;cd=32&amp;hl=en&amp;ct=clnk&amp;gl=us</t>
  </si>
  <si>
    <t>Michael Lee Taylor</t>
  </si>
  <si>
    <t>1400 block Northwest 7th Terrace</t>
  </si>
  <si>
    <t>Taylor was wanted for questioning in a murder case. Police found his car at his grandmother's house and approached carefully, only to hear gunshots behind them. It was Taylor arriving and firing on officers. He was killed with a single shot from an AR-15. After the shooting a crowd of his relatives converged on the police who had to defend themselves with pepper spray and batons in a small "war, like for 30 minutes" according to a witness.</t>
  </si>
  <si>
    <t>http://www.sun-sentinel.com/local/broward/sfl-cbsoshoot16jun16-story.html</t>
  </si>
  <si>
    <t>Julie Goodson</t>
  </si>
  <si>
    <t>5237 Second Ave. N.</t>
  </si>
  <si>
    <t>Police shot and killed Goodson as she physically struggled with her lover and former roommate, poised to stab her in the neck with a carving fork.</t>
  </si>
  <si>
    <t>http://webcache.googleusercontent.com/search?q=cache:71Fwe1IMkx8J:tbo.com/pinellas-county/st-pete-police-cleared-in-killing-of-woman-with-carving-fork-117108+&amp;cd=50&amp;hl=en&amp;ct=clnk&amp;gl=us</t>
  </si>
  <si>
    <t>Conrad Lowman</t>
  </si>
  <si>
    <t>200 block East 5th Street</t>
  </si>
  <si>
    <t>Reportedly it took four officers to get handcuffs on Lowman, who'd crashed his vehicle into another parked car while impaired on cocaine. He fought with neighbors, police, and his own passenger before and after being Tased twice. Those officers said he was walking and talking when they last saw him: he died shortly afterward.</t>
  </si>
  <si>
    <t>http://www.actionnewsjax.com/news/news/jso-stands-behind-officers-in-recent-taser-incid-1/ndyhp/</t>
  </si>
  <si>
    <t>Wing Yan</t>
  </si>
  <si>
    <t>15420 Livingston Ave</t>
  </si>
  <si>
    <t>Lutz</t>
  </si>
  <si>
    <t>33559</t>
  </si>
  <si>
    <t>Police responding to a domestic dispute call found Yan at the kitchen table of his girlfriend, methodically cutting up her purse with a knife. He also had a gun, which he aimed at officers. He disregarded commands to drop the gun and was fatally shot.</t>
  </si>
  <si>
    <t>http://news.google.com/newspapers?nid=1774&amp;dat=20071112&amp;id=q_EeAAAAIBAJ&amp;sjid=TYYEAAAAIBAJ&amp;pg=6264,3524745</t>
  </si>
  <si>
    <t>Alejandro Figueroa</t>
  </si>
  <si>
    <t>1601 South Hiatus Road</t>
  </si>
  <si>
    <t>Fellow apartment complex residents showed no surprise that the gunman killed by police after shooting at passing cars turned out to be Figueroa: he was known to be unstable, reckless, and a bad neighbor. He had no known motive for the outburst. The armed confrontation with the police caused a lockdown due to children returning from school in the afternoon.</t>
  </si>
  <si>
    <t>http://articles.sun-sentinel.com/2008-09-04/news/0809030405_1_figueroa-s-wife-neighbor-pembroke-pines-police</t>
  </si>
  <si>
    <t>Omar D. Caldwell</t>
  </si>
  <si>
    <t>Escambia County Sheriff’s Department</t>
  </si>
  <si>
    <t>County deputies attempted to serve a warrant to Caldwell as part of an undercover drugs investigation. Caldwell fled from his residence and reportedly fired at deputies during a foot pursuit. Two officers returned the fire, struck and killed the suspect.</t>
  </si>
  <si>
    <t>http://www.fdle.state.fl.us/Content/News/2007/October-2007/FDLE-Investigates-Shooting-in-Escambia-County.aspx</t>
  </si>
  <si>
    <t>Nachenga Robinson</t>
  </si>
  <si>
    <t>US Hwy 19 N &amp; 70th Ave N</t>
  </si>
  <si>
    <t>Robinson was driving family members to Walmart for groceries when their car was struck at high speed by two suspects fleeing police. They'd been caught in a drug sting selling crack cocaine. Robinson's injuries were fatal.</t>
  </si>
  <si>
    <t>http://www.tampabay.com/news/publicsafety/crime/family-of-woman-killed-by-fleeing-vehicle-in-pinellas-park-braces-for-more/696337</t>
  </si>
  <si>
    <t>Eleanor Ball</t>
  </si>
  <si>
    <t>1700 block 32nd Street</t>
  </si>
  <si>
    <t>At about 3:30 in the morning a woman broke into the home of her ex-boyfriend, was caught, and fled in her vehicle as police chased her. She quickly lost control of her car and crashed it into a nearby house. The crash killed the house's occupant, Ball, who had been asleep.</t>
  </si>
  <si>
    <t>http://www.bradenton.com/2014/04/19/5111144/sarasota-woman-dies-after-fleeing.html</t>
  </si>
  <si>
    <t>Alexander May</t>
  </si>
  <si>
    <t>http://archive.wpmobserver.com/assets/wysiwyg/WPMObserver/observer_1_7_2010/shooting1.jpg</t>
  </si>
  <si>
    <t>241 Dommerich Dr</t>
  </si>
  <si>
    <t>Maitland</t>
  </si>
  <si>
    <t>32751</t>
  </si>
  <si>
    <t>Maitland Police Department</t>
  </si>
  <si>
    <t>May's 60-year-old mother called 911 complaining that her mentally ill son was stabbing her, without much result, with a butter knife. As the call continued May grabbed a more serious weapon. It was later identified as a 16-inch barbecue fork. Responding police shot and killed May to end the assault. She survived in stable condition.</t>
  </si>
  <si>
    <t>http://articles.orlandosentinel.com/2009-08-04/news/orl-bk-maitland-butter-knife-fatal-shooting-080409_1_butter-knife-officer-steve-mendez-police-officer</t>
  </si>
  <si>
    <t>Jackson "Jackie" Eugene Cheldnik</t>
  </si>
  <si>
    <t>811 Fazzini Drive</t>
  </si>
  <si>
    <t>Frostproof</t>
  </si>
  <si>
    <t>33843</t>
  </si>
  <si>
    <t>Cheldnik was at home alone with his father and began stabbing a table with a 12-inch blade. His father called the police. Officers arrived to find Cheldnik on his porch, knife in hand. A deputy told him to drop it. A physical struggled ensued leaving Cheldnik shot dead and the deputy saved from stab wounds by his bulletproof vest, although the deputy had also shot himself in the leg incurring minor injuries.</t>
  </si>
  <si>
    <t>http://webcache.googleusercontent.com/search?q=cache:5iR50UOcg08J:tbo.com/news/metro/2008/mar/21/polk-deputy-hurt-suspect-killed-frostproof-ar-137979/+&amp;cd=5&amp;hl=en&amp;ct=clnk&amp;gl=us</t>
  </si>
  <si>
    <t>Johnny Lee Moore</t>
  </si>
  <si>
    <t>Two deputies visited Moore on a failure-to-appear warrant that was six years old. Moore was initially cooperative until deputies went to handcuff him, then he put up some resistance. During a physical struggle is was said that Moore went for the gun of one of the officers, and he was fatally shot.</t>
  </si>
  <si>
    <t>http://articles.sun-sentinel.com/2000-07-22/news/0007220090_1_arrest-warrant-jail-friday-afternoon-veda-coleman-wright</t>
  </si>
  <si>
    <t>Arthur Coleman</t>
  </si>
  <si>
    <t>http://mediaassets.naplesnews.com/photo/2014/05/24/arthurcoleman_5195280_ver1.0_640_480.jpg</t>
  </si>
  <si>
    <t>116 Gibson Street</t>
  </si>
  <si>
    <t>Fort Myers Police Department, Lee County Sheriff's Office, Hillsborough County Sheriff's Office, Florida Department of Law Enforcement, U.S. Marshal Service</t>
  </si>
  <si>
    <t>Officers from multiple county, state and federal agencies converged in a pre-dawn initiative to arrest Coleman for felony warrants. Coleman and a female associate attempted to escape in separate cars, Coleman using his white Acura to threaten officers, striking two of them. He was shot to death. His associate was also shot at before police realized there were children in her car. She surrendered. Questions arose: Coleman was working as an informant at the time, police filed dubious reports, and his criminal record although long was non-violent.</t>
  </si>
  <si>
    <t>http://www.naplesnews.com/news/crime/officer-involved-shooting-lee-county</t>
  </si>
  <si>
    <t>Acrifa Soman</t>
  </si>
  <si>
    <t>W Colonial Dr &amp; N Hiawassee Rd</t>
  </si>
  <si>
    <t>Soman had robbed a GameStop store, was pursued by police, and was fatally shot at a major intersection. Initial police statements were clear that "some sort of confrontation" had taken place but less clear about whether Soman was armed, and whether or not he'd fired at police.</t>
  </si>
  <si>
    <t>http://www.baynews9.com/content/news/baynews9/news/article.html/content/news/articles/ot/both/2010/10/26/Man_killed_in_officer_involved_shooting.html</t>
  </si>
  <si>
    <t>Marcus Glenn Massey</t>
  </si>
  <si>
    <t>North Lake Way and Onondaga Drive</t>
  </si>
  <si>
    <t>33480</t>
  </si>
  <si>
    <t>Massey, with a long arrest record of mainly minor crimes, fled from a 1 a.m. traffic stop in his vehicle and then on foot. Police said they lost track of him then found him, struggling, in a waterway. He was pronounced dead shortly afterward.</t>
  </si>
  <si>
    <t>http://articles.sun-sentinel.com/2010-04-13/news/fl-police-chase-drowning-20100413_1_long-arrest-record-palm-beach-county-officers</t>
  </si>
  <si>
    <t>Christopher Reynoso</t>
  </si>
  <si>
    <t>3875 S. San Pablo Rd</t>
  </si>
  <si>
    <t>Heavily armed Navy veteran marksman Reynoso, recently fired from his job, had a violent domestic dispute with his wife, then a five-hour standoff with police surrounding his third-story apartment unit. When he raised his weapon to target one of the officers, a police marksman fatally shot him.</t>
  </si>
  <si>
    <t>Matthew Tutt</t>
  </si>
  <si>
    <t>http://media.cmgdigital.com/shared/img/photos/2012/02/22/45/8d/24045557.jpg</t>
  </si>
  <si>
    <t>Plateau Avenue and Josephine Road</t>
  </si>
  <si>
    <t>33815</t>
  </si>
  <si>
    <t>Two deputies stopped Tutt on his bicycle because it lacked lights and reflectors. Cooperative at first, Tutt resisted being searched by pulling out a .45 semi-automatic handgun and opening fire on both. They returned fire and fatally shot him.</t>
  </si>
  <si>
    <t>http://www.wftv.com/news/news/suspect-killed-in-gun-battle-with-2-deputies/nJxRn/</t>
  </si>
  <si>
    <t>20s-30s</t>
  </si>
  <si>
    <t>6200 block Paramount Avenue</t>
  </si>
  <si>
    <t>Two security guards for a private industrial property noticed the subject entering employees' vehicles and contacted police. Upon LBPD arrival, officers discovered that two security guards had detained the subject after he attempted to take one of the security guard's vehicle and, when that failed, attempted to scale a nearby fence. After arresting the subject, he went into medical distress and died before he reached the hospital.</t>
  </si>
  <si>
    <t>http://www.lbpost.com/news/2000002368-man-arrested-on-private-property-dies-while-in-custody#.UaQmXaJL4tU</t>
  </si>
  <si>
    <t>5600 block Wyalusing Avenue</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</si>
  <si>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</si>
  <si>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http://www.nbcphiladelphia.com/news/local/Alleged-Gunman-Shot-Killed-by-Police-208581581.html</t>
  </si>
  <si>
    <t>20s</t>
  </si>
  <si>
    <t>11700 Kirkmeadow</t>
  </si>
  <si>
    <t>Pearland Police Department</t>
  </si>
  <si>
    <t>An unidentified man threatened another man with a gun. He reported the threat to police and a long highway chase ensued. When the man with the gun arrived home, and he and police exchanged gunfire. He was killed.</t>
  </si>
  <si>
    <t>http://www.click2houston.com/news/authorities-on-scene-of-shooting-in-southeast-houston/28352082</t>
  </si>
  <si>
    <t>Kenneth "Kenny" William Umpierre</t>
  </si>
  <si>
    <t>http://www.duluthnewstribune.com/sites/default/files/styles/vert_350/public/fieldimages/7/obits/1001/dntkennethumpierre_1.jpg?itok=75dJX7mz</t>
  </si>
  <si>
    <t>5700 block St Louis River Road</t>
  </si>
  <si>
    <t>Hermantown</t>
  </si>
  <si>
    <t>55810</t>
  </si>
  <si>
    <t>Hermantown Police Department</t>
  </si>
  <si>
    <t>Officers responded to a report of a man in emotional crisis. The man was not at home when officers arrived; the man pulled up in his truck a short time later. The man "exited his truck while screaming at officers to shoot him," the report said. The officer tasered him, and he died.</t>
  </si>
  <si>
    <t>http://www.twincities.com/localnews/ci_26675527/hermantown-man-dies-after-police-use-taser</t>
  </si>
  <si>
    <t>60s</t>
  </si>
  <si>
    <t>Northwest 151st Street and Sixth Avenue</t>
  </si>
  <si>
    <t>Miami Police Department, FBI</t>
  </si>
  <si>
    <t>According to the FBI, a man attempted to rob a Wells Fargo in North Miami Beach, holding some victims hostage. The suspect was later pursued by detectives, ending with the suspect dead on the scene. "Detectives from the Street Crime Unit were able to locate the vehicle, followed the vehicle and then attempted to stop the vehicle, at which point alleged gunfire took place, and the suspect is deceased," said FBI Special Agent George Piro. The FBI said a female had been taken into custody in the case. They also stated the name of the deceased suspect would not be released.</t>
  </si>
  <si>
    <t>http://www.wsvn.com/story/27257546/2-schools-in-lockdown-after-police-pursuit-ends-in-fatal-shooting</t>
  </si>
  <si>
    <t>Samuel Torres</t>
  </si>
  <si>
    <t>5320 Schaefer Road</t>
  </si>
  <si>
    <t>Dearborn Police Department</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</si>
  <si>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</si>
  <si>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</si>
  <si>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Marinan Reese</t>
  </si>
  <si>
    <t>http://ak-cache.legacy.net/legacy/Images/Cobrands/DignityMemorial/Photos/c1a1acb6-98aa-450d-8cc5-f17b57b11d9e.jpg</t>
  </si>
  <si>
    <t>NW 150th</t>
  </si>
  <si>
    <t>73134</t>
  </si>
  <si>
    <t>Vehicle</t>
  </si>
  <si>
    <t>An officer on a high speed chase collided with an elderly woman waiting to make a left turn. The officer has been indicted.</t>
  </si>
  <si>
    <t>http://www.koco.com/news/officer-involved-in-fatal-car-crash-faces-misdemeanor-charges/31027194</t>
  </si>
  <si>
    <t>Mayra Cornejo</t>
  </si>
  <si>
    <t>http://homicide.latimes.com.s3.amazonaws.com/media/homicide/c29149c1-f970-4a86-9334-2d4cd977876e.jpeg</t>
  </si>
  <si>
    <t>101 West Compton Blvd.</t>
  </si>
  <si>
    <t>90220</t>
  </si>
  <si>
    <t>Los Angeles County Sheriffs' Department</t>
  </si>
  <si>
    <t>Deputies responded to a gas station regarding a report of a person with a gun.</t>
  </si>
  <si>
    <t>http://www.presstelegram.com/general-news/20150101/armed-woman-killed-in-compton-deputy-involved-shooting</t>
  </si>
  <si>
    <t>kbp/Feisty</t>
  </si>
  <si>
    <t>Javier Duenas</t>
  </si>
  <si>
    <t>778 Taylor Ave.</t>
  </si>
  <si>
    <t>78115</t>
  </si>
  <si>
    <t>Police responded to a call for a civil disturbance. According to police, Duenas threatened the officers with a large kitchen knife. Two of the officers tasered him, but Duenas was not subdued. The other two officers fired several shots, striking him multiple times. Duenas’ wife said he should not have been killed, and that he had no knife in his hand when they shot him, but that he was trying to run back into the house.</t>
  </si>
  <si>
    <t>https://drive.google.com/file/d/0B-l9Ys3cd80fbUdQQUxvYmZvX2c/view?usp=sharing</t>
  </si>
  <si>
    <t>Frank Guzman</t>
  </si>
  <si>
    <t>4241 Live Oak Ave</t>
  </si>
  <si>
    <t>Arcadia</t>
  </si>
  <si>
    <t>91006</t>
  </si>
  <si>
    <t>Frank Guzman, 34, died after being shot in Mayflower Village, according to Los Angeles County coroner's records.</t>
  </si>
  <si>
    <t>http://homicide.latimes.com/post/frank-guzman/</t>
  </si>
  <si>
    <t>Jeffrey Brian Johnson</t>
  </si>
  <si>
    <t>5520 Mesagrove Ave</t>
  </si>
  <si>
    <t>90601</t>
  </si>
  <si>
    <t>Jeffrey Brian Johnson, 38, died after being shot in Whittier, according to Los Angeles County coroner's records.</t>
  </si>
  <si>
    <t>http://homicide.latimes.com/post/jeffrey-brian-johnson/</t>
  </si>
  <si>
    <t>Brice Everett Ross</t>
  </si>
  <si>
    <t>407 W. Palm St</t>
  </si>
  <si>
    <t>Brice Everett Ross, 27, died after being shot in Compton, according to Los Angeles County coroner's records.</t>
  </si>
  <si>
    <t>http://homicide.latimes.com/post/brice-everett-ross/</t>
  </si>
  <si>
    <t>Paul Aaron Williams</t>
  </si>
  <si>
    <t>10411 Woodstead Ave</t>
  </si>
  <si>
    <t>90603</t>
  </si>
  <si>
    <t>Paul Aaron Williams, 45, died after being shot in Whittier, according to Los Angeles County coroner's records.</t>
  </si>
  <si>
    <t>http://homicide.latimes.com/post/paul-aaron-williams/</t>
  </si>
  <si>
    <t>David Christopher Medina</t>
  </si>
  <si>
    <t>2700 S Figueroa St</t>
  </si>
  <si>
    <t>David Christopher Medina, 42, died after being shot in University Park, according to Los Angeles County coroner's records.</t>
  </si>
  <si>
    <t>http://homicide.latimes.com/post/david-christopher-medina/</t>
  </si>
  <si>
    <t>Arnoldo Duarte Juarez</t>
  </si>
  <si>
    <t>3627 W 104th St</t>
  </si>
  <si>
    <t>Arnoldo Duarte Juarez, 33, died after being shot in Inglewood, according to Los Angeles County coroner's records.</t>
  </si>
  <si>
    <t>http://homicide.latimes.com/post/arnoldo-duarte-juarez/</t>
  </si>
  <si>
    <t>Charla Jean Schwerstein</t>
  </si>
  <si>
    <t>1311 Acacia Ave</t>
  </si>
  <si>
    <t>Charla Jean Schwerstein, 57, died after being shot in Torrance, according to Los Angeles County coroner's records.</t>
  </si>
  <si>
    <t>http://homicide.latimes.com/post/charla-jean-schwerstein/</t>
  </si>
  <si>
    <t>Macario Jesus Martinez</t>
  </si>
  <si>
    <t>1137 E. 58th St.</t>
  </si>
  <si>
    <t>Macario Jesus Martinez, 20, died after being shot in Central-Alameda, according to Los Angeles County coroner's records.</t>
  </si>
  <si>
    <t>http://homicide.latimes.com/post/macario-jesus-martinez/</t>
  </si>
  <si>
    <t>Robert Joseph Dingman</t>
  </si>
  <si>
    <t>11438 Breckenridge Dr</t>
  </si>
  <si>
    <t>90604</t>
  </si>
  <si>
    <t>Robert Joseph Dingman, 29, died after being shot in South Whittier, according to Los Angeles County coroner's records.</t>
  </si>
  <si>
    <t>http://homicide.latimes.com/post/robert-joseph-dingman/</t>
  </si>
  <si>
    <t>Mark Steven Navarrette</t>
  </si>
  <si>
    <t>1149 N Gulf Ave</t>
  </si>
  <si>
    <t>Mark Steven Navarrette, 41, died after being shot in Wilmington, according to Los Angeles County coroner's records.</t>
  </si>
  <si>
    <t>http://homicide.latimes.com/post/mark-steven-navarrette/</t>
  </si>
  <si>
    <t>Craigor Smith</t>
  </si>
  <si>
    <t>15631 Ventura Blvd</t>
  </si>
  <si>
    <t>91436</t>
  </si>
  <si>
    <t>Craigor Smith, 36, died after being shot in Encino, according to Los Angeles County coroner's records.</t>
  </si>
  <si>
    <t>http://homicide.latimes.com/post/craigor-smith/</t>
  </si>
  <si>
    <t>Kevin Davis</t>
  </si>
  <si>
    <t>http://www.brothersonsports.com/wp-content/uploads/2015/02/kevindavisatl.jpg</t>
  </si>
  <si>
    <t>Pine Tree Cir</t>
  </si>
  <si>
    <t>Kevin Davis called police because a roommate assaulted his girlfriend. When they arrived, they shot his three-legged dog, and then him. A witness says he had a gun because he didn't know who was shooting the dog. Police shot him, and he later died in a hospital.</t>
  </si>
  <si>
    <t>http://www.alternet.org/news-amp-politics/kevin-davis-called-cops-help-out-friend-trouble-and-was-shot-death-police-his</t>
  </si>
  <si>
    <t>Eric Tyrone Forbes</t>
  </si>
  <si>
    <t>http://www.miamiherald.com/news/local/crime/2xyin4/picture5303859/ALTERNATES/FREE_960/Eric%20Tyrone%20Forbes.jpg</t>
  </si>
  <si>
    <t>NW 6th Ave &amp; NW 67th St</t>
  </si>
  <si>
    <t>A white Nissan Altima was believed to have been the getaway vehicle in the robbery of a Western Union in Miami-Dade County. During the investigation, police went to a home in Miramar, but nobody was there. As they were leaving, they spotted the car and attempted a traffic stop, but the driver of the car led officers on a chase that ended in Miami. The suspects left the car and fired at officers, at which point, one of the suspects was killed.</t>
  </si>
  <si>
    <t>http://miami.cbslocal.com/2015/01/02/miami-dade-pd-releases-ids-of-armed-robbery-suspects/</t>
  </si>
  <si>
    <t>Martin Sanchez-Juarez</t>
  </si>
  <si>
    <t>http://www.killedbypolice.net/victims/141094.jpg</t>
  </si>
  <si>
    <t>2400 block Briggs Street</t>
  </si>
  <si>
    <t>73072</t>
  </si>
  <si>
    <t>Norman Police Department</t>
  </si>
  <si>
    <t>Police responded to a 911 call came in about a man – later identified as Martin Sanchez-Juarez – who was acting irrationally. According to police, Sanchez-Juarez approached the first officer on the scene with a hammer and refused to comply with the officer's request to drop it. He reportedly knocked a mirror off the officer’s patrol car. The officer shot, striking Sanchez-Juarez three times, killing him.</t>
  </si>
  <si>
    <t>http://www.normantranscript.com/news/man-in-officer-involved-shooting-deceased/article_0f8b9cf8-906d-11e4-aefb-5be4b0e05c7c.html</t>
  </si>
  <si>
    <t>Joseph Anthony Pacini</t>
  </si>
  <si>
    <t>http://www.danjolell.com/wp-content/uploads/cache/2015/01/Pacini/1657532175.jpg</t>
  </si>
  <si>
    <t>Garrett Road and Shadeland Avenue</t>
  </si>
  <si>
    <t>Drexel Hill</t>
  </si>
  <si>
    <t>19026</t>
  </si>
  <si>
    <t>Clifton Heights Police Department, Upper Darby Police Department, Haverford Police Department</t>
  </si>
  <si>
    <t>A gym owner reported Pacini was making threats. After police contacted him, he began making paranoid threats against police on social media. When they tried to arrest him, he fled, ramming their cars in the process. Fearing for their lives, they shot and killed him.</t>
  </si>
  <si>
    <t>http://6abc.com/news/sources-suspect-shot-killed-by-police-in-drexel-hill/455767/</t>
  </si>
  <si>
    <t>Thomas Monts Jr.</t>
  </si>
  <si>
    <t>Safford</t>
  </si>
  <si>
    <t>36773</t>
  </si>
  <si>
    <t>Dallas County Sheriff's Office</t>
  </si>
  <si>
    <t>According to police, Monts was shot and killed during a shootout in Safford after deputies responded to a domestic dispute call at his home.</t>
  </si>
  <si>
    <t>http://www.wsfa.com/story/27723843/sbi-investigating-fatal-officer-involved-shooting-in-dallas-county</t>
  </si>
  <si>
    <t>Omar Rodriguez</t>
  </si>
  <si>
    <t>Calhoun Street and Shadowrock Drive</t>
  </si>
  <si>
    <t>Officials from the Sheriff's Office said a female deputy and the suspect fought. The deputy was in the area responding to a report of a "suspicious person." Rodriguez allegedly tried to take the deputy's baton and that's when she shot and killed him.</t>
  </si>
  <si>
    <t>http://www.desertsun.com/story/news/crime_courts/2014/12/26/omar-rodriguez-fatally-shot-christmas-day-sheriffs-deputy/20934517/</t>
  </si>
  <si>
    <t>Jennifer Bond</t>
  </si>
  <si>
    <t>http://media2.wcpo.com/photo/2014/12/02/WCPO_Jennifer_Bond_1417557520687_10301756_ver1.0_640_480.jpg</t>
  </si>
  <si>
    <t>240 Violet Road</t>
  </si>
  <si>
    <t>41030</t>
  </si>
  <si>
    <t>Grant County Sheriff's Office</t>
  </si>
  <si>
    <t>Deputies responded to a woman acting up at a gas station. When she resisted arrest, she was tasered and killed.</t>
  </si>
  <si>
    <t>http://www.wcpo.com/news/region-northern-kentucky/nky-sheriffs-department-confirms-woman-died-after-taser-used-to-subdue-her</t>
  </si>
  <si>
    <t>James Wall</t>
  </si>
  <si>
    <t>2200 block 97th Street South</t>
  </si>
  <si>
    <t>Wall was suspected in a murder. When officers caught up with him, he shot at them, they shot and hit him, but it was a self-inflicted gunshot wound that killed him.</t>
  </si>
  <si>
    <t>http://www.kirotv.com/news/news/deputy-involved-shooting-tacoma/njTnD/</t>
  </si>
  <si>
    <t>Thomas Edward Brazeail</t>
  </si>
  <si>
    <t>Killarney Lane</t>
  </si>
  <si>
    <t>Wildomar</t>
  </si>
  <si>
    <t>92595</t>
  </si>
  <si>
    <t>Riverside County Sheriff’s Department</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</si>
  <si>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obviously, officers feared for their lives.</t>
  </si>
  <si>
    <t>http://www.pe.com/articles/chase-756069-wildomar-baxter.html</t>
  </si>
  <si>
    <t>Isaac Lee Ricks</t>
  </si>
  <si>
    <t>622 S. Wall St.</t>
  </si>
  <si>
    <t>90014</t>
  </si>
  <si>
    <t>LAPD officers responded to a call of a screaming woman. Officers arrived and heard a woman screaming that she was being stabbed and needed help. Officers forced their way into an apartment and saw Ricks stabbing the woman. An officer opened fire, killing Ricks.</t>
  </si>
  <si>
    <t>http://homicide.latimes.com/post/issac-lee-ricks/</t>
  </si>
  <si>
    <t>3300 block Pebble Trace</t>
  </si>
  <si>
    <t>Houston</t>
  </si>
  <si>
    <t>77068</t>
  </si>
  <si>
    <t>Harris County Sheriffs' Office</t>
  </si>
  <si>
    <t>Two Harris County sheriff's deputies, one of whom just graduated from the academy, responded to a 911 call about a suspicious person. At the same time, there was a 911 call made regarding a medical emergency at a home next door. A woman inside that house reported she heard a loud noise and found a female victim lying on the first floor, bleeding from the head. As the deputies were responding to the suspicious person call a man popped out from behind a fence and fired two shots at them. One deputy returned fire, killing him.</t>
  </si>
  <si>
    <t>http://www.chron.com/news/houston-texas/article/1-dead-in-officer-involved-shooting-in-NW-Harris-5928188.php</t>
  </si>
  <si>
    <t>William A. Collins</t>
  </si>
  <si>
    <t>http://www.ky3.com/image/view/-/29491830/highRes/2/-/maxw/240/-/hpohf7z/-/William-A--Collins.jpg</t>
  </si>
  <si>
    <t>218 W. Hickory St.</t>
  </si>
  <si>
    <t>El Dorado Springs</t>
  </si>
  <si>
    <t>64744</t>
  </si>
  <si>
    <t>Cedar</t>
  </si>
  <si>
    <t>Cedar County Sheriff’s Office</t>
  </si>
  <si>
    <t>Deputy Matthew Chism attempted a traffic stop. The driver fled while the passenger, William A. Collins, fled on foot pursued by Deputy Chism. They struggled, then started shooting in a backyard. Deputy Chism shot and killed Collins. Collins shot and killed Chism. The driver who fled, Joshua Jay Brown, was eventually charged with Chism's murder.</t>
  </si>
  <si>
    <t>http://eldoradospringsmo.com/pages/?p=27688</t>
  </si>
  <si>
    <t>kpb/mdog/</t>
  </si>
  <si>
    <t>Todd Allen Hodge</t>
  </si>
  <si>
    <t>http://3.bp.blogspot.com/-IiJiw1cLpJY/VMKzBgbaFCI/AAAAAAAABV8/eK3YWUbZ4Bk/s400/chu15-0121-HodgeTodd.jpg</t>
  </si>
  <si>
    <t>40200 block Clark Dr.</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</si>
  <si>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</si>
  <si>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</si>
  <si>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gunviolencearchive.org/mdog/</t>
  </si>
  <si>
    <t>Brian P. Fritze</t>
  </si>
  <si>
    <t>http://www.gjsentinel.com/images/photos/imgkit_sized/FRITZE_Brian_600x400.jpg</t>
  </si>
  <si>
    <t>I-70 &amp; US-6</t>
  </si>
  <si>
    <t>Glenwood Springs</t>
  </si>
  <si>
    <t>81601</t>
  </si>
  <si>
    <t>Garfield</t>
  </si>
  <si>
    <t>Garfield County Sheriff's Office</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</si>
  <si>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</si>
  <si>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Homicide</t>
  </si>
  <si>
    <t>http://www.gjsentinel.com/news/articles/man-shot--8232near-i708232-had-long-8232rap-sheet</t>
  </si>
  <si>
    <t>New/Kurt</t>
  </si>
  <si>
    <t>Lawrence Raul Licano</t>
  </si>
  <si>
    <t>345 W. Artesia St.</t>
  </si>
  <si>
    <t>Lawrence Raul Licano, 33, died after being shot in Pomona, according to Los Angeles County coroner's records.</t>
  </si>
  <si>
    <t>http://homicide.latimes.com/post/lawrence-raul-licano/</t>
  </si>
  <si>
    <t>Manuel Ernesto Garcia</t>
  </si>
  <si>
    <t>2223 W. Raymond St.</t>
  </si>
  <si>
    <t>Manuel Ernesto Garcia, 39, died after being shot in Compton, according to Los Angeles County coroner's records.</t>
  </si>
  <si>
    <t>http://homicide.latimes.com/post/manuel-ernesto-garcia/</t>
  </si>
  <si>
    <t>Yousuf Ali Mollah</t>
  </si>
  <si>
    <t>945 N. Serrano Ave.</t>
  </si>
  <si>
    <t>90029</t>
  </si>
  <si>
    <t>Yousuf Ali Mollah, 32, died after being shot in East Hollywood, according to Los Angeles County coroner's records.</t>
  </si>
  <si>
    <t>http://homicide.latimes.com/post/yousuf-ali-mollah/</t>
  </si>
  <si>
    <t>Porfirio Heriberto Maravilla Jr.</t>
  </si>
  <si>
    <t>18346 Vanowen St.</t>
  </si>
  <si>
    <t>Reseda</t>
  </si>
  <si>
    <t>91335</t>
  </si>
  <si>
    <t>Porfirio Heriberto Maravilla Jr., 18, died after being shot in Reseda, according to Los Angeles County coroner's records.</t>
  </si>
  <si>
    <t>http://homicide.latimes.com/post/porfirio-heriberto-maravilla-jr/</t>
  </si>
  <si>
    <t>Sharokh Haghighat</t>
  </si>
  <si>
    <t>2626 E. Anaheim St.</t>
  </si>
  <si>
    <t>Sharokh Haghighat, 43, died after being shot in Long Beach, according to Los Angeles County coroner's records.</t>
  </si>
  <si>
    <t>http://homicide.latimes.com/post/sharokh-haghighat/</t>
  </si>
  <si>
    <t>John Aguilera</t>
  </si>
  <si>
    <t>http://homicide.latimes.com.s3.amazonaws.com/media/homicide/john_aguilera.jpg</t>
  </si>
  <si>
    <t>1807 West Badillo Street</t>
  </si>
  <si>
    <t>Police responded to a domestic dispute where they found Aguilera holding a gun to a hostage's head. After a standoff, police shot and killed Aguilera.</t>
  </si>
  <si>
    <t>http://homicide.latimes.com/post/john-aguilera/</t>
  </si>
  <si>
    <t>kbp/AlexV</t>
  </si>
  <si>
    <t>Donald Charles Kueck</t>
  </si>
  <si>
    <t>18607 E. Avenue R</t>
  </si>
  <si>
    <t>93543</t>
  </si>
  <si>
    <t>Authorities used tear gas and a battering ram to try to flush out a heavily armed, barricaded man suspected of killing a Los Angeles County sheriff's deputy. A fire broke out about 8 p.m. Kueck, 52, had exchanged gunfire with sheriff's deputies before the fire, which quickly spread through the house and several outbuildings. They said it was not immediately known whether Kueck, who was moving about the property, had been trapped and killed in any of the structures, all of which were destroyed.</t>
  </si>
  <si>
    <t>http://articles.latimes.com/2003/aug/09/local/me-deputy9</t>
  </si>
  <si>
    <t>Brent Ingram</t>
  </si>
  <si>
    <t>1810 North Avenue</t>
  </si>
  <si>
    <t>81501</t>
  </si>
  <si>
    <t>Grand Junction Police Department</t>
  </si>
  <si>
    <t>Police responded to a domestic dispute at the motel. After talking to Nancy Ingram, the police went to the room to arrest her husband, Brent. When they got to the room, Brent Ingram was holding a knife and then ran at officers. The officers shot Ingram.</t>
  </si>
  <si>
    <t>http://www.denverpost.com/ci_14744019</t>
  </si>
  <si>
    <t>Mario Jaramillo</t>
  </si>
  <si>
    <t>http://homicide.latimes.com.s3.amazonaws.com/media/homicide/mario_jaramillo.jpg</t>
  </si>
  <si>
    <t>10801 S. Prairie Avenue</t>
  </si>
  <si>
    <t>Officers were called to a supermarket because a man was going around the store threatening people with a knife. When police arrived, they were told that the man was stabbing himself. They followed a trail of blood to a walk in refrigerator. Jaramillo walked out of the refrigerator holding an ax and walked toward one of the officers. Police shot and killed him.</t>
  </si>
  <si>
    <t>http://homicide.latimes.com/post/mario-jaramillo/</t>
  </si>
  <si>
    <t>Brian Christopher Naranjo</t>
  </si>
  <si>
    <t>http://www.denverpost.com/portlet/article/html/imageDisplay.jsp?contentItemRelationshipId=2573256</t>
  </si>
  <si>
    <t>Third Avenue and Emery Street</t>
  </si>
  <si>
    <t>80501</t>
  </si>
  <si>
    <t>Boulder County Sheriff's Office, Longmont Police Department</t>
  </si>
  <si>
    <t>A sheriff pulled over Naranjo for a traffic stop and after the officer realized that Naranjo was armed, Naranjo fled by driving away. The officers chased him and police were able to stop his car by intentionally ramming a police car into Naranjo's vehicle and shooting into the vehicle. They ordered him to surrender, but he pulled out a gun instead, and officers shot him.</t>
  </si>
  <si>
    <t>http://www.denverpost.com/news/ci_13038360</t>
  </si>
  <si>
    <t>Wilson Victorian</t>
  </si>
  <si>
    <t>265 Dominguez St.</t>
  </si>
  <si>
    <t>Police were called to the a store where there had been a burglary. Police spotted a truck that matched the description of the suspect's vehicle. They pulled behind the truck, and the driver increased speed. Police chased the suspect, and he finally came to a stop at a cul de sac. The officer got out of their cars with guns pointed at Victorian. He allegedly tried to run over one of the officers. They fired at the truck and Victorian drove his truck between a bush and light post. Officers shot Victorian.</t>
  </si>
  <si>
    <t>http://homicide.latimes.com/post/wilson-victorian/</t>
  </si>
  <si>
    <t>Edgar Arnold Zelaya</t>
  </si>
  <si>
    <t>37347 Waterman Ave</t>
  </si>
  <si>
    <t>93550</t>
  </si>
  <si>
    <t>Edgar Arnold Zelaya, 18, died after being shot in Palmdale, according to Los Angeles County coroner's records.</t>
  </si>
  <si>
    <t>http://homicide.latimes.com/post/edgar-arnold-zelaya/</t>
  </si>
  <si>
    <t>Ronald Eduardo Guzman</t>
  </si>
  <si>
    <t>Ronald Eduardo Guzman, 19, died after being shot by police.</t>
  </si>
  <si>
    <t>http://homicide.latimes.com/post/ronald-eduardo-guzman/</t>
  </si>
  <si>
    <t>Natalio Molano</t>
  </si>
  <si>
    <t>4237 Bogart Ave</t>
  </si>
  <si>
    <t>Baldwin Park</t>
  </si>
  <si>
    <t>91706</t>
  </si>
  <si>
    <t>Natalio Molano, 41, died after being shot in Baldwin Park, according to Los Angeles County coroner's records.</t>
  </si>
  <si>
    <t>http://homicide.latimes.com/post/natalio-molano/</t>
  </si>
  <si>
    <t>Felipe Taximaroa Barajas</t>
  </si>
  <si>
    <t>19100 Bryant St</t>
  </si>
  <si>
    <t>Northridge</t>
  </si>
  <si>
    <t>91324</t>
  </si>
  <si>
    <t>Police allege Barajas was acting like a drug dealer and pulled a weapon. Police shot him to death.</t>
  </si>
  <si>
    <t>http://www.lapdonline.org/devonshire_news/news_view/20985</t>
  </si>
  <si>
    <t>David Darnell Thomas</t>
  </si>
  <si>
    <t>8328 Gaynor Ave</t>
  </si>
  <si>
    <t>North Hills</t>
  </si>
  <si>
    <t>91343</t>
  </si>
  <si>
    <t>David Darnell Thomas, 19, died after being shot in North Hills, according to Los Angeles County coroner's records.</t>
  </si>
  <si>
    <t>http://homicide.latimes.com/post/david-darnell-thomas/</t>
  </si>
  <si>
    <t>Byron Terrell Smith</t>
  </si>
  <si>
    <t>8328 Gaynor Ave.</t>
  </si>
  <si>
    <t>Byron Terrell Smith, 20, died after being shot in North Hills, according to Los Angeles County coroner's records.</t>
  </si>
  <si>
    <t>http://homicide.latimes.com/post/byron-terrell-smith/</t>
  </si>
  <si>
    <t>Robert Ryan Holter</t>
  </si>
  <si>
    <t>1880 E. Colorado Blvd.</t>
  </si>
  <si>
    <t>90041</t>
  </si>
  <si>
    <t>Officers alledge deceased charged them during a robbery, and deceased was shot to death by officers.</t>
  </si>
  <si>
    <t>http://articles.latimes.com/2003/sep/18/local/me-shot18</t>
  </si>
  <si>
    <t>Maximillion Armond McDaniel</t>
  </si>
  <si>
    <t>25518 Belle Porte Ave</t>
  </si>
  <si>
    <t>Harbor City</t>
  </si>
  <si>
    <t>90710</t>
  </si>
  <si>
    <t>Maximillion Armond McDaniel, 16, died after being shot in Harbor City, according to Los Angeles County coroner's records.</t>
  </si>
  <si>
    <t>http://homicide.latimes.com/post/maximillion-armond-mcdaniel/</t>
  </si>
  <si>
    <t>Ronald Joseph Carlos</t>
  </si>
  <si>
    <t>13414 Ramona Blvd.</t>
  </si>
  <si>
    <t>Ronald Joseph Carlos, 33, died after being shot in Baldwin Park, according to Los Angeles County coroner's records.</t>
  </si>
  <si>
    <t>http://homicide.latimes.com/post/ronald-joseph-carlos/</t>
  </si>
  <si>
    <t>Suthiphong Srichandra</t>
  </si>
  <si>
    <t>14249 Sherman Way</t>
  </si>
  <si>
    <t>Suthiphong Srichandra, 62, died after being shot in Van Nuys, according to Los Angeles County coroner's records.</t>
  </si>
  <si>
    <t>http://homicide.latimes.com/post/suthiphong-srichandra/</t>
  </si>
  <si>
    <t>Adebusola Tairu</t>
  </si>
  <si>
    <t>5007 Stoney Creek Rd</t>
  </si>
  <si>
    <t>90230</t>
  </si>
  <si>
    <t>Tairu allegedly threatened two people in her apartment, advanced towards an officer holding a kitchen knife and was shot to death.</t>
  </si>
  <si>
    <t>https://groups.yahoo.com/neo/groups/stop-polabuse/conversations/messages/13795</t>
  </si>
  <si>
    <t>Christopher Manuel Chappell</t>
  </si>
  <si>
    <t>2601 Border Ave</t>
  </si>
  <si>
    <t>Christopher Manuel Chappell, 23, died after being shot in Torrance, according to Los Angeles County coroner's records.</t>
  </si>
  <si>
    <t>http://homicide.latimes.com/post/christopher-manuel-chappell/</t>
  </si>
  <si>
    <t>Raymond Paul Aguirre</t>
  </si>
  <si>
    <t>Sepulveda Boulevard and Erwin Street</t>
  </si>
  <si>
    <t>91411</t>
  </si>
  <si>
    <t>Police say deceased was trying to run over officer, witnesses say deceased was trying to drive away. Deceased wanted on probation violations.</t>
  </si>
  <si>
    <t>http://www.thefreelibrary.com/FAMILY+VOWS+%27JUSTICE%27+FOR+FATALLY+SHOT+FUGITIVE.-a0110284834</t>
  </si>
  <si>
    <t>Maximino Reyes</t>
  </si>
  <si>
    <t>4263 E. Compton Blvd.</t>
  </si>
  <si>
    <t>Maximino Reyes, 26, died after being shot in East Compton, according to Los Angeles County coroner's records.</t>
  </si>
  <si>
    <t>http://homicide.latimes.com/post/maximino-reyes/</t>
  </si>
  <si>
    <t>Alan Hoyos</t>
  </si>
  <si>
    <t>10983 Hulme Ave</t>
  </si>
  <si>
    <t>Alan Hoyos, 18, died after being shot in Lynwood, according to Los Angeles County coroner's records.</t>
  </si>
  <si>
    <t>http://homicide.latimes.com/post/alan-hoyos/</t>
  </si>
  <si>
    <t>Ramon Aranda</t>
  </si>
  <si>
    <t>2900 N. San Fernando</t>
  </si>
  <si>
    <t>Burbank</t>
  </si>
  <si>
    <t>91504</t>
  </si>
  <si>
    <t>Burbank Police Department</t>
  </si>
  <si>
    <t>Ramon Aranda, 25, died after being shot in Burbank, according to Los Angeles County coroner's records.</t>
  </si>
  <si>
    <t>http://www.dailynews.com/20120724/burbank-officers-killer-gets-life-in-prison</t>
  </si>
  <si>
    <t>Armando Alvarado</t>
  </si>
  <si>
    <t>14239 Hawthorne Blvd</t>
  </si>
  <si>
    <t>Armando Alvarado died after being shot in Hawthorne, according to Los Angeles County coroner's records.</t>
  </si>
  <si>
    <t>http://homicide.latimes.com/post/armando-alvarado/</t>
  </si>
  <si>
    <t>Avalardo Saldana</t>
  </si>
  <si>
    <t>2000 N Long Beach Blvd</t>
  </si>
  <si>
    <t>Avalardo Saldana, 24, died after being shot in Compton, according to Los Angeles County coroner's records.</t>
  </si>
  <si>
    <t>http://homicide.latimes.com/post/avalardo-saldana/</t>
  </si>
  <si>
    <t>Arturo Saldana</t>
  </si>
  <si>
    <t>Arturo Saldana, 22, died after being shot in Compton, according to Los Angeles County coroner's records.</t>
  </si>
  <si>
    <t>http://homicide.latimes.com/post/arturo-saldana-1/</t>
  </si>
  <si>
    <t>5104 E. Olympic Blvd.</t>
  </si>
  <si>
    <t>Arturo Saldana, 62, died after being shot in East Los Angeles, according to Los Angeles County coroner's records.</t>
  </si>
  <si>
    <t>http://homicide.latimes.com/post/arturo-saldana/</t>
  </si>
  <si>
    <t>Matthew Ryan Bickel</t>
  </si>
  <si>
    <t>Prairie Ave &amp; W 190th St</t>
  </si>
  <si>
    <t>90504</t>
  </si>
  <si>
    <t>After a search, officers Bickel stepped out of car with gun drawn, officers shot him to death.</t>
  </si>
  <si>
    <t>http://articles.latimes.com/2004/jan/08/local/me-shoot8</t>
  </si>
  <si>
    <t>Theo Paul Williams Jr.</t>
  </si>
  <si>
    <t>1050 Pacific Coast Hwy</t>
  </si>
  <si>
    <t>Theo Paul Williams Jr., 28, died after being shot in Long Beach, according to Los Angeles County coroner's records.</t>
  </si>
  <si>
    <t>http://homicide.latimes.com/post/theo-paul-williams-jr/</t>
  </si>
  <si>
    <t>Richard Anthony Sao</t>
  </si>
  <si>
    <t>1674 W. Lomita Blvd.</t>
  </si>
  <si>
    <t>Richard Anthony Sao, 17, died after being shot in Harbor City, according to Los Angeles County coroner's records.</t>
  </si>
  <si>
    <t>http://homicide.latimes.com/post/richard-anthony-sao/</t>
  </si>
  <si>
    <t>Jack Sui</t>
  </si>
  <si>
    <t>2059 Myrtle Ave</t>
  </si>
  <si>
    <t>Jack Sui, 19, died after being shot in Long Beach, according to Los Angeles County coroner's records.</t>
  </si>
  <si>
    <t>http://homicide.latimes.com/post/jack-sui/</t>
  </si>
  <si>
    <t>Javier Beas</t>
  </si>
  <si>
    <t>615 E 12th St</t>
  </si>
  <si>
    <t>91766</t>
  </si>
  <si>
    <t>Javier Beas, 19, died after being shot in Pomona, according to Los Angeles County coroner's records.</t>
  </si>
  <si>
    <t>http://homicide.latimes.com/post/javier-beas/</t>
  </si>
  <si>
    <t>Robert Michael Robbins</t>
  </si>
  <si>
    <t>5101 W Century Blvd</t>
  </si>
  <si>
    <t>Robbins was wanted in a murder investigation, and allegedly tried to run over police before being shot to death.</t>
  </si>
  <si>
    <t>http://articles.latimes.com/2004/feb/03/local/me-vndead3</t>
  </si>
  <si>
    <t>Eric Lamont Wilson</t>
  </si>
  <si>
    <t>1796 W 98th St</t>
  </si>
  <si>
    <t>90047</t>
  </si>
  <si>
    <t>Eric Lamont Wilson, 33, died after being shot in Gramercy Park, according to Los Angeles County coroner's records.</t>
  </si>
  <si>
    <t>http://homicide.latimes.com/post/eric-lamont-wilson/</t>
  </si>
  <si>
    <t>Rigoberto Vaca</t>
  </si>
  <si>
    <t>8400 S Broadway St</t>
  </si>
  <si>
    <t>Rigoberto Vaca, 20, died after being shot in Florence, according to Los Angeles County coroner's records.</t>
  </si>
  <si>
    <t>http://homicide.latimes.com/post/rigoberto-vaca/</t>
  </si>
  <si>
    <t>Nicholas Hans Killinger</t>
  </si>
  <si>
    <t>600 Pico Blvd</t>
  </si>
  <si>
    <t>Santa Monica</t>
  </si>
  <si>
    <t>90405</t>
  </si>
  <si>
    <t>Nicholas Hans Killinger, 23, was gunned down live on TV news cameras at the conclusion of a 90-minute high-speed pursuit that ended outside Santa Monica High School in the early hours of Feb. 23.</t>
  </si>
  <si>
    <t>http://articles.latimes.com/2004/apr/02/local/me-shoot2</t>
  </si>
  <si>
    <t>Percy Elijah Kelly II</t>
  </si>
  <si>
    <t>662 W 62nd St</t>
  </si>
  <si>
    <t>Percy Elijah Kelly II, 54, died after being shot in Vermont-Slauson, according to Los Angeles County coroner's records.</t>
  </si>
  <si>
    <t>http://homicide.latimes.com/post/percy-elijah-kelly-ii/</t>
  </si>
  <si>
    <t>Donald Keith Franks</t>
  </si>
  <si>
    <t>14018 Roseton Ave</t>
  </si>
  <si>
    <t>90650</t>
  </si>
  <si>
    <t>Donald Keith Franks, 49, died after being shot in Norwalk, according to Los Angeles County coroner's records.</t>
  </si>
  <si>
    <t>http://homicide.latimes.com/post/donald-keith-franks/</t>
  </si>
  <si>
    <t>Larry David Romero</t>
  </si>
  <si>
    <t>4164 W 120th St</t>
  </si>
  <si>
    <t>Larry David Romero, 61, died after being shot in Hawthorne, according to Los Angeles County coroner's records.</t>
  </si>
  <si>
    <t>http://homicide.latimes.com/post/larry-david-romero/</t>
  </si>
  <si>
    <t>Cephas Hendricks</t>
  </si>
  <si>
    <t>101 W Compton Blvd</t>
  </si>
  <si>
    <t>Cephas Hendricks, 43, died after being shot in Compton, according to Los Angeles County coroner's records.</t>
  </si>
  <si>
    <t>http://homicide.latimes.com/post/cephas-hendricks/</t>
  </si>
  <si>
    <t>Maurice Clark</t>
  </si>
  <si>
    <t>335 W Howard St</t>
  </si>
  <si>
    <t>Maurice Clark, 30, died after being shot in Pasadena, according to Los Angeles County coroner's records.</t>
  </si>
  <si>
    <t>http://articles.latimes.com/2004/may/08/local/me-pasadena8</t>
  </si>
  <si>
    <t>Dwight La Vincent Slater</t>
  </si>
  <si>
    <t>Budlong Ave &amp; W 102nd St</t>
  </si>
  <si>
    <t>Dwight La Vincent Slater, 25, died after being shot in Westmont, according to Los Angeles County coroner's records.</t>
  </si>
  <si>
    <t>http://homicide.latimes.com/post/dwight-la-vincent-slater/</t>
  </si>
  <si>
    <t>Luis Fabian Delgado</t>
  </si>
  <si>
    <t>527 E Kettering St</t>
  </si>
  <si>
    <t>Domestic violence dispute, deceased allegedly approached officers with a knife, and was shot to death by officer(s).</t>
  </si>
  <si>
    <t>http://homicide.latimes.com/post/luis-fabian-delgado/</t>
  </si>
  <si>
    <t>Pete Nick Thoma Jr.</t>
  </si>
  <si>
    <t>5015 Tyler Ave</t>
  </si>
  <si>
    <t>Pete Nick Thoma Jr., 63, died after being shot in El Monte, according to Los Angeles County coroner's records.</t>
  </si>
  <si>
    <t>http://homicide.latimes.com/post/pete-nick-thoma-jr/</t>
  </si>
  <si>
    <t>Alonso Torres</t>
  </si>
  <si>
    <t>2620 E Washington Blvd</t>
  </si>
  <si>
    <t>90023</t>
  </si>
  <si>
    <t>Alonso Torres, 23, died after being shot in Downtown, according to Los Angeles County coroner's records.</t>
  </si>
  <si>
    <t>http://homicide.latimes.com/post/alonso-torres/</t>
  </si>
  <si>
    <t>Pietro Salvatore Giammona</t>
  </si>
  <si>
    <t>151 E 5th St</t>
  </si>
  <si>
    <t>Pietro Salvatore Giammona, 31, died after being shot in Downtown, according to Los Angeles County coroner's records.</t>
  </si>
  <si>
    <t>http://homicide.latimes.com/post/pietro-salvatore-giammona/</t>
  </si>
  <si>
    <t>Paul Kenneth Smith</t>
  </si>
  <si>
    <t>1154 7th Ave</t>
  </si>
  <si>
    <t>90291</t>
  </si>
  <si>
    <t>Paul Kenneth Smith, 51, died after being shot in Venice, according to Los Angeles County coroner's records.</t>
  </si>
  <si>
    <t>http://homicide.latimes.com/post/paul-kenneth-smith/</t>
  </si>
  <si>
    <t>Jose Luis Lopez</t>
  </si>
  <si>
    <t>1495 Wallace Ave</t>
  </si>
  <si>
    <t>90026</t>
  </si>
  <si>
    <t>Jose Luis Lopez, 50, died after being shot in Echo Park, according to Los Angeles County coroner's records.</t>
  </si>
  <si>
    <t>http://homicide.latimes.com/post/jose-luis-lopez-2004-04855/</t>
  </si>
  <si>
    <t>Assaf Deri</t>
  </si>
  <si>
    <t>12828 Oxnard St</t>
  </si>
  <si>
    <t>North Hollywood</t>
  </si>
  <si>
    <t>91606</t>
  </si>
  <si>
    <t>Jewish American was shot by police for no apparent reason. Deceased's family filed an unsuccessful hate crime suit based on the deceased's Middle-Eastern appearance.</t>
  </si>
  <si>
    <t>http://www.jpost.com/Jewish-World/Jewish-News/Israeli-family-accuses-LA-area-police-of-wrongful-death</t>
  </si>
  <si>
    <t>Paul Thomas Kite</t>
  </si>
  <si>
    <t>6400 Atlantic Ave</t>
  </si>
  <si>
    <t>90201</t>
  </si>
  <si>
    <t>Paul Thomas Kite, 40, died after being shot in Bell, according to Los Angeles County coroner's records.</t>
  </si>
  <si>
    <t>http://homicide.latimes.com/post/paul-thomas-kite/</t>
  </si>
  <si>
    <t>Lavelle Rigmaiden</t>
  </si>
  <si>
    <t>3910 W 102nd St</t>
  </si>
  <si>
    <t>Lavelle Rigmaiden, 34, died after being shot in Inglewood, according to Los Angeles County coroner's records.</t>
  </si>
  <si>
    <t>http://homicide.latimes.com/post/lavelle-rigmaiden/</t>
  </si>
  <si>
    <t>Erick Jerome Garcia</t>
  </si>
  <si>
    <t>1716 E. 7th St.</t>
  </si>
  <si>
    <t>Officers attempted non-lethal methods but then shot Garcia to death. Deceased allegedly was physically threatening police with a metal rod, computer, etc.</t>
  </si>
  <si>
    <t>http://articles.latimes.com/2004/aug/03/local/me-garcia3</t>
  </si>
  <si>
    <t>Keyante Joseph Reed</t>
  </si>
  <si>
    <t>1400 block 2nd Street</t>
  </si>
  <si>
    <t>Keyante Joseph Reed, 22, died after being shot in Long Beach, according to Los Angeles County coroner's records.</t>
  </si>
  <si>
    <t>http://homicide.latimes.com/post/keyante-joseph-reed/</t>
  </si>
  <si>
    <t>Freddy Albert Nilo</t>
  </si>
  <si>
    <t>S San Gabriel Blvd &amp; E Marshall St</t>
  </si>
  <si>
    <t>Freddy Albert Nilo, 19, died after being shot in San Gabriel, according to Los Angeles County coroner's records.</t>
  </si>
  <si>
    <t>http://homicide.latimes.com/post/freddy-albert-nilo/</t>
  </si>
  <si>
    <t>David Viera</t>
  </si>
  <si>
    <t>11980 Valley Blvd</t>
  </si>
  <si>
    <t>Viera and a friend were pulled over around the “Five Points” region, near the Valley Blvd and Garvey Ave intersection. According to El Monte Police, Viera was pulled over for “fitting the description” of “suspects in a gang shooting.” Officials claim one of the men “refused to cooperate” and “reached under the seat,” prompting officers to open fire. No weapons were ever recovered from the vehicle and both Viera and his friend were later exonerated as suspects from the “related” case.</t>
  </si>
  <si>
    <t>http://therebelpress.com/articles/show?id=86</t>
  </si>
  <si>
    <t>Michael Dale Anderson Jr.</t>
  </si>
  <si>
    <t>4450 Clara St</t>
  </si>
  <si>
    <t>Cudahy</t>
  </si>
  <si>
    <t>Michael Dale Anderson Jr., 39, died after being shot in Cudahy, according to Los Angeles County coroner's records.</t>
  </si>
  <si>
    <t>http://homicide.latimes.com/post/michael-dale-anderson-jr/</t>
  </si>
  <si>
    <t>Gerardo Macias</t>
  </si>
  <si>
    <t>1724 E 47th Pl</t>
  </si>
  <si>
    <t>Gerardo Macias, 24, died after being shot in Central-Alameda, according to Los Angeles County coroner's records.</t>
  </si>
  <si>
    <t>http://homicide.latimes.com/post/gerardo-macias/</t>
  </si>
  <si>
    <t>Dorian Efrain Flores</t>
  </si>
  <si>
    <t>20412 Seine Ave</t>
  </si>
  <si>
    <t>90715</t>
  </si>
  <si>
    <t>Dorian Efrain Flores, 23, died after being shot in Lakewood, according to Los Angeles County coroner's records.</t>
  </si>
  <si>
    <t>http://homicide.latimes.com/post/dorian-efrain-flores/</t>
  </si>
  <si>
    <t>David Perez</t>
  </si>
  <si>
    <t>687 Karesh Ave</t>
  </si>
  <si>
    <t>Arthur David Perez, 25, died after being shot in Pomona, according to Los Angeles County coroner's records.</t>
  </si>
  <si>
    <t>http://homicide.latimes.com/post/arthur-david-perez/</t>
  </si>
  <si>
    <t>Kenny Flores Gomez</t>
  </si>
  <si>
    <t>968 W. Fremont St</t>
  </si>
  <si>
    <t>Kenny Flores Gomez, 21, died after being shot in Pomona, according to Los Angeles County coroner's records.</t>
  </si>
  <si>
    <t>http://homicide.latimes.com/post/kenny-flores-gomez/</t>
  </si>
  <si>
    <t>Maribel Hernandez</t>
  </si>
  <si>
    <t>128 E Whittier Blvd</t>
  </si>
  <si>
    <t>Maribel Hernandez, 22, died after being shot in Montebello, according to Los Angeles County coroner's records.</t>
  </si>
  <si>
    <t>http://homicide.latimes.com/post/maribel-hernandez/</t>
  </si>
  <si>
    <t>Ramar Marin Rabaco</t>
  </si>
  <si>
    <t>91st Street &amp; Central Avenue</t>
  </si>
  <si>
    <t>Ramar Marin Rabaco, 26, died after being shot in Green Meadows, according to Los Angeles County coroner's records.</t>
  </si>
  <si>
    <t>http://homicide.latimes.com/post/ramar-marin-rabaco/</t>
  </si>
  <si>
    <t>Brandon Lamont Booker</t>
  </si>
  <si>
    <t>Elizondo St. and Grassmere Ave</t>
  </si>
  <si>
    <t>91792</t>
  </si>
  <si>
    <t>Brandon Lamont Booker, 29, died after being shot in South San Jose Hills, according to Los Angeles County coroner's records.</t>
  </si>
  <si>
    <t>http://homicide.latimes.com/post/brandon-lamont-booker/</t>
  </si>
  <si>
    <t>Manuel Jubenal Ortiz-Gonzalez</t>
  </si>
  <si>
    <t>2401 W. Sixth St.</t>
  </si>
  <si>
    <t>Ortiz-Gonzalez, a Mexican national, was demanding US citizenship with a starter pistol and a hostage, police shot him to death.</t>
  </si>
  <si>
    <t>http://www.utsandiego.com/news/2004/nov/11/consulate-shooting-suspect-still-in-critical/</t>
  </si>
  <si>
    <t>Arthur Reed</t>
  </si>
  <si>
    <t>1421 W. 47th Street</t>
  </si>
  <si>
    <t>Arthur Reed, 57, died after being shot in Vermont Square, according to Los Angeles County coroner's records.</t>
  </si>
  <si>
    <t>http://homicide.latimes.com/post/arthur-reed/</t>
  </si>
  <si>
    <t>Matthew Darin Deal</t>
  </si>
  <si>
    <t>10409 Whittier Blvd</t>
  </si>
  <si>
    <t>Ricardo Badillo, 22, died after being shot in Compton, according to Los Angeles County coroner's records.</t>
  </si>
  <si>
    <t>http://homicide.latimes.com/post/matthew-darin-deal/</t>
  </si>
  <si>
    <t>Jeremy Andre Cervantes</t>
  </si>
  <si>
    <t>8413 S Broadway St</t>
  </si>
  <si>
    <t>Deceased was allegedly involved in a gun battle over a woman at a party and shot citizens and a police officer was wounded, police shot him to death.</t>
  </si>
  <si>
    <t>http://articles.latimes.com/2004/nov/29/local/me-rave29</t>
  </si>
  <si>
    <t>A'Donte Washington</t>
  </si>
  <si>
    <t>Clearview Lane</t>
  </si>
  <si>
    <t>Millbrook</t>
  </si>
  <si>
    <t>36025</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</si>
  <si>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</si>
  <si>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</si>
  <si>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</si>
  <si>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Clayton Lewis</t>
  </si>
  <si>
    <t>N Jefferson st and Liberty Expy</t>
  </si>
  <si>
    <t>31701</t>
  </si>
  <si>
    <t>Dougherty</t>
  </si>
  <si>
    <t>Albany-Dougherty Drug Unit</t>
  </si>
  <si>
    <t>Clayton Lewis was under indictment in Dougherty County, and awaiting trial on two counts of felony theft by taking. Lewis was killed in a shootout with an ADDU agent Tuesday in a moving car on the Albany Bypass. The agent was also shot, and another agent hit by a car when Lewis sped away from a traffic stop."</t>
  </si>
  <si>
    <t>http://www.walb.com/story/9718918/mother-of-man-killed-in-police-shootout-has-questions</t>
  </si>
  <si>
    <t>Ricardo Badillo</t>
  </si>
  <si>
    <t>826 W. 137th St</t>
  </si>
  <si>
    <t>Ricardo Badillo, 22, died after being shot by police in Compton, according to Los Angeles County coroner's records.</t>
  </si>
  <si>
    <t>http://homicide.latimes.com/post/ricardo-badillo/</t>
  </si>
  <si>
    <t>Phillip Munoz</t>
  </si>
  <si>
    <t>916 Colorado 115</t>
  </si>
  <si>
    <t>Penrose</t>
  </si>
  <si>
    <t>81240</t>
  </si>
  <si>
    <t>Pueblo County Sheriff's Office</t>
  </si>
  <si>
    <t>Munoz lead deputies on a chase after taking large amounts of cocaine and stealing his girlfriend's car. He later stole another vehicle - continuing the chase. Munoz ended at car wash where he was pulled out of the vehicle and tasered.</t>
  </si>
  <si>
    <t>http://www.liveleak.com/view?i=44e_1238078312</t>
  </si>
  <si>
    <t>Steven Hernandez</t>
  </si>
  <si>
    <t>6515 Albany St</t>
  </si>
  <si>
    <t>Huntington Park</t>
  </si>
  <si>
    <t>Huntington Park Police Department</t>
  </si>
  <si>
    <t>Hernandez fled from a car that was stopped by officers because it matched the description of a vehicle involved in a robbery. Officers said they fired because they felt their lives were danger, however no weapon was retrieved from the scene.</t>
  </si>
  <si>
    <t>http://homicide.latimes.com/post/steven-hernandez/</t>
  </si>
  <si>
    <t>Leroy Barnes Jr.</t>
  </si>
  <si>
    <t>W Washington Blvd &amp; Mentone Ave</t>
  </si>
  <si>
    <t>Pasadena Police Department officials said two officers fired at Barnes, of Pasadena, after he pulled a .32-caliber Colt handgun from a backpack and pointed it at them.</t>
  </si>
  <si>
    <t>http://homicide.latimes.com/post/leroy-barnes-jr/</t>
  </si>
  <si>
    <t>Cesar Ramirez</t>
  </si>
  <si>
    <t>http://homicide.latimes.com.s3.amazonaws.com/media/homicide/2009-01879.jpg</t>
  </si>
  <si>
    <t>2679 Menlo Ave</t>
  </si>
  <si>
    <t>Ramirez was approached while he was in his car for being suspected of narcotic violations. When the officer approached Ramirez pointed a gun at him and then fled. When the chase ended they found Ramirez had been shot by the officer and later died.</t>
  </si>
  <si>
    <t>http://homicide.latimes.com/post/cesar-ramirez/</t>
  </si>
  <si>
    <t>Sammie Richardson</t>
  </si>
  <si>
    <t>http://homicide.latimes.com.s3.amazonaws.com/media/homicide/2009-01882.jpg</t>
  </si>
  <si>
    <t>S San Pedro St &amp; E 4th St</t>
  </si>
  <si>
    <t>Sammie Lee Richardson, 59, was shot and killed by police after leading them on a chase that ended when he rammed into police cruisers, according to authorities. The chase ended at 4th and San Pedro streets. At that point, police said Richardson continued to use his SUV to push one of the police cruisers sideways with an officer trapped inside. Richardson died of a gunshot wound to the head.</t>
  </si>
  <si>
    <t>http://homicide.latimes.com/post/sammie-richardson/</t>
  </si>
  <si>
    <t>Ernesto Castaneda</t>
  </si>
  <si>
    <t>http://homicide.latimes.com.s3.amazonaws.com/media/homicide/6a00d8341c630a53ef0115703e1f45970b-800wi.jpg</t>
  </si>
  <si>
    <t>3553 Temple City Blvd</t>
  </si>
  <si>
    <t>Los Angeles County sheriff's Office</t>
  </si>
  <si>
    <t>Castaneda's father had called police because he thought his son was under the influence of drugs and had armed himself with a machete, according to the Los Angeles County Sheriff's Department. When deputies arrived Castaneda was in the backyard of a home with a baseball bat and the knife. Castaneda approached the deputies with the weapons, and they shot him, officials said.</t>
  </si>
  <si>
    <t>http://homicide.latimes.com/post/ernesto-castaneda/</t>
  </si>
  <si>
    <t>Erik Garcia</t>
  </si>
  <si>
    <t>5728 Santa Fe Ave</t>
  </si>
  <si>
    <t>Officers had received a call about a man with a gun at a local bar, and when they arrived at the scene Garcia was being escorted out of another bar across the street by security guards, officials said. Officers ordered Garcia to put his hands on his head, and he did at first, but then he reached for a replica handgun and was shot by a Huntington Park police officer.</t>
  </si>
  <si>
    <t>http://homicide.latimes.com/post/erik-garcia/</t>
  </si>
  <si>
    <t>Jairo Bastos</t>
  </si>
  <si>
    <t>http://media.cmgdigital.com/shared/lt/lt_cache/thumbnail/188/img/photos/2012/02/22/0a/51/19208932.jpg</t>
  </si>
  <si>
    <t>700 block Old Holcomb Bridge Road</t>
  </si>
  <si>
    <t>30076</t>
  </si>
  <si>
    <t>Roswell Police Department</t>
  </si>
  <si>
    <t>Police were looking for Bastos because he had been reported for kidnapping his two children. Police found Bastos in his car with the two children and asked Bastos to exit the vehicle, he instead drove the car into a police officer, knocking him down and then drove the car into the police vehicle. Police shot Bastos.</t>
  </si>
  <si>
    <t>http://www.wsbtv.com/news/news/kids-in-car-when-police-shot-suspect/nJSr3/</t>
  </si>
  <si>
    <t>James Tuggle</t>
  </si>
  <si>
    <t>http://homicide.latimes.com.s3.amazonaws.com/media/homicide/6a00d8341c630a53ef01156f9bf7b8970c-800wi.jpg</t>
  </si>
  <si>
    <t>1229 Cedar Ave</t>
  </si>
  <si>
    <t>Police were called to a residence for a domestic dispute. They talked to the resident, a woman, and left. They were called back a second time, spoke to the woman again and as they were leaving, a man shot at them. The man fled and as police were looking for him in nearby neighborhoods, they man shot at the police vehicle. Police shot back, killing the man.</t>
  </si>
  <si>
    <t>http://www.presstelegram.com/general-news/20090503/long-beach-police-shoot-kill-man-who-ambushed-officers-police-say</t>
  </si>
  <si>
    <t>Curtis Wetzel</t>
  </si>
  <si>
    <t>3200 block 96th Street South</t>
  </si>
  <si>
    <t>98499</t>
  </si>
  <si>
    <t>Police were called to the home of Curtis Wetzel due to a report of domestic violence. Wetzel was the only person in the residence when police arrived. He was holding a knife and walked toward police and refused orders to drop the weapon. Police shot him.</t>
  </si>
  <si>
    <t>http://www.thenewstribune.com/2009/07/25/821675/lakewood-officer-shooting-ruled.html</t>
  </si>
  <si>
    <t>Gene Valdez</t>
  </si>
  <si>
    <t>http://homicide.latimes.com.s3.amazonaws.com/media/homicide/6a00d8341c630a53ef011570653968970b-800wi.jpg</t>
  </si>
  <si>
    <t>816 North Santa Fe Avenue</t>
  </si>
  <si>
    <t>Police were called to the scene of a fast food robbery. They spotted the suspect and chased him on foot. Valdez turned and pointed a weapon at officers. Officers shot Valdez. The weapon turned out to be a replica gun.</t>
  </si>
  <si>
    <t>http://homicide.latimes.com/post/gene-valdez/</t>
  </si>
  <si>
    <t>Marvin Lopez</t>
  </si>
  <si>
    <t>Olympic Boulevard &amp; Union Avenue</t>
  </si>
  <si>
    <t>Marvin Lopez, 24, died after being shot in Pico-Union, according to Los Angeles County coroner's records.</t>
  </si>
  <si>
    <t>http://homicide.latimes.com/post/marvin-lopez/</t>
  </si>
  <si>
    <t>Redin Alonzo Cubas</t>
  </si>
  <si>
    <t>427 Grand View Ave.</t>
  </si>
  <si>
    <t>Redin Alonzo Cubas, 26, died after being shot in Westlake, according to Los Angeles County coroner's records.</t>
  </si>
  <si>
    <t>http://homicide.latimes.com/post/redin-alonzo-cubas/</t>
  </si>
  <si>
    <t>Troy Thomas Lund</t>
  </si>
  <si>
    <t>1200 W Redondo Beach Blvd</t>
  </si>
  <si>
    <t>90247</t>
  </si>
  <si>
    <t>Deceased was shot by police after alleged hostage-taking, robbery, and brandishing a gun.</t>
  </si>
  <si>
    <t>http://www.lapdonline.org/harbor_news/news_view/20729</t>
  </si>
  <si>
    <t>Cruz Rivera</t>
  </si>
  <si>
    <t>548 Darlington St</t>
  </si>
  <si>
    <t>Cruz Rivera, 48, died after being shot in South San Gabriel, according to Los Angeles County coroner's records.</t>
  </si>
  <si>
    <t>http://homicide.latimes.com/post/cruz-rivera/</t>
  </si>
  <si>
    <t>Tesha Reena Collins</t>
  </si>
  <si>
    <t>S Main St &amp; E 88th Pl</t>
  </si>
  <si>
    <t>Tesha Reena Collins, 29, died after being shot in Broadway-Manchester, according to Los Angeles County coroner's records.</t>
  </si>
  <si>
    <t>http://homicide.latimes.com/post/tesha-reena-collins/</t>
  </si>
  <si>
    <t>Maynard King</t>
  </si>
  <si>
    <t>17844 Lakewood Blvd.</t>
  </si>
  <si>
    <t>Deceased was shooting people according to witnesses, police shot him to death.</t>
  </si>
  <si>
    <t>http://articles.latimes.com/2005/jan/26/local/me-shootings26</t>
  </si>
  <si>
    <t>Raul Castillo Razo</t>
  </si>
  <si>
    <t>11300 Firestone Blvd</t>
  </si>
  <si>
    <t>Razo was firing a gun while chasing somebody. Officers order Razo to stop, but then he turned the gun towards officers. The officers then shot and killed Razo.</t>
  </si>
  <si>
    <t>http://homicide.latimes.com/post/raul-castillo-razo/</t>
  </si>
  <si>
    <t>Marcus Smith</t>
  </si>
  <si>
    <t>822 S Osage Ave</t>
  </si>
  <si>
    <t>90301</t>
  </si>
  <si>
    <t>Police said Smith brandished a weapon as they tried to break up a birthday party. Authorities said they were called to the party to break up a fight. Kalonna LaCount, who identified herself as Smith's fiancee, disputed the police account. LaCount said she and Smith were leaving the party together after police called on guests to disperse when he slipped on a stairway."He had his hands in the air," she said. 'The more he stumbled, the more they shot.'</t>
  </si>
  <si>
    <t>http://homicide.latimes.com/post/marcus-smith/</t>
  </si>
  <si>
    <t>Howard Blair Kepler</t>
  </si>
  <si>
    <t>13005 Lowell Blvd</t>
  </si>
  <si>
    <t>Broomfield</t>
  </si>
  <si>
    <t>80020</t>
  </si>
  <si>
    <t>Broomfield Police Department</t>
  </si>
  <si>
    <t>Kepler was holding his wife, Leigh Landskroner, 49, at gunpoint in the lower-level bathroom of their home. Kepler fired multiple shots that hit Landskroner in the abdomen, arms and upper body, according to the report. Police pushed open the wooden door with a battering ram after hearing the gunshots, when Kepler turned and fired the gun in the direction of officers. Hess then shot Kepler believing he or other officers could be shot, the report stated.</t>
  </si>
  <si>
    <t>http://www.denverpost.com/ci_12850964</t>
  </si>
  <si>
    <t>Socrates Siqueiros</t>
  </si>
  <si>
    <t>W 15th St &amp; Henderson Ave</t>
  </si>
  <si>
    <t>After a short foot chase, Siqueiros brandished a gun, officers responded by shooting and killing him.</t>
  </si>
  <si>
    <t>http://homicide.latimes.com/post/socrates-siqueiros/</t>
  </si>
  <si>
    <t>Wilford Hunton</t>
  </si>
  <si>
    <t>2000 W Willow St</t>
  </si>
  <si>
    <t>90810</t>
  </si>
  <si>
    <t>Long Beach police detectives said they witnessed Hunton and two other men take part in a shooting in Compton, where they were conducting an unrelated investigation. The detectives followed the three men. "The suspects realized the detective units were following them and they opened fire, striking one of the detective vehicles multiple times," according to a statement released by Long Beach police. The detectives called for backup, then followed the men south, onto the 710 Freeway and then off at the Willow Street exit in Long Beach. At that point, Long Beach police officers attempted to stop the men, killed Hutton.</t>
  </si>
  <si>
    <t>http://homicide.latimes.com/post/wilford-hunton/</t>
  </si>
  <si>
    <t>Daniel Wasilchen</t>
  </si>
  <si>
    <t>http://ak-cache.legacy.net/legacy/images/Cobrands/HeraldNet/Photos/0001652408-01-1.jpg</t>
  </si>
  <si>
    <t>2516 Jackson Ave</t>
  </si>
  <si>
    <t>98203</t>
  </si>
  <si>
    <t>Snohomish County Sheriff’s Office</t>
  </si>
  <si>
    <t>The deputy killed Daniel Wasilchen after he pointed a gun at deputies who were backing up county workers. They intended to kill noxious weeds on the man's property.</t>
  </si>
  <si>
    <t>http://www.komonews.com/news/local/90350294.html</t>
  </si>
  <si>
    <t>Eugene Paul Velarde</t>
  </si>
  <si>
    <t>Sheridan Blvd &amp; W 1st Ave</t>
  </si>
  <si>
    <t>80219</t>
  </si>
  <si>
    <t>Lake Police Department</t>
  </si>
  <si>
    <t>Police said Velarde entered the store with a pistol and made threats. A short time later, two Lakewood Police Department plainclothes officers driving an unmarked Nissan Pathfinder tried to pull over Velarde, who was driving a minivan, but Velarde rammed the vehicle, police said. Velarde ran from the crash and was shot twice.</t>
  </si>
  <si>
    <t>http://www.denverpost.com/ci_12698218</t>
  </si>
  <si>
    <t>Leopoldo Huizar</t>
  </si>
  <si>
    <t>11650 E. Imperial Highway</t>
  </si>
  <si>
    <t>A deputy was patrolling the area around the Towne House Motel when he "encountered a suspicious male" in the back parking lot, according to a statement from the Sheriff's Department. Huizar was belligerent, authorities said, and resisted the deputy while he tried to check him for weapons. According to the statement, the deputy shot Huizar after he allegedly pulled a gun out of his waistband.</t>
  </si>
  <si>
    <t>http://homicide.latimes.com/post/leopoldo-huizar/</t>
  </si>
  <si>
    <t>Felipe Valdovinos</t>
  </si>
  <si>
    <t>4000 E Alondra Blvd</t>
  </si>
  <si>
    <t>Deputies saw Valdovinos and an unidentified man walking out of a "darkened alley and attempted to make contact with them," according to a statement released by the Sheriff's Department. Valdovinos reportedly ran from the deputies, then turned around and began to shoot at them, according to the statement. One deputy was shot in the leg. The deputies returned fire and chased Valdovinos to the onramp, where he was met by three more deputies. He was pronounced dead at the scene.</t>
  </si>
  <si>
    <t>http://homicide.latimes.com/post/felipe-valdovinos/</t>
  </si>
  <si>
    <t>Noe Escobar Reyes</t>
  </si>
  <si>
    <t>1993 S Towne Ave</t>
  </si>
  <si>
    <t>Pomona Police Department</t>
  </si>
  <si>
    <t>Officials with the Los Angeles County Fire Department said firefighters were called to the scene to help two victims caught in a traffic crash, said fire dispatcher supervisor Bryan Webb. The collision involved an individual with a gun, and apparently escalated into a firefight with Pomona police.</t>
  </si>
  <si>
    <t>http://homicide.latimes.com/post/noe-escobar-reyes/</t>
  </si>
  <si>
    <t>Thomas Steidley</t>
  </si>
  <si>
    <t>Wakulla Dr. SE and Alachua Dr. SE</t>
  </si>
  <si>
    <t>Police responded to reports of a domestic dispute. Steidley's girlfriend met them down the street saying she was afraid for her life, he'd been drinking all day. Steidley met the police on the lawn with a gun. Told several times to drop the weapon, he did not, and was fatally shot multiple times.</t>
  </si>
  <si>
    <t>http://www.baynews9.com/content/news/baynews9/news/article.html/content/news/articles/ot/both/2010/10/23/Suspect_fatally_shot_after_threatening_deputies_in_Winter_Haven.html</t>
  </si>
  <si>
    <t>Travis James Bowers</t>
  </si>
  <si>
    <t>U.S. 98 and Palm Street</t>
  </si>
  <si>
    <t>Destin</t>
  </si>
  <si>
    <t>32541</t>
  </si>
  <si>
    <t>Okaloosa County Sheriff's Office</t>
  </si>
  <si>
    <t>Bowers was the passenger of a Nissan driven by another 19-year-old. The Nissan collided with a Camaro, causing a chain reaction. The driver then attempted to evade and elude county deputies in pursuit, damaging a total of eight vehicles. The Nissan ended up upside-down with the two men injured and entrapped. Bowers died; the driver survived in critical condition and was charged with vehicular manslaughter.</t>
  </si>
  <si>
    <t>http://mobile.newssun.com/092610-man-charged</t>
  </si>
  <si>
    <t>Chester Otis Washington</t>
  </si>
  <si>
    <t>Limestone Creek Road and Third Street</t>
  </si>
  <si>
    <t>Jupiter</t>
  </si>
  <si>
    <t>33458</t>
  </si>
  <si>
    <t>At 6-foot-1 and 340 pounds, and with a lengthy criminal record, Washington did not respond to officers' commands and did not comply after a tasering. He is said to have made an "aggressive" move towards his waistband, where he had a knife. He was fatally shot. Officers had come to the neighborhood to respond to reports of a youth with a gun.</t>
  </si>
  <si>
    <t>http://articles.sun-sentinel.com/2006-02-22/news/0602220064_1_police-officers-police-shootings-gun</t>
  </si>
  <si>
    <t>Percival George Wilson Jr.</t>
  </si>
  <si>
    <t>1200 Evans Rd</t>
  </si>
  <si>
    <t>Wilson was the prime suspect in a local armed bank robbery, tracked to a wooded area by police dogs. He is said to have lunged at officers with a knife, wounded the two dogs, and was fatally shot. Police recovered a flare gun, two knives, and his take of $1,000.</t>
  </si>
  <si>
    <t>https://groups.google.com/forum/#!topic/alt.thebird.copwatch/rBltL0mjGAY</t>
  </si>
  <si>
    <t>Michael T. Jenkins</t>
  </si>
  <si>
    <t>Orange Blossom Trail and Colonial Drive</t>
  </si>
  <si>
    <t>Winter Park Police Department</t>
  </si>
  <si>
    <t>Jenkins, a three-time ex-convict said to be violent, was wanted as a suspect in both a robbery and a murder within the previous week. Local police identified him and tried to make a traffic stop on a Thursday evening. Instead of pulling over Jenkins rammed police vehicles and was shot dead. It was unclear whether or not he'd been armed.</t>
  </si>
  <si>
    <t>http://articles.orlandosentinel.com/2011-07-22/news/os-cops-kill-homicide-suspect-20110722_1_officer-involved-orlando-police-homicide</t>
  </si>
  <si>
    <t>Efrain Rodriguez</t>
  </si>
  <si>
    <t>NW 27th St</t>
  </si>
  <si>
    <t>33122</t>
  </si>
  <si>
    <t>Hialeah Police Department, Miami-Dade Police Department</t>
  </si>
  <si>
    <t>Cuban immigrant Rodriguez was shot after a low-speed chase in an industrial area west of Miami's airport. Police had targeted his vehicle as one that had tried to run down another officer earlier in the evening. The apparently unarmed Rodriguez was killed; his companion was charged for his murder.</t>
  </si>
  <si>
    <t>http://articles.sun-sentinel.com/2001-11-24/news/0111230686_1_police-officer-miami-dade-police-murder-charges</t>
  </si>
  <si>
    <t>Mark Stephen Yoachum Jr.</t>
  </si>
  <si>
    <t>http://jacksonville.com/sites/default/files/imagecache/superphoto/YOACHUM,%20MARK%20STEPHEN_2.jpg</t>
  </si>
  <si>
    <t>8283 Oregon St.</t>
  </si>
  <si>
    <t>In masks Yoachum and an accomplice robbed a dollar store at gunpoint. Yoachum then stole a car from the parking lot and led police on a half-hour vehicle chase, then a foot chase that ended in a ditch near an elementary school. Yoachum shot and killed a police dog sent to find him, and he was fatally shot in return.</t>
  </si>
  <si>
    <t>George Orin Vincent</t>
  </si>
  <si>
    <t>8164 Sandpiper Road</t>
  </si>
  <si>
    <t>33967</t>
  </si>
  <si>
    <t>Vincent's wife called police reporting him as drunk and suicidal. Three deputies responded, found Vincent standing talking to his mother and in possession of a gun. They ushered the mother to safety, commanded Vincent to put down the weapon, and shot him to death when he did not.</t>
  </si>
  <si>
    <t>http://sao.cjis20.org/News%20Releases/4-29-2009/20090429150412.pdf</t>
  </si>
  <si>
    <t>Marvin Pognon</t>
  </si>
  <si>
    <t>https://cbsmiami.files.wordpress.com/2012/01/screen-shot-2012-01-01-at-11-42-53-pm.jpg?w=439&amp;h=326&amp;crop=1</t>
  </si>
  <si>
    <t>1240 Washington Avenue</t>
  </si>
  <si>
    <t>Munoz led deputies on a chase after taking large amounts of cocaine and stealing his girlfriend's car. He later stole another vehicle - continuing the chase. Munoz ended at car wash where he was pulled out of the vehicle and tasered.</t>
  </si>
  <si>
    <t>http://www.huffingtonpost.com/2011/12/30/man-killed-mansion-shooting_n_1176256.html</t>
  </si>
  <si>
    <t>Traevis Bradley</t>
  </si>
  <si>
    <t>East Colonial Drive and Alafaya Trail</t>
  </si>
  <si>
    <t>32826</t>
  </si>
  <si>
    <t>Bradley was a suspected drug dealer. Undercover narcotics deputies arranged a trap, caught him selling crack cocaine, and shot him as he fled on foot. Initial reports varied significantly from the narrative offered six months later when the sheriff's office and a state attorney found "no statutes were violated" in the shooting of the unarmed man.</t>
  </si>
  <si>
    <t>http://articles.orlandosentinel.com/2000-11-09/news/0011090249_1_sheriff-office-orange-county-sheriff-bradley</t>
  </si>
  <si>
    <t>Adam Phillips</t>
  </si>
  <si>
    <t>500 block Federal Highway</t>
  </si>
  <si>
    <t>Phillips' mother called police to report that her son had stolen her car, cell phone and wallet. This hadn't been the first time. Located, Phillips refused to pull over. His car stalled, and with a "growing contingent of law enforcement officers" now following him, Phillips refused to leave the vehicle. Apparently without further provocation one of the officers fatally shot the unarmed man multiple times.</t>
  </si>
  <si>
    <t>http://articles.sun-sentinel.com/2008-12-03/news/0812030004_1_deputy-grand-theft-suspicious-car</t>
  </si>
  <si>
    <t>Cedric Djuan Reed</t>
  </si>
  <si>
    <t>Lenox Avenue and Normandy Boulevard</t>
  </si>
  <si>
    <t>Cedric Djuan Reed and Kadeem Howell were both killed when riding in a stolen car being pursued by police. They ran at least two red lights and struck another car, which burst into flames; their vehicle struck a pole, a fire hydrant, and flipped several times. The 17-year-old driver was caught and charged with two counts of vehicular homicide among other counts.</t>
  </si>
  <si>
    <t>http://articles.orlandosentinel.com/2005-03-08/news/0503080203_1_stolen-car-jacksonville-sheriff-office-red-light</t>
  </si>
  <si>
    <t>Kadeem Howell</t>
  </si>
  <si>
    <t>Louis Nolton Morris Jr.</t>
  </si>
  <si>
    <t>South Orange Blossom Trail and Jordan Avenue</t>
  </si>
  <si>
    <t>Combative, agitated, possibly under the influence of cocaine, Morris was approached by a deputy at a Winn-Dixie supermarket. He fled from that encounter to a convenience store where he was banging on windows, etc. Tasered twice, handcuffed, put in leg restraints, the unarmed Morris soon stopped breathing and his death was attributed to a heart condition and the cocaine.</t>
  </si>
  <si>
    <t>http://articles.orlandosentinel.com/2003-10-23/news/0310230319_1_winn-dixie-supermarket-morris-ruiz</t>
  </si>
  <si>
    <t>Alfredo Diaz</t>
  </si>
  <si>
    <t>Winegard Rd &amp; W Lancaster Rd</t>
  </si>
  <si>
    <t>After smoking a joint that may have been laced with a hallucinogen, Diaz stripped off his clothes and began running through the streets screaming. His brother and police tracked him down and sought to restrain him for his own safety. Pepper spray had no effect. He pulled the darts off from the first Taser attempt but began having a medical reaction to the second tasering, dying shortly afterward.</t>
  </si>
  <si>
    <t>http://articles.orlandosentinel.com/2004-04-19/news/0404190284_1_alfredo-diaz-david-diaz-presha</t>
  </si>
  <si>
    <t>James Carter Jr.</t>
  </si>
  <si>
    <t>1066 University Club Blvd. N</t>
  </si>
  <si>
    <t>Apparently unprovoked and irrational, Carter first menaced a woman in a grocery store with his gun, threatened others at an adjacent service station, then took hostages at random in a convenience store. Police responded and fatally shot Carter just after he shot one of his hostages dead.</t>
  </si>
  <si>
    <t>http://jacksonville.com/tu-online/stories/031505/met_18223126.shtml</t>
  </si>
  <si>
    <t>George Jenkins</t>
  </si>
  <si>
    <t>Medford Drive</t>
  </si>
  <si>
    <t>South Carolina residents George Jenkins and John Dzibinski were two of three armed home invaders who attacked a mother, an 8-year-old child and 2-year-old twins. They targeted at least 340 pounds of marijuana in the house. Deputies initiated a firefight with the three, ending with Jenkins killed outright, Dzibinski with a fatal head wound, the third suspect in custody, and two deputies seriously wounded.</t>
  </si>
  <si>
    <t>http://articles.orlandosentinel.com/2004-05-06/news/0405060307_1_fulford-north-charleston-home-invaders</t>
  </si>
  <si>
    <t>John Dzibinski</t>
  </si>
  <si>
    <t>Freddie Pinkney Jr.</t>
  </si>
  <si>
    <t>5700 block Bayberry Lane</t>
  </si>
  <si>
    <t>Two deputies, apparently on scene and ready to intercept Pinkney, surrounded his car as he pulled up to a residence at this address. Pinkney refused to stop the car and was fatally shot. His passenger, also known as a cocaine dealer and also with a revoked driver's license, was wounded.</t>
  </si>
  <si>
    <t>http://articles.sun-sentinel.com/2008-09-05/news/0809040593_1_two-deputies-shot-sheriff-s-office-fatal-police-involved-shooting</t>
  </si>
  <si>
    <t>Earl Brown</t>
  </si>
  <si>
    <t>1701 Northwest 31st Avenue</t>
  </si>
  <si>
    <t>Brown was the longtime security guard in a recycling plant who called police to report an intruder in the early morning hours. Arriving officers saw a man with a weapon in plainclothes, Brown, and shot him without warning. He died a few days later of his injuries and two heart attacks.</t>
  </si>
  <si>
    <t>http://articles.sun-sentinel.com/2012-10-11/news/fl-lauderhill-police-involved-folo-20121011_1_security-guard-three-lauderhill-police-officers-rick-rocco</t>
  </si>
  <si>
    <t>Johnny Wright</t>
  </si>
  <si>
    <t>2300 block NW 12 Court</t>
  </si>
  <si>
    <t>Coral Springs Police Department, U.S. Bureau of Alcohol, Tobacco, Firearms and Explosives, Broward County Sheriff's Office</t>
  </si>
  <si>
    <t>Wright was the target of a multi-agency firearms sting. At the place and time the transaction was to happen, seller Wright pointed a weapon at the phony buyer, purportedly to rob him. Two undercover officers shot him to death; two accomplices were charged with his murder. The police listed his priors as "trespassing, disorderly conduct, possession of marijuana, possession of ecstasy, and resisting arrest."</t>
  </si>
  <si>
    <t>http://www.sheriff.org/posts/post.cfm?id=73d5c75c-e7a9-4298-a5de-ee0ce97a65cd</t>
  </si>
  <si>
    <t>Robert J. Capkovic</t>
  </si>
  <si>
    <t>5351 Joyner Ave</t>
  </si>
  <si>
    <t>Deputies coming to Capkovic's house for a welfare check got no answer at the door. They let themselves in and Capkovic fired a gun at them. They retreated, set up a perimeter, brought in SWAT forces, fired tear gas into the house, and re-entered. Capkovic fired again and was fatally shot in return.</t>
  </si>
  <si>
    <t>http://www.theledger.com/article/20100803/NEWS/8035057</t>
  </si>
  <si>
    <t>Gleen Dean Gomez</t>
  </si>
  <si>
    <t>US-441 &amp; Southern Blvd</t>
  </si>
  <si>
    <t>Gomez forced his way into his former girlfriend's house, abducted her, and forced her into a red Mazda. Police quickly found the vehicle and boxed it in on a highway entrance ramp. Just as Gomez held a knife to her throat, apparently ready to kill her, he was fatally shot.</t>
  </si>
  <si>
    <t>http://articles.sun-sentinel.com/2009-05-16/news/0905160016_1_deputies-law-enforcement-officer-throat</t>
  </si>
  <si>
    <t>Judith Goldfarb</t>
  </si>
  <si>
    <t>South Federal Highway</t>
  </si>
  <si>
    <t>Goldfarb died as a passenger in a car crash with a speeding county deputy's vehicle, a crash which the county blamed solely on her husband, the driver. Several inconsistencies in the investigation, notably missing evidence and witnesses contradicting the police narrative, were reported two years later on the occasion of her husband's suicide.</t>
  </si>
  <si>
    <t>http://articles.sun-sentinel.com/2012-04-14/news/fl-bso-crash-investigation-20120414_1_speed-limit-fatal-crash-investigation</t>
  </si>
  <si>
    <t>Andrew Grande</t>
  </si>
  <si>
    <t>http://media.graytvinc.com/images/Andrew+Grande.jpg</t>
  </si>
  <si>
    <t>9424 Front Beach Rd</t>
  </si>
  <si>
    <t>Panama City Beach</t>
  </si>
  <si>
    <t>32407</t>
  </si>
  <si>
    <t>Gay porn performer Grande (aka Dustin Michaels) encountered police during a domestic dispute call at a hotel. Grande physically struggled with officers, was seen to force a bag of marijuana down his own throat, was tasered, and apparently suffocated from the combination. All this was filmed by a reality show crew riding along with the police.</t>
  </si>
  <si>
    <t>http://www.wjhg.com/home/headlines/91865719.html</t>
  </si>
  <si>
    <t>Alberto T. Rodriguez-Sobrino</t>
  </si>
  <si>
    <t>701 Crest Pines Drive</t>
  </si>
  <si>
    <t>After his pregnant wife called police after a domestic dispute, Rodriguez-Sobrino greeted responding deputies with a knife in each hand about 1 a.m. on a Saturday morning. He was tasered, with no result other than him advancing on the deputies again, then fatally shot.</t>
  </si>
  <si>
    <t>http://articles.orlandosentinel.com/2005-05-22/news/0505220317_1_sheriff-office-rodriguez-county-sheriff</t>
  </si>
  <si>
    <t>John Henry Garza</t>
  </si>
  <si>
    <t>1104 E 140th Ave</t>
  </si>
  <si>
    <t>33613</t>
  </si>
  <si>
    <t>A straightforward traffic stop developed into a off-and-on manhunt and two-hour standoff with the armed ex-con Garza, who had out-of-state warrants. When Garza aimed his handgun at officers he was fatally shot.</t>
  </si>
  <si>
    <t>http://www.sptimes.com/2003/12/21/Hillsborough/Deputy_kills_man_who_.shtml</t>
  </si>
  <si>
    <t>Barron Condo</t>
  </si>
  <si>
    <t>Donald Ross Rd &amp; I-95</t>
  </si>
  <si>
    <t>Condo was the passenger in a stolen car driven by a female acquaintance. Spotted by police as a suspicious vehicle about 1 a.m., then confirmed as stolen, the driver led officers on an interstate vehicle chase ending in a three-car crash in which Condo was fatally injured.</t>
  </si>
  <si>
    <t>http://articles.sun-sentinel.com/2009-05-14/news/0905140020_1_car-s-passenger-deputy-sheriff</t>
  </si>
  <si>
    <t>Manuel Guifarro</t>
  </si>
  <si>
    <t>8855 SW 24th St.</t>
  </si>
  <si>
    <t>Guifarro was fatally shot as he attempted an after-hours armed robbery of a Winn-Dixie grocery market. His weapon was a pellet gun.</t>
  </si>
  <si>
    <t>http://www.elnuevoherald.com/noticias/sur-de-la-florida/article1972132.html</t>
  </si>
  <si>
    <t>Justo Hernandez</t>
  </si>
  <si>
    <t>I-95 and U.S. 441</t>
  </si>
  <si>
    <t>33169</t>
  </si>
  <si>
    <t>Hernandez was killed running into a truck, running across I-95, fleeing on foot from local police. He and two accomplices had stolen $1,000 worth of electronics from a K-Mart.</t>
  </si>
  <si>
    <t>http://articles.sun-sentinel.com/2001-11-06/news/0111050713_1_i-95-police-officer-police-car</t>
  </si>
  <si>
    <t>James E. Martin</t>
  </si>
  <si>
    <t>1935 S. Conway Road</t>
  </si>
  <si>
    <t>Martin had pulled up to the keypad of a condominium security gate when two deputies approached his car, a vintage 1964 Impala. It had been stolen. Martin threw the car into reverse and tried to run them down. They opened fire, as Martin crashed forward through the gates and snapped a palm tree in half. He died at the scene.</t>
  </si>
  <si>
    <t>http://articles.orlandosentinel.com/2007-11-28/news/shoot28_1_martin-deputy-sheriff-office</t>
  </si>
  <si>
    <t>Michael H. Pagan</t>
  </si>
  <si>
    <t>I-95 and Eau Gallie Blvd</t>
  </si>
  <si>
    <t>32934</t>
  </si>
  <si>
    <t>West Melbourne Police Department, Brevard County Sheriff's Office</t>
  </si>
  <si>
    <t>Three officers conducted a traffic stop with Pagan, who'd been observed driving recklessly around 2:30 a.m., and who emerged from his automobile waving a knife and yelling that he wouldn't go back to prison. He was on probation after being imprisoned 12 years on burglary charges. He continued to threaten officers and was shot to death.</t>
  </si>
  <si>
    <t>http://articles.orlandosentinel.com/2010-06-16/news/os-brevard-deputy-involved-shooting-20100616_1_officer-involved-sheriff-jack-parker-reckless-driver</t>
  </si>
  <si>
    <t>Samuel F. Hair</t>
  </si>
  <si>
    <t>1700 S 23rd St</t>
  </si>
  <si>
    <t>Hair had a history of psychiatric problems and conflict with police. While in an emergency room he became combative and unreasonable. An off-duty local officer tasered him twice on the leg after Hair had kicked him in the groin. Hair lost consciousness and was taken off life support several days later.</t>
  </si>
  <si>
    <t>http://articles.sun-sentinel.com/2006-02-25/news/0602240736_1_Tasered-shock-life-support-samuel-hair</t>
  </si>
  <si>
    <t>Arnold Alfonso</t>
  </si>
  <si>
    <t>700 block La Plata Avenue</t>
  </si>
  <si>
    <t>Lehigh Acres</t>
  </si>
  <si>
    <t>33974</t>
  </si>
  <si>
    <t>Alfonso confronted responding deputies with an Uzi after shooting his brother to death, in the presence of his elderly infirm mother. He'd said something about wanting the police to kill him. The two shooting deputies were later awarded the Congressional Badge of Bravery for their killing of Alfonso.</t>
  </si>
  <si>
    <t>http://www.naplesnews.com/news/crime/lee-deputies-cleared-shooting-death-lehigh-acres-m</t>
  </si>
  <si>
    <t>Earl Edward Clauge Jr.</t>
  </si>
  <si>
    <t>2441 S Byron Butler Pkwy</t>
  </si>
  <si>
    <t>An employee of a local Ford dealership, Clauge crashed his own vehicle into the front of the dealership, emerged from the car, and started shooting. A deputy having his car serviced was able to respond immediately. Clauge managed to wound two people before being fatally shot himself. The deputy emerged in critical but stable condition.</t>
  </si>
  <si>
    <t>http://www.fdle.state.fl.us/Content/News/2014/February/Taylor-County-deputy-injured-from-Gunshot-wound,-s.aspx</t>
  </si>
  <si>
    <t>Glen Powell</t>
  </si>
  <si>
    <t>545 1st Avenue N</t>
  </si>
  <si>
    <t>A heavily armed respondent in a divorce proceeding, as well as reportedly involved in an anti-government/militia organization, Powell attempted to shoot his way past the security checkpoint of a courthouse. Two county deputies working as bailiffs quickly fired at him 11 times, fatally striking him with six bullets. Powell managed to fire twice without result.</t>
  </si>
  <si>
    <t>http://webcache.googleusercontent.com/search?q=cache:KbJHH2SaqcwJ:tbo.com/news/nation-world/2008/may/16/na-bailiff-i-did-what-i-had-to-do-ar-145477/+&amp;cd=70&amp;hl=en&amp;ct=clnk&amp;gl=us</t>
  </si>
  <si>
    <t>Craig Spitz</t>
  </si>
  <si>
    <t>Morton Avenue and Suncrest Lane</t>
  </si>
  <si>
    <t>With reported mental health issues, ex-hotel employee Spitz targeted and took a hostage from his former workplace, bound him, and shot him, with plans to conduct a mock trial and torture him to death. Spitz fled the hotel before deputies arrived. They found his car and fatally shot him as he handled a weapon. His victim survived the incident although paralyzed.</t>
  </si>
  <si>
    <t>http://www.naplesnews.com/news/crime/lee-county-deputies-cleared-shooting-bonita-spring</t>
  </si>
  <si>
    <t>3469 Summit Blvd</t>
  </si>
  <si>
    <t>Popular, well-liked athlete Thompson encountered police while sitting in a credit union parking lot armed with "a long rifle and a high-capacity magazine capable of holding up to 50 rounds of ammunition". He put three holes in a police cruiser and directly threatened officers before they responded with live fire, killing him. Not to be confused with the Christopher Thompson killed in a Jacksonville police chase on Nov. 23, 2011.</t>
  </si>
  <si>
    <t>http://www.wpbf.com/Teen-Killed-In-Deputy-Involved-Shooting-Happy-Go-Lucky-Kid/9243758</t>
  </si>
  <si>
    <t>Ralph Hill</t>
  </si>
  <si>
    <t>525 Capital Circle Northeast</t>
  </si>
  <si>
    <t>Federal Bureau of Investigation, Office of the Inspector General</t>
  </si>
  <si>
    <t>Agents from the FBI and the DOJ's Office of the Inspector General arrived at the Federal Correction Institution in Tallahassee to arrest six guards, all six accused of trading contraband with the female inmates for sex. One of the six was Hill, a 12-year veteran guard. Hill opened fire on the contingent, killed one, wounded another, before being shot to death.</t>
  </si>
  <si>
    <t>http://www.november.org/stayinfo/breaking06/TallahasseeShooting.html</t>
  </si>
  <si>
    <t>Margaret Marko</t>
  </si>
  <si>
    <t>11107 Shady Lane</t>
  </si>
  <si>
    <t>33569</t>
  </si>
  <si>
    <t>Marko, upset and suicidal because of marital problems, carried a .22 caliber weapon into her backyard with deputies present and said, repeatedly, that she would make them kill her. She pointed the weapon at officers, and was killed with a shotgun blast. The same deputy killed George Louis Garrett in similar circumstances 10 years later.</t>
  </si>
  <si>
    <t>http://webcache.googleusercontent.com/search?q=cache:eDXtZ9Ie5dMJ:tbo.com/news/history-repeats-for-deputy-who-fatally-shot-armed-man-514415+&amp;cd=96&amp;hl=en&amp;ct=clnk&amp;gl=us</t>
  </si>
  <si>
    <t>Mary Henesy</t>
  </si>
  <si>
    <t>Pasadena Avenue S at Mango Avenue S</t>
  </si>
  <si>
    <t>33707</t>
  </si>
  <si>
    <t>Henesy's wheelchair was struck by an unmarked county cruiser at full speed in mid-afternoon. Witnesses said she flew from the chair, and was conscious and talking immediately after the wreck, but died shortly afterward.</t>
  </si>
  <si>
    <t>http://www.tampabay.com/news/publicsafety/accidents/pinellas-deputys-cruiser-hits-kills-woman-on-scooter/990805</t>
  </si>
  <si>
    <t>Sheri P. Brower</t>
  </si>
  <si>
    <t>8800 block Northwest Seventh Court</t>
  </si>
  <si>
    <t>Brower called 911 threatening to kill herself. Police accompanied by SWAT forces arrived and found her standing in the street with a pistol in either hand. Refusing to put down the weapons, she was fatally shot.</t>
  </si>
  <si>
    <t>http://www.ppines.com/Archive/ViewFile/Item/150</t>
  </si>
  <si>
    <t>Darrell O. Culver</t>
  </si>
  <si>
    <t>Clarcona-Ocoee Road and Laurel Blossom Circle</t>
  </si>
  <si>
    <t>Ocoee</t>
  </si>
  <si>
    <t>34761</t>
  </si>
  <si>
    <t>Ocoee Police Department</t>
  </si>
  <si>
    <t>Teenager Culver driving with a suspended license fled from a 3 a.m. traffic stop. Police denied pursuing him, although they were close enough to observe the explosion of a transformer as Culver died striking a utility pole.</t>
  </si>
  <si>
    <t>http://articles.orlandosentinel.com/2006-02-10/news/MCFBRIEFS10_6_1_ocoee-police-motorist-wagner</t>
  </si>
  <si>
    <t>John A. Johnson</t>
  </si>
  <si>
    <t>18th Terrace South and 38th Street South</t>
  </si>
  <si>
    <t>Well-regarded city stormwater employee Johnson shot and wounded another man he'd been arguing with. As officers approached he simply walked away, refused to drop the weapon, reportedly saying he wasn't going back to prison and they'd have to shoot him.</t>
  </si>
  <si>
    <t>http://www.tampabay.com/news/publicsafety/police-department-clears-officer-in-fatal-shooting/1071988?comments=legacy</t>
  </si>
  <si>
    <t>Charles M. Ross</t>
  </si>
  <si>
    <t>1823 Killarn Circle</t>
  </si>
  <si>
    <t>Somebody had reported Ross on 911 as suicidal. After deputies spoke to him through his front door in mid-afternoon, and after SWAT forces had time to arrive and set up, Ross emerged. He had a knife and cuts on his wrists. An officer warned him to drop the knife and keep his distance. Ross evidently didn't comply and was fatally shot.</t>
  </si>
  <si>
    <t>Richard Trompke</t>
  </si>
  <si>
    <t>1st Ave N &amp; 11th St N</t>
  </si>
  <si>
    <t>While babysitting her nephew, a female suspect took the time to swing a marijuana deal in the parking lot of a closed auto dealership. This attracted the attention of police. She fled at high speed, with her 5-year-old nephew and her buyer as unwilling passengers, for some 60 blocks. She then struck a vehicle driven by Trompke, killing him. She received 18 years in prison.</t>
  </si>
  <si>
    <t>http://tbo.com/news/high-speed-pinellas-chase-ends-with-crash-fatality-243829</t>
  </si>
  <si>
    <t>Jeannia L. Dejesus</t>
  </si>
  <si>
    <t>12400 block CR 464</t>
  </si>
  <si>
    <t>Ocklawaha</t>
  </si>
  <si>
    <t>32179</t>
  </si>
  <si>
    <t>Dejesus had rolled her 2002 Dodge pickup on a county road, and survived the accident, but was struck and killed by a deputy coming to the scene of the accident as she stood in the middle of the road. Another witness had seen her and successfully swerved around her.</t>
  </si>
  <si>
    <t>http://www.ocala.com/article/20101203/ARTICLES/101209889?tc=ar</t>
  </si>
  <si>
    <t>Ryan James Deaton</t>
  </si>
  <si>
    <t>http://jacksonville.com/sites/default/files/imagecache/premium_415_wide_scale/deaton.jpg</t>
  </si>
  <si>
    <t>8204 103rd Street</t>
  </si>
  <si>
    <t>Deaton robbed a Sunoco station, was spotted by police at another nearby service station, and fled in his Jeep Cherokee. Spikes failed to stop him but may have contributed to his loss of control. The Cherokee flipped multiple times and ejected Deaton. He died at the scene.</t>
  </si>
  <si>
    <t>http://jacksonville.com/news/crime/2010-12-21/story/robbery-suspect-killed-jacksonville-police-chase</t>
  </si>
  <si>
    <t>Jeffrey Earnhardt</t>
  </si>
  <si>
    <t>15070 East Colonial Drive</t>
  </si>
  <si>
    <t>Exhibiting "profuse sweating, incredible strength, agitation and skin that was hot to the touch", Earnhardt drew police to a mobile home park at 6 a.m. for his erratic irrational behavior. Nearly naked, he wouldn't come off the roadway. Deputies noticed steam coming off his body. He was tasered twice, stopped breathing, and died.</t>
  </si>
  <si>
    <t>http://articles.orlandosentinel.com/2012-06-02/news/os-taser-death-orlando-police-box-20120602_1_orange-county-deputies-taser-deaths-delirium</t>
  </si>
  <si>
    <t>Orlando Sentinel/Walt Lockley</t>
  </si>
  <si>
    <t>Steven Harrison Brown</t>
  </si>
  <si>
    <t>4899 NW Blitchton Rd</t>
  </si>
  <si>
    <t>34482</t>
  </si>
  <si>
    <t>Witnesses saw Brown and a female companion pull into a Walgreens early evening on a Saturday obviously drunk, acting erratically. The companion shoplifted a number of items. Police were called and found both of them uncooperative. After being tasered Brown drew a gun, and was fatally shot in response.</t>
  </si>
  <si>
    <t>http://www.ocala.com/article/20070225/NEWS/70225002</t>
  </si>
  <si>
    <t>Michael Gaides</t>
  </si>
  <si>
    <t>1200 S. Missouri Avenue</t>
  </si>
  <si>
    <t>33756</t>
  </si>
  <si>
    <t>Exhibiting "profuse sweating, incredible strength, agitation and skin that was hot to the touch", Earnhardt drew police to a mobile home park at 6 a.m. for his erratic irrational behavior. Nearly naked, he wouldn't come off the roadway. Deputies noticed steam coming off his body. He was Tased twice, stopped breathing, and died.</t>
  </si>
  <si>
    <t>http://www.clearwaterpolice.org/pdf/policeshooting_release_march2_2009.pdf</t>
  </si>
  <si>
    <t>Andre Jontue Lamar</t>
  </si>
  <si>
    <t>3400 block Brentwood Avenue</t>
  </si>
  <si>
    <t>A dispute broke out among an officer, Lamar, and another man. Reportedly the other man wanted to use a computer in the patrol car and the officer refused. This developed into a physical struggle where the two got the better of the officer, caught in a bear hug and punched some 20 times. The officer ended the confrontation by shooting Lamar dead. One of two Jacksonville police shootings in the same week.</t>
  </si>
  <si>
    <t>http://www.policeone.com/investigations/articles/52823-Jacksonville-Police-Fatal-Shooting-by-Officer-was-Justified/</t>
  </si>
  <si>
    <t>Luis Guillen</t>
  </si>
  <si>
    <t>Elgin Boulevard and Fairhaven Avenue</t>
  </si>
  <si>
    <t>Guillen's friends called the police to report his bad behavior after midnight on a Monday morning: flourishing a handgun, shooting into the ground, drinking heavily, pistol-whipping a friend, taking off on his bicycle. Officers caught up to him in a residential district. Already on probation for a weapons violation, Guillen refused to show his hands. He was shot twice in the chest and died at the scene.</t>
  </si>
  <si>
    <t>http://www.tampabay.com/news/publicsafety/crime/review-clears-hernando-deputy-in-fatal-shooting/940319</t>
  </si>
  <si>
    <t>Curtis Simmons</t>
  </si>
  <si>
    <t>Alphons Street</t>
  </si>
  <si>
    <t>On a dead-end dirt road after a chase, Simmons was shot twice through the passenger-side window of his Mercury Sable after ramming a police cruiser and another car. One of two fatal Jacksonville shootings in the same week.</t>
  </si>
  <si>
    <t>http://jacksonville.com/tu-online/stories/070702/met_9853206.html</t>
  </si>
  <si>
    <t>Celso Marrero Rebuelta</t>
  </si>
  <si>
    <t>NW 1st Ave &amp; NW 30th St</t>
  </si>
  <si>
    <t>Police responding to an assault call discovered Rebuelta with a knife in each hand. He disregarded commands to drop his weapons, became aggressive with the officers, and was fatally shot. This was the fourth such incident in the county within a month.</t>
  </si>
  <si>
    <t>http://www.nbcmiami.com/news/local/Man-Dies-After-Fourth-Police-Involved-Shooting-in-Past-Month.html</t>
  </si>
  <si>
    <t>Derrick Humbert</t>
  </si>
  <si>
    <t>http://2.bp.blogspot.com/_DmtdGP6kzMQ/SsESFDcKOZI/AAAAAAAALtc/Nlx7ZweOLBA/s1600/DerrickHumbert.jpg</t>
  </si>
  <si>
    <t>700 block 27th Street East</t>
  </si>
  <si>
    <t>34208</t>
  </si>
  <si>
    <t>Police attempted to pull Humbert over on his bicycle. Evidently spooked, maybe because of a minor marijuana conviction, he fled on the bike and then on foot into neighboring yards. Pursuing officers shouted they were going to tasered him but Humbert was hard of hearing. Successfully tasered as he attempted to climb a fence Humbert collapsed and was pronounced dead less than 30 minutes later.</t>
  </si>
  <si>
    <t>http://www.tampabay.com/news/publicsafety/use-of-nonlethal-force-may-be-a-factor-in-many-deaths/1089912</t>
  </si>
  <si>
    <t>Edward Allen Sliger</t>
  </si>
  <si>
    <t>10800 block Walsingham Road</t>
  </si>
  <si>
    <t>Largo</t>
  </si>
  <si>
    <t>33778</t>
  </si>
  <si>
    <t>After a minor incident at a restaurant, during which Sliger approached other diners for painkillers, Sliger's wife and son arrived to talk to him. The talk ended with the wife's van rammed and police attention on the fleeing man, who they thought was armed. Police tried three times to trap his vehicle. In a situation of increasing recklessness and with immediate danger to a driver in a damaged Toyota truck, Sliger was fatally shot.</t>
  </si>
  <si>
    <t>http://pinellascounty.wtsp.com/news/news/46839-driver-shot-and-killed-after-police-chase-pinellas</t>
  </si>
  <si>
    <t>George Louis Garrett</t>
  </si>
  <si>
    <t>1003 Turner Drive</t>
  </si>
  <si>
    <t>Clair-Mel</t>
  </si>
  <si>
    <t>33619</t>
  </si>
  <si>
    <t>Garrett was reported on a 3 a.m. 911 as suicidal. A responding deputy met Garrett coming out of his house, handgun in hand. He refused to drop it and was shot to death. The same deputy had shot and killed Margaret Marko in very similar circumstances 10 years prior.</t>
  </si>
  <si>
    <t>Michael D. Hild</t>
  </si>
  <si>
    <t>Eau Gallie Boulevard and Croton Road</t>
  </si>
  <si>
    <t>32935</t>
  </si>
  <si>
    <t>Hild, an amputee known for concealing a gun in his prosthetic leg, wanted out of state in connection with the disappearance of his wife, fled from a traffic stop and fired at officers. They fired back and killed him. The two policemen involved were later awarded Officer of the Year for their actions.</t>
  </si>
  <si>
    <t>http://www.highbeam.com/doc/1P2-17068186.html</t>
  </si>
  <si>
    <t>Barion Blake</t>
  </si>
  <si>
    <t>http://i.dailymail.co.uk/i/pix/2011/01/28/article-1350897-0CF14BAB000005DC-194_233x331.jpg</t>
  </si>
  <si>
    <t>989 Monument Rd</t>
  </si>
  <si>
    <t>St. Johns County Sheriff's Office, Jacksonville Sheriff's Office, U.S. Marshal Service</t>
  </si>
  <si>
    <t>Blake had been wanted in New York for the stabbing and mutilation of a man who'd posted a $46K BMW for sale, then stealing, wrecking, and abandoning the car with his victim in the trunk. Spotted by a multi-agency fugitive task force on a second-story apartment balcony, Blake immediately began shooting at officers. He fired about 6 rounds, and was taken down by 40 rounds.</t>
  </si>
  <si>
    <t>Jose Ivan Hernandez</t>
  </si>
  <si>
    <t>S.W. 248 Street and S.W. 128 Avenue</t>
  </si>
  <si>
    <t>Attracted by his erratic driving, officers attempted to pull Hernandez over. Hernandez refused and drove off, reportedly striking "several police vehicles" in the process. Once again he was successfully detained but tried to strike officers approaching on foot with his vehicle. At that point he was fatally shot.</t>
  </si>
  <si>
    <t>http://www.miamidade.gov/police/releases/PD111014413883_Police_Involved_Shooting.asp</t>
  </si>
  <si>
    <t>Terry L. Lappin</t>
  </si>
  <si>
    <t>11630 Hamlin Blvd</t>
  </si>
  <si>
    <t>33774</t>
  </si>
  <si>
    <t>Lappin was shot by deputies in front of his mobile home as he threatened suicide, threatened the deputies, and held a gun to his 50-year-old girlfriend's head. Police had responded twice before to address the same situation.</t>
  </si>
  <si>
    <t>http://www.sptimes.com/2002/03/20/NorthPinellas/Suicidal_man_shot_aft.shtml</t>
  </si>
  <si>
    <t>Sheri Carter</t>
  </si>
  <si>
    <t>625 Casa Loma Boulevard</t>
  </si>
  <si>
    <t>Florida Atlantic University Police Department</t>
  </si>
  <si>
    <t>Escort Carter was briefly kidnapped and then paralyzed by gunshots fired by her client, officer Jimmy Dac Ho, immediately after she'd decided to not have sex with him. Her family took her off a ventilator four days later. Their encounter has lasted 16 minutes. Ho had previously been fired from the Broward Sheriff's Office and had a disturbing record of interactions with women. He would ultimately be given two consecutive life terms.</t>
  </si>
  <si>
    <t>http://articles.sun-sentinel.com/2014-04-10/news/fl-fau-cop-boynton-murder-trial-20140409_1_sheri-carter-casa-loma-boulevard-home-police-officer</t>
  </si>
  <si>
    <t>Daniel P. Hendricks</t>
  </si>
  <si>
    <t>U.S. Highway 17-92 and Enterprise Road</t>
  </si>
  <si>
    <t>Orange City</t>
  </si>
  <si>
    <t>32763</t>
  </si>
  <si>
    <t>Orange City Police Department, DeLand Police Department, Volusia County Sheriff's Office</t>
  </si>
  <si>
    <t>Hendricks first stole a truck from a university, acting strangely according to witnesses, then carjacked two other vehicles in a string of crimes that included multiple reckless collisions and the (brief) kidnapping of a 10-year-old boy. He was fatally shot as he rammed other cars and came close to running down a detective.</t>
  </si>
  <si>
    <t>http://beacononlinenews.com/news/daily/952</t>
  </si>
  <si>
    <t>Jessie Nathan Cooper</t>
  </si>
  <si>
    <t>8070 Atlantic Blvd.</t>
  </si>
  <si>
    <t>Officers on stake-out at a Gate service station observed Cooper and a female accomplice position a getaway vehicle and rob the store at gunpoint. They closed in so Cooper could not leave. He backed up at a high rate of speed, threatening the officers, and held up his weapon. He was fatally shot by police and his accomplice charged with his murder.</t>
  </si>
  <si>
    <t>Allen Bryant</t>
  </si>
  <si>
    <t>600 block Northwest 15th Way</t>
  </si>
  <si>
    <t>About three in the morning local officers responded to a call about a man with a gun in the nightclub district. They found ex-convict Bryant, chased him, fired on him, and fatally shot him.</t>
  </si>
  <si>
    <t>http://articles.sun-sentinel.com/2009-12-29/news/0912290170_1_police-officers-frank-sousa-police-department</t>
  </si>
  <si>
    <t>Jason Williams</t>
  </si>
  <si>
    <t>33 SW Ninth St.</t>
  </si>
  <si>
    <t>Late in the morning police responded to a disturbance at a grocery store. They found Williams, unarmed, at first simply uncooperative then physically struggling with the officer, forcing him into the storefront window and grabbing at his gun hand. The officer managed to fire one shot into Williams' stomach before his gun jammed. His death attracted a large outraged crowd.</t>
  </si>
  <si>
    <t>http://articles.sun-sentinel.com/2006-01-24/news/0601230477_1_unarmed-man-homestead-state-attorney</t>
  </si>
  <si>
    <t>Jared Speakman</t>
  </si>
  <si>
    <t>http://www.baynews9.com/content/news/articles/ot/both/2011/10/13/St_Pete_police_involved_shooting_ruled_justified/_jcr_content/contentpar/articleBody/image.img.jpg</t>
  </si>
  <si>
    <t>1695 Park St. N.</t>
  </si>
  <si>
    <t>Police approached Speakman as he sat with another man at 1:40 a.m. on a commercial boat ramp, drinking alcohol at the water's edge. Speakman challenged the officer's authority to search them for weapons and as he handed his lap dog to the other man, he revealed the butt of a .22. They fell into a physical struggle for control of that weapon, then the officer fired his gun and fatally wounded Speakman.</t>
  </si>
  <si>
    <t>http://tbo.com/news/shooting-of-teen-justifiable-271865</t>
  </si>
  <si>
    <t>Ryan Rader</t>
  </si>
  <si>
    <t>1850 Charlesmont Drive</t>
  </si>
  <si>
    <t>32903</t>
  </si>
  <si>
    <t>Rader's mother called police to alert them that her son was drunk, suicidal, and potentially armed with a handgun. Officers encountered Rader in the ground-level breezeway of an apartment complex, beer in one hand, other hand in pocket. Then he showed his weapon. Within five seconds police killed him with 10 gunshots.</t>
  </si>
  <si>
    <t>http://www.courthousenews.com/2013/09/18/61258.htm</t>
  </si>
  <si>
    <t>Christian Allen</t>
  </si>
  <si>
    <t>2800 block Mayport Road</t>
  </si>
  <si>
    <t>Allen and a passenger in his SUV fled on foot from a traffic stop for loud music. In catching up to them police tasered Allen, reported with a loaded handgun and bags of drugs in his jacket pocket, multiple times. He went into cardiac arrest and died soon after.</t>
  </si>
  <si>
    <t>http://jacksonville.com/tu-online/stories/112207/met_219573985.shtml</t>
  </si>
  <si>
    <t>Rickey R. Massey</t>
  </si>
  <si>
    <t>4324 W 20th Street</t>
  </si>
  <si>
    <t>Panama City Police Department, Bay County Sheriff's Office</t>
  </si>
  <si>
    <t>Massey was one of four occupants of a car pulled over by police, who noticed he was consuming what they believed to be drugs. When told to stop, he resisted. When tasered, he went almost immediately into medical distress, and died shortly afterward. Reportedly his blood contained a remarkably high level of cocaine.</t>
  </si>
  <si>
    <t>http://www.wjhg.com/news/headlines/63534682.html</t>
  </si>
  <si>
    <t>Daniel Bradley Young</t>
  </si>
  <si>
    <t>7800 120th Street</t>
  </si>
  <si>
    <t>33772</t>
  </si>
  <si>
    <t>Young was reported acting strangely at 2 a.m.: stripping, walking back and forth across a major street, speaking incoherently, playing with garbage cans. Responding police found him uncooperative and tasered him three times. The medical examiner attributed his death to excited delirium syndrome.</t>
  </si>
  <si>
    <t>http://www.tbnweekly.com/content_articles/071007_fpg-02.txt</t>
  </si>
  <si>
    <t>Jonathan Fontanez</t>
  </si>
  <si>
    <t>http://www.sheriff.org/assets/attachments/Fontanez.jpg</t>
  </si>
  <si>
    <t>4300 block Southwest 33rd Street</t>
  </si>
  <si>
    <t>The county sent a five-man undercover team shortly before 2 a.m. to deliver a warrant to Fontanez at his parents' house. The teen resisted with a baseball ball, starting an ugly melee where Fontanez was beaten, tasered multiple times, and fatally shot in the chest. The parents filed suit saying the police were indistinguishable from home invaders.</t>
  </si>
  <si>
    <t>http://articles.sun-sentinel.com/2010-08-23/news/fl-bso-lawsuit-20100823_1_deputies-samuel-wagers-jonathan-fontanez</t>
  </si>
  <si>
    <t>Glen Thomas Jr.</t>
  </si>
  <si>
    <t>Wabasso</t>
  </si>
  <si>
    <t>32967</t>
  </si>
  <si>
    <t>Indian River</t>
  </si>
  <si>
    <t>Indian River County Sheriff's Office</t>
  </si>
  <si>
    <t>Thomas was apprehended in a scuffle after fleeing from deputies, Tased, and subsequently died. Reportedly the medical examiner found not only cocaine in his system but also a plastic bag in his throat. First name also reported as "Glenn."</t>
  </si>
  <si>
    <t>http://corner-carvers.com/forums/showthread.php?t=17691&amp;pp=40&amp;highlight=biased+news+media&amp;page=15</t>
  </si>
  <si>
    <t>Laborian Detron Simmons</t>
  </si>
  <si>
    <t>700 Northwest 30th Avenue</t>
  </si>
  <si>
    <t>34475</t>
  </si>
  <si>
    <t>Simmons was brought in for speeding, evading police with his lights off, and eventually crashing his own car in a high speed police chase. There was an attempt to tasered him, reportedly unsuccessful, but he was tackled and beaten with a baton. During the booking process he collapsed, was taken to the hospital with a high heart rate and died there.</t>
  </si>
  <si>
    <t>http://articles.orlandosentinel.com/2006-09-14/news/LMARIONJAIL14_1_simmons-marion-county-pogue</t>
  </si>
  <si>
    <t>Marcus Neloms III</t>
  </si>
  <si>
    <t>5500 Haverhill Road North</t>
  </si>
  <si>
    <t>Police responding to reports of a man shot in the face easily attributed the crime to Neloms, still firing his weapon when they arrived. Neloms wounded one of the officers in the shoulder before he was fatally shot.</t>
  </si>
  <si>
    <t>http://www.wpbf.com/Officer-Wounded-In-West-Palm-Beach-Shootout-Leaves-Hospital/9243290</t>
  </si>
  <si>
    <t>Thomas Tipton</t>
  </si>
  <si>
    <t>23 Rockaway Street</t>
  </si>
  <si>
    <t>After an evening when the 270-lb Tipton ran up an $800 bar tab and was discovered disoriented and drunk hiding in the roots of a banyan tree, he became enraged when officers tried to bring him in. He was cuffed, tasered, and restrained in a face-down position. When he stopped breathing, rescue workers' attempt at reviving him failed because of a dead battery.</t>
  </si>
  <si>
    <t>http://www.tampabay.com/news/publicsafety/widow-sues-over-clearwater-polices-fatal-restraint/443732</t>
  </si>
  <si>
    <t>Vincent J. Esposito</t>
  </si>
  <si>
    <t>1203 Ridge Road SW</t>
  </si>
  <si>
    <t>33770</t>
  </si>
  <si>
    <t>Largo Police Department</t>
  </si>
  <si>
    <t>Espositio, a former Chicago cop, had been vandalizing the house of a former friend -- slashing tires, firing a pellet gun at windows. When caught red-handed at 4:00 am he had a brief standoff with a neighbor then fled on his motorcycle. A local officer, believing him to be armed and perceiving a threatening movement, fatally shot him.</t>
  </si>
  <si>
    <t>http://www.tampabay.com/news/publicsafety/sergeant-cleared-of-wrongdoing-in-fatal-shooting/868426</t>
  </si>
  <si>
    <t>Keith Ritchie</t>
  </si>
  <si>
    <t>617 W. Fort Dade Ave.</t>
  </si>
  <si>
    <t>34601</t>
  </si>
  <si>
    <t>Ritchie assaulted his girlfriend and left the scene before police could respond. They found him walking nearby. When approached he drew a gun and ran into a nearby backyard to hide. He then fired three rounds at a police dog wearing a bulletproof vest. The dog survived the incident and Ritchie did not.</t>
  </si>
  <si>
    <t>http://hernandotoday.com/news/hernando-sports/2010/aug/05/two-hernando-deputy-shootings-three-days-ar-293177/</t>
  </si>
  <si>
    <t>Christopher Michael Simpson</t>
  </si>
  <si>
    <t>FL-79 &amp; State Hwy 388</t>
  </si>
  <si>
    <t>32413</t>
  </si>
  <si>
    <t>Simpson and a 28-year-old female accomplice started in Louisiana with a week-long string of burglaries. They fled to Florida, stealing then abandoning a total of three different cars, breaking into a house, and stealing weapons. Simpson going solo was tracked on foot to a wildlife management area, where he shot at a deputy closing in. The deputy returned fire and fatally wounded him with three shots to the chest.</t>
  </si>
  <si>
    <t>http://www.wjhg.com/news/headlines/7816512.html</t>
  </si>
  <si>
    <t>Johnny Simms</t>
  </si>
  <si>
    <t>https://cbsmiami.files.wordpress.com/2011/01/johnny_simms_suspect_cop.jpg?w=364&amp;h=274&amp;crop=1</t>
  </si>
  <si>
    <t>6112 NW Sixth Ct.</t>
  </si>
  <si>
    <t>Fugitive from an outstanding murder warrant for three months, previously convicted of multiple armed robberies and auto theft and various drug crimes, in a final firefight Simms was fatally shot by Miami officers after he'd killed two other Miami police.</t>
  </si>
  <si>
    <t>http://articles.sun-sentinel.com/2011-01-22/news/fl-dade-cop-killer-20110122_1_boot-camp-prison-term-probation</t>
  </si>
  <si>
    <t>Jackie Byron Beasley</t>
  </si>
  <si>
    <t>274 Gracy Street</t>
  </si>
  <si>
    <t>32080</t>
  </si>
  <si>
    <t>St. Johns County Sheriff's Office, St. Augustine Beach Police Department</t>
  </si>
  <si>
    <t>Deputies were called out when Beasley was seen walking near his home, brandishing a gun, possibly drunk. Even after officers had surrounded his house he refused to cooperate, stepped outside flourishing it, pointed it at one of the police, and was shot to death.</t>
  </si>
  <si>
    <t>Michael Davis</t>
  </si>
  <si>
    <t>11910 NE 16th Ave.</t>
  </si>
  <si>
    <t>Fugitive murder suspect Davis started an overnight manhunt when he crashed through a window to evade police. He held a family at knifepoint for several hours. Spotted briefly at a motel he again escaped the dragnet and forced his way into a third-story apartment. The occupant jumped off the balcony, which alerted police to his presence. He was shot to death in the complex's courtyard.</t>
  </si>
  <si>
    <t>http://www.palmbeachpost.com/news/news/attacked-south-florida-woman-wins-18-million-in-la/nLtZB/</t>
  </si>
  <si>
    <t>Spencer Owens</t>
  </si>
  <si>
    <t>S Semoran Blvd &amp; Lake Margaret Dr</t>
  </si>
  <si>
    <t>32822</t>
  </si>
  <si>
    <t>Owens was killed when another man in a blue Ford Contour fled a traffic stop and slammed into his driver's side door. Police maintained that they were not chasing the suspect.</t>
  </si>
  <si>
    <t>http://www.wftv.com/news/news/man-fleeing-minor-traffic-stop-causes-fatal-crash/nLCrK/</t>
  </si>
  <si>
    <t>Michael O. Young</t>
  </si>
  <si>
    <t>5867 Okeechobee Blvd</t>
  </si>
  <si>
    <t>Fifteen deputies were placed on leave after Young was shot and killed, an indication of the size of the manhunt seeking him. He'd robbed a bank claiming to be wearing an explosive device, fled to a wooded area behind a Fraternal Order of Police lodge, and had fired on a helicopter before officers closed in.</t>
  </si>
  <si>
    <t>http://articles.sun-sentinel.com/2001-12-16/news/0112160113_1_washington-mutual-bank-helicopter-wooded-area</t>
  </si>
  <si>
    <t>William Paul Hill</t>
  </si>
  <si>
    <t>33146 Forest Drive</t>
  </si>
  <si>
    <t>Police called to Hill's home for a domestic disturbance call missed him, but his wife showed them the convicted felon's gun and ammunition collection, mentioning the handguns that were missing. The next day they caught up to him at a nearby friend's house. He came out armed, aiming the gun at his own head, and he was shot to death.</t>
  </si>
  <si>
    <t>http://www.topix.com/forum/city/tavares-fl/T9KTU4SPV65DOCAND/p2</t>
  </si>
  <si>
    <t>Jason Brown</t>
  </si>
  <si>
    <t>http://wbbh.images.worldnow.com/images/12775592_BG1.jpg</t>
  </si>
  <si>
    <t>McClelland Drive</t>
  </si>
  <si>
    <t>34266</t>
  </si>
  <si>
    <t>DeSoto County Sheriff's Office</t>
  </si>
  <si>
    <t>Brown was riding a 4-wheeler in a wooded area as a deputy attempted to serve him a warrant for parole violations. Brown resisted vigorously, punching the deputy in the face and having a go at his weapon. The deputy killed him with a single shot to the neck.</t>
  </si>
  <si>
    <t>http://www.heraldtribune.com/article/20100709/BREAKING/100709737</t>
  </si>
  <si>
    <t>Alexander Gonzales</t>
  </si>
  <si>
    <t>Central Florida Pkwy &amp; Turkey Lake Rd</t>
  </si>
  <si>
    <t>Gonzalez was one of three young men in a Nissan Altima under surveillance as possible gang members. After a traffic stop Gonzalez quickly switched places with his wife, who had been driving, then drove the car towards officers. He was fatally shot. After the incident the other two men confessed to prior crimes including a home invasion, armed robbery, and a killing.</t>
  </si>
  <si>
    <t>http://articles.orlandosentinel.com/2005-05-01/news/0505010258_1_gonzales-osceola-aggravated-assault</t>
  </si>
  <si>
    <t>Johnny Veloz</t>
  </si>
  <si>
    <t>4th Ave &amp; 6th St</t>
  </si>
  <si>
    <t>Veloz was pulled over when the white truck he was driving didn't match the license plate. He was fatally shot after he got angry at the officer, punched him in the face, took away his Taser and tasered him. This was the second local fatal encounter within a three-day stretch.</t>
  </si>
  <si>
    <t>http://articles.orlandosentinel.com/2010-11-08/news/os-officer-involved-shooting-bithlo-20101107_1_stun-gun-deputy-shot-bithlo-man</t>
  </si>
  <si>
    <t>Kazi Shinda Bell</t>
  </si>
  <si>
    <t>Vermont Ave &amp; W 125th St</t>
  </si>
  <si>
    <t>Kazi Shinda Bell, 22, reported by the LA Times, died after being shot in Athens, according to Los Angeles County coroner's records.</t>
  </si>
  <si>
    <t>http://homicide.latimes.com/post/kazi-shinda-bell/</t>
  </si>
  <si>
    <t>Robert Navarette</t>
  </si>
  <si>
    <t>2845 Sunset Blvd</t>
  </si>
  <si>
    <t>Robert Navarette, 24, reported by the LA Times, died after being shot in Silver Lake, according to Los Angeles County coroner's records.</t>
  </si>
  <si>
    <t>http://homicide.latimes.com/post/robert-navarette/</t>
  </si>
  <si>
    <t>Cameron Terrel Williams</t>
  </si>
  <si>
    <t>136 W 111th Pl</t>
  </si>
  <si>
    <t>90061</t>
  </si>
  <si>
    <t>Cameron Terrel Williams, 34, reported by the LA Times, died after being shot in Broadway-Manchester, according to Los Angeles County coroner's records.</t>
  </si>
  <si>
    <t>http://homicide.latimes.com/post/cameron-terrel-williams/</t>
  </si>
  <si>
    <t>Marvin Daniel Vasquez</t>
  </si>
  <si>
    <t>Avalon Blvd &amp; E Bonds St</t>
  </si>
  <si>
    <t>Marvin Daniel Vasquez, 25, reported by the LA Times, died after being shot in Carson, according to Los Angeles County coroner's records.</t>
  </si>
  <si>
    <t>http://homicide.latimes.com/post/marvin-daniel-vasquez/</t>
  </si>
  <si>
    <t>Joseph Manuel Trevino</t>
  </si>
  <si>
    <t>1236 Menlo Ave</t>
  </si>
  <si>
    <t>Joseph Manuel Trevino, 45, reported by the LA Times, died in Pico-Union, according to Los Angeles County coroner's records.</t>
  </si>
  <si>
    <t>http://homicide.latimes.com/post/joseph-manuel-trevino/</t>
  </si>
  <si>
    <t>Tony Diaz</t>
  </si>
  <si>
    <t>4378 Vermont Ave</t>
  </si>
  <si>
    <t>Diaz was shot to death in a shootout with police.</t>
  </si>
  <si>
    <t>http://articles.latimes.com/2005/mar/11/local/me-shootout11</t>
  </si>
  <si>
    <t>Leonardo Vega Gomez</t>
  </si>
  <si>
    <t>6038 Priory St.</t>
  </si>
  <si>
    <t>Bell Gardens</t>
  </si>
  <si>
    <t>Leonardo Vega Gomez, 18, reported by the LA Times, died after being shot in Bell Gardens, according to Los Angeles County coroner's records.</t>
  </si>
  <si>
    <t>http://homicide.latimes.com/post/leonardo-vega-gomez/</t>
  </si>
  <si>
    <t>Spencer Lamont Johnson</t>
  </si>
  <si>
    <t>112th St &amp; Belhaven Ave</t>
  </si>
  <si>
    <t>Spencer Lamont Johnson, 31, reported by the LA Times, died after being shot in Green Meadows, according to Los Angeles County coroner's records.</t>
  </si>
  <si>
    <t>http://homicide.latimes.com/post/spencer-lamont-johnson/</t>
  </si>
  <si>
    <t>David Allen Hunnewell</t>
  </si>
  <si>
    <t>100 Aquarium Way</t>
  </si>
  <si>
    <t>David Allen Hunnewell, 44, reported by the LA Times, died after being shot in Long Beach, according to Los Angeles County coroner's records.</t>
  </si>
  <si>
    <t>http://homicide.latimes.com/post/david-allen-hunnewell/</t>
  </si>
  <si>
    <t>Brayland Schapael Randolph</t>
  </si>
  <si>
    <t>3791 South Cimarron Street</t>
  </si>
  <si>
    <t>Police were serving a narcotics search warrant and allege that Randolph was fleeing with a gun when they shot him to death.</t>
  </si>
  <si>
    <t>http://lapdonline.org/may_2005/news_view/20063</t>
  </si>
  <si>
    <t>Angel Michael Galvan</t>
  </si>
  <si>
    <t>Anaheim Street &amp; Redondo Avenue</t>
  </si>
  <si>
    <t>Angel Michael Galvan, 37, reported by the LA Times, died after being shot in Long Beach, according to Los Angeles County coroner's records.</t>
  </si>
  <si>
    <t>http://homicide.latimes.com/post/angel-michael-galvan/</t>
  </si>
  <si>
    <t>Miguel Angel Carlos</t>
  </si>
  <si>
    <t>3396 Virginia Ave</t>
  </si>
  <si>
    <t>Miguel Angel Carlos, 27, reported by the LA Times, died after being shot in Lynwood, according to Los Angeles County coroner's records.</t>
  </si>
  <si>
    <t>http://homicide.latimes.com/post/miguel-angel-carlos/</t>
  </si>
  <si>
    <t>Rodolfo Reyes</t>
  </si>
  <si>
    <t>24th Street &amp; Budlong Avenue</t>
  </si>
  <si>
    <t>Rodolfo Reyes, 29, reported by the LA Times, died after being shot in Adams-Normandie, according to Los Angeles County coroner's records.</t>
  </si>
  <si>
    <t>http://homicide.latimes.com/post/rodolfo-reyes/</t>
  </si>
  <si>
    <t>Jeremy Ramone Candler</t>
  </si>
  <si>
    <t>10218 Woodworth Ave</t>
  </si>
  <si>
    <t>Jeremy Ramone Candler, 21, reported by the LA Times, died after being shot in Inglewood, according to Los Angeles County coroner's records.</t>
  </si>
  <si>
    <t>http://homicide.latimes.com/post/jeremy-ramone-candler/</t>
  </si>
  <si>
    <t>Jule Dexter III</t>
  </si>
  <si>
    <t>http://1.bp.blogspot.com/-waMa6uGmd50/T_pCFieKutI/AAAAAAAAC3Q/YNqsWE3CRac/s1600/44297493.jpg</t>
  </si>
  <si>
    <t>3119 W. Imperial Hwy</t>
  </si>
  <si>
    <t>Dexter was stopped for drinking beer in public. Officer drew gun and ordered Dexter to put his hands on the hood of the police car, but Dexter’s baggy pants started slipping. “Please let me pull my pants up,” Dexter pleaded, according to a witness’ sworn testimony. “Don’t move!” the officer yelled. He reached to pull up his pants, the officer fired four shots into Dexter’s back and head.</t>
  </si>
  <si>
    <t>http://www.streetgangs.com/news/122808-inglewood-police-force#sthash.OM8DaX3c.dpbs</t>
  </si>
  <si>
    <t>Bruce Alan Smith</t>
  </si>
  <si>
    <t>934 N Genesee Ave</t>
  </si>
  <si>
    <t>Bruce Alan Smith, 44, reported by the LA Times, died after being shot in West Hollywood, according to Los Angeles County coroner's records.</t>
  </si>
  <si>
    <t>http://homicide.latimes.com/post/bruce-alan-smith/</t>
  </si>
  <si>
    <t>Lazaro Evarista Leyva</t>
  </si>
  <si>
    <t>120 E. Palmdale Blvd.</t>
  </si>
  <si>
    <t>Lazaro Evarista Leyva, 29, reported by the LA Times, died after being shot in Palmdale, according to Los Angeles County coroner's records.</t>
  </si>
  <si>
    <t>http://homicide.latimes.com/post/lazaro-evarista-leyva/</t>
  </si>
  <si>
    <t>Johnny Alfred Padilla</t>
  </si>
  <si>
    <t>12907 Cook St</t>
  </si>
  <si>
    <t>Johnny Alfred Padilla, 26, reported by the LA Times, died after being shot in Willowbrook, according to Los Angeles County coroner's records.</t>
  </si>
  <si>
    <t>http://homicide.latimes.com/post/johnny-alfred-padilla/</t>
  </si>
  <si>
    <t>Daniel Barragan</t>
  </si>
  <si>
    <t>13561 Sherman Way</t>
  </si>
  <si>
    <t>Daniel Barragan, 19, reported by the LA Times, died after being shot in Van Nuys, according to Los Angeles County coroner's records.</t>
  </si>
  <si>
    <t>http://homicide.latimes.com/post/daniel-barragan/</t>
  </si>
  <si>
    <t>George Albert Marquez</t>
  </si>
  <si>
    <t>5517 Watcher St.</t>
  </si>
  <si>
    <t>George Albert Marquez, 22, reported by the LA Times, died after being shot in Bell Gardens, according to Los Angeles County coroner's records.</t>
  </si>
  <si>
    <t>http://homicide.latimes.com/post/george-albert-marquez/</t>
  </si>
  <si>
    <t>Luis Alexsander Flores</t>
  </si>
  <si>
    <t>2245 Las Colinas Ave</t>
  </si>
  <si>
    <t>Luis Alexsander Flores, 21, reported by the LA Times, died after being shot in Eagle Rock, according to Los Angeles County coroner's records.</t>
  </si>
  <si>
    <t>http://homicide.latimes.com/post/luis-alexsander-flores/</t>
  </si>
  <si>
    <t>Robert Noble Craig</t>
  </si>
  <si>
    <t>22704 Normandie Avenue</t>
  </si>
  <si>
    <t>90502</t>
  </si>
  <si>
    <t>Robert Noble Craig, 36, reported by the LA Times, died after being shot in West Carson, according to Los Angeles County coroner's records.</t>
  </si>
  <si>
    <t>http://homicide.latimes.com/post/robert-noble-craig/</t>
  </si>
  <si>
    <t>Don Ray Gotto</t>
  </si>
  <si>
    <t>139 N Grand Ave</t>
  </si>
  <si>
    <t>Covina</t>
  </si>
  <si>
    <t>91724</t>
  </si>
  <si>
    <t>Don Ray Gotto, 49, reported by the LA Times, died after being shot in Covina, according to Los Angeles County coroner's records.</t>
  </si>
  <si>
    <t>http://homicide.latimes.com/post/don-ray-gotto/</t>
  </si>
  <si>
    <t>Clint Edward Updyke</t>
  </si>
  <si>
    <t>30th Street West &amp; Newgrove Street</t>
  </si>
  <si>
    <t>93536</t>
  </si>
  <si>
    <t>Clint Edward Updyke, 26, reported by the LA Times, died after being shot in Lancaster, according to Los Angeles County coroner's records.</t>
  </si>
  <si>
    <t>http://homicide.latimes.com/post/clint-edward-updyke/</t>
  </si>
  <si>
    <t>Steven Michael Jones</t>
  </si>
  <si>
    <t>Between 1st &amp; 2nd streets</t>
  </si>
  <si>
    <t>Steven Michael Jones, 39, reported by the LA Times, died after being shot at Between 1st &amp; 2nd streets, according to Los Angeles County coroner's records.</t>
  </si>
  <si>
    <t>http://homicide.latimes.com/post/steven-michael-jones/</t>
  </si>
  <si>
    <t>Alexander Maschhaupt</t>
  </si>
  <si>
    <t>1727 E. Ocean Blvd.</t>
  </si>
  <si>
    <t>Alexander Maschhaupt, 45-year-old white female, died after being shot in Long Beach, according to Los Angeles County coroner's records.</t>
  </si>
  <si>
    <t>http://homicide.latimes.com/post/alexander-maschhaupt/</t>
  </si>
  <si>
    <t>Ryan Wrobliski Burton</t>
  </si>
  <si>
    <t>3620 El Segundo Blvd</t>
  </si>
  <si>
    <t>Ryan Wrobliski Burton, 27, reported by the LA Times, died after being shot in Hawthorne, according to Los Angeles County coroner's records.</t>
  </si>
  <si>
    <t>http://homicide.latimes.com/post/ryan-wrobliski-burton/</t>
  </si>
  <si>
    <t>Marcus Quinn Bertonetesei</t>
  </si>
  <si>
    <t>9245 Wilshire Blvd</t>
  </si>
  <si>
    <t>Marcus Quinn Bertonetesei, 36-year-old black man, was shot and killed by a police officer in Beverly Hills, according to authorities.</t>
  </si>
  <si>
    <t>http://homicide.latimes.com/post/marcus-quinn-bertonetesei/</t>
  </si>
  <si>
    <t>Raphael Joseph Guillory</t>
  </si>
  <si>
    <t>531 N Azusa Ave</t>
  </si>
  <si>
    <t>91791</t>
  </si>
  <si>
    <t>Raphael Joseph Guillory, 47, reported by the LA Times, died after being shot in West Covina, according to Los Angeles County coroner's records.</t>
  </si>
  <si>
    <t>http://homicide.latimes.com/post/raphael-joseph-guillory/</t>
  </si>
  <si>
    <t>Agustin Murguia Jr.</t>
  </si>
  <si>
    <t>1337 Cedar Ave</t>
  </si>
  <si>
    <t>Officers came to Murguia's house for a parole check. Officers alledge he ran and shot at them, and later in the chase shot a police dog and the officers shot him to death.</t>
  </si>
  <si>
    <t>http://articles.latimes.com/2005/oct/04/local/me-dog4</t>
  </si>
  <si>
    <t>Linord Griffin</t>
  </si>
  <si>
    <t>45101 Yucca Ave</t>
  </si>
  <si>
    <t>93534</t>
  </si>
  <si>
    <t>Police stopped and frisked Griffin because of suspicious activity in the area, and they allege a loaded gun fell from his waist, that he attempted to grab an officer's gun, and the officers shot the Griffin death.</t>
  </si>
  <si>
    <t>http://articles.latimes.com/2005/oct/16/local/me-briefs16.1</t>
  </si>
  <si>
    <t>Jon Michael Givens</t>
  </si>
  <si>
    <t>835 S Alvarado St</t>
  </si>
  <si>
    <t>Jon Michael Givens, 30, reported by the LA Times, died after being shot in Westlake, according to Los Angeles County coroner's records.</t>
  </si>
  <si>
    <t>http://homicide.latimes.com/post/jon-michael-givens/</t>
  </si>
  <si>
    <t>Richard Dean Mathely</t>
  </si>
  <si>
    <t>2502 W. Manhattan Beach Blvd.</t>
  </si>
  <si>
    <t>90249</t>
  </si>
  <si>
    <t>Richard Dean Mathely, 35, reported by the LA Times, died after being shot in Gardena, according to Los Angeles County coroner's records.</t>
  </si>
  <si>
    <t>http://homicide.latimes.com/post/richard-dean-mathely/</t>
  </si>
  <si>
    <t>Sergio Guzman</t>
  </si>
  <si>
    <t>520 S Indiana St</t>
  </si>
  <si>
    <t>Sergio Guzman, identified as an 18-year-old white man, was shot and killed in the 500 block South Indiana Street in East Los Angeles, according to Los Angeles County coroner's records.</t>
  </si>
  <si>
    <t>http://homicide.latimes.com/post/sergio-guzman/</t>
  </si>
  <si>
    <t>Carlos Cuellar Jr.</t>
  </si>
  <si>
    <t>8509 Beverly Dr</t>
  </si>
  <si>
    <t>Carlos Cuellar Jr., 42, reported by the LA Times, died after being shot in Whittier, according to Los Angeles County coroner's records.</t>
  </si>
  <si>
    <t>http://homicide.latimes.com/post/carlos-cuellar-jr/</t>
  </si>
  <si>
    <t>Michael Hunter</t>
  </si>
  <si>
    <t>5849 Sunset Blvd</t>
  </si>
  <si>
    <t>90028</t>
  </si>
  <si>
    <t>Michael Hunter, 46, reported by the LA Times, died after being shot in Hollywood, according to Los Angeles County coroner's records.</t>
  </si>
  <si>
    <t>http://homicide.latimes.com/post/michael-hunter/</t>
  </si>
  <si>
    <t>Jeffery Lynn Smith Jr.</t>
  </si>
  <si>
    <t>Santa Clara Avenue &amp; Electric Court</t>
  </si>
  <si>
    <t>Jeffery Lynn Smith Jr., 23, reported by the LA Times, died after being shot in Venice, according to Los Angeles County coroner's records.</t>
  </si>
  <si>
    <t>http://homicide.latimes.com/post/jeffery-lynn-smith-jr/</t>
  </si>
  <si>
    <t>Rafael Garcia Ramos</t>
  </si>
  <si>
    <t>521 Banning Blvd</t>
  </si>
  <si>
    <t>Rafael Garcia Ramos, 22, reported by the LA Times, died after being shot in Wilmington, according to Los Angeles County coroner's records.</t>
  </si>
  <si>
    <t>http://homicide.latimes.com/post/rafael-garcia-ramos/</t>
  </si>
  <si>
    <t>Sergio Abel Hurtado</t>
  </si>
  <si>
    <t>1224 E. 10th St.</t>
  </si>
  <si>
    <t>Sergio Abel Hurtado, 29, reported by the LA Times, died after being shot in Long Beach, according to Los Angeles County coroner's records.</t>
  </si>
  <si>
    <t>http://homicide.latimes.com/post/sergio-abel-hurtado/</t>
  </si>
  <si>
    <t>Mariano Velasquez</t>
  </si>
  <si>
    <t>4880 Downing Ave</t>
  </si>
  <si>
    <t>Reported by the LA Times, Mariano Velasquez, 31, died after being shot in Baldwin Park, according to Los Angeles County coroner's records.</t>
  </si>
  <si>
    <t>http://homicide.latimes.com/post/mariano-velasquez/</t>
  </si>
  <si>
    <t>Freddy Davis Jr.</t>
  </si>
  <si>
    <t>148th Street &amp; Central Avenue</t>
  </si>
  <si>
    <t>Davis was suspected of having a weapon, although it's disputed whether he pointed it at officers, he was shot in the back running away. His family awarded $2.65 million.</t>
  </si>
  <si>
    <t>http://articles.latimes.com/2009/aug/15/local/me-baca-verdict15</t>
  </si>
  <si>
    <t>Tony Martinez Jr.</t>
  </si>
  <si>
    <t>1311 Holtwood Ave</t>
  </si>
  <si>
    <t>Reported by the LA Times, Tony Martinez Jr., 34, died after being shot in South El Monte, according to Los Angeles County coroner's records.</t>
  </si>
  <si>
    <t>http://homicide.latimes.com/post/tony-jr-martinez/</t>
  </si>
  <si>
    <t>Jesus Romero</t>
  </si>
  <si>
    <t>Martin Luther King Jr Blvd &amp; S Budlong Ave</t>
  </si>
  <si>
    <t>Reported by the LA Times, Jesus Romero, 25, died after being shot in Vermont Square, according to Los Angeles County coroner's records.</t>
  </si>
  <si>
    <t>http://homicide.latimes.com/post/jesus-romero/</t>
  </si>
  <si>
    <t>Henry James Washington Jr.</t>
  </si>
  <si>
    <t>Vermont Avenue &amp; 47th Street</t>
  </si>
  <si>
    <t>Reported by the LA Times, Henry James Washington Jr., 42, died after being shot in Vermont Square, according to Los Angeles County coroner's records.</t>
  </si>
  <si>
    <t>http://homicide.latimes.com/post/henry-james-washington-jr/</t>
  </si>
  <si>
    <t>Silvio Yamil Canelo</t>
  </si>
  <si>
    <t>5112 Clara St</t>
  </si>
  <si>
    <t>Reported by the LA Times, Silvio Yamil Canelo, 18, died after being shot in Cudahy, according to Los Angeles County coroner's records.</t>
  </si>
  <si>
    <t>http://homicide.latimes.com/post/silvio-yamil-canelo/</t>
  </si>
  <si>
    <t>Pablo Gabriel Gallardo</t>
  </si>
  <si>
    <t>Fort Tejon Rd &amp; Pearblossom Hwy</t>
  </si>
  <si>
    <t>93552</t>
  </si>
  <si>
    <t>Reported by the LA Times, Pablo Gabriel Gallardo, 36, died after being shot in Palmdale, according to Los Angeles County coroner's records.</t>
  </si>
  <si>
    <t>http://homicide.latimes.com/post/pablo-gabriel-gallardo/</t>
  </si>
  <si>
    <t>Salvador O. Navarro Jr.</t>
  </si>
  <si>
    <t>4600 block 98th Street</t>
  </si>
  <si>
    <t>Reported by the LA Times, Salvador O. Navarro Jr., 29, died after being shot in Inglewood, according to Los Angeles County coroner's records.</t>
  </si>
  <si>
    <t>http://homicide.latimes.com/post/salvador-o-navarro-jr/</t>
  </si>
  <si>
    <t>James Fenton McNeal</t>
  </si>
  <si>
    <t>3950 La Salle Ave</t>
  </si>
  <si>
    <t>Reported by the LA Times, James Fenton McNeal, 52, died after being shot in Exposition Park, according to Los Angeles County coroner's records.</t>
  </si>
  <si>
    <t>http://homicide.latimes.com/post/james-fenton-mcneal/</t>
  </si>
  <si>
    <t>James William Weyenberg</t>
  </si>
  <si>
    <t>Victory Boulevard &amp; Sparks Street</t>
  </si>
  <si>
    <t>91506</t>
  </si>
  <si>
    <t>Reported by the LA Times, James William Weyenberg, 42, died after being shot in Burbank, according to Los Angeles County coroner's records.</t>
  </si>
  <si>
    <t>http://homicide.latimes.com/post/james-william-weyenberg/</t>
  </si>
  <si>
    <t>Steven Wayne Trotter Jr.</t>
  </si>
  <si>
    <t>2805 S Figueroa St</t>
  </si>
  <si>
    <t>Reported by the LA Times, Steven Wayne Trotter Jr., 16, died after being shot in University Park, according to Los Angeles County coroner's records.</t>
  </si>
  <si>
    <t>http://homicide.latimes.com/post/steven-wayne-jr-trotter/</t>
  </si>
  <si>
    <t>Peter Fritz Fischer</t>
  </si>
  <si>
    <t>10454 Blumont Road</t>
  </si>
  <si>
    <t>Reported by the LA Times, Peter Fritz Fischer, 57, died after being shot in South Gate, according to Los Angeles County coroner's records.</t>
  </si>
  <si>
    <t>http://homicide.latimes.com/post/peter-fritz-fischer/</t>
  </si>
  <si>
    <t>Melvin Lee Hilliard Jr.</t>
  </si>
  <si>
    <t>1004 W. 122nd St.</t>
  </si>
  <si>
    <t>Reported by the LA Times, Melvin Lee Hilliard Jr., 21, died after being shot in Athens, according to Los Angeles County coroner's records.</t>
  </si>
  <si>
    <t>http://homicide.latimes.com/post/melvin-lee-hilliard-jr/</t>
  </si>
  <si>
    <t>Arturo Martinez Haro</t>
  </si>
  <si>
    <t>Paramount Blvd &amp; Comolette St</t>
  </si>
  <si>
    <t>90242</t>
  </si>
  <si>
    <t>Reported by the LA Times, Arturo Martinez Haro, 45, died after being shot in Downey, according to Los Angeles County coroner's records.</t>
  </si>
  <si>
    <t>http://homicide.latimes.com/post/arturo-martinez-haro/</t>
  </si>
  <si>
    <t>Esteban Pacheco</t>
  </si>
  <si>
    <t>79th Street &amp; Broadway</t>
  </si>
  <si>
    <t>Reported by the LA Times, Esteban Pacheco, 42, died after being shot in Florence, according to Los Angeles County coroner's records.</t>
  </si>
  <si>
    <t>http://homicide.latimes.com/post/esteban-pacheco/</t>
  </si>
  <si>
    <t>Lawrence Ronnell Taylor</t>
  </si>
  <si>
    <t>http://homicide.latimes.com/post/lawrence-ronnell-taylor/</t>
  </si>
  <si>
    <t>142nd Street &amp; Parmalee Avenue</t>
  </si>
  <si>
    <t>Reported by the LA Times, Lawrence Ronnell Taylor, 44, died after being shot in Compton, according to Los Angeles County coroner's records.</t>
  </si>
  <si>
    <t>Andres Garcia</t>
  </si>
  <si>
    <t>25501 Sierra Highway</t>
  </si>
  <si>
    <t>91321</t>
  </si>
  <si>
    <t>Reported by the LA Times, Andres Garcia, 58, died after being shot in Santa Clarita, according to Los Angeles County coroner's records.</t>
  </si>
  <si>
    <t>http://homicide.latimes.com/post/andres-garcia/</t>
  </si>
  <si>
    <t>Juan Luis Curiel</t>
  </si>
  <si>
    <t>19320 Parthenia St.</t>
  </si>
  <si>
    <t>Two narcotics officers, working out of the Devonshire Police Station, were investigating complaints of drug activities in Chatsworth. Police Officers Marco Taoatao, 32, and Jay Espiritu, 38, drove into the alley behind the home and noticed a charcoal Nissan Altima, which had been described in the public complaints. The two men in the Altima drove away immediately. As the car circled the block, the officers followed and radioed for a marked police car to detain the men. The Altima pulled back into the alley and stopped behind the suspected drug house. The driver abruptly ran from the car as another man ran out of the house, firing a gun. Both officers returned fire at the gunman, Juan Curiel, 30, was hit and died a short time later.</t>
  </si>
  <si>
    <t>http://www.lapdonline.org/devonshire_news/news_view/33254</t>
  </si>
  <si>
    <t>Erica Maria Hindman</t>
  </si>
  <si>
    <t>North Marengo Avenue and Tremont Street</t>
  </si>
  <si>
    <t>Witnesses called police and reported that someone was firing a gun at a group of teenagers. When Officer Timothy Bundy arrived, he saw Walter Villanueva shooting at a house. Villanueva attempted to flee in a car as Bundy fired one shot, which hit and killed Hindman, who sitting in the front seat of Villanueva's vehicle. Villanueva was later tried and sentenced to 39 years to life for the killing.</t>
  </si>
  <si>
    <t>http://www.pasadenastarnews.com/general-news/20090514/gang-member-gets-39-years-to-life-for-shooting</t>
  </si>
  <si>
    <t>922 E. 84th St.</t>
  </si>
  <si>
    <t>Reported by the LA Times, Robert Henderson, 30, died after being shot in Florence, according to Los Angeles County coroner's records.</t>
  </si>
  <si>
    <t>http://homicide.latimes.com/post/robert-henderson/</t>
  </si>
  <si>
    <t>Gerald J. Peterson Jr.</t>
  </si>
  <si>
    <t>Vermont Route 100</t>
  </si>
  <si>
    <t>West Dover</t>
  </si>
  <si>
    <t>05356</t>
  </si>
  <si>
    <t>Vermont State Police</t>
  </si>
  <si>
    <t>Two state troopers ran over Peterson on Route 100 at 3 a.m., one after the other, although an autopsy confirmed that the impact of the first cruiser killed him. Why Peterson was lying prone in the road nobody could say. At a presser the head of the state police bristled, offended by a suggestion that the troopers might be tested for drugs.</t>
  </si>
  <si>
    <t>http://www.rutlandherald.com/apps/pbcs.dll/article?AID=/20071212/NEWS04/712120404?template=printart</t>
  </si>
  <si>
    <t>Andrew S. Castonguay</t>
  </si>
  <si>
    <t>http://www.telegram.com/apps/pbcsi.dll/bilde?Site=WT&amp;Date=20080215&amp;Category=NEWS&amp;ArtNo=802150601&amp;Ref=V2&amp;Profile=1116&amp;maxW=335</t>
  </si>
  <si>
    <t>Route 2 and Route 2A</t>
  </si>
  <si>
    <t>Phillipston</t>
  </si>
  <si>
    <t>01331</t>
  </si>
  <si>
    <t>Good Samaritan Castonguay was assisting a motorist on an overpass when another vehicle slid on road ice and swerved towards him. He hopped over the rail, fell from the overpass onto another road, and was fatally struck by a state trooper responding to the original incident.</t>
  </si>
  <si>
    <t>http://www.telegram.com/article/20080215/NEWS/802150601/1116</t>
  </si>
  <si>
    <t>Jerome Nichols</t>
  </si>
  <si>
    <t>http://imgick.lehighvalleylive.com/home/lvlive-media/width620/img/breaking-news_impact/photo/jerome-nichols--a1928ee805cc6cbc.jpg</t>
  </si>
  <si>
    <t>North Plymouth Street</t>
  </si>
  <si>
    <t>18109</t>
  </si>
  <si>
    <t>Catasauqua Police Department, Pennsylvania State Police</t>
  </si>
  <si>
    <t>Nichols stabbed woman in Whitehall Township and then stabbed Catasauqua police officer before he was shot</t>
  </si>
  <si>
    <t>http://www.lehighvalleylive.com/breaking-news/index.ssf/2015/02/officer_shoots_catasauqua_man.html</t>
  </si>
  <si>
    <t>Charly Leundeu "Africa" Keunang</t>
  </si>
  <si>
    <t>http://www.trbimg.com/img-54f8ed1f/turbine/la-me-ln-coroners-official-release-id-of-homeless-man-killed-by-lapd-20150305</t>
  </si>
  <si>
    <t>500 block San Pedro Street</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</si>
  <si>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</si>
  <si>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</si>
  <si>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new, srohara</t>
  </si>
  <si>
    <t>David Glowczenski</t>
  </si>
  <si>
    <t>70 Layton Avenue</t>
  </si>
  <si>
    <t>Southampton</t>
  </si>
  <si>
    <t>11968</t>
  </si>
  <si>
    <t>Southampton Village Police Department</t>
  </si>
  <si>
    <t>Glowczenski and his extensive history of mental health issues, including prior assaults on officers, were well known to the four police as they responded to 911 calls about the victim appearing at a local school. The encounter escalated into a five-person struggle to get the victim cuffed and on his stomach. Physical evidence showed he was Tased nine separate times, as well as pepper sprayed and zip-tied, before he stopped breathing. Glowczenski's family has been legally active including filing a $1B suit against Taser International.</t>
  </si>
  <si>
    <t>http://law.justia.com/cases/federal/district-courts/new-york/nyedce/2:2004cv04052/235256/140</t>
  </si>
  <si>
    <t>Christopher Lamont Hunter</t>
  </si>
  <si>
    <t>21St Street &amp; Wilshire Boulevard</t>
  </si>
  <si>
    <t>90404</t>
  </si>
  <si>
    <t>Santa Monica Police Department</t>
  </si>
  <si>
    <t>Officers responded to a fight at a nightclub. They said Hunter fled but turned toward them holding a gun, witnesses at the scene said Hunter was unarmed with hands above his head. Santa Monica settled for $250,000.</t>
  </si>
  <si>
    <t>http://articles.latimes.com/2006/sep/05/local/me-shootings5</t>
  </si>
  <si>
    <t>Craig Jacobi Hill</t>
  </si>
  <si>
    <t>Aranbe Avenue &amp; Maple Street</t>
  </si>
  <si>
    <t>Reported by the LA Times, Craig Jacobi Hill, 27, died after being shot in Compton, according to Los Angeles County coroner's records.</t>
  </si>
  <si>
    <t>http://homicide.latimes.com/post/craig-jacobi-hill/</t>
  </si>
  <si>
    <t>Marcos Gabriel Bonilla</t>
  </si>
  <si>
    <t>Reservoir Street &amp; Monterey Avenue</t>
  </si>
  <si>
    <t>Reported by the LA Times, Marcos Gabriel Bonilla, 30, died after being shot in Pomona, according to Los Angeles County coroner's records.</t>
  </si>
  <si>
    <t>http://homicide.latimes.com/post/marcos-gabriel-bonilla/</t>
  </si>
  <si>
    <t>Stephen Glen Lewis III</t>
  </si>
  <si>
    <t>6131 Telegraph Road</t>
  </si>
  <si>
    <t>Commerce</t>
  </si>
  <si>
    <t>90040</t>
  </si>
  <si>
    <t>Reported by the LA Times, Stephen Glen Lewis III, 34, died after being shot in Commerce, according to Los Angeles County coroner's records.</t>
  </si>
  <si>
    <t>http://homicide.latimes.com/post/stephen-glen-iii-lewis/</t>
  </si>
  <si>
    <t>Antonio Fernando Biales</t>
  </si>
  <si>
    <t>Lilycrest Avenue &amp; North Edgemont Street</t>
  </si>
  <si>
    <t>Reported by the LA Times, Antonio Fernando Biales, 34, died after being shot in East Hollywood, according to Los Angeles County coroner's records.</t>
  </si>
  <si>
    <t>http://homicide.latimes.com/post/antonio-fernando-biales/</t>
  </si>
  <si>
    <t>Jerome Stephens Jr.</t>
  </si>
  <si>
    <t>648 E 108th St</t>
  </si>
  <si>
    <t>Reported by the LA Times, Jerome Stephens Jr., 21, died after being shot in Green Meadows, according to Los Angeles County coroner's records.</t>
  </si>
  <si>
    <t>http://homicide.latimes.com/post/jerome-stephens-jr/</t>
  </si>
  <si>
    <t>Alfredo Valdivia</t>
  </si>
  <si>
    <t>17785 Center Court Drive</t>
  </si>
  <si>
    <t>Cerritos</t>
  </si>
  <si>
    <t>90703</t>
  </si>
  <si>
    <t>Reported by the LA Times, Alfredo Valdivia, 38, died after being shot in Cerritos, according to Los Angeles County coroner's records.</t>
  </si>
  <si>
    <t>http://homicide.latimes.com/post/alfredo-valdivia/</t>
  </si>
  <si>
    <t>Arthur Mike Nava</t>
  </si>
  <si>
    <t>4311 Hammel St.</t>
  </si>
  <si>
    <t>Reported by the LA Times, Arthur Mike Nava, 40, died after being shot in East Los Angeles, according to Los Angeles County coroner's records.</t>
  </si>
  <si>
    <t>http://homicide.latimes.com/post/arthur-mike-nava/</t>
  </si>
  <si>
    <t>Edward Melgoza</t>
  </si>
  <si>
    <t>9626 San Luis Ave.</t>
  </si>
  <si>
    <t>Reported by the LA Times, Edward Melgoza, 38, died after being shot in South Gate, according to Los Angeles County coroner's records.</t>
  </si>
  <si>
    <t>http://homicide.latimes.com/post/edward-melgoza/</t>
  </si>
  <si>
    <t>Rudy Oswaldo Cano</t>
  </si>
  <si>
    <t>704 South Pacific Ave.</t>
  </si>
  <si>
    <t>San Pedro</t>
  </si>
  <si>
    <t>90731</t>
  </si>
  <si>
    <t>Reported by the LA Times, Rudy Oswaldo Cano, 30, died after being shot in San Pedro, according to Los Angeles County coroner's records.</t>
  </si>
  <si>
    <t>http://homicide.latimes.com/post/rudy-oswaldo-cano/</t>
  </si>
  <si>
    <t>Joseph Scott Spidell</t>
  </si>
  <si>
    <t>Woodley Avenue &amp; Sherman Way</t>
  </si>
  <si>
    <t>Spidell was shot to death by police after a car chase, smoking crack, and holding a spark plug as if it were a gun pointed at police.</t>
  </si>
  <si>
    <t>http://www.dailynews.com/general-news/20061228/man-killed-by-cops-held-spark-plug</t>
  </si>
  <si>
    <t>John Goudeaux</t>
  </si>
  <si>
    <t>17600 Runnymede St.</t>
  </si>
  <si>
    <t>Van Nuys Police Department</t>
  </si>
  <si>
    <t>Goudeaux was shot and killed by police. He died about two hours after a confrontation with police. The officer was responding to a report of a kidnapping, police said.The said Goudeaux was wielding a metal rod and was naked when he confronted the officer.</t>
  </si>
  <si>
    <t>http://homicide.latimes.com/post/john-goudeaux/</t>
  </si>
  <si>
    <t>Luis Salinas</t>
  </si>
  <si>
    <t>15444 Nordhoff St.</t>
  </si>
  <si>
    <t>Reported by the LA Times, Luis Salinas, 23, was shot multiple times by a police officer in the San Fernando Valley.</t>
  </si>
  <si>
    <t>http://homicide.latimes.com/post/luis-salinas/</t>
  </si>
  <si>
    <t>Javier Chavez</t>
  </si>
  <si>
    <t>3608 W. 30th St.</t>
  </si>
  <si>
    <t>Reported by the LA Times, Javier Orantez Chavez, 30, was shot by police during a gun battle in near pitch darkness and died at the scene.</t>
  </si>
  <si>
    <t>http://homicide.latimes.com/post/javier-chavez/</t>
  </si>
  <si>
    <t>Pedro Renteria</t>
  </si>
  <si>
    <t>http://homicide.latimes.com.s3.amazonaws.com/media/homicide/renteria.jpg</t>
  </si>
  <si>
    <t>1418 W 225th St</t>
  </si>
  <si>
    <t>Police alleged Renteria was a gang member who pointed a gun at them, and they shot him to death.</t>
  </si>
  <si>
    <t>http://homicide.latimes.com/post/pedro-renteria/</t>
  </si>
  <si>
    <t>Richard Tyson</t>
  </si>
  <si>
    <t>http://homicide.latimes.com.s3.amazonaws.com/media/homicide/tysonrichard.jpg</t>
  </si>
  <si>
    <t>906 Victor Ave</t>
  </si>
  <si>
    <t>Officers tried to stop Tyson on a bicycle for a municipal code violation, he ran, hid, the officer claims Tyson advanced towards him and reached for his belt, and the officer shot him several times.</t>
  </si>
  <si>
    <t>http://homicide.latimes.com/post/richard-tyson/</t>
  </si>
  <si>
    <t>Andrew MacEarchern</t>
  </si>
  <si>
    <t>Sepulveda Blvd. and Rosecrans Ave.</t>
  </si>
  <si>
    <t>El Segundo</t>
  </si>
  <si>
    <t>90245</t>
  </si>
  <si>
    <t>The officer was responding to a call about a man holding a knife, The officer said MacEarchern advanced towards him with the knife out and wouldn't drop it, and was shot to death.</t>
  </si>
  <si>
    <t>http://homicide.latimes.com/post/andrew-macearchern/</t>
  </si>
  <si>
    <t>Juan Velasco</t>
  </si>
  <si>
    <t>5900 block Southside Drive</t>
  </si>
  <si>
    <t>Velasco tried to rob an off-duty deputy and beat the officer, who shot him to death even though he announced he was an officer.</t>
  </si>
  <si>
    <t>http://homicide.latimes.com/post/juan-velasco/</t>
  </si>
  <si>
    <t>Ventura Saenz</t>
  </si>
  <si>
    <t>Pixley Ave. and Muriel Ave.</t>
  </si>
  <si>
    <t>Officers say that they shot Saenz to death in a gun battle after a traffic stop for an illegal u-turn and a chase.</t>
  </si>
  <si>
    <t>http://homicide.latimes.com/post/ventura-saenz/</t>
  </si>
  <si>
    <t>Joseph Bernerd Hradec</t>
  </si>
  <si>
    <t>http://seattletimes.com/ABPub/2009/01/15/2008634085.jpg</t>
  </si>
  <si>
    <t>12035 Aurora Ave. N.</t>
  </si>
  <si>
    <t>Seattle Police responded to a domestic violence report at motel, where they found a woman screaming that the man inside had a knife.  Hradec refused to allow officers in.  They ultimately broke a window and tasered suspect, who did not go down.  Suspect had a knife and made sudden move, after which 5 officers shot him.</t>
  </si>
  <si>
    <t>http://www.seattlepi.com/local/article/Man-killed-by-police-was-released-from-jail-Jan-8-1297569.php</t>
  </si>
  <si>
    <t>gunviolencearchive.org/jere</t>
  </si>
  <si>
    <t>John Curtis Coates</t>
  </si>
  <si>
    <t>1137 Battlefield Pkwy</t>
  </si>
  <si>
    <t>Fort Oglethorpe</t>
  </si>
  <si>
    <t>30742</t>
  </si>
  <si>
    <t>Catoosa</t>
  </si>
  <si>
    <t>Walker County Sheriff's Office, Fort Oglethorpe Police Department</t>
  </si>
  <si>
    <t>Deputry Terry Miller tried to serve a warrant on Mr. Coates in the parking lot of a Chick-fil-A. Mr. Coates told the deputy he would not go with him or to jail. Deputy Miller called for back-up, and Fort Oglethorpe Officer Mitchell Moore responded. Both men encountered resistance from Mr. Coates. During a struggle with officers, Mr. Coates retrieved a handgun from his vehicle's glove box and fired, striking Officer Moore in the back. Deputy Miller returned fire, fatally wounding Mr. Coates.</t>
  </si>
  <si>
    <t>http://www.timesfreepress.com/news/news/story/2009/jun/26/fort-oglethorpeman-shot-by-police-had-long-history/224854/</t>
  </si>
  <si>
    <t>Shirron/Irish</t>
  </si>
  <si>
    <t>Hector Esparza</t>
  </si>
  <si>
    <t>http://extras.mnginteractive.com/live/media/site36/2009/0702/20090702__20090703_B01_CD03SHOOT~p2.JPG</t>
  </si>
  <si>
    <t>4503 Fillmore St</t>
  </si>
  <si>
    <t>Police were responding to a family disturbance, in which Esparza reportedly attacked his step-father. Esparza was in a bedroom, and claiming to be armed with a gun. Esparza suddenly exited the bedroom and raised a gun towards two officers. Officers immediately fired and killed Esparza. The gun turned out to be a BB gun.</t>
  </si>
  <si>
    <t>http://www.denverpost.com/ci_12745766</t>
  </si>
  <si>
    <t>Dwight Monnie</t>
  </si>
  <si>
    <t>98223</t>
  </si>
  <si>
    <t>Snohomish</t>
  </si>
  <si>
    <t>Snohomish County Sheriff's Office</t>
  </si>
  <si>
    <t>Shot by deputy responding to a domestic violence call after a standoff with Mr. Monnie.</t>
  </si>
  <si>
    <t>http://www.heraldnet.com/assets/pdf/DH72716626.pdf</t>
  </si>
  <si>
    <t>James L. Slater Jr.</t>
  </si>
  <si>
    <t>16000 block Northeast Woodinville-Duvall Road</t>
  </si>
  <si>
    <t>Woodinville</t>
  </si>
  <si>
    <t>98072</t>
  </si>
  <si>
    <t>Shot while deputies were responding to a domestic violence call.</t>
  </si>
  <si>
    <t>http://seattletimes.com/html/localnews/2009434966_webdeputyshooting08m.html</t>
  </si>
  <si>
    <t>Pedro Fernandez</t>
  </si>
  <si>
    <t>http://homicide.latimes.com.s3.amazonaws.com/media/homicide/pedro_fernandez.jpg</t>
  </si>
  <si>
    <t>11346 Iowa Ave</t>
  </si>
  <si>
    <t>Fernandez and another man were robbing a man and a woman when a police officer drove by in an unmarked patrol car. When Officer Kenneth Collard got out of the patrol car, the other man ran off and Fernandez approached with an object in his hand. Collard shot Fernandez in the torso, and he died at the scene.</t>
  </si>
  <si>
    <t>http://homicide.latimes.com/post/pedro-fernandez/</t>
  </si>
  <si>
    <t>John Pebles</t>
  </si>
  <si>
    <t>http://media.komonews.com/images/090708_John_Pebles_small.jpg</t>
  </si>
  <si>
    <t>NE 8th St &amp; 120th Ave NE</t>
  </si>
  <si>
    <t>While an officer tried to detain Pebles, the suspect charged at the officer with a knife. The officer shot and killed Pebles. Police were responding to a report of domestic disturbance.</t>
  </si>
  <si>
    <t>http://seattletimes.com/html/localnews/2009436374_copshooting09m0.html</t>
  </si>
  <si>
    <t>Shirron/jere'</t>
  </si>
  <si>
    <t>Howard Gross</t>
  </si>
  <si>
    <t>http://homicide.latimes.com.s3.amazonaws.com/media/homicide/GrossHoward.jpg</t>
  </si>
  <si>
    <t>9243 Ramona Blvd.</t>
  </si>
  <si>
    <t>Los County Sheriff's Office</t>
  </si>
  <si>
    <t>Gross, who was wielding two meat cleavers and shouting at authorities to kill him, was shot to death outside his Rosemead apartment. Two sheriff's deputies each fired one round at Gross after he advanced on them with the cleavers.</t>
  </si>
  <si>
    <t>http://homicide.latimes.com/post/howard-gross/</t>
  </si>
  <si>
    <t>Shawn Larson</t>
  </si>
  <si>
    <t>WA-9 &amp; WA-92</t>
  </si>
  <si>
    <t>Lake Stevens</t>
  </si>
  <si>
    <t>98258</t>
  </si>
  <si>
    <t>A motorist alerted Deputy Hostetter that Larson's pickup truck had been all over the road. The deputy approached the now parked truck. He and Larson had a short exchange. The deputy ordered Larson to show his hands. That's when Larson lifted his right hand and showed the deputy he was holding a .45 caliber handgun. The deputy yelled for Larson to drop the weapon, but Larson appeared to raise the gun and began pointing it in the deputy's direction. The deputy fired. He later learned that the gun was zip-tied to and taped to Larson's hand.</t>
  </si>
  <si>
    <t>http://www.heraldnet.com/article/20110216/NEWS01/702169783</t>
  </si>
  <si>
    <t>Jessie Long</t>
  </si>
  <si>
    <t>49th St. and Wadsworth Ave.</t>
  </si>
  <si>
    <t>Undercover officers witnessed the robbery of a cellphone store and then saw a group of men, including Long, get into a gold Pontiac. Detectives Walthers and Nolte followed the car away from the scene of the alleged robbery and used a "standard manuever" to block the vehicle. The detectives identified themselves as police and ordered the suspects to surrender. Marquis Walker, who was seated in the backseat, pulled a gun and pointed it at the direction of the detectives. Walthers and Nolte each fired at the car.</t>
  </si>
  <si>
    <t>http://homicide.latimes.com/post/jessie-long/</t>
  </si>
  <si>
    <t>Guillermo Saucedo</t>
  </si>
  <si>
    <t>http://homicide.latimes.com.s3.amazonaws.com/media/homicide/SaucedoGuillermo.jpg</t>
  </si>
  <si>
    <t>12716 Waldorf Dr.</t>
  </si>
  <si>
    <t>Saucedo allegedly pulled a gun on sheriff’s deputies as they were trying to disperse a house party in Lynwood and was shot and killed by deputies</t>
  </si>
  <si>
    <t>http://homicide.latimes.com/post/guillermo-saucedo/</t>
  </si>
  <si>
    <t>Ezequiel Tito Jacobo</t>
  </si>
  <si>
    <t>http://homicide.latimes.com.s3.amazonaws.com/media/homicide/JacoboEzequiel.jpg</t>
  </si>
  <si>
    <t>6 Squaw Peak Lane</t>
  </si>
  <si>
    <t>Jacobo was shot and killed by sheriff's deputies in an alley behind an apartment complex after an altercation with deputies.</t>
  </si>
  <si>
    <t>http://homicide.latimes.com/post/ezequiel-jacobo/</t>
  </si>
  <si>
    <t>Oran Douglas III</t>
  </si>
  <si>
    <t>http://homicide.latimes.com.s3.amazonaws.com/media/homicide/DouglasOran.jpg</t>
  </si>
  <si>
    <t>919 W. 68th St.</t>
  </si>
  <si>
    <t>Two officers on patrol recognized Douglas, who they described as a parolee and known gang member. Officer Holguin exited the patrol car to approach Douglas and called his name. Douglas was holding his waist as he ran. He stumbled as he drew a gun from his waistband. He then turned toward the officer with his gun, and officer Holguin then shot and killed Douglas.</t>
  </si>
  <si>
    <t>http://homicide.latimes.com/neighborhood/vermont-slauson/year/2009</t>
  </si>
  <si>
    <t>Joseph Leonard Burkett</t>
  </si>
  <si>
    <t>413 Lilly Rd NE</t>
  </si>
  <si>
    <t>Burkett was shot and killed after pulling out gun and not allowing police to take it from him. Burkett was in the emergency room of a hospital being treated for a head injury. Police were called in when Burkett became agitated. The officers confiscated two guns from Burkett and remained while he was treated.</t>
  </si>
  <si>
    <t>http://www.komonews.com/news/local/53299787.html</t>
  </si>
  <si>
    <t>http://homicide.latimes.com.s3.amazonaws.com/media/homicide/BrownRobert.jpg</t>
  </si>
  <si>
    <t>10803 S. Avalon Blvd.</t>
  </si>
  <si>
    <t>Brown shot a manager at his retirement home. When LAPD officers responded to the scene Brown allegedly pointed his weapon at the officers, and at least one officer shot him. The manager survived the shooting.</t>
  </si>
  <si>
    <t>http://homicide.latimes.com/post/robert-brown/</t>
  </si>
  <si>
    <t>Darrick Collins</t>
  </si>
  <si>
    <t>http://latimesblogs.latimes.com/.a/6a00d8341c630a53ef0120a597586d970b-800wi</t>
  </si>
  <si>
    <t>1234 Poindexter Ave.</t>
  </si>
  <si>
    <t>Collins was shot and killed by a L.A. County Sheriff's deputy. The deputy had chased Collins up his driveway and into his own backyard, believing he was a robbery suspect. The deputy saw Collins reach for his waistband, causing him to fear that Collins was going for a weapon. The deputy fired at Collins through a wooden gate, fatally hitting him in the back of the neck.</t>
  </si>
  <si>
    <t>http://homicide.latimes.com/post/darrick-collins/</t>
  </si>
  <si>
    <t>Christopher Villarreal</t>
  </si>
  <si>
    <t>Washington St. and Kennewick Ave.</t>
  </si>
  <si>
    <t>Shot after attempting to ram a police officer on a motorcycle with his car. Police were pursuing Villareal for erratic driving. In March 2013, a federal judge determined that a wrongful death lawsuit against the officer could proceed to trial.</t>
  </si>
  <si>
    <t>http://www.tri-cityherald.com/2009/09/15/717279_kennewick-police-fatally-shoot.html?rh=1</t>
  </si>
  <si>
    <t>Efrain Lara Gutierrez</t>
  </si>
  <si>
    <t>18203 Renwick Rd.</t>
  </si>
  <si>
    <t>Deputies were attempting to detain two suspected car thieves when they ran away. When they cornered one fo the men, he pulled out a knife. One of the deputies fired several rounds from his weapon, hitting the suspect.</t>
  </si>
  <si>
    <t>http://homicide.latimes.com/post/efrain-lara-gutierrez/</t>
  </si>
  <si>
    <t>Erik Von Davis</t>
  </si>
  <si>
    <t>100 block Ruth Circle</t>
  </si>
  <si>
    <t>Stockbridge</t>
  </si>
  <si>
    <t>30281</t>
  </si>
  <si>
    <t>Shot after striking officer in the neck with a hammer. Police were responding to the sounds of shouting. Davis was in the doorway of a home “yelling all sorts of crazy things.”</t>
  </si>
  <si>
    <t>http://www.ajc.com/news/news/local/hammer-wielding-man-killed-by-henry-county-police/nQYFD/</t>
  </si>
  <si>
    <t>John Fulchiero</t>
  </si>
  <si>
    <t>3107 Midvale Ave.</t>
  </si>
  <si>
    <t>Fulchiero was shot by LAPD officers and died. Officers had gone to the address after Fulchiero called police and said that he had killed his girlfriend and was going to kill himself. Police shot and killed Fulchiero outside the home when he pointed the weapon at officers. A handgun was recovered at the scene. Fulhiero's girlfriend was inside the home and uninjured.</t>
  </si>
  <si>
    <t>http://homicide.latimes.com/post/john-fulchiero/</t>
  </si>
  <si>
    <t>Sarah Ann Riggins</t>
  </si>
  <si>
    <t>u/k        Female</t>
  </si>
  <si>
    <t>http://walb.images.worldnow.com/images/11386218_BG1.jpg</t>
  </si>
  <si>
    <t>1207 W. Gordon Ave.</t>
  </si>
  <si>
    <t>31707</t>
  </si>
  <si>
    <t>Ms. Riggins' boyfriend, Eddie Anderson, called police to report a domestic disturbance. Officer Strom arrived at the scene and found Ms. Riggins armed with a handgun and knife. Officer Strom drew his own weapon and ordered Ms. Riggins repeatedly to drop her weapon. Ms. Riggins did not drop the weapon but instead fired a shot. Officer Strom then returned fire, striking Sarah Riggins twice and killing her.</t>
  </si>
  <si>
    <t>http://thealbanyjournal.com/2010/01/da-greg-edwards-says-police-shooting-death-of-sarah-riggins-justified/</t>
  </si>
  <si>
    <t>Julian Nolasco</t>
  </si>
  <si>
    <t>E. 59th St. and Avalon Blvd</t>
  </si>
  <si>
    <t>Nolasco took a car at gunpoint and was being pursued by police when he stopped at an intersection. Nolasco jumped out of the car and fired at officers. Police officers returned fire and hit Nolasco.</t>
  </si>
  <si>
    <t>http://homicide.latimes.com/post/julian-nolasco/</t>
  </si>
  <si>
    <t>Chad Pierce</t>
  </si>
  <si>
    <t>Pioneer Road and Wood Valley Road</t>
  </si>
  <si>
    <t>39813</t>
  </si>
  <si>
    <t>Calhoon</t>
  </si>
  <si>
    <t>Edison Police Department</t>
  </si>
  <si>
    <t>Pierce led police on a high speed chase. After wrecking his vehicle, Pierce failed to comply with officers' orders to get out. After Pierce reportedly reached into his truck's console and glove box, Officer Kopkie opened fire. Pierce was struck by at least three shots and killed. No weapon was recovered from Pierce's vehicle.</t>
  </si>
  <si>
    <t>http://www.earlycountynews.com/news/2009-11-11/Front_Page/High_speed_chase_ends_in_deadly_shooting.html</t>
  </si>
  <si>
    <t>Terry Ramsey</t>
  </si>
  <si>
    <t>http://3.bp.blogspot.com/_8fXsaAaiY3I/SvxZ59S1qdI/AAAAAAAABy8/prAvi1UKOzw/s1600/Terry+Ramsey.jpg</t>
  </si>
  <si>
    <t>814 Metcalf St.</t>
  </si>
  <si>
    <t>30904</t>
  </si>
  <si>
    <t>Ramsey was shot after refusing to put down the knife he was holding to the throat of his estranged wife. Police were responding to a report of a domestic disturbance.</t>
  </si>
  <si>
    <t>http://chronicle.augusta.com/news/crime-courts/2009-11-13/officers-kill-murder-suspect</t>
  </si>
  <si>
    <t>Daniel Carlon</t>
  </si>
  <si>
    <t>1344 1/4 Cochran Ave.</t>
  </si>
  <si>
    <t>90019</t>
  </si>
  <si>
    <t>Carlon was shot by officers while he was fatally stabbing Flor Medrano, his ex-girlfriend who had just filed a domestic abuse report against Carlon. The officers had just escorted Medrano home and were on the lookout for Carlon when they heard Medrano screaming.</t>
  </si>
  <si>
    <t>http://homicide.latimes.com/post/daniel-carlon/</t>
  </si>
  <si>
    <t>Emmanuel Alvarez</t>
  </si>
  <si>
    <t>S. Azusa and Greenville Dr.</t>
  </si>
  <si>
    <t>West Covina police pulled over a car containing three men for possible vehicle code violations. The officers ordered Alvarez out of the back seat and were patting him down when the driver and front seat passenger got out of the car with handguns and ran down the street. Alvarez then reached ino his waistband and pulled out a handgun. One officer shoved Alvarez away to create distance, pulled his handgun and then shot Alvarez twice in the upper torso.</t>
  </si>
  <si>
    <t>http://homicide.latimes.com/post/emmanuel-alvarez/</t>
  </si>
  <si>
    <t>John C. Vu</t>
  </si>
  <si>
    <t>http://www.gannett-cdn.com/-mm-/2f5d7a6e607da7560854cfe1de303beb03eb5859/c=0-0-680-510&amp;r=x404&amp;c=534x401/http/king-download.edgesuite.net/archive/images/johnvu_suspect.jpg</t>
  </si>
  <si>
    <t>1700 block Judd St. N.E.</t>
  </si>
  <si>
    <t>98516</t>
  </si>
  <si>
    <t>Thurston County Sheriff's Office</t>
  </si>
  <si>
    <t>Vu was shot in the rear torso while attempting to flee a house surrounded by Thurston County deputies. The deputies were attempting to effect a warrant for Mr. Vu's arrest on second-degree murder charges.</t>
  </si>
  <si>
    <t>http://www.theolympian.com/2009/12/20/1077097_shooting-suspect-shot-killed.html?rh=1</t>
  </si>
  <si>
    <t>Adam J. Smith</t>
  </si>
  <si>
    <t>20225 Bothell Everett Hwy</t>
  </si>
  <si>
    <t>Bothell</t>
  </si>
  <si>
    <t>98021</t>
  </si>
  <si>
    <t>Smith was shot after refusing to drop a screwdriver that was recently used to stab another man in the face. Police were responding to report of domestic violence.</t>
  </si>
  <si>
    <t>http://www.heraldnet.com/article/20110309/NEWS01/703099877</t>
  </si>
  <si>
    <t>Dennis Gene Cox</t>
  </si>
  <si>
    <t>http://wwwimage.cbsnews.com/images/2010/01/04/image6054115x.jpg</t>
  </si>
  <si>
    <t>243 North College Ave.</t>
  </si>
  <si>
    <t>80524</t>
  </si>
  <si>
    <t>Cox was shot while armed with a handgun after he moved to point the gun at officers. Police had approached Cox as a suspect wanted by the FBI for suspicion of involvement in a kidnapping and assault.</t>
  </si>
  <si>
    <t>http://www.foxnews.com/story/2010/01/01/police-colorado-man-in-suspected-kidnapping-shot-by-authorities/</t>
  </si>
  <si>
    <t>Derek McKinnon</t>
  </si>
  <si>
    <t>http://bloximages.chicago2.vip.townnews.com/valdostadailytimes.com/content/tncms/assets/v3/editorial/8/0c/80cbfd33-4bff-551d-8dd2-44edc85d7575/53e1e6a63b26a.image.jpg?resize=300%2C413</t>
  </si>
  <si>
    <t>Pin Oak Circle</t>
  </si>
  <si>
    <t>Valdosta</t>
  </si>
  <si>
    <t>31602</t>
  </si>
  <si>
    <t>Lowndes</t>
  </si>
  <si>
    <t>Lowndes County Sheriff's Office</t>
  </si>
  <si>
    <t>Deputies were pursuing McKinnon when he ran into a house in Valdosta and held a woman at knifepoint. Deputies told McKinnon repeatedly to put down the knife. When he refused, a deputy fired one shot.</t>
  </si>
  <si>
    <t>http://chronicle.augusta.com/stories/latest/lat_704630.shtml</t>
  </si>
  <si>
    <t>Donald Michael Humphries</t>
  </si>
  <si>
    <t>10098 Holtcamp Rd</t>
  </si>
  <si>
    <t>Sedro-Woolley</t>
  </si>
  <si>
    <t>98284</t>
  </si>
  <si>
    <t>Skagit</t>
  </si>
  <si>
    <t>Sedro-Woolley Police Department</t>
  </si>
  <si>
    <t>Officer Musgrove tried to pull over Humphries for erratic driving. After a chase, Humphries pulled over, got out of his car and began approaching Officer Musgrove. Musgrove ordered Humphries to stop but Humphries pulled out a handgun, forcing Musgrove to fire.</t>
  </si>
  <si>
    <t>http://seattletimes.com/html/localnews/2010846280_apwaskagitofficershooting2ndldwritethru.html</t>
  </si>
  <si>
    <t>Sambo Sim</t>
  </si>
  <si>
    <t>South Alaska Street and South 58th Street</t>
  </si>
  <si>
    <t>98408</t>
  </si>
  <si>
    <t>Mr. Sim was shot by officers after he fired at least four rounds from his pistol at the officers after a low-speed car chase in the city. Sim was hit multiple times and died.</t>
  </si>
  <si>
    <t>http://www.thenewstribune.com/2010/09/24/1354421_3-shooting-deaths-ruled-justifiable.html?rh=1</t>
  </si>
  <si>
    <t>Carlos Ornelas</t>
  </si>
  <si>
    <t>10000 Foothill Blvd.</t>
  </si>
  <si>
    <t>Ornelas was shot by a police officers. Police said Ornelas was wielding a sword. A day earlier, he had attacked and cut another man with it. Police tracked him down to the wash, where a confrontation occurred.The officers shot him multiple times. Suspected church arsonist is fatally shot by police</t>
  </si>
  <si>
    <t>http://homicide.latimes.com/post/carlos-ornelas/</t>
  </si>
  <si>
    <t>Ronald Ball</t>
  </si>
  <si>
    <t>http://homicide.latimes.com.s3.amazonaws.com/media/homicide/ball_ronald.jpg</t>
  </si>
  <si>
    <t>156 W. 32nd St.</t>
  </si>
  <si>
    <t>Police allege Ball ran from police, hid under a car, and when pulled out by an officer, pulled out a gun, and was shot to death.</t>
  </si>
  <si>
    <t>http://homicide.latimes.com/post/ronald-ball/</t>
  </si>
  <si>
    <t>Jamar Witherspoon</t>
  </si>
  <si>
    <t>89th St. and Main St.</t>
  </si>
  <si>
    <t>Officers responded to two shootings, and they allege that Witherspoon ran when he saw officers, rushed them, and had a gun in his belt, so the officers shot him to death.</t>
  </si>
  <si>
    <t>http://homicide.latimes.com/post/jamar-witherspoon/</t>
  </si>
  <si>
    <t>Detrick Ford</t>
  </si>
  <si>
    <t>http://homicide.latimes.com.s3.amazonaws.com/media/homicide/2007-04351.jpg</t>
  </si>
  <si>
    <t>122 E. 120th St.</t>
  </si>
  <si>
    <t>Officers responded to a domestic dispute call, allege Ford charged them with a knife, and shot him to death.</t>
  </si>
  <si>
    <t>http://homicide.latimes.com/post/detrick-ford/</t>
  </si>
  <si>
    <t>Aaron Borden</t>
  </si>
  <si>
    <t>4014 S. Hobart Blvd.</t>
  </si>
  <si>
    <t>Officers responded to a call about a man with a gun harassing people. When they arrived, they allege Borden was in a house and came out with a gun pointed at them before they shot him to death.</t>
  </si>
  <si>
    <t>http://homicide.latimes.com/post/aaron-borden/</t>
  </si>
  <si>
    <t>William Vasquez</t>
  </si>
  <si>
    <t>http://homicide.latimes.com.s3.amazonaws.com/media/homicide/vasquez_william_john.jpg</t>
  </si>
  <si>
    <t>18325 Mansel Ave.</t>
  </si>
  <si>
    <t>90278</t>
  </si>
  <si>
    <t>Police shot Vasquez to death after they allege he was threatening to kill himself and had cut his own stomach.</t>
  </si>
  <si>
    <t>http://homicide.latimes.com/post/william-vasquez/</t>
  </si>
  <si>
    <t>Charlie Wilson</t>
  </si>
  <si>
    <t>2609 231st St.</t>
  </si>
  <si>
    <t>Officers responded to a burglary call, and allege that Wilson was hiding in a shed, and then they shot him to death.</t>
  </si>
  <si>
    <t>http://homicide.latimes.com/post/charlie-wilson/</t>
  </si>
  <si>
    <t>Shaun McCoy</t>
  </si>
  <si>
    <t>Police responded to a burglary call and allege McCoy was hiding in a shed, and they shot him to death.</t>
  </si>
  <si>
    <t>http://homicide.latimes.com/post/shaun-mccoy/</t>
  </si>
  <si>
    <t>Victor Garcia</t>
  </si>
  <si>
    <t>Venice Blvd. and Cattaraugus Ave.</t>
  </si>
  <si>
    <t>Police allege that they arrived at a scene in which Garcia was firing at a rival gang, pointed his gun at the police, and the police shot him to death.</t>
  </si>
  <si>
    <t>http://homicide.latimes.com/post/victor-garcia/</t>
  </si>
  <si>
    <t>Deshawn Adams</t>
  </si>
  <si>
    <t>1825 W. Redondo Beach Blvd.</t>
  </si>
  <si>
    <t>Police allege Adams was involved in a violent armed robbery, although with a replica gun. Officers arrived and say he produced the replica, and they thought it was real, and they shot him to death.</t>
  </si>
  <si>
    <t>http://homicide.latimes.com/post/deshawn-adams/</t>
  </si>
  <si>
    <t>Mark Gregg</t>
  </si>
  <si>
    <t>http://homicide.latimes.com.s3.amazonaws.com/media/homicide/gregg_mark.jpg</t>
  </si>
  <si>
    <t>1452 N. Martel Ave.</t>
  </si>
  <si>
    <t>Police responded to a domestic dispute between roommates. Gregg came outside, and police accounts differ with other witnesses about whether he raised a knife to police, and they shot him to death.</t>
  </si>
  <si>
    <t>www.sandiegoreader.com/news/2007/sep/27/he-could-rap-forever/#</t>
  </si>
  <si>
    <t>Arturo Guzman</t>
  </si>
  <si>
    <t>Las Virgenes Road and Piuma Canyon Road</t>
  </si>
  <si>
    <t>Agoura Hills</t>
  </si>
  <si>
    <t>91301</t>
  </si>
  <si>
    <t>California State Parks</t>
  </si>
  <si>
    <t>A park ranger responded to gun shots, tried to stop the car that Guzman was in, alleges the car bumped him, and the ranger shot him to death.</t>
  </si>
  <si>
    <t>http://homicide.latimes.com/post/arturo-guzman/</t>
  </si>
  <si>
    <t>John Rico</t>
  </si>
  <si>
    <t>5243 Huntington Drive N.</t>
  </si>
  <si>
    <t>Officers responded to a domestic dispute call, and allege Rico returned and incapacitated an officer by choking him, then another officer shot Rico to death.</t>
  </si>
  <si>
    <t>http://homicide.latimes.com/post/john-rico/</t>
  </si>
  <si>
    <t>Anita Delgado</t>
  </si>
  <si>
    <t>13935 Foothill Blvd.</t>
  </si>
  <si>
    <t>Police allege that Delgado was in process of robbing a bank and had just lost control of a hostage, holding a replica gun, and police shot her to death.</t>
  </si>
  <si>
    <t>http://homicide.latimes.com/post/anita-delgado/</t>
  </si>
  <si>
    <t>Brent McKinney</t>
  </si>
  <si>
    <t>I-5 &amp; I-10</t>
  </si>
  <si>
    <t>Officers confronted a homeless man, McKinney, whom they allege had threatened them with a machete, and the officers shot hiim to death.</t>
  </si>
  <si>
    <t>http://homicide.latimes.com/post/brent-mckinney/</t>
  </si>
  <si>
    <t>Peter Rodriguez</t>
  </si>
  <si>
    <t>1500 N. Herbert Ave.</t>
  </si>
  <si>
    <t>Officers allege Rodriguez was making graffiti, and when confronted grabbed his gun and shot at them, and the officers shot him to death.</t>
  </si>
  <si>
    <t>http://homicide.latimes.com/post/peter-rodriguez/</t>
  </si>
  <si>
    <t>Rickey Harvey</t>
  </si>
  <si>
    <t>13320 Doty Ave.</t>
  </si>
  <si>
    <t>Rickey Harvey, 20, a black man, was shot in the chest and calf at 13320 S. Doty Ave. in Hawthorne, and died.</t>
  </si>
  <si>
    <t>http://homicide.latimes.com/post/rickey-harvey/</t>
  </si>
  <si>
    <t>Alonso Cardenas</t>
  </si>
  <si>
    <t>823 Summit Ave.</t>
  </si>
  <si>
    <t>Reporters said that Cardenas stabbed the mother of his child, and police shot him to death.</t>
  </si>
  <si>
    <t>http://homicide.latimes.com/post/alonso-cardenas/</t>
  </si>
  <si>
    <t>Elaine Coleman</t>
  </si>
  <si>
    <t>14427 Lemoli Ave.</t>
  </si>
  <si>
    <t>Coleman allegedly had locked herself and her daughter in a room and threatened to kill her 4 year old daughter after a breakup. She told police not to come in, they broke the door, tasered her unsuccessfully, and after Coleman stabbed the officers and her daughter, she was shot to death.</t>
  </si>
  <si>
    <t>http://homicide.latimes.com/post/elaine-coleman/</t>
  </si>
  <si>
    <t>Jovon Talley-Ford</t>
  </si>
  <si>
    <t>202 E Hazel St</t>
  </si>
  <si>
    <t>Officers allege they responded to a call regarding a "violent male." When they arrived to find the deceased confronting them witha gun and acting erratically, he was unwilling to drop his gun, and the police shot him to death.</t>
  </si>
  <si>
    <t>http://homicide.latimes.com/post/jovon-talley-ford/</t>
  </si>
  <si>
    <t>Gerardo Rivera</t>
  </si>
  <si>
    <t>http://homicide.latimes.com.s3.amazonaws.com/media/homicide/gerardo_rivera_father.jpg</t>
  </si>
  <si>
    <t>19828 Welby Way</t>
  </si>
  <si>
    <t>91306</t>
  </si>
  <si>
    <t>Police said that Rivera had been shot to death by his son when they arrived.</t>
  </si>
  <si>
    <t>http://homicide.latimes.com/post/gerardo-rivera/</t>
  </si>
  <si>
    <t>Endi Rivera</t>
  </si>
  <si>
    <t>http://homicide.latimes.com.s3.amazonaws.com/media/homicide/2008-01060.jpg</t>
  </si>
  <si>
    <t>Rivera is said to have been killed by his brother in a domestic dispute.</t>
  </si>
  <si>
    <t>http://homicide.latimes.com/post/endi-rivera/</t>
  </si>
  <si>
    <t>Edgar Rivera</t>
  </si>
  <si>
    <t>http://homicide.latimes.com.s3.amazonaws.com/media/homicide/edgar_rivera_younger_brother.jpg</t>
  </si>
  <si>
    <t>Rivera was found to have been shot by his brother in a domestic dispute when officers arrived.</t>
  </si>
  <si>
    <t>http://homicide.latimes.com/post/edgar-rivera/</t>
  </si>
  <si>
    <t>Derek Cruice</t>
  </si>
  <si>
    <t>https://heavyeditorial.files.wordpress.com/2015/03/derekcruice.jpg?quality=65&amp;strip=all&amp;w=780</t>
  </si>
  <si>
    <t>800 block Maybrook Drive</t>
  </si>
  <si>
    <t>Deltona</t>
  </si>
  <si>
    <t>32725</t>
  </si>
  <si>
    <t>Officers were serving a marijuana warrant, and an officer shot the unarmed Cruice in the face. Police allege he was resisting arrest, but witnesses say otherwise.</t>
  </si>
  <si>
    <t>http://www.clickorlando.com/news/deputyinvolved-shooting-investigated-in-volusia/31604696</t>
  </si>
  <si>
    <t>New JN</t>
  </si>
  <si>
    <t>Leonard Anderson</t>
  </si>
  <si>
    <t>411 Maxham Road</t>
  </si>
  <si>
    <t>Austell</t>
  </si>
  <si>
    <t>30168</t>
  </si>
  <si>
    <t>Shot while attempting to run over deputies with vehicle. Police were responding to report of a suspicious person climbing a fence. When the deputies approached the man in his car and ordered him to get out, he drove towards one of the deputies.</t>
  </si>
  <si>
    <t>http://www.wsbtv.com/news/news/police-shoot-kill-suspect-who-tried-to-run-over-de/nJTH3/</t>
  </si>
  <si>
    <t>Jason Wayne Williams</t>
  </si>
  <si>
    <t>Unknown Race</t>
  </si>
  <si>
    <t>16716 Aurora Ave N,</t>
  </si>
  <si>
    <t>Shoreline</t>
  </si>
  <si>
    <t>Kings County Sheriff's Office</t>
  </si>
  <si>
    <t>Shot after pulling out a toy/replica gun. Deputies confronted two men as prime suspects in recent robbery of a credit union. The second man was tasered and arrested.</t>
  </si>
  <si>
    <t>http://blog.seattlepi.com/seattle911/2009/09/24/deputies-search-home-of-man-killed-after-bank-robbery/</t>
  </si>
  <si>
    <t>Nicholas Alvarado Morales</t>
  </si>
  <si>
    <t>West Louisiana Avenue and South Patton Court</t>
  </si>
  <si>
    <t>Officer responding to "shots fired" call spotted Morales with the spotlight on his patrol call. Morales turned and pointed his gun at the officer The officer fired five shots, fatally wounding Morales.</t>
  </si>
  <si>
    <t>http://www.westword.com/news/nicholas-alvarado-morales-shooting-denver-da-calls-officer-involved-incident-justified-5828976</t>
  </si>
  <si>
    <t>Brian Macias</t>
  </si>
  <si>
    <t>http://homicide.latimes.com.s3.amazonaws.com/media/homicide/brian_macias.jpg</t>
  </si>
  <si>
    <t>123 Andre Street</t>
  </si>
  <si>
    <t>91016</t>
  </si>
  <si>
    <t>Macias was shot by his father, a reserve LAPD officer, in self-defense.</t>
  </si>
  <si>
    <t>http://homicide.latimes.com/post/brian-macias/</t>
  </si>
  <si>
    <t>Jed Waits</t>
  </si>
  <si>
    <t>http://media.komonews.com/images/100226_jed_waits_sm.jpg</t>
  </si>
  <si>
    <t>16498 Canyon Rd E</t>
  </si>
  <si>
    <t>Frederickson</t>
  </si>
  <si>
    <t>98446</t>
  </si>
  <si>
    <t>Waits was shot after shooting at deputy. Officers had pulled over Waits' vehicle as the prime suspect in a recent murder.</t>
  </si>
  <si>
    <t>http://seattletimes.com/html/localnews/2011204661_teachershot27m.html</t>
  </si>
  <si>
    <t>Isaac Ornelas</t>
  </si>
  <si>
    <t>http://homicide.latimes.com.s3.amazonaws.com/media/homicide/isaac_ornelas.jpg</t>
  </si>
  <si>
    <t>14252 Community Street</t>
  </si>
  <si>
    <t>Panorama City</t>
  </si>
  <si>
    <t>91402</t>
  </si>
  <si>
    <t>Officers were responding to a call at a residence. When officers arrived, they were directed to a detached structure in the back of the house where they encountered Ornelas armed with a semi-automatic handgun. When Ornelas reached for his weapon, officers opened fire. Ornelas was struck in the upper torso.</t>
  </si>
  <si>
    <t>http://homicide.latimes.com/post/isaac-ornelas/</t>
  </si>
  <si>
    <t>Albert Valencia</t>
  </si>
  <si>
    <t>http://homicide.latimes.com.s3.amazonaws.com/media/homicide/albert_valencia.jpg</t>
  </si>
  <si>
    <t>10316 Blumont Road</t>
  </si>
  <si>
    <t>Valencia tried to flee from officers on foot when he became involved in a physical altercation with officers. Officers used a Taser and shortly afterward, Valencia became unresponsive.</t>
  </si>
  <si>
    <t>http://homicide.latimes.com/post/albert-valencia/</t>
  </si>
  <si>
    <t>Stephen Bours</t>
  </si>
  <si>
    <t>12621 Paramount Boulevard</t>
  </si>
  <si>
    <t>Bours was walking down the street carrying a hatchet when officers ordered him several times to stop and drop the weapon. Bours refused and advanced toward officers with the ax raised over his head. The officers opened fire, striking Bours.</t>
  </si>
  <si>
    <t>http://homicide.latimes.com/post/stephen-bours/</t>
  </si>
  <si>
    <t>Ronald Hale</t>
  </si>
  <si>
    <t>100 Block Jackson Street NE</t>
  </si>
  <si>
    <t>30312</t>
  </si>
  <si>
    <t>Shot after pulling out a gun. Police were approaching Hale for questioning regarding a report of domestic violence.</t>
  </si>
  <si>
    <t>http://m.ajc.com/news/news/local/cop-shoots-kills-armed-atlanta-man/nQdth/</t>
  </si>
  <si>
    <t>Gene Mason Bagley</t>
  </si>
  <si>
    <t>5355 Sugarloaf Parkway</t>
  </si>
  <si>
    <t>30043</t>
  </si>
  <si>
    <t>Police were responding to a call reporting a man damaging a parked vehicle with a large knife. When Officer Tait arrived, he confronted Bagley and commanded him several times to drop the knife. Bagley did not comply and lunged towards Officer Tait with the weapon. Officer Tait shot and killed Bagley.</t>
  </si>
  <si>
    <t>https://www.gwinnettcounty.com/portal/gwinnett/NewsandEvents/NewsDetails?url=/Content-Types/Paragraphs/NewsandEvents/PolicePressReleases/Officer%20Involved%20Shooting%20-%20Update%20041910.xml</t>
  </si>
  <si>
    <t>Jason Medina</t>
  </si>
  <si>
    <t>Unkown Race</t>
  </si>
  <si>
    <t>1133 Austin Hwy</t>
  </si>
  <si>
    <t>Mucho shot Medina once during an arrest attempt after he allegedly refused to turn off a car and attempted to put the car in gear.</t>
  </si>
  <si>
    <t>http://www.mysanantonio.com/news/local_news/article/Man-fatally-shot-by-police-was-burglary-suspect-795154.php</t>
  </si>
  <si>
    <t>Donovan Morris</t>
  </si>
  <si>
    <t>http://homicide.latimes.com.s3.amazonaws.com/media/homicide/donovan_morris.jpg</t>
  </si>
  <si>
    <t>21000 Block Victory Boulevard</t>
  </si>
  <si>
    <t>91367</t>
  </si>
  <si>
    <t>Morris was shot after pointing a handgun at officers.</t>
  </si>
  <si>
    <t>http://homicide.latimes.com/post/donovan-morris/</t>
  </si>
  <si>
    <t>Monty Edward Multanen</t>
  </si>
  <si>
    <t>http://1.bp.blogspot.com/_FmvVm1RxDX4/S_qf2NHYCxI/AAAAAAAAJbY/ULwW9EG-n78/s400/Monty+and+Sue+Multanen2.jpg</t>
  </si>
  <si>
    <t>58th Street N.W.</t>
  </si>
  <si>
    <t>Shot by off-duty deputy Allen Myron who then killed himself. Deputy Myron was Multanen's son-in-law.</t>
  </si>
  <si>
    <t>http://seattletimes.com/html/localnews/2011873233_shooting16m.html</t>
  </si>
  <si>
    <t>Sue Multanen</t>
  </si>
  <si>
    <t>Melvin Williams</t>
  </si>
  <si>
    <t>Ruby Jefferson Drive</t>
  </si>
  <si>
    <t>East Dublin</t>
  </si>
  <si>
    <t>31027</t>
  </si>
  <si>
    <t>East Dublin Police Department</t>
  </si>
  <si>
    <t>Shot after fighting with police officer. Williams' vehicle was pulled over for unspecified reasons.</t>
  </si>
  <si>
    <t>http://www.theroot.com/articles/culture/2011/08/georgia_cop_shoots_and_kills_unarmed_man.html</t>
  </si>
  <si>
    <t>Andrew Caprio</t>
  </si>
  <si>
    <t>http://homicide.latimes.com.s3.amazonaws.com/media/homicide/andrew_caprio.jpg</t>
  </si>
  <si>
    <t>Van Nuys Blvd &amp; Ventura Fwy</t>
  </si>
  <si>
    <t>Sherman Oaks</t>
  </si>
  <si>
    <t>91403</t>
  </si>
  <si>
    <t>Caprio led police on a chase. After crashing his vehicle, Caprio exited his vehicle holding a knife. Caprio allegedly began to throw the knife at one of the officers when Officers Ayala and Wagner opened fire.</t>
  </si>
  <si>
    <t>http://homicide.latimes.com/post/andrew-caprio/</t>
  </si>
  <si>
    <t>Alfred Pouliot</t>
  </si>
  <si>
    <t>http://homicide.latimes.com.s3.amazonaws.com/media/homicide/alfred_pouliot.jpg</t>
  </si>
  <si>
    <t>434 Potrero Grande</t>
  </si>
  <si>
    <t>Covina Police Department</t>
  </si>
  <si>
    <t>Pouliot was shot after he rammed his truck into a police vehicle and then stepped out of his truck and pointed a handgun at the two officers.</t>
  </si>
  <si>
    <t>http://homicide.latimes.com/post/alfred-pouliot/</t>
  </si>
  <si>
    <t>Carl D'Andre Johnson</t>
  </si>
  <si>
    <t>Northwest Expressway and Baltimore Beltway</t>
  </si>
  <si>
    <t>21208</t>
  </si>
  <si>
    <t>Johnson got into an altercation with officers and was pepper sprayed and tasered. Shortly after he was jolted a second time, Johnson lost consciousness.</t>
  </si>
  <si>
    <t>http://articles.baltimoresun.com/2010-05-28/news/bs-md-co-taser-death-20100528_1_taser-international-officers-part-of-police-work</t>
  </si>
  <si>
    <t>Jose Flores</t>
  </si>
  <si>
    <t>400 S Park View Street</t>
  </si>
  <si>
    <t>Two gang unit officers tried to stop Flores, who was running. The officers saw a handgun in Flores's hand he refused to drop the weapon, so the officers shot and killed him.</t>
  </si>
  <si>
    <t>http://homicide.latimes.com/post/jose-flores/</t>
  </si>
  <si>
    <t>Oscar Morales</t>
  </si>
  <si>
    <t>8327 Burnet Avenue</t>
  </si>
  <si>
    <t>Officers were responding to "a call for service involving a man with a history of suicide threats." When officers arrived, Morales grabbed a fireplace poker and came at the officers, allegedly refusing to drop the poker. At that point Officer Giron shot Morales several times.</t>
  </si>
  <si>
    <t>http://homicide.latimes.com/post/oscar-morales/</t>
  </si>
  <si>
    <t>Michael W. Ballou</t>
  </si>
  <si>
    <t>1125 Moore Street</t>
  </si>
  <si>
    <t>Ballou was approached by Deputy Duhaime and Officer Lazaron after he robbed an espresso stand. Ballou ignored the officers' repeated commands to surrender and attempted to hide his hands behind his back as if to grab a weapon. Deputy Duhaime and Officer Lazaron then shot and killed Ballou.</t>
  </si>
  <si>
    <t>http://www.skyvalleychronicle.com/BREAKING-NEWS/SUSPECT-IDENTIFIED-IN-SEDRO-WOOLLEY-ESPRESSO-STAND-ROBBERY-391482</t>
  </si>
  <si>
    <t>Anthony Aguilar</t>
  </si>
  <si>
    <t>1850 Morningside Court</t>
  </si>
  <si>
    <t>An off-duty sheriff's deputy was driving by when he noticed a Aguilar and a woman near some parked cars acting suspicously. The deputy pulled up in his vehicle beside the two and identified himself as a deputy sheriff. When Aguilar allegedly reached for his waistband, the deputy feared he was arming himself and fired one round at Aguilar.</t>
  </si>
  <si>
    <t>http://homicide.latimes.com/post/anthony-aguilar/</t>
  </si>
  <si>
    <t>Dexter Luckett</t>
  </si>
  <si>
    <t>16131 Eucalyptus Avenue</t>
  </si>
  <si>
    <t>Deputies were responding to a call of shots fired. When deputies arrived at the location, an informant directed them to the rear of an apartment complex where they located Luckett, who matched the description of the shooter given by the informant. The deputies ordered Luckett to walk to the car and place his hands on the hood. As he reached the hood of the car, Luckett quickly dropped his left hand to his rear waistband area. Believing Luckett had retrieved a weapon, a deputy fired one round from his firearm, hitting Luckett. The coroner found that Luckett had been shot twice. No weapon was recovered at the scene.</t>
  </si>
  <si>
    <t>http://homicide.latimes.com/post/dexter-luckett/</t>
  </si>
  <si>
    <t>Daniel Garcia</t>
  </si>
  <si>
    <t>http://homicide.latimes.com.s3.amazonaws.com/media/homicide/daniel_garcia.jpg</t>
  </si>
  <si>
    <t>513 Emmett Williams Way</t>
  </si>
  <si>
    <t>Garcia confronted officers with a knife and refused commands to lie down on the ground. Two officers used their Tasers on Garcia, but that did not stop him and he continued to after the officers. The two officers then shot and killed him.</t>
  </si>
  <si>
    <t>http://homicide.latimes.com/post/daniel-garcia/</t>
  </si>
  <si>
    <t>Arturo Enriquez</t>
  </si>
  <si>
    <t>3190 West Alabama Place</t>
  </si>
  <si>
    <t>Enriquez was shot after pointing a weapon at officers responding to a "man with a gun" 911 call.</t>
  </si>
  <si>
    <t>http://www.denverda.org/News_Release/Decision_Letters/PS-10-06-28-Offs%20Dan%20Morehead%20&amp;%20Mike%20Walsh.pdf</t>
  </si>
  <si>
    <t>Julian Stanley Collender</t>
  </si>
  <si>
    <t>http://1.bp.blogspot.com/_5KANzsTyCIw/TCxKFuRUHBI/AAAAAAAAg08/KVDQHQ8TRx8/s320/collender.jpg</t>
  </si>
  <si>
    <t>24000 block Avenida de Marcia</t>
  </si>
  <si>
    <t>Yorba Linda</t>
  </si>
  <si>
    <t>92887</t>
  </si>
  <si>
    <t>Brea Police Department</t>
  </si>
  <si>
    <t>Collender, an armed-robbery suspect, was shot and killed by police outside his residence.</t>
  </si>
  <si>
    <t>http://www.ocregister.com/articles/collender-306484-police-victims.html</t>
  </si>
  <si>
    <t>Mayceo Devangari</t>
  </si>
  <si>
    <t>23800 98th Ave S</t>
  </si>
  <si>
    <t>98031</t>
  </si>
  <si>
    <t>Shot after two-hour standoff by police responding to a domestic violence call. Police claim they believed Mr. Devangari was reaching into his pocket for a weapon, which they claim turned out to be a silver/chrome-colored crank flashlight.</t>
  </si>
  <si>
    <t>http://seattletimes.com/html/localnews/2013469433_inquest19m.html?prmid=related_stories_section</t>
  </si>
  <si>
    <t>Javier Rueda</t>
  </si>
  <si>
    <t>Penrose St &amp; Claybeck Ave</t>
  </si>
  <si>
    <t>Officers noticed Rueda when he appeared to be driving under the influence. As police tried to pursue Rueda, he led them on a chase. He then stopped his car and exited with a handgun. Rueda immediately began shooting at the officers who returned fire. Rueda was hit by several gunshots.</t>
  </si>
  <si>
    <t>http://homicide.latimes.com/post/javier-rueda/</t>
  </si>
  <si>
    <t>DeFarra "Dean'' Gaymon</t>
  </si>
  <si>
    <t>http://a.abcnews.com/images/US/ht_Dean_Gaymon_100721_wmain.jpg</t>
  </si>
  <si>
    <t>115 Clifton Ave</t>
  </si>
  <si>
    <t>07104</t>
  </si>
  <si>
    <t>Essex County Sheriff's Office</t>
  </si>
  <si>
    <t>Officer Esposito came across Mr. Gaymon, who was engaged in a sexual act, in Newark Park. When Officer Esposito tried to arrest him, "Mr. Gaymon appeared to panic, assaulted the police officer and fled." Officer Esposito cornered him near a pond. Mr. Gaymon threatened to kill Officer Esposito, then lunged at and attempted to disarm him while reaching into his own pocket. Officer Esposito fired once.</t>
  </si>
  <si>
    <t>http://www.nytimes.com/2011/06/29/nyregion/no-charges-for-officer-who-shot-defarra-gaymon-at-branch-brook-park.html?_r=0</t>
  </si>
  <si>
    <t>Luciano Reyes</t>
  </si>
  <si>
    <t>11900 Phillippi Ave</t>
  </si>
  <si>
    <t>Reyes allegedly confronted officers while pointing a gun at them, at which point he was shot. Police were responding to a domestic violence call.</t>
  </si>
  <si>
    <t>http://homicide.latimes.com/post/luciano-reyes/</t>
  </si>
  <si>
    <t>Jason Kemp</t>
  </si>
  <si>
    <t>https://westdenvercopwatch.files.wordpress.com/2010/07/jasonkemp.jpg</t>
  </si>
  <si>
    <t>103 Glade Park Rd</t>
  </si>
  <si>
    <t>81507</t>
  </si>
  <si>
    <t>Officers forced entry into Kemp's home regarding a recent automobile accident and possible DUI. Kemp made a threatening move in the dark and was shot to death by an officer.</t>
  </si>
  <si>
    <t>http://www.nbc11news.com/home/headlines/Colorado_State_Patrol__105442513.html</t>
  </si>
  <si>
    <t>Pedro Santa Cruz</t>
  </si>
  <si>
    <t>McDonald Ave &amp; West E St</t>
  </si>
  <si>
    <t>Police were called to investigate a prowler. When officers arrived at the scene, they saw Santa Cruz a block away matching the description of the prowler. As officers approached Cruz, he turned and began punching one of the officers and a physical altercation began. Officer Eric Johnson believed Santa Cruz was stabbing his colleague and fired his gun.</t>
  </si>
  <si>
    <t>http://homicide.latimes.com/post/pedro-santa-cruz/</t>
  </si>
  <si>
    <t>Alfred Raymond Vigil</t>
  </si>
  <si>
    <t>4971 Morrison Rd</t>
  </si>
  <si>
    <t>Vigil called 911 and stated that he wanted to die via "suicide by cop." Officers arrived on scene to find Vigil holding a gun to his head. After ignoring repeated calls to drop the weapon, Vigil pointed the weapon at the officers. The four officers fired a total of 12 rounds, killing Vigil.</t>
  </si>
  <si>
    <t>http://www.denverpost.com/ci_15905890</t>
  </si>
  <si>
    <t>Eric Wells</t>
  </si>
  <si>
    <t>http://wthr.images.worldnow.com/images/18730102_BG2.jpg</t>
  </si>
  <si>
    <t>E 56th St &amp; Brendon Way Dr</t>
  </si>
  <si>
    <t>Killed when the motorcycle he was riding was struck by a patrol car driven by on-duty officer David Bisard, whose blood-alcohol level at the time of the accident was 0.19.</t>
  </si>
  <si>
    <t>http://www.ibj.com/articles/44450-indianapolis-officer-bisard-convicted-in-fatal-2010-crash</t>
  </si>
  <si>
    <t>Ariel Rosenfeld</t>
  </si>
  <si>
    <t>http://seattletimes.com/ABPub/2010/08/19/2012673501.jpg</t>
  </si>
  <si>
    <t>8400 35th Ave NE</t>
  </si>
  <si>
    <t>98115</t>
  </si>
  <si>
    <t>Rosenfeld was shot after he pulled a gun from his waistband during a fight with police. Officers were at man's place of employment to arrest him for investigation of domestic violence the night before.</t>
  </si>
  <si>
    <t>Unreported</t>
  </si>
  <si>
    <t>http://www.seattlepi.com/local/article/Police-Suspect-choked-mother-made-threats-900028.php</t>
  </si>
  <si>
    <t>Willie Towns</t>
  </si>
  <si>
    <t>http://volusiaexposed.com/medicalexaminer/towns.jpg</t>
  </si>
  <si>
    <t>S Woodland Blvd &amp; W Georgia Avenue</t>
  </si>
  <si>
    <t>Intercepted burglary suspect Towns was pepper-sprayed and then tasered three times in a struggle with local police. He admitted ingesting some cocaine earlier in the evening, developed breathing trouble, then died shortly afterward.</t>
  </si>
  <si>
    <t>http://jacksonville.com/tu-online/apnews/stories/030805/D88MKMD80.shtml</t>
  </si>
  <si>
    <t>Elizabeth Diane Smith</t>
  </si>
  <si>
    <t>26th Ave S &amp; 22nd St South</t>
  </si>
  <si>
    <t>Smith and two other teen girls stole a Lexus from a gas station at about 2 a.m. and, 10 hours later, in the course of a high-speed pursuit with state troopers, ran the Lexus into the back of a parked dump truck. Smith, the driver, died, and the other two girls were seriously wounded.</t>
  </si>
  <si>
    <t>http://www.sptimes.com/News/082400/SouthPinellas/Teens_in_wreck_tangle.shtml</t>
  </si>
  <si>
    <t>Robert Hamilton</t>
  </si>
  <si>
    <t>Viscaya Boulevard</t>
  </si>
  <si>
    <t>Hamilton, bi-polar and off his medication according to his father, was tasered during a struggle with county deputies on his living room floor at 2:30 a.m. Earlier he'd been "falling over furniture, jumping in the pool and breaking things" to the point of his father calling 911. He was pronounced dead about two hours later.</t>
  </si>
  <si>
    <t>http://staugustine.com/stories/030806/news_3686997.shtml</t>
  </si>
  <si>
    <t>Henry Lattarulo</t>
  </si>
  <si>
    <t>11414 Davis Pool Road</t>
  </si>
  <si>
    <t>Seffner</t>
  </si>
  <si>
    <t>33584</t>
  </si>
  <si>
    <t>Armed with a screwdriver and boiling with rage, Lattarulo encountered a female officer in a junk-strewn front yard. Neighbors had called complaining of his threats with a screwdriver and scissors, and he'd been arrested some 22 times before for similar incidents. After a lengthy fight and an apparently failed tasering, Lattarulo stopped fighting then stopped breathing.</t>
  </si>
  <si>
    <t>http://www.sptimes.com/2004/05/25/Hillsborough/Suspect_hit_with_Tase.shtml</t>
  </si>
  <si>
    <t>Cameron Mitchell Woods</t>
  </si>
  <si>
    <t>Cleveland Street and S Missouri Avenue</t>
  </si>
  <si>
    <t>Deputies slowed to speak to an apparently disoriented or impaired man, Woods, by the roadside. Woods was uncooperative. Police noticed a suspicious bulge in his rear pocket but Woods refused to allow a pat down and refused to remove his hands from his pockets. After a physical struggle the incident ended with the unarmed man shot twice, fatally. The pocket contained cigars.</t>
  </si>
  <si>
    <t>http://www.sptimes.com/News/033100/news_pf/NorthPinellas/Decision_clears_deput.shtml</t>
  </si>
  <si>
    <t>Demetrius Nelson</t>
  </si>
  <si>
    <t>4100 Legendary Drive</t>
  </si>
  <si>
    <t>Nelson and his girlfriend had an overheated car. He pulled into a shopping complex parking lot and accidently lost the radiator cap. An intense argument broke out between the two, which attracted the center's security and then pulled in a deputy. Nelson argued and physically fought the deputy, was Tased five times and put into leg irons, went into the "respiratory arrest" in back of the patrol car, and died.</t>
  </si>
  <si>
    <t>http://www.sheriff-okaloosa.org/wp-content/pdfs/newsreleases/2004/Nelson%20SA.pdf</t>
  </si>
  <si>
    <t>Morris Feaster</t>
  </si>
  <si>
    <t>49th Street and 94th Avenue</t>
  </si>
  <si>
    <t>33782</t>
  </si>
  <si>
    <t>Local police on routine patrol around 3:30 a.m. spotted Feaster, suspected he was driving under the influence, and attempted to stop his car. He fled instead. Police claimed to have abandoned the chase before Feaster lost control, slammed into a tree, and sustained fatal wounds.</t>
  </si>
  <si>
    <t>http://www.tbnweekly.com/pubs/pinellas_park_beacon/content_articles/112608_par-06.txt</t>
  </si>
  <si>
    <t>David Khalil Mansour</t>
  </si>
  <si>
    <t>U.S. 19</t>
  </si>
  <si>
    <t>Wiki Watchee</t>
  </si>
  <si>
    <t>34614</t>
  </si>
  <si>
    <t>Mansour stole a 2002 Ford Escape SUV outside a convenience store and led police on a chase back and forth across the county line before he lost control of the vehicle, crashed into a row of trees, and was fatally injured. Police later discovered a dead man in an apartment, likely Mansour's doing.</t>
  </si>
  <si>
    <t>http://news.google.com/newspapers?nid=888&amp;dat=20051108&amp;id=UepRAAAAIBAJ&amp;sjid=hnIDAAAAIBAJ&amp;pg=6575,3389432</t>
  </si>
  <si>
    <t>Gary T. Brewer</t>
  </si>
  <si>
    <t>4608 East Hillsborough Ave</t>
  </si>
  <si>
    <t>Witnesses saw "crack-addled gunman" Gary T. Brewer holed up in a room at the Luxury Motel with somebody else's dog, an apparent female hostage, and a sawed-off shotgun. Witnesses then heard a shot, which was Brewer killing the dog. When Brewer emerged with the hostage, Tracy Mary Wood, in a headlock and fired at local officers, they returned fire and killed both.</t>
  </si>
  <si>
    <t>http://www.sptimes.com/2005/10/07/Hillsborough/Suspect__hostage_kill.shtml</t>
  </si>
  <si>
    <t>Tracy Mary Wood</t>
  </si>
  <si>
    <t>William Russell Hightower</t>
  </si>
  <si>
    <t>26347 US Highway 27</t>
  </si>
  <si>
    <t>High Springs</t>
  </si>
  <si>
    <t>32643</t>
  </si>
  <si>
    <t>In a stolen Lincoln Town Car reported as a suspicious vehicle, Hightower was chased by deputies for 20 minutes at highway speeds after midnight. When stopped Hightower emerged from the car with a (pellet) gun, gestured with it towards deputies, and was fatally shot.</t>
  </si>
  <si>
    <t>http://www.gainesville.com/article/20050909/LOCAL/50909036</t>
  </si>
  <si>
    <t>Alissa Hill</t>
  </si>
  <si>
    <t>First Avenue and Gulf Boulevard</t>
  </si>
  <si>
    <t>With their motorcycle chased by police through five miles of beach town roads at over 100 MPH near 1 in the morning, Ralph Boccio and his passenger Alissa Hill were hurled 260 feet through the air when the bike hit a curb. Both died at the scene.</t>
  </si>
  <si>
    <t>http://www.sptimes.com/2003/10/08/news_pf/Southpinellas/Deaths_power_a_pursui.shtml</t>
  </si>
  <si>
    <t>Ralph Boccio</t>
  </si>
  <si>
    <t>Shannon Wiggins</t>
  </si>
  <si>
    <t>http://www.tampabay.com/resources/images/dti/rendered/2009/10/b4s_wiggins1018_89957a_8col.jpg</t>
  </si>
  <si>
    <t>Cypress Street and North Armenia Avenue</t>
  </si>
  <si>
    <t>33607</t>
  </si>
  <si>
    <t>Wiggins had done to prison twice and been arrested some 28 times. When he ran a stop sign then a red traffic light, he started a police chase that ended when his white Pontiac collided with two other cars. He then sustained fatal injuries crashing into a light pole.</t>
  </si>
  <si>
    <t>http://www.tampabay.com/news/publicsafety/crime/too-many-teens-in-east-tampa-on-wrong-course-early/1085781</t>
  </si>
  <si>
    <t>Leroy Brown</t>
  </si>
  <si>
    <t>1403 Clearwater Largo Road N</t>
  </si>
  <si>
    <t>Local undercover narcotics officers had bought drugs from Brown before, collecting evidence against him, but something alerted him this time. In the parking lot of a service station he tried to bolt as an officer was halfway in his car then drove towards officers, endangering them. He was fatally shot.</t>
  </si>
  <si>
    <t>http://www.sptimes.com/2004/04/10/Northpinellas/Suspect_killed_as_he_.shtml</t>
  </si>
  <si>
    <t>Michael Anthony Edwards</t>
  </si>
  <si>
    <t>2802 St. Johns Avenue</t>
  </si>
  <si>
    <t>Police were called to Edwards' residence at 2 a.m. then again half an hour later. Seeking Edwards, they found him as he ran into the house through the glass of a picture window, then out the back of the house the same way. Bleeding, nude, scrambling to scale a six-foot privacy fence, officers tasered Edwards multiple times and handcuffed. He went into medical distress and stopped breathing.</t>
  </si>
  <si>
    <t>http://staugustine.com/stories/061405/new_3142174.shtml</t>
  </si>
  <si>
    <t>Larry Nelson</t>
  </si>
  <si>
    <t>808 Druid Road</t>
  </si>
  <si>
    <t>Local police responded to complaints about a drunken man making a disturbance. That was Nelson, who refused to back down, wielded a foot-long screwdriver, and told the police, "I don't give a damn who you are. You're fixin' to get stabbed." He was fatally shot.</t>
  </si>
  <si>
    <t>http://www.sptimes.com/News/041401/NorthPinellas/As_man_advances__offi.shtml</t>
  </si>
  <si>
    <t>Juan Carlos Elias</t>
  </si>
  <si>
    <t>W Linebaugh Ave &amp; Race Track Rd</t>
  </si>
  <si>
    <t>Westchase</t>
  </si>
  <si>
    <t>33626</t>
  </si>
  <si>
    <t>Elias, in a 1990 Honda Civic with a friend as a passenger, attempted to elude and outrun deputies. He ran a red light, crashed through several construction barriers and was killed as he met a nine-foot sand berm.</t>
  </si>
  <si>
    <t>http://www.sptimes.com/2002/07/18/Hillsborough/Another_chase_ends_in.shtml</t>
  </si>
  <si>
    <t>John Thomas Tenison</t>
  </si>
  <si>
    <t>Hazelcrest Street and Matthew Avenue</t>
  </si>
  <si>
    <t>Although a grand jury declined to pursue charges against the deputy who shot at Tenison 11 times, they described the incident as "unnecessary and avoidable." Tenison had visited his ex-wife, in violation of a restraining order. The deputy who caught up with him and blocked his vehicle on the road claimed that the victim aggressively put his life in danger by moving his car, a claim that witnesses disputed.</t>
  </si>
  <si>
    <t>http://www.sptimes.com/2004/01/24/Hernando/Deputy_sued_in_shooti.shtml</t>
  </si>
  <si>
    <t>Angela L. Almany</t>
  </si>
  <si>
    <t>116th Avenue North</t>
  </si>
  <si>
    <t>Deputies observed Almany being picked up by a driver in a 1991 Chevrolet and almost immediately engage in "a lewd sex act". The driver swerved at the police, fled at high speed with officers in pursuit across the Howard Franklin Bridge into Tampa, attempt to escape into an apartment complex, and hit a tree at 80 MPH. Almany was killed outright. The driver, about twice the legal limit for alcohol, emerged in good condition.</t>
  </si>
  <si>
    <t>http://www.sptimes.com/2005/11/26/State/Can_debt_to_society_b.shtml</t>
  </si>
  <si>
    <t>David Kruljac</t>
  </si>
  <si>
    <t>N Wickham Rd &amp; Interstate 95</t>
  </si>
  <si>
    <t>Kruljac set fire to the garage of a house, stole his roommate's pick up, assaulted another man at the service station where he worked, then led police on a slow-speed chase. On I-95 he continued for about a mile only on rims after driving over stop-spikes. Ultimately Kruljac crossed over into opposing traffic. There he hit another vehicle head on, was ejected and then run over by the police pursing him.</t>
  </si>
  <si>
    <t>http://www.theledger.com/article/20030809/NEWS/308090370?Title=Arson-Suspect-Dies-During-Police-Chase</t>
  </si>
  <si>
    <t>William K. Anderson</t>
  </si>
  <si>
    <t>560 E Harrison Street</t>
  </si>
  <si>
    <t>Tarpon Springs</t>
  </si>
  <si>
    <t>34689</t>
  </si>
  <si>
    <t>Tarpon Springs Police Department</t>
  </si>
  <si>
    <t>A plainclothes officer on narcotics detail was approached by Anderson, wanting to buy crack cocaine. When the officer produced his badge the two fell into a physical struggle. The police description was that Anderson "fell to the ground and hit his head on the sidewalk," which fatally injured him. The officer was quickly exonerated and was back on duty within three weeks.</t>
  </si>
  <si>
    <t>http://www.sptimes.com/News/070400/NorthPinellas/Tarpon_Springs_office.shtml</t>
  </si>
  <si>
    <t>Wilbur Frederick Miller II</t>
  </si>
  <si>
    <t>Monroe Rd &amp; W 1st St</t>
  </si>
  <si>
    <t>Wilbur Frederick Miller II and Clanesha Hickmon were two of four young people in a Pontiac Grand Prix who fled from an attempted 3 a.m. traffic stop for reckless driving. Police weren't certain who was driving. While being pursued by police the vehicle spun out of control, left the roadway and struck a tree. Miller and Hickman were killed. The other two were critically injured.</t>
  </si>
  <si>
    <t>http://www.news-journalonline.com/article/20130406/news/130409845?tc=ar</t>
  </si>
  <si>
    <t>Clanesha Rayuna Shaqwanda Hickmon</t>
  </si>
  <si>
    <t>Edwin Alvarado</t>
  </si>
  <si>
    <t>Piedmont Street and South Ivey Lane</t>
  </si>
  <si>
    <t>Alvarado died in a controversial multi-car police chase collision that injured six others as multiple unmarked police vehicles, without lights or siren, chased a drug suspect through a residential district. Eyewitnesses disputed key parts of a 700-page report.</t>
  </si>
  <si>
    <t>http://articles.orlandosentinel.com/2006-07-07/news/UNFOUNDED07_1_crowe-crash-ivey-lane</t>
  </si>
  <si>
    <t>Mauricio Cruz</t>
  </si>
  <si>
    <t>3300 block Second Avenue North</t>
  </si>
  <si>
    <t>Cruz irrationally claimed to own the small market where he was a regular customer, and that he was also an immigration agent. His behavior led to a physical struggle with a local officer in which Cruz gained the upper hand, beating the cop with a flower pot then pistol-whipping him with his own gun. A passing firefighter came to the officer's aid, and Cruz ended up fatally shot.</t>
  </si>
  <si>
    <t>http://articles.sun-sentinel.com/2009-04-09/news/0904080497_1_police-officer-officer-s-gun-officer-shot</t>
  </si>
  <si>
    <t>Junior Patricio DeSa</t>
  </si>
  <si>
    <t>4394 NW Ninth Ave.</t>
  </si>
  <si>
    <t>A professional painter known to his neighbors for his drunken fights with knives and bottles, DeSa seemed to be on the verge of killing his roommate when police discovered them. DeSa held the other man in a chokehold, knife in hand and "ready to strike." Officers opened fire killing DeSa and wounding the roommate.</t>
  </si>
  <si>
    <t>http://articles.sun-sentinel.com/2007-03-06/news/0703050479_1_deputies-orders-sheriff-s-office-veda-coleman-wright</t>
  </si>
  <si>
    <t>Gracia "GB" Beaugris</t>
  </si>
  <si>
    <t>African-American/black</t>
  </si>
  <si>
    <t>700 block Northwest 128th Street</t>
  </si>
  <si>
    <t>North Miami</t>
  </si>
  <si>
    <t>A county detective made an unlawful stop and search on Beaugris, who had just come from a laundromat and carried only a pink bag full of clean clothes. The two men fought, grappling for about five minutes for control of the detective's gun. Onlookers cheered Beaugris on to "kill him." Beaugris was eventually shot and killed. The incident caused community meetings, vigils, and a prosecutor's review.</t>
  </si>
  <si>
    <t>http://articles.sun-sentinel.com/2010-08-03/news/fl-miami-dade-officers-cleared-20100803_1_gracia-beaugris-miami-dade-state-attorney-s-office-deadly-force</t>
  </si>
  <si>
    <t>Glenn Humes</t>
  </si>
  <si>
    <t>91st Street and Northwest 18th Avenue</t>
  </si>
  <si>
    <t>34209</t>
  </si>
  <si>
    <t>Humes, driving a Dodge Charger, t-boned a taxicab in traffic. The collision killed the cab driver, and left the cab driver's wife and Humes's girlfriend wounded. Humes took off running and doubled back on a female officer who'd spotted him, stealing her cruiser. He was shot and killed a couple of blocks from his mother's house.</t>
  </si>
  <si>
    <t>http://miami.cbslocal.com/2011/10/10/man-dies-inside-stolen-police-cruiser/</t>
  </si>
  <si>
    <t>Maken Delva</t>
  </si>
  <si>
    <t>U.S. Hwy 1 N</t>
  </si>
  <si>
    <t>North Palm Beach</t>
  </si>
  <si>
    <t>33408</t>
  </si>
  <si>
    <t>Delva was killed in the 4:20 a.m. crash of a white Dodge Neon after being pursued by county deputies. His passenger had an assault rifle in his lap, and the two were fleeing the scene of a gang-related shooting.</t>
  </si>
  <si>
    <t>http://articles.sun-sentinel.com/2006-07-16/news/0607150498_1_task-force-drive-by-shooting-two-separate-shootings</t>
  </si>
  <si>
    <t>William Henry Canady</t>
  </si>
  <si>
    <t>South Oxford Street</t>
  </si>
  <si>
    <t>32046</t>
  </si>
  <si>
    <t>Unarmed Canady ran from an attempted undercover drug sting, sought shelter in a structure on his mother's property, and stopped breathing after being cuffed and tasered. He'd had a considerable criminal record.</t>
  </si>
  <si>
    <t>http://jacksonville.com/tu-online/stories/032902/met_9006149.html</t>
  </si>
  <si>
    <t>Giovanni Thermidor</t>
  </si>
  <si>
    <t>1205 NE 163rd Street</t>
  </si>
  <si>
    <t>Police interrupted a pair of teen burglars around lunchtime. Armed with a handgun and a steel crowbar, both suspects violently resisted officers, firing towards one and shooting a police dog. Thermindor was killed by return fire. His accomplice was ultimately charged with his murder.</t>
  </si>
  <si>
    <t>http://www.heraldtribune.com/article/20080527/NEWS/928450526</t>
  </si>
  <si>
    <t>Miles White</t>
  </si>
  <si>
    <t>http://www.tampabay.com/resources/images/dti/rendered/2008/08/0421696503_35959a_8col.jpg</t>
  </si>
  <si>
    <t>Hatchineha Road</t>
  </si>
  <si>
    <t>White's parents called for reconsideration of his death in a Volkswagen Passat being chased by county deputy, at speeds of over 100 MPH for 15 miles. The deputy had lied about his speed, about being told the car was stolen, about not being in pursuit. Moreover his vehicle was found to have struck the Passat, and (at the time of the appeal) the former deputy was serving a 15-year prison stretch for sexual abuse of boys.</t>
  </si>
  <si>
    <t>http://www.tampabay.com/news/publicsafety/accidents/state-to-review-deputys-role-in-polk-teens-fatal-crash/969707</t>
  </si>
  <si>
    <t>George Galindo</t>
  </si>
  <si>
    <t>Dr. Martin Luther King Jr. Boulevard and Armenia Avenue</t>
  </si>
  <si>
    <t>Temple Terrace Police Department</t>
  </si>
  <si>
    <t>Chased by police for 20 minutes at high speeds on city streets, a suspect evading a traffic stop flew through a stop light and struck Galindo's vehicle. He was killed at the scene. The suspect was convicted of vehicular homicide.</t>
  </si>
  <si>
    <t>http://www.sptimes.com/2005/10/07/Hillsborough/Man_pays_maximum_pena.shtml</t>
  </si>
  <si>
    <t>Alfred Kearns</t>
  </si>
  <si>
    <t>S Dale Mabry Highway and W Azeele Street</t>
  </si>
  <si>
    <t>Teens Alfred Kearns and Emily Robins fled from police in a Nissan Altima, reported stolen by Robins's father, who wished to teach his errant daughter a lesson. After a seven-minute chase at 90 MPH at 3 a.m. the teens' car struck and almost halved a car driven by Jordanian immigrant Richard Haddad. The two were killed instantly; Haddad was taken off life support after eight days.</t>
  </si>
  <si>
    <t>http://www.sptimes.com/News/093000/TampaBay/Third_victim_in_polic.shtml</t>
  </si>
  <si>
    <t>Emily Robins</t>
  </si>
  <si>
    <t>Richard Haddad</t>
  </si>
  <si>
    <t>Michael Anthony Frenette</t>
  </si>
  <si>
    <t>601 14th St South</t>
  </si>
  <si>
    <t>Officers approached recent ex-con Frenette in the mid-afternoon on the southern edge of a park. He sat in a stolen car. Frenette resisted being apprehended, a physical struggle in which he was pepper-sprayed then fatally shot twice at point-blank range.</t>
  </si>
  <si>
    <t>http://www.sptimes.com/2002/12/27/news_pf/SouthPinellas/Car_theft_suspect_sla.shtml</t>
  </si>
  <si>
    <t>Robert Hayes Roll</t>
  </si>
  <si>
    <t>http://www.tampabay.com/resources/images/dti/rendered/2010/09/B4S_Roll092910_142229a_8col.jpg</t>
  </si>
  <si>
    <t>1636 Chateau Drive N.</t>
  </si>
  <si>
    <t>Roll attempted, unsuccessfully, to rob a drug store with a BB gun. He then called 911 on himself. When police arrived he met them in the front yard, armed with a wallet wrapped with a chain, challenging the officers, and was shot to death. Descriptions of his mental state and illness in the family suggested that this was a deliberate plan.</t>
  </si>
  <si>
    <t>http://www.mynews13.com/content/news/cfnews13/news/article.html/content/news/articles/ot/both/2010/10/11/Update_Fatal_shooting_by_officers_ruled_justified.html</t>
  </si>
  <si>
    <t>Dana Andrews</t>
  </si>
  <si>
    <t>936 Delaney Circle</t>
  </si>
  <si>
    <t>Police were familiar with Andrews. His ex-wife called deputies to report that he was suicidal, and four responding officers met him on the balcony of his apartment as he brandished knives at them. He refused to drop the weapons or cooperated, and he was fatally shot.</t>
  </si>
  <si>
    <t>http://www.sptimes.com/2002/11/06/Hillsborough/Deputy_shoots__kills_.shtml</t>
  </si>
  <si>
    <t>Kiana Sean Lamb</t>
  </si>
  <si>
    <t>NW 5th Ave &amp; NW 6th St</t>
  </si>
  <si>
    <t>Lamb matched the description of a wanted robbery suspect. Approached by two officers, a struggle broke out and Lamb was fatally shot. Both of the officers involved had killed other suspects in the previous year; one of them had injured 20 suspects while arrested them, had been formally reprimanded, and had shot himself in the foot during a SWAT raid.</t>
  </si>
  <si>
    <t>http://blogs.miaminewtimes.com/riptide/2009/08/miami_cop_had_a_history_of_for.php</t>
  </si>
  <si>
    <t>Carl Nathaniel Trotter</t>
  </si>
  <si>
    <t>Lillian Highway</t>
  </si>
  <si>
    <t>Trotter is said to have attacked two people in a subdivision. Responding deputies tasered him at least three times. His resulting death was unusual in that the medical examiner officially left open the possibility that the Taser was at least partially responsible.</t>
  </si>
  <si>
    <t>http://www.inweekly.net/article.asp?artID=1018</t>
  </si>
  <si>
    <t>Jackie Eugene Guyton</t>
  </si>
  <si>
    <t>N 22nd St &amp; E Annie St</t>
  </si>
  <si>
    <t>The maroon Dodge Intrepid stolen from the parking lot of a Holiday Inn, chased by police at high speed, flipped and smashed into a tree. Apparently driver Jackie Eugene Guyton and passenger Mario Boyer were both killed by the impact.</t>
  </si>
  <si>
    <t>http://www.sptimes.com/News/050200/Hillsborough/Teens_die_after_car_f.shtml</t>
  </si>
  <si>
    <t>Mario Boyer</t>
  </si>
  <si>
    <t>Pablo Mansilla-Aguinaga</t>
  </si>
  <si>
    <t>5900 Gulf Blvd</t>
  </si>
  <si>
    <t>St. Pete Beach</t>
  </si>
  <si>
    <t>St. Pete Beach Police Department</t>
  </si>
  <si>
    <t>A local motorcycle officer initiated a pursuit of an SUV travelling 69 MPH in a 35 MPH zone. Soon after, that fleeing SUV rammed a small Mazda sedan containing Pablo Mansilla-Aguinaga and Sandra Paulson. Both died in the fiery crash. The driver of the SUV emerged with serious head wounds.</t>
  </si>
  <si>
    <t>http://www.tampabay.com/news/publicsafety/accidents/two-victims-of-gulf-boulevard-accident-in-st-pete-beach-identified/1194827</t>
  </si>
  <si>
    <t>Sandra Paulson</t>
  </si>
  <si>
    <t>Heriberto "Eddie" Jimenez</t>
  </si>
  <si>
    <t>Pineda Causeway</t>
  </si>
  <si>
    <t>She was told they were going to the bank, but after Jimenez picked up his former girlfriend, he threw both of their cell phones out the window and said this would be their last ride. He drove his vehicle into the Indian River and began stabbing her, 31 times in all. A passing surfer summoned police, who waded into the water towards the car and shot Jimenez through the driver's window.</t>
  </si>
  <si>
    <t>http://www.baynews9.com/content/news/baynews9/news/article.html/content/news/articles/ot/both/2011/09/15/Woman_stabbed_31_times_credits_surfer_for_saving_her_life.html</t>
  </si>
  <si>
    <t>Antonio Lamar Scott</t>
  </si>
  <si>
    <t>6400 block N 40th Street</t>
  </si>
  <si>
    <t>During a traffic stop of Scott's Yukon, Scott refused to leave the vehicle. The officer opened the driver's door and shouted directly at him; Scott responded by putting the vehicle in reverse. The officer responded by fatally shooting him.</t>
  </si>
  <si>
    <t>http://www.sptimes.com/News/010201/Hillsborough/Officer_may_have_igno.shtml</t>
  </si>
  <si>
    <t>Paul Daniel Trollman</t>
  </si>
  <si>
    <t>6000 20th Street North</t>
  </si>
  <si>
    <t>33714</t>
  </si>
  <si>
    <t>Trollman's 92-year-old mother called for police because her son started acting erratic when making breakfast. This developed into his stabbing a home health care worker, who escaped with only superficial cuts. Trollman greeted the police with a kitchen knife. When pelted with pepper balls, he ran back inside and retrieved a bigger knife, refused to cooperate, threw one of the weapons, and finally was shot to death.</t>
  </si>
  <si>
    <t>http://www.sptimes.com/2004/04/25/Southpinellas/Deputy_shoots__kills_.shtml</t>
  </si>
  <si>
    <t>Donald Yates</t>
  </si>
  <si>
    <t>1438 Chesterfield Drive</t>
  </si>
  <si>
    <t>Deputies responding to a domestic dispute call discovered Yates, armed with a handgun, arguing with his wife. It developed that she may have been stopping him from killing himself. Deputies tasered Yates, which drove him away from his wife, and after which he raised the handgun. Deputies then fired eight rounds at him, killing him.</t>
  </si>
  <si>
    <t>http://www.sptimes.com/2006/01/14/news_pf/Northpinellas/Sheriff_stands_by_dep.shtml</t>
  </si>
  <si>
    <t>2100 Block S. 296th Street</t>
  </si>
  <si>
    <t>Officers were searching for a bank robbery suspect and reportedly found the suspect hiding in the area. The man allegedly threatened to harm the two officers, who fired their weapons and wounded the man. The man later died from his wounds.</t>
  </si>
  <si>
    <t>http://blog.thenewstribune.com/crime/2009/09/04/man-shot-by-federal-way-police-dies/</t>
  </si>
  <si>
    <t>John LaBossiere</t>
  </si>
  <si>
    <t>http://www.heraldnet.com/apps/pbcsi.dll/bilde?Site=DH&amp;Date=20101028&amp;Category=NEWS01&amp;ArtNo=710289789&amp;Ref=AR&amp;MaxW=700&amp;MaxH=500&amp;q=100</t>
  </si>
  <si>
    <t>10400 block 25th Street Southeast</t>
  </si>
  <si>
    <t>Lake Stevens Police Department</t>
  </si>
  <si>
    <t>Shot during confrontation with police. Officer was responding to report of armed man forcing entry into home where LaBossiere's estranged wife was staying.</t>
  </si>
  <si>
    <t>http://www.heraldnet.com/article/20101201/NEWS01/712019813</t>
  </si>
  <si>
    <t>Malcolm Shaw</t>
  </si>
  <si>
    <t>1300 block Standridge St.</t>
  </si>
  <si>
    <t>38108</t>
  </si>
  <si>
    <t>Bartlett narcotics squad serving a search warrant for drug possession shot and killed Shaw after entering his home. Police said they knocked on Shaw's door several times and identified themselves as police before entering the home. Shaw emerged from a room and pointed a gun at plainclothes officer Patrick Cicci. Cicci fired once, killing Shaw.</t>
  </si>
  <si>
    <t>http://www.commercialappeal.com/news/bartlett-police-officer-shoots-kills-man-while-ser</t>
  </si>
  <si>
    <t>Julio Garcia</t>
  </si>
  <si>
    <t>http://homicide.latimes.com.s3.amazonaws.com/media/homicide/julio_garcia.jpg</t>
  </si>
  <si>
    <t>8305 Atlantic Ave</t>
  </si>
  <si>
    <t>The LA Times reported that Julio Garcia, a 46-year-old Latino, was shot and killed by a Maywood police officer Thursday, April 22, in the 8300 block Atlantic Avenue in Cudahy.</t>
  </si>
  <si>
    <t>http://homicide.latimes.com/post/julio-garcia/</t>
  </si>
  <si>
    <t>Chris Ingram</t>
  </si>
  <si>
    <t>4500 US-191</t>
  </si>
  <si>
    <t>Morenci</t>
  </si>
  <si>
    <t>85540</t>
  </si>
  <si>
    <t>Greenlee</t>
  </si>
  <si>
    <t>Greenlee County Sheriff's Office and Clifton Police Department</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</si>
  <si>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</si>
  <si>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</si>
  <si>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gunviolencearchive.org/Irish</t>
  </si>
  <si>
    <t>Kenneth Arnold Buck</t>
  </si>
  <si>
    <t>http://www.gannett-cdn.com/-mm-/3221a1f017874e5965a167b7473dac7b6b71c14a/c=13-0-388-500&amp;r=537&amp;c=0-0-534-712/local/-/media/2015/01/06/Phoenix/Phoenix/635561464389412912-Kenneth-Buck.jpg</t>
  </si>
  <si>
    <t>E Knox Rd</t>
  </si>
  <si>
    <t>85225</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</si>
  <si>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</si>
  <si>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</si>
  <si>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Rumain Brishon</t>
  </si>
  <si>
    <t>15400 block N. 25th Avenue</t>
  </si>
  <si>
    <t>Phoenix police responded to a burglary call.  They were told men in black Cadillac were dealing drugs.  When they confronted the men, Brisbane ran.  A struggle ensued.  Brisbane put hand in waistband.  Officer fired two shots, killing him.</t>
  </si>
  <si>
    <t>gunviolencearchive.org/jere'</t>
  </si>
  <si>
    <t>Jimmy Foreman</t>
  </si>
  <si>
    <t>422 SE 3rd Street</t>
  </si>
  <si>
    <t>England</t>
  </si>
  <si>
    <t>72046</t>
  </si>
  <si>
    <t>Lonoke</t>
  </si>
  <si>
    <t>England Police Department</t>
  </si>
  <si>
    <t>Foreman killed his son. When officers arrived, Foreman did not comply with officer's orders to drop his weapon so they shot and killed him.</t>
  </si>
  <si>
    <t>http://www.arkansasmatters.com/story/d/story/officer-involved-shooting-in-england-state-police/96378/ANJj1t23D0-js2QVUl5OmA</t>
  </si>
  <si>
    <t>Matautu Nuu</t>
  </si>
  <si>
    <t>N El Dorado St &amp; Martinique Ct</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</si>
  <si>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</si>
  <si>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</si>
  <si>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gunviolencearchive.org/</t>
  </si>
  <si>
    <t>David Garcia</t>
  </si>
  <si>
    <t>1134 E Street</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</si>
  <si>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</si>
  <si>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</si>
  <si>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</si>
  <si>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</si>
  <si>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</si>
  <si>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</si>
  <si>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</si>
  <si>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</si>
  <si>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Rodney Sandberg</t>
  </si>
  <si>
    <t>The deceased was threatening suicide holding a knife to himself; police allege he came toward them with the knife, and so they shot him to death.</t>
  </si>
  <si>
    <t>Jonathan Taylor</t>
  </si>
  <si>
    <t>831 S Nash St</t>
  </si>
  <si>
    <t>El Segundo Police Department</t>
  </si>
  <si>
    <t>Police said that Taylor was arguing with employees of a theater, and that when he was searched, grabbed his gun and shot at officers, who shot him to death.</t>
  </si>
  <si>
    <t>http://homicide.latimes.com/post/jonathan-taylor/</t>
  </si>
  <si>
    <t>Fernando Cortez</t>
  </si>
  <si>
    <t>1526 E. 92nd St</t>
  </si>
  <si>
    <t>Police say that Cortez was reported to have had a gun inside of a store, and when they searched him, he reached for his gun, and the police shot him to death.</t>
  </si>
  <si>
    <t>http://homicide.latimes.com/post/fernando-cortez/</t>
  </si>
  <si>
    <t>Jagtar Singh Kang</t>
  </si>
  <si>
    <t>http://bloximages.newyork1.vip.townnews.com/appeal-democrat.com/content/tncms/assets/v3/editorial/9/5d/95deff2a-cc5b-5c45-9e7f-895d828a79e8/52742e1356959.image.jpg</t>
  </si>
  <si>
    <t>900 block Mesa Verde</t>
  </si>
  <si>
    <t>Sutter County Sheriff’s Department</t>
  </si>
  <si>
    <t>Officers were responding to a report of a man recklessly driving, driving over his neighbor's lawns. While they spoke to a witness, the man, Kang drove toward the officer. The officer shouted at the man to stop, but when he didn't, the officer shot at Kang.</t>
  </si>
  <si>
    <t>http://sacramento.cbslocal.com/2011/07/05/sutter-county-deputies-shoot-kill-72-year-old-man/</t>
  </si>
  <si>
    <t>Fernando Giovanni Sauceda</t>
  </si>
  <si>
    <t>https://clarkcountycriminalcops.files.wordpress.com/2012/06/sauceda_11.jpg</t>
  </si>
  <si>
    <t>600 block East Glendale Avenue</t>
  </si>
  <si>
    <t>Police were patrolling neighborhoods on New Year's Eve, when they came across a group of armed men. During a confrontation with one of the men, Sauceda, pointed his gun at one of the officers, which caused the officer to shoot Sauceda, killing him.</t>
  </si>
  <si>
    <t>http://www.lasvegassun.com/news/2011/jan/03/north-las-vegas-police-identify-officer-involved-f/</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</si>
  <si>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</si>
  <si>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</si>
  <si>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</si>
  <si>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</si>
  <si>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</si>
  <si>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Brian Barbosa</t>
  </si>
  <si>
    <t>8900 block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</si>
  <si>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</si>
  <si>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</si>
  <si>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Oshaine Evans</t>
  </si>
  <si>
    <t>https://encrypted-tbn0.gstatic.com/images?q=tbn:ANd9GcS_p4tsDZ3k2497syWTH6csIh74Vc_gCYiWS15S_OIz9ZmqXJ7fmd7ZCSyAdjyMEa423a2c7Wg</t>
  </si>
  <si>
    <t>400 block Bryant Street</t>
  </si>
  <si>
    <t>Officers were monitoring AT&amp;T park for suspicious activity. They witnessed multiple suspects break into a car. When they confronted the suspects, one pulled out a gun. The officers ordered him to drop the weapon. The man refused and the officers shot him. Evans died and another suspect was wounded.</t>
  </si>
  <si>
    <t>http://abc7news.com/news/one-dead-in-officer-involved-shooting-near-at-t-park-/342058/</t>
  </si>
  <si>
    <t>Richard McClendon</t>
  </si>
  <si>
    <t>http://www.ksat.com/content/dam/pns/ksat/news/2015/01/13/RICHARD%20BRETT%20MCCLENDON.JPG</t>
  </si>
  <si>
    <t>600 block Olive St.</t>
  </si>
  <si>
    <t>Jourdanton</t>
  </si>
  <si>
    <t>78026</t>
  </si>
  <si>
    <t>Jourdanton Police Department</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</si>
  <si>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</si>
  <si>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</si>
  <si>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Richard Dale</t>
  </si>
  <si>
    <t>2266 Torrance Boulevard</t>
  </si>
  <si>
    <t>Officers responded to a call about loud music, but the music was off when they arrived at the home of the deceased, the officers came back for a second call, and say they were confronted by Dale pointing a handgun at them, and the officers shot him to death.</t>
  </si>
  <si>
    <t>http://homicide.latimes.com/post/richard-dale/</t>
  </si>
  <si>
    <t>Marco Gomez</t>
  </si>
  <si>
    <t>1400 block 23rd Street</t>
  </si>
  <si>
    <t>Officers responded to a call regarding gun shots. They say that Gomez confronted them with a gun when they came inside his house without his permission, and shot him to death. They couldn't confirm whether he had shot his weapon.</t>
  </si>
  <si>
    <t>http://latimesblogs.latimes.com/.m/homicidereport/2008/05/officer-involve.html</t>
  </si>
  <si>
    <t>Michael Byoune</t>
  </si>
  <si>
    <t>3003 W. Manchester Blvd.</t>
  </si>
  <si>
    <t>90305</t>
  </si>
  <si>
    <t>Officers allege that they heard gunshots and Byoune getting into a car that then drove towards them, when officers shot the deceased who was unarmed. No weapons were found.</t>
  </si>
  <si>
    <t>http://homicide.latimes.com/post/michael-byoune/</t>
  </si>
  <si>
    <t>Glenn Rose</t>
  </si>
  <si>
    <t>320 S. 1st Ave.</t>
  </si>
  <si>
    <t>91723</t>
  </si>
  <si>
    <t>Officers allege that Rose and his girlfriend had stolen a car and were fleeing in the vehicle, then found a truck and stole it, then drove it towards officers hiding behind another vehicle, who shot him to death.</t>
  </si>
  <si>
    <t>http://homicide.latimes.com/post/glenn-rose/</t>
  </si>
  <si>
    <t>Samuel Om</t>
  </si>
  <si>
    <t>http://latimesblogs.latimes.com/photos/uncategorized/2008/05/21/samuel_om_21_2.jpg</t>
  </si>
  <si>
    <t>West 7th Street and Westmoreland Avenue</t>
  </si>
  <si>
    <t>90005</t>
  </si>
  <si>
    <t>Officers allege that they stopped Om for suspected drunk driving, then he got out of the car pointing a gun at them, and they shot him to death.</t>
  </si>
  <si>
    <t>http://latimesblogs.latimes.com/homicidereport/2008/05/california-high.html</t>
  </si>
  <si>
    <t>Carlos Rivera</t>
  </si>
  <si>
    <t>128 W. 45th St.</t>
  </si>
  <si>
    <t>Officers say they responded to a call regarding a man with a gun, and when they arrived at the scene, Rivera pointed a gun at them, and the officers shot him to death.</t>
  </si>
  <si>
    <t>http://homicide.latimes.com/post/carlos-rivera/</t>
  </si>
  <si>
    <t>Roketi Mosesue</t>
  </si>
  <si>
    <t>http://homicide.latimes.com.s3.amazonaws.com/media/homicide/roketi_sue_46_at_church.jpg</t>
  </si>
  <si>
    <t>3440 E. 67th St.</t>
  </si>
  <si>
    <t>Circumstances are disputed: Officers allege they shot a man who was acting erratically who fought with officers. Witnesses allege the police shot the man while he was lying on his stomach. A jury ruled against a wrongful death suit.</t>
  </si>
  <si>
    <t>http://homicide.latimes.com/post/roketi-mosesue/</t>
  </si>
  <si>
    <t>Tony Terrell Robinson</t>
  </si>
  <si>
    <t>http://host.madison.com/wsj/news/local/crime_and_courts/in-mourning-shooting-victim-friends-remember-a-gentle-man-loyal/article_74c904c8-a3c2-52be-9122-3666d1f027b6.html</t>
  </si>
  <si>
    <t>1100 block Williamson Street</t>
  </si>
  <si>
    <t>Madison, WI Police Department</t>
  </si>
  <si>
    <t>Officer broke down the door to an apartment and allegedly was assaulted by Robinson and responded by shooting him.</t>
  </si>
  <si>
    <t>http://www.cnn.com/2015/03/07/us/wisconsin-protests/</t>
  </si>
  <si>
    <t>Frank Filomeno Alejo</t>
  </si>
  <si>
    <t>3207 E. 6th St.</t>
  </si>
  <si>
    <t>Officers say they responded to a call regarding shots fired, chased Alejo who turned to shoot at officers, and the officers shot him to death.</t>
  </si>
  <si>
    <t>http://homicide.latimes.com/post/frank-filomeno-alejo/</t>
  </si>
  <si>
    <t>NewJN</t>
  </si>
  <si>
    <t>Ilda Ebe Grasso</t>
  </si>
  <si>
    <t>East Hellman Avenue and Garfield Avenue</t>
  </si>
  <si>
    <t>Officers allege that they pulled Grasso over for speeding, and that she brandished a replica gun, and they shot her to death.</t>
  </si>
  <si>
    <t>http://homicide.latimes.com/post/ilda-grasso/</t>
  </si>
  <si>
    <t>Bryan Moore</t>
  </si>
  <si>
    <t>1000 block East 150th Street</t>
  </si>
  <si>
    <t>Officers allege they approached Moore and he ran, jumped over a fence holding his waist, and when officers ordered him to raise his hands, he looked at an officer who feared for his life, and the officers shot him to death.</t>
  </si>
  <si>
    <t>http://homicide.latimes.com/post/bryan-moore/</t>
  </si>
  <si>
    <t>Ruben Walton Ortega</t>
  </si>
  <si>
    <t>http://homicide.latimes.com.s3.amazonaws.com/media/homicide/200806031.jpg</t>
  </si>
  <si>
    <t>11100 block Crenshaw Boulevard</t>
  </si>
  <si>
    <t>Officers say that they responded to a loitering call, Ortega ran and when he refused to raise his hands and keeping a hand at his waist, the officer(s) thought he was armed, and shot him to death. A different account says he was unarmed and shot in the back.</t>
  </si>
  <si>
    <t>http://latimesblogs.latimes.com/homicidereport/2008/07/inglewood-offic.html</t>
  </si>
  <si>
    <t>Kevin Wicks</t>
  </si>
  <si>
    <t>100 N. Hillcrest Blvd.</t>
  </si>
  <si>
    <t>Officers say they responded to a domestic disturbance, and Wicks answered the door raising a gun at the officers, and one shot him to death. Others say this was the wrong apartment, and Wicks, a postal worker with two daughters, came to the door with a gun for protection against robbers.</t>
  </si>
  <si>
    <t>http://homicide.latimes.com/post/kevin-wicks/</t>
  </si>
  <si>
    <t>Christian Portillo</t>
  </si>
  <si>
    <t>11010 Dalerose Avenue</t>
  </si>
  <si>
    <t>Officers say approached a man in a parked car and he was startled, agitated, and reached under his seat and one of the officers shot him to death. No drugs or weapons were found, but the police say Portillo had a suspended license.</t>
  </si>
  <si>
    <t>http://homicide.latimes.com/post/christian-portillo/</t>
  </si>
  <si>
    <t>Jesse Moore</t>
  </si>
  <si>
    <t>South Central Avenue and Wilde Street</t>
  </si>
  <si>
    <t>Officers say they approached a narcotics suspect hiding in a tent, and he lunged at them with a knife, and they shot him to death.</t>
  </si>
  <si>
    <t>http://homicide.latimes.com/post/jesse-moore/</t>
  </si>
  <si>
    <t>Eric Lewis Liebowitz</t>
  </si>
  <si>
    <t>5800 block Balcom Avenue</t>
  </si>
  <si>
    <t>91316</t>
  </si>
  <si>
    <t>Officers say they responded to a call regarding shots fired, were directed to a different street, at which point Liebowitz came out of a house with a shotgun and fired at them, and the officers shot him to death.</t>
  </si>
  <si>
    <t>http://latimesblogs.latimes.com/homicidereport/2008/08/encino-man-kill.html</t>
  </si>
  <si>
    <t>Gerardo Arvallo</t>
  </si>
  <si>
    <t>3169 Los Flores Blvd.</t>
  </si>
  <si>
    <t>Officers say they responded to an deadly weapon assault call and the deceased had shot a woman and had her 2-year-old daughter as a hostage in the woman's home, and the officers shot the deceased to death after a standoff.</t>
  </si>
  <si>
    <t>http://homicide.latimes.com/post/gerardo-arvallo/</t>
  </si>
  <si>
    <t>Eddie Franco</t>
  </si>
  <si>
    <t>475 Market St</t>
  </si>
  <si>
    <t>Officers shot Franco, a homeless man to death.</t>
  </si>
  <si>
    <t>http://homicide.latimes.com/post/eddie-franco/</t>
  </si>
  <si>
    <t>Joshua Stephenson</t>
  </si>
  <si>
    <t>3205 Burton Ave.</t>
  </si>
  <si>
    <t>Officers say they responded to a call regarding a domestic violence stabbing call, were attacked with a long metal pole by Stephenson, who ran and hid in a house. Again, he tried to attack officers and they shot him to death.</t>
  </si>
  <si>
    <t>http://homicide.latimes.com/post/joshua-stephenson/</t>
  </si>
  <si>
    <t>Abraham Sanchez</t>
  </si>
  <si>
    <t>11614 Atlantic Blvd.</t>
  </si>
  <si>
    <t>Officers say they went to investigate a robbery, and Sanchez left the business. An officer thought that he was reaching for a weapon, and shot him to death.</t>
  </si>
  <si>
    <t>http://homicide.latimes.com/post/abraham-sanchez/</t>
  </si>
  <si>
    <t>Joshua Maravilla</t>
  </si>
  <si>
    <t>El Segundo Blvd. and Compton Ave.</t>
  </si>
  <si>
    <t>The LA Times reported that Joshua Maravilla, a 20-year-old white male, died after being shot in Compton.</t>
  </si>
  <si>
    <t>http://homicide.latimes.com/post/joshua-maravilla/</t>
  </si>
  <si>
    <t>Alejandro Erazo</t>
  </si>
  <si>
    <t>California Ave. and Frederick St.</t>
  </si>
  <si>
    <t>90290</t>
  </si>
  <si>
    <t>Officers say they responded to a gun violence report and suspected Erazo and his friends. When he didn't comply with officers' orders, they shot him to death. A gun was recovered at the scene according to officers.</t>
  </si>
  <si>
    <t>http://homicide.latimes.com/post/alejandro-erazo/</t>
  </si>
  <si>
    <t>Dontaze Storey Jr.</t>
  </si>
  <si>
    <t>http://koreatownlanews.com/wp-content/uploads/2008/12/dontaze-storey-jr-lapd-shooting-victim-koreatown.jpg</t>
  </si>
  <si>
    <t>300 block South Vermont Avenue</t>
  </si>
  <si>
    <t>90020</t>
  </si>
  <si>
    <t>In a case of mistaken identity, officers responded to a shooting call thought Storey had a phone in his hand, but witnesses say his hands were empty, and he was running away. Storey was with his fiancé filling a prescription. Storey shot was in the back of the neck when he was lying down. A court paid the family $750,000 for unreasonable force.</t>
  </si>
  <si>
    <t>http://articles.latimes.com/2014/jan/27/local/la-me-ln-lapd-excessive-force-award-20140127</t>
  </si>
  <si>
    <t>Victor Francisco Tejeda</t>
  </si>
  <si>
    <t>801 E. Holt Ave.</t>
  </si>
  <si>
    <t>The LA Times reported that Victor Francisco Tejeda, a 17-year-old Latino male, died after being shot in Pomona.</t>
  </si>
  <si>
    <t>http://homicide.latimes.com/post/victor-francisco-tejeda/</t>
  </si>
  <si>
    <t>Jose Ramon Jimenez</t>
  </si>
  <si>
    <t>Meeker Avenue &amp; Mildred Street</t>
  </si>
  <si>
    <t>Baldwin Park Police Department</t>
  </si>
  <si>
    <t>Officers allege they suspected a car to be stolen, and Jimenez ran away after getting out, turned to an officer with a gun, and the officer shot him to death.</t>
  </si>
  <si>
    <t>http://homicide.latimes.com/post/jose-jimenez-2/</t>
  </si>
  <si>
    <t>Jose Jimenez</t>
  </si>
  <si>
    <t>1216 W. 8th St.</t>
  </si>
  <si>
    <t>90017</t>
  </si>
  <si>
    <t>Officers allege that the deceased was robbing a market, and was shot to death by officer(s).</t>
  </si>
  <si>
    <t>http://homicide.latimes.com/post/jose-jimenez-1/</t>
  </si>
  <si>
    <t>John Stanley Lewis</t>
  </si>
  <si>
    <t>8202 Oakwilde St</t>
  </si>
  <si>
    <t>33578</t>
  </si>
  <si>
    <t>With the power still out after Hurricane Frances, deputies fired five shots to kill Lewis at his home. He'd previously been arrested for molesting a minor, had shot himself in the death in a local motel in an unsuccessful suicide attempt, was wanted on 30 counts of possessing child pornography, and had met the deputies on his porch with gun in hand.</t>
  </si>
  <si>
    <t>http://www.sptimes.com/2004/10/01/Hillsborough/Suspect_fatally_shot_.shtml</t>
  </si>
  <si>
    <t>Kamyn Jodeci William Bright</t>
  </si>
  <si>
    <t>http://wbbh.images.worldnow.com/images/13116076_BG5.jpg</t>
  </si>
  <si>
    <t>4415 Metro Parkway</t>
  </si>
  <si>
    <t>33916</t>
  </si>
  <si>
    <t>Along with an accomplice and an employee promised $300 to leave the door unlocked, Bright attempted an armed robbery of a McDonald's. As they fled from responding police the accomplice ran over and wounded a police dog, but Bright turned and shot a second dog to death. Bright himself was fatally shot in the parking lot of a nearby branch bank.</t>
  </si>
  <si>
    <t>http://www.heraldtribune.com/article/20100908/breaking/100909776</t>
  </si>
  <si>
    <t>Gary Lane Smith</t>
  </si>
  <si>
    <t>5th Ave S &amp; 31st St S</t>
  </si>
  <si>
    <t>A stolen white Lexus driven by a 16-year-old, with deputies out of their jurisdiction in close pursuit, ran a red light at an intersection and violently collided with an Infiniti driven by Smith. Smith died at the scene.</t>
  </si>
  <si>
    <t>http://www.bradenton.com/2010/09/08/2558745_sheriffs-office-reviewing-recent.html?rh=1</t>
  </si>
  <si>
    <t>Mark Brooks Lee</t>
  </si>
  <si>
    <t>6130 Corson Ave.</t>
  </si>
  <si>
    <t>Local police responding to a domestic dispute discovered Lee and his fiancee arguing in an apartment courtyard. He was armed with a butcher knife. In short order police commanded him to drop the knife, he refused, and was fatally shot twice in the torso.</t>
  </si>
  <si>
    <t>http://www.tampabay.com/news/publicsafety/crime/fdle-joins-state-attorneys-office-in-ruling-a-shooting-by-police/963236</t>
  </si>
  <si>
    <t>Adalberto Martinez</t>
  </si>
  <si>
    <t>6076 Northlake Blvd</t>
  </si>
  <si>
    <t>33418</t>
  </si>
  <si>
    <t>After a fight with his girlfriend Martinez fired gunshots and sped off in his black Ford truck on the Florida Turnpike, with police in pursuit. After stopped by spike-strips Martinez angrily backed his vehicle towards officers then fired more gunshots. He was fatally shot in return.</t>
  </si>
  <si>
    <t>http://articles.sun-sentinel.com/2009-01-13/news/0901120708_1_police-officers-turnpike-internal-investigation</t>
  </si>
  <si>
    <t>Guy Howard Petrey</t>
  </si>
  <si>
    <t>European-Ameriican/white</t>
  </si>
  <si>
    <t>http://thumbs.mugshots.com/gallery/images/2/66/cd/Guy-Howard-Petrey_mugshot.400x800.jpg</t>
  </si>
  <si>
    <t>11102 Torchfire Trail</t>
  </si>
  <si>
    <t>The sheriff's office began receiving a string of "disturbing, belligerent and delusional phone calls" from Petrey, to which they responded "out of concern for the welfare of the caller." Petrey met him with a silver handgun and directly threatened officers. He was shot three times and died at the scene.</t>
  </si>
  <si>
    <t>http://sao.cjis20.org/News%20Releases/5-22-2009/0789_001.pdf</t>
  </si>
  <si>
    <t>Justin Plaza</t>
  </si>
  <si>
    <t>14022 Morgan St.</t>
  </si>
  <si>
    <t>Dade City</t>
  </si>
  <si>
    <t>33525</t>
  </si>
  <si>
    <t>Afghanistan veteran Plaza seemed OK when he came home, but his mother linked his increasing use of synthetic drugs with short temper, aggressiveness, hallucinations, and paranoid about the government. Police defused one incident with a gun but a week later in the early morning hours he pointed a weapon at officers and was shot to death.</t>
  </si>
  <si>
    <t>http://www.tampabay.com/news/publicsafety/crime/three-pasco-swat-team-members-cleared-in-fatal-shooting/1230589</t>
  </si>
  <si>
    <t>Frederick Stevens Webber</t>
  </si>
  <si>
    <t>European-American/white</t>
  </si>
  <si>
    <t>East Minnesota Avenue</t>
  </si>
  <si>
    <t>Drywall worker Webber, described as both "a big teddy bear" and a member of the Avengers Motorcycle Club, was approached by a deputy at his campsite to investigate a fight. Webber had been drinking and smoking marijuana most of the day. The deputy ended up tasering him four times and handcuffed him face down. He stopped breathing shortly afterward.</t>
  </si>
  <si>
    <t>http://articles.orlandosentinel.com/2002-09-04/news/0209040307_1_webber-john-miller-deputy</t>
  </si>
  <si>
    <t>Milton Woolfolk</t>
  </si>
  <si>
    <t>259 NE Williams Street</t>
  </si>
  <si>
    <t>With a history of mental health issues and misbehavior towards the police, Woolfolk reacted badly to deputies serving him a court order for psychiatric evaluation. The sheriff wasn't certain about the number of times they tasered him. After they wrestled him to the ground, he became unresponsive and stopped breathing.</t>
  </si>
  <si>
    <t>http://www.gainesville.com/article/20050312/LOCAL/50311056</t>
  </si>
  <si>
    <t>Kerry (or Kerrie) Lee Robinson</t>
  </si>
  <si>
    <t>2242 W 30th St</t>
  </si>
  <si>
    <t>As the suspect in an armed assault of his girlfriend, Robinson fled the scene before police could intercept him. They later found him in the front yard of a nearby residence, though, where he pulled out a weapon and fired it at a local officer. Return fire killed him.</t>
  </si>
  <si>
    <t>http://jacksonville.com/tu-online/stories/020407/met_7695319.shtml</t>
  </si>
  <si>
    <t>Anthony Hill</t>
  </si>
  <si>
    <t>https://heavy.com/news/2015/03/anthony-hill-police-shooting-shot-killed-mental-illness-bipolar-dekalb-atlanta-georgia-officer-unarmed/</t>
  </si>
  <si>
    <t>3028 Chamblee Dunwoody Rd.</t>
  </si>
  <si>
    <t>Dekalb County Police</t>
  </si>
  <si>
    <t>Police responded to report of naked man running around apt. complex. When man ran towards cop he was shot twice and killed.</t>
  </si>
  <si>
    <t>http://www.ajc.com/news/news/naked-unarmed-man-killed-by-dekalb-police-identifi/nkR4c/</t>
  </si>
  <si>
    <t>Daniel Rocha</t>
  </si>
  <si>
    <t>South Pleasant Valley Road and Quicksilver Boulevard</t>
  </si>
  <si>
    <t>78744</t>
  </si>
  <si>
    <t>According to police reports, soon after being pulled over near the intersection of South Pleasant Valley Road and Quicksilver Boulevard, a scuffle between Rocha and Officer Julie Schroeder took place. Rocha was shot in the back at point blank range. Schroeder's testimony was that she used lethal force to protect Officer Sgt. Don Doyle and herself from a taser, which she argued Rocha could have used. Witnesses said that he was on the ground face down, unarmed, with Officer Schroeder's knee in his back when he was shot.</t>
  </si>
  <si>
    <t>https://en.wikipedia.org/wiki/Death_of_Daniel_Rocha</t>
  </si>
  <si>
    <t>Sophia King</t>
  </si>
  <si>
    <t>http://www.austinchronicle.com/imager/b/newfeature/99074/d06d/pols_feature-15522.jpeg</t>
  </si>
  <si>
    <t>1143 Salina St.</t>
  </si>
  <si>
    <t>Officer John Coffey fatally shot King, 23, after police said she chased after a Rosewood Housing Authority manager with a butcher knife.</t>
  </si>
  <si>
    <t>http://www.twcnews.com/archives/tx/austin/2003/09/19/details-of-sophia-king-case-not-released-TX_84322.old.html</t>
  </si>
  <si>
    <t>Nathaniel Sanders</t>
  </si>
  <si>
    <t>http://media.cmgdigital.com/shared/img/photos/2012/08/31/a0/ba/klw-sanders-01_1_1086348a.jpg</t>
  </si>
  <si>
    <t>6409 Springdale Road</t>
  </si>
  <si>
    <t>Austin police officer Leonardo Quintana shot and killed Nathaniel Sanders, 18, outside an East Austin apartment complex. Sanders and two other men were sleeping a Mercedes station wagon. Police say when Quintana confronted Sanders in the car, Sanders made a move toward a gun. Police say a third man in the car ran toward Quintana. That man was shot and injured.</t>
  </si>
  <si>
    <t>http://keyetv.com/news/features/depth-coverage/stories/7-nathaniel-sandersleonardo-quintana-case.shtml#.VP8ZTuFNHcc</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</si>
  <si>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</si>
  <si>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</si>
  <si>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</si>
  <si>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</si>
  <si>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</si>
  <si>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</si>
  <si>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Naeschylus Vinzant</t>
  </si>
  <si>
    <t>https://cbsdenver.files.wordpress.com/2015/03/z-133-copy-copy-copy.jpg?w=420&amp;h=237</t>
  </si>
  <si>
    <t>East 12th Avenue and Memphis Street</t>
  </si>
  <si>
    <t>80011</t>
  </si>
  <si>
    <t>Officers say the deceased was wanted for several crimes, and during a SWAT team interaction, they shot him to death, and didn't realize he was unarmed.</t>
  </si>
  <si>
    <t>http://denver.cbslocal.com/2015/03/09/aurora-police-say-suspect-killed-in-officer-involved-shooting-was-unarmed-black-man/</t>
  </si>
  <si>
    <t>Shaquille Barrow</t>
  </si>
  <si>
    <t>http://www.trbimg.com/img-54f72e4b/turbine/chi-shaquille-barrow-20150304/650/650x366</t>
  </si>
  <si>
    <t>Richards Street</t>
  </si>
  <si>
    <t>Joliet</t>
  </si>
  <si>
    <t>60433</t>
  </si>
  <si>
    <t>Will</t>
  </si>
  <si>
    <t>Joliet Police Department</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</si>
  <si>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</si>
  <si>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</si>
  <si>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Matthew Lundy</t>
  </si>
  <si>
    <t>http://www.obitsforlife.com/uploaded-images/converted/494323-54ed112f7fc10-shrink-x180.jpg</t>
  </si>
  <si>
    <t>3800 block Canfield Road</t>
  </si>
  <si>
    <t>Eaton Rapids Township</t>
  </si>
  <si>
    <t>48827</t>
  </si>
  <si>
    <t>Eaton County Sheriff's Office</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</si>
  <si>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</si>
  <si>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</si>
  <si>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d_vandermolen_99@yahoo.com</t>
  </si>
  <si>
    <t>An officer said that he chased Collins, mistakenly thinking that he was involved in a robbery. When Collins went into his back gate, the officer shot him in the back of the neck. The officer claimed he thought he was pulling a gun. The family was paid $900,000 in a settlement.</t>
  </si>
  <si>
    <t>http://www.scpr.org/blogs/news/2012/08/01/9254/family-darrick-collins-shot-sheriffs-deputy-receiv/</t>
  </si>
  <si>
    <t>59th Street and Avalon Boulevard</t>
  </si>
  <si>
    <t>Officers allege that Nolasco stole a car at gunpoint, then exited the vehicle and fired at officers, who shot him to death.</t>
  </si>
  <si>
    <t>Dan Mojziszek</t>
  </si>
  <si>
    <t>61 E. Lake St.</t>
  </si>
  <si>
    <t>Northlake</t>
  </si>
  <si>
    <t>60164</t>
  </si>
  <si>
    <t>Local police attempted a traffic stop on Mojziszek for erratic driving. His history included multiple DUIs, two charges of fleeing police, and driving on a permanently revoked license that evening. Police claim he endangered other drivers by steering into incoming traffic and that he attempted to run them over, causing them to fatally shoot him. Witnesses described the victim being given no time to comply.</t>
  </si>
  <si>
    <t>http://articles.chicagotribune.com/2010-01-13/news/1001120820_1_police-sergeant-police-officer-dui</t>
  </si>
  <si>
    <t>Corey Diamond</t>
  </si>
  <si>
    <t>Dundee Rd &amp; N Schoenbeck Rd</t>
  </si>
  <si>
    <t>Buffalo Grove Police Department, Wheeling Police Department</t>
  </si>
  <si>
    <t>Diamond was the blameless driver of a Ford Taurus slammed into and killed by a stolen U-Haul truck full of stolen merchandise in a police chase. The driver of the truck had run a police roadblock and three red lights, with local officers in hot pursuit, when he reached the same intersection as Diamond.</t>
  </si>
  <si>
    <t>http://articles.chicagotribune.com/2008-07-23/news/0807220592_1_gurnee-mills-red-lights-u-haul-truck</t>
  </si>
  <si>
    <t>Jose Torres</t>
  </si>
  <si>
    <t>10461 Ilex Ave.</t>
  </si>
  <si>
    <t>Local police responding to a domestic violence call discovered Torres sitting outside next to a woman, who it turned out was his estranged wife. Police approached and began questioning him; he responded by drawing a handgun and holding it to the woman's head. He was fatally shot twice in the head and once in the torso.</t>
  </si>
  <si>
    <t>http://homicide.latimes.com/post/jose-torres-1/</t>
  </si>
  <si>
    <t>Tiphanie Fayette Mayfield</t>
  </si>
  <si>
    <t>Mackin Road and Caldwell Avenue</t>
  </si>
  <si>
    <t>48503</t>
  </si>
  <si>
    <t>Mayfield died six days after her innocent involvement in a police chase. Another car being "followed but not pursued by unmarked police vehicles" driven by a suspect with outstanding warrants caused a three- or four-car collision, one of which was Mayfield's car, and one of which was the pursuing cruiser.</t>
  </si>
  <si>
    <t>http://www.mlive.com/news/flint/index.ssf/2014/06/woman_dies_after_michigan_stat.html</t>
  </si>
  <si>
    <t>Misty Kurmas</t>
  </si>
  <si>
    <t>http://media.mlive.com/newsnow_impact/photo/10094232-large.jpg</t>
  </si>
  <si>
    <t>S Saginaw St &amp; E Tobias St</t>
  </si>
  <si>
    <t>Michigan State Police, other jurisdictions</t>
  </si>
  <si>
    <t>Kurmas was walking across the street, said to be on her way to church, when struck and killed by a suspect chased by the police. Multiple jurisdictions in five or six vehicles had been in pursuit with full lights and siren for at least ten seconds before the incident. The suspect received life in prison.</t>
  </si>
  <si>
    <t>http://www.mlive.com/news/flint/index.ssf/2012/11/plea_agreement_reached_in_2011.html</t>
  </si>
  <si>
    <t>Douglas Damon</t>
  </si>
  <si>
    <t>http://media.katu.com/images/061002_toygunman_320.jpg</t>
  </si>
  <si>
    <t>221e NE 104th Ave</t>
  </si>
  <si>
    <t>98664</t>
  </si>
  <si>
    <t>Homeless Damon was likely camping on the grounds of a WalMart when approached by a local officer. Ignoring repeated commands to raise his hands, Damon instead turned and showed the officer a replica weapon. He was fatally shot once in the head.</t>
  </si>
  <si>
    <t>http://www.katu.com/news/4282721.html</t>
  </si>
  <si>
    <t>Deanna Mogck</t>
  </si>
  <si>
    <t>269th Street</t>
  </si>
  <si>
    <t>Bridgewater</t>
  </si>
  <si>
    <t>57319</t>
  </si>
  <si>
    <t>McCook</t>
  </si>
  <si>
    <t>Hanson County Sheriff's Office, South Dakota Highway Patrol</t>
  </si>
  <si>
    <t>The father of Deanna Mogck and Trevor Doering had taken them, at knifepoint, away from their grandmother's house along with a third 17-year-old sibling. He tied up the grandmother and took her vehicle. With multiple jurisdictions in hot pursuit, the vehicle hit stop-strips in the road, went out of control, and crashed into roadside trees. The father and the two younger children died. The 17-year-old was sent to a hospital via helicopter.</t>
  </si>
  <si>
    <t>http://www.foxnews.com/story/2007/06/15/man-kills-himself-two-kids-after-high-speed-car-crash/</t>
  </si>
  <si>
    <t>Trevor Doering</t>
  </si>
  <si>
    <t>Lyle Doering</t>
  </si>
  <si>
    <t>Lyle Doering, the father of Deanna Mogck and Trevor Doering, had taken them, at knifepoint, away from their grandmother's house along with a third 17-year-old sibling. He tied up the grandmother and took her vehicle. With multiple jurisdictions in hot pursuit, the vehicle hit stop-strips in the road, went out of control, and crashed into roadside trees. The father and the two younger children died. The 17-year-old was sent to a hospital via helicopter.</t>
  </si>
  <si>
    <t>Luis Andrades-Garcia</t>
  </si>
  <si>
    <t>Maine Turnpike and Lisbon Road</t>
  </si>
  <si>
    <t>Sabattus</t>
  </si>
  <si>
    <t>04280</t>
  </si>
  <si>
    <t>State troopers in a high-speed pursuit of Andrades-Garcia reported that they followed him after reports of his erratic driving. In a friend's vehicle, with no driver's license, at speeds of over 100 MPH and apparently fresh out of a state correctional institute on drug charges, Andrades-Garcia lost control of the car. He crashed, the car burst into flames, and he died at the scene.</t>
  </si>
  <si>
    <t>http://bangordailynews.com/2009/11/21/news/maine-police-fleeing-driver-dies-in-crash/</t>
  </si>
  <si>
    <t>Christopher Hamilton</t>
  </si>
  <si>
    <t>Litchfield Road</t>
  </si>
  <si>
    <t>Bowdoin</t>
  </si>
  <si>
    <t>04287</t>
  </si>
  <si>
    <t>Sagadahoc</t>
  </si>
  <si>
    <t>Topsham Police Department</t>
  </si>
  <si>
    <t>Christopher Hamilton and Joshua Fitzgerald were both passengers in a vehicle driven by a third man. The driver had sped away from a traffic stop in the early morning hours, with alcohol in his system, and led police on a five- or six-mile chase at high speed. He lost control, the car crashed and burst into flame, killing the two. The driver was thrown clear of the car and later found calling for help in the woods.</t>
  </si>
  <si>
    <t>http://archive.bangordailynews.com/2006/05/20/man-who-caused-fatal-crash-given-9-year-sentence/?ref=search</t>
  </si>
  <si>
    <t>Joshua Fitzgerald</t>
  </si>
  <si>
    <t>Curtis Wright Jr.</t>
  </si>
  <si>
    <t>Reed Bingham State Park</t>
  </si>
  <si>
    <t>Adel</t>
  </si>
  <si>
    <t>31620</t>
  </si>
  <si>
    <t>Georgia Department of Natural Resources</t>
  </si>
  <si>
    <t>A state park ranger responded to a report of Wright trying to break into a vending machine. Wright denied involvement, tried to get away in his car, and a physical struggle developed into the ranger shooting the unarmed Wright dead.</t>
  </si>
  <si>
    <t>http://www.moultrieobserver.com/news/local_news/family-unconvinced/article_07313b9e-73d6-57e4-82de-8fb6957a6fa1.html</t>
  </si>
  <si>
    <t>Caroline Small</t>
  </si>
  <si>
    <t>228 Armstrong Ave.</t>
  </si>
  <si>
    <t>31525</t>
  </si>
  <si>
    <t>Glynn County Sheriff's Office</t>
  </si>
  <si>
    <t>Small was shot to death with eight bullets by two county deputies after an "erratic four-mile chase at speeds of 20 to 30 MPH." She was under the influence of cocaine and had a half-empty bottle of vodka in her 1991 Buick. Deputies were caught on tape bragging about their marksmanship. Small died seven days later. The shooting was only justified by a grand jury in a rare split decision, and the case attracted the attention of the FBI.</t>
  </si>
  <si>
    <t>http://jacksonville.com/news/crime/2011-10-02/story/troubling-details-georgia-police-shooting</t>
  </si>
  <si>
    <t>Karen Schmeer</t>
  </si>
  <si>
    <t>http://graphics8.nytimes.com/images/2010/01/31/nyregion/31schmeer_inline/articleInline.jpg</t>
  </si>
  <si>
    <t>Broadway &amp; W 90th St</t>
  </si>
  <si>
    <t>10024</t>
  </si>
  <si>
    <t>One of the greatest (film) editors of her generation, Schmeer was walking across Broadway on the Upper West Side when she was struck and killed by a 2010 Dodge Avenger being pursued by police. The Avenger matched the description of a shoplifters' getaway car.</t>
  </si>
  <si>
    <t>http://www.nytimes.com/2010/02/01/nyregion/01schmeer.html</t>
  </si>
  <si>
    <t>Matthew Cormier</t>
  </si>
  <si>
    <t>9641 Magnolia Blossom Drive</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</si>
  <si>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</si>
  <si>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</si>
  <si>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James Guy Lambert</t>
  </si>
  <si>
    <t>East Lake Road North</t>
  </si>
  <si>
    <t>34688</t>
  </si>
  <si>
    <t>Lambert and two deputies traded at least two dozen shots following an 8 a.m. call on Lambert's abandoned red Ford Ranger. They then heard shots from a nearby subdivision. On encountering the deputies Lambert -- shoeless, shirtless, a high level of cocaine in his system, and with a cape -- immediately began shooting, starting a firefight. Nobody was struck from his fire, but he sustained three mortal bullet wounds.</t>
  </si>
  <si>
    <t>http://www.sptimes.com/2006/01/05/Northpinellas/Deputies_cleared_in_f.shtml</t>
  </si>
  <si>
    <t>Michael Flannery</t>
  </si>
  <si>
    <t>Washburn Road</t>
  </si>
  <si>
    <t>04786</t>
  </si>
  <si>
    <t>Caribou Police Department</t>
  </si>
  <si>
    <t>Shortly before midnight Friday night local police discovered Flannery burglarizing a grocery and clothing store. Flannery bolted, drawing the police into a high-speed chase, but his car soon left the road and slammed full-speed broadside into a utility pole. He was thrown from his demolished sedan and fatally wounded.</t>
  </si>
  <si>
    <t>http://archive.bangordailynews.com/2003/12/15/caribou-man-dies-in-high-speed-chase/?ref=search</t>
  </si>
  <si>
    <t>Nathaniel Benjamin Adkins</t>
  </si>
  <si>
    <t>http://thumbs.mugshots.com/gallery/images/bc/b6/Nathaniel-Adkins-Jr-mugshot-27353468.223x223.jpg</t>
  </si>
  <si>
    <t>626 South Broad Oak Street</t>
  </si>
  <si>
    <t>Hernando County Sheriff's Office, Brooksville Police Department</t>
  </si>
  <si>
    <t>Four deputies and a local officer went looking for Adkins at a local motel, on suspicion of involvement with home invasions and an outstanding warrant for aggravated battery. Armed with a handgun, Adkins fled from the motel into a nearby mobile home park, where residents heard small-arms fire as police surrounded him. He was fatally shot.</t>
  </si>
  <si>
    <t>http://www.sptimes.com/2002/03/19/Hernando/Slain_suspect_had_lon.shtml</t>
  </si>
  <si>
    <t>James Williamson</t>
  </si>
  <si>
    <t>Saunders Road and Cottonwood Road</t>
  </si>
  <si>
    <t>36301</t>
  </si>
  <si>
    <t>Jackson County Florida deputies observed a black pickup speeding away from a convenience store, driven by a 19-year-old, and Alabama police took up the chase at the county line. Williamson, driving back home from seeing his wife in Florida, collided with the speeding fugitive and was killed. The 19-year-old was charged with his murder.</t>
  </si>
  <si>
    <t>http://www.andalusiastarnews.com/2007/07/28/goshen-resident-terrell-williamson-killed-in-weekend-accident-in-dothan/</t>
  </si>
  <si>
    <t>Mark Reynolds Jr.</t>
  </si>
  <si>
    <t>152 Webster Avenue</t>
  </si>
  <si>
    <t>Brewer Police Department</t>
  </si>
  <si>
    <t>Driving on a learner's permit around 1 a.m. and with two more teen boys riding in the cab, and two in the bed, Reynolds drew the attention of two local police departments, chasing him at high speeds. After dodging a spike-strip Reynolds apparently misjudged a driveway for a road, slamming into a pine at full speed. He died, one passenger sent to ICU, the others also injured.</t>
  </si>
  <si>
    <t>http://archive.bangordailynews.com/2002/04/15/crash-leaves-eddington-teen-dead-4-hurt-police-pursue-five-brewer-high-school-students-in-pickup-truck-through-three-towns/?ref=search</t>
  </si>
  <si>
    <t>Harry Green</t>
  </si>
  <si>
    <t>4902 N MacDill Ave</t>
  </si>
  <si>
    <t>33614</t>
  </si>
  <si>
    <t>Deputies spotted Green in his blue Cadillac. He'd been wanted in connection with an armed robbery earlier in the week. Green fled back to his apartment complex then -- according to the police -- jumped from the vehicle with gun in hand. A hail of police bullets blew out the Cadillac's back window, struck Green multiple times, and fatally wounded him.</t>
  </si>
  <si>
    <t>http://www.sptimes.com/News/051800/Hillsborough/Suspect_killed_after_.shtml</t>
  </si>
  <si>
    <t>Mary Celine Graham</t>
  </si>
  <si>
    <t>West 122nd Street</t>
  </si>
  <si>
    <t>Graham, an elderly Catholic nun, was one of three pedestrians struck by a minivan that had been stopped by NYPD after a gunpoint robbery. The driver had been taken into custody, but another suspect grabbed the wheel and took off through the streets of Morningside Heights, with police in pursuit. Witnesses described the chase much differently than the officials.</t>
  </si>
  <si>
    <t>http://www.nytimes.com/2010/06/24/nyregion/24chase.html</t>
  </si>
  <si>
    <t>Norman Sherman</t>
  </si>
  <si>
    <t>Route 126</t>
  </si>
  <si>
    <t>Litchfield</t>
  </si>
  <si>
    <t>04350</t>
  </si>
  <si>
    <t>Gardiner Police Department</t>
  </si>
  <si>
    <t>Two local jurisdictions chased and then broke off pursuits on Sherman in his 1998 red Corvette, driving around erratically at 1 a.m. with a suspended license. Speeds ranged up to 100 MPH. The second involved officer came across the wrecked Corvette down an embankment, with Sherman thrown from the car and dead at the scene.</t>
  </si>
  <si>
    <t>http://archive.bangordailynews.com/2001/11/06/litchfield-man-killed-in-traffic-accident/</t>
  </si>
  <si>
    <t>Adam Pelkey</t>
  </si>
  <si>
    <t>Aroostook Road</t>
  </si>
  <si>
    <t>Molunkus</t>
  </si>
  <si>
    <t>04459</t>
  </si>
  <si>
    <t>Penobscot County Sheriff’s Office</t>
  </si>
  <si>
    <t>Deputies observed Pelkey traveling at 75 MPH in a 25 MPH and gave chase. Pelkey likely misjudged rural Aroostook Road; he lost control where the road turned to dirt, flipped the car, snapped a utility pole, was thrown from his car and sustained fatal injuries.</t>
  </si>
  <si>
    <t>http://bangordailynews.com/2013/08/27/news/aroostook/police-pursuit-that-ended-in-fatal-crash-in-molunkus-under-investigation/?ref=storyPrevNextLinks</t>
  </si>
  <si>
    <t>Christopher Lee Brawley</t>
  </si>
  <si>
    <t>http://www.google.com/url?sa=i&amp;rct=j&amp;q=&amp;esrc=s&amp;source=images&amp;cd=&amp;cad=rja&amp;uact=8&amp;ved=0CAcQjRw&amp;url=http%3A%2F%2Fneighborhoods.columbiatribune.com%2Fboone-county-arrest-reports%2Fdetail%2F465944%2F&amp;ei=NPoBVerUDI20oQSEvoCQAg&amp;bvm=bv.88198703,d.cGU&amp;psig=AFQjCNEVlqQWvoe5wnP0aK2dItBPw6cNGA&amp;ust=1426279475623096</t>
  </si>
  <si>
    <t>5100 block Ric Drive</t>
  </si>
  <si>
    <t>79703</t>
  </si>
  <si>
    <t>Texas Rangers</t>
  </si>
  <si>
    <t>Officers were called to a domestic disturbance, and when they arrived, Brawley attempted to attack the officers with a a two-by-four. One of the officers shot him in the chest.</t>
  </si>
  <si>
    <t>http://www.newschannel10.com/story/14638093/police-investigating-shooting-in-midland</t>
  </si>
  <si>
    <t>William E. Gearhart</t>
  </si>
  <si>
    <t>3993 Tyrone Boulevard North</t>
  </si>
  <si>
    <t>33709</t>
  </si>
  <si>
    <t>Florida Division of Alcoholic Beverages and Tobacco</t>
  </si>
  <si>
    <t>Gearhart brandished a handgun and made three attempts at carjacking in a commercial area in the early evening. Verbally abusive, unpredictable, and unresponsive to attempts to get him to stop, he fired one shot at an off-duty state alcohol agent. The agent returned fire and struck Gearhart fatally in the chest.</t>
  </si>
  <si>
    <t>http://www.sptimes.com/2004/12/18/Southpinellas/State_alcohol_agent_i.shtml</t>
  </si>
  <si>
    <t>Matthew Cynewski</t>
  </si>
  <si>
    <t>http://waldo.villagesoup.com/media/Common/4/E1/319891/t600-MatthewCynewskiphoto.jpg</t>
  </si>
  <si>
    <t>N Main Rd</t>
  </si>
  <si>
    <t>With "several convictions for alcohol and criminal mischief violations" in his past, Cynewski was familiar to local police. Local officers got a mid-afternoon call from the state police about Cynewski's vehicle being driven erratically on the interstate. During a chase that ranged up to 100 MPH, Cynewski lost control and had a fatal one-car crash on the grounds of the local cemetery.</t>
  </si>
  <si>
    <t>http://bangordailynews.com/2011/08/23/news/bangor/driver-in-fatal-hampden-crash-identified-as-belfast-man/</t>
  </si>
  <si>
    <t>Rodney Gladle</t>
  </si>
  <si>
    <t>Winnisquam Bridge</t>
  </si>
  <si>
    <t>Belmont</t>
  </si>
  <si>
    <t>03220</t>
  </si>
  <si>
    <t>Belknap</t>
  </si>
  <si>
    <t>Laconia Police Department</t>
  </si>
  <si>
    <t>Rodney Gladle accelerated in his Mercury Mountaineer after a local police officer attempted a traffic stop for an unspecified moving violation. Police gave chase. Gladle crossed the center line and drove head-on full-speed into the vehicle driven by David Gonyer, killing them both. According to local reporting "eyewitness accounts may contradict the police claim that Gladle wasn't being pursued at the time of the crash."</t>
  </si>
  <si>
    <t>http://www.concordmonitor.com/article/horrendous-crash-started-with-chase</t>
  </si>
  <si>
    <t>David Gonyer</t>
  </si>
  <si>
    <t>Terry Lee Alfone</t>
  </si>
  <si>
    <t>http://ak-cache.legacy.net/legacy/images/Cobrands/EveningSun/Photos/0001101552-01-1_20110221.jpg</t>
  </si>
  <si>
    <t>7 Campus Ave</t>
  </si>
  <si>
    <t>Spring Grove</t>
  </si>
  <si>
    <t>17362</t>
  </si>
  <si>
    <t>Southwestern Regional Police</t>
  </si>
  <si>
    <t>Officers were called to Alfone's residence by family members reporting that Alfone was going to commit suicide. When officers arrived, they found Alfone in his bed with the covers pulled up to his chin. He pulled the covers down to reveal a gun pointed at the officers. The officers both shot Alfone.</t>
  </si>
  <si>
    <t>http://www.publicopiniononline.com/ci_17434457</t>
  </si>
  <si>
    <t>Anthony Calloway</t>
  </si>
  <si>
    <t>Lakemont Drive and Washington Road</t>
  </si>
  <si>
    <t>An officer was serving an outstanding warrant to Calloway at a bus stop when he broke out of the handcuffs and ran away. According to the officer, Calloway fired a shot at a K9 officer that was biting him and refused to surrender. The officer shot Calloway.</t>
  </si>
  <si>
    <t>http://www.wsbtv.com/news/news/local/police-investigating-officer-involved-shooting/ngsW6/</t>
  </si>
  <si>
    <t>Benjamin Brewton</t>
  </si>
  <si>
    <t>http://www.toledoblade.com/image/2008/05/31/800x_b1_cCM_z/Toledo-police-chief-defends-pursuit-of-man-who-drowned-2.jpg</t>
  </si>
  <si>
    <t>City Park Avenue and Sterling Street</t>
  </si>
  <si>
    <t>Toledo</t>
  </si>
  <si>
    <t>43609</t>
  </si>
  <si>
    <t>Lucas</t>
  </si>
  <si>
    <t>Toledo Police Department</t>
  </si>
  <si>
    <t>Drowning</t>
  </si>
  <si>
    <t>Hoping to evade police, Brewton hopped from his bicycle and took off on foot towards a drainage canal called "Swan Creek." The water was cold, muddy, and 12 feet deep. Brewton called for help, but the officers present could not reach him, or swim to him, and he drowned.</t>
  </si>
  <si>
    <t>http://www.toledoblade.com/Police-Fire/2008/05/31/Toledo-police-chief-defends-pursuit-of-man-who-drowned.html</t>
  </si>
  <si>
    <t>Paul Farris</t>
  </si>
  <si>
    <t>Kidder Avenue and Highland Road</t>
  </si>
  <si>
    <t>02144</t>
  </si>
  <si>
    <t>Taxicab driver Walid Chahine and his fare Paul Farris were both fatally injured in a vehicle collision with a speeding black Mercury Mountaineer with a state trooper in pursuit. Farris died immediately, Chahine about a week later, and another female passenger was critically injured. The Mercury was being pursued for erratic driving.</t>
  </si>
  <si>
    <t>http://middlesexda.com/news/press-release.php?reference=274</t>
  </si>
  <si>
    <t>Walid Chahine</t>
  </si>
  <si>
    <t>http://www.kristieslaw.org/images/walidChahine.jpg</t>
  </si>
  <si>
    <t>Steven Watkins</t>
  </si>
  <si>
    <t>1200 Blanding Blvd</t>
  </si>
  <si>
    <t>32065</t>
  </si>
  <si>
    <t>A midnight parking-lot brawl after the grand opening of a bar and nightclub made Watkins fearful that deputies were going to catch him. He darted away on foot -- and into traffic, where he was struck and killed by a passing car. The driver was not charged.</t>
  </si>
  <si>
    <t>http://jacksonville.com/tu-online/stories/012502/met_8435351.html</t>
  </si>
  <si>
    <t>Gabriel Bergianti</t>
  </si>
  <si>
    <t>NY-347 &amp; Hallock Ave</t>
  </si>
  <si>
    <t>Mt. Sinai</t>
  </si>
  <si>
    <t>11766</t>
  </si>
  <si>
    <t>Bergtiani was an Army National Guardsman due to be deployed in Afghanistan. He was killed when his 1993 Mustang was struck by a deputy's vehicle at high speed; the deputy had been chasing a motorcyclist for popping a wheelie through an intersection.</t>
  </si>
  <si>
    <t>http://www.nydailynews.com/new-york/police-chase-accident-kills-guardsman-motorist-27-article-1.268245</t>
  </si>
  <si>
    <t>William S. Calhoun</t>
  </si>
  <si>
    <t>952 Fulton Avenue</t>
  </si>
  <si>
    <t>Bohemia</t>
  </si>
  <si>
    <t>11716</t>
  </si>
  <si>
    <t>Long Island electrician Calhoun died when a vehicle being aggressively chased by county deputies crashed through the walls of his house. The county commissioner defended his chase policy as reasonable and justified; the same jurisdiction caused another chase death seven months later, killing Gabriel Bergtiani. Calhoun had been two months away from retirement.</t>
  </si>
  <si>
    <t>http://www.nytimes.com/2006/12/29/nyregion/29crash.html?_r=0</t>
  </si>
  <si>
    <t>Calvon A. Reid</t>
  </si>
  <si>
    <t>http://wsvn.images.worldnow.com/images/6901288_G.jpg</t>
  </si>
  <si>
    <t>1701 Andros Isle</t>
  </si>
  <si>
    <t>33066</t>
  </si>
  <si>
    <t>Coconut Creek Police Department</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</si>
  <si>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</si>
  <si>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</si>
  <si>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David C. Hinson</t>
  </si>
  <si>
    <t>Orange Ave &amp; S Caroline St</t>
  </si>
  <si>
    <t>Educator Hinson was struck and killed by a vehicle fleeing from the police. On reports of a vehicle speeding and weaving, local police had pulled the 1999 Mercury Sable over, successfully, but it then bolted. The first jurisdiction alerted Dayton Beach police, who were after the Sable when it ran an intersection and collided with Hinson.</t>
  </si>
  <si>
    <t>http://www.theledger.com/article/20030802/NEWSCHIEF/308029983?Title=Police-chase-fatal-to-school-official</t>
  </si>
  <si>
    <t>Reginald Johnson</t>
  </si>
  <si>
    <t>16th Street N and 22nd Avenue</t>
  </si>
  <si>
    <t>Johnson slammed a carjacked Chevrolet Tahoe into a tree at about 100 MPH while being chased by police. Police reported that he was armed, and there was no attempt to brake.</t>
  </si>
  <si>
    <t>http://www.sptimes.com/2002/03/06/news_pf/TampaBay/Carjacker_lived_life_.shtml</t>
  </si>
  <si>
    <t>James Connelly</t>
  </si>
  <si>
    <t>141 E. Woolbright Road</t>
  </si>
  <si>
    <t>In the early-morning incident Connelly exchanged gunfire with police while holed up in a pharmacy he'd attempted to rob, while a blaze ignited by SWAT-fired tear-gas canisters consumed the building. He'd had a record of felonies. Connelly was killed in the exchange along with a police dog.</t>
  </si>
  <si>
    <t>http://articles.sun-sentinel.com/2001-05-22/news/0105220222_1_police-dog-gas-canisters-boynton-beach-police</t>
  </si>
  <si>
    <t>Allison Joy Angerman</t>
  </si>
  <si>
    <t>http://www.kristieslaw.org/images/AlliAngermanFaces.jpg</t>
  </si>
  <si>
    <t>Eglin Parkway</t>
  </si>
  <si>
    <t>Fort Walton Beach</t>
  </si>
  <si>
    <t>32547</t>
  </si>
  <si>
    <t>Angerman was sitting at a red traffic light when she was hit by another vehicle, driven by an impaired woman who lost control of her car, chased by police at high speed.</t>
  </si>
  <si>
    <t>http://www.wjhg.com/home/headlines/3264096.html</t>
  </si>
  <si>
    <t>Gerdle Moise</t>
  </si>
  <si>
    <t>1500 S.W. 12 Ave</t>
  </si>
  <si>
    <t>Deputies stopped Moise and another man on their bicycles near midnight. The other man was cooperative, but Moise bolted on foot. Deputies attempted to Taser him, with no success, but then Moise shed his clothes while running through a church parking lot and tried to get away in a drainage canal. He was drowned by 12:15.</t>
  </si>
  <si>
    <t>http://www.sheriff.org/posts/post.cfm?id=9184A280-B3C8-AD25-8CBB-926D3BBAE779</t>
  </si>
  <si>
    <t>Cedrick Lamont Bishop</t>
  </si>
  <si>
    <t>http://www.gannett-cdn.com/-mm-/863dc015c4bf456f0c7fe0f1d185c9560c19b26b/c=0-115-300-284&amp;r=x633&amp;c=1200x630/local/-/media/2015/03/10/Brevard/Brevard/635615833103771989-Bishop.jpg</t>
  </si>
  <si>
    <t>Aurora Street</t>
  </si>
  <si>
    <t>Reports of shots fired in a residential district brought deputies to encounter ex-con Bishop. Reportedly Bishop fired into the deputy's vehicle. Return fire killed him.</t>
  </si>
  <si>
    <t>http://www.orlandosentinel.com/news/breaking-news/os-ap-deputy-fatal-shooting-brevard-20150310-story.html</t>
  </si>
  <si>
    <t>Jerry Parker</t>
  </si>
  <si>
    <t>6603 International Drive</t>
  </si>
  <si>
    <t>Parker was the suspect in a number of local bank robberies. Local police learned that he was at a Howard Johnsons, and encountered him at lunchtime while getting into a taxicab. Parker drew a BB gun and was fatally shot.</t>
  </si>
  <si>
    <t>http://articles.orlandosentinel.com/2004-05-24/news/0405240139_1_county-deputy-deputy-sheriffs-suspects/2</t>
  </si>
  <si>
    <t>Anthony Dean Jessie</t>
  </si>
  <si>
    <t>4305 Commercial Way</t>
  </si>
  <si>
    <t>34606</t>
  </si>
  <si>
    <t>In a botched robbery attempt, after his friend tried to dissuade him by taking away his car keys and his gun, Jessie held a hostage at knifepoint. He was killed by a deputy with a single shot to the head.</t>
  </si>
  <si>
    <t>http://www.sptimes.com/2003/02/20/Hernando/Officer_who_killed_ar.shtml</t>
  </si>
  <si>
    <t>Todd E. Neal</t>
  </si>
  <si>
    <t>604 Park Blvd.</t>
  </si>
  <si>
    <t>Oldsmar</t>
  </si>
  <si>
    <t>34677</t>
  </si>
  <si>
    <t>Deputies making narcotics arrests near a drug house stopped Neal in his pickup, ordering him to put up his hands. He initially complied but then put his hands down and shook his head, no. According to the deputy, who was standing directly in front of the pickup, the vehicle lurched forward, and the deputy fatally shot the unarmed Neal in the chest. No drugs were found in the car or on his person.</t>
  </si>
  <si>
    <t>http://www.sptimes.com/2002/08/29/news_pf/TampaBay/Shooting_of_driver_pr.shtml</t>
  </si>
  <si>
    <t>William Garcia</t>
  </si>
  <si>
    <t>Early on a Sunday morning deputies responded to Garcia's property on neighbors' reports of numerous dead animals in his yard. He was known to struggle with paranoid schizophrenia. Deputies encountered Garcia still firing his shotgun. After refusing to surrender or drop the weapon, he was fatally shot.</t>
  </si>
  <si>
    <t>http://articles.sun-sentinel.com/2000-05-16/news/0005160245_1_police-officers-shooting-death-shotgun</t>
  </si>
  <si>
    <t>Johnnie Hickman</t>
  </si>
  <si>
    <t>http://media.mlive.com/saginawnews_impact/photo/johnnie-hickman-18d2c318138289c0.jpg</t>
  </si>
  <si>
    <t>Webber St &amp; Collingwood Ave</t>
  </si>
  <si>
    <t>Saginaw</t>
  </si>
  <si>
    <t>48601</t>
  </si>
  <si>
    <t>Saginaw Police Department</t>
  </si>
  <si>
    <t>Two high school students in a stolen SUV brought on a police chase through a residential neighborhood. Out of control, closely pursued with lights and siren, the vehicle jumped the curb into the path of three pedestrians: Johnnie Hickman, Hickman's friend Douglas Akins, and Akins' three-year-old grandson. Akins last act was to throw the boy to safety. Both men died. The driver received five years in prison.</t>
  </si>
  <si>
    <t>http://www.mlive.com/news/saginaw/index.ssf/2015/01/car_theft_police_chase_that_ki.html</t>
  </si>
  <si>
    <t>Douglas Akins</t>
  </si>
  <si>
    <t>http://media.mlive.com/saginawnews_impact/photo/doug-akins-cf73d4f4891a9871.jpg</t>
  </si>
  <si>
    <t>Leonel Mateos</t>
  </si>
  <si>
    <t>Washington Boulevard and Arlington Avenue</t>
  </si>
  <si>
    <t>Officers thought that they saw Mateos beating the window of a car with two people inside, and shot him to death. Investigation showed that Mateos had a bat, not a gun.</t>
  </si>
  <si>
    <t>http://homicide.latimes.com/post/leonel-mateos/</t>
  </si>
  <si>
    <t>Jack Schlesinger</t>
  </si>
  <si>
    <t>1633 W Temple St</t>
  </si>
  <si>
    <t>Officers ran the license plate of Schlesinger, and the vehicle came back as stolen, and the report indicated that Schlesinger was armed and dangerous, officers said. Then in pursuit, Schlesinger left the vehicle and pointed a gun at officers, who shot him to death.</t>
  </si>
  <si>
    <t>http://homicide.latimes.com/post/jack-schlesinger/</t>
  </si>
  <si>
    <t>Reginald Linthicum</t>
  </si>
  <si>
    <t>1360 West 6th Street</t>
  </si>
  <si>
    <t>90732</t>
  </si>
  <si>
    <t>According to police, Linthicum was suspected in two robberies, and wounding one shop owner with gunshots. Upon pursuit, Linthicum tried to carjack someone, and officers shot him to death.</t>
  </si>
  <si>
    <t>http://homicide.latimes.com/post/reginald-linthicum/</t>
  </si>
  <si>
    <t>James Davis</t>
  </si>
  <si>
    <t>2048 E 114th St</t>
  </si>
  <si>
    <t>Officers said that during a patrol, Davis ran. In pursuit, officers say that Davis pointed a gun at them, at which point they shot him to death.</t>
  </si>
  <si>
    <t>http://homicide.latimes.com/post/james-davis/</t>
  </si>
  <si>
    <t>Johnathan Cuevas</t>
  </si>
  <si>
    <t>Long Beach Boulevard and Josephine Street</t>
  </si>
  <si>
    <t>The LA County Sheriff's Office settled by paying the son of Cuevas $875,000 for a deputy shooting Cuevas. The deputy stopped next to men walking, Cuevas ran and fell, then the deputy shot him on the ground. The deputy alleges Cuevas had a gun, but no fingerprints were found on the gun produced by the investigation.</t>
  </si>
  <si>
    <t>http://patch.com/california/southgate-lynwood/lynwood-boy-whose-father-was-killed-by-deputy-gets-nearly-1-million</t>
  </si>
  <si>
    <t>James Ramirez</t>
  </si>
  <si>
    <t>9th St &amp; Broadway St.</t>
  </si>
  <si>
    <t>90401</t>
  </si>
  <si>
    <t>It's reported that Ramirez shot his wife, then fled. When confronted by officers, he pointed his gun at them, and they shot him to death.</t>
  </si>
  <si>
    <t>http://homicide.latimes.com/post/james-ramirez/#c40421</t>
  </si>
  <si>
    <t>Robert Thomas</t>
  </si>
  <si>
    <t>1665 E 123rd St</t>
  </si>
  <si>
    <t>It's reported that a deputy approached people drinking in a front yard, and Thomas, whom officers say was a gang member ran. In pursuit, he came to a locked gate, turned, and pointed it at deputies, and one shot him to death. Thomas didn't fire a weapon.</t>
  </si>
  <si>
    <t>http://homicide.latimes.com/post/robert-thomas/</t>
  </si>
  <si>
    <t>Alexander Acosta</t>
  </si>
  <si>
    <t>18500 block Colima Road</t>
  </si>
  <si>
    <t>Rowland Heights</t>
  </si>
  <si>
    <t>91748</t>
  </si>
  <si>
    <t>It's reported that deputies responded to a call of a domestic dispute. When they arrived, Acosta was straddling his mom's boyfriend and slashing him with a meat cleaver. He wouldn't obey officers' orders to stop, and they shot him to death.</t>
  </si>
  <si>
    <t>http://homicide.latimes.com/post/alexander-acosta/</t>
  </si>
  <si>
    <t>Jose Olguin Cabanas</t>
  </si>
  <si>
    <t>2136 Pine Ave</t>
  </si>
  <si>
    <t>Jose Olguin Cabanas, a 41-year-old Latino male, died after being shot in Long Beach, according to Los Angeles County coroner's records.</t>
  </si>
  <si>
    <t>http://homicide.latimes.com/post/jose-olguin-cabanas/</t>
  </si>
  <si>
    <t>Kevin Wooten</t>
  </si>
  <si>
    <t>9900 Grape St.</t>
  </si>
  <si>
    <t>Officers reported that they were responding to a shooting, and that Wooten was riding towards them on a bike with an assault rifle. After he didn't obey their orders, the officers shot him to death.</t>
  </si>
  <si>
    <t>http://homicide.latimes.com/post/kevin-wooten/#c43456</t>
  </si>
  <si>
    <t>Dnary Fowler</t>
  </si>
  <si>
    <t>8759 S. McKinley Place</t>
  </si>
  <si>
    <t>Officers reported that they responded to a robbery and found Fowler holding a gun and the residents bound. When Fowler tried to escape out the back door, officers shot him to death.</t>
  </si>
  <si>
    <t>http://homicide.latimes.com/post/dnary-fowler/</t>
  </si>
  <si>
    <t>Derrick Abernathy</t>
  </si>
  <si>
    <t>8000 block Wadsworth Avenue</t>
  </si>
  <si>
    <t>Deputies reported that they responded to shots fired, and chased a car. When Abernathy left the vehicle, deputies shot him to death.</t>
  </si>
  <si>
    <t>http://homicide.latimes.com/post/derrick-abernathy/</t>
  </si>
  <si>
    <t>Nestor Torres</t>
  </si>
  <si>
    <t>http://homicide.latimes.com.s3.amazonaws.com/media/homicide/nestor_torres.jpg</t>
  </si>
  <si>
    <t>Floral Drive &amp; Brannick Avenue</t>
  </si>
  <si>
    <t>Deputies reported they saw Torres and a woman parked inside the red zone. One deputy recognized Torres as a known gang member. When they approached Torres, he stepped out of the car and shot a deputy, but the deputies shot him, and he later died at the hospital.</t>
  </si>
  <si>
    <t>http://homicide.latimes.com/post/nestor-torres/</t>
  </si>
  <si>
    <t>Ruben Garcia Villalpando</t>
  </si>
  <si>
    <t>http://www.star-telegram.com/news/local/community/northeast-tarrant/xzr2i/picture12354170/ALTERNATES/LANDSCAPE_1140/Rub%C3%A9n%20Garc%C3%ADa%20Villalpando.JPG</t>
  </si>
  <si>
    <t>Highway 121</t>
  </si>
  <si>
    <t>Euless</t>
  </si>
  <si>
    <t>76021</t>
  </si>
  <si>
    <t>A witness said she drove by and saw a body by the side of the road alone. A Grapevine police officer had chased Villalpando out of his jurisdiction. Some say the dashcam shows Villalpando with his hands up and that he was unarmed. All of these details are disputed. Villalpando was an undocumented Mexican immigrant with four children.</t>
  </si>
  <si>
    <t>http://dfw.cbslocal.com/2015/03/12/witness-to-deadly-grapevine-officer-involved-shooting-comes-forward/</t>
  </si>
  <si>
    <t>Maurice Shephard</t>
  </si>
  <si>
    <t>126 W D St</t>
  </si>
  <si>
    <t>Officers reported that they responded to a call about a screaming man, and went into his home. Then they said that he refused their orders, they tased him unsuccessfully, and he stabbed one of the officers with a sharp cane. Then an officer shot Shephard to death. The police later changed the story that the officer had been hit, and not stabbed by the cane.</t>
  </si>
  <si>
    <t>http://homicide.latimes.com/post/maurice-shephard/</t>
  </si>
  <si>
    <t>Antonio Diaz</t>
  </si>
  <si>
    <t>153 W. 101st St.</t>
  </si>
  <si>
    <t>Officers reported that they responded to a call regarding an assault with a deadly weapon, and when they arrived at Diaz' home, his family said that he'd been involved and pointed them to a detached room where Diaz was staying. When officers entered Diaz' room, they ordered him to raise his hands, and he instead pointed a gun at them, and an officer shot him to death. The gun turned out to be a replica.</t>
  </si>
  <si>
    <t>http://homicide.latimes.com/post/antonio-diaz/</t>
  </si>
  <si>
    <t>Samuel Liaw</t>
  </si>
  <si>
    <t>202 N. McPherrin Ave.</t>
  </si>
  <si>
    <t>Samuel Liaw, a 42-year-old Asian man, was shot and killed by Monterey Park police in the 200 block McPherrin Avenue in Monterey Park, according to Los Angeles County coroner's records. The fatal shooting occurred just after midnight, authorities said. No officers were injured. Liaw was pronounced dead at the scene.</t>
  </si>
  <si>
    <t>http://homicide.latimes.com/post/samuel-liaw/</t>
  </si>
  <si>
    <t>Noel Salinas</t>
  </si>
  <si>
    <t>13982 Van Ness Ave.</t>
  </si>
  <si>
    <t>Officers reported that they responded to a call in which Salinas had pulled a gun in an argument with a manager at a residence. When officers arrived and failed to subdue Salinas, they shot him to death.</t>
  </si>
  <si>
    <t>http://homicide.latimes.com/post/noel-salinas/</t>
  </si>
  <si>
    <t>Keith Watkins</t>
  </si>
  <si>
    <t>1100 block West 53rd Street</t>
  </si>
  <si>
    <t>Officers reported that they responded to a call about a party, and when they arrived, Watkins ran and pulled a gun. An officer then shot him to death, and the police said they recovered a gun.</t>
  </si>
  <si>
    <t>http://homicide.latimes.com/post/male-black-35-45/</t>
  </si>
  <si>
    <t>Alberto Acosta Jr.</t>
  </si>
  <si>
    <t>6717 Darby Ave.</t>
  </si>
  <si>
    <t>Officers reported that they responded to a shooting call, found two victims shot in a car, and when they found and confronted Acosta, they shot him to death. Officers reported that Acosta had fired at them, and that two weapons were found at the scene.</t>
  </si>
  <si>
    <t>http://homicide.latimes.com/post/john-doe-148/</t>
  </si>
  <si>
    <t>Antonio Tafolla-Diaz</t>
  </si>
  <si>
    <t>Glendale Avenue &amp; San Fernando Road</t>
  </si>
  <si>
    <t>91204</t>
  </si>
  <si>
    <t>Officers reported that they responded to a call about gunshots, and when they encountered Tafolla they had a gun fight with him, and he died.</t>
  </si>
  <si>
    <t>http://homicide.latimes.com/post/antonio-tafolla/</t>
  </si>
  <si>
    <t>Manuel Tovar Vargas</t>
  </si>
  <si>
    <t>Old River School Road &amp; Firestone Boulevard</t>
  </si>
  <si>
    <t>90241</t>
  </si>
  <si>
    <t>Downey Police reported that they shot Vargas about 6:50 p.m. Officials were not releasing details about the shooting but said no officers were injured. After the incident, Vargas was taken to a hospital, where he was pronounced dead about 40 minutes later. Coroner's records show he had several gunshot wounds.</t>
  </si>
  <si>
    <t>http://homicide.latimes.com/post/manuel-vargas/</t>
  </si>
  <si>
    <t>Darrell Logan</t>
  </si>
  <si>
    <t>http://www.theavtimes.com//wp-content/uploads/2012/01/Logan-4.jpg</t>
  </si>
  <si>
    <t>3117 Heather Ave.</t>
  </si>
  <si>
    <t>The circumstances of the shooting of Logan are disputed. His wife said that he shot into the roof of the garage because he was upset, that there was no evidence of Logan shooting at deputies. Deputies claim that Logan shot at them when they entered the garage because of a report of a shot heard by neighbors. A lawsuit alleged that the Sheriff's Department contained a clique of deputies for whom it was a badge of honor to kill a gang member, which Logan may have been suspected of being.</t>
  </si>
  <si>
    <t>http://theavtimes.com/2011/10/14/shooting-victims-wife-i-want-justice-for-my-husband/</t>
  </si>
  <si>
    <t>Troy Ray Boyd</t>
  </si>
  <si>
    <t>http://wlbt.images.worldnow.com/images/7151035_G.jpg</t>
  </si>
  <si>
    <t>McEwien Swamp Road</t>
  </si>
  <si>
    <t>Ruth</t>
  </si>
  <si>
    <t>39662</t>
  </si>
  <si>
    <t>Pike County Sheriff's Office</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</si>
  <si>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</si>
  <si>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</si>
  <si>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Jamie Croom</t>
  </si>
  <si>
    <t>http://imgick.nola.com/home/nola-media/width960/img/tpphotos/photo/2015/03/11/jamie-croom-mugjpg-4d8ffcf0919cb9b0.jpg</t>
  </si>
  <si>
    <t>10064 Elm Grove Garden Dr</t>
  </si>
  <si>
    <t>70807</t>
  </si>
  <si>
    <t>Marshals report that they were attempting to apprehend Croom from his hotel in Baton Rouge, as he was wanted in two murders. They report that he fired at them, killed one of the marshals, and later died himself from the marshals' return gunfire.</t>
  </si>
  <si>
    <t>http://wtaq.com/news/articles/2015/mar/11/fugitive-who-shot-dead-deputy-us-marshal-in-louisiana-dies/</t>
  </si>
  <si>
    <t>Andy Martinez</t>
  </si>
  <si>
    <t>4100 block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</si>
  <si>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</si>
  <si>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</si>
  <si>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</si>
  <si>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James Richard Jimenez</t>
  </si>
  <si>
    <t>http://bloximages.chicago2.vip.townnews.com/napavalleyregister.com/content/tncms/assets/v3/editorial/9/86/986d5135-6e20-50de-a7cd-808562dfe387/5504d66bc6f34.image.jpg</t>
  </si>
  <si>
    <t>Spring St &amp; Hill Ave</t>
  </si>
  <si>
    <t>Napa</t>
  </si>
  <si>
    <t>94558</t>
  </si>
  <si>
    <t>Napa Police Department</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</si>
  <si>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</si>
  <si>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</si>
  <si>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Charles E. Smith</t>
  </si>
  <si>
    <t>319 Central St.</t>
  </si>
  <si>
    <t>Elkins</t>
  </si>
  <si>
    <t>26241</t>
  </si>
  <si>
    <t>U.S. Marshals reported that they were attempting to serve a warrant, and shot Smith to death in a shootout. One marshal was killed by Smith.</t>
  </si>
  <si>
    <t>http://www.cbsnews.com/news/us-marshal-killed-2-others-shot-in-w-va-16-02-2011/</t>
  </si>
  <si>
    <t>William Dean Poole</t>
  </si>
  <si>
    <t>130 Wedowee Lane</t>
  </si>
  <si>
    <t>Gaston</t>
  </si>
  <si>
    <t>28052</t>
  </si>
  <si>
    <t>Gaston County Police Department</t>
  </si>
  <si>
    <t>Officers reported that they responded to a call to a veterans' hotline. Poole said that he was suicidal and not to send help because it "would not end well." When officers arrived he was sitting on his lawnmower, opened fire, and the officers returned fire shooting him to death.</t>
  </si>
  <si>
    <t>http://www.charlotteobserver.com/news/local/crime/article14706887.html</t>
  </si>
  <si>
    <t>Betty Diane Sexton</t>
  </si>
  <si>
    <t>http://i.dailymail.co.uk/i/pix/2015/02/20/25DD76BA00000578-2961378-image-m-11_1424433245329.jpg</t>
  </si>
  <si>
    <t>2325 Union Road</t>
  </si>
  <si>
    <t>28054</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</si>
  <si>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</si>
  <si>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</si>
  <si>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David Werblow</t>
  </si>
  <si>
    <t>134 Burban Drive</t>
  </si>
  <si>
    <t>Branford</t>
  </si>
  <si>
    <t>06405</t>
  </si>
  <si>
    <t>Branford Police Department</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</si>
  <si>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</si>
  <si>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</si>
  <si>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Jeffrey C. Surnow</t>
  </si>
  <si>
    <t>Waikoloa Road</t>
  </si>
  <si>
    <t>Waikoloa Village</t>
  </si>
  <si>
    <t>96738</t>
  </si>
  <si>
    <t>Hawaii Police Department</t>
  </si>
  <si>
    <t>Sunlow was having a sunrise bike ride, when an officer hit him with a police vehicle. The officer was arrested on suspicion of negligent homicide, but released pending an investigation.</t>
  </si>
  <si>
    <t>http://patch.com/michigan/bloomfield-mi/local-bicyclist-killed-police-vehicle-hawaii</t>
  </si>
  <si>
    <t>Andres Avila</t>
  </si>
  <si>
    <t>929 W Holt Ave</t>
  </si>
  <si>
    <t>Officers reported that they found Avila and a woman in an alley, and that when confronted Avila became violent, and officers shot him to death. There's a Youtube video showing an officer on a previous day punching Avila in the face, Avila filed a complaint, and his friends say that he was assassinated by another officer while sitting in a car.</t>
  </si>
  <si>
    <t>http://www.copwatchie.org/?q=node/113</t>
  </si>
  <si>
    <t>Jason Richard Bitz</t>
  </si>
  <si>
    <t>Del Amo Boulevard and Studebaker Road</t>
  </si>
  <si>
    <t>Disputed: An off-duty police officer thought that he saw someone trying to rob a car in his neighborhood, and that Bitz ran when confronted. The officer took his own personal vehicle to follow Bitz, said that Bitz got in the drivers' side of the car, and reached for his waist. The officer then shot him to death. A neighbor said that Bitz was simply changing a tire for someone. He was on parole, which may have explained why he ran. No weapon was recovered.</t>
  </si>
  <si>
    <t>http://articles.latimes.com/2011/nov/27/local/la-me-bitz-20111128</t>
  </si>
  <si>
    <t>Lee Jefferson</t>
  </si>
  <si>
    <t>http://scontent.cdninstagram.com/hphotos-xpf1/outbound-distilleryimage11/t0.0-17/OBPTH/acef2f64518111e2ab4322000a1fa430_7.jpg</t>
  </si>
  <si>
    <t>822 E. 105th St.</t>
  </si>
  <si>
    <t>Officers reported that they were attempting to serve a warrant to Jefferson, and that he was wanted for murder. When confronted, he fled, exchanged gunfire, and was shot to death by police.</t>
  </si>
  <si>
    <t>http://homicide.latimes.com/post/lee-jefferson/</t>
  </si>
  <si>
    <t>Fred E. Liggett Jr.</t>
  </si>
  <si>
    <t>8700 block East 97th Terrace</t>
  </si>
  <si>
    <t>64134</t>
  </si>
  <si>
    <t>Marshals serving an arrest warrant encountered the victim and opened fire in "response to the subject's actions."</t>
  </si>
  <si>
    <t>http://www.kansascity.com/news/local/crime/article14450867.html</t>
  </si>
  <si>
    <t>Jorge Ocon</t>
  </si>
  <si>
    <t>868 E Jefferson Blvd.</t>
  </si>
  <si>
    <t>Officers reported that they stopped Ocon while he was walking, and he pulled a gun, and they shot him to death.</t>
  </si>
  <si>
    <t>http://homicide.latimes.com/post/jorge-ocon/</t>
  </si>
  <si>
    <t>Emiliano Amaya</t>
  </si>
  <si>
    <t>11423 Pioneer Blvd.</t>
  </si>
  <si>
    <t>Members of the Sheriff's Office weapons team were serving a warrant for someone staying at Amaya's home, and they shot Amaya to death.</t>
  </si>
  <si>
    <t>http://homicide.latimes.com/post/emiliano-amaya/</t>
  </si>
  <si>
    <t>Tyler Brehm</t>
  </si>
  <si>
    <t>Vine Street &amp; Sunset Boulevard</t>
  </si>
  <si>
    <t>It was reported by Brehm's recently estranged ex-girlfriend that Brehm had started taking drugs. He was firing shots in the air and at cars, and when he refused to drop his gun, officers shot him to death.</t>
  </si>
  <si>
    <t>http://homicide.latimes.com/post/tyler-brehm/</t>
  </si>
  <si>
    <t>Roberto Rodriguez</t>
  </si>
  <si>
    <t>474 Solano Ave.</t>
  </si>
  <si>
    <t>90012</t>
  </si>
  <si>
    <t>Firefighters flagged down a deputy while they were fighting a fire and said they either saw Rodriguez waving a gun or shooting one. When the deputy ordered Rodriguez to drop his gun, he allegedly refused, and the deputy shot him to death.</t>
  </si>
  <si>
    <t>http://homicide.latimes.com/post/roberto-rodriguez-2/</t>
  </si>
  <si>
    <t>Edgar Gonzalez</t>
  </si>
  <si>
    <t>South Vermont Avenue &amp; West Washington Boulevard</t>
  </si>
  <si>
    <t>Officers reported that Gonzalez had stolen a car from Long Beach around 7 p.m. When officers followed him, he had an accident, left the car and shot at officers, and they shot him to death. Investigators said they recovered a revolver.</t>
  </si>
  <si>
    <t>http://homicide.latimes.com/post/edgar-gonzalez/</t>
  </si>
  <si>
    <t>Aaron Siler</t>
  </si>
  <si>
    <t>https://localtvwiti.files.wordpress.com/2015/03/aaron-siler.jpg?w=370&amp;h=204&amp;crop=1</t>
  </si>
  <si>
    <t>22nd Avenue and 56th Street</t>
  </si>
  <si>
    <t>Kenosha</t>
  </si>
  <si>
    <t>53140</t>
  </si>
  <si>
    <t>Kenosha Police Department</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</si>
  <si>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</si>
  <si>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</si>
  <si>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Dennis Grigsby Jr.</t>
  </si>
  <si>
    <t>http://ktbs.images.worldnow.com/images/6232550_G.jpg</t>
  </si>
  <si>
    <t>Page Street</t>
  </si>
  <si>
    <t>75501</t>
  </si>
  <si>
    <t>An officer reported that he responded to a burglary call and thought that Grigsby was armed with a knife when he confronted him in the garage of the home, but it was found that Grigsby was holding a spoon.</t>
  </si>
  <si>
    <t>http://www.kwtx.com/home/headlines/Texas-Officer-Who-Shot-Suspect-Holding-Spoon-Cleared-296586021.html</t>
  </si>
  <si>
    <t>Thomas A. Smith</t>
  </si>
  <si>
    <t>http://media.nbcbayarea.com/images/bart-sgt-tom-smith.jpg</t>
  </si>
  <si>
    <t>6450 Dougherty Rd</t>
  </si>
  <si>
    <t>It's reported that Officer Smith was accidentally shot by his partner when they were serving a probation search on the home of a man suspected of stealing from transit passengers, although the man didn't happen to be home when the officers went into his home.</t>
  </si>
  <si>
    <t>http://www.nbcbayarea.com/news/local/BART-Police-Officer-Shot-Killed-in-Dublin-241382001.html</t>
  </si>
  <si>
    <t>Alice Brown</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</si>
  <si>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</si>
  <si>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</si>
  <si>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</si>
  <si>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</si>
  <si>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</si>
  <si>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</si>
  <si>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</si>
  <si>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</si>
  <si>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</si>
  <si>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</si>
  <si>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</si>
  <si>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David P. Watford</t>
  </si>
  <si>
    <t>U.S. 65</t>
  </si>
  <si>
    <t>Tallulah</t>
  </si>
  <si>
    <t>71282</t>
  </si>
  <si>
    <t>Louisiana State Troopers</t>
  </si>
  <si>
    <t>A trooper reported that they hit Watford with their vehicle while Watford, a truck driver, was walking on a dark highway.</t>
  </si>
  <si>
    <t>http://www.wtvy.com/home/headlines/Cottonwood-Truck-Driver-Killed-by-Trooper-in-Louisiana-296625241.html</t>
  </si>
  <si>
    <t>Salome Rodriguez Jr.</t>
  </si>
  <si>
    <t>http://cdn.abclocal.go.com/content/kabc/images/cms/559309_630x354.jpg</t>
  </si>
  <si>
    <t>184 W 3rd St</t>
  </si>
  <si>
    <t>Witnesses reported that an officer shot Rodriguez in what was most likely an alcohol-fueled incident at a bar. The suspected assaulting officer is on the run.</t>
  </si>
  <si>
    <t>http://www.latimes.com/local/lanow/la-me-ln-lapd-officer-fired-20150317-story.html</t>
  </si>
  <si>
    <t>Robert Evan La Rue</t>
  </si>
  <si>
    <t>29303 Golden Meadow Drive</t>
  </si>
  <si>
    <t>Rancho Palos Verdes</t>
  </si>
  <si>
    <t>90275</t>
  </si>
  <si>
    <t>Deputies reported that they responded to a call from La Rue that he had attacked his father and that he also threatened deputies. When the officials arrived, La Rue was obstinate, and held up a knife, and they shot him to death.</t>
  </si>
  <si>
    <t>http://homicide.latimes.com/post/robert-la-rue/</t>
  </si>
  <si>
    <t>Mark Miles</t>
  </si>
  <si>
    <t>5212 Colfax Ave.</t>
  </si>
  <si>
    <t>Officers reported that they responded to a call about an assault, and were pointed by a neighbor to Miles' apartment. When they entered he lunged at them with a steak knife, and they shot him to death.</t>
  </si>
  <si>
    <t>http://homicide.latimes.com/post/mark-miles/</t>
  </si>
  <si>
    <t>Juan Noel Nunez</t>
  </si>
  <si>
    <t>4858 Axtell St.</t>
  </si>
  <si>
    <t>Officers reported that they responded to a call regarding an armed man, and that when they arrived, Nunez pointed a gun at them, and they shot him to death. They reported that they recovered a gun at the scene.</t>
  </si>
  <si>
    <t>http://homicide.latimes.com/post/juan-nunez/</t>
  </si>
  <si>
    <t>Christian Cobian</t>
  </si>
  <si>
    <t>44201 10th St. West</t>
  </si>
  <si>
    <t>Deputies reported that they attempted to stop Cobian because he was riding a bike with no light, and he ran. Upon confronting him, he reached towards his waist, and deputies shot him to death. No weapon was found.</t>
  </si>
  <si>
    <t>http://homicide.latimes.com/post/christian-cobian/</t>
  </si>
  <si>
    <t>Karapet Bulmadzhyan</t>
  </si>
  <si>
    <t>7708 Ethel Ave.</t>
  </si>
  <si>
    <t>Officers reported that they responded to a call about a man threatening residents at a home, and when they arrived Bulmadzhyan refused to put down his weapon, and they shot him to death.</t>
  </si>
  <si>
    <t>http://homicide.latimes.com/post/karapet-bulmadzhyan/</t>
  </si>
  <si>
    <t>Donald Handy</t>
  </si>
  <si>
    <t>44924 Spearman Ave.</t>
  </si>
  <si>
    <t>Deputies reported that they were serving a narcotics search warrant at Handy's residence, and that he attempted to strike a deputy with a sword, and the deputy shot him to death.</t>
  </si>
  <si>
    <t>http://homicide.latimes.com/post/donald-handy/</t>
  </si>
  <si>
    <t>Ezequiel Garcia</t>
  </si>
  <si>
    <t>501 W. Ocean Blvd.</t>
  </si>
  <si>
    <t>U.S. Immigration and Customs Enforcement</t>
  </si>
  <si>
    <t>Officials reported that Garcia shot his supervisor during a performance review, and that another supervisor shot Garcia to death.</t>
  </si>
  <si>
    <t>http://homicide.latimes.com/post/ezequiel-garcia/</t>
  </si>
  <si>
    <t>Shonchy Thaopraseuth</t>
  </si>
  <si>
    <t>3201 Wilshire Blvd.</t>
  </si>
  <si>
    <t>90010</t>
  </si>
  <si>
    <t>Officers reported that they followed Thaopraseuth because they suspected him of being an armed carjacker. He led police on a chase, and pointed his weapon at people in a gas station, at which point officers shot him to death. A gun was found at the scene.</t>
  </si>
  <si>
    <t>http://homicide.latimes.com/post/shonchy-thaopraseuth/</t>
  </si>
  <si>
    <t>Frank Eric Martinez</t>
  </si>
  <si>
    <t>15503 Escalona Road</t>
  </si>
  <si>
    <t>La Mirada</t>
  </si>
  <si>
    <t>90638</t>
  </si>
  <si>
    <t>Los Angeles Police Department, FBI</t>
  </si>
  <si>
    <t>Officials reported that they were searching for Martinez at a home, in connection with murders, and that he scrambled to a neighbor's roof and shot at them. Officials then shot him to death. However, later upon investigation, there was no evidence that he had a weapon.</t>
  </si>
  <si>
    <t>http://homicide.latimes.com/post/frank-martinez/</t>
  </si>
  <si>
    <t>Julien Robert Gonzalez</t>
  </si>
  <si>
    <t>http://opnateye.com/wp-content/uploads/2012/03/Julien-Gonzalez.png</t>
  </si>
  <si>
    <t>1250 W. Lomita Blvd.</t>
  </si>
  <si>
    <t>Officers reported that they stopped Gonzalez for riding a bicycle at night without a light, and that he attempted to walk away from them and reached for a gun, and they shot him to death. Officers said they recovered a gun at the scene.</t>
  </si>
  <si>
    <t>http://homicide.latimes.com/post/julien-gonzalez/</t>
  </si>
  <si>
    <t>Kenneth Gomez</t>
  </si>
  <si>
    <t>Arden Drive &amp; Freer Street</t>
  </si>
  <si>
    <t>Temple City</t>
  </si>
  <si>
    <t>91780</t>
  </si>
  <si>
    <t>Officers reported that Gomez had been seen tampering with and unloading a U-Haul. When they attempted to confront him, he drove away, at one point almost hitting one officer, and the officers shot him to death when he was trapped in a cul-de-sac.</t>
  </si>
  <si>
    <t>http://homicide.latimes.com/post/kenneth-gomez/</t>
  </si>
  <si>
    <t>Arturo Cabrales</t>
  </si>
  <si>
    <t>10321 Lou Dillon Ave.</t>
  </si>
  <si>
    <t>The family of Cabrales settled for $1.5 million because it was alleged that the deputies involved shot him when he was at his home, running away, and unarmed. The deputies were alleged to be a part of a clique called The Regulators. Also, some of the officials involved were later fired for planting evidence at unrelated crime scene, and for trying to change the scene where they shot Cabrales by claiming that he had a gun that he didn't.</t>
  </si>
  <si>
    <t>http://www.laweekly.com/news/family-of-man-slain-by-sheriffs-deputy-awarded-15-million-4813197</t>
  </si>
  <si>
    <t>Carter Ray Castle</t>
  </si>
  <si>
    <t>http://wlex.images.worldnow.com/images/6480680_G.jpg</t>
  </si>
  <si>
    <t>Kentucky 7</t>
  </si>
  <si>
    <t>Gunlock</t>
  </si>
  <si>
    <t>41632</t>
  </si>
  <si>
    <t>Magoffin</t>
  </si>
  <si>
    <t>Kentucky State Police, Magoffin County Sheriff's Office</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</si>
  <si>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</si>
  <si>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</si>
  <si>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Brock Nichols</t>
  </si>
  <si>
    <t>http://d1t3gia0in9tdj.cloudfront.net/photo/tributes/t/8/r/207x207/2693108/Brock-Nichols-1420713958.jpg</t>
  </si>
  <si>
    <t>2388 E. Kansas Highway 4</t>
  </si>
  <si>
    <t>Assaria</t>
  </si>
  <si>
    <t>67416</t>
  </si>
  <si>
    <t>Saline County Sheriff Department</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</si>
  <si>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</si>
  <si>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</si>
  <si>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Nicholas Ryan Brickman</t>
  </si>
  <si>
    <t>https://localtvwhotv.files.wordpress.com/2015/01/nicholas-brickman.jpg</t>
  </si>
  <si>
    <t>SE 4th St. and Scott Ave.</t>
  </si>
  <si>
    <t>50309</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</si>
  <si>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</si>
  <si>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http://whotv.com/2015/01/07/suspect-shot-following-credit-union-robbery-chase/</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</si>
  <si>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</si>
  <si>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</si>
  <si>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</si>
  <si>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</si>
  <si>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</si>
  <si>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</si>
  <si>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Joseph Tassinari</t>
  </si>
  <si>
    <t>https://www.linkedin.com/pub/joseph-tassinari/62/4a8/295</t>
  </si>
  <si>
    <t>North 67th Ave. and West Peoria Ave.</t>
  </si>
  <si>
    <t>Mariopa</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</si>
  <si>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</si>
  <si>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</si>
  <si>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David Michael Badovinac</t>
  </si>
  <si>
    <t>Platte Avenue</t>
  </si>
  <si>
    <t>Colorado Springs</t>
  </si>
  <si>
    <t>80909</t>
  </si>
  <si>
    <t>Colorado Springs Police Department</t>
  </si>
  <si>
    <t>LaRue was shot to death on Platte Avenue after allegedly shooting officers and stealing a vehicle leading a chase. He allegedly had been attempting to buy a laptop with a fake check when police were called.</t>
  </si>
  <si>
    <t>http://gazette.com/article/16499</t>
  </si>
  <si>
    <t>Ronald G. Hoover Jr.</t>
  </si>
  <si>
    <t>U.S. Highway 82 and Old Montgomery Highway</t>
  </si>
  <si>
    <t>35405</t>
  </si>
  <si>
    <t>Tuscaloosa Police Department</t>
  </si>
  <si>
    <t>Hoover was pitched from a Toyota 4-Runner and killed in a head-on collision. The vehicle was driven by his friend James Champion; they were in an 85 MPH chase with police after a burglary call in an apartment complex. Police declined to provide a copy of their chase policy, or comment on whether their driving at high speed into opposing traffic was legal. A grand jury charged Champion with murder, manslaughter, vehicular manslaughter, and 15 more criminal counts.</t>
  </si>
  <si>
    <t>http://crime.blogs.tuscaloosanews.com/16538/driver-involved-in-fatal-police-pursuit-crash-charged-with-murder/</t>
  </si>
  <si>
    <t>Craig Demps</t>
  </si>
  <si>
    <t>1001 Okeechobee Blvd</t>
  </si>
  <si>
    <t>Demps, with a considerable criminal record, carjacked a white pickup truck at a restaurant. The owner called 911, and the pickup was quickly spotted. Demps pulled into a Marriott parking lot, was seen making a gesture towards his waistband, and was fatally shot.</t>
  </si>
  <si>
    <t>http://www.palmbeachpost.com/news/news/man-shot-and-killed-by-deputies-near-marriott-in-w/nXR2K/</t>
  </si>
  <si>
    <t>Dauntrae Sturrup</t>
  </si>
  <si>
    <t>2600 Country Club Way</t>
  </si>
  <si>
    <t>Weston</t>
  </si>
  <si>
    <t>Sturrup's body was discovered floating in a canal by a golfer on March 11. He'd been one of four burglary suspects fleeing a police response at a nearby residence four days before. One of the suspects had been caught. Police lost track of the other three, and Sturrup's attempt to escape led him into the canal.</t>
  </si>
  <si>
    <t>http://www.sheriff.org/posts/post.cfm?id=45827463-A0B4-4B30-B1BE-9F07CF2C69C2</t>
  </si>
  <si>
    <t>John Medford Messer</t>
  </si>
  <si>
    <t>US-41 &amp; SW Montgomery St</t>
  </si>
  <si>
    <t>32025</t>
  </si>
  <si>
    <t>Armed with a "large survival knife", Messer was caught at 5:45 a.m. by officers as he tried to wrangle a convenience store cash register towards a getaway vehicle. He dropped it several times. Finally he fled to a neighboring back yard, refused to drop his knife, and was shot dead.</t>
  </si>
  <si>
    <t>http://www.news4jax.com/news/Lake-City-Officer-Fatally-Shoots-Man-With-Knife/1938274</t>
  </si>
  <si>
    <t>James Estes</t>
  </si>
  <si>
    <t>http://www.gainesville.com/apps/pbcsi.dll/bilde?Site=GS&amp;Date=20090203&amp;Category=ARTICLES&amp;ArtNo=902030224&amp;Ref=AR&amp;MaxW=198&amp;border=0</t>
  </si>
  <si>
    <t>Co Rd 1475 &amp; N County Road 225</t>
  </si>
  <si>
    <t>32044</t>
  </si>
  <si>
    <t>Bradford</t>
  </si>
  <si>
    <t>Bradford County Sheriff's Office</t>
  </si>
  <si>
    <t>Estes was the main suspect in two armed convenience-store robberies. He died as the result of a police chase and shootout at a rural intersection, his body recognized by reporters in his rolled KIA SUV by his "crazy pajama bottom" pants.</t>
  </si>
  <si>
    <t>http://www.gainesville.com/article/20090203/articles/902030224</t>
  </si>
  <si>
    <t>Brian Hickman Jr.</t>
  </si>
  <si>
    <t>3460 Countryside Blvd</t>
  </si>
  <si>
    <t>33761</t>
  </si>
  <si>
    <t>Friends reported that Hickman was angry, defiant, drunk, embarrassed about the outcome of a fight earlier that day, and said "I'm going out like a soldier." Police responded to reports of Hickman and another teen threatening construction workers, and shot Hickman dead as he charged down a narrow stairway at them with a knife.</t>
  </si>
  <si>
    <t>http://www.sptimes.com/2002/11/13/NorthPinellas/Shot_teen___I_m_going.shtml</t>
  </si>
  <si>
    <t>Demaris Turner</t>
  </si>
  <si>
    <t>1980 NW 46 Avenue</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</si>
  <si>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</si>
  <si>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</si>
  <si>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</si>
  <si>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</si>
  <si>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</si>
  <si>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</si>
  <si>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</si>
  <si>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</si>
  <si>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Randy G. Leathers</t>
  </si>
  <si>
    <t>Co Rd 488 &amp; Co Rd 495</t>
  </si>
  <si>
    <t>Dunnellon</t>
  </si>
  <si>
    <t>34433</t>
  </si>
  <si>
    <t>Crystal River Police Department</t>
  </si>
  <si>
    <t>Leathers was a pedestrian struck and killed as he walked down the centerline of a highway, in dark clothes, rigidly "as if at attention." He was thrown more than 30 feet by the impact. The driver was an off-duty deputy with a spotty driving record, with a license suspended twice and a history including at least two crashes.</t>
  </si>
  <si>
    <t>https://groups.google.com/forum/#!topic/alt.thebird.copwatch/4vNgiGZxAJs</t>
  </si>
  <si>
    <t>Scott Dunham</t>
  </si>
  <si>
    <t>http://www.kcra.com/image/view/-/32007504/medRes/1/-/maxh/460/maxw/620/-/14rfpcxz/-/ScottDunham-jpg.jpg</t>
  </si>
  <si>
    <t>2600 block Senter Rd</t>
  </si>
  <si>
    <t>95111</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</si>
  <si>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</si>
  <si>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</si>
  <si>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Neil Seifert</t>
  </si>
  <si>
    <t>40 North Main St.</t>
  </si>
  <si>
    <t>Webster</t>
  </si>
  <si>
    <t>01570</t>
  </si>
  <si>
    <t>Webster Police Department</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</si>
  <si>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</si>
  <si>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</si>
  <si>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Nicholas Taft Thomas</t>
  </si>
  <si>
    <t>http://media.cmgdigital.com/shared/lt/lt_cache/thumbnail/600/img/photos/2015/03/24/08/ca/Nicholas-Thomas.jpg</t>
  </si>
  <si>
    <t>2475 Cumberland Pkwy SE</t>
  </si>
  <si>
    <t>30339</t>
  </si>
  <si>
    <t>Smyrna Police Department</t>
  </si>
  <si>
    <t>Officers claim that Thomas fled from a Goodyear store in his car when they attempted to serve him a warrant. Then, they say that he was speeding towards them and they feared for their lives so they shot him to death. He was dealing with legal issues around an alleged assault on a police officer a year before.</t>
  </si>
  <si>
    <t>http://newsone.com/3101909/nicholas-taft-thomas-shot-killed-bygeorgia-police-in-maserati/</t>
  </si>
  <si>
    <t>Robert Timothy McAlister Jr</t>
  </si>
  <si>
    <t>http://www.wyff4.com/image/view/-/32051404/highRes/1/-/w/240/-/ll3jwdz/-/Robert-McAlister.jpg</t>
  </si>
  <si>
    <t>Verdae Blvd &amp; Rocky Slope Rd</t>
  </si>
  <si>
    <t>29607</t>
  </si>
  <si>
    <t>Officers reported that McAlister had been involved in an accident, and when confronted he fled in the police cruiser. Later in the chase, McAlister crashed the vehicle and died.</t>
  </si>
  <si>
    <t>http://www.wyff4.com/news/suspects-steals-police-car-leads-them-on-pursuit-crashes-in-upstate/32038936</t>
  </si>
  <si>
    <t>Walter J. Brown III</t>
  </si>
  <si>
    <t>https://lintvwavy.files.wordpress.com/2015/03/ca9qtwfwyaar4gn.jpg?w=599</t>
  </si>
  <si>
    <t>19 Colin Drive South</t>
  </si>
  <si>
    <t>23701</t>
  </si>
  <si>
    <t>Portsmouth City</t>
  </si>
  <si>
    <t>Officers reported that they were investigating drug activity and when they confronted Brown, the passenger exited the vehicle, and Brown drove away. Upon arriving at a home and with two failed taser attempts, officers said that Brown pulled out a gun inside the home, and they shot him to death.</t>
  </si>
  <si>
    <t>http://www.dailypress.com/news/crime/dp-report-man-shot-killed-by-portsmouth-police-during-drug-investigation-20150324-story.html</t>
  </si>
  <si>
    <t>Curtis Merriwether</t>
  </si>
  <si>
    <t>Nostrand Avenue and Avenue D</t>
  </si>
  <si>
    <t>Merriwether got in an argument on the street with another man. Merriwether got a gun and shot the other man, who had knife. Two plainclothes officers arrived, said Merriwether shot at them, they shot him eight times.</t>
  </si>
  <si>
    <t>http://www.nytimes.com/2001/06/10/nyregion/fatal-police-shooting-in-brooklyn-was-justified-review-finds.html</t>
  </si>
  <si>
    <t>75/martha</t>
  </si>
  <si>
    <t>Julian "Boo Boo" Celaya</t>
  </si>
  <si>
    <t>East Butler Avenue</t>
  </si>
  <si>
    <t>Celaya and three others stole two 12 packs of beer from a store and drove away. Police surrounded the van and three surrendered. Celaya attempted to drive away. Police fired as many as 45 shots and killed Celaya. He was unarmed. Protests followed. The DA found the killing justified because they believed Celaya was armed. The family filed a wrongful death suit on 7/27/01, outcome not found via web search</t>
  </si>
  <si>
    <t>http://revcom.us/a/v23/1110-19/1115/fresno.htm</t>
  </si>
  <si>
    <t>83/martha</t>
  </si>
  <si>
    <t>Juan Alberto Herrera</t>
  </si>
  <si>
    <t>Grand Avenue and Jackson Street</t>
  </si>
  <si>
    <t>Buena Park</t>
  </si>
  <si>
    <t>90620</t>
  </si>
  <si>
    <t>Buena Park Police Department</t>
  </si>
  <si>
    <t>Herrera was shot and killed after a car pursuit in Buena Park, California. The officer claimed that Herrera was reaching for a gun. Herrera's family sued and hired a forensic expert who was prepared to testify otherwise. However, the city settled with the Herrera family for $5 million. The officer was not charged.</t>
  </si>
  <si>
    <t>http://www.ocregister.com/news/herrera-62938-furtado-city.html</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</si>
  <si>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</si>
  <si>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</si>
  <si>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</si>
  <si>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</si>
  <si>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</si>
  <si>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</si>
  <si>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kbp/PThompson</t>
  </si>
  <si>
    <t>Adrian Hernandez</t>
  </si>
  <si>
    <t>http://www.turnto23.com/news/local-news/pursuit-ends-in-gunfire-near-garces-high-school</t>
  </si>
  <si>
    <t>4000 block Union Avenue</t>
  </si>
  <si>
    <t>The suspect in a rape and murder, Hernandez set fire to his ex's house and led police on a chase, ending when he got out of his car brandishing a gun.</t>
  </si>
  <si>
    <t>Angelo West</t>
  </si>
  <si>
    <t>http://bostinno.streetwise.co/2015/03/28/boston-police-i-d-angelo-west-in-shooting-of-officer-john-moynihan/</t>
  </si>
  <si>
    <t>Humboldt Avenue and Ruthven Street</t>
  </si>
  <si>
    <t>Roxbury</t>
  </si>
  <si>
    <t>02121</t>
  </si>
  <si>
    <t>Officers of The Youth Violence Strike Force pulled West over and he began firing at them, hitting one cop point blank. They returned fire, killing him.</t>
  </si>
  <si>
    <t>Unreleased (Suicide by cop)</t>
  </si>
  <si>
    <t>Shadytree Lane and Glen Arbor Driv</t>
  </si>
  <si>
    <t>Encinitas</t>
  </si>
  <si>
    <t>92024</t>
  </si>
  <si>
    <t>Encinitas Police Department</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</si>
  <si>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</si>
  <si>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</si>
  <si>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Douglas Harris</t>
  </si>
  <si>
    <t>7900 block First Avenue South</t>
  </si>
  <si>
    <t>Police conducting a February 20 welfare check on the elderly man found him in his room pointing a gun at them. They fired at him and he died a month later.</t>
  </si>
  <si>
    <t>http://www.al.com/news/birmingham/index.ssf/2015/03/elderly_man_shot_by_birmingham_1.html</t>
  </si>
  <si>
    <t>Carl Lao</t>
  </si>
  <si>
    <t>South San Joaquin Steet and East Church Street</t>
  </si>
  <si>
    <t>95203</t>
  </si>
  <si>
    <t>Stockton Police Department, San Joaquin Police Department</t>
  </si>
  <si>
    <t>Police responded to reports of an argument and found a man with a gun who opened fire at them.</t>
  </si>
  <si>
    <t>http://www.recordnet.com/article/20150327/NEWS/150329710/101091/A_NEWS?template=printart</t>
  </si>
  <si>
    <t>Jamalis Hall</t>
  </si>
  <si>
    <t>http://media2.wptv.com/photo/2015/03/27/wptv-Jamalis-Hall_1427461140854_15676033_ver1.0_320_240.jpg</t>
  </si>
  <si>
    <t>1000 block Mayflower Road</t>
  </si>
  <si>
    <t>Saint Lucie County Sheriff's Office</t>
  </si>
  <si>
    <t>Task force trying to serve a warrant pulled suspect over. Suspect allegedly reached for a filet knife, and police opened fire.</t>
  </si>
  <si>
    <t>http://www.wptv.com/news/region-st-lucie-county/fort-pierce/officer-involved-shooting-in-fort-pierce</t>
  </si>
  <si>
    <t>Brandon Williams</t>
  </si>
  <si>
    <t>700 block Lexington Avenue</t>
  </si>
  <si>
    <t>30310</t>
  </si>
  <si>
    <t>It's reported that Williams was shot after shooting and killing police officer. Williams was the driver of a vehicle that was pulled over by an anti-narcotics unit on Lexington Ave. As the officer approached the vehicle, Williams shot him through the closed window.</t>
  </si>
  <si>
    <t>http://chronicle.augusta.com/stories/2005/04/25/met_451304.shtml#.VRcjR8v8ubk</t>
  </si>
  <si>
    <t>Neil J. Seifert</t>
  </si>
  <si>
    <t>40 North Main Street</t>
  </si>
  <si>
    <t>Webster Police Department, Charlton Police Department, Massachusetts State State Police</t>
  </si>
  <si>
    <t>Girlfriend called the police saying suspect assaulted her and took her car. Suspect led them on a short chase back to girlfriend's home where he fired a shotgun at them. Police opened fire.</t>
  </si>
  <si>
    <t>http://www.whdh.com/story/28629090/authorities-investigating-officer-involved-shooting-in-webster</t>
  </si>
  <si>
    <t>Deanne Choate</t>
  </si>
  <si>
    <t>http://www.killedbypolice.net/victims/150271.jpg</t>
  </si>
  <si>
    <t>400 block North Birch Street</t>
  </si>
  <si>
    <t>Gardner</t>
  </si>
  <si>
    <t>66030</t>
  </si>
  <si>
    <t>Gardner Police Department</t>
  </si>
  <si>
    <t>Police responded to a call from boyfriend saying his girlfriend had discharged a gun inside her house. The details are unknown at this point.</t>
  </si>
  <si>
    <t>http://www.kshb.com/news/local-news/officer-involved-shooting-in-gardner-kan-leaves-1-woman-dead-2-officers-on-administrative-leave</t>
  </si>
  <si>
    <t>Rodney Erwin</t>
  </si>
  <si>
    <t>1740 Jet Wing Dr</t>
  </si>
  <si>
    <t>80916</t>
  </si>
  <si>
    <t>Erwin was shot after allegedly pointing gun at police who were attempting arrest for parole violation. Witnesses said he didn't point a gun at officers.</t>
  </si>
  <si>
    <t>http://gazette.com/springs-officer-cleared-in-death-of-armed-fugitive/article/17424#1dRO0uw12BxCw5LR.99</t>
  </si>
  <si>
    <t>http://www.kcra.com/image/view/-/32007504/highRes/1/-/maxh/630/maxw/1200/-/d5pjalz/-/ScottDunham-jpg.jpg</t>
  </si>
  <si>
    <t>2600 block Senter Road</t>
  </si>
  <si>
    <t>Three officers approached Dunham's condo and were ambushed. One officer killed, police returned fire killing Dunham.</t>
  </si>
  <si>
    <t>http://www.mercurynews.com/crime-courts/ci_27793496/san-jose-police-officers-return-fire-fatally-wounded</t>
  </si>
  <si>
    <t>Adrian Solis</t>
  </si>
  <si>
    <t>1500 block Bayview Avenue</t>
  </si>
  <si>
    <t>Officers responded to a call about a suicidal man with a knife.</t>
  </si>
  <si>
    <t>http://www.dailybreeze.com/government-and-politics/20150327/knife-wielding-wilmington-man-killed-in-officer-involved-shooting-identified</t>
  </si>
  <si>
    <t>Robert Hodell</t>
  </si>
  <si>
    <t>269 W White Horse Pike</t>
  </si>
  <si>
    <t>Galloway</t>
  </si>
  <si>
    <t>08240</t>
  </si>
  <si>
    <t>Galloway Township Police Department</t>
  </si>
  <si>
    <t>Allegedly Hodell was shot after he rushed an officer whith scissors.</t>
  </si>
  <si>
    <t>http://www.southjersey.com/articles/?articleID=13705</t>
  </si>
  <si>
    <t>Jeremy L. Kelly</t>
  </si>
  <si>
    <t>Dixie Street</t>
  </si>
  <si>
    <t>Johnsonville</t>
  </si>
  <si>
    <t>29555</t>
  </si>
  <si>
    <t>Johnsonville Police Department Florence County Sheriff's Office Florence County SWAT</t>
  </si>
  <si>
    <t>Officers respsonded to a call of shots fired, SWAT team called and opened fire when suspect pointed gun at them.</t>
  </si>
  <si>
    <t>http://www.carolinalive.com/news/story.aspx?id=1182204#.VRcxveEqrIW</t>
  </si>
  <si>
    <t>Victor Daniel Terrazas</t>
  </si>
  <si>
    <t>102nd Street and Vermont Avenue</t>
  </si>
  <si>
    <t>Police were investigating the murder of a woman just four block away when they found the suspect armed with a shotgun. Police opened fire killing the suspect.</t>
  </si>
  <si>
    <t>http://www.nbclosangeles.com/news/local/Deputy-Shoots-Suspected-Gunman-South-Los-Angeles-297492071.html</t>
  </si>
  <si>
    <t>Jeffrey L. Jackson</t>
  </si>
  <si>
    <t>http://www.thenewsjournal.net/userfiles/image/Jeffrey%20Jackson1.jpg</t>
  </si>
  <si>
    <t>KY-92</t>
  </si>
  <si>
    <t>40769</t>
  </si>
  <si>
    <t>Whitley</t>
  </si>
  <si>
    <t>Police responded to a call of a man trying to flag down traffic on a highway jumping on the hoods of cars. He allegedly fought with police and then stopped breathing at the scene where he was pronounced dead.</t>
  </si>
  <si>
    <t>http://www.thetimestribune.com/news/williamsburg-man-dies-in-custody/article_79b2d1d0-d2a5-11e4-ab15-dfce00f6089f.html</t>
  </si>
  <si>
    <t>Steven T. Snyder</t>
  </si>
  <si>
    <t>http://wbay.com/2015/03/24/officer-shot-in-fond-du-lac-standoff/</t>
  </si>
  <si>
    <t>W Johnson St &amp; US-41</t>
  </si>
  <si>
    <t>Fond du Lac</t>
  </si>
  <si>
    <t>54937</t>
  </si>
  <si>
    <t>Wisconsin State Police</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</si>
  <si>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</si>
  <si>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</si>
  <si>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http://www.killedbypolice.net/victims/150264.jpg</t>
  </si>
  <si>
    <t>W Peoria Ave &amp; N 67th Ave</t>
  </si>
  <si>
    <t>Woman at Wells Fargo bank reported seeing a man with a gun who fled to a home on Peoria Avenue where the suspect allegedly made contact with the officer while holding a gun.</t>
  </si>
  <si>
    <t>http://www.abc15.com/news/region-west-valley/glendale/police-investigating-officer-involved-shooting-in-glendale</t>
  </si>
  <si>
    <t>Nicholas Thomas</t>
  </si>
  <si>
    <t>https://pbs.twimg.com/media/CA6KRfhW4AEFQrD.png:large</t>
  </si>
  <si>
    <t>2475 Cumberland Parkway</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</si>
  <si>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</si>
  <si>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</si>
  <si>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Walter Brown III</t>
  </si>
  <si>
    <t>http://www.gannett-cdn.com/-mm-/3270c0bd35959d25475f2fbd501e8bb76dc0de70/c=5-0-3261-2448&amp;r=x383&amp;c=540x380/local/-/media/2015/03/25/WVEC/WVEC/635628941662895361-Walter-Brown.JPG</t>
  </si>
  <si>
    <t>19 Colin Drive</t>
  </si>
  <si>
    <t>Suspect was pursued by police to his home where he struggled and was Tasered twice. Police say he pulled a gun and shot him dead.</t>
  </si>
  <si>
    <t>http://wavy.com/2015/03/24/portsmouth-police-confirm-officer-involved-shooting/</t>
  </si>
  <si>
    <t>Eric James Andrews</t>
  </si>
  <si>
    <t>https://sites.google.com/site/losingmyson/Teen-Lost-To-Police-Lethal-Force/Eric%20Ghosted.jpg?attredirects=0</t>
  </si>
  <si>
    <t>29405 Rancho California Rd</t>
  </si>
  <si>
    <t>Temecula</t>
  </si>
  <si>
    <t>92591</t>
  </si>
  <si>
    <t>Authorities were called by Andrews' mother to an apartment where Andrews was cutting himself because his girlfriend was leaving him. Officers wouldn't let the mother talk with her son, and when the officers went upstairs to the apartment Andrews was in, they said that he came towards them with a knife, and they shot him to death.</t>
  </si>
  <si>
    <t>https://sites.google.com/site/losingmyson/</t>
  </si>
  <si>
    <t>Denzel Brown</t>
  </si>
  <si>
    <t>https://pbs.twimg.com/media/CAzMKPJW8AACyDP.jpg:large</t>
  </si>
  <si>
    <t>1851 West Sunrise Highway</t>
  </si>
  <si>
    <t>Brown was suspected of shoplifting from a Best Buy. Police responded and found him hiding in the parking lot. Subject attempted to open car doors in lot. Tried to steal a car from a couple with children in back seat. Officers shot and killed him.</t>
  </si>
  <si>
    <t>https://www.longislandexchange.com/press-releases/suspect-dies-after-officer-involved-shooting-in-bay-shore/</t>
  </si>
  <si>
    <t>Christopher R. Healy</t>
  </si>
  <si>
    <t>European-American/White, Mixed</t>
  </si>
  <si>
    <t>http://portlandtribune.com/images/artimg/00003509972183.jpg</t>
  </si>
  <si>
    <t>2300 block Southeast 130th Avenue</t>
  </si>
  <si>
    <t>Police called to a home for a burglary and were confronted by the subject with a knife. Officers opened fire and killed the man.</t>
  </si>
  <si>
    <t>http://www.oregonlive.com/pacific-northwest-news/index.ssf/2015/03/man_shot_by_police_in_east_por.html</t>
  </si>
  <si>
    <t>Enoch Gaver</t>
  </si>
  <si>
    <t>2003 E Rodeo Drive</t>
  </si>
  <si>
    <t>Cottonwood</t>
  </si>
  <si>
    <t>86326</t>
  </si>
  <si>
    <t>Cottonwood Police Department</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</si>
  <si>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</si>
  <si>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</si>
  <si>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James Moore</t>
  </si>
  <si>
    <t>5900 block South Lewis Avenue</t>
  </si>
  <si>
    <t>74105</t>
  </si>
  <si>
    <t>Officers were driving down highway and a man in dark clothing walked into their path and was killed.</t>
  </si>
  <si>
    <t>http://www.newson6.com/story/28582219/tulsa-patrol-officer-strikes-kills-pedestrian-crossing-south-lewis</t>
  </si>
  <si>
    <t>Devin J. Gates</t>
  </si>
  <si>
    <t>2105 Scott Blvd.</t>
  </si>
  <si>
    <t>95050</t>
  </si>
  <si>
    <t>Gates allegedly walked into a 7-11 and tried to rob it at gunpoint. Officers responded in the parking lot, shooting him dead.</t>
  </si>
  <si>
    <t>http://www.mercurynews.com/crime-courts/ci_27778858/tracy-man-identified-person-killed-by-santa-clara</t>
  </si>
  <si>
    <t>Philip Conley</t>
  </si>
  <si>
    <t>http://www.killedbypolice.net/victims/150255.jpg</t>
  </si>
  <si>
    <t>904 Admiral Callaghan Lane</t>
  </si>
  <si>
    <t>94591</t>
  </si>
  <si>
    <t>Man with a fake gun in his waistband commits suicide by cop wielding knife in parking lot. Left note for his loved ones.</t>
  </si>
  <si>
    <t>http://kron4.com/2015/03/22/vallejo-police-kill-knife-wielding-man-displaying-fake-gun-in-his-waistband/</t>
  </si>
  <si>
    <t>Jason L. Smith</t>
  </si>
  <si>
    <t>4600 block Summit Street</t>
  </si>
  <si>
    <t>43202</t>
  </si>
  <si>
    <t>Man was making threats to his family. He returned when the police arrived and struggled with an officer who shot and killed him.</t>
  </si>
  <si>
    <t>www.nbc4i.com/story/28581173/officer-involved-shooting-on-citys-north-side</t>
  </si>
  <si>
    <t>Gary Page</t>
  </si>
  <si>
    <t>1790 East Voorhees Street</t>
  </si>
  <si>
    <t>47853</t>
  </si>
  <si>
    <t>Subject called police and asked them to come shoot him. They found him waving a gun and fired at him, killing him at the scene.</t>
  </si>
  <si>
    <t>http://wthitv.com/2015/03/21/one-person-dead-after-police-action-shooting/</t>
  </si>
  <si>
    <t>Tyrel W. Vick</t>
  </si>
  <si>
    <t>http://kotv.images.worldnow.com/images/7205478_G.jpg</t>
  </si>
  <si>
    <t>Highway 31B</t>
  </si>
  <si>
    <t>Wapanucka</t>
  </si>
  <si>
    <t>73461</t>
  </si>
  <si>
    <t>Coal</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</si>
  <si>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</si>
  <si>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</si>
  <si>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James J. Ellis</t>
  </si>
  <si>
    <t>http://www.whec.com/whecimages/repository/2015-03/ellisjames.jpg</t>
  </si>
  <si>
    <t>NY-31A</t>
  </si>
  <si>
    <t>Clarendon</t>
  </si>
  <si>
    <t>14470</t>
  </si>
  <si>
    <t>Orleans County Sheriff's Office</t>
  </si>
  <si>
    <t>Police responded to a call about a man shooting a gun in the town of Shelby. Subject fled at high speed and crashed into a telephone pole. He then went into the woods and tried to shoot the police.</t>
  </si>
  <si>
    <t>http://www.whec.com/news/stories/S3742306.shtml?cat=565</t>
  </si>
  <si>
    <t>Richard White</t>
  </si>
  <si>
    <t>http://www.nola.com/crime/index.ssf/2015/03/new_orleans_airport_machete_at.html</t>
  </si>
  <si>
    <t>900 Airline Drive</t>
  </si>
  <si>
    <t>Jefferson Parish Police Department</t>
  </si>
  <si>
    <t>Subject allegedly chased a TSA agent with a machete and was shot by police.</t>
  </si>
  <si>
    <t>Gilbert Fleury</t>
  </si>
  <si>
    <t>https://pbs.twimg.com/media/CAkF3sDUQAAKO-e.jpg:large</t>
  </si>
  <si>
    <t>8600 Cliff's Landing Road</t>
  </si>
  <si>
    <t>Bay Minette</t>
  </si>
  <si>
    <t>36507</t>
  </si>
  <si>
    <t>Baldwin County Sheriff's Office</t>
  </si>
  <si>
    <t>Neighbors called police about a man who was reportedly destroying his home. When they arrived the man pointed a shotgun at them and was killed by police.</t>
  </si>
  <si>
    <t>http://www.al.com/news/mobile/index.ssf/2015/03/man_shot_in_confrontation_with.html</t>
  </si>
  <si>
    <t>Robert P. Burdge</t>
  </si>
  <si>
    <t>http://www.killedbypolice.net/victims/150248.jpg</t>
  </si>
  <si>
    <t>6100 Knudsen Drive</t>
  </si>
  <si>
    <t>Bakersfield Police Department SWAT, California Highway Patrol SWAT Team</t>
  </si>
  <si>
    <t>Subject involved in a love triangle, shot and killed his rival and barricaded himself in the lobby of the Vagabond Inn. SWAT teams killed him.</t>
  </si>
  <si>
    <t>http://www.kerngoldenempire.com/story/d/story/standoff-deadly-officer-involved-shooting-in-north/24817/acHk7QgYoE-qOGZhUfnMiw</t>
  </si>
  <si>
    <t>Kendre Alston</t>
  </si>
  <si>
    <t>http://www.killedbypolice.net/victims/150244.jpg</t>
  </si>
  <si>
    <t>1800 block Helena St</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</si>
  <si>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</si>
  <si>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</si>
  <si>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Shane Watkins</t>
  </si>
  <si>
    <t>http://bloximages.newyork1.vip.townnews.com/waaytv.com/content/tncms/assets/v3/editorial/3/0b/30b9ee52-ce5c-11e4-993a-6fe56894095b/550b0565c065c.image.jpg?resize=760%2C439</t>
  </si>
  <si>
    <t>County Road 249</t>
  </si>
  <si>
    <t>Langtown</t>
  </si>
  <si>
    <t>35650</t>
  </si>
  <si>
    <t>LAwrence County Sheriff's Office</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</si>
  <si>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</si>
  <si>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</si>
  <si>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Garland L. Wingo</t>
  </si>
  <si>
    <t>Lake Ella Drive</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</si>
  <si>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</si>
  <si>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</si>
  <si>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Brandon Rapp</t>
  </si>
  <si>
    <t>http://media.jrn.com/images/288*360/Rapp_Brandon.JPG</t>
  </si>
  <si>
    <t>9000 block Charles Way</t>
  </si>
  <si>
    <t>Middleton</t>
  </si>
  <si>
    <t>83644</t>
  </si>
  <si>
    <t>Canyon</t>
  </si>
  <si>
    <t>Canyon County Police Department</t>
  </si>
  <si>
    <t>Police responded to a domestic disturbance call and were met by a man carrying a gun. Police shot and killed the man.</t>
  </si>
  <si>
    <t>http://www.kboi2.com/news/local/One-man-dead-after-officer-involved-shooting-near-Middleton-296853661.html</t>
  </si>
  <si>
    <t>Askari Roberts</t>
  </si>
  <si>
    <t>http://www.killedbypolice.net/victims/150238.jpg</t>
  </si>
  <si>
    <t>3189 Morton Bend Road</t>
  </si>
  <si>
    <t>Rome</t>
  </si>
  <si>
    <t>30161</t>
  </si>
  <si>
    <t>Floyd County Sheriff's Office</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</si>
  <si>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</si>
  <si>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</si>
  <si>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Ryan Wilson</t>
  </si>
  <si>
    <t>W. South Boulder Road</t>
  </si>
  <si>
    <t>80026</t>
  </si>
  <si>
    <t>Wilson died of an irregular heartbeat after being shocked by a taser near West South Boulder Road. Police were investigating a report of marijuana plants growing in the area. Wilson allegedly ran from police, and was physically exerted as well as having had a heart condition since birth.</t>
  </si>
  <si>
    <t>http://www.coloradodaily.com/ci_18503292?source=most_viewed#axzz1duwG2wH8</t>
  </si>
  <si>
    <t>Sheldon Haleck</t>
  </si>
  <si>
    <t>Pacific Islander, Mixed</t>
  </si>
  <si>
    <t>http://www.killedbypolice.net/victims/150236.jpg</t>
  </si>
  <si>
    <t>300 block South King Street</t>
  </si>
  <si>
    <t>96813</t>
  </si>
  <si>
    <t>Police responded to a call about a man running erratically down the street in downtown Honolulu. He kept running and officers used pepper spray and an electric gun. Finally, the man tripped and fell, allowing officers to control him. He became unresponsive and died at the hospital.</t>
  </si>
  <si>
    <t>http://www.hawaiinewsnow.com/story/28546370/combative-man-dies-following-arrest-near-iolani-palace</t>
  </si>
  <si>
    <t>Santos Cabrera</t>
  </si>
  <si>
    <t>4558 Roswell Rd</t>
  </si>
  <si>
    <t>30342</t>
  </si>
  <si>
    <t>Cabrera was shot after allegedly swinging piece of metal at an officer. Police were respond to report of a fatal ax attack on a child. When officers approached a man acting suspicious he threw a tire at one officer breaking his arm.</t>
  </si>
  <si>
    <t>http://onlineathens.com/stories/060706/news_20060607051.shtml#.VRdw0Mv8ubk</t>
  </si>
  <si>
    <t>Roberto Jose Leon</t>
  </si>
  <si>
    <t>http://www.killedbypolice.net/victims/150235.jpg</t>
  </si>
  <si>
    <t>6000 block Bridgecross</t>
  </si>
  <si>
    <t>95835</t>
  </si>
  <si>
    <t>California Highway Patrol, Sacramento Sheriff's Office, Sacramento Police Department, Sacramento Sheriff's SWAT</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</si>
  <si>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</si>
  <si>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</si>
  <si>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Declan Owen</t>
  </si>
  <si>
    <t>http://www.wwaytv3.com/files/imagecache/field_story_summary_image/owen_declan_0.JPG</t>
  </si>
  <si>
    <t>8100 block Highway 41</t>
  </si>
  <si>
    <t>28320</t>
  </si>
  <si>
    <t>Bladen</t>
  </si>
  <si>
    <t>Bladen County Sheriff's Office and the Bladenboro Police Department</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</si>
  <si>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</si>
  <si>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</si>
  <si>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Eugene Frank Smith II</t>
  </si>
  <si>
    <t>http://www.killedbypolice.net/victims/150231.jpg</t>
  </si>
  <si>
    <t>3710 US Highway 190 W</t>
  </si>
  <si>
    <t>Onalaska</t>
  </si>
  <si>
    <t>77360</t>
  </si>
  <si>
    <t>Onalaska Police Department</t>
  </si>
  <si>
    <t>Police responded to a call reporting a man at a gas station with a shotgun. When they arrived, there was a firefight, and the man was killed.</t>
  </si>
  <si>
    <t>http://www.ktre.com/story/28544196/law-enforcement-confirms-officer-involved-shooting-at-gas-station-in-onalaska</t>
  </si>
  <si>
    <t>Justin Todd Tolkinen</t>
  </si>
  <si>
    <t>http://extras.mnginteractive.com/live/media/site569/2015/0317/20150317__150317_JustinToddTolkinen_200.jpg</t>
  </si>
  <si>
    <t>411 White Bear Avenue</t>
  </si>
  <si>
    <t>St. Paul Police Department SWAT</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</si>
  <si>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</si>
  <si>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</si>
  <si>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Andrew Driver</t>
  </si>
  <si>
    <t>9700 block Kempster Avenue</t>
  </si>
  <si>
    <t>Fontana</t>
  </si>
  <si>
    <t>92335</t>
  </si>
  <si>
    <t>Fontana Police Department</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</si>
  <si>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</si>
  <si>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</si>
  <si>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</si>
  <si>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</si>
  <si>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</si>
  <si>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</si>
  <si>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</si>
  <si>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</si>
  <si>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</si>
  <si>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</si>
  <si>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Richard Castilleja</t>
  </si>
  <si>
    <t>https://pbs.twimg.com/media/CARLUoUUUAAxlCF.jpg:large</t>
  </si>
  <si>
    <t>2600 block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</si>
  <si>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</si>
  <si>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</si>
  <si>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</si>
  <si>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Antonio Perez</t>
  </si>
  <si>
    <t>https://2dbdd5116ffa30a49aa8-c03f075f8191fb4e60e74b907071aee8.ssl.cf1.rackcdn.com/3698033_1426269764.975_app.png</t>
  </si>
  <si>
    <t>2400 block Flower Street</t>
  </si>
  <si>
    <t>Los Angeles Sheriff's Office</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</si>
  <si>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</si>
  <si>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</si>
  <si>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Bobby Gross</t>
  </si>
  <si>
    <t>700 14th Street NW</t>
  </si>
  <si>
    <t>DC Metro Transit Police</t>
  </si>
  <si>
    <t>Metro train operator noticed a man inside one of the tunnels and alerted Transit Police. Gross allegedly charged at the female officer with two large sticks, and she opened fire and killed him,</t>
  </si>
  <si>
    <t>http://www.washingtonpost.com/local/crime/investigation-continues-into-deadly-shooting-in-metro-tunnel-in-se-dc/2015/03/13/174b80f4-c973-11e4-aa1a-86135599fb0f_story.html</t>
  </si>
  <si>
    <t>Ryan Dean Burgess</t>
  </si>
  <si>
    <t>http://www.killedbypolice.net/victims/150215.jpg</t>
  </si>
  <si>
    <t>2200 block Lucille Avenue</t>
  </si>
  <si>
    <t>86401</t>
  </si>
  <si>
    <t>Mojave</t>
  </si>
  <si>
    <t>Mohave County Sheriff’s Office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</si>
  <si>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</si>
  <si>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</si>
  <si>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Aaron Valdez</t>
  </si>
  <si>
    <t>10400 block Pescadero Avenue</t>
  </si>
  <si>
    <t>Officers responded to report of an attempt to steal a car. As they detained a man who wasn't involved Valdez came at them driving a stolen Camry. Police opened fire and killed him.</t>
  </si>
  <si>
    <t>http://abc7.com/554718/</t>
  </si>
  <si>
    <t>Benito Osorio</t>
  </si>
  <si>
    <t>http://s3.amazonaws.com/nixle/uploads/pub_media/user22756-1426130787-media1</t>
  </si>
  <si>
    <t>300 block South Main Street</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</si>
  <si>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</si>
  <si>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</si>
  <si>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</si>
  <si>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</si>
  <si>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</si>
  <si>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Elkton</t>
  </si>
  <si>
    <t>21921</t>
  </si>
  <si>
    <t>Cecil</t>
  </si>
  <si>
    <t>Cecil County Sheriff's Office</t>
  </si>
  <si>
    <t>Deputy attempted a traffic stop. Driver of vehicle pulled into side road and then turned vehicle around and started in the direction of the police car. Officer opened fire and killed man.</t>
  </si>
  <si>
    <t>http://baltimore.cbslocal.com/2015/03/11/suspect-killed-after-brief-pursuit/</t>
  </si>
  <si>
    <t>James Greenwell</t>
  </si>
  <si>
    <t>http://mediaassets.commercialappeal.com/photo/2015/03/11/James%20Greenwell_1426112658902_14872950_ver1.0_640_480.jpg</t>
  </si>
  <si>
    <t>700 block Auburndale Street</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</si>
  <si>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</si>
  <si>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</si>
  <si>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Hue Dang</t>
  </si>
  <si>
    <t>E Kennedy St &amp; Jackson Ave</t>
  </si>
  <si>
    <t>Hackensack</t>
  </si>
  <si>
    <t>07601</t>
  </si>
  <si>
    <t>Bergen County Prosecutor's Office Detective</t>
  </si>
  <si>
    <t>Detective was turning onto a street and hit and killed a female pedestrian.</t>
  </si>
  <si>
    <t>http://www.nj.com/bergen/index.ssf/2015/03/detective_fatally_strikes_woman_with_bergen_county.html</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</si>
  <si>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</si>
  <si>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</si>
  <si>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</si>
  <si>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</si>
  <si>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</si>
  <si>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</si>
  <si>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</si>
  <si>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</si>
  <si>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</si>
  <si>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</si>
  <si>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8173 Old State Highway 21</t>
  </si>
  <si>
    <t>Port Wentworth</t>
  </si>
  <si>
    <t>31407</t>
  </si>
  <si>
    <t>Port Wentworth Police Department</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</si>
  <si>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</si>
  <si>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</si>
  <si>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James Brent Damon</t>
  </si>
  <si>
    <t>https://pbs.twimg.com/media/B_2Nh-7UIAEha6R.jpg:large</t>
  </si>
  <si>
    <t>U.S. Highway 40</t>
  </si>
  <si>
    <t>Craig</t>
  </si>
  <si>
    <t>81625</t>
  </si>
  <si>
    <t>Moffat</t>
  </si>
  <si>
    <t>Moffat County Sheriff's Office</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</si>
  <si>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</si>
  <si>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</si>
  <si>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</si>
  <si>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</si>
  <si>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</si>
  <si>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28766</t>
  </si>
  <si>
    <t>Transylvania</t>
  </si>
  <si>
    <t>North Carolina Alcohol Law Enforcement, Homeland Security,Transylvania County Sheriff’s Department</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</si>
  <si>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</si>
  <si>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</si>
  <si>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Monique Jenee Deckard</t>
  </si>
  <si>
    <t>http://images.onset.freedom.com/ocregister/nl0c7r-deckard.monique.jpg</t>
  </si>
  <si>
    <t>900 block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</si>
  <si>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</si>
  <si>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</si>
  <si>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</si>
  <si>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Michael L. McKillop</t>
  </si>
  <si>
    <t>http://d1t3gia0in9tdj.cloudfront.net/photo/tributes/t/8/r/76x76/2835608/Michael-Mckillop-1426098807.jpg</t>
  </si>
  <si>
    <t>689 Naamans Road</t>
  </si>
  <si>
    <t>Claymount</t>
  </si>
  <si>
    <t>Delaware State Police Department</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</si>
  <si>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</si>
  <si>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</si>
  <si>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Aurelio V. Duarte</t>
  </si>
  <si>
    <t>https://localtvkfor.files.wordpress.com/2015/03/promo250212178.jpg</t>
  </si>
  <si>
    <t>10700 block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</si>
  <si>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</si>
  <si>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</si>
  <si>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</si>
  <si>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Bernard Moore</t>
  </si>
  <si>
    <t>http://www.gannett-cdn.com/-mm-/ec9121fad7a278aa9b97bc0e3042f1c96f1e9c9d/r=x233&amp;c=210x230/http/bcdownload.gannett.edgesuite.net/wxia/34310441001/201503/707/34310441001_4106419071001_shirek-apd-investigation311.jpg</t>
  </si>
  <si>
    <t>Metropolitan Parkway SW and Fair Drive SW</t>
  </si>
  <si>
    <t>A deputy on routine patrol hit and killed a man crossing the street. Deputies say the man was more than 100 feet from the nearest crosswalk.</t>
  </si>
  <si>
    <t>http://www.wsbtv.com/news/news/local/officer-hits-man-car-southwest-atlanta/nkQQK/</t>
  </si>
  <si>
    <t>Tyrone Ryerson Lawrence</t>
  </si>
  <si>
    <t>African-American/Black, Mixed</t>
  </si>
  <si>
    <t>http://imgstore.jailbase.com/small/arrested/wi-mcs/2015-01-10/tyrone-ryerson-541913410.pic1.jpg</t>
  </si>
  <si>
    <t>E. Plainfield Ave. and S. Jasper Ave.</t>
  </si>
  <si>
    <t>53207</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</si>
  <si>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</si>
  <si>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</si>
  <si>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Sergio Alexander Navas</t>
  </si>
  <si>
    <t>National Ave. and Pass Ave.</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</si>
  <si>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</si>
  <si>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</si>
  <si>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</si>
  <si>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Matthew Metz</t>
  </si>
  <si>
    <t>http://www.ktar.com/emedia/az/36/3679/367963.jpg?filter=mynw/335wide</t>
  </si>
  <si>
    <t>College Avenue and Curry Road</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</si>
  <si>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</si>
  <si>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</si>
  <si>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Fednel Rhinvil</t>
  </si>
  <si>
    <t>http://www.killedbypolice.net/victims/150184.jpg</t>
  </si>
  <si>
    <t>East Road and Olivia Street</t>
  </si>
  <si>
    <t>Maryland State Police Department</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</si>
  <si>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</si>
  <si>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</si>
  <si>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Darrell "Hubbard" Gatewood</t>
  </si>
  <si>
    <t>http://www.blackchronicle.com/vendor/FlexSlider/images/151.jpg</t>
  </si>
  <si>
    <t>616 SW 59th Street</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</si>
  <si>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</si>
  <si>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</si>
  <si>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Garmik Kirakosian</t>
  </si>
  <si>
    <t>Officers reported that Kirakosian was involved in a robbery in which he shot someone, then carried out a carjack with the woman still in the car, and hit a pole while being pursued. Then he fled with officers chasing him. They say he pointed a gun at them, and they shot him to death.</t>
  </si>
  <si>
    <t>http://homicide.latimes.com/post/garmik-kirakosian/</t>
  </si>
  <si>
    <t>Benjamin Charles Bittner</t>
  </si>
  <si>
    <t>7462 Craner Ave.</t>
  </si>
  <si>
    <t>Officers reported that they responded to a call that Bittner had threatened family members and was drunk, and upon arriving that he pointed a gun at officers and they shot him to death.</t>
  </si>
  <si>
    <t>http://homicide.latimes.com/post/benjamin-bittner/</t>
  </si>
  <si>
    <t>Xavier Gonzalez-Torres</t>
  </si>
  <si>
    <t>15000 block Stafford Street</t>
  </si>
  <si>
    <t>91744</t>
  </si>
  <si>
    <t>Deputies reported that they followed a suspected carjacking perpetrator, and that when the chase ended, he left the car and pointed a gun at deputies. At that point, deputies shot him to death.</t>
  </si>
  <si>
    <t>http://homicide.latimes.com/post/xavier-gonzalez-torres/</t>
  </si>
  <si>
    <t>Hernan Rubalcaba</t>
  </si>
  <si>
    <t>2523 Houston St.</t>
  </si>
  <si>
    <t>Officers reported that they responded to a call about gunshots fired, and upon arriving confronted Rubalcaba who had a gun, and they shot him to death.</t>
  </si>
  <si>
    <t>http://homicide.latimes.com/post/hernan-rubalcaba/</t>
  </si>
  <si>
    <t>Oscar Sermeno</t>
  </si>
  <si>
    <t>Burbank Boulevard &amp; Morella Avenue</t>
  </si>
  <si>
    <t>91607</t>
  </si>
  <si>
    <t>Officers allege that Sermeno was involved in shooting two other men at a construction site where they were working, and fled in an automobile. When officers pursued and the chase ended, Sermeno reached for what the officers thought was a gun, and they shot him to death.</t>
  </si>
  <si>
    <t>http://homicide.latimes.com/post/oscar-sermeno/</t>
  </si>
  <si>
    <t>Juan Serna</t>
  </si>
  <si>
    <t>2100 N Long Beach Blvd</t>
  </si>
  <si>
    <t>A deputy reported that they tried to apprehend Serna, but that he fled into a clothing store, and then left. The deputy and a security guard followed Serna, whom they allege had a handgun, and shot at them. Then both the deputy and security guard fired at Serna, killing him.</t>
  </si>
  <si>
    <t>http://homicide.latimes.com/post/juan-serna/</t>
  </si>
  <si>
    <t>Javier Ortiz</t>
  </si>
  <si>
    <t>38515 Larkin Ave.</t>
  </si>
  <si>
    <t>Deputies reported that they responded to a call from Ortiz' family that he was acting violently and seemed to be on drugs. Concurrently, an off-duty Los Angeles police officer and his fiancee reported being attacked by Ortiz with a pipe. When deputies confronted Ortiz, they said he fought with them, grabbed one of their guns and shot in the air, at which point the deputy whose gun Ortiz had, fired shots at Ortiz with his backup gun, killing him. Several people were treated at the hospital for injuries.</t>
  </si>
  <si>
    <t>http://homicide.latimes.com/post/javier-ortiz/</t>
  </si>
  <si>
    <t>Jonte Loven House</t>
  </si>
  <si>
    <t>4460 Cerritos Ave.</t>
  </si>
  <si>
    <t>90807</t>
  </si>
  <si>
    <t>It was reported that House was a part of a robbery of a Rite-Aid, and that officers shot him to death.</t>
  </si>
  <si>
    <t>http://homicide.latimes.com/post/jonte-loven-house/</t>
  </si>
  <si>
    <t>Anthony Michael Axe</t>
  </si>
  <si>
    <t>21200 S. Figueroa St.</t>
  </si>
  <si>
    <t>Deputies reported that they tried to confront Axe, a wanted parolee, and he tried to drive his RV away from them, while injuring one deputy and endangering another with his vehicle. One deputy fearing for his partner's life, shot Axe to death.</t>
  </si>
  <si>
    <t>http://www.dailybreeze.com/general-news/20120906/wanted-parolee-fatally-shot-in-carson-idd-as-torrance-man</t>
  </si>
  <si>
    <t>David Jordan</t>
  </si>
  <si>
    <t>1900 block East Hardwick Street</t>
  </si>
  <si>
    <t>Long Beach Police Department reported that they responded to a call from Jordan's family member that he was threatening violence, and that he wanted the police to end his life. When officers arrived, Jordan tried to attack them with a knife, and they shot him to death.</t>
  </si>
  <si>
    <t>http://homicide.latimes.com/post/unidentified-man/</t>
  </si>
  <si>
    <t>Wilfredo Fu</t>
  </si>
  <si>
    <t>2600 block Manhattan Place</t>
  </si>
  <si>
    <t>Los Angeles Police Department reported that officers responded to a call that Fu was holding his wife hostage in an apartment with a knife. When officers arrived, they ordered Fu to drop the knife, he moved towards his wife who was on the floor, and officers shot him to death.</t>
  </si>
  <si>
    <t>http://homicide.latimes.com/post/wilfredo-fu/</t>
  </si>
  <si>
    <t>Steve Rombeau</t>
  </si>
  <si>
    <t>15556 Vanowen St.</t>
  </si>
  <si>
    <t>Officers said that they tried to stop Rombeau for a red light violation, that he led them on a chase, and that when he was stopped began shooting at officers. Officers returned fire and shot him to death.</t>
  </si>
  <si>
    <t>http://homicide.latimes.com/post/steve-rombeau/</t>
  </si>
  <si>
    <t>Alexander Nestoiter</t>
  </si>
  <si>
    <t>13843 Oxnard St.</t>
  </si>
  <si>
    <t>91401</t>
  </si>
  <si>
    <t>Officers said they responded to a call that Nestoiter was wielding a knife or machete. When they arrived, they said he had a gun, and they shot him to death.</t>
  </si>
  <si>
    <t>http://homicide.latimes.com/post/alexander-nestoiter/</t>
  </si>
  <si>
    <t>Jilberto Gutierrez</t>
  </si>
  <si>
    <t>555 E. Hardy St.</t>
  </si>
  <si>
    <t>A deputy reported that while detained, Gutierrez developed an illness and was taken to the hospital. He allegedly reached for the deputy's gun even though one of his hands was handcuffed to the hospital bed, and the deputy shot him to death.</t>
  </si>
  <si>
    <t>http://homicide.latimes.com/post/jilberto-gutierrez/</t>
  </si>
  <si>
    <t>Steven Bowman</t>
  </si>
  <si>
    <t>45940 Desert Spring Dr.</t>
  </si>
  <si>
    <t>Deputies reported that they suspected Bowman of having robbed a bank, and that after chasing him in his SUV he got trapped in a cul-de-sac. He left his vehicle as if to surrender and dropped his jacket, then reached back into the SUV and began firing a gun at deputies. They returned fire, killing him.</t>
  </si>
  <si>
    <t>http://homicide.latimes.com/post/steven-bowman/</t>
  </si>
  <si>
    <t>Jeovany Mendoza</t>
  </si>
  <si>
    <t>14625 Saticoy St.</t>
  </si>
  <si>
    <t>Officers said that they responded to a call about a an assault with a deadly weapon, and when they arrived at the scene Mendoza was holding a woman hostage with a knife to her neck. Mendoza refused to drop the knife, and one or more officers shot him to death.</t>
  </si>
  <si>
    <t>http://homicide.latimes.com/post/jeovany-mendoza/</t>
  </si>
  <si>
    <t>Moises De La Torre</t>
  </si>
  <si>
    <t>Vineland Avenue &amp; Archwood Street</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</si>
  <si>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</si>
  <si>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</si>
  <si>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Sonia Angelita Castaneda-Montoya</t>
  </si>
  <si>
    <t>915 W. Holt Ave.</t>
  </si>
  <si>
    <t>Pomona Police Department and Los Angeles County District Attorney's Office</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</si>
  <si>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</si>
  <si>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</si>
  <si>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Kaylene Stone</t>
  </si>
  <si>
    <t>45 or 49</t>
  </si>
  <si>
    <t>http://www.abc15.com/news/region-west-valley/peoria/glendale-peoria-pd-investigating-shooting</t>
  </si>
  <si>
    <t>67th Avenue and Peoria</t>
  </si>
  <si>
    <t>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</si>
  <si>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</si>
  <si>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</si>
  <si>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</si>
  <si>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Edgar Villareal</t>
  </si>
  <si>
    <t>4049 Agnes Ave</t>
  </si>
  <si>
    <t>As reported to the Los Angeles Times, Edgar Villareal, 25, died after being shot in Lynwood, according to Los Angeles County coroner's records.</t>
  </si>
  <si>
    <t>http://homicide.latimes.com/post/edgar-villareal/</t>
  </si>
  <si>
    <t>Los Angeles Times Homicide Report/JoshN</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</si>
  <si>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</si>
  <si>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</si>
  <si>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</si>
  <si>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</si>
  <si>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Kenneth Bernard Williams</t>
  </si>
  <si>
    <t>263 E 5th St</t>
  </si>
  <si>
    <t>As reported to the Los Angeles Times, Kenneth Bernard Williams, 55, died after being shot in Downtown, according to Los Angeles County coroner's records.</t>
  </si>
  <si>
    <t>http://homicide.latimes.com/post/kenneth-bernard-williams/</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</si>
  <si>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</si>
  <si>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</si>
  <si>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</si>
  <si>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</si>
  <si>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Ceaser Joe Mendoza</t>
  </si>
  <si>
    <t>https://usgunviolence.files.wordpress.com/2014/04/cesar-mendoza.jpeg</t>
  </si>
  <si>
    <t>15613 Loukelton St.</t>
  </si>
  <si>
    <t>La Puente</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</si>
  <si>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</si>
  <si>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</si>
  <si>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Robert Michael McAfee</t>
  </si>
  <si>
    <t>http://www.socalfuneral.com/sitemaker/memsol_data/1581/1040193/1040193_profile_pic.jpg?1426861531</t>
  </si>
  <si>
    <t>6871 Duchess Dr</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</si>
  <si>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</si>
  <si>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</si>
  <si>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Luis Alonzo Juarez</t>
  </si>
  <si>
    <t>1319 S Long Beach Blvd</t>
  </si>
  <si>
    <t>As reported to the Los Angeles Times, Luis Alonzo Juarez, 42, died after being shot in Compton, according to Los Angeles County coroner's records.</t>
  </si>
  <si>
    <t>http://homicide.latimes.com/post/luis-alonzo-juarez/</t>
  </si>
  <si>
    <t>Michael Thomas Allison</t>
  </si>
  <si>
    <t>505 Susana Ave.</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</si>
  <si>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</si>
  <si>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</si>
  <si>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</si>
  <si>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</si>
  <si>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</si>
  <si>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</si>
  <si>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</si>
  <si>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Dennis Hakeen Vasquez</t>
  </si>
  <si>
    <t>2060 E. Piru St.</t>
  </si>
  <si>
    <t>As reported to the Los Angeles Times, Dennis Hakeem Vasquez, 17, died after being shot in Willowbrook, according to Los Angeles County coroner's records.</t>
  </si>
  <si>
    <t>http://homicide.latimes.com/post/dennis-hakeen-vasquez/</t>
  </si>
  <si>
    <t>Ruben Ramos-Escobedo</t>
  </si>
  <si>
    <t>West Adams Boulevard &amp; Hauser Boulevard</t>
  </si>
  <si>
    <t>Ruben Ramos-Escobedo, a 59-year-old Latino male, died after being shot in West Adams, according to Los Angeles County coroner's records.</t>
  </si>
  <si>
    <t>http://homicide.latimes.com/post/ruben-ramos-escobedo/</t>
  </si>
  <si>
    <t>1077 Parkwood Dr</t>
  </si>
  <si>
    <t>44108</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</si>
  <si>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</si>
  <si>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http://newsone.com/3100355/brandon-jones-unarmed-teen-fatally-shot-by-cleveland-police/</t>
  </si>
  <si>
    <t>Adam Jovicic</t>
  </si>
  <si>
    <t>http://imgick.cleveland.com/home/cleve-media/pgthumb/img/akron/photo/adam-jovicic-3d8a42aef5131d68.jpg</t>
  </si>
  <si>
    <t>364 Hiwood Ave.</t>
  </si>
  <si>
    <t>Munroe Falls</t>
  </si>
  <si>
    <t>44262</t>
  </si>
  <si>
    <t>An off-duty female officer called 911 because her ex-boyfriend had broken into her home and was beating her, then she shot him to death. Beer bottles were found outside of the house, and investigators are swabbing them for DNA evidence.</t>
  </si>
  <si>
    <t>http://www.cleveland.com/akron/index.ssf/2015/03/kent_police_officer_fatally_sh.html</t>
  </si>
  <si>
    <t>Robert Kohl</t>
  </si>
  <si>
    <t>175 Bass Pro Blvd.</t>
  </si>
  <si>
    <t>Denham Springs</t>
  </si>
  <si>
    <t>70726</t>
  </si>
  <si>
    <t>Denham Springs Police Department</t>
  </si>
  <si>
    <t>Kohl's mother called police saying that he was talking about killing himself. Officers said that when they confronted Kohl, he pointed a gun at them, and they shot him to death.</t>
  </si>
  <si>
    <t>http://www.nola.com/crime/baton-rouge/index.ssf/2015/03/bass_pro_shooting_officer_clea.html</t>
  </si>
  <si>
    <t>67th Ave &amp; Peoria Ave</t>
  </si>
  <si>
    <t>Undercover narcotics officers said they were following Stone on a drug warrant, and when she pointed a gun at them, they shot her to death.</t>
  </si>
  <si>
    <t>Justin Fowler</t>
  </si>
  <si>
    <t>N-13 &amp; Indn Route 13</t>
  </si>
  <si>
    <t>Lukachukai</t>
  </si>
  <si>
    <t>86507</t>
  </si>
  <si>
    <t>Apache</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</si>
  <si>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</si>
  <si>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</si>
  <si>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</si>
  <si>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</si>
  <si>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</si>
  <si>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</si>
  <si>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</si>
  <si>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</si>
  <si>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</si>
  <si>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</si>
  <si>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Larry Hostetter</t>
  </si>
  <si>
    <t>http://cbsnews2.cbsistatic.com/hub/i/r/2015/02/09/244b550c-7399-447f-b8c3-986fb9565c62/thumbnail/620x350/4cff51321c4c4ab8796040af140cb798/larry-bryan-hostetter.jpg</t>
  </si>
  <si>
    <t>200 block Jordan Drive</t>
  </si>
  <si>
    <t>Nocona</t>
  </si>
  <si>
    <t>76255</t>
  </si>
  <si>
    <t>Montague</t>
  </si>
  <si>
    <t>Nocona Police Department</t>
  </si>
  <si>
    <t>An officer reportedly responded to a domestic disturbance call and shot an off-duty deputy living there to death.</t>
  </si>
  <si>
    <t>http://www.cbsnews.com/news/texas-officer-responding-to-home-fatally-shoots-off-duty-deputy/</t>
  </si>
  <si>
    <t>William Russell Smith</t>
  </si>
  <si>
    <t>700 block Valley Street</t>
  </si>
  <si>
    <t>Hoover</t>
  </si>
  <si>
    <t>35226</t>
  </si>
  <si>
    <t>Hoover Police Department</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</si>
  <si>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</si>
  <si>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</si>
  <si>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Amilcar Perez-Lopez</t>
  </si>
  <si>
    <t>24th St. and Folsom St.</t>
  </si>
  <si>
    <t>94110</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</si>
  <si>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</si>
  <si>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</si>
  <si>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New/brekke@gmail.com</t>
  </si>
  <si>
    <t>Carlos Heredia Jr.</t>
  </si>
  <si>
    <t>22115 Roscoe Blvd</t>
  </si>
  <si>
    <t>91304</t>
  </si>
  <si>
    <t>Officers reported that they responded to a robbery call, and when they chased Heredia he displayed a gun, at which point one officer shot him to death.</t>
  </si>
  <si>
    <t>http://homicide.latimes.com/post/carlos-heredia-jr/</t>
  </si>
  <si>
    <t>Earl Rhodes</t>
  </si>
  <si>
    <t>http://homicide.latimes.com.s3.amazonaws.com/media/homicide/earl_rhodes.jpg</t>
  </si>
  <si>
    <t>951 E. 107th St.</t>
  </si>
  <si>
    <t>Officers say they responded to a call about Rhodes not taking his medication and acting erratically. After fighting with, tasering, shooting a bean bag round, and after Rhodes tried to grab one of the officers gun, both officers shot him to death.</t>
  </si>
  <si>
    <t>http://homicide.latimes.com/post/earl-rhodes/</t>
  </si>
  <si>
    <t>Miguel Sanchez Jr.</t>
  </si>
  <si>
    <t>http://homicide.latimes.com.s3.amazonaws.com/media/homicide/miguel_sanchez_jr.jpg</t>
  </si>
  <si>
    <t>1509 W 224th St</t>
  </si>
  <si>
    <t>An off-duty police officer reported that he was parked and Sanchez was running towards him with a gun. Sanchez pointed his gun at the officer, and the officer shot him to death.</t>
  </si>
  <si>
    <t>http://homicide.latimes.com/post/miguel-sanchez-jr/</t>
  </si>
  <si>
    <t>Stephen Bullock</t>
  </si>
  <si>
    <t>http://homicide.latimes.com.s3.amazonaws.com/media/homicide/stephen_bullock.jpg</t>
  </si>
  <si>
    <t>932 E New York Dr</t>
  </si>
  <si>
    <t>Altadena</t>
  </si>
  <si>
    <t>91001</t>
  </si>
  <si>
    <t>Deputies report that they stopped a vehicle for a traffic violation, and Bullock ran from the passenger side. When he struggled with a deputy and drew a gun, the deputy shot him.</t>
  </si>
  <si>
    <t>http://homicide.latimes.com/post/stephen-bullock/</t>
  </si>
  <si>
    <t>David McMahon</t>
  </si>
  <si>
    <t>4618 Fountain Ave.</t>
  </si>
  <si>
    <t>Officers reported that they responded to a call about a prowler, and identified McMahon who ran and produced a weapon, upon which the officers shot him to death.</t>
  </si>
  <si>
    <t>http://homicide.latimes.com/post/david-mcmahon/</t>
  </si>
  <si>
    <t>Christopher Earl Glass</t>
  </si>
  <si>
    <t>http://www.truecrimereport.com/Christopher-Glass_opt.jpg</t>
  </si>
  <si>
    <t>500 block East Avenue P-14</t>
  </si>
  <si>
    <t>Deputies said that they responded to a child abduction call, and while in pursuit of Glass saw him stabbing his baby to death in the car. A foot chase ensued, and Glass charged deputies with a knife, and they shot him to death.</t>
  </si>
  <si>
    <t>http://www.truecrimereport.com/2011/03/christopher_earl_glass_stabs_i.php</t>
  </si>
  <si>
    <t>Roger Williams</t>
  </si>
  <si>
    <t>http://homicide.latimes.com.s3.amazonaws.com/media/homicide/roger_williams.jpg</t>
  </si>
  <si>
    <t>Raymond Ave and Florence Ave</t>
  </si>
  <si>
    <t>Officers report that Williams drove up to them and got out of his car waving a gun and yelling obscenities at them. Then he put the gun on the car, and walked towards the officer, refused orders to stop, reached toward his waist, and the officers shot him to death.</t>
  </si>
  <si>
    <t>http://homicide.latimes.com/post/roger-williams/</t>
  </si>
  <si>
    <t>Justin Ford</t>
  </si>
  <si>
    <t>740 W El Segundo Blvd</t>
  </si>
  <si>
    <t>Deputies report that they responded to a call about a man waving a gun at motorists. Ford challenged them to a fight and reached towards his waist and produced what deputies thought was a gun, and they shot him to death. A replica gun was found.</t>
  </si>
  <si>
    <t>http://homicide.latimes.com/post/justin-ford/</t>
  </si>
  <si>
    <t>Jesucita Ortega</t>
  </si>
  <si>
    <t>3190 Pine Ave</t>
  </si>
  <si>
    <t>Officers reported that they responded to a call to find Ortega stabbing a man, and when she approached officers with the knife, a Taser deployed by the officers didn't work, then they shot her to death. Investigators say Ortega feared her partner would hurt their children.</t>
  </si>
  <si>
    <t>http://homicide.latimes.com/post/jesucita-ortega/</t>
  </si>
  <si>
    <t>Sergio Salazar</t>
  </si>
  <si>
    <t>13652 1/2 Dronfield Ave.</t>
  </si>
  <si>
    <t>Officers reported that they were in a standoff with Salazar who was in his home. Salazar fired on officers, and they fired back, killing him.</t>
  </si>
  <si>
    <t>http://homicide.latimes.com/post/sergio-salazar/</t>
  </si>
  <si>
    <t>Jose Monteon Jr.</t>
  </si>
  <si>
    <t>153 E. Avenue R4</t>
  </si>
  <si>
    <t>Deputies responded to a call about a man with a gun. When Monteon refused to drop his gun, the deputies shot him to death.</t>
  </si>
  <si>
    <t>http://homicide.latimes.com/post/jose-monteon-jr/</t>
  </si>
  <si>
    <t>Frank Johnson</t>
  </si>
  <si>
    <t>2420 Ocean Park Blvd.</t>
  </si>
  <si>
    <t>Officers reported that they responded to a call regarding an assault with a deadly weapon. Officers forced their way into Johnson's home, and he was straddling his ex-girlfriend, stabbing her. When Johnson refused orders to stop, officers shot him to death.</t>
  </si>
  <si>
    <t>http://homicide.latimes.com/post/frank-johnson/</t>
  </si>
  <si>
    <t>Edgar Battad</t>
  </si>
  <si>
    <t>123 E Newmark Ave</t>
  </si>
  <si>
    <t>Officers say they responded to a road rage stabbing, and when they encountered Battad he shot at them, and the officers shot and killed him.</t>
  </si>
  <si>
    <t>http://homicide.latimes.com/post/unknown-male-2/</t>
  </si>
  <si>
    <t>Jose Solorio</t>
  </si>
  <si>
    <t>1761 E 115th St</t>
  </si>
  <si>
    <t>Officers reported that they responded to a dispute between neighbors. When they arrived at Solorio's home, someone let them in. When Solorio pointed a shotgun at them, they shot him to death. A loaded shotgun was found at the scene.</t>
  </si>
  <si>
    <t>http://homicide.latimes.com/post/jose-solorio/</t>
  </si>
  <si>
    <t>Brenda Williams</t>
  </si>
  <si>
    <t>10020 Anzac Ave.</t>
  </si>
  <si>
    <t>Watts</t>
  </si>
  <si>
    <t>Officers reported that they responded to a call about a woman shooting at her daughter and grandchildren. When they arrived they saw Williams aiming her weapon at a neighbor, and they shot her to death.</t>
  </si>
  <si>
    <t>http://homicide.latimes.com/post/brenda-williams/</t>
  </si>
  <si>
    <t>Dale Garrett</t>
  </si>
  <si>
    <t>5th St &amp; Spring St</t>
  </si>
  <si>
    <t>Undercover detectives reported that they were walking and noticed Garrett cutting up what they thought were drugs, and when they attempted to arrest him, he turned towards them with a knife, and the detectives shot him to death. Garrett was found to have been shot twice in the back. The circumstances of the shooting are disputed between detectives and witnesses.</t>
  </si>
  <si>
    <t>Out of Policy</t>
  </si>
  <si>
    <t>http://articles.latimes.com/2012/may/07/local/la-me-lapd-shooting-20120507</t>
  </si>
  <si>
    <t>Luis Varela Jr.</t>
  </si>
  <si>
    <t>655 S. Grand Ave.</t>
  </si>
  <si>
    <t>Glendora</t>
  </si>
  <si>
    <t>91740</t>
  </si>
  <si>
    <t>Glendora Police Department</t>
  </si>
  <si>
    <t>An officer reported that Varela was suspected in an earlier robbery, and when the officer approached Varela, he pulled out a gun and ran into a department store. Varela fired his gun at the officer, and the officer shot Varela, and he died at the hospital.</t>
  </si>
  <si>
    <t>http://homicide.latimes.com/post/luis-varela-jr/</t>
  </si>
  <si>
    <t>William Lusk</t>
  </si>
  <si>
    <t>11702 S Central Ave</t>
  </si>
  <si>
    <t>Deputies suspected two men of being in a stolen car, and said that Lusk and his partner ran away. Upon pursuit, deputies trapped Lusk in a carport, and thought he was reaching into his pocket for a gun, and deputies shot him several times. No weapon was found.</t>
  </si>
  <si>
    <t>http://homicide.latimes.com/post/william-lusk/</t>
  </si>
  <si>
    <t>Christopher Coronel</t>
  </si>
  <si>
    <t>9824 San Miguel Ave</t>
  </si>
  <si>
    <t>Officers report that they responded to a call from Coronel saying that he had stabbed himself. When they arrived, he claimed to have a gun, went into his house, and came out with a knife. He tried to get into a neighbor's house, and officers tasered and shot him with a stun bag gun, but Coronel ran towards an officer with the knife, and the officer shot him several times.</t>
  </si>
  <si>
    <t>http://homicide.latimes.com/post/christopher-coronel/</t>
  </si>
  <si>
    <t>Mario Vanegas</t>
  </si>
  <si>
    <t>3800 W 27th St</t>
  </si>
  <si>
    <t>Officers reported that they responded to a call about a man with a weapon, and heard Vanegas' daughter yelling from inside their residence. Police entered the residence and Vanegas rushed them with a rifle, and officers shot him to death.</t>
  </si>
  <si>
    <t>http://homicide.latimes.com/post/mario-vanegas/</t>
  </si>
  <si>
    <t>William Quiros Jr.</t>
  </si>
  <si>
    <t>12853 S. Prairie Ave.</t>
  </si>
  <si>
    <t>Deputies reported that they attempted to talk with Quiros, a known gang member and parolee, and he got into a car refusing to get out. Then Quiros got out of the car and started fighting deputies, one deputy felt a gun at Quiros' belt, and deputies shot him to death. A gun was recovered at the scene.</t>
  </si>
  <si>
    <t>http://homicide.latimes.com/post/william-quiros-jr/</t>
  </si>
  <si>
    <t>Martin Osuna-Aguilar</t>
  </si>
  <si>
    <t>8911 S. Atlantic Ave.</t>
  </si>
  <si>
    <t>Officers reported that they had a confrontation with Osuna-Aguilar, and officers shot him to death.</t>
  </si>
  <si>
    <t>http://homicide.latimes.com/post/martin-osuna-aguilar/</t>
  </si>
  <si>
    <t>Michael Maguire</t>
  </si>
  <si>
    <t>6139 Rosebay St</t>
  </si>
  <si>
    <t>Officers reported that they responded to a hostage situation in which Maguire instructed his estranged wife to bring their children to the home of the wife's parents, where Maguire had her parents held hostage. He threatened to kill his wife's parents if she contacted authorities. SWAT officers hid, and when Maguire came out the back door, saw officers, and tried to push the hostage back inside, was shot to death.</t>
  </si>
  <si>
    <t>http://homicide.latimes.com/post/michael-maguire/</t>
  </si>
  <si>
    <t>Nahun Garcia</t>
  </si>
  <si>
    <t>2621 Zoe Ave.</t>
  </si>
  <si>
    <t>Officers reported that they responded to a call about an armed robbery and Garcia ran from the scene. During the chase he turned with his gun pointed at an officer, and the officer shot him to death.</t>
  </si>
  <si>
    <t>http://homicide.latimes.com/post/nahun-garcia/</t>
  </si>
  <si>
    <t>Derrick Sites</t>
  </si>
  <si>
    <t>3435 S Broadway</t>
  </si>
  <si>
    <t>Officers reported that they responded to a robbery call, but when they arrived they were pointed to a warehouse where they heard a woman screaming. Officers broke in the door, and Sites was attempting to slash a woman's throat. He came towards officers with a knife, and they shot him to death.</t>
  </si>
  <si>
    <t>http://homicide.latimes.com/post/derrick-sites/</t>
  </si>
  <si>
    <t>Maria Ruvalcaba</t>
  </si>
  <si>
    <t>301 E Ann St</t>
  </si>
  <si>
    <t>Officers reported that they responded to a call about a violent woman and when they arrived at her house, she was locked inside of her bathroom. She came out of the bathroom coming towards an officer carrying a knife, and the officers shot her to death.</t>
  </si>
  <si>
    <t>http://homicide.latimes.com/post/maria-ruvalcaba/</t>
  </si>
  <si>
    <t>Christopher Moreno</t>
  </si>
  <si>
    <t>515 Echandia St</t>
  </si>
  <si>
    <t>Officers reported that Moreno was released from jail, but had gotten hurt in a fight. In route to the hospital, he attacked the paramedic and fled into a church. While officers were searching for Moreno, he stabbed one of them, and the officers shot him to death.</t>
  </si>
  <si>
    <t>http://homicide.latimes.com/post/christopher-moreno/</t>
  </si>
  <si>
    <t>David Cuevas</t>
  </si>
  <si>
    <t>4660 N Socrum Loop Rd</t>
  </si>
  <si>
    <t>33809</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</si>
  <si>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</si>
  <si>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</si>
  <si>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</si>
  <si>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</si>
  <si>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</si>
  <si>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</si>
  <si>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</si>
  <si>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Izzy Colon</t>
  </si>
  <si>
    <t>4304 Pershing Pointe Pl</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</si>
  <si>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</si>
  <si>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</si>
  <si>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Bradford Samuel Leonard</t>
  </si>
  <si>
    <t>970 Castile Rd SE</t>
  </si>
  <si>
    <t>Palm Bay</t>
  </si>
  <si>
    <t>32909</t>
  </si>
  <si>
    <t>Palm Bay Police Department</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</si>
  <si>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</si>
  <si>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</si>
  <si>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Jeremy Lett</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</si>
  <si>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</si>
  <si>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</si>
  <si>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</si>
  <si>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Antonio Whetstone</t>
  </si>
  <si>
    <t>2020 Hamilton Ave</t>
  </si>
  <si>
    <t>32053</t>
  </si>
  <si>
    <t>Deputies responding to a disturbance call found Whetstone in a motel room, in the midst of an argument with a woman he was staying with, his girlfriend, and his girlfriend's 1-year-old child. Whetstone is said to have taken his girlfriend in a chokehold as a human shield before being fatally shot by deputies. The incident was controversial; an insurance investigation found reason to doubt the police version of events.</t>
  </si>
  <si>
    <t>http://www.suwanneedemocrat.com/news/local_news/lawsuit-claims-deputy-planted-gun/article_3ca35607-9756-55cb-a056-5bec2720a7f2.html</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</si>
  <si>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</si>
  <si>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</si>
  <si>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</si>
  <si>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</si>
  <si>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</si>
  <si>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</si>
  <si>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</si>
  <si>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Curry McCrimmon</t>
  </si>
  <si>
    <t>McCrimmon is said to have attacked officers with a broom as they responded to a 7 a.m. call at a residence, and they tried to control him with a Taser. He died at two p.m. In defense the police chief pointed out the six-hour time span and held that the Taser hadn't even been effective in subduing him.</t>
  </si>
  <si>
    <t>http://staugustine.com/stories/081006/state_4009765.shtml</t>
  </si>
  <si>
    <t>Iquisha Middleton</t>
  </si>
  <si>
    <t>1700 block Northwest 44th Street</t>
  </si>
  <si>
    <t>The city's Special Response Team conducted a drug raid on Middleton's residence. She responded by shooting a .22 weapon through the closed door, striking one of the raiders in the jaw, critically wounding him. She was mortally wounded by return fire, dying the day after Christmas.</t>
  </si>
  <si>
    <t>http://www.elnuevoherald.com/noticias/sur-de-la-florida/article1970279.html</t>
  </si>
  <si>
    <t>Ismael Lopez</t>
  </si>
  <si>
    <t>219 E. 10th St.</t>
  </si>
  <si>
    <t>Officers reported that they responded to a shooting, and Lopez and another man were walking towards a car the officers suspected of containing some involved, but Lopez and another man fled when they saw the police. One officer said that because of an action of one of the men, that he feared for his or another officer's life, and shot Lopez to death. No gun was found, but a knife was reported found in Lopez' flight path.</t>
  </si>
  <si>
    <t>http://www.presstelegram.com/technology/20110828/long-beach-man-fatally-shot-by-police-identified</t>
  </si>
  <si>
    <t>Matthew Hoffman</t>
  </si>
  <si>
    <t>Valencia Street and 17th Street</t>
  </si>
  <si>
    <t>A man shot and killed by San Francisco police outside a police station after brandishing what appeared to be a handgun left a suicide note on his phone, officials said Monday</t>
  </si>
  <si>
    <t>http://www.insidebayarea.com/breaking-news/ci_27257662/san-francisco-police-responding-officer-involved-shooting</t>
  </si>
  <si>
    <t>Oscar Ramirez Jr.</t>
  </si>
  <si>
    <t>http://homicide.latimes.com.s3.amazonaws.com/media/homicide/8bf5fc06-26d6-4df0-9c4c-b7447a514588.jpeg</t>
  </si>
  <si>
    <t>Rosecrans Ave &amp; Downey Ave</t>
  </si>
  <si>
    <t>Ramirez, suspected of carrying a weapon was chased by a deputy. The deputy felt threatened  after Ramirez move is him from his back, prompting the him to shoot and kill Ramirez.</t>
  </si>
  <si>
    <t>http://www.latimes.com/local/lanow/la-me-ln-paramount-shooting-ramirez-20141219-story.html</t>
  </si>
  <si>
    <t>Orlando Jude Lopez</t>
  </si>
  <si>
    <t>http://www.krdo.com/image/view/-/30926046/highRes/3/-/maxh/640/maxw/640/-/dohryx/-/orlando-jude-lopez-jpg.jpg</t>
  </si>
  <si>
    <t>2000 Troy Ave.</t>
  </si>
  <si>
    <t>Lopez and a second man, Roberto Felix Rodriguez-Garcia, 22, were being pursued by police as suspects in a home invasion. Police caught up to Lopez where there was an exchange of gunfire between he and police officers.</t>
  </si>
  <si>
    <t>http://www.chieftain.com/news/pueblo/3281920-120/officers-police-incident-lopez</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</si>
  <si>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</si>
  <si>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</si>
  <si>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</si>
  <si>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</si>
  <si>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</si>
  <si>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</si>
  <si>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</si>
  <si>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</si>
  <si>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Evans</t>
  </si>
  <si>
    <t>80620</t>
  </si>
  <si>
    <t>Evans Police Department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</si>
  <si>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</si>
  <si>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</si>
  <si>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Jamison Childress</t>
  </si>
  <si>
    <t>http://i.cbc.ca/1.3004637.1427033797!/fileImage/httpImage/image.jpg_gen/derivatives/16x9_620/brando-walker-homicide-victim.jpg</t>
  </si>
  <si>
    <t>Kneuman Rd</t>
  </si>
  <si>
    <t>Sumas</t>
  </si>
  <si>
    <t>98295</t>
  </si>
  <si>
    <t>U.S. Customs and Border Protection</t>
  </si>
  <si>
    <t>It's alleged that Childress was wanted in a murder, and sprayed something into the agent's eyes, and the agent shot him to death.</t>
  </si>
  <si>
    <t>http://www.cbc.ca/news/canada/calgary/jamison-childress-suspect-in-brando-walker-homicide-killed-by-u-s-border-agents-1.3004636</t>
  </si>
  <si>
    <t>Andrew Charles Shipley</t>
  </si>
  <si>
    <t>360 Argyle Court</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</si>
  <si>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</si>
  <si>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</si>
  <si>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Raupheal Thomas</t>
  </si>
  <si>
    <t>http://imgick.cleveland.com/home/cleve-media/width960/img/plain-dealer/photo/2014/11/07/-85864e3f51fbc436.JPG</t>
  </si>
  <si>
    <t>Orrin Street and Roslyn Avenue</t>
  </si>
  <si>
    <t>Akron Police Department</t>
  </si>
  <si>
    <t>Police responded to a report of two men were possibly casing a neighborhood. When police approached the men, Thomas became "very confrontational" with them . Officers tried to arrest the man and a fight ensued. The officer shot Thomas during the fight.</t>
  </si>
  <si>
    <t>http://www.cleveland.com/akron/index.ssf/2014/11/akron_police_fatally_shoot_man.html#incart_river</t>
  </si>
  <si>
    <t>Rodney Walker</t>
  </si>
  <si>
    <t>http://bloximages.newyork1.vip.townnews.com/tulsaworld.com/content/tncms/assets/v3/editorial/5/ba/5baa9b34-1bc8-5e35-a2d8-7b4c9888262f/54bb20114e970.image.jpg</t>
  </si>
  <si>
    <t>1000 block South Denver Avenue</t>
  </si>
  <si>
    <t>74119</t>
  </si>
  <si>
    <t>Department of Veterans Affairs officer</t>
  </si>
  <si>
    <t>Witnesses say they saw a domestic disturbance occur blocks from a concert, in which Walker was abusing a woman. An officer witnessed the altercation and tried to intervene. When he approached Walker, the officer said he saw Walker reach for a gun so he shot Walker.</t>
  </si>
  <si>
    <t>http://kfor.com/2015/01/17/update-on-off-duty-officer-shooting-at-garth-brooks-concert-in-tulsa/</t>
  </si>
  <si>
    <t>Ralph Willis</t>
  </si>
  <si>
    <t>http://bloximages.chicago2.vip.townnews.com/stwnewspress.com/content/tncms/assets/v3/editorial/6/10/610ceb42-a8df-11e4-9d2f-237a3de4110e/54cc2101ded9a.image.jpg</t>
  </si>
  <si>
    <t>N. Perkins Road and E. Virginia Avenue</t>
  </si>
  <si>
    <t>74075</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</si>
  <si>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</si>
  <si>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http://newsok.com/new-details-released-in-stillwater-homicide-officer-shooting/article/5389230</t>
  </si>
  <si>
    <t>Terence Walker</t>
  </si>
  <si>
    <t>http://muskogeenow.com/story_images/1421550186.jpg</t>
  </si>
  <si>
    <t>1800 block North 24th Street</t>
  </si>
  <si>
    <t>Muskogee</t>
  </si>
  <si>
    <t>74401</t>
  </si>
  <si>
    <t>Muskogee Police Department</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</si>
  <si>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</si>
  <si>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</si>
  <si>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Jermonte Fletcher</t>
  </si>
  <si>
    <t>https://localtvwjw.files.wordpress.com/2015/01/jermonte-fletcher.jpg</t>
  </si>
  <si>
    <t>200 block Buffalo Court</t>
  </si>
  <si>
    <t>Ohio State Highway Patrol and Columbus Police Department</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</si>
  <si>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</si>
  <si>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</si>
  <si>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Talbot Schroeder</t>
  </si>
  <si>
    <t>40 Cedar Grove Place</t>
  </si>
  <si>
    <t>Old Bridge</t>
  </si>
  <si>
    <t>08857</t>
  </si>
  <si>
    <t>Old Bridge Police Department</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</si>
  <si>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</si>
  <si>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</si>
  <si>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William Campbell</t>
  </si>
  <si>
    <t>300 block New Brooklyn Road</t>
  </si>
  <si>
    <t>Winslow</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</si>
  <si>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</si>
  <si>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</si>
  <si>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</si>
  <si>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</si>
  <si>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Andrew J. Toto</t>
  </si>
  <si>
    <t>Scobie Pond Road and Julian Road</t>
  </si>
  <si>
    <t>Derry</t>
  </si>
  <si>
    <t>03038</t>
  </si>
  <si>
    <t>Rockingham</t>
  </si>
  <si>
    <t>Derry Police Department</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</si>
  <si>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</si>
  <si>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http://nutfieldnews.net/2015/01/police-officer-involved-fatal-derry-shooting/</t>
  </si>
  <si>
    <t>Salvador Figueroa</t>
  </si>
  <si>
    <t>N. Eastern and E. Searles Avenue</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</si>
  <si>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</si>
  <si>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</si>
  <si>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Isaac Holmes</t>
  </si>
  <si>
    <t>http://bloximages.newyork1.vip.townnews.com/stltoday.com/content/tncms/assets/v3/editorial/7/71/771dac67-b4b2-5713-95c1-91997c6fd078/54c16e7195906.image.jpg</t>
  </si>
  <si>
    <t>Marcus Avenue and Cottage Avenue</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</si>
  <si>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</si>
  <si>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</si>
  <si>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Quincy Reed Reindl</t>
  </si>
  <si>
    <t>5800 block West 99th Street</t>
  </si>
  <si>
    <t>55437</t>
  </si>
  <si>
    <t>Police responded to a call of a suicidal man. When they arrived, they found Reindl outside his residence with a gun. They shot him.</t>
  </si>
  <si>
    <t>http://minnesota.cbslocal.com/2015/01/18/man-killed-in-bloomington-officer-involved-shooting-idd/</t>
  </si>
  <si>
    <t>Raymond Kmetz</t>
  </si>
  <si>
    <t>https://encrypted-tbn3.gstatic.com/images?q=tbn:ANd9GcRodS18giNfsIlDDXvHJ1QVMC56dAEVNVhv-eJuWkhSRhkhzdkIXBinLWJqnhpjiGcjs9gwKNWn</t>
  </si>
  <si>
    <t>4401 Xylon Avenue North</t>
  </si>
  <si>
    <t>New Hope</t>
  </si>
  <si>
    <t>55427</t>
  </si>
  <si>
    <t>New Hope Police Department</t>
  </si>
  <si>
    <t>Two officers were being sworn in at a city council meeting when Kmetz shot at the officers, injuring them. Other officers returned fire, killing Kmetz.</t>
  </si>
  <si>
    <t>http://www.ksfy.com/home/headlines/Documents-Minn-shooting-suspect-had-history-of-violence-289983461.html</t>
  </si>
  <si>
    <t>Paul Campbell</t>
  </si>
  <si>
    <t>https://theologyandcriminaljustice.files.wordpress.com/2015/01/campbell-paul.jpg</t>
  </si>
  <si>
    <t>69 Prospect Hill Drive</t>
  </si>
  <si>
    <t>Weymouth</t>
  </si>
  <si>
    <t>02191</t>
  </si>
  <si>
    <t>Weymouth Police Department</t>
  </si>
  <si>
    <t>Police arrived at a residence and found a woman dead. They encountered her son holding knives and shot him.</t>
  </si>
  <si>
    <t>http://www.necn.com/news/new-england/2-Injured-in-Domestic-Violence-Altercation-289007141.html</t>
  </si>
  <si>
    <t>Erin McDonald</t>
  </si>
  <si>
    <t>8635 Old Redwood Highway</t>
  </si>
  <si>
    <t>Windsor Police Department</t>
  </si>
  <si>
    <t>Officers reported that they shot McDonald to death after she pointed a BB gun at them,and that they had responded to a call in which McDonald had had a psychotic episode. Witnesses reported that officers shot before they entered the house, and were covering up bullet holes in the house the next day.</t>
  </si>
  <si>
    <t>http://www.purpleberets.org/leissues_policekillings.html</t>
  </si>
  <si>
    <t>Todd Dieterle</t>
  </si>
  <si>
    <t>1500 Humboldt St.</t>
  </si>
  <si>
    <t>95404</t>
  </si>
  <si>
    <t>Santa Rosa Police Department, Santa Rosa Junior College Police Department</t>
  </si>
  <si>
    <t>Dieterle was attempting to rob a convenience store with a replica gun, and officers shot him to death.</t>
  </si>
  <si>
    <t>https://en.wikipedia.org/wiki/List_of_killings_by_law_enforcement_officers_in_the_United_States_prior_to_2009#2002</t>
  </si>
  <si>
    <t>James Curran</t>
  </si>
  <si>
    <t>3123 Santa Rosa Ave</t>
  </si>
  <si>
    <t>Sonoma County deputies reportedly responded to a call about a man behaving strangely at the Monte Vista Motel on Santa Rosa Avenue at 4 a.m. Curran was reported to be thrashing around the motel bathroom. Deputies claim that to prevent him from hurting himself, they handcuffed him. An ambulance took him to a local hospital; he died one hour later.</t>
  </si>
  <si>
    <t>http://www.exposebohemiangrove.org/fp/police/death-again.html</t>
  </si>
  <si>
    <t>Francisco Sanchez</t>
  </si>
  <si>
    <t>Healdsburg</t>
  </si>
  <si>
    <t>95448</t>
  </si>
  <si>
    <t>Reportedly, Sanchez, on parole and afraid of being sent back to prison, sped away from a California Highway Patrol officer trying to make a traffic stop. After some miles he abandoned his vehicle and fled from the officer on foot. He disappeared into some bushes near the rain-swollen Russian River. His body was found six weeks later; he had drowned in the river.</t>
  </si>
  <si>
    <t>Audra Hynes</t>
  </si>
  <si>
    <t>Highway 12</t>
  </si>
  <si>
    <t>95409</t>
  </si>
  <si>
    <t>Reportedly, Audra Hynes, was killed when she lost control of her car on Highway 12. She was fleeing a CHP officer in a high-speed car chase. Another woman was seriously injured in the crash.</t>
  </si>
  <si>
    <t>Walter Lamar Scott</t>
  </si>
  <si>
    <t>http://www.fatalencounters.org/wp-content/uploads/2013/10/walter_lamer_scott_02_jc_150407_4x3_992.jpg</t>
  </si>
  <si>
    <t>Craig Road and Remount Road</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</si>
  <si>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</si>
  <si>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Officer charged with murder</t>
  </si>
  <si>
    <t>http://www.abcnews4.com/story/28720563/officers-respond-to-traffic-incident-witnesses-call-shooting-in-north-charleston</t>
  </si>
  <si>
    <t>Scott Andrew Curtis</t>
  </si>
  <si>
    <t>Interstate 40</t>
  </si>
  <si>
    <t>Elk City</t>
  </si>
  <si>
    <t>73626</t>
  </si>
  <si>
    <t>Washita</t>
  </si>
  <si>
    <t>Shot and killed after leading troopers on a car chase.</t>
  </si>
  <si>
    <t>http://amarillo.com/stories/070301/usn_statetrooper.shtml#.VSlBA_nF-wQ</t>
  </si>
  <si>
    <t>Timothy Derrell Hood</t>
  </si>
  <si>
    <t>Old Epps Bridge Road and Old West Broad Street</t>
  </si>
  <si>
    <t>30606</t>
  </si>
  <si>
    <t>York Police Department</t>
  </si>
  <si>
    <t>Hood was shot after placing a gun to officer's head.</t>
  </si>
  <si>
    <t>http://onlineathens.com/stories/110701/new_shooting.shtml#.VSlLdPnF-wQ</t>
  </si>
  <si>
    <t>Christopher Arnold</t>
  </si>
  <si>
    <t>17404</t>
  </si>
  <si>
    <t>Arnold died of positional asphyxiation after being beaten by police in his front yard, hogtied, and placed face down in the police wagon. Officers were responding to reports of Arnold, a schizophrenic, walking around and talking to himself.</t>
  </si>
  <si>
    <t>http://www.aele.org/law/2008ALL12/arnold-york.html</t>
  </si>
  <si>
    <t>James Lee Ham III</t>
  </si>
  <si>
    <t>Interstate 75 and Willis Still Rd</t>
  </si>
  <si>
    <t>Chula</t>
  </si>
  <si>
    <t>31733</t>
  </si>
  <si>
    <t>Tift</t>
  </si>
  <si>
    <t>Turner County Sheriff's Office</t>
  </si>
  <si>
    <t>Ham died from injuries following police use of a vehicular maneuver on suspect's vehicle on I-75 in Tift County Georgia. Police were attempting to stop suspect after having stolen $10.69 worth of gas.</t>
  </si>
  <si>
    <t>http://www.walb.com/story/1047649/man-killed-during-i-75-police-chase?clienttype=printable</t>
  </si>
  <si>
    <t>Andres D. Lara-Rodriguez</t>
  </si>
  <si>
    <t>1100 block Ruby Avenue</t>
  </si>
  <si>
    <t>Kansas Highway Patrol, Kansas City, Kansas Police Department</t>
  </si>
  <si>
    <t>Officers allege that Lara-Rodriguez carjacked someone at gunpoint and led police on a chase. Upon crashing Lara-Rodriguez attempted to point a gun at officers, and they shot him to death.</t>
  </si>
  <si>
    <t>http://www.kansascity.com/news/local/crime/article10022345.html</t>
  </si>
  <si>
    <t>KPB/JoshN</t>
  </si>
  <si>
    <t>Anthony Bess</t>
  </si>
  <si>
    <t>http://www.localmemphis.com/media/lib/10/a/2/7/a273292d-0b04-4e4e-a836-a9cf3e8fcb99/Story.jpg</t>
  </si>
  <si>
    <t>4500 block Aldridge Drive</t>
  </si>
  <si>
    <t>38109</t>
  </si>
  <si>
    <t>Officers said that they were attempting to serve an assault warrant and that gunfire was exchanged at the home, killing Bess.</t>
  </si>
  <si>
    <t>http://www.wmcactionnews5.com/story/28076932/police-investigate-reports-of-shooting-in-whitehaven</t>
  </si>
  <si>
    <t>Anthony Giaquinta</t>
  </si>
  <si>
    <t>http://www.gannett-cdn.com/-mm-/9e3bff266982469a700bebacaefc86fdaa29e89c/c=242-0-1678-1080&amp;r=x404&amp;c=534x401/local/-/media/2015/02/23/WXIA/WXIA/635602979112888836-Still0223-00000.jpg</t>
  </si>
  <si>
    <t>281 Lower Pond Ct</t>
  </si>
  <si>
    <t>Clarkesville</t>
  </si>
  <si>
    <t>30523</t>
  </si>
  <si>
    <t>Habersham</t>
  </si>
  <si>
    <t>Habersham County Sheriff's Office</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</si>
  <si>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</si>
  <si>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</si>
  <si>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Anthony Purvis</t>
  </si>
  <si>
    <t>1404 North June Ave</t>
  </si>
  <si>
    <t>31533</t>
  </si>
  <si>
    <t>Coffee</t>
  </si>
  <si>
    <t>Douglas Police Department</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</si>
  <si>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</si>
  <si>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</si>
  <si>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Autumn Mae Steele</t>
  </si>
  <si>
    <t>http://www.prughfuneralservice.com/obituaries/uploads/OI804924920_201501091229180001editweb.jpg</t>
  </si>
  <si>
    <t>104 South Garfield Avenue</t>
  </si>
  <si>
    <t>52601</t>
  </si>
  <si>
    <t>Burlington Police Department</t>
  </si>
  <si>
    <t>Officers reported that they responded to a domestic dispute call, gunfire was exchanged, and one officer was injured, while Steele was killed.</t>
  </si>
  <si>
    <t>http://www.washingtonpost.com/news/the-watch/wp/2015/01/09/iowa-cop-reportedly-tries-to-shoot-dog-kills-woman-instead/</t>
  </si>
  <si>
    <t>David Kassick</t>
  </si>
  <si>
    <t>https://mgtvwhtm.files.wordpress.com/2015/02/b88n8qgieaevoxh.jpg</t>
  </si>
  <si>
    <t>36 Grandview Road</t>
  </si>
  <si>
    <t>Hummelstown</t>
  </si>
  <si>
    <t>17036</t>
  </si>
  <si>
    <t>Hummelstown Police Department</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</si>
  <si>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</si>
  <si>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</si>
  <si>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Joe Rodriguez</t>
  </si>
  <si>
    <t>Arthur Kill Rd &amp; W Shore Expy</t>
  </si>
  <si>
    <t>10312</t>
  </si>
  <si>
    <t>Linden Police Department</t>
  </si>
  <si>
    <t>Several off-duty officers had been out drinking together, and were involved in a head-on collision with a tractor-trailer. Two of the off-duty officers in the smaller vehicle, including Rodriguez died.</t>
  </si>
  <si>
    <t>http://news.yahoo.com/officer-behind-wheel-fatal-wrong-way-crash-had-185420604.html</t>
  </si>
  <si>
    <t>Frank Viggiano</t>
  </si>
  <si>
    <t>Several off-duty officers had been out drinking together, and were involved in a head-on collision with a tractor-trailer. Two of the off-duty officers in the smaller vehicle, including Viggiano died.</t>
  </si>
  <si>
    <t>Stanley Bates</t>
  </si>
  <si>
    <t>Seavey Drive</t>
  </si>
  <si>
    <t>Bates' mother was awarded a verdict of $7 million for her son's death. He was high on drugs and holding a knife when she called the police so he could sober up in jail. An officer shot him to death as he said Bates came at him with the knife, but investigators found that Bates was 35-40 feet away from the officer, who shot him three times including once in the back. The officer resigned and is reported never to have paid the verdict to Bates' mother.</t>
  </si>
  <si>
    <t>http://www.ajc.com/news/news/local/bullet-holes-remind-mother-of-sons-last-moments/nQKsK/</t>
  </si>
  <si>
    <t>Michael Pleasance</t>
  </si>
  <si>
    <t>http://cdn.abclocal.go.com/images/wls/cms_exf_2007/_video_wn_images/7170861_600x338.jpg</t>
  </si>
  <si>
    <t>14 W 95th St</t>
  </si>
  <si>
    <t>An off-duty officer who was late for work and not displaying his proper police gear shot Pleasance who was near his friends fighting at a train station. Surveillance footage showed no aggression from Pleasance towards the officer.</t>
  </si>
  <si>
    <t>https://www.state.il.us/court/Opinions/AppellateCourt/2009/1stDistrict/December/1081510.pdf</t>
  </si>
  <si>
    <t>Gregory Herring</t>
  </si>
  <si>
    <t>Powers Blvd &amp; Stetson Hills Blvd</t>
  </si>
  <si>
    <t>80920</t>
  </si>
  <si>
    <t>Died of “sudden cardiovascular collapse” during struggle with police. The police were responding to report of a naked and bleeding man in apartment parking lot who was yelling and banging on doors. City settled for $19,500 with Herring estate</t>
  </si>
  <si>
    <t>http://gazette.com/article/18957</t>
  </si>
  <si>
    <t>Billye Venable</t>
  </si>
  <si>
    <t>6508 Wunderlin Ave.</t>
  </si>
  <si>
    <t>It was alleged by police that Venable ran from police after fleeing a vehicle. Venable had warrants including parole violation. It's disputed, but the officer says that a fight ensued, and Venable tried to reach for the officer's gun, and was shot to death.</t>
  </si>
  <si>
    <t>http://legacy.utsandiego.com/news/metro/20080117-9999-1m17venable.html</t>
  </si>
  <si>
    <t>Terry James Chaney</t>
  </si>
  <si>
    <t>4800 block Lula Street</t>
  </si>
  <si>
    <t>30047</t>
  </si>
  <si>
    <t>Lilburn Police Department, Gwinnett County Sheriff's Office</t>
  </si>
  <si>
    <t>Shot after allegedly shooting at deputies. Officers were responding to a report of a home invasion were two people were killed. Officers chased the suspect into the woods where they say he shot at them, and they shot him to death.</t>
  </si>
  <si>
    <t>http://www.wsbtv.com/news/news/gwinnett-murder-case-takes-twist/nJbjZ/</t>
  </si>
  <si>
    <t>Rodolfo "Rudy" Cardenas</t>
  </si>
  <si>
    <t>Fourth St.and St. James St.</t>
  </si>
  <si>
    <t>Bureau of Narcotics Enforcement</t>
  </si>
  <si>
    <t>An officer alleged that Cardenas led him on a car chase, then on a foot chase, and tried to pull out a weapon, at which point the officer shot him to death. Cardenas' family was awarded $1 million in a civil rights lawsuit, and the officer had mistaken him for a wanted fugitive. The officer shot Cardenas in the back. Cardenas had meth in his system.</t>
  </si>
  <si>
    <t>http://www.sfgate.com/bayarea/article/SAN-JOSE-Agent-absolved-in-killing-Narcotics-2588604.php</t>
  </si>
  <si>
    <t>Alan "Scooby" Griffin</t>
  </si>
  <si>
    <t>2661 Beeler Dr SW</t>
  </si>
  <si>
    <t>Griffin was shot by an off-duty deputy. Griffin was the pimp for a prostitute that the deputy had attacked. The deputy shot Griffin when Griffin confronted him with a handgun. The deputy was found guilty of manslaughter and was sentenced to 15 years in prison.</t>
  </si>
  <si>
    <t>http://www.ajc.com/news/news/local/second-trial-begins-for-ex-deputy-in-pimps-shootin/nQp49/</t>
  </si>
  <si>
    <t>Orrin Tack Hunnicutt</t>
  </si>
  <si>
    <t>15600 block North Oracle Road</t>
  </si>
  <si>
    <t>Catalina</t>
  </si>
  <si>
    <t>85739</t>
  </si>
  <si>
    <t>Pima County Sheriff's Office</t>
  </si>
  <si>
    <t>Deputies reported that they responded to a call of an armed and suicidal man. When Hunnicutt refused to drop his weapon, deputies shot him to death.</t>
  </si>
  <si>
    <t>http://tucsoncitizen.com/morgue/2006/10/04/28277-deputies-shoot-kill-man-outside-hotel/</t>
  </si>
  <si>
    <t>Willie Banks</t>
  </si>
  <si>
    <t>516 1st Ave SE</t>
  </si>
  <si>
    <t>Banks was shot after pulling out a pocket knife. Police were serving a bench warrant. Witnesses claim Banks was handing a box cutter to police.</t>
  </si>
  <si>
    <t>http://www.walb.com/story/5709286/moultrie-cop-has-killed-before?redirected=true</t>
  </si>
  <si>
    <t>Bruce Fender</t>
  </si>
  <si>
    <t>Bay St &amp; Barnard St</t>
  </si>
  <si>
    <t>31401</t>
  </si>
  <si>
    <t>Fender died from injuries after being struck by a police cruiser on Bay Street. Witness report that Fender walked in front of the vehicle and was not using a designated crosswalk.</t>
  </si>
  <si>
    <t>http://savannahnow.com/local/2006-11-13/man-struck-police-cruiser-bay-street</t>
  </si>
  <si>
    <t>Willie Allen Sargent Jr</t>
  </si>
  <si>
    <t>http://media.cmgdigital.com/shared/lt/lt_cache/thumbnail/600/img/photos/2012/08/10/22/56/032312verdict_02_1356934a.JPG</t>
  </si>
  <si>
    <t>4200 US-78</t>
  </si>
  <si>
    <t>An officer responded to a "non-emergent" call for backup investigating a suspicious person. The officer was driving 79 mph in a 45 mph zone with out his lights or siren turned on. All of these were violations.</t>
  </si>
  <si>
    <t>http://caselaw.findlaw.com/ga-court-of-appeals/1625212.html</t>
  </si>
  <si>
    <t>Adam Lee Caywood</t>
  </si>
  <si>
    <t>500 block West D Street</t>
  </si>
  <si>
    <t>98902</t>
  </si>
  <si>
    <t>Caywood was shot after apparently attempting to run down officer with vehicle. Police were pursuing Caywood as a prime suspect in a recent home burglary. After crashing vehicle, and as officers were approaching on foot, Caywood reversed into police cruiser.</t>
  </si>
  <si>
    <t>http://seattletimes.nwsource.com/html/localnews/2003493882_dige25m.html</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</si>
  <si>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</si>
  <si>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</si>
  <si>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</si>
  <si>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</si>
  <si>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</si>
  <si>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PThompson</t>
  </si>
  <si>
    <t>Donald Lewis Matkins</t>
  </si>
  <si>
    <t>2244 Mount Pleasant Rd</t>
  </si>
  <si>
    <t>Lucedale</t>
  </si>
  <si>
    <t>39452</t>
  </si>
  <si>
    <t>George</t>
  </si>
  <si>
    <t>George County Sheriff's Office, Jackson County SWAT</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</si>
  <si>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</si>
  <si>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</si>
  <si>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Robert Sullivan</t>
  </si>
  <si>
    <t>N. 88th St. and Aurora Ave.</t>
  </si>
  <si>
    <t>Sullivan was shot along Aurora Avenue North after shooting at and injuring one officer. Police had confronted Sullivan when they saw him shooting at someone else.</t>
  </si>
  <si>
    <t>http://www.seattletimes.com/seattle-news/north-seattle-shooting-leaves-1-man-dead-police-officer-hurt-1/?syndication=rss</t>
  </si>
  <si>
    <t>Berry Millsap</t>
  </si>
  <si>
    <t>5000 block Sixth Avenue</t>
  </si>
  <si>
    <t>Millsap was shot after pointing a cordless drill at police. Police were responding to report of a domestic disturbance. Millsap had met officers on porch of home and had threatened to shoot them if they went inside the house. Millsap ran into the house and hid behind couch, then stood up pointing a drill at officers.</t>
  </si>
  <si>
    <t>http://www.seattletimes.com/seattle-news/man-shot-by-police-was-holding-drill/</t>
  </si>
  <si>
    <t>Noe Rojas-Godinez</t>
  </si>
  <si>
    <t>661 Bollenbacher St</t>
  </si>
  <si>
    <t>Rojas was shot while having a replica handgun. He attempted to evade officers in his vehicle, and they feared he'd run them over.</t>
  </si>
  <si>
    <t>Reasonable</t>
  </si>
  <si>
    <t>http://www.sandiego.gov/police/pdf/2007/rojasgodinez.pdf</t>
  </si>
  <si>
    <t>Jeremiah Chass</t>
  </si>
  <si>
    <t>http://www.pressdemocrat.com/csp/mediapool/sites/dt.common.streams.StreamServer.cls?STREAMOID=QB0xSmuc23SnNuZZ_5HHls$daE2N3K4ZzOUsqbU5sYufmu$Hhhd0TWsWYNrCcwTWWCsjLu883Ygn4B49Lvm9bPe2QeMKQdVeZmXF$9l$4uCZ8QDXhaHEp3rvzXRJFdy0KqPHLoMevcTLo3h8xh70Y6N_U_CryOsw6FTOdKL_jpQ-&amp;CONTENTTYPE=image/jpeg</t>
  </si>
  <si>
    <t>1400 block High School Road</t>
  </si>
  <si>
    <t>Sebastopol</t>
  </si>
  <si>
    <t>95472</t>
  </si>
  <si>
    <t>Chass was shot to death by deputies after he'd allegedly held his 6-year-old brother hostage with a pocketknife. He released the 6 yr old, was pepper sprayed by deputies, then started kicking one in the face and waving the knife. Deputies shot him seven times. The family received a $1.75 million settlement in 2009 for their allegations of civil rights violations, wrongful death, and excessive use of force.</t>
  </si>
  <si>
    <t>http://www.pressdemocrat.com/news/2258313-181/chass-lawsuit-settled-for-175</t>
  </si>
  <si>
    <t>Marlon St. Mark German</t>
  </si>
  <si>
    <t>916 West Kennewick Ave.</t>
  </si>
  <si>
    <t>German was shot after threatening to kill his estranged girlfriend and striking her with a knife. Police were responding to report of domestic violence.</t>
  </si>
  <si>
    <t>http://www.keprtv.com/news/local/6565257.html?</t>
  </si>
  <si>
    <t>Mario Fernando Torres Gomez</t>
  </si>
  <si>
    <t>E 31st St &amp; U.S. 169</t>
  </si>
  <si>
    <t>Gomez was unarmed and fleeing from police when he was shot.The officer who shot Gomez was cleared in the shooting, but in 2010 the city paid $85,000 to settle a lawsuit by Gomez's family. Gomez was an undocumented immigrant and the officer suspected him of being involved in an armed robbery, and alleged that Gomez reached for his waistband before the officer shot.</t>
  </si>
  <si>
    <t>http://www.ssrok.com/wp-content/themes/smolensmolenroytman/inc/City_settles_lawsuit_over_fatal_police_shooting__Tulsa_World.pdf</t>
  </si>
  <si>
    <t>Hay Nhat Duong</t>
  </si>
  <si>
    <t>Township of Hamilton Police Department</t>
  </si>
  <si>
    <t>Duong was shot to death by an officer when he moved towards an officer and didn't obey calls to drop to the ground. The officer contended that he thought Duong was a robbery suspect and that seemed like he was reaching for a gun, but Duong was unarmed.</t>
  </si>
  <si>
    <t>http://www.nj.com/south/index.ssf/2007/10/hamilton_cop_cleared_in_death.html</t>
  </si>
  <si>
    <t>Anthony Smashum</t>
  </si>
  <si>
    <t>http://wtoc.images.worldnow.com/images/6594338_BG2.jpg</t>
  </si>
  <si>
    <t>39th St and Waters Ave.</t>
  </si>
  <si>
    <t>Savannah-Chatham Metro Police Department</t>
  </si>
  <si>
    <t>Smashum was shot while climbing fence to escape from police. Officers approached Smashum attempting to arrest him on a warrant. Smashum fought with officers before fleeing.</t>
  </si>
  <si>
    <t>http://m.savannahnow.com/news/2007-05-31/police-shoot-kill-fleeing-suspect</t>
  </si>
  <si>
    <t>Alan James</t>
  </si>
  <si>
    <t>https://lintvwood.files.wordpress.com/2015/02/alan-james.png?w=650</t>
  </si>
  <si>
    <t>Saturday, January 29, 2015</t>
  </si>
  <si>
    <t>Himes Street SE and Jefferson Avenue SE</t>
  </si>
  <si>
    <t>49548</t>
  </si>
  <si>
    <t>Wyoming Police Department</t>
  </si>
  <si>
    <t>Police were called about a domestic dispute. After James allegedly opened fire, police returned fire, and James was struck in the chest with a bullet.</t>
  </si>
  <si>
    <t>http://woodtv.com/2015/02/07/suspect-in-officer-shooting-to-be-taken-off-life-support/</t>
  </si>
  <si>
    <t>KBP/Irish</t>
  </si>
  <si>
    <t>Alan Lance Alverson</t>
  </si>
  <si>
    <t>http://d2k4r05eujhsxi.cloudfront.net/wp-content/uploads/2015/02/Alverson-Alan.jpg</t>
  </si>
  <si>
    <t>Wednesday, January 28, 2015</t>
  </si>
  <si>
    <t>Picket Run Rd</t>
  </si>
  <si>
    <t>Sunset</t>
  </si>
  <si>
    <t>76270</t>
  </si>
  <si>
    <t>Montague County Sheriff’s Office, Bowie Police Department</t>
  </si>
  <si>
    <t>Bowie Police and Montague County sheriff’s deputies attempted to stop Alverson for two felony warrants. He failed to stop and ran from police out U.S. 287. At one point when officer had him cornered in the car, he allegedly put a pistol outside the window and pointed it toward the cop’s vehicle. Three DPS troopers and two Wise County Sheriff’s deputies and one canine pursued the man into the woods. He was tracked by the dog and when he was found, Alverson reportedly began shooting toward the officers. Pepper, the canine officer was struck and died. Officers opened fire and killed Alverson.</t>
  </si>
  <si>
    <t>http://www.wfaa.com/story/news/crime/2015/01/28/suspect-shot-in-rural-wise-county/22487953/</t>
  </si>
  <si>
    <t>Alexander Phillip Long</t>
  </si>
  <si>
    <t>https://lintvwthi.files.wordpress.com/2015/02/alexander-long.jpg?w=320</t>
  </si>
  <si>
    <t>Wednesday, February 25, 2015</t>
  </si>
  <si>
    <t>Poplar St &amp; S 25th St</t>
  </si>
  <si>
    <t>Terre Haute</t>
  </si>
  <si>
    <t>47803</t>
  </si>
  <si>
    <t>Terre Haute Police Department</t>
  </si>
  <si>
    <t>Authorities had a warrant out for the arrest of a suspect charged with rape, criminal confinement, and domestic battery. Officers said they located the man around 5:30 EST, and he drove off in his vehicle. After a chase, authorities were able to box in the vehicle to get him to stop.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</si>
  <si>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http://www.tristatehomepage.com/story/d/story/isp-investigating-officer-involved-shooting-in-ter/40703/pV4yrq5qR0S3uTbJYNfJsQ</t>
  </si>
  <si>
    <t>Bruce Lee Steward</t>
  </si>
  <si>
    <t>http://d3trabu2dfbdfb.cloudfront.net/4/0/4080219_o.jpeg</t>
  </si>
  <si>
    <t>29000 block S Wall St</t>
  </si>
  <si>
    <t>Colton</t>
  </si>
  <si>
    <t>97017</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</si>
  <si>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</si>
  <si>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</si>
  <si>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xx/xx/xxxx</t>
  </si>
  <si>
    <t>Chance Dale Thompson</t>
  </si>
  <si>
    <t>http://bloximages.newyork1.vip.townnews.com/appeal-democrat.com/content/tncms/assets/v3/editorial/6/f5/6f50ee98-b99b-11e4-8ca5-67bdd8a572d9/54e83421cf2a1.image.jpg?resize=760%2C553</t>
  </si>
  <si>
    <t>Hammonton Smartville Rd and Doolittle Drive</t>
  </si>
  <si>
    <t>Marysville</t>
  </si>
  <si>
    <t>95901</t>
  </si>
  <si>
    <t>Yuba County Sheriff's Office</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</si>
  <si>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</si>
  <si>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</si>
  <si>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KBP/</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</si>
  <si>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</si>
  <si>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</si>
  <si>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</si>
  <si>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</si>
  <si>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</si>
  <si>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</si>
  <si>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</si>
  <si>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Cody Evans</t>
  </si>
  <si>
    <t>http://www.good4utah.com/media/lib/5/2/7/7/2771a20d-defb-4129-b63e-450be1b71c44/Story.jpg</t>
  </si>
  <si>
    <t>1800 West and 600 South</t>
  </si>
  <si>
    <t>Provo Police Department</t>
  </si>
  <si>
    <t>Cody Evans, 24, of Springville, was shot and killed by police after he pointed an AR-15 style airsoft gun at officers.</t>
  </si>
  <si>
    <t>http://www.sltrib.com/home/2183362-155/provo-police-handling-an-officer-involved-shooting</t>
  </si>
  <si>
    <t>Cornelius J. Parker</t>
  </si>
  <si>
    <t>http://bloximages.newyork1.vip.townnews.com/columbiatribune.com/content/tncms/assets/v3/editorial/8/6d/86de4495-903c-5b03-843a-8e864b9639a5/550073a44c6ea.image.jpg</t>
  </si>
  <si>
    <t>E Broadway &amp; Hwy 63</t>
  </si>
  <si>
    <t>65201</t>
  </si>
  <si>
    <t>Boone County Sheriff’s Office</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</si>
  <si>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</si>
  <si>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</si>
  <si>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Crystal Lee Miley Harry</t>
  </si>
  <si>
    <t>https://encrypted-tbn1.gstatic.com/images?q=tbn:ANd9GcT_Uy149ARRiaD2gsIRANTDOk38jskW6SOSilOCnkeQq1LSWLBptw</t>
  </si>
  <si>
    <t>5101 Hwy 133</t>
  </si>
  <si>
    <t>Worth County Sheriff's Office</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</si>
  <si>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</si>
  <si>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</si>
  <si>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</si>
  <si>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</si>
  <si>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</si>
  <si>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Omaha</t>
  </si>
  <si>
    <t>68108</t>
  </si>
  <si>
    <t>Omaha Police Department</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</si>
  <si>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</si>
  <si>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</si>
  <si>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Daniel Brumley</t>
  </si>
  <si>
    <t>http://ak-cache.legacy.net/legacy/images/cobrands/dfw/photos/photo_170707_102243_0_1421699311brumleydaniel_20150120.jpgx?w=130&amp;h=180&amp;option=1&amp;v=0x000000002f30d619</t>
  </si>
  <si>
    <t>1700 block NE 36th St</t>
  </si>
  <si>
    <t>76106</t>
  </si>
  <si>
    <t>Fort Worth Police Department</t>
  </si>
  <si>
    <t>Brumley stabbed an officer in the leg. The officer then shot and killed Brumley.</t>
  </si>
  <si>
    <t>http://www.star-telegram.com/news/local/crime/article7169225.html</t>
  </si>
  <si>
    <t>Bobby Todd</t>
  </si>
  <si>
    <t>State Road 121 and Light Plant Road</t>
  </si>
  <si>
    <t>Worthington Springs</t>
  </si>
  <si>
    <t>32054</t>
  </si>
  <si>
    <t>Bobby Todd and Robert William Flanagan both died in a fiery Saturday-night car crash with a Union County deputy's vehicle as police chased them. The deputy escaped with burns on 30 percent of his body. Earlier in the evening Todd had been involved in a shots-fired call; Flanagan's connection was unclear, and he may have been a hitchhiker.</t>
  </si>
  <si>
    <t>http://www.gainesville.com/article/20060118/LOCAL/201180338</t>
  </si>
  <si>
    <t>Robert William Flanagan</t>
  </si>
  <si>
    <t>Bobby Todd and Robert William Flanagan both died in a fiery Saturday-night car crash with a Union County deputy's vehicle as police chased them. The deputy escaped with burns on 30% of his body. Earlier in the evening Todd had been involved in a shots-fired call; Flanagan's connection was unclear, and he may have been a hitchhiker.</t>
  </si>
  <si>
    <t>Pedro Jorge Sori</t>
  </si>
  <si>
    <t>3670 NE 15th Avenue</t>
  </si>
  <si>
    <t>Sori was a murder suspect, shot dead by a county SWAT force after a two-hour standoff. He'd sought help from a friend, threatened her, and then fell asleep; she escaped and called the law.</t>
  </si>
  <si>
    <t>http://www.sheriff.org/posts/post.cfm?id=536E7045-C6A2-4F03-8F0B-050FB90D1FA7</t>
  </si>
  <si>
    <t>Robert Williams</t>
  </si>
  <si>
    <t>1320 Cleveland St.</t>
  </si>
  <si>
    <t>After making "numerous and repeated statements to family members and various witnesses saying he was going to force police to shoot him," former Navy SEAL Williams took three hostages in a motel room while armed with one rifle, one shotgun, and two handguns. Police shot him to death after a four-hour standoff.</t>
  </si>
  <si>
    <t>http://www.clearwaterpolice.org/news/review072204.htm</t>
  </si>
  <si>
    <t>Wilbur McCoy</t>
  </si>
  <si>
    <t>Ohio Turnpike</t>
  </si>
  <si>
    <t>43420</t>
  </si>
  <si>
    <t>Sandusky</t>
  </si>
  <si>
    <t>Husband and wife Wilbur and Margaret McCoy, in their van on Thanksgiving traveling the Ohio Turnpike northwest of Fremont, were fatally rear-ended by a vehicle going upwards of 125 MPH. Weaving, with state troopers in pursuit with lights and sirens on, the vehicle had struck at least three others within the last 17 miles.</t>
  </si>
  <si>
    <t>http://www.toledoblade.com/local/2013/11/28/Westbound-turnpike-lanes-closed-because-of-crash.html</t>
  </si>
  <si>
    <t>Margaret McCoy</t>
  </si>
  <si>
    <t>Jose Ramos Alvarez</t>
  </si>
  <si>
    <t>S 4th Ave and Saint Helens St</t>
  </si>
  <si>
    <t>Alvarez was shot during fight with police during which Alvarez produced a pistol. Police were attempting to arrest Alvarez as the prime suspect of a recent murder.</t>
  </si>
  <si>
    <t>http://www.seattletimes.com/seattle-news/suspects-death-all-but-solves-yakima-homicide-police-say/?syndication=rss</t>
  </si>
  <si>
    <t>Cesar Wilfredo Lopez</t>
  </si>
  <si>
    <t>Chesterton Drive</t>
  </si>
  <si>
    <t>30607</t>
  </si>
  <si>
    <t>Athens-Clarke</t>
  </si>
  <si>
    <t>Athens-Clarke County Police Department</t>
  </si>
  <si>
    <t>Lopez was shot after pointing a gun at officers. Lopez and four other people in a group were suspects in a pair of shootings that occurred earlier that night.</t>
  </si>
  <si>
    <t>http://chronicle.augusta.com/stories/2007/07/05/met_134708.shtml</t>
  </si>
  <si>
    <t>Claire Fleming</t>
  </si>
  <si>
    <t>2300 block 45th Court West</t>
  </si>
  <si>
    <t>Fleming's husband was a local police captain, once third in command in his jurisdiction, who had been fired for whistleblowing, successfully sued to get his job back, then finished his police career ostracized. He was charged and convicted for fatally shooting her in the head in a domestic violence incident.</t>
  </si>
  <si>
    <t>http://www.bradenton.com/2013/12/26/4906287/former-bradenton-police-capt-fleming.html</t>
  </si>
  <si>
    <t>Samuel Baker</t>
  </si>
  <si>
    <t>902 W Screven St.</t>
  </si>
  <si>
    <t>Quitman</t>
  </si>
  <si>
    <t>31643</t>
  </si>
  <si>
    <t>Brooks</t>
  </si>
  <si>
    <t>Quitman Police Department</t>
  </si>
  <si>
    <t>Baker died from a spinal cord fracture and dislocation after being tased by police on W Screven St. Baker fell to the ground after being “tasered.” Police were responding to report of man with knife. Upon being confronted by police, Baker “flashed the officers his knife”, at which point the officers used the Taser on Baker.</t>
  </si>
  <si>
    <t>http://www.walb.com/story/7170138/video-captures-death-of-quitman-man?redirected=true</t>
  </si>
  <si>
    <t>Frank Rogers Ramos Sr.</t>
  </si>
  <si>
    <t>1900 block Faith Avenue</t>
  </si>
  <si>
    <t>Ramos was shot while holding a replica handgun while standing in a street.</t>
  </si>
  <si>
    <t>http://www.bakersfieldcalifornian.com/local/x792320114/Family-says-man-wasnt-suicidal</t>
  </si>
  <si>
    <t>Aaron Larson</t>
  </si>
  <si>
    <t>S 320th St &amp; I-5</t>
  </si>
  <si>
    <t>Larson was shot after attacking a trooper on I-5 with his fists. Larson was acting erratically, had jumped out of a moving vehicle, had exposed himself and struck vehicles with his belt. The use of a taser was ineffective. A witness and nurse said the officer shot Larson while he was on the ground, already incapacitated. She also said the officer reported that Larson was dead, but she checked and he had a pulse.</t>
  </si>
  <si>
    <t>http://www.seattletimes.com/seattle-news/i-5-troopers-final-shot-questioned/</t>
  </si>
  <si>
    <t>Michael Cho</t>
  </si>
  <si>
    <t>545 W Whittier Blvd</t>
  </si>
  <si>
    <t>La Habra</t>
  </si>
  <si>
    <t>90631</t>
  </si>
  <si>
    <t>La Habra Police Department</t>
  </si>
  <si>
    <t>Cho was brandishing a tire iron outside a liquor store and vandalizing cars. Within 40 seconds of arriving, two officers demanded Cho to drop the tire iron and the officers then fired 11 shots at Cho. The two police officers were cleared by the Orange County district attorney. Cho's family filed a lawsuit against the city alleging wrongful death and negligence and received $250,000.</t>
  </si>
  <si>
    <t>http://articles.latimes.com/2008/feb/11/local/me-cho11</t>
  </si>
  <si>
    <t>Lavall Hall</t>
  </si>
  <si>
    <t>http://wsvn.images.worldnow.com/images/6730963_G.jpg</t>
  </si>
  <si>
    <t>19157 NW Third Ave.</t>
  </si>
  <si>
    <t>Hall's mother placed a 911 call to report that her schizophrenic son had awoken in a violent rage. Multiple officers responded at about 5am, were confronted with Hall using a broomstick as a weapon against them. Well aware of his mental illness, they promptly shot him to death. The family has since filed a $10M wrongful death suit.</t>
  </si>
  <si>
    <t>http://miami.cbslocal.com/2015/03/02/family-files-suit-in-deadly-miami-gardens-police-shooting/</t>
  </si>
  <si>
    <t>Jesus Acevedo</t>
  </si>
  <si>
    <t>3200 block Meridian Parkway</t>
  </si>
  <si>
    <t>Acevedo and another man attempted to flee from police in a stolen 1995 white Nissan Maxima, a chase that involved multiple jurisdictions and a helicopter. The other man was apprehended after he appealed, yelling for help for Acevedo, who had tried to get away in a lake. His body was recovered, drowned.</t>
  </si>
  <si>
    <t>http://www.sheriff.org/posts/post.cfm?id=E6BFD9AE-F48B-4B7F-AA10-1FBA18A90351</t>
  </si>
  <si>
    <t>Librado Perez-Leon</t>
  </si>
  <si>
    <t>2400 block 15th Street East</t>
  </si>
  <si>
    <t>Perez-Leon was struck and killed on his bicycle by a suspect in a stolen Cadillac, fleeing from county deputies in a high-speed chase.</t>
  </si>
  <si>
    <t>http://www.bradenton.com/2015/03/16/5694482/bicyclist-injured-during-deputies.html#storylink=omni_popular#wgt=pop</t>
  </si>
  <si>
    <t>Clifton Austin Salter</t>
  </si>
  <si>
    <t>http://www.northescambia.com/wp-content/uploads/2010/07/salterclifford.jpg</t>
  </si>
  <si>
    <t>Pine Forest Road and Longleaf Drive</t>
  </si>
  <si>
    <t>Florida Highway Patrol, Escambia County Sheriff’s Office</t>
  </si>
  <si>
    <t>Salter had already shot himself in the head once, before a trooper's traffic stop. He'd struck himself in the roof of the mouth. Salter then reportedly leveled his handgun at the trooper; the trooper responded with three shots to Salter's chest, killing him.</t>
  </si>
  <si>
    <t>http://www.northescambia.com/2010/09/state-attorney-trooper-justifed-in-shooting-death-of-cottage-hill-man</t>
  </si>
  <si>
    <t>Atanasije Conic</t>
  </si>
  <si>
    <t>George W. Engram Boulevard</t>
  </si>
  <si>
    <t>Conic spent five months in a coma before finally surrendering to the injuries from a car crash with a suspect chased by police. The 21-year-old suspect drove a stolen SUV and had refused to pull over for a traffic stop, causing several crashes. He was ultimately charged with vehicular homicide.</t>
  </si>
  <si>
    <t>http://www.theledger.com/article/20100318/news/100319688</t>
  </si>
  <si>
    <t>Andre Leon</t>
  </si>
  <si>
    <t>83rd Street &amp; N.W. 17th Avenue</t>
  </si>
  <si>
    <t>Miami narcotics police chased and fired on a black Cadillac CTS that had been stolen at gunpoint. During a high-speed pursuit the Cadillac crossed an intersection and slammed into a Dodge Neon, killing the driver Leon and critically injuring his 19-year-old female passenger. (Leon's last name was also reported as "Williams.")</t>
  </si>
  <si>
    <t>http://www.miamidade.gov/police/releases/PD120409135713_PoliceShooting_Hit_Run_Update1.asp</t>
  </si>
  <si>
    <t>Jashavius Everick Williams</t>
  </si>
  <si>
    <t>Robinson Church Road and Alanbrook Road</t>
  </si>
  <si>
    <t>28215</t>
  </si>
  <si>
    <t>Cabarrus County Sheriff's Office</t>
  </si>
  <si>
    <t>Williams led deputies on a chase spanning two counties, ranging up to 90 MPHs, before Williams lost control of his Jaguar and wrapped it around a tree, killing him. Deputies declined to say why they'd gone after him to begin with.</t>
  </si>
  <si>
    <t>http://www.crimeincharlotte.com/high-speed-chase-led-to-fatal-crash-suspect-dead/</t>
  </si>
  <si>
    <t>Thomas Allen Jr.</t>
  </si>
  <si>
    <t>http://bloximages.newyork1.vip.townnews.com/stltoday.com/content/tncms/assets/v3/editorial/f/c0/fc078510-b702-52b0-80b1-dcd296a5822c/54f4969de6350.image.jpg</t>
  </si>
  <si>
    <t>Morton Ave and Chatham Ave</t>
  </si>
  <si>
    <t>Wellston Police Department</t>
  </si>
  <si>
    <t>An officer pulled over a vehicle driven by the subject for a traffic violation. While questioning the subject, a passenger got into the car and attempted to drive away. The officer, fearing for his life, fatally shot the subject who died in the hospital the next day.</t>
  </si>
  <si>
    <t>http://www.stltoday.com/news/local/suspect-in-wellson-police-shooting-dies-of-wounds/article_7572d365-c0d0-515f-a2d5-bc6ab6a2265d.html</t>
  </si>
  <si>
    <t>Deven Guilford</t>
  </si>
  <si>
    <t>https://pbs.twimg.com/profile_images/491669839748939777/rRYLHuE7_400x400.jpeg</t>
  </si>
  <si>
    <t>W Grand Ledge Hwy and Cochran Road</t>
  </si>
  <si>
    <t>Grand Ledge</t>
  </si>
  <si>
    <t>48837</t>
  </si>
  <si>
    <t>A routine traffic stop turned into a struggle between the subject and the officer. The officer shot and killed the subject. The officer was treated for wounds at the hospital.</t>
  </si>
  <si>
    <t>http://wlns.com/2015/03/01/msp-investigates-another-officer-involved-shooting-in-eaton-county/</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</si>
  <si>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</si>
  <si>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</si>
  <si>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I-10</t>
  </si>
  <si>
    <t>Ehrenberg</t>
  </si>
  <si>
    <t>85334</t>
  </si>
  <si>
    <t>La Paz</t>
  </si>
  <si>
    <t>Riverside Sheriff's Office</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</si>
  <si>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</si>
  <si>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</si>
  <si>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Ian Sherrod</t>
  </si>
  <si>
    <t>https://localtvwghp.files.wordpress.com/2014/12/susect.jpg?w=613</t>
  </si>
  <si>
    <t>2300 block Main Street</t>
  </si>
  <si>
    <t>Tarboro</t>
  </si>
  <si>
    <t>27886</t>
  </si>
  <si>
    <t>Tarboro Police Department</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</si>
  <si>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</si>
  <si>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</si>
  <si>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</si>
  <si>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</si>
  <si>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block West 3rd Street</t>
  </si>
  <si>
    <t>92703</t>
  </si>
  <si>
    <t>Officers who were searching for a robbery suspect spotted a man sitting inside a car who matched the description of the suspect. It's not clear what ensued but police shot the man to death.</t>
  </si>
  <si>
    <t>http://www.latimes.com/local/lanow/la-me-ln-santa-ana-officer-involved-shooting-20150227-story.html</t>
  </si>
  <si>
    <t>Rodney Biggs</t>
  </si>
  <si>
    <t>US 49 &amp; Middle Driveway</t>
  </si>
  <si>
    <t>Biggs crashed his truck into a power pole. When police arrived at the scene, they asked Biggs to get out of the truck, but he refused to cooperate. When an officer tried to remove him, he reportedly reached for his gun, and police fired and killed him.</t>
  </si>
  <si>
    <t>http://www.fox10tv.com/story/28217368/police-gulfport-officer-shot-victim-after-he-reached-for-a-gun</t>
  </si>
  <si>
    <t>Francis Spivey</t>
  </si>
  <si>
    <t>http://ak-cache.legacy.net/legacy/images/Cobrands/gastongazette/Photos/e7f1e90e-cbd1-43fe-b334-6593e2d4c6ad.jpg</t>
  </si>
  <si>
    <t>5300 block Craig Road</t>
  </si>
  <si>
    <t>Las Vegas Metro Police, Las Vegas SWAT</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</si>
  <si>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</si>
  <si>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</si>
  <si>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Kimberly Dawn Whitworth</t>
  </si>
  <si>
    <t>http://ak-cache.legacy.net/legacy/images/Cobrands/shelbystar/Photos/c76deab4-1a58-42b9-9ceb-5893825eb21a.jpg</t>
  </si>
  <si>
    <t>NC-9 &amp; US-74</t>
  </si>
  <si>
    <t>Tryon</t>
  </si>
  <si>
    <t>28782</t>
  </si>
  <si>
    <t>Cleveland County Sheriff’s Office</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</si>
  <si>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</si>
  <si>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</si>
  <si>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Glenn C. Lewis</t>
  </si>
  <si>
    <t>http://www.killedbypolice.net/victims/150164.jpg</t>
  </si>
  <si>
    <t>NW 27th St &amp; N Youngs Blvd</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</si>
  <si>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</si>
  <si>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</si>
  <si>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Joseph Biegert</t>
  </si>
  <si>
    <t>Hispanic/Latino, Mixed</t>
  </si>
  <si>
    <t>https://encrypted-tbn1.gstatic.com/images?q=tbn:ANd9GcTiIpaRUxqeoxGOXNNUtJKUzGxn1N4LfEn0BZMGZL__xcoFo1Mx7Yv00A</t>
  </si>
  <si>
    <t>1493 Plymouth Ln</t>
  </si>
  <si>
    <t>Police responded to a welfare check on a suicidal man. On arrival, the man stabbed a police officer. The officer shot him dead at the scene.</t>
  </si>
  <si>
    <t>http://www.jrn.com/nbc26/news/State-Officials-Investigate-Officer-Involved-Shooting-in-Green-Bay-293969301.html</t>
  </si>
  <si>
    <t>Wayne Smashey</t>
  </si>
  <si>
    <t>http://www.11alive.com/story/news/local/austell-powder-springs/2015/02/23/powder-springs-officer-involved-shooting/23907679/</t>
  </si>
  <si>
    <t>4800 block West McEachern Woods Drive</t>
  </si>
  <si>
    <t>Cobb County Sheriff’s Office, Paulding County Sheriff's Office, US Marshals</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</si>
  <si>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</si>
  <si>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</si>
  <si>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Terry Price</t>
  </si>
  <si>
    <t>http://www.killedbypolice.net/victims/150154.jpg</t>
  </si>
  <si>
    <t>951 W 36th Street North</t>
  </si>
  <si>
    <t>Osage</t>
  </si>
  <si>
    <t>Osage County Sheriff's Office</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</si>
  <si>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</si>
  <si>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</si>
  <si>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Ariel Russo</t>
  </si>
  <si>
    <t>http://assets.nydailynews.com/polopoly_fs/1.1362912.1370371100!/img/httpImage/image.jpg_gen/derivatives/article_970/ariel-russo.jpg?enlarged</t>
  </si>
  <si>
    <t>West 97th Street and Amsterdam Avenue</t>
  </si>
  <si>
    <t>Manhattan</t>
  </si>
  <si>
    <t>10025</t>
  </si>
  <si>
    <t>Young Russo was killed, and her grandmother injured, as they were pinned against a streetside restaurant by a 17-year-old unlicensed driver being chased by police. He'd been pulled over for erratic driving, then pursued for fleeing a traffic stop.</t>
  </si>
  <si>
    <t>http://www.nydailynews.com/new-york/uptown/car-kills-4-year-old-girl-jumping-curb-article-1.1362549</t>
  </si>
  <si>
    <t>Kent Norman</t>
  </si>
  <si>
    <t>http://www.killedbypolice.net/victims/150152.jpg</t>
  </si>
  <si>
    <t>1800 block Heather Circle</t>
  </si>
  <si>
    <t>46229</t>
  </si>
  <si>
    <t>Indianapolis Metro Police Department</t>
  </si>
  <si>
    <t>Officers received a 911 call and heard screaming on the other end of the phone but no voice. Arriving at the scene, they allegedly found the subject trying to kill his 74-year-old mother. Police entered the home and killed the subject.</t>
  </si>
  <si>
    <t>http://www.theindychannel.com/news/local-news/suspect-fatally-shot-by-impd-officer-on-east-side</t>
  </si>
  <si>
    <t>Victor Reyes</t>
  </si>
  <si>
    <t>Little York and Fry Road</t>
  </si>
  <si>
    <t>Katy</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</si>
  <si>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</si>
  <si>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</si>
  <si>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</si>
  <si>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Rhiannon L. Steele</t>
  </si>
  <si>
    <t>Howell Prairie Rd NE</t>
  </si>
  <si>
    <t>Mt. Angel Police Department</t>
  </si>
  <si>
    <t>Police chased a 17-year-old suspect, with his mother (Steele) and another person in the pickup, for about three miles from downtown Mt. Angel on rural roads west of town. This followed an attempted traffic stop that the suspect drove away from. The truck crashed into a ditch, killing Steele and seriously injuring the other passenger.</t>
  </si>
  <si>
    <t>http://keizertimes.com/2015/02/11/crash-kills-keizer-mom/</t>
  </si>
  <si>
    <t>Johnnie Turley</t>
  </si>
  <si>
    <t>S Apollo Blvd and Airport Road</t>
  </si>
  <si>
    <t>32901</t>
  </si>
  <si>
    <t>Johnnie Turley and Michael Pflueger were fleeing from police for traffic violations when Pflueger lost control of the Nissan sportscar and crashed into trees. The driver died at the scene, and Turley was pronounced dead at the hospital shortly afterward.</t>
  </si>
  <si>
    <t>http://www.floridatoday.com/article/20081231/BREAKINGNEWS/81231001/1086/rss07</t>
  </si>
  <si>
    <t>Michael Pflueger</t>
  </si>
  <si>
    <t>David Harris</t>
  </si>
  <si>
    <t>http://www.trbimg.com/img-5323a539/turbine/chi-officer-david-harris-20140314/600/600x339</t>
  </si>
  <si>
    <t>87th Street and South Lafayette Avenue</t>
  </si>
  <si>
    <t>Harris, a Chicago police officer returning home from a shift about 1 a.m., 15 minutes from home, was struck and killed by a van being chased by a suburban police officer at high speed through city streets. Harris died at the scene.</t>
  </si>
  <si>
    <t>http://articles.chicagotribune.com/2014-03-14/news/chi-suburban-chase-ends-in-south-side-crash-killing-offduty-chicago-cop-20140314_1_chicago-cop-police-chase-crash-suburban-cop</t>
  </si>
  <si>
    <t>Gabriel Vernon Stevenson</t>
  </si>
  <si>
    <t>http://ak-cache.legacy.net/legacy/images/cobrands/annarbor/photos/0004566491stevenson.eps_20130217.jpgx?w=200&amp;h=200&amp;option=1&amp;fc=fff</t>
  </si>
  <si>
    <t>7900 Dixboro Road</t>
  </si>
  <si>
    <t>South Lyon</t>
  </si>
  <si>
    <t>48178</t>
  </si>
  <si>
    <t>Michigan State Police, Northfield Township Police Department</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</si>
  <si>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</si>
  <si>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</si>
  <si>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Brian Avon Babb</t>
  </si>
  <si>
    <t>https://www.facebook.com/photo.php?fbid=407462292640321&amp;set=a.117016721684881.34299.100001296626241&amp;type=1&amp;theater</t>
  </si>
  <si>
    <t>2200 block Devos Street</t>
  </si>
  <si>
    <t>97402</t>
  </si>
  <si>
    <t>Police haven't released any information except to say he died on his porch.</t>
  </si>
  <si>
    <t>http://registerguard.com/rg/news/local/32927249-75/police-suicidal-man-fatally-shot-by-eugene-officer-in-bethel-neighborhood.html.csp</t>
  </si>
  <si>
    <t>Ricky Shawatza Hall</t>
  </si>
  <si>
    <t>http://cnsnews.com/sites/default/files/c999213f79a54d4bb9c3d0ad0f7662cd.jpg?1427900763</t>
  </si>
  <si>
    <t>4409 Llewellyn Avenue</t>
  </si>
  <si>
    <t>Fort George Meade</t>
  </si>
  <si>
    <t>20755</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</si>
  <si>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</si>
  <si>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</si>
  <si>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</si>
  <si>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Gregory Jones</t>
  </si>
  <si>
    <t>http://www.chicagoreader.com/binary/f472/1311861202-jones.jpg</t>
  </si>
  <si>
    <t>W Grand Ave &amp; N Kildare Ave</t>
  </si>
  <si>
    <t>Jones was struck and killed by a speeding unmarked squad car, with two officers and a 17-year-old arrestee in it, as he crossed the street with an 11-year-old relative. The 11-year-old was also seriously hurt. The officers were found to have fabricated a story about observing and chasing gunmen, a black car with gang members in it, to justify their behavior. The city settled with the family for $6.5M in 2011.</t>
  </si>
  <si>
    <t>http://www.huffingtonpost.com/2011/07/29/chicago-will-pay-65-milli_n_913328.html?</t>
  </si>
  <si>
    <t>Michael J. Knowles</t>
  </si>
  <si>
    <t>7710 Westmoreland Drive</t>
  </si>
  <si>
    <t>Deputies were called to a domestic disturbance, and initially found nothing wrong until they heard a woman crying out inside. They found Knowles, her husband, stabbing her in the neck and the chest. Deputies fired on Knowles, and he died in a hospital shortly afterward.</t>
  </si>
  <si>
    <t>http://www.heraldtribune.com/article/20080822/breaking/310344</t>
  </si>
  <si>
    <t>John Thomas Clarke</t>
  </si>
  <si>
    <t>25600 block Marion Ave.</t>
  </si>
  <si>
    <t>33950</t>
  </si>
  <si>
    <t>Charlotte County Sheriff's Office</t>
  </si>
  <si>
    <t>Deputies were summoned to Clarke's residence twice in short order. The first time he stated he was depressed, but not in any state to hurt himself or anybody else. The second time he advanced on officers with a knife, was tasered without success, and then was shot dead when deputies felt threatened.</t>
  </si>
  <si>
    <t>http://www.heraldtribune.com/article/20060617/BREAKING/60617007</t>
  </si>
  <si>
    <t>http://thefreethoughtproject.com/cop-kill-family-dog-kills-woman-instead-front-husband-4-year-old-son/</t>
  </si>
  <si>
    <t>100 block South Garfield Avenue</t>
  </si>
  <si>
    <t>Video from the body camera that a Burlington police officer was wearing the day he shot and killed a woman has been released. In it, you can hear the woman scream, a dog barking and then the sound of gunshots as the officer appears to go down.</t>
  </si>
  <si>
    <t>http://kwqc.com/2015/03/25/body-camera-video-of-burlington-police-shooting/</t>
  </si>
  <si>
    <t>Anthony Stokes</t>
  </si>
  <si>
    <t>http://www.gannett-cdn.com/-mm-/8000e5ea5a4357f0f832f576b398d67787601107/c=1-0-614-461&amp;r=x404&amp;c=534x401/local/-/media/2015/04/01/WXIA/WXIA/635634729223741214-130812063806Anthony20Stokes21jpg.jpg</t>
  </si>
  <si>
    <t>Hembree Road and Highway 9</t>
  </si>
  <si>
    <t>Stokes was a robbery suspect and involved in a high speed car chase with police, when he collided with a pole and died.</t>
  </si>
  <si>
    <t>http://www.11alive.com/story/news/local/roswell/2015/03/31/roswell-pedestrian-burglary/70733978/</t>
  </si>
  <si>
    <t>John Allen</t>
  </si>
  <si>
    <t>841 Avenue A</t>
  </si>
  <si>
    <t>Officers reported that they responded to a call about gunshots fired, and when they arrived Allen was outside his apartment and shot at them, at which point they shot him to death.</t>
  </si>
  <si>
    <t>http://www.reviewjournal.com/news/las-vegas/coroner-ids-man-killed-boulder-city-police</t>
  </si>
  <si>
    <t>Vidal Rodriguez</t>
  </si>
  <si>
    <t>32nd Avenue East</t>
  </si>
  <si>
    <t>Rodriguez got into some kind of dispute in a grocery parking lot with a group of women, and pushed a shopping cart into a car. He fled when deputies arrived. When they followed him to his house, he was apparently waiting for them. He wielded an ax, his wife was arrested for attacking the injured deputy, and his dog had to be pepper-sprayed. Rodriguez was fatally shot.</t>
  </si>
  <si>
    <t>http://www.heraldtribune.com/article/20040307/NEWS/403070361</t>
  </si>
  <si>
    <t>Mark Steven Fitch Jr.</t>
  </si>
  <si>
    <t>Pine Island Road and Old U.S. 41</t>
  </si>
  <si>
    <t>33903</t>
  </si>
  <si>
    <t>Fitch fell into a road rage incident with a female driver in a van, not knowing the van also held three off-duty deputies. When he pulled over and smashed a window with a 20-inch barbell, one of the deputies fatally shot him in the chest, claiming self-defense. Fitch was otherwise unarmed. Witnesses disputed the police account.</t>
  </si>
  <si>
    <t>http://www.heraldtribune.com/article/20051008/NEWS/510080322</t>
  </si>
  <si>
    <t>Peter M. Luckel Sr.</t>
  </si>
  <si>
    <t>315 111th St. E</t>
  </si>
  <si>
    <t>34212</t>
  </si>
  <si>
    <t>Deputies responding to a domestic dispute call found Luckel armed and firing at them. They returned fire and killed him, finding his dead wife in another room shortly after.</t>
  </si>
  <si>
    <t>http://www.heraldtribune.com/article/20030902/NEWS/309020541</t>
  </si>
  <si>
    <t>Phillip White</t>
  </si>
  <si>
    <t>http://www.gannett-cdn.com/-mm-/cccdf6592c864812332bf7467463925b3d2670e1/c=0-78-621-544&amp;r=x404&amp;c=534x401/local/-/media/Vineland/2015/04/01/B9316823877Z.1_20150401144449_000_GCDACSMGE.1-0.jpg</t>
  </si>
  <si>
    <t>100 block Grape Street</t>
  </si>
  <si>
    <t>White was resisting arrest, and was kicked punched, and bitten by a police dog. At some point after that, he died in police custody.</t>
  </si>
  <si>
    <t>http://www.dailykos.com/story/2015/04/01/1374779/-Witness-Jersey-police-punched-kicked-and-dog-bit-Phillip-White-s-face-before-he-died-in-custody</t>
  </si>
  <si>
    <t>Joshua Johnson</t>
  </si>
  <si>
    <t>2333 Rosa L Parks Blvd</t>
  </si>
  <si>
    <t>37228</t>
  </si>
  <si>
    <t>It's alleged that Johnson was shot after after getting into a car, then he rammed unoccupied police vehicles and swerved in the direction of the officers trying to arrest them during a cocaine peddling investigation.</t>
  </si>
  <si>
    <t>http://wkrn.com/2015/03/31/metro-police-officer-involved-in-shooting/</t>
  </si>
  <si>
    <t>Tyrail Ezell</t>
  </si>
  <si>
    <t>https://mgtvwkrn.files.wordpress.com/2015/03/tyrail-ezell.jpg?w=240</t>
  </si>
  <si>
    <t>It's alleged that Ezell was shot after after another man driving the car rammed unoccupied police vehicles and swerved in the direction of the officers trying to arrest them during a cocaine peddling investigation.</t>
  </si>
  <si>
    <t>Maurice Cooper</t>
  </si>
  <si>
    <t>U.S. 301 and 15th Street East</t>
  </si>
  <si>
    <t>Cooper was one of three narcotics suspects chased by an unmarked police car on a mid-morning Monday. The suspects' white Buick rammed the county vehicle, fled, ran a red light at a busy intersection, and collided with an air-conditioning van. Cooper, riding in the back seat, died in the crash.</t>
  </si>
  <si>
    <t>http://www.heraldtribune.com/article/20081021/article/810210387</t>
  </si>
  <si>
    <t>Erik E. Knopp</t>
  </si>
  <si>
    <t>http://www.heraldtribune.com/apps/pbcsi.dll/bilde?Site=SH&amp;Date=20040616&amp;Category=NEWS&amp;ArtNo=40616016&amp;Ref=AR&amp;MaxW=198&amp;border=0</t>
  </si>
  <si>
    <t>Cayo Costa State Park</t>
  </si>
  <si>
    <t>Cayo Costa</t>
  </si>
  <si>
    <t>33922</t>
  </si>
  <si>
    <t>Florida Department of Environmental Protection</t>
  </si>
  <si>
    <t>Two uniformed officers in a marked official boat tried to stop Knopp's motorized canoe in a state park waterway -- he'd been belligerent earlier. Knopp responded with gunfire. The officers returned fire and killed him.</t>
  </si>
  <si>
    <t>http://www.heraldtribune.com/article/20040821/NEWS/408210606</t>
  </si>
  <si>
    <t>Edward Charles Soistam</t>
  </si>
  <si>
    <t>Magnolia Homes Road and Calloway Drive</t>
  </si>
  <si>
    <t>Lockhart</t>
  </si>
  <si>
    <t>Soistam died when his vehicle was T-boned at high speed by a deputy, driving without lights or siren, at more than twice the posted limit. The deputy lost her job but no criminal charges were filed.</t>
  </si>
  <si>
    <t>http://www.theledger.com/article/20100817/news/8175072</t>
  </si>
  <si>
    <t>Tex Ewing Thompson</t>
  </si>
  <si>
    <t>Jones Road and Commonwealth Avenue</t>
  </si>
  <si>
    <t>After a police chase targeting the stolen blue Corvette he was driving, Thompson's vehicle came to rest, and he took off on foot through the woods. He was apprehended without incident shortly afterward. But then he developed trouble breathing and died of an unspecified medical emergency.</t>
  </si>
  <si>
    <t>http://mayportmirror.jacksonville.com/news/crime/2010-08-17/story/jacksonville-police-identify-man-who-died-following-car-chase</t>
  </si>
  <si>
    <t>Steven Byron Hoskins</t>
  </si>
  <si>
    <t>San Remo Shores</t>
  </si>
  <si>
    <t>34210</t>
  </si>
  <si>
    <t>Hoskins' mother called police because her son was drinking and had become violent. Hoskins greeted officers holding a knife above his head like a dagger. Refusing multiple orders to drop the weapon, he was fatally shot.</t>
  </si>
  <si>
    <t>http://www.heraldtribune.com/article/20040731/NEWS/407310591</t>
  </si>
  <si>
    <t>Elyse Terry</t>
  </si>
  <si>
    <t>http://2.bp.blogspot.com/_FmvVm1RxDX4/SIzZ68Ms_VI/AAAAAAAADt0/ye90hc_LCRw/s400/_FL%2BELYSE%2BERIN%2BTERRY.jpg</t>
  </si>
  <si>
    <t>Butler Bay Court</t>
  </si>
  <si>
    <t>Windermere</t>
  </si>
  <si>
    <t>34786</t>
  </si>
  <si>
    <t>Elyse and Ian Terry were the children of an Orange County deputy, all three found shot dead in a double murder and suicide. This was a few hours after they'd failed to appear in court with the deputy's estranged wife for a custody hearing.</t>
  </si>
  <si>
    <t>http://articles.orlandosentinel.com/2005-10-16/news/FUNERAL16_1_ann-terry-wattles-elyse</t>
  </si>
  <si>
    <t>Ian Terry</t>
  </si>
  <si>
    <t>http://3.bp.blogspot.com/_FmvVm1RxDX4/SIzZ97TRRkI/AAAAAAAADt8/-VJqS3NYwK8/s400/_FL%2BIAN%2BTYLER%2BTERRY.jpg</t>
  </si>
  <si>
    <t>Richard Gouveia</t>
  </si>
  <si>
    <t>http://www.heraldtribune.com/apps/pbcsi.dll/bilde?Site=SH&amp;Date=20071012&amp;Category=NEWS&amp;ArtNo=710120664&amp;Ref=AR&amp;MaxW=198&amp;border=0</t>
  </si>
  <si>
    <t>North Washington Blvd. &amp; Princeton St.</t>
  </si>
  <si>
    <t>34236</t>
  </si>
  <si>
    <t>In an apparently deliberate attempt to draw out police, troubled Gouveia, with a record of 15 previous arrests, called 911 with claims that somebody was trying to kill him. He then engaged with three responding officers and shouted "Kill me, kill me" at a busy intersection. The unarmed, bipolar man was fatally shot twice for refusing to comply with directions.</t>
  </si>
  <si>
    <t>http://www.heraldtribune.com/article/20071012/NEWS/710120565</t>
  </si>
  <si>
    <t>Ronald Daly</t>
  </si>
  <si>
    <t>8547 Vamo Rd</t>
  </si>
  <si>
    <t>34238</t>
  </si>
  <si>
    <t>At high speed deputies pursued Daly for reckless driving near midnight. Veering off and on the roadway, ultimately Daly lost control of his 2010 Chevy Sebring and fatally crashed into a tree.</t>
  </si>
  <si>
    <t>http://www.heraldtribune.com/article/20100419/article/4191042</t>
  </si>
  <si>
    <t>Theo Bennet</t>
  </si>
  <si>
    <t>Bennet was killed by Jacksonville police when he tried to hold up two undercover officers in car posing as drug dealers. Fired in car, narrowly missed officer, both returned fire, Bennet was pronounced dead at the scene.</t>
  </si>
  <si>
    <t>http://www.wokv.com/news/news/jacksonville_police_have_2nd_a/npgB/</t>
  </si>
  <si>
    <t>Charles Baur</t>
  </si>
  <si>
    <t>Lake Worth Road and Fountains Drive</t>
  </si>
  <si>
    <t>33467</t>
  </si>
  <si>
    <t>Baur was killed by a suspect fleeing county deputies at high speed. Reports were unclear about the reason for the chase, but the suspect had been arrested some 15 times before and ran a red light immediately before the crash.</t>
  </si>
  <si>
    <t>http://articles.sun-sentinel.com/2006-11-13/news/0611120485_1_neighbors-crash-car</t>
  </si>
  <si>
    <t>Romeo Roddrick Staples</t>
  </si>
  <si>
    <t>http://www.news4jax.com/image/view/-/31952558/highRes/2/-/h/200/-/2nnfwhz/-/Romeo-Roddrick-Staples-jpg.jpg</t>
  </si>
  <si>
    <t>St. Johns Ave &amp; N. Palm Ave</t>
  </si>
  <si>
    <t>Pursued by police at high speed in a stolen Nissan Pathfinder, and wearing gloves and a handkerchief over his face at the time, Staples' vehicle crossed the center line and crashed head-on into a black Mercedes, killing him and injuring his passenger.</t>
  </si>
  <si>
    <t>http://www.news4jax.com/news/driver-dies-in-police-chase/31950250</t>
  </si>
  <si>
    <t>Isidro Colon</t>
  </si>
  <si>
    <t>http://media.cmgdigital.com/shared/img/photos/2012/03/31/7e/dd/Isidro_Colon_793919a_2.jpg</t>
  </si>
  <si>
    <t>1500 block Barton Road</t>
  </si>
  <si>
    <t>Colon died trying to bail out of a Ford Mustang being pursued by police at high speed. The driver was being chased after a robbery. Not to be confused with Izzy Colon, shot to death by Orlando police in February 2015.</t>
  </si>
  <si>
    <t>http://www.palmbeachpost.com/news/news/crime-law/man-run-over-during-police-chase-in-lake-worth-die/nLq4f/</t>
  </si>
  <si>
    <t>Thomas Bruce Podejko</t>
  </si>
  <si>
    <t>1021 S.W. 18th Terrace</t>
  </si>
  <si>
    <t>33991</t>
  </si>
  <si>
    <t>Thomas Ciesla had resigned his job as deputy in Collier County three days before appearing armed at the house of his estranged wife's relatives, and holding them hostage until police responded. He then shot his father-in-law Thomas Podejko and another relative Carol Lindner to death, wounded another relative, then fatally shot himself.</t>
  </si>
  <si>
    <t>http://www.naplesnews.com/news/local-news/exdeputys_life_decayed_just_shootings_wife_said</t>
  </si>
  <si>
    <t>Carol Lindner</t>
  </si>
  <si>
    <t>Thomas Ciesla had resigned his job as deputy in Collier County three days before appearing armed at the house of his estranged wife's relatives, and holding them hostage until police responded. He then shot his father-in-law Thomas Podejko and another relative Carol Lindner to death, wounded another relative, then fatally shooting himself.</t>
  </si>
  <si>
    <t>Guillermo Nicolas-Rafael</t>
  </si>
  <si>
    <t>2097 Drew Street</t>
  </si>
  <si>
    <t>A physical struggle and firefight in the parking lot of a Mexican restaurant between Nicolas-Rafael and an off-duty local officer working as security ended with the victim shot a total of six times, which left him dead at the scene.</t>
  </si>
  <si>
    <t>http://www.clearwaterpolice.org/news/shootingreview033006.htm</t>
  </si>
  <si>
    <t>Gristoval Aviles</t>
  </si>
  <si>
    <t>http://media.nbcmiami.com/images/621*349/PKGLITZSOUTHDADECHASESUSPECTS_4324262_722x406_2174485321.jpg</t>
  </si>
  <si>
    <t>South Dixie Highway and Card Sound Road</t>
  </si>
  <si>
    <t>33034</t>
  </si>
  <si>
    <t>Drug Enforcement Administration, Bureau of Alcohol, Tobacco, Firearms and Explosives, Immigration and Customs Enforcement, Miami-Dade Police Department, other agencies</t>
  </si>
  <si>
    <t>Two suspects said to be well known to the police fled from a multi-agency sting in a Chevrolet Avalanche. Said to be armed with assault rifles, officers fired on the Avalanche during a lengthy pursuit. The suspects' vehicle flipped, fatally injured one of them, who police declined to identify.</t>
  </si>
  <si>
    <t>http://www.nbcmiami.com/news/Brothers-Involved-in-Chase-Police-Shooting-Identified-135180313.html</t>
  </si>
  <si>
    <t>2421 Okeechobee Blvd</t>
  </si>
  <si>
    <t>An off-duty Homeland Security officer walked into an attempted midnight armed robbery of a McDonald's. He shot the suspect, a black male dressed as a woman, in the leg. The suspect died hours later; police declined to identify him.</t>
  </si>
  <si>
    <t>http://www.wptv.com/news/region-c-palm-beach-county/west-palm-beach/officer-walks-in-on-attempted-robbery-shoots-suspect</t>
  </si>
  <si>
    <t>Monica Patterson</t>
  </si>
  <si>
    <t>Southwest 176th Street and 178th Terrace</t>
  </si>
  <si>
    <t>33187</t>
  </si>
  <si>
    <t>Patterson was killed as a passenger in a red Taurus when it was struck by a black SUV chased by police. Police were quick to deny any pursuit, which was contrary to accounts of a host of witnesses and home surveillance footage, uncovered by the local CBS affiliate, showing two speeding unmarked police vehicles. The chase began for traffic violations.</t>
  </si>
  <si>
    <t>http://miami.cbslocal.com/2013/09/17/woman-killed-in-crash-with-suspect-fleeing-miami-dade-police/</t>
  </si>
  <si>
    <t>1910 NE 163rd Street</t>
  </si>
  <si>
    <t>Two suspects robbed a rental car agency in the early evening. Police tracked them with unmarked cars, which the suspects recognized and shotgunned. Their stolen grey LaSabre crashed into a hydrant and they took off on foot running north, one of them approaching a Burger King and firing at pursuing officers. He was fatally shot. Police did not release his name.</t>
  </si>
  <si>
    <t>http://articles.sun-sentinel.com/2001-08-03/news/0108030211_1_police-officer-strip-mall-miami-dade</t>
  </si>
  <si>
    <t>Hummingbird Street and Eagle Way</t>
  </si>
  <si>
    <t>Three deputies approached a Lexus SUV with two males smoking marijuana. When the driver refused to obey police orders and attempted to drive away, officer pursued him through a mobile home park, boxed him in, and fatally shot him. The passenger also sustained gunshot wounds. Police refused to disclose the driver's name.</t>
  </si>
  <si>
    <t>http://articles.sun-sentinel.com/2005-03-19/news/0503190124_1_mobile-home-park-deputies-sheriff-s-spokeswoman-sgt</t>
  </si>
  <si>
    <t>Jeremy James Anderson</t>
  </si>
  <si>
    <t>http://www.baynews9.com/content/dam/news/images/2015/04/1/New-Jeremy-Anderson-040115.jpg</t>
  </si>
  <si>
    <t>16040 Grass Lake Drive</t>
  </si>
  <si>
    <t>33618</t>
  </si>
  <si>
    <t>U.S. Marshals Service, Tampa Police Department</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</si>
  <si>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</si>
  <si>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</si>
  <si>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Anthony Cericola</t>
  </si>
  <si>
    <t>South Highway 441</t>
  </si>
  <si>
    <t>32024</t>
  </si>
  <si>
    <t>Cericola was riding motorcycles with his friend, an off-duty police officer with a high blood-alcohol level, when she unexpectedly slowed down in front of him. Their bikes collided, they were both thrown, and he sustained a fatal head injury. She was charged with DUI.</t>
  </si>
  <si>
    <t>http://www.gainesville.com/article/20030124/NEWS01/301240005</t>
  </si>
  <si>
    <t>Northwest 81st Street and Seventh Avenue</t>
  </si>
  <si>
    <t>A suspect sprinted away from a traffic stop on a white Taurus, and police followed for perhaps 10 minutes. The man is said to have stopped abruptly, turned and held a gun on pursuing officers. He was fatally shot. Police did not release his name.</t>
  </si>
  <si>
    <t>http://articles.sun-sentinel.com/2005-04-07/news/0504070172_1_officers-shot-man-bobby-williams</t>
  </si>
  <si>
    <t>4684 Highway 90</t>
  </si>
  <si>
    <t>Marianna Police Department, Jackson County Sheriff's Office</t>
  </si>
  <si>
    <t>A four-hour manhunt for a suspect on foot who'd attempted an armed robbery at a CVS Pharmacy drive-through, a hunt that included bloodhounds and helicopters, ended in the woods with deputies shooting the man to death. His identity was unknown.</t>
  </si>
  <si>
    <t>http://www.wjhg.com/news/headlines/Jackson-County-Manhunt-Turns-Deadly-167767455.html</t>
  </si>
  <si>
    <t>Jonathan Paul Pierce</t>
  </si>
  <si>
    <t>http://www.newsherald.com/polopoly_fs/1.438844.1424128922!/fileImage/httpImage/image.jpg_gen/derivatives/landscape_445/jonathan-paul-pierce.jpg</t>
  </si>
  <si>
    <t>410 Williams Ave</t>
  </si>
  <si>
    <t>Port St. Joe</t>
  </si>
  <si>
    <t>32456</t>
  </si>
  <si>
    <t>Gulf</t>
  </si>
  <si>
    <t>Port St. Joe Police Department</t>
  </si>
  <si>
    <t>Pending investigation, all that is known is that the subject was arrested and transported to jail and was involved in an "officer related shooting."</t>
  </si>
  <si>
    <t>http://www.starfl.com/news/local-news/officer-involved-shooting-under-investigation-1.440104</t>
  </si>
  <si>
    <t>Jared Forsyth</t>
  </si>
  <si>
    <t>http://www.mynews13.com/content/dam/news/images/2015/04/2/Ocala-PD-Jared-Forsyth-0406.jpg</t>
  </si>
  <si>
    <t>11120 NW Gainesville Road</t>
  </si>
  <si>
    <t>During a firearms training session at a local correctional institution Officer Forsyth accidentally took a round in the side, which bypassed his bulletproof vest and entered his chest. He died several hours later in surgery.</t>
  </si>
  <si>
    <t>http://www.mynews13.com/content/news/cfnews13/news/article.html/content/news/articles/cfn/2015/4/6/ocala_officer_shot.html</t>
  </si>
  <si>
    <t>1115 15th St. N.</t>
  </si>
  <si>
    <t>33704</t>
  </si>
  <si>
    <t>Two men fought in a front yard, for reasons unknown, and the 50ish homeowner fired a shotgun. He retreated inside. When local police arrived they engaged in a four-hour standoff. The man emerged once or twice with a handgun. At about 10 p.m. he brought out the shotgun, fired at the entrenched officers, and was fatally shot in return. Police didn't release his name.</t>
  </si>
  <si>
    <t>http://www.sptimes.com/2005/04/30/Southpinellas/Police_kill_man_after.shtml</t>
  </si>
  <si>
    <t>7875 NW 12th St</t>
  </si>
  <si>
    <t>Police were called to an intersection close to the Richard Gerstein Justice Building on reports that one man was attacking another with a machete. The attacker was shot and killed by police. Few other details were available and police did not release the dead man's name.</t>
  </si>
  <si>
    <t>http://blogs.miaminewtimes.com/riptide/2009/06/police_fatally_shoot_machete-w.php</t>
  </si>
  <si>
    <t>After hearing shots fired, a local officer patrolling Liberty City saw a suspect fleeing the area in an SUV. After a short chase, the suspect bailed out and fled on foot, and the pursuing officer shot him to death. The victim's name was not released.</t>
  </si>
  <si>
    <t>http://www.miamidade.gov/police/releases/PD120208052067_Police_Involved_Shooting_RID.asp</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</si>
  <si>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</si>
  <si>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</si>
  <si>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</si>
  <si>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Melanie Lee</t>
  </si>
  <si>
    <t>1980 FL-46</t>
  </si>
  <si>
    <t>Geneva</t>
  </si>
  <si>
    <t>32732</t>
  </si>
  <si>
    <t>Lee was a sergeant with the state Department of Corrections, recently moved in with a county officer. She picked him up from work in the evening and their truck ran off the road (ending "embedded into the side of a ditch"). Passersby saw them sitting together on the tailgate of the truck, then saw him shoot Lee to death. Responding police shot and wounded Lee's killer and took him into custody.</t>
  </si>
  <si>
    <t>http://webcache.googleusercontent.com/search?q=cache:Xjs7mkFJJoUJ:www.bradenton.com/2009/08/03/1612170/jail-trainee-shot-after-corrections.html+&amp;cd=17&amp;hl=en&amp;ct=clnk&amp;gl=us</t>
  </si>
  <si>
    <t>FL-84</t>
  </si>
  <si>
    <t>A man in a stolen grey 2003 Toyota Camry led police on an early-morning chase through four towns, at speeds up to 80 MPH, before crashing and being thrown from the car, sustaining fatal injuries. Police did not release his name.</t>
  </si>
  <si>
    <t>http://articles.sun-sentinel.com/2005-05-19/news/0505181567_1_police-car-high-speed-police-chase-weaved</t>
  </si>
  <si>
    <t>Manor Forest Trail</t>
  </si>
  <si>
    <t>Based on a Crime Stoppers tip, police approached an unnamed man sitting in a black compact car in front of residence. He fled in his car, turned down a dead end road, then attempted to swim away from police through a small lake. Officers simply apprehended him on the other side of the lake, where he developed medical problems and stopped breathing. Police didn't disclose the reason for the initial stop, nor identify him.</t>
  </si>
  <si>
    <t>http://articles.sun-sentinel.com/2005-08-17/news/0508160688_1_officers-sheriff-dead-end-road</t>
  </si>
  <si>
    <t>Gordon Talmage Kimbrell</t>
  </si>
  <si>
    <t>9000 block Quail Roost Drive</t>
  </si>
  <si>
    <t>Officers responded to a call about a man with a weapon and encountered the subject in possession of a samurai sword. He allegedly attacked the officers who shot him dead.</t>
  </si>
  <si>
    <t>http://www.northescambia.com/2015/04/santa-rosa-deputy-attacked-by-man-with-sword-suspect-shot-and-killed</t>
  </si>
  <si>
    <t>Northeast Second Avenue and Northeast Fifth Terrace</t>
  </si>
  <si>
    <t>Palm Beach County Sheriff's Office, Boynton Beach Police Department, Florida Highway Patrol</t>
  </si>
  <si>
    <t>A wild running firefight with two suspects who'd shot up a barber shop included a stretch of police dodging bullets on I-95, and culminated with one of the suspects fatally shot by police after he'd crashed his SUV. He was not named.</t>
  </si>
  <si>
    <t>http://articles.sun-sentinel.com/2006-05-20/news/0605200121_1_police-car-boynton-beach-police-officers</t>
  </si>
  <si>
    <t>Jimmie Lee Matthews</t>
  </si>
  <si>
    <t>Cemetery Road and Stratton Road</t>
  </si>
  <si>
    <t>After a sheriff's deputy attempted an interstate highway traffic stop on a black Dodge Caravan, the driver, Matthews, evaded police and fled to rural surface streets. Eventually he stopped, his passengers fled on foot, and he shot and wounded the deputy. He was fatally shot in return.</t>
  </si>
  <si>
    <t>http://www.sheriffleefl.org/main/index.php?r=news/index&amp;id=9272</t>
  </si>
  <si>
    <t>Sandra Bee Wilson</t>
  </si>
  <si>
    <t>1530 NE 154th Street</t>
  </si>
  <si>
    <t>Wilson had a 15-year romantic relationship with an officer on the same force. When it ended, the emotionally unbalanced officer stalked, threatened and harassed her, using his issued service weapon, yet was permitted to keep that weapon and stay on active duty. Three weeks after requesting assistance Wilson was murdered by the other officer, who then killed himself.</t>
  </si>
  <si>
    <t>http://www.leagle.com/decision/20051620370FSupp2d1250_11490.xml</t>
  </si>
  <si>
    <t>Allen Michael Buzdigian</t>
  </si>
  <si>
    <t>1415 John Anderson Drive</t>
  </si>
  <si>
    <t>Ormond-by-the-Sea</t>
  </si>
  <si>
    <t>Buzdigian's body was found in his house after an eight-hour armed standoff with county deputies. He'd barricaded himself in after officers attempted to serve a warrant for a previous incident in which he was violently uncooperative with police.</t>
  </si>
  <si>
    <t>http://www.volusiasheriff.org//press/2006%20Press%20Releases/September/060169.htm</t>
  </si>
  <si>
    <t>Trevon Lamont Lacy</t>
  </si>
  <si>
    <t>http://www.news-journalonline.com/apps/pbcsi.dll/bilde?Site=DN&amp;Date=20130816&amp;Category=NEWS&amp;ArtNo=130819504&amp;Ref=EP&amp;NewTbl=1&amp;item=1&amp;MaxW=728&amp;logo=/images/watermark.gif&amp;logoxpos=0&amp;logoypos=0</t>
  </si>
  <si>
    <t>South Adelle Avenue and West New Hampshire Avenue</t>
  </si>
  <si>
    <t>Chased by police in mid-afternoon at high speed, Lacy died when his vehicle plowed into the back of a parked semi truck. Although the chasing officer was found to have violated policy in the pursuit, Lacy was found completely at fault.</t>
  </si>
  <si>
    <t>http://www.news-journalonline.com/article/20130816/NEWS/130819504</t>
  </si>
  <si>
    <t>Jason Moland</t>
  </si>
  <si>
    <t>3700 Beyer Park Dr</t>
  </si>
  <si>
    <t>95355</t>
  </si>
  <si>
    <t>Ceres Police Department</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</si>
  <si>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</si>
  <si>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</si>
  <si>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Kelvin D. Poke</t>
  </si>
  <si>
    <t>http://media3.washingtonpost.com/wp-dyn/content/photo/2008/01/02/PH2008010201370.jpg</t>
  </si>
  <si>
    <t>4111 Pennsylvania Ave</t>
  </si>
  <si>
    <t>Poke was shot during shootout with police. Poke was an inmate who escaped from a hospital after overpowering guards and stealing two guns. He hijacked two cars and was cornered when the shootout occurred.</t>
  </si>
  <si>
    <t>http://www.11alive.com/news/article/108955/3/Convict-Killed-After-Hospital-Escape</t>
  </si>
  <si>
    <t>David Duncan Clark</t>
  </si>
  <si>
    <t>2700 block Humboldt Street</t>
  </si>
  <si>
    <t>Bellingham</t>
  </si>
  <si>
    <t>98225</t>
  </si>
  <si>
    <t>Bellingham Police Department</t>
  </si>
  <si>
    <t>Clark was shot after brandishing what appeared to be a handgun. Police were responding to a report of disorderly conduct. The gun was found to be a toy.</t>
  </si>
  <si>
    <t>http://www.komonews.com/news/local/18279439.html</t>
  </si>
  <si>
    <t>Linda Yancey</t>
  </si>
  <si>
    <t>http://image1.findagrave.com/photos/2008/166/27565026_121353902909.jpg</t>
  </si>
  <si>
    <t>5515 Mountain View Pass</t>
  </si>
  <si>
    <t>Stone Mountain</t>
  </si>
  <si>
    <t>30087</t>
  </si>
  <si>
    <t>DeKalb County Sheriff's Office</t>
  </si>
  <si>
    <t>Yancey was shot by a sheriff's deputy who staged a murder-robbery of his wife and claimed to have killed the robber. Instead, the deputy was himself found guilty of murdering both his wife Yancey and the day laborer Cax-Puluc.</t>
  </si>
  <si>
    <t>http://www.cnn.com/2010/CRIME/11/03/georgia.deputy.conviction/</t>
  </si>
  <si>
    <t>Marcial Cax-Puluc</t>
  </si>
  <si>
    <t>http://epmgaa.media.lionheartdms.com/static/crossroads/imported/1456373_t580.jpg?6b5a8256ea9d40d51e7e604659cffd9fde3a3970</t>
  </si>
  <si>
    <t>5516 Mountain View Pass</t>
  </si>
  <si>
    <t>A sheriff's deputy was convicted of killing the man he'd hired as a part of a scheme to kill his wife. The killer tried to blame the killings of the worker and the wife on the worker, Cax-Puluc.</t>
  </si>
  <si>
    <t>http://www.cnn.com/2010/CRIME/11/19/georgia.deputy.killer/</t>
  </si>
  <si>
    <t>Leonel Maldonado Gonzalez</t>
  </si>
  <si>
    <t>Taylor Rd &amp; W Spur Ln</t>
  </si>
  <si>
    <t>Othello</t>
  </si>
  <si>
    <t>99344</t>
  </si>
  <si>
    <t>Gonzalez died after being struck by vehicle driven by a deputy. The deputy was following two cars when one car swerved sharply to left into the lane of an oncoming vehicle. The deputy saw something dark in his lane but could not avoid hitting Gonzalez.</t>
  </si>
  <si>
    <t>http://www.spokesman.com/stories/2008/jun/10/sheriffs-deputy-runs-over-othello-man/</t>
  </si>
  <si>
    <t>Gabriel Bitterman</t>
  </si>
  <si>
    <t>http://kptm.images.worldnow.com/images/9039798_BG1.jpg</t>
  </si>
  <si>
    <t>27th St. &amp; B St.</t>
  </si>
  <si>
    <t>68502</t>
  </si>
  <si>
    <t>Bitterman was tasered by an officer after turning towards the officer and refusing to drop box-cutters. Bitterman was said to be holding his girlfriend hostage, and he stopped breathing after being tasered.</t>
  </si>
  <si>
    <t>http://www.fox42kptm.com/story/9039798/lincoln-man-with-knife-dies-after-taser-shot-by-cop</t>
  </si>
  <si>
    <t>Shawn M. Roe</t>
  </si>
  <si>
    <t>http://www.peninsuladailynews.com/apps/pbcsi.dll/bilde?Site=PT&amp;Date=20090921&amp;Category=news&amp;ArtNo=309219995&amp;Ref=AR&amp;maxw=350</t>
  </si>
  <si>
    <t>271020 US-101</t>
  </si>
  <si>
    <t>Sequim</t>
  </si>
  <si>
    <t>98382</t>
  </si>
  <si>
    <t>Clallam County Sheriff's Office</t>
  </si>
  <si>
    <t>Roe was shot during shootout with deputies. Roe was prime suspect in recent murder of a Forest Service officer and a civilian.</t>
  </si>
  <si>
    <t>http://www.seattletimes.com/seattle-news/suspect-in-2-sequim-killings-was-a-walking-time-bomb/</t>
  </si>
  <si>
    <t>Ferlando Colbert</t>
  </si>
  <si>
    <t>http://georgia.arrests.org/mugs/Fulton/2007/0734988.jpg</t>
  </si>
  <si>
    <t>Bagwell Drive and Park Avenue</t>
  </si>
  <si>
    <t>Georgia State Patrol</t>
  </si>
  <si>
    <t>Colbert was shot after attempting to use vehicle to run over state trooper. Colbert had been pulled over on suspicion of driving a stolen van.</t>
  </si>
  <si>
    <t>http://www.wsbradio.com/news/news/gsp_ids_man_shot_by_trooper/nfX9/</t>
  </si>
  <si>
    <t>Luis Gutierrez</t>
  </si>
  <si>
    <t>1537 E Gum Ave</t>
  </si>
  <si>
    <t>Yolo County Sheriff's Office</t>
  </si>
  <si>
    <t>Gutierrez was walking on an overpass when he was stopped by three plainclothes deputies from an anti-gang task force. He fled and allegedly pulled a knife on a deputy who caught up with him. Two of the deputies fired on him, killing him.</t>
  </si>
  <si>
    <t>http://www.dailydemocrat.com/general-news/20140530/update-suspect-killed-in-officer-involved-shooting-ided-as-woodland-man</t>
  </si>
  <si>
    <t>Ciara Lee</t>
  </si>
  <si>
    <t>http://ww3.hdnux.com/photos/04/52/46/1223078/3/622x350.jpg</t>
  </si>
  <si>
    <t>10225 Bissonnet St</t>
  </si>
  <si>
    <t>Lee was killed when confronted by an officer who ordered her to drop her gun. When she pointed it at him, he shot her to death. Lee was allegedly a robbery suspect.</t>
  </si>
  <si>
    <t>http://www.chron.com/news/houston-texas/article/Family-Suspect-killed-by-officer-lived-life-on-1702275.php</t>
  </si>
  <si>
    <t>Gary Huel Jones</t>
  </si>
  <si>
    <t>6261 Pisgah Road</t>
  </si>
  <si>
    <t>Jones was shot after confronting police with knife. Officers were responding to a report of a man armed with a knife.</t>
  </si>
  <si>
    <t>http://chronicle.augusta.com/latest-news/2010-12-13/cobb-police-shoot-kill-man-knife</t>
  </si>
  <si>
    <t>Kyle L. K. Hoapili</t>
  </si>
  <si>
    <t>2100 block Fifth Street</t>
  </si>
  <si>
    <t>Bremerton</t>
  </si>
  <si>
    <t>98312</t>
  </si>
  <si>
    <t>Bremerton Police Department</t>
  </si>
  <si>
    <t>Hoapili was shot while fleeing police in vehicle and then on foot. Hoapili was wanted on a warrant accusing him of escape.</t>
  </si>
  <si>
    <t>seattletimes.nwsource.com/html/localnews/2013655097_officershooting12m.html</t>
  </si>
  <si>
    <t>Raymond Ault</t>
  </si>
  <si>
    <t>http://extras.mnginteractive.com/live/media/site36/2010/1228/20101228__raymond.ault~p1_200.jpg</t>
  </si>
  <si>
    <t>607 West Alpert Court</t>
  </si>
  <si>
    <t>80525</t>
  </si>
  <si>
    <t>Ault was shot after escaping from community corrections and making a threatening movement toward officers. It was later determined that Ault held a flashlight. The man was wanted for “burglary and menacing, theft and eluding.”</t>
  </si>
  <si>
    <t>http://www.denverpost.com/news/ci_16957853</t>
  </si>
  <si>
    <t>Ruben Reyes</t>
  </si>
  <si>
    <t>http://extras.mnginteractive.com/live/media/site36/2010/1123/20101123__20101124_A07_CD24CCREYES2~p2_200.JPG</t>
  </si>
  <si>
    <t>Cedar Lane and Coyote Lane</t>
  </si>
  <si>
    <t>Weld County Sheriff's Office, Evans Police Department</t>
  </si>
  <si>
    <t>Reyes was shot after killing a deputy.</t>
  </si>
  <si>
    <t>http://www.denverpost.com/news/ci_16697756</t>
  </si>
  <si>
    <t>Alexandra Nance</t>
  </si>
  <si>
    <t>810 Victoria Lane</t>
  </si>
  <si>
    <t>62269</t>
  </si>
  <si>
    <t>O'Fallon Police Department</t>
  </si>
  <si>
    <t>A police officer shot and killed Nance in a pickup stopped in the driveway of a home after she pointed a gun at the officer, police say.</t>
  </si>
  <si>
    <t>http://www.stltoday.com/news/local/crime-and-courts/o-fallon-ill-woman-shot-and-killed-by-police-after/article_d2e2eca4-eb37-11df-8ed2-0017a4a78c22.html</t>
  </si>
  <si>
    <t>Nicodemus Sullivan</t>
  </si>
  <si>
    <t>http://www.pressdemocrat.com/csp/mediapool/sites/dt.common.streams.StreamServer.cls?STREAMOID=PP1hQgRcHPcSTMQjk$i62s$daE2N3K4ZzOUsqbU5sYuqX9PQkOYl8h_6YsynDdA3WCsjLu883Ygn4B49Lvm9bPe2QeMKQdVeZmXF$9l$4uCZ8QDXhaHEp3rvzXRJFdy0KqPHLoMevcTLo3h8xh70Y6N_U_CryOsw6FTOdKL_jpQ-&amp;CONTENTTYPE=image/jpeg</t>
  </si>
  <si>
    <t>4000 block Hargrave Avenue</t>
  </si>
  <si>
    <t>Sonoma County Sheriff's Office, California Highway Patrol</t>
  </si>
  <si>
    <t>Officers arrived at Hargrave Ave, at Sullivan's mother's house, and when he tried to ram a cruiser with an officer inside, he was shot to death. Officers said they also thought he was grabbing a weapon at the time. Sullivan had a restraining order not to be at his mother's house.</t>
  </si>
  <si>
    <t>http://abclocal.go.com/story?section=news/local/north_bay&amp;id=8449196</t>
  </si>
  <si>
    <t>Brian Claunch</t>
  </si>
  <si>
    <t>http://ww2.hdnux.com/photos/15/26/65/3501433/4/622x350.jpg</t>
  </si>
  <si>
    <t>4309 Polk St.</t>
  </si>
  <si>
    <t>77023</t>
  </si>
  <si>
    <t>In a controversial and well-publicized incident, police were called to the "Healing Hands Assisted Home Care" facility to help calm down Claunch, a schizophrenic double amputee confined to a wheelchair. Claunch threatened one of the officers with a ballpoint pen. Another officer shot him to death. One of six excessive force cases in Houston investigated by the DOJ; the shooter had killed another unidentified suspect on Oct 10, 2009.</t>
  </si>
  <si>
    <t>http://bigstory.ap.org/article/amputee-shot-police-had-battled-mental-illness</t>
  </si>
  <si>
    <t>Tobias Arthur Mackey</t>
  </si>
  <si>
    <t>http://brownwatch.squarespace.com/storage/tobias%20mackey.jpg?__SQUARESPACE_CACHEVERSION=1367741535176</t>
  </si>
  <si>
    <t>3810 Bonnie View Rd</t>
  </si>
  <si>
    <t>The officer involved claimed he shot Mackey because he thought he was reaching for a gun. A Dallas County grand jury cleared the officer last year of any wrongdoing. ... The suit claims that after being shot, Mackey said: “Why did you shoot me? I don't have anything.” The officer then shot him again, at close range, the suit alleges. He was shot a total of nine times, according to the lawsuit.</t>
  </si>
  <si>
    <t>http://crimeblog.dallasnews.com/tag/tobias-mackey/</t>
  </si>
  <si>
    <t>Michael Nunn</t>
  </si>
  <si>
    <t>4300 block Virginia Street</t>
  </si>
  <si>
    <t>Gary</t>
  </si>
  <si>
    <t>46409</t>
  </si>
  <si>
    <t>Gary Police Department</t>
  </si>
  <si>
    <t>Officers ordered Nunn to drop his knife, and he charged at them, at which point officers shot him several times.</t>
  </si>
  <si>
    <t>http://www.nwitimes.com/news/local/lake/gary/man-fatally-shot-by-police-identified/article_a604a9b8-4d6d-56ff-a278-72e3a1014ed5.html</t>
  </si>
  <si>
    <t>Noah Kirsch</t>
  </si>
  <si>
    <t>NW Lawton Rd &amp; NW 10th St</t>
  </si>
  <si>
    <t>66725</t>
  </si>
  <si>
    <t>Cherokee County Sheriff's Office, Kansas Highway Patrol</t>
  </si>
  <si>
    <t>Police didn't disclose why they were chasing Kirsch at high speed, but he lost control of the vehicle, left the roadway, and rolled several times. Four other 15- and 16-year-old boys and girls were injured; Kirsch was killed.</t>
  </si>
  <si>
    <t>http://www.wibw.com/home/headlines/5-Kansas-Teens-Hurt-After-Cherokee-Co-Chase-281387861.html</t>
  </si>
  <si>
    <t>Nelson Gray Hyman III</t>
  </si>
  <si>
    <t>http://wcsc.images.worldnow.com/images/13378471_BG2.jpg</t>
  </si>
  <si>
    <t>100 4 Iron Dr</t>
  </si>
  <si>
    <t>29483</t>
  </si>
  <si>
    <t>Summerville Police Department</t>
  </si>
  <si>
    <t>The coroner reported that Hyman tried to run over an officer with his truck. Hyman was then shot in the upper torso and crashed his truck and as a result he died on the scene.</t>
  </si>
  <si>
    <t>http://www.wistv.com/story/13378471/sled-investigating</t>
  </si>
  <si>
    <t>Larry A. Brown</t>
  </si>
  <si>
    <t>600 block Grand Avenue</t>
  </si>
  <si>
    <t>Delta</t>
  </si>
  <si>
    <t>81416</t>
  </si>
  <si>
    <t>Delta Police Department</t>
  </si>
  <si>
    <t>Brown was shot after shooting at police. Officers were responding to report of gunshots in neighborhood. Brown was a mentally ill veteran suffering from PTSD.</t>
  </si>
  <si>
    <t>http://www.denverpost.com/news/ci_16433425#ixzz13SvJy5Aq</t>
  </si>
  <si>
    <t>Eli Eloy Escobar Jr.</t>
  </si>
  <si>
    <t>3130 Mangum Rd</t>
  </si>
  <si>
    <t>77092</t>
  </si>
  <si>
    <t>Witnesses say that officers had Escobar pinned to the ground and crying out for his mother before shooting him to death. The incident marked the first time in a decade that a Houston officer was charged and tried for murder. The officer was convicted. The city settled with Escobar's family for $1.5M, a change in procedural rules, and a plaque to his name on city property.</t>
  </si>
  <si>
    <t>http://www.chron.com/opinion/editorials/article/Sorry-The-killing-of-14-year-old-Eli-Escobar-by-1790743.php</t>
  </si>
  <si>
    <t>Demonta Deshawn Gaither</t>
  </si>
  <si>
    <t>http://wbtv.images.worldnow.com/images/25360223_BG2.jpg</t>
  </si>
  <si>
    <t>Randolph Road and Billingsley Road</t>
  </si>
  <si>
    <t>28211</t>
  </si>
  <si>
    <t>Gaither and his friend eluded police investigating an attempted vehicle break-in, but Gaither ran into the woods and evidently tried to swim across a pond to escape. Divers found his body the following week.</t>
  </si>
  <si>
    <t>http://www.crimeincharlotte.com/divers-found-body-of-missing-teen-in-pond/</t>
  </si>
  <si>
    <t>Douglas J. Wnek</t>
  </si>
  <si>
    <t>19 Williams Street</t>
  </si>
  <si>
    <t>Middle Township</t>
  </si>
  <si>
    <t>08210</t>
  </si>
  <si>
    <t>Cape May</t>
  </si>
  <si>
    <t>Cape May County Sheriff's Office</t>
  </si>
  <si>
    <t>Wnek was fatally shot by members of the Cape May County Regional SWAT team at his home on Williams St. after Wnek allegedly threatened police with firearms and failed to comply with orders to drop his weapons during a standoff at his residence. Wnek's wife said he'd been suicidal.</t>
  </si>
  <si>
    <t>http://www.capemaycountyherald.com/article/crime/6680-mtpd+scene+shooting</t>
  </si>
  <si>
    <t>Letha Adams</t>
  </si>
  <si>
    <t>300 block N Street</t>
  </si>
  <si>
    <t>74403</t>
  </si>
  <si>
    <t>Adams tried to take an officer's weapon. Police said the two then got into a scuffle. "She was just swinging and she was on top of him and going crazy," said a Muskogee resident. Police said a second officer arrived and fired shots at Adams.</t>
  </si>
  <si>
    <t>http://www.news9.com/story/13365071/muskogee-da</t>
  </si>
  <si>
    <t>8435 Winkler</t>
  </si>
  <si>
    <t>77017</t>
  </si>
  <si>
    <t>Police discovered the suspect on a second-story apartment balcony plunging a knife into his girlfriend, then also attacking an older neighbor trying to stop him. The officer shot the suspect multiple times and he died at the scene. The neighbor also died from knife wounds. The same shooter would kill the schizophrenic wheelchair-bound Brian Claunch in September 2012.</t>
  </si>
  <si>
    <t>http://www.houstontx.gov/police/nr/2009/oct/nr101209-3.htm</t>
  </si>
  <si>
    <t>Jeff Layten</t>
  </si>
  <si>
    <t>http://media.graytvinc.com/images/200*120/jefflayten.jpg</t>
  </si>
  <si>
    <t>601 N 30th St</t>
  </si>
  <si>
    <t>68131</t>
  </si>
  <si>
    <t>Layten was in a standoff with police in a hospital he'd gone into. He had been running from law enforcement, and a family member of his reported that he was armed and planning to kill his estranged wife and her mother. When he was shot, he also wounded two officers.</t>
  </si>
  <si>
    <t>http://www.wowt.com/home/headlines/104005834.html</t>
  </si>
  <si>
    <t>Rita Elias</t>
  </si>
  <si>
    <t>http://archive.news10.net/images/640/360/2/assetpool/images/100925114044_RitaElias.jpg</t>
  </si>
  <si>
    <t>1708 Donald St.</t>
  </si>
  <si>
    <t>95351</t>
  </si>
  <si>
    <t>Stanislaus County Sheriff's Office</t>
  </si>
  <si>
    <t>There was a altercation between Elias an off-duty Stanislaus sheriff's detective whose father owned Elias' rental property, and that the detective had been trying to evict the Elias. At one point Elias brought from her home a branch and a BB gun . The detective then fired at Elias, striking her multiple times.</t>
  </si>
  <si>
    <t>http://www.cerescourier.com/archives/60006/</t>
  </si>
  <si>
    <t>Michael Lewis Chesney</t>
  </si>
  <si>
    <t>317 McConnell St</t>
  </si>
  <si>
    <t>37915</t>
  </si>
  <si>
    <t>When an officer lifted the bed skirt on a bed, Chesney fired a round from under the bed at the officer, hitting him in the torso, at which point officers shot Chesney to death. Chesney was suspected in an earlier murder.</t>
  </si>
  <si>
    <t>http://cdn.knoxblogs.com/editor/wp-content/uploads/sites/6/2010/09/suspect-tailed-before-face-off</t>
  </si>
  <si>
    <t>Lance Dawkins</t>
  </si>
  <si>
    <t>http://kwtv.images.worldnow.com/images/13089205_BG4.jpg</t>
  </si>
  <si>
    <t>2301 S Meridian Ave</t>
  </si>
  <si>
    <t>73108</t>
  </si>
  <si>
    <t>University Of Oklahoma Health Sciences Center Police Department</t>
  </si>
  <si>
    <t>Oklahoma City police said off-duty police who were also private security officers were trying to clear a nightclub at 2am when a man in the crowd pulled out a gun and started shooting at officers. They returned fire, hitting three people. 24-year-old suspect Lance Dawkins died from his wounds.</t>
  </si>
  <si>
    <t>http://www.news9.com/story/13089205/off-duty-oupd-officers-shoot-kill-suspect-at-oklahoma-city-nightclub</t>
  </si>
  <si>
    <t>Edward C. Zevola Sr.</t>
  </si>
  <si>
    <t>593 Songo St</t>
  </si>
  <si>
    <t>15227</t>
  </si>
  <si>
    <t>An officer said Zevola was sitting on his front patio on Songo Street with a rifle. Zevola said, “I'm a Vietnam veteran. I have seven rounds. I won't shoot for your Kevlar. I'll shoot for your head.” The officer tried to calm Zevola. Another officer approaching saw Zevola raise his rifle and point it toward the first officer.</t>
  </si>
  <si>
    <t>http://triblive.com/x/pittsburghtrib/news/pittsburgh/s_697551.html#axzz3WIkm5FWk</t>
  </si>
  <si>
    <t>Garfield Romale King</t>
  </si>
  <si>
    <t>http://1.bp.blogspot.com/_LQZJ9ZLa2So/THMQM8FUf3I/AAAAAAAAARY/OB2FWfKsVDk/s1600/garfield+romel+king+chicago+police+car+chase.jpg</t>
  </si>
  <si>
    <t>S Emerald Ave &amp; W 91st St</t>
  </si>
  <si>
    <t>Police say King led officers on a car chase after an attempted traffic stop. The chase ended with a crash. Police say King then rammed his car into another squad car, pinning and injuring a third officer. The impact also caused King's car to catch fire. Officials said that's when they opened fire, killing King.</t>
  </si>
  <si>
    <t>http://abclocal.go.com/story?section=news/local&amp;id=7624162</t>
  </si>
  <si>
    <t>Maurell McClendon</t>
  </si>
  <si>
    <t>207 S. Garvan St.</t>
  </si>
  <si>
    <t>Lufkin</t>
  </si>
  <si>
    <t>75901</t>
  </si>
  <si>
    <t>Lufkin Police Department</t>
  </si>
  <si>
    <t>Officers tried to get McClendon to drop his gun where he was on his front porch. When he moved to his ex-wife who was already down, officers shot him to death. Whether McClendon fired a shot at his ex-wife before officers shot him is disputed.</t>
  </si>
  <si>
    <t>http://www.kltv.com/story/12986914/update-suspect-dies-in-lufkin-officer-involved-shooting</t>
  </si>
  <si>
    <t>Roger Tatum</t>
  </si>
  <si>
    <t>2300 block W Maldonado Rd</t>
  </si>
  <si>
    <t>Tatum was killed in a botched marijuana sales sting in which another man and an officer were killed.</t>
  </si>
  <si>
    <t>http://www.eastvalleytribune.com/local/article_2e044fd0-9e8d-11df-9162-001cc4c002e0.html</t>
  </si>
  <si>
    <t>Markiese Royalty</t>
  </si>
  <si>
    <t>Royalty was killed in a botched marijuana sales sting in which another man and an officer were killed.</t>
  </si>
  <si>
    <t>Angel Hernandez Farias</t>
  </si>
  <si>
    <t>https://mendonews.files.wordpress.com/2010/08/angel-farias-hernandez.jpg</t>
  </si>
  <si>
    <t>95428</t>
  </si>
  <si>
    <t>Mendocino County Sheriff’s Office, U.S. Forest Service and Bureau of Land Management</t>
  </si>
  <si>
    <t>Officers from U.S. Forest Service and Bureau of Land Management entered a marijuana garden on forest service land close to the Glen County line in the Covelo area. Angel Hernandez Farias and another suspect entered the garden about 6:45. According to law enforcement, Farias, age 24, pointed a gun at them. An unidentified officer fired back, wounding the suspect who attempted to run but was brought down by a K-9 unit. Farias died in the garden.</t>
  </si>
  <si>
    <t>http://lostcoastoutpost.com/2010/aug/18/ganja-and-gunfights-another-grower-dies-in-a-mendo/</t>
  </si>
  <si>
    <t>Matthew James Netter</t>
  </si>
  <si>
    <t>http://mediaassets.kitsapsun.com/photo/2014/06/01/20100730-143309-pic-769584891_5615170_ver1.0_640_480.jpg</t>
  </si>
  <si>
    <t>2401 NW Bucklin Hill Rd</t>
  </si>
  <si>
    <t>Poulsbo Police Department</t>
  </si>
  <si>
    <t>Reportedly Netter was on methamphetamine and pulled a pistol on a an officer when he was shot and killed 8 times at close range during a traffic stop during Silverdale's Whaling Days festival. The DA's report relied on audio and video evidence from the patrol car camera, along with the statement of a "ride along" observer who had exited the cruiser during the traffic stop.</t>
  </si>
  <si>
    <t>http://www.northkitsapherald.com/news/101677083.html</t>
  </si>
  <si>
    <t>Erik Demond Stokes</t>
  </si>
  <si>
    <t>http://archives.explorebaltimorecounty.com/photographs/6784_241eda6948cd8a8d478b7f7a43297f65_center.jpg</t>
  </si>
  <si>
    <t>1700 block Reisterstown Road</t>
  </si>
  <si>
    <t>Pikesville</t>
  </si>
  <si>
    <t>Baltimore County Maryland Police Department, US Secret Service</t>
  </si>
  <si>
    <t>Stokes was under surveillance by authorities who were investigating a counterfeiting ring, said a police spokesman. When police attempted to arrest three suspects, two ran away and a third (Stokes) pulled a handgun and shot at detectives. Two detectives returned fire and killed Stokes.</t>
  </si>
  <si>
    <t>http://archives.explorebaltimorecounty.com/news/107656/baltimore-county-police-fatally-shoot-suspect-outside-pikesville-hotel/</t>
  </si>
  <si>
    <t>Naquan Johnson</t>
  </si>
  <si>
    <t>http://www.newjerseynewsroom.com/images/stories/misc2/johnsonNAQUAN072210_opt.jpg</t>
  </si>
  <si>
    <t>200 block Cherrywood Drive</t>
  </si>
  <si>
    <t>Clementon</t>
  </si>
  <si>
    <t>08021</t>
  </si>
  <si>
    <t>Johnson was fleeing an apartment where he tasered and sexually assaulted a woman and shot a man, authorities said. When officers tried to take him into custody, he a “made a threatening gesture” with a handgun, prompting officers to open fire, according to authorities.</t>
  </si>
  <si>
    <t>http://www.newjerseynewsroom.com/state/crime-spree-suspect-naquan-johnson-killed-by-us-marshalls-during-arrest-in-gloucester</t>
  </si>
  <si>
    <t>Tyron L. Stevenson</t>
  </si>
  <si>
    <t>600 block Moss Street</t>
  </si>
  <si>
    <t>19604</t>
  </si>
  <si>
    <t>Reading Police Department</t>
  </si>
  <si>
    <t>Authorities said they responded to a gunpoint robbery involving two victims about 2:30 a.m. Witnesses pointed out Stevenson as involved in the robbery, and during a chase and subsequent scuffle Stevenson shot at and missed an officer. The officer fired one shot at Stevenson. Police said a pistol was recovered at the scene, and the weapon had a spent shell casing jammed inside. Neighbours reportedly only heard one shot.</t>
  </si>
  <si>
    <t>http://www2.readingeagle.com/article.aspx?id=235161</t>
  </si>
  <si>
    <t>Seth Privacky</t>
  </si>
  <si>
    <t>http://blog.mlive.com/chronicle/news_impact/2008/11/large_10privacky.jpg</t>
  </si>
  <si>
    <t>16770 S Water Tower Dr</t>
  </si>
  <si>
    <t>Kincheloe</t>
  </si>
  <si>
    <t>49788</t>
  </si>
  <si>
    <t>Michigan Department of Corrections</t>
  </si>
  <si>
    <t>Three inmates stole a tractor-trailer and crashed it through a fence at the Kinross Correctional Facility near Sault Ste. Marie on Thursday. Seth Privacky, 30, who had been serving a life sentence for killing five people near Muskegon in 1998, was shot dead by a corrections officer.</t>
  </si>
  <si>
    <t>http://articles.petoskeynews.com/2010-07-17/prison_24150771</t>
  </si>
  <si>
    <t>Rashaan Gilbert</t>
  </si>
  <si>
    <t>http://www.unheardvoicesmag.com/wp-content/uploads/2010/07/Rashaan-Gilbert-270x194.jpg</t>
  </si>
  <si>
    <t>West Park Drive and Bloomfield Avenue</t>
  </si>
  <si>
    <t>Two Newark detectives identified as members of the city’s gang investigations unit shot and killed Rashaan Gilbert, 33, of Newark after he allegedly approached them on a South Ward street corner with a weapon and refused to drop it.</t>
  </si>
  <si>
    <t>http://www.nj.com/news/index.ssf/2010/07/sheriffs_officer_critically_wo.html</t>
  </si>
  <si>
    <t>Lance G. Hummell</t>
  </si>
  <si>
    <t>1101 E. Boutz Road</t>
  </si>
  <si>
    <t>Hummell drew a nearly 4-foot Samurai sword as he left a vehicle, raised the blade and walked toward the officers, who drew their weapons and ordered Hummell to stop. He continued to advance slowly towards the officers. It was found that the officers were no further than 27 feet from Lance Hummell when an officer shot and killed him.</t>
  </si>
  <si>
    <t>http://www.lcsun-news.com/ci_15510848?source=most_viewed</t>
  </si>
  <si>
    <t>Nick Dominguez</t>
  </si>
  <si>
    <t>http://extras.mnginteractive.com/live/media/site557/2010/0330/20100330_030720_nickdominguez2_GALLERY.jpg</t>
  </si>
  <si>
    <t>12516 NM-478</t>
  </si>
  <si>
    <t>88048</t>
  </si>
  <si>
    <t>Dominguez was shot by a Doña Ana sheriff's deputy after allegedly trying to get the officer's gun, being Tasered, getting into the officer's cruiser, putting it in gear and seemingly readying to run over the deputy, who was responding to a report of a business theft in Mesquite, N.M.</t>
  </si>
  <si>
    <t>http://caselaw.findlaw.com/us-10th-circuit/1638520.html</t>
  </si>
  <si>
    <t>Antonio Medrano Jr.</t>
  </si>
  <si>
    <t>http://ak-cache.legacy.net/legacy/images/Cobrands/LCsun-news/Photos/b59d0dee-3212-453f-9678-fe3ed3424cba.jpg</t>
  </si>
  <si>
    <t>Alamo Street and Montana Avenue</t>
  </si>
  <si>
    <t>Medrano was shot by Las Cruces police after he allegedly advanced to within six yards of officers - responding to a report Medrano had battered the mother of his children - with a butcher knife with an 8-inch blade and a bat. The city settled with the family for $180,000.</t>
  </si>
  <si>
    <t>Apolanto Torrez</t>
  </si>
  <si>
    <t>700 block Mesilla Road</t>
  </si>
  <si>
    <t>Chaparral</t>
  </si>
  <si>
    <t>88081</t>
  </si>
  <si>
    <t>Otero County Sheriff's Office</t>
  </si>
  <si>
    <t>Torrez was shot in Chaparral by an Otero County sheriff's deputy after he allegedly attacked the deputy while being questioned about a child abduction and was unable to be stopped by a baton or Taser.</t>
  </si>
  <si>
    <t>Javier Soto</t>
  </si>
  <si>
    <t>http://extras.mnginteractive.com/live/media/site557/2008/1014/20081014_091812_Soto,%20Javier.jpg</t>
  </si>
  <si>
    <t>B.B. Romig Road</t>
  </si>
  <si>
    <t>Hatch</t>
  </si>
  <si>
    <t>87937</t>
  </si>
  <si>
    <t>Hatch Police Department</t>
  </si>
  <si>
    <t>Soto was shot by a Hatch police officer responding to a call of a disturbance after allegedly threatening the officer with a rock and failing to be stopped by a Taser.</t>
  </si>
  <si>
    <t>http://www.lcsun-news.com/ci_11047617?source=most_emailed</t>
  </si>
  <si>
    <t>Megan Dylan Causey</t>
  </si>
  <si>
    <t>5080 Chiricahua Trail</t>
  </si>
  <si>
    <t>88012</t>
  </si>
  <si>
    <t>Causey was shot by a Doña Ana sheriff's deputy - responding to a report Causey attacked his parents - after Causey allegedly threatened the deputy with his van. The family was paid $575,000 for a wrongful death suit.</t>
  </si>
  <si>
    <t>http://www.lcsun-news.com/las_cruces-news/ci_15596655</t>
  </si>
  <si>
    <t>Michael Molina</t>
  </si>
  <si>
    <t>5900 block Star View Drive</t>
  </si>
  <si>
    <t>Molina was shot after he allegedly lunged at officers - responding to reports of a disorderly person - with a 7-inch kitchen knife. Molina had a blood-alcohol level of .164 and cocaine in his system.</t>
  </si>
  <si>
    <t>Dwayne Evans</t>
  </si>
  <si>
    <t>88003</t>
  </si>
  <si>
    <t>Las Cruces Police Department, New Mexico State Police Department</t>
  </si>
  <si>
    <t>Evans was shot by a Las Cruces police officer and a New Mexico State Police officer following an hour-long standoff after an attempted Santa Teresa bank robbery.</t>
  </si>
  <si>
    <t>http://www.abqjournal.com/news/state/334635nm04-07-05.htm</t>
  </si>
  <si>
    <t>Armando Quiones</t>
  </si>
  <si>
    <t>El Camino Real Road and San Ysidro Road</t>
  </si>
  <si>
    <t>88007</t>
  </si>
  <si>
    <t>Quiones was shot by a Las Cruces police officer after brandishing a shotgun. Quiones was stopped with spike strips driving a stolen car after a convenience store robbery.</t>
  </si>
  <si>
    <t>http://lubbockonline.com/stories/061804/reg_0618040075.shtml#.VR-TL-RVKlM</t>
  </si>
  <si>
    <t>Eric Courtney Harris</t>
  </si>
  <si>
    <t>http://www.huffingtonpost.com/2015/04/03/eric-harris-shot-tulsa_n_7002078.html</t>
  </si>
  <si>
    <t>2000 block North Harvard Ave.</t>
  </si>
  <si>
    <t>74115</t>
  </si>
  <si>
    <t>Tulsa Violent Crimes Task Force</t>
  </si>
  <si>
    <t>Suspect accidently shot by "special deputy" who claims he mistook his pistol for a taser.</t>
  </si>
  <si>
    <t>http://edition.cnn.com/2015/04/04/us/tulsa-police-shooting/</t>
  </si>
  <si>
    <t>new/Progressive News Service</t>
  </si>
  <si>
    <t>Donald Hicks</t>
  </si>
  <si>
    <t>Illinois 145 and Waldo Church Road</t>
  </si>
  <si>
    <t>Metropolis</t>
  </si>
  <si>
    <t>62960</t>
  </si>
  <si>
    <t>Massac</t>
  </si>
  <si>
    <t>Metropolis Police Department</t>
  </si>
  <si>
    <t>Authorities reported that Hicks was suicidal, and when they responded to a call they found him driving. As a car chase ended because Hicks drove over spike strips, officers allege that he pointed a gun at an officer, and the officer then shot him to death.</t>
  </si>
  <si>
    <t>http://www.wjpf.com/2015/04/04/man-shot-by-police-identified/</t>
  </si>
  <si>
    <t>Colby W. Eppard</t>
  </si>
  <si>
    <t>http://www.vgreene.com/ryanfuneralhome/Obits/Eppard_Colby_W.jpg</t>
  </si>
  <si>
    <t>4287 Scottsville Rd</t>
  </si>
  <si>
    <t>Charlottesville</t>
  </si>
  <si>
    <t>22902</t>
  </si>
  <si>
    <t>Charlottesville City</t>
  </si>
  <si>
    <t>Albemarle County Police Department, Virginia State Police Department, Greene County Sheriff's Office</t>
  </si>
  <si>
    <t>Eppard swiped a deputy's vehicle by smashing the window with a rock after the officer left the car locked but running. Police say that he died after firing multiple shots at law enforcement officers who surrounded the vehicle on Route 20 in Albemarle.</t>
  </si>
  <si>
    <t>http://www.readthehook.com/84102/60-shots-authorities-duck-colby-eppards-parents-seek-answers</t>
  </si>
  <si>
    <t>William L. Wingfield Jr.</t>
  </si>
  <si>
    <t>Old Lynchburg Road</t>
  </si>
  <si>
    <t>22903</t>
  </si>
  <si>
    <t>Albemarle</t>
  </si>
  <si>
    <t>Albemarle County Police Department</t>
  </si>
  <si>
    <t>The officer was reported to have fired upon and killed Wingfield who had lunged at another officer with a pitchfork when they responded to a domestic call to his residence on Old Lynchburg Road, according to the Daily Progress, which also reported his mother said he had a history of mental illness. Officers were cleared in the shooting.</t>
  </si>
  <si>
    <t>http://www.readthehook.com/109682/birdwood-shooting-city-releases-name-cop-albemarle-refuses-again</t>
  </si>
  <si>
    <t>Tremall Lavar Anderson</t>
  </si>
  <si>
    <t>http://cdn2.newsok.biz/cache/w300-04a68d6808d42bd1ef299f545e16cd56.jpg</t>
  </si>
  <si>
    <t>NE 23 and Martin Luther King Boulevard</t>
  </si>
  <si>
    <t>Anderson (AKA Tremall Lavar Crandell) was driving a when he didn't stop for an officer who tried to pull him over. Anderson shot the officer during the subsequent chase and was gunned down by another officer when he got out of his car.</t>
  </si>
  <si>
    <t>http://newsok.com/officials-identify-man-killed-in-oklahoma-city-police-shooting/article/3431241</t>
  </si>
  <si>
    <t>Darnell McNeil</t>
  </si>
  <si>
    <t>http://ak-cache.legacy.net/legacy/images/cobrands/starledger/photos/obac0214dmcneil19_20100214.jpgx?w=130&amp;h=180&amp;option=1&amp;v=0x0000000028d8fa7c</t>
  </si>
  <si>
    <t>667 Sanford Ave</t>
  </si>
  <si>
    <t>07106</t>
  </si>
  <si>
    <t>Essex County Sheriff’s Office</t>
  </si>
  <si>
    <t>McNeil, of Somerset, was denied entry to a Newark go-go bar, returned with a gun, firing into the lounge, critically injuring an off-duty Essex County Sheriff’s Officer who chased the youth down a city street, firing his service revolver and killing him.</t>
  </si>
  <si>
    <t>http://www.nj.com/news/index.ssf/2010/02/off-duty_essex_county_officer_1.html</t>
  </si>
  <si>
    <t>Jamarr Hassell</t>
  </si>
  <si>
    <t>http://memorials.metropolitanservice.com/v1/public/ShowImage.aspx?Id=7649cbf4-4e29-4bc2-adaa-6f55d7d209ea&amp;thumbnail=yes</t>
  </si>
  <si>
    <t>7100 block Sewells Point Road</t>
  </si>
  <si>
    <t>23513</t>
  </si>
  <si>
    <t>Norfolk City</t>
  </si>
  <si>
    <t>Officers said that they attempted to stop Hassell because he was driving erratically at 2:22 a.m. He fled on foot, and officers said they saw that he had a gun. Officers shot him in the back while he was running through a field. Officers said they ordered him to drop his gun and that he turned towards them and raised his gun.</t>
  </si>
  <si>
    <t>http://hamptonroads.com/2010/11/police-shooting-norfolk-ruled-justified</t>
  </si>
  <si>
    <t>Traveon John Avila</t>
  </si>
  <si>
    <t>http://4.bp.blogspot.com/_zNp5jjPsv-4/TFMCo37nDYI/AAAAAAAAAE0/38-F5LyRnL8/s320/TJA.jpg</t>
  </si>
  <si>
    <t>1400 block Windsor Street</t>
  </si>
  <si>
    <t>It's reported differently by witnesses and police. Officers said they chased Avila in a car that was stolen, and shot him before he backed over them with the car. Witnesses in the car said police rammed the car and shot before Avila had time to surrender. They say the car rolled back off the dirt embankment.</t>
  </si>
  <si>
    <t>http://www.bakersfieldcalifornian.com/local/x606100291/15-year-old-shot-dead-after-reversing-stolen-car-into-police-police-say</t>
  </si>
  <si>
    <t>Ernest Manuel Duenez Jr.</t>
  </si>
  <si>
    <t>https://encrypted-tbn3.gstatic.com/images?q=tbn:ANd9GcTeDT87eQTrMC91XC2cBOIhg_FF-9Lkdvori6Xzf-RRPldncSthCmU2QQ</t>
  </si>
  <si>
    <t>242 Flores Ave</t>
  </si>
  <si>
    <t>Manteca</t>
  </si>
  <si>
    <t>95336</t>
  </si>
  <si>
    <t>Manteca Police Department</t>
  </si>
  <si>
    <t>A car chase ended when an officer shot Duenez multiple times. Duenez was trying to flee with a knife in his hand, but was caught in his seat belt. The officer claimed he thought Duenez was going to get another weapon. The DA found the officer justified, but the family settled for $2.2 million.</t>
  </si>
  <si>
    <t>http://archive.news10.net/assetpool/documents/121213031330_121112-DUENEZ-PROTOCOL.pdf</t>
  </si>
  <si>
    <t>Ricky Miranda</t>
  </si>
  <si>
    <t>http://3.bp.blogspot.com/-P73gRLw9mW4/TYe6YWJAhxI/AAAAAAAAAKw/VF1UGIjxXNw/s170/miranda2.jpg</t>
  </si>
  <si>
    <t>3700 block Densmore Lane</t>
  </si>
  <si>
    <t>According to witnesses on E Briggsmore Ave, Miranda attempted to enter several homes and in one instance, broke a window. At this point Miranda took a piece of glass from the broken window and began to cut his own throat. During this time, an off-duty CHP officer, according to the Modesto Bee: "[C]ontacted the man. The officer shot the man, who was taken to a hospital where he died of his injuries."</t>
  </si>
  <si>
    <t>http://www.modbee.com/news/local/article3134219.html</t>
  </si>
  <si>
    <t>Francisco Moran</t>
  </si>
  <si>
    <t>http://rhhr.files.wordpress.com/2011/02/francisco_moran_killed_by_mpd_sept__2010.jpg?w=129&amp;h=150</t>
  </si>
  <si>
    <t>524 Mary Todd Lane</t>
  </si>
  <si>
    <t>95354</t>
  </si>
  <si>
    <t>Police claimed that Moran came at them with a knife; later it was revealed that Moran was armed only with a spatula.</t>
  </si>
  <si>
    <t>http://www.stanislaus-da.org/News/pdf2011/press-release-moran-3-11-2011.pdf</t>
  </si>
  <si>
    <t>Eustolio Aguilar</t>
  </si>
  <si>
    <t>Oregon Drive and Empire Avenue</t>
  </si>
  <si>
    <t>Two officers killed Aguilar after the Modesto man pulled a gun from his waistband, police said. The officers had stopped to talk to Aguilar and another man who were standing at Oregon Drive and Empire Avenue in the airport neighborhood.</t>
  </si>
  <si>
    <t>http://www.modbee.com/news/local/crime/article3117021.html</t>
  </si>
  <si>
    <t>Sammy Galvan</t>
  </si>
  <si>
    <t>http://www.indybay.org/uploads/2008/03/14/640_600_sammy.jpg</t>
  </si>
  <si>
    <t>Modesto City Police Department</t>
  </si>
  <si>
    <t>Police shot and killed Galvan after responding to a domestic dispute in which they stated that Sammy tried to throw a knife at them. Later, witnesses and family claimed that Sammy only had a can opener.</t>
  </si>
  <si>
    <t>http://www.indybay.org/newsitems/2008/03/14/18485685.php</t>
  </si>
  <si>
    <t>Manuel Jamines</t>
  </si>
  <si>
    <t>http://4wardeveruk.org/wp-content/uploads/2011/08/Manuel-Jamines2-300x281.jpg</t>
  </si>
  <si>
    <t>W 6th St &amp; Union Dr</t>
  </si>
  <si>
    <t>Jamines was an indigenous man from Guatemala, who didn't speak English or even Spanish very well. He was standing on the corner of 6th Street and Union in the community of Pico Union or Westlake. The police claim he had a knife and was intending to use it on a pregnant woman. Many eye witnesses say that this was not true, and that Manuel was murdered in cold blood.</t>
  </si>
  <si>
    <t>http://joaquincienfuegos.blogspot.com/2010/09/pico-unionwestlake-rebellion-after.html</t>
  </si>
  <si>
    <t>Elizabeth Catherine Kropp</t>
  </si>
  <si>
    <t>1530 Mount Vernon Drive</t>
  </si>
  <si>
    <t>Kropp suffered from mental illness for more than 20 years and endured a painful adult life until it ended suddenly when she walked onto a Modesto elementary school campus carrying a meat cleaver and was shot by police. She was reported to have been cutting herself.</t>
  </si>
  <si>
    <t>http://www.mcclatchydc.com/2009/12/17/80820/slain-knife-wielding-modesto-woman.html</t>
  </si>
  <si>
    <t>Richard Phillip Robles Jr.</t>
  </si>
  <si>
    <t>https://www.indybay.org/uploads/2009/01/13/richie_robles.jpg</t>
  </si>
  <si>
    <t>1150 Ninth St.</t>
  </si>
  <si>
    <t>Officers reported that Robles, a mentally ill man, was wielding a Samurai sword, and they shot him to death.</t>
  </si>
  <si>
    <t>https://www.indybay.org/newsitems/2009/01/13/18562689.php</t>
  </si>
  <si>
    <t>Larnester Hull</t>
  </si>
  <si>
    <t>http://www.fatalencounters.org/wp-content/uploads/2013/10/larnester_hull.jpg</t>
  </si>
  <si>
    <t>800 block North Homan Avenue</t>
  </si>
  <si>
    <t>The facts are disputed. Officers from a gang unit reported that they attempted to confront Hull, who ran, struggled, pulled a gun, and shot him. Others said that Hull was shot in the back of the head by an officer who lived on his block.</t>
  </si>
  <si>
    <t>http://chicago.indymedia.org/archive/newswire/display/84406/index.php</t>
  </si>
  <si>
    <t>Justin Lenard Elmore</t>
  </si>
  <si>
    <t>http://chronicle.augusta.com/sites/default/files/imagecache/superphoto/editorial/images/spotted/83/833711.jpg</t>
  </si>
  <si>
    <t>1694 Hunter St</t>
  </si>
  <si>
    <t>Officers reported that they were investigating a report at a housing complex of a vehicle possibly containing drugs and guns. When Elmore tried to evade police who'd blocked him in, they claimed they feared for their lives, and shot him to death. They had the wrong vehicle.</t>
  </si>
  <si>
    <t>http://chronicle.augusta.com/news/crime-courts/2009-12-13/elmore-family-still-struggles-death</t>
  </si>
  <si>
    <t>Gefrey Johnson</t>
  </si>
  <si>
    <t>8100 block South Green Street</t>
  </si>
  <si>
    <t>Officers caused the death of Johnson by tasering him and drenching him with pepper spray.</t>
  </si>
  <si>
    <t>http://www.workers.org/2009/us/derrion_albert_1022/</t>
  </si>
  <si>
    <t>Earl Foster Jr.</t>
  </si>
  <si>
    <t>http://ww2.hdnux.com/photos/10/10/45/2132297/5/920x920.jpg</t>
  </si>
  <si>
    <t>College Ave. and Bowen Ave.</t>
  </si>
  <si>
    <t>Modesto Police Department, 4 other departments</t>
  </si>
  <si>
    <t>Johnson, a fugitive parolee wanted in connection with the shooting death of a Pittsburgh police officer was gunned down late in the day at a Modesto shopping center in an exchange of gunfire with officers at the College Center Shopping Center, authorities said.</t>
  </si>
  <si>
    <t>http://www.sfgate.com/crime/article/Suspect-in-cop-s-death-is-killed-Fugitive-2654169.php</t>
  </si>
  <si>
    <t>Jose Luis Quezada</t>
  </si>
  <si>
    <t>Police killed Quezada near downtown Modesto after he allegedly steered his van at them. Authorities said Quezada was a suspected drug dealer, wanted for three years.</t>
  </si>
  <si>
    <t>William “Billy” Hull</t>
  </si>
  <si>
    <t>West Orangeburg Avenue</t>
  </si>
  <si>
    <t>Hull was killed in his front yard on West Orangeburg Avenue after he rushed at police with a cap gun that resembled a .38-caliber revolver. Hull, who a longtime friend said had been drinking and was despondent over a recent divorce, had called police that night and said he "was ready to die and to send someone to come get him."</t>
  </si>
  <si>
    <t>Joseph Anthony Pinasco</t>
  </si>
  <si>
    <t>http://4.bp.blogspot.com/_zNp5jjPsv-4/TCTe1gRr-vI/AAAAAAAAADA/6ltSu3Z731c/S150/joey.bmp</t>
  </si>
  <si>
    <t>Little John Road</t>
  </si>
  <si>
    <t>95215</t>
  </si>
  <si>
    <t>Pinasco was shot at 20 times in the side of his truck, but officers claimed that he was trying to run them over. The officers were cleared of criminal charges, but were ruled against in the amount of $1,006,000 in civil court. The CHP and state are also liable for the $1 million damages mentioned.</t>
  </si>
  <si>
    <t>http://www.joeypinasco.com/the-tragedy/</t>
  </si>
  <si>
    <t>Andres Raya</t>
  </si>
  <si>
    <t>http://www.fleetmarinelife.com/wp-content/uploads/2011/03/Andres-Raya.jpg</t>
  </si>
  <si>
    <t>2125 Caswell Ave.</t>
  </si>
  <si>
    <t>Ceres</t>
  </si>
  <si>
    <t>95307</t>
  </si>
  <si>
    <t>Raya told employees of a liquor store to call police because someone shot at him. When officers arrived, he shot one to death, and was killed himself. His family say he suffered from PTSD from the Iraq War. Officers first stated that the incident was a suicide by cop, but then later claimed that Raya was a gangbanger and on drugs and alcohol.</t>
  </si>
  <si>
    <t>http://usatoday30.usatoday.com/news/nation/2005-01-16-marine-investigation_x.htm</t>
  </si>
  <si>
    <t>Desmond Willis</t>
  </si>
  <si>
    <t>http://media.nola.com/crime_impact/photo/desmond-willisjpg-6d8023c9ba62e9cb.jpg</t>
  </si>
  <si>
    <t>2515 Manhattan Blvd.</t>
  </si>
  <si>
    <t>70058</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</si>
  <si>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</si>
  <si>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http://www.nola.com/crime/index.ssf/2015/04/desmond_willis_harvey_jpso_shot.html#incart_story_package</t>
  </si>
  <si>
    <t>Michael Walker Jr.</t>
  </si>
  <si>
    <t>U.S. 70 and Interstate 85 Business</t>
  </si>
  <si>
    <t>Efland</t>
  </si>
  <si>
    <t>27243</t>
  </si>
  <si>
    <t>Mebane Police Department</t>
  </si>
  <si>
    <t>Police attempted to pull over Michael Walker Jr. on suspicion of impaired driving. Walker refused to pull over and led a high-speed pursuit for several miles before he lost control of his 2005 Ultima. One of his passengers, Jazzman Jacobs, also died in the crash.</t>
  </si>
  <si>
    <t>http://www.wral.com/two-dead-after-fatal-police-chase-in-orange-county/13399771/</t>
  </si>
  <si>
    <t>Jazzman Vontrazc Jacobs</t>
  </si>
  <si>
    <t>Corey Hicks</t>
  </si>
  <si>
    <t>http://archive.wtsp.com/images/300/169/2/assetpool/images/100726120820_corey-hicks.jpg</t>
  </si>
  <si>
    <t>180 West Interstate 65 Service Rd</t>
  </si>
  <si>
    <t>North Mobile</t>
  </si>
  <si>
    <t>36608</t>
  </si>
  <si>
    <t>Hicks was the prime suspect in the death of his mother. Police tracked her automobile out of Florida and to a Days Inn parking lot, where a SWAT force moved in to arrest him. Hicks answered by swinging a hatchet at them, and he was fatally shot.</t>
  </si>
  <si>
    <t>http://archive.wtsp.com/news/story.aspx?storyid=138323</t>
  </si>
  <si>
    <t>Channing Eugene Nicholson</t>
  </si>
  <si>
    <t>http://www.gastongazette.com/polopoly_fs/1.210936.1380580499!/fileImage/httpImage/image.jpg_gen/derivatives/landscape_445/fatal-wreck.jpg</t>
  </si>
  <si>
    <t>246 N New Hope Rd</t>
  </si>
  <si>
    <t>Nicholson was killed in a one-vehicle motorcycle crash with police in hot pursuit at over 100 MPH, according to officers. Family held that the police narrative of events was exaggerated and dubious.</t>
  </si>
  <si>
    <t>http://www.gastongazette.com/spotlight/racing-police-chase-now-part-of-fatal-motorcycle-wreck-1.210934</t>
  </si>
  <si>
    <t>Thomas Jeffery Sadler</t>
  </si>
  <si>
    <t>http://cdn.abclocal.go.com/images/wtvd/cms_exf_2007/_video_wn_images/9060662_600x338.jpg</t>
  </si>
  <si>
    <t>Wiggs St. and Mial St.</t>
  </si>
  <si>
    <t>27608</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</si>
  <si>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</si>
  <si>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</si>
  <si>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Thomas Patton</t>
  </si>
  <si>
    <t>900 block Avenida de Las Flores</t>
  </si>
  <si>
    <t>Thousand Oaks</t>
  </si>
  <si>
    <t>91360</t>
  </si>
  <si>
    <t>Neighbor called police after Thomas Patton and his wife argued. Police arrived, Thomas had a knife and is said to have threatened police. He was shot 26 times. Family said he was distraught over losing his job, possibly suicidal, just needed help.</t>
  </si>
  <si>
    <t>http://articles.latimes.com/2001/oct/15/local/me-57478</t>
  </si>
  <si>
    <t>104/martha</t>
  </si>
  <si>
    <t>Asberry Wylder</t>
  </si>
  <si>
    <t>5300 Rivers Ave</t>
  </si>
  <si>
    <t>Wylder was suspected of taking a ham, at knifepoint, from a Piggly Wiggly. During an attempt to subdue him officers used pepper spray and then fatally shot him, after he assaulted one of the six officers with his knife. Witnesses said he was shot after being cuffed. A second private autopsy showed he'd also been beaten. Among his family's questions was why he was in public to begin with; he'd been under an involuntary commitment order.</t>
  </si>
  <si>
    <t>http://old.chronicle.augusta.com/stories/2003/11/13/met_391304.shtml</t>
  </si>
  <si>
    <t>Reginald Lamont “Deucey” Epps</t>
  </si>
  <si>
    <t>https://usgunviolence.files.wordpress.com/2013/07/reginald-lamont-epps.jpg?w=144&amp;h=224</t>
  </si>
  <si>
    <t>142 Straight Road</t>
  </si>
  <si>
    <t>Roanoke Rapids</t>
  </si>
  <si>
    <t>27870</t>
  </si>
  <si>
    <t>Halifax County Sheriff's Office</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</si>
  <si>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</si>
  <si>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</si>
  <si>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Eric (or Edward) Snowden</t>
  </si>
  <si>
    <t>6877 Dorchester Rd</t>
  </si>
  <si>
    <t>29418</t>
  </si>
  <si>
    <t>Snowden was aggressively harassed by a gang of white men in a video store, and held them at bay with a handgun. When police arrived and found Snowden holding the gun, he was quickly shot four times, fatally, without any chance to explain. Street protests and prolonged legal battles followed. His family ultimately settled with the city for a $70K wrongful death suit. (First name widely reported as "Edward".)</t>
  </si>
  <si>
    <t>http://caselaw.findlaw.com/sc-court-of-appeals/1332192.html</t>
  </si>
  <si>
    <t>Jonathan Larry Harden</t>
  </si>
  <si>
    <t>http://images.onset.freedom.com/pressenterprise/gallery/njrvvc-sbpursuitshootingmug.jpg</t>
  </si>
  <si>
    <t>Mojave Fwy</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</si>
  <si>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</si>
  <si>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</si>
  <si>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Jose Antonio Espinoza Ruiz</t>
  </si>
  <si>
    <t>15th Street and Avenue A</t>
  </si>
  <si>
    <t>Levelland</t>
  </si>
  <si>
    <t>79336</t>
  </si>
  <si>
    <t>Hockley</t>
  </si>
  <si>
    <t>Levelland Police Department</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</si>
  <si>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</si>
  <si>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</si>
  <si>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Jose Ceja</t>
  </si>
  <si>
    <t>2000 Sousa Court</t>
  </si>
  <si>
    <t>The subject was allegedly drunk and threatening, in his home armed with a knife. He allegedly charged officers when they arrived and was killed at the scene.</t>
  </si>
  <si>
    <t>http://www.dailyrepublic.com/news/crimecourts/police-disturbance-call-leads-to-officer-involved-shooting/</t>
  </si>
  <si>
    <t>Joshua Omar Garcia</t>
  </si>
  <si>
    <t>http://www.everythinglubbock.com/media/lib/197/3/3/d/33d162c6-2467-4a39-9e4d-23f0fc95f096/Headline.jpg</t>
  </si>
  <si>
    <t>US Hwy 380</t>
  </si>
  <si>
    <t>Tahoka</t>
  </si>
  <si>
    <t>79373</t>
  </si>
  <si>
    <t>Lynn</t>
  </si>
  <si>
    <t>Lynn County Sheriff’s Office</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</si>
  <si>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</si>
  <si>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</si>
  <si>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http://images1.westword.com/imager/a-facebook-photo-of-kavonda-early-payton/u/original/6539012/kavonda.earl.payton.facebook.1.565x300.jpg</t>
  </si>
  <si>
    <t>East 6th Avenue and Tower Road</t>
  </si>
  <si>
    <t>The subject had allegedly just robbed a convenience store and when contacted by police refused to comply with the order to drop his gun. Officers fired on the subject and killed him.</t>
  </si>
  <si>
    <t>http://denver.suntimes.com/den-news/7/103/64165/man-killed-by-officer-after-chase-identified</t>
  </si>
  <si>
    <t>Kenneth Brown</t>
  </si>
  <si>
    <t>http://www.killedbypolice.net/victims/150095.jpg</t>
  </si>
  <si>
    <t>300 East Harrison Ave</t>
  </si>
  <si>
    <t>Guthrie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</si>
  <si>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</si>
  <si>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</si>
  <si>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</si>
  <si>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Kenneth Kreyssig</t>
  </si>
  <si>
    <t>http://i0.wp.com/static.bangordailynews.com/wp-content/uploads/2014/01/10022121_H12111985-250x250.jpg?quality=90&amp;w=635</t>
  </si>
  <si>
    <t>645 Smyrna Center Road</t>
  </si>
  <si>
    <t>Smyrna Mills</t>
  </si>
  <si>
    <t>04780</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</si>
  <si>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</si>
  <si>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</si>
  <si>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Kevin D. Garrett</t>
  </si>
  <si>
    <t>2800 block East 79th Street</t>
  </si>
  <si>
    <t>An unmarked police car hit and killed a man crossing a street without proper streetlights.</t>
  </si>
  <si>
    <t>http://www.chicagotribune.com/news/local/breaking/chi-man-fatally-hit-by-car-on-south-side-20150204-story.html</t>
  </si>
  <si>
    <t>Kristiana Coignard</t>
  </si>
  <si>
    <t>http://www.killedbypolice.net/victims/150063.jpg</t>
  </si>
  <si>
    <t>302 W. Cotton Street</t>
  </si>
  <si>
    <t>The teen girl entered the police station presumably to get help. Officers believed she was armed with a gun. She allegedly had a knife and was tasered to no effect. Officers shot and killed her.</t>
  </si>
  <si>
    <t>https://www.wsws.org/en/articles/2015/01/30/polie-j30.html</t>
  </si>
  <si>
    <t>Ledarius D. Williams</t>
  </si>
  <si>
    <t>http://www.nydailynews.com/news/world/man-killed-st-louis-survived-2009-police-shooting-article-1.2102871#</t>
  </si>
  <si>
    <t>4100 block Minnesota Avenue</t>
  </si>
  <si>
    <t>63118</t>
  </si>
  <si>
    <t>Officers on patrol in the Dutchtown section of St. Louis saw a man run away from them. They chased him into the bushes and struggled with him to get his gun away. Officers fired and killed the man.</t>
  </si>
  <si>
    <t>Leslie Sapp III</t>
  </si>
  <si>
    <t>https://cbspittsburgh.files.wordpress.com/2015/01/leslie_sapp.jpg?w=770</t>
  </si>
  <si>
    <t>101 Redlyn Street</t>
  </si>
  <si>
    <t>U.S. Marshals’ Task Force</t>
  </si>
  <si>
    <t>Marshals went to serve a rape warrant on the suspect who pointed a pellet gun at the officers and was killed at the scene.</t>
  </si>
  <si>
    <t>http://www.post-gazette.com/local/city/2015/01/06/Police-investigate-possible-shooting-in-Knoxville-Pittsburgh-Marshals-Service/stories/201501060150</t>
  </si>
  <si>
    <t>Lewis Lee Lembke</t>
  </si>
  <si>
    <t>4519 S.W. Masters Loop</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</si>
  <si>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</si>
  <si>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</si>
  <si>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Freddie Gray</t>
  </si>
  <si>
    <t>http://baltimore.cbslocal.com/2015/04/19/freddie-gray-passes-away-after-being-injured-in-police-custody/</t>
  </si>
  <si>
    <t>1700 block Presbury Street</t>
  </si>
  <si>
    <t>According to police Mr. Gay was arrested because he 'fled unprovoked upon noticing police,' and he was found to have a knife in his pocket. He died from omplications from broken vertabrae/partially severed spinal cord</t>
  </si>
  <si>
    <t>http://touch.baltimoresun.com/#section/-1/article/p2p-83335428/</t>
  </si>
  <si>
    <t>David Tiscareno</t>
  </si>
  <si>
    <t>http://media2.kshb.com//photo/2012/12/16/topeka_shooting_pic_20121216231517_640_480.JPG</t>
  </si>
  <si>
    <t>300 block SW Western Avenue</t>
  </si>
  <si>
    <t>Topeka Police Department, Kansas Bureau of Investigation</t>
  </si>
  <si>
    <t>According to a statement from the sheriff's office, the man attempted to exit the home with a gun after the tear gas was deployed. Officers opened fire, killing him.</t>
  </si>
  <si>
    <t>http://www.kshb.com/news/state/kansas/topeka-shooting-suspect-david-edward-tiscareno-sought-in-murder-of-two-police-officers</t>
  </si>
  <si>
    <t>Thomas Helvic</t>
  </si>
  <si>
    <t>700 E Verot School Road</t>
  </si>
  <si>
    <t>70508</t>
  </si>
  <si>
    <t>Thomas Helvic of Port Allen led police on a chase after he allegedly tried to rob a Home Bank branch on Ambassador Caffery Parkway in October. That chase ended in a field where Helvic was killed. He is also a suspect in a string of bank robberies across Lafayette, Alexandria, Broussard, and Opelousas.</t>
  </si>
  <si>
    <t>http://www.katc.com/news/bank-robbery-suspect-shooting-case-going-to-grand-jury/</t>
  </si>
  <si>
    <t>Bryan Snyder Valle</t>
  </si>
  <si>
    <t>Carnegie Drive and Hospitality Lane</t>
  </si>
  <si>
    <t>California Highway Patrol, San Bernardino Sheriff's Office</t>
  </si>
  <si>
    <t>After a carjacking that resulted in the death of Obette Lacap, a high speed pursuit, Bryan Snyder Valle and his accomplice crashed, came out shooting and was killed.</t>
  </si>
  <si>
    <t>http://205.234.241.62/balitangamerica/family-mourns-fil-am-killed-in-attempted-car-jacking/</t>
  </si>
  <si>
    <t>Thomas Edward Pulst</t>
  </si>
  <si>
    <t>http://usgunviolence.files.wordpress.com/2014/02/thomas-edward-pulst.jpg?w=625</t>
  </si>
  <si>
    <t>2700 block Carmel Drive</t>
  </si>
  <si>
    <t>59404</t>
  </si>
  <si>
    <t>Cascade County Sheriff’s Office</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</si>
  <si>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</si>
  <si>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</si>
  <si>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Jared Huey</t>
  </si>
  <si>
    <t>http://extras.mnginteractive.com/live/media/site296/2012/0707/20120707_073552_07-07jaredmugnew_200.jpg</t>
  </si>
  <si>
    <t>600 block Sheridan Street</t>
  </si>
  <si>
    <t>Police were pursuing a suspected robber of a convenience store. The vehicle crashed into a fire hydrant. Officers pursued and shot when, they claim, the boy pointed a gun at them. Witnesses dispute this story, and a federal lawsuit was filed in Sacramento District Court.</t>
  </si>
  <si>
    <t>http://www.timesheraldonline.com/news/ci_23210494/father-vallejo-teen-killed-by-police-files-civil</t>
  </si>
  <si>
    <t>Anton Barrett</t>
  </si>
  <si>
    <t>http://ww3.hdnux.com/photos/13/33/24/2995498/11/628x471.jpg</t>
  </si>
  <si>
    <t>200 block Wilson Avenue</t>
  </si>
  <si>
    <t>After an attempt to stop a vehicle because of erratic driving, the police were led on a chase. When the vehicle stopped, police thought Barrett was pulling a gun, but it was a wallet. The shot and tasered him, and he died of the injuries.</t>
  </si>
  <si>
    <t>http://www.sfgate.com/crime/article/Fatal-shooting-by-Vallejo-police-is-2nd-in-3-days-3590418.php</t>
  </si>
  <si>
    <t>Peter Mestler</t>
  </si>
  <si>
    <t>http://extras.mnginteractive.com/live/media/site296/2012/0529/20120529_034456_5-29%20Mestler%20WEB%20copy_200.jpg</t>
  </si>
  <si>
    <t>Sonoma Boulevard and Carolina Street</t>
  </si>
  <si>
    <t>Upset over a divorce, Mestler threatened several people with his pellet gun before he pointed it at officers. They shot and killed him.</t>
  </si>
  <si>
    <t>http://www.news10.net/story/news/2014/01/20/4685999/</t>
  </si>
  <si>
    <t>Marshall Tobin</t>
  </si>
  <si>
    <t>709 Lincoln Road West</t>
  </si>
  <si>
    <t>Police were called on a domestic disturbance, caught up with Tobin in a grocery store parking lot. They tasered him, but he pulled a gun, at which point he was shot and killed.</t>
  </si>
  <si>
    <t>http://abc7news.com/archive/8724548/</t>
  </si>
  <si>
    <t>Mario Romero</t>
  </si>
  <si>
    <t>http://extras.mnginteractive.com/live/media/site296/2012/0904/20120904_072912_09-04Shooting_M_Romero_200.jpg</t>
  </si>
  <si>
    <t>100 block Pepper Drive</t>
  </si>
  <si>
    <t>94589</t>
  </si>
  <si>
    <t>Officers were in an area known for its gang activity, around 4:30 a.m. when they saw a car with two men inside, police shined their lights and approached. Police said Romero reached for a gun, and officers then fired 31 rounds. Romero’s weapon turned out to be a non-lethal pellet gun.</t>
  </si>
  <si>
    <t>http://www.sfgate.com/crime/article/Vallejo-police-chief-defends-lethal-force-3842847.php</t>
  </si>
  <si>
    <t>Jeremiah Moore</t>
  </si>
  <si>
    <t>http://ww2.kqed.org/news/wp-content/uploads/sites/10/2014/04/jeremiah.jpg</t>
  </si>
  <si>
    <t>2504 Alameda Drive</t>
  </si>
  <si>
    <t>Two naked men were destroying property, including their home and cars. They claimed one of the men--who was on the autism spectrum--pointed a rifle at them. Witnesses dispute this claim.</t>
  </si>
  <si>
    <t>http://blogs.kqed.org/newsfix/2014/04/04/131648/vallejo-police-killing-mystery</t>
  </si>
  <si>
    <t>Gerardo Delgado</t>
  </si>
  <si>
    <t>http://cbsmiami.files.wordpress.com/2012/08/gerardo_delgado_police_detective_shooting.jpg</t>
  </si>
  <si>
    <t>Coral Way &amp; SW 60th Ct</t>
  </si>
  <si>
    <t>As officers approach a suspected marijuana grow house, Delgado gets out of the car and starts shooting, wounding an officer before getting shot and killed.</t>
  </si>
  <si>
    <t>http://www.miamiherald.com/2013/05/09/3389013/video-depicts-wild-shootout-that.html#</t>
  </si>
  <si>
    <t>Candace Jackson</t>
  </si>
  <si>
    <t>http://bloximages.chicago2.vip.townnews.com/news-journal.com/content/tncms/assets/v3/editorial/1/2f/12f273d0-b97d-11e2-b761-001a4bcf887a/518d034691378.image.jpg</t>
  </si>
  <si>
    <t>2000 block Eden Drive</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</si>
  <si>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</si>
  <si>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</si>
  <si>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Kendrec McDade</t>
  </si>
  <si>
    <t>http://latimesblogs.latimes.com/.a/6a00d8341c630a53ef0167645c45c1970b-320wi</t>
  </si>
  <si>
    <t>700 block Sunset Avenue</t>
  </si>
  <si>
    <t>In a case of mistaken identity, police attempted to subdue McDade. Officers mistook other officers' gunshots as coming from McDade, so they shot ad killed him.</t>
  </si>
  <si>
    <t>http://latimesblogs.latimes.com/lanow/2012/12/kendrec-mcdade-pasadena-police-shooting-justified.html</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</si>
  <si>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</si>
  <si>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</si>
  <si>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</si>
  <si>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</si>
  <si>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William McKnight</t>
  </si>
  <si>
    <t>Springcrest Street and Almond Drive</t>
  </si>
  <si>
    <t>FBI Safe Streets Task Force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</si>
  <si>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</si>
  <si>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</si>
  <si>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Andrew P. Bush</t>
  </si>
  <si>
    <t>4400 block El Paulo Ct.</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</si>
  <si>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</si>
  <si>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</si>
  <si>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</si>
  <si>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</si>
  <si>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Jose Garcia</t>
  </si>
  <si>
    <t>Williams road and Augustine Road</t>
  </si>
  <si>
    <t>63025</t>
  </si>
  <si>
    <t>Missouri Highway Patrol, St. Louis County Police Department, Eureka Police Department, and the Franklin County Sheriff’s Department</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</si>
  <si>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</si>
  <si>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</si>
  <si>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Charles Burns</t>
  </si>
  <si>
    <t>http://extras.mnginteractive.com/live/media/site571/2013/0530/20130530__ecct05xxburns~1_GALLERY.JPG</t>
  </si>
  <si>
    <t>Barcelona Circle and Buchanan Road</t>
  </si>
  <si>
    <t>94509</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</si>
  <si>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</si>
  <si>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</si>
  <si>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Terrance Terrell Franklin</t>
  </si>
  <si>
    <t>http://kmsp.images.worldnow.com/images/22220395_BG4.jpg</t>
  </si>
  <si>
    <t>2717 Bryant Avenue South</t>
  </si>
  <si>
    <t>After police chased Franklin, having identified him as a burglary suspect, he broke into a home. Police sent a dog in, and police followed. Two police were shot, although it was unclear who shot them. Franklin was shot and killed.</t>
  </si>
  <si>
    <t>http://blogs.citypages.com/blotter/2013/05/terrence_franklin_shot_multiple_times_by_mpd_but_its_unclear_whether_he_fired_a_shot_himself.php</t>
  </si>
  <si>
    <t>Ivan Romero Olivares</t>
  </si>
  <si>
    <t>http://extras.mnginteractive.com/live/media/site569/2013/0512/20130512__IvanRomero_motorcycle_200.JPG</t>
  </si>
  <si>
    <t>West 26th Street and Blaisdell Avenue</t>
  </si>
  <si>
    <t>55404</t>
  </si>
  <si>
    <t>Romero's motorcycle collided with a police SUV shortly after a police crisis in which two officers were shot and a suspect was killed. Romero reportedly had a green light and was proceeding through the intersection when he collided with the SUV. Police say the SUV had its sirens and lights activated at the time.</t>
  </si>
  <si>
    <t>Officer involved faced no discipline</t>
  </si>
  <si>
    <t>http://www.myfoxphilly.com/story/23967768/minneapolis-police-update-ivan-romero-olivares-motorcycle-crash</t>
  </si>
  <si>
    <t>Julie Serna Gonzales</t>
  </si>
  <si>
    <t>http://extras.mnginteractive.com/live/media/site557/2013/0425/20130425_034007_Julie%20Serna%20Gonzales_GALLERY.jpg</t>
  </si>
  <si>
    <t>59 Alderwood Drive</t>
  </si>
  <si>
    <t>This FBI instructor claimed his estranged wife would have killed him with a knife if he had not shot and killed her. Charged with second-degree murder and using a firearm in the commission of a felony. First trial ended in a mistrial.</t>
  </si>
  <si>
    <t>http://news.fredericksburg.com/newsdesk/2014/03/11/fbi-agents-case-goes-to-jurors-today/</t>
  </si>
  <si>
    <t>Gerald "Skip" Tyrone Murphy</t>
  </si>
  <si>
    <t>http://binaryapi.ap.org/7f44409a56664c5a97185e0a1f2138fc/460x.jpg</t>
  </si>
  <si>
    <t>200 block Grand Street</t>
  </si>
  <si>
    <t>08611</t>
  </si>
  <si>
    <t>Trenton Police Department SWAT</t>
  </si>
  <si>
    <t>After a murder/hostage standoff involving at least three children, officers stormed the home, shooting and killing Murphy.</t>
  </si>
  <si>
    <t>http://www.nytimes.com/2013/05/13/nyregion/trenton-hostage-standoff.html?_r=0</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</si>
  <si>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</si>
  <si>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</si>
  <si>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</si>
  <si>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</si>
  <si>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</si>
  <si>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Christopher Dubois</t>
  </si>
  <si>
    <t>http://usgunviolence.files.wordpress.com/2014/03/christopher-dubois.jpg?w=625</t>
  </si>
  <si>
    <t>2600 block South Federal Boulevard</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</si>
  <si>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</si>
  <si>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</si>
  <si>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</si>
  <si>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</si>
  <si>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</si>
  <si>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</si>
  <si>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</si>
  <si>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</si>
  <si>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Shawn Corey Cannady</t>
  </si>
  <si>
    <t>2800 block W. Garrison Ave.</t>
  </si>
  <si>
    <t>Baltimore police officers were driving past an alley when they saw Cannady with his "hands in his waist area," according to board documents. Suspecting that Cannady could be carrying a weapon, the officers pulled their vehicle into the alley and saw Cannady and another individual sitting in the front of a cream-colored Lexus. The officers got out of their car, with badges hanging from their necks, and shined a flashlight into the vehicle. Police said Cannady began to drive the Lexus toward the officers, and an officer fired one bullet into the vehicle, killing Cannady. The city eventually gave $100,000 to the family.</t>
  </si>
  <si>
    <t>http://articles.baltimoresun.com/2013-05-14/news/bs-md-ci-fatal-settlement-20130514_1_rayam-officers-north-baltimore</t>
  </si>
  <si>
    <t>Louis M. Squires</t>
  </si>
  <si>
    <t>http://media.masslive.com/breakingnews/photo/2013/05/12751976-large.jpg</t>
  </si>
  <si>
    <t>18 Braddock St.</t>
  </si>
  <si>
    <t>What began as a relationship dispute, escalated when property was destroyed and Squires fired a gun. Police intervened, shooting and killing Squires.</t>
  </si>
  <si>
    <t>http://www.masslive.com/news/index.ssf/2013/05/springfield_police_records_lou.html</t>
  </si>
  <si>
    <t>Frankie Pitt</t>
  </si>
  <si>
    <t>http://wric.images.worldnow.com/images/20574027_BG4.jpg</t>
  </si>
  <si>
    <t>Chippenham Parkway ramp and Hull Street Road</t>
  </si>
  <si>
    <t>Midlothian</t>
  </si>
  <si>
    <t>23112</t>
  </si>
  <si>
    <t>Chesterfield Police Department</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</si>
  <si>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</si>
  <si>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</si>
  <si>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Shawn Joseph Jetmore Stoddard-Nunez</t>
  </si>
  <si>
    <t>http://extras.mnginteractive.com/live/media/site571/2013/0515/20130515__erev0512hayshooting03~1.JPG</t>
  </si>
  <si>
    <t>Fletcher Lane and Watkins Street</t>
  </si>
  <si>
    <t>94544</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</si>
  <si>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</si>
  <si>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</si>
  <si>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Ramarley Graham</t>
  </si>
  <si>
    <t>http://graphics8.nytimes.com/images/2013/05/16/nyregion/16graham-1/16graham-1-popup-v2.jpg</t>
  </si>
  <si>
    <t>East 229th Street</t>
  </si>
  <si>
    <t>A narcotics unit was staking out a bodega in the Wakefield neighborhood of the Bronx, acting on a tip that drug sales were taking place there. Two officers reported that they had witnessed three men leaving the bodega together and that they had a gun. Officer Haste chased Graham into the family’s home and confronted him in a small bathroom. The officer fatally shot and killed Graham, but it later became clear that Graham had been unarmed.</t>
  </si>
  <si>
    <t>Officer tried for manslaughter; dismissed</t>
  </si>
  <si>
    <t>http://www.nytimes.com/2013/05/16/nyregion/charges-dismissed-in-officers-killing-of-unarmed-teenager.html?_r=0</t>
  </si>
  <si>
    <t>Lejoy Grissom</t>
  </si>
  <si>
    <t>http://homicide.latimes.com.s3.amazonaws.com/media/homicide/lejoy_grissom.jpg</t>
  </si>
  <si>
    <t>Motor Avenue and Venice Boulevard</t>
  </si>
  <si>
    <t>Police pulled Grissom as a suspect in an electronics store robbery. They said he made furtive movements and shot and killed him. A jury awarded the family $8.8 million, despite the fact he robbed the store.</t>
  </si>
  <si>
    <t>http://blogs.lawyers.com/2013/05/police-shooting-victims-family-wins-8m/</t>
  </si>
  <si>
    <t>Justin Cairns</t>
  </si>
  <si>
    <t>http://usgunviolence.files.wordpress.com/2014/03/justin-cairns1.jpg</t>
  </si>
  <si>
    <t>22000 block West Charles Road</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</si>
  <si>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</si>
  <si>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</si>
  <si>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</si>
  <si>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</si>
  <si>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James Genda</t>
  </si>
  <si>
    <t>64</t>
  </si>
  <si>
    <t>http://media2.newsnet5.com//photo/2013/05/16/my_dad_20130516202626_640_480.JPG</t>
  </si>
  <si>
    <t>Wolf Ledges Pkwy &amp; E Thornton Street</t>
  </si>
  <si>
    <t>44311</t>
  </si>
  <si>
    <t>University of Akron Police Department</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</si>
  <si>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</si>
  <si>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</si>
  <si>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Malcolm Gracia</t>
  </si>
  <si>
    <t>http://wlne.images.worldnow.com/images/18558819_BG2.jpg</t>
  </si>
  <si>
    <t>Ash Street and Middle Street</t>
  </si>
  <si>
    <t>New Bedford</t>
  </si>
  <si>
    <t>02740</t>
  </si>
  <si>
    <t>New Bedford Police Department</t>
  </si>
  <si>
    <t>Police shot Gracia after he stabbed a detective. The encounter started when a sergeant watching surveillance video saw Gracia, who had a history of mental illness, exchange a possible gang-related handshake on the Temple Landing basketball courts.</t>
  </si>
  <si>
    <t>http://www.southcoasttoday.com/apps/pbcs.dll/article?AID=/20130517/NEWS/305170323/1001</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</si>
  <si>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</si>
  <si>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</si>
  <si>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</si>
  <si>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</si>
  <si>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</si>
  <si>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</si>
  <si>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</si>
  <si>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</si>
  <si>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</si>
  <si>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</si>
  <si>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Victoria Helen Roger-Vasselin</t>
  </si>
  <si>
    <t>67</t>
  </si>
  <si>
    <t>http://ak-cache.legacy.net/legacy/images/Cobrands/AppealDemocrat/Photos/000986641_191403.jpg</t>
  </si>
  <si>
    <t>764 Mariner Loop</t>
  </si>
  <si>
    <t>Officers went to the Mariner Loop home after receiving a call that a U.S. Census worker had been confronted by residents who pointed a firearm at the worker and said they would not answer any questions. When two officers arrived, Lionel Craig Patterson answered the door, armed with a handgun. As officers were dealing with him, Victoria Helen Roger-Vasselin approached the door with a shotgun and ignored officers' orders to release the weapon. As she advanced on officers, she continued to point the shotgun at them and they shot and killed her.</t>
  </si>
  <si>
    <t>http://www.appeal-democrat.com/article_75fed368-d3b5-562f-b524-7fe2ac67990b.html</t>
  </si>
  <si>
    <t>Terrence Dawson</t>
  </si>
  <si>
    <t>http://localtvwreg.files.wordpress.com/2013/05/promo193202183.jpg?w=185&amp;h=103&amp;crop=1</t>
  </si>
  <si>
    <t>400 block South 1st Street</t>
  </si>
  <si>
    <t>Blytheville</t>
  </si>
  <si>
    <t>72315</t>
  </si>
  <si>
    <t>Mississippi</t>
  </si>
  <si>
    <t>Blytheville Police Department</t>
  </si>
  <si>
    <t>Dawson fought with his girlfriend, took her hostage with a knife to her throat. Police tried to physically take the knife, shooting and killing Dawson during the fight.</t>
  </si>
  <si>
    <t>http://www.kait8.com/story/22289908/prosecutor-officer-justified-in-blytheville-shooting</t>
  </si>
  <si>
    <t>Henry Glover</t>
  </si>
  <si>
    <t>http://media.nola.com/crime_impact/photo/11059615-small.jpg</t>
  </si>
  <si>
    <t>Seine St &amp; Texas Dr</t>
  </si>
  <si>
    <t>Algiers</t>
  </si>
  <si>
    <t>70114</t>
  </si>
  <si>
    <t>This is almost too complex to describe. NOPD officer David Warren shot Glover in the chest with a .223 rifle near an Algiers strip mall. Another officer later burned the body on a Mississippi River levee.</t>
  </si>
  <si>
    <t>http://www.nola.com/crime/index.ssf/2010/11/former_new_orleans_cop_says_he.html</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</si>
  <si>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</si>
  <si>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</si>
  <si>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</si>
  <si>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</si>
  <si>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</si>
  <si>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Naim Keith Labaki</t>
  </si>
  <si>
    <t>http://www.jenningsdailynews.net/wp-content/uploads/2013/05/tues-labaki.jpg</t>
  </si>
  <si>
    <t>Highway 150 and I-80</t>
  </si>
  <si>
    <t>Evanston</t>
  </si>
  <si>
    <t>82930</t>
  </si>
  <si>
    <t>Uinta</t>
  </si>
  <si>
    <t>Evanston Police Department, Uinta County Sheriff’s Office</t>
  </si>
  <si>
    <t>Labaki fired a shot into a sporting goods store. After a pursuit, officers ran him off the road and when he pointed his rifle at officers, they shot him.</t>
  </si>
  <si>
    <t>http://fox13now.com/2013/05/19/man-shot-killed-by-police-in-wyoming/</t>
  </si>
  <si>
    <t>Joshua "Omar" Johnson</t>
  </si>
  <si>
    <t>http://media.hamptonroads.com/cache/files/images/1095981.jpg</t>
  </si>
  <si>
    <t>21st Street and Colonial Avenue</t>
  </si>
  <si>
    <t>23517</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</si>
  <si>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</si>
  <si>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</si>
  <si>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Anthony Michael Bland</t>
  </si>
  <si>
    <t>http://ak-cache.legacy.net/legacy/images/Cobrands/DailyPress/Photos/photo_1490542_0_Photo1_cropped_20130528.jpg</t>
  </si>
  <si>
    <t>8679 Pocahontas Trail</t>
  </si>
  <si>
    <t>23185</t>
  </si>
  <si>
    <t>James City</t>
  </si>
  <si>
    <t>James City County Police Department</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</si>
  <si>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</si>
  <si>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</si>
  <si>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</si>
  <si>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</si>
  <si>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</si>
  <si>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</si>
  <si>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</si>
  <si>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</si>
  <si>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Robert Shirar</t>
  </si>
  <si>
    <t>http://www.fatalencounters.org/wp-content/uploads/2013/10/RobertShirar.jpg</t>
  </si>
  <si>
    <t>Indio Boulevard and Interstate 10</t>
  </si>
  <si>
    <t>92203</t>
  </si>
  <si>
    <t>After crashing his vehicle on Interstate 10, Shirar threatened investigating CHP officers. They shot and killed him.</t>
  </si>
  <si>
    <t>http://archive.desertsun.com/article/20130119/NEWS0801/301190057/Coachella-Valley-police-use-force-reports-drop-four-deadly-shootings-ties-record</t>
  </si>
  <si>
    <t>Belton "Amir" Lomax</t>
  </si>
  <si>
    <t>Locust Avenue and Devon Street</t>
  </si>
  <si>
    <t>19138</t>
  </si>
  <si>
    <t>Police say Lomax ran from officers who were responding to calls about a man with a gun before aiming his gun at them.</t>
  </si>
  <si>
    <t>Ibragim Todashev</t>
  </si>
  <si>
    <t>http://michellemalkin.com/wp-content/uploads/2013/05/todashev-ibragim-clean-jpg.jpg</t>
  </si>
  <si>
    <t>6022 Peregrine Avenue</t>
  </si>
  <si>
    <t>FBI</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</si>
  <si>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</si>
  <si>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</si>
  <si>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Clinton Roebexar Allen</t>
  </si>
  <si>
    <t>http://www.kesq.com/image/view/-/21256528/medRes/1/-/maxh/360/maxw/640/-/u2ngwpz/-/shirar-jpg.jpg</t>
  </si>
  <si>
    <t>3300 block Southern Oaks Boulevard</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</si>
  <si>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</si>
  <si>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http://crimeblog.dallasnews.com/2013/03/dallas-police-officer-fatally-shoots-suspect-after-major-disturbance-at-apartment-complex.html/</t>
  </si>
  <si>
    <t>Julian Dawkins</t>
  </si>
  <si>
    <t>http://images.wjla.com/communities/juian_dawkins_296.jpg</t>
  </si>
  <si>
    <t>100 block Lynhaven Drive</t>
  </si>
  <si>
    <t>22305</t>
  </si>
  <si>
    <t>Dawkins and an off-duty deputy, Craig Patterson, argued. Patterson got his badge and his gun and attempted to arrest Dawkins, instead, shooting and killing him. Patterson was sentenced to 6 years.</t>
  </si>
  <si>
    <t>http://www.wusa9.com/story/news/local/2014/02/06/patterson-dawkins-sentencing/5252259/</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</si>
  <si>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</si>
  <si>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</si>
  <si>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</si>
  <si>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</si>
  <si>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</si>
  <si>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</si>
  <si>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Jeremy Goulet</t>
  </si>
  <si>
    <t>http://extras.mnginteractive.com/live/media/site6/2013/0227/20130227_122600_sscs0227goulet01_GALLERY.jpg</t>
  </si>
  <si>
    <t>800 block North Branciforte Avenue</t>
  </si>
  <si>
    <t>Santa Cruz</t>
  </si>
  <si>
    <t>95062</t>
  </si>
  <si>
    <t>Santa Cruz County Sheriff's Office, Santa Cruz Police Department</t>
  </si>
  <si>
    <t>Officer came to Goulet's home to investigate a sex crime. He killed them, and left. He returned to the home shortly later, where he was confronted and killed.</t>
  </si>
  <si>
    <t>http://www.santacruzsentinel.com/ci_23308819/da-officers-who-shot-goulet-acted-heroic</t>
  </si>
  <si>
    <t>Charles Curl</t>
  </si>
  <si>
    <t>1 W Manchester Blvd</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</si>
  <si>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</si>
  <si>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</si>
  <si>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Adam R. Bergseth</t>
  </si>
  <si>
    <t>http://www.stjosephpost.com/wp-content/uploads/2012/07/Adam-Bergseth.jpg</t>
  </si>
  <si>
    <t>916 Gayla Lane</t>
  </si>
  <si>
    <t>Marionville</t>
  </si>
  <si>
    <t>65705</t>
  </si>
  <si>
    <t>Officer responded to a call from someone reporting a woman was being held against her will. Officer encountered the subject, Adam R. Bergseth, who approached the officer in a threatening manner while wielding scissors. The officer shot and killed Bergseth.</t>
  </si>
  <si>
    <t>http://www.monett-times.com/story/1869527.html</t>
  </si>
  <si>
    <t>Leonard Thomas</t>
  </si>
  <si>
    <t>200 block 55th Avenue East</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</si>
  <si>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</si>
  <si>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</si>
  <si>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</si>
  <si>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Douglas Musto</t>
  </si>
  <si>
    <t>128 Elm Street</t>
  </si>
  <si>
    <t>Westfield</t>
  </si>
  <si>
    <t>01085</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</si>
  <si>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</si>
  <si>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</si>
  <si>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John Valluzzo</t>
  </si>
  <si>
    <t>http://ww1.hdnux.com/photos/21/70/51/4688468/3/628x471.jpg</t>
  </si>
  <si>
    <t>423 Ridgebury Road</t>
  </si>
  <si>
    <t>06877</t>
  </si>
  <si>
    <t>Ridgefield Police Department</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</si>
  <si>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</si>
  <si>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</si>
  <si>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Stephen P. Bethea</t>
  </si>
  <si>
    <t>http://bloximages.chicago2.vip.townnews.com/pantagraph.com/content/tncms/assets/v3/editorial/e/0c/e0c706f8-8dc8-11e2-988f-001a4bcf887a/5143b0217c8fb.preview-620.jpg</t>
  </si>
  <si>
    <t>8 Melrose Court</t>
  </si>
  <si>
    <t>61704</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</si>
  <si>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</si>
  <si>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</si>
  <si>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Atom Ziniewicz</t>
  </si>
  <si>
    <t>Parks Highway</t>
  </si>
  <si>
    <t>Healy</t>
  </si>
  <si>
    <t>99743</t>
  </si>
  <si>
    <t>Denali</t>
  </si>
  <si>
    <t>Alaska Police Department</t>
  </si>
  <si>
    <t>Officers were searching a wooded area for Ziniewicz in connection with an earlier shooting. During the manhunt, Ziniewicz was fatally shot.</t>
  </si>
  <si>
    <t>http://www.newsminer.com/virginia-man-shot-killed-by-alaska-state-troopers-near-healy/article_7a0375a2-a33c-5f64-b1f8-1aa694496145.html</t>
  </si>
  <si>
    <t>Chris Chipman</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</si>
  <si>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</si>
  <si>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</si>
  <si>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</si>
  <si>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</si>
  <si>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Justin Tyler Riedisser</t>
  </si>
  <si>
    <t>71st Avenue and Indian School Road</t>
  </si>
  <si>
    <t>Phoenix Police Departmen</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</si>
  <si>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</si>
  <si>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</si>
  <si>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Shane Tasi</t>
  </si>
  <si>
    <t>http://www.janssenfuneralhomes.com/sitemaker/memsol_data/1429/649247/649247_profile_pic.jpg?1402708443</t>
  </si>
  <si>
    <t>700 block North Bunn Street</t>
  </si>
  <si>
    <t>99508</t>
  </si>
  <si>
    <t>Tasi was shot to death by an officer in the yard of an apartment complex, after refusing to drop the stick he was wielding. Officers had responded to reports of a man yelling at passing cars and attacking a dog. Tasi, 26, was pronounced dead at a hospital. The state of Alaska is conducting an independent investigation into the case.</t>
  </si>
  <si>
    <t>http://www.alaskadispatch.com/article/police-recount-deadly-mountain-view-shooting-apd-officer-wont-be-charged</t>
  </si>
  <si>
    <t>Harry Smith</t>
  </si>
  <si>
    <t>9000 Noble Circle</t>
  </si>
  <si>
    <t>99502</t>
  </si>
  <si>
    <t>Smith was shot to death by two officers after reportedly pointing an air gun at them. Police say he had threatened to kill family members and himself, and that the air gun was designed to look like a pistol.</t>
  </si>
  <si>
    <t>http://www.adn.com/2012/08/15/2589586/son-of-man-shot-by-police-didnt.html</t>
  </si>
  <si>
    <t>Jeff Foote</t>
  </si>
  <si>
    <t>http://img.ksl.com/slc/2507/250761/25076161.jpeg</t>
  </si>
  <si>
    <t>110 W. 4600 South</t>
  </si>
  <si>
    <t>Washington Terrace</t>
  </si>
  <si>
    <t>84405</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</si>
  <si>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</si>
  <si>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http://www.sltrib.com/sltrib/news/56364776-78/foote-deputy-county-weber.html.csp</t>
  </si>
  <si>
    <t>Samuel Cruz</t>
  </si>
  <si>
    <t>http://cdn.newsday.com/polopoly_fs/1.5344874.1370634844!/httpImage/image.jpg_gen/derivatives/landscape_168/image.jpg</t>
  </si>
  <si>
    <t>18 Hickory Street</t>
  </si>
  <si>
    <t>New Rochelle</t>
  </si>
  <si>
    <t>10805</t>
  </si>
  <si>
    <t>New Rochelle Police Department</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</si>
  <si>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</si>
  <si>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</si>
  <si>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Ajani Mitchell</t>
  </si>
  <si>
    <t>http://media.thestate.com/smedia/2013/09/17/14/03/10fCaS.AuSt.74.jpg</t>
  </si>
  <si>
    <t>5805 Conveyor St.</t>
  </si>
  <si>
    <t>29203</t>
  </si>
  <si>
    <t>Investigators say officers were called to a home around by the man’s mother. It was the second time that day she called to report he had a weapon. Authorities say he refused to put down the gun and threatened the officers, who fired back, killing him.</t>
  </si>
  <si>
    <t>http://www.thestate.com/2013/09/18/2987510/jury-deliberates-in-columbia-inquest.html</t>
  </si>
  <si>
    <t>William Dupree</t>
  </si>
  <si>
    <t>http://bloximages.newyork1.vip.townnews.com/stltoday.com/content/tncms/assets/v3/editorial/c/c5/cc509e70-d96e-5f39-a5d6-aa8d04cbfd28/51a4eca915105.preview-620.jpg</t>
  </si>
  <si>
    <t>2100 block Farrar Avenue</t>
  </si>
  <si>
    <t>63107</t>
  </si>
  <si>
    <t>Pagedale Police Department</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</si>
  <si>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</si>
  <si>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http://www.stltoday.com/news/local/crime-and-courts/police-say-pagedale-officer-kills-man-during-fight-in-north/article_6633e342-c797-5a38-b7f0-0e798ac625af.html</t>
  </si>
  <si>
    <t>Jaleel Jackson</t>
  </si>
  <si>
    <t>http://blogs.riverfronttimes.com/dailyrft/assets_c/2013/06/jaleel-jackson-thumb-250x239.jpg</t>
  </si>
  <si>
    <t>5100 block Lotus Ave.</t>
  </si>
  <si>
    <t>Beverly Hills Police Department</t>
  </si>
  <si>
    <t>James Little (who in May 2013 is charged in the murder of William Dupree) was off-duty the day he told police he had caught the burglar, Jaleel Jackson, forcing his way into Little's home on Lotus Avenue. Police say Little, "fearing for his safety," fired his pistol twice at Jackson, hitting him once in the head, killing him.</t>
  </si>
  <si>
    <t>http://www.stltoday.com/news/local/metro/cop-charged-with-murder-had-deadly-encounter-with-st-louis/article_4cde8b19-6c85-5114-a439-d7918bf802d7.html</t>
  </si>
  <si>
    <t>Esteban J. Smith</t>
  </si>
  <si>
    <t>http://i.huffpost.com/gen/1161375/thumbs/o-ESTEBAN-SMITH-facebook.jpg</t>
  </si>
  <si>
    <t>U.S. 83 &amp; County Road 4110</t>
  </si>
  <si>
    <t>Eden</t>
  </si>
  <si>
    <t>76837</t>
  </si>
  <si>
    <t>Concho</t>
  </si>
  <si>
    <t>DPS Highway Patrol, Texas Parks and Wildlife</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</si>
  <si>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</si>
  <si>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</si>
  <si>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Anthony Galla</t>
  </si>
  <si>
    <t>http://cbsphilly.files.wordpress.com/2013/05/galla_anthony-thumb.jpg</t>
  </si>
  <si>
    <t>351 E. Township Line Road</t>
  </si>
  <si>
    <t>Upper Darby</t>
  </si>
  <si>
    <t>19082</t>
  </si>
  <si>
    <t>Upper Darby Police Department</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</si>
  <si>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</si>
  <si>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http://www.thereporteronline.com/article/RO/20130529/NEWS03/130529466</t>
  </si>
  <si>
    <t>Elias Mejia</t>
  </si>
  <si>
    <t>http://usgunviolence.files.wordpress.com/2013/11/elias-mejia1.jpg?w=180&amp;h=225</t>
  </si>
  <si>
    <t>2700 block Murtha Drive</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</si>
  <si>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</si>
  <si>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</si>
  <si>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</si>
  <si>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Troy Clark Burkinshaw</t>
  </si>
  <si>
    <t>http://localtvkstu.files.wordpress.com/2012/10/burkinshaw.jpg</t>
  </si>
  <si>
    <t>2420 N 4000 W</t>
  </si>
  <si>
    <t>Corinne</t>
  </si>
  <si>
    <t>84307</t>
  </si>
  <si>
    <t>Box Elder</t>
  </si>
  <si>
    <t>Box Elder County Sheriff's Office</t>
  </si>
  <si>
    <t>A deputy sheriff saw Burkinshaw urinating on the side of the highway. After an initial stop, Burkinshaw drove off. After chasing Burkinshaw down a dead end road, the deputy eventually got out of his car, cutting off Burkinshaw's exit, and shot him to death.</t>
  </si>
  <si>
    <t>http://fox13now.com/2012/10/26/man-killed-in-officer-involved-shooting-in-box-elder-county/</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</si>
  <si>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</si>
  <si>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</si>
  <si>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</si>
  <si>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</si>
  <si>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</si>
  <si>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</si>
  <si>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Cody Ramseyer</t>
  </si>
  <si>
    <t>http://local.sltrib.com/charts/shootings/images/full/14.jpg</t>
  </si>
  <si>
    <t>Utah 315 and Interstate 15</t>
  </si>
  <si>
    <t>Willard</t>
  </si>
  <si>
    <t>84340</t>
  </si>
  <si>
    <t>Willard Police Department</t>
  </si>
  <si>
    <t>Police were called on a report of reckless driving. After a high speed chase, Ramseyer and came at police. He was tasered, but continued to advance on police, who shot and killed him.</t>
  </si>
  <si>
    <t>http://www.sltrib.com/sltrib/news/56382047-78/ramseyer-county-shooting-killed.html.csp</t>
  </si>
  <si>
    <t>Theodore Dennis Vanosdall</t>
  </si>
  <si>
    <t>1200 block H Street</t>
  </si>
  <si>
    <t>Salida</t>
  </si>
  <si>
    <t>81201</t>
  </si>
  <si>
    <t>Chaffee</t>
  </si>
  <si>
    <t>Salida Police Department</t>
  </si>
  <si>
    <t>Vanosdall, a parolee, was breaking into an acquaintance's house with a chainsaw. When officers arrived, he shot at them. They returned fire, killing him.</t>
  </si>
  <si>
    <t>http://salidacitizen.com/2013/05/sunday-shooter-was-multi-state-offender-and-parolee/</t>
  </si>
  <si>
    <t>Aiyana Mo'Nay Stanley Jones</t>
  </si>
  <si>
    <t>http://upload.wikimedia.org/wikipedia/en/2/2f/Aiyana_Jones.jpg</t>
  </si>
  <si>
    <t>Lillibridge Street</t>
  </si>
  <si>
    <t>48214</t>
  </si>
  <si>
    <t>Detroit Special Response Team</t>
  </si>
  <si>
    <t>In a raid looking for a murder suspect, Detroit police fired a flash bang grenade into a room where Aiyana was sleeping on a couch. An officer, Joseph Weekley, fired a single shot, hitting Aiyana in the head. He was tried for involuntary manslaughter and reckless endangerment with a gun. The jury hung and did not return a verdict.</t>
  </si>
  <si>
    <t>http://www.motherjones.com/politics/2010/11/aiyana-stanley-jones-detroit</t>
  </si>
  <si>
    <t>Tony Khan Nim</t>
  </si>
  <si>
    <t>211 S 1st St.</t>
  </si>
  <si>
    <t>Alhambra</t>
  </si>
  <si>
    <t>91801</t>
  </si>
  <si>
    <t>Alhambra Police Department</t>
  </si>
  <si>
    <t>Nim was shot and killed by the officers after he brandished a 12-inch carving knife in the lobby of the police department.</t>
  </si>
  <si>
    <t>http://www.pasadenastarnews.com/general-news/20130521/man-shot-by-alhambra-police-had-mental-health-issues</t>
  </si>
  <si>
    <t>Mhai Scott</t>
  </si>
  <si>
    <t>http://1.bp.blogspot.com/-vKwnZ4pg9Ik/UagfvMxzV3I/AAAAAAAABQ4/pLhgmp9aZRM/s72-c/053013_woman.jpg</t>
  </si>
  <si>
    <t>21398 Price Cascades Plaza</t>
  </si>
  <si>
    <t>Sterling</t>
  </si>
  <si>
    <t>20164</t>
  </si>
  <si>
    <t>Loudoun County Sheriff's Office</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</si>
  <si>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</si>
  <si>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</si>
  <si>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Douglas Francis Harper</t>
  </si>
  <si>
    <t>Moore Court</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</si>
  <si>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</si>
  <si>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</si>
  <si>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Gerardo Diego Ayala</t>
  </si>
  <si>
    <t>1000 block Rosewood Court</t>
  </si>
  <si>
    <t>92707</t>
  </si>
  <si>
    <t>Santa Ana Police Department</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</si>
  <si>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</si>
  <si>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</si>
  <si>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Andrew Reisse</t>
  </si>
  <si>
    <t>http://blogs.ocweekly.com/navelgazing/assets_c/2013/05/andrew-scott-reisse_spd-thumb-150x130.jpg</t>
  </si>
  <si>
    <t>MacArthur Boulevard and Flower Street</t>
  </si>
  <si>
    <t>While pursued at high speeds by Santa Ana police, the suspect, Victor Sanchez, ran into Reisse, killing him.</t>
  </si>
  <si>
    <t>Family filed a wrongful death suit against Santa Ana PD.</t>
  </si>
  <si>
    <t>http://www.ocregister.com/articles/police-602479-reisse-death.html</t>
  </si>
  <si>
    <t>Kyree Johnson</t>
  </si>
  <si>
    <t>Wayne Ave &amp; Roberts Ave</t>
  </si>
  <si>
    <t>19144</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</si>
  <si>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</si>
  <si>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http://6abc.com/archive/9123063/</t>
  </si>
  <si>
    <t>Jermie McCraven</t>
  </si>
  <si>
    <t>https://sites.google.com/site/jermiesjusticeleftundefined/_/rsrc/1333137787528/home/29076_116465968394727_100000939744689_91556_4803613_n.jpg?height=307&amp;width=285</t>
  </si>
  <si>
    <t>4700 block Garden Grove Cove</t>
  </si>
  <si>
    <t>Shot to death in the back by police, while allegedly driving a stolen car.</t>
  </si>
  <si>
    <t>http://www.commercialappeal.com/news/2012/feb/13/crime-report-microphone-sparks-shooting-arrest-mem/?partner=yahoo_feeds</t>
  </si>
  <si>
    <t>Some of this data was collected from the blog, Mary Loves Justice at http://marylovesjustice.blogspot.com/</t>
  </si>
  <si>
    <t>William Howlett</t>
  </si>
  <si>
    <t>4700 block Marcel</t>
  </si>
  <si>
    <t>Became “unresponsive” after police chased and arrested him for allegedly attacking his girlfriend.</t>
  </si>
  <si>
    <t>http://www.commercialappeal.com/news/2012/mar/13/memphis-police-identify-man-who-died-custody/?partner=RSS</t>
  </si>
  <si>
    <t>http://marylovesjustice.blogspot.com/</t>
  </si>
  <si>
    <t>Christian Freeman</t>
  </si>
  <si>
    <t>http://mediaassets.commercialappeal.com/photo/2014/05/19/14beale_4905835_ver1.0_640_480.jpeg</t>
  </si>
  <si>
    <t>Fourth and Beale Street</t>
  </si>
  <si>
    <t>Shot to death on downtown on Beale Street. Police alleged that Freeman threatened them with a knife. Family members said Freeman had mental health problems and that police knew this because they had arrested him in April for disorderly conduct.</t>
  </si>
  <si>
    <t>http://www.commercialappeal.com/news/2012/jun/13/man-killed-memphis-police-near-beale-was-mentally/</t>
  </si>
  <si>
    <t>Hernandez Dowdy</t>
  </si>
  <si>
    <t>Chancellor St and Renault St</t>
  </si>
  <si>
    <t>Shot to death. Police say Dowdy, who was black, was a carjacking suspect whom they chased, and that they killed him because they mistakenly thought he had a gun. The owner of the car, a white woman, had filed a false report.</t>
  </si>
  <si>
    <t>http://www.commercialappeal.com/news/2012/jul/06/false-carjacking-report-triggered-fatal-shooting/?print=1</t>
  </si>
  <si>
    <t>Lorenzo Davis</t>
  </si>
  <si>
    <t>http://wmctv.images.worldnow.com/images/18951644_BG1.jpg</t>
  </si>
  <si>
    <t>Frayser</t>
  </si>
  <si>
    <t>Died after police chased and arrested him for allegedly selling drugs. He collapsed after he was in custody. Doctors told his mother that he had severe head injuries, internal bleeding, and a broken leg.</t>
  </si>
  <si>
    <t>http://www.myfoxmemphis.com/story/19610025/family-wants-answers-after-man-dies-in-custody</t>
  </si>
  <si>
    <t>Delois Epps</t>
  </si>
  <si>
    <t>E E.H.Crump Blvd and Walnut St</t>
  </si>
  <si>
    <t>Died in a car crash caused by a Memphis police officer. Witnesses said the officer was speeding at the time of the crash and did not use the flashing lights and the siren on his car as required by police regulations.</t>
  </si>
  <si>
    <t>Alex Beard was sentenced to six months in jail and six years probation</t>
  </si>
  <si>
    <t>http://www.wmcactionnews5.com/story/23393539/former-officer-accepts-plea-deal-for-crash-that-killed-2</t>
  </si>
  <si>
    <t>Makayla Ross</t>
  </si>
  <si>
    <t>Died in a car crash with her mother, Delois Epps. Officer Alex Beard, who caused the crash, was later fired, and in May, 2013, was charged with two counts of vehicular homicide.</t>
  </si>
  <si>
    <t>Justin Thompson</t>
  </si>
  <si>
    <t>http://mediaassets.commercialappeal.com/photo/2014/05/07/376864_4472639_ver1.0_640_480.JPG</t>
  </si>
  <si>
    <t>4740 Wooddale Ave.</t>
  </si>
  <si>
    <t>Shot to death by off-duty police officer Terrance Shaw, who claimed Thompson tried to rob him. Shaw, who admitted that he knew Thompson prior to killing him, resigned when questioned about his relationship with the boy.</t>
  </si>
  <si>
    <t>http://www.huffingtonpost.com/2012/10/15/justin-thompson-shooting-memphis-police_n_1966875.html</t>
  </si>
  <si>
    <t>Charles Livingston III</t>
  </si>
  <si>
    <t>http://mediaassets.commercialappeal.com/photo/2014/05/18/945952_4867516_ver1.0_640_480.JPG</t>
  </si>
  <si>
    <t>2062 Frayser Blvd,</t>
  </si>
  <si>
    <t>Memphis Police Department TACT unit</t>
  </si>
  <si>
    <t>Shot to death. Police claimed they killed Livingston while he was fleeing from a McDonald's restaurant, which he allegedly robbed, and that he pointed a gun at them while he was escaping. For over30 years, the MPD has been under a U.S. Supreme Court decision forbidding them from shooting "fleeing felons." like Livingston in the back.</t>
  </si>
  <si>
    <t>http://www.commercialappeal.com/news/2012/dec/29/crime-report-man-charged-assaulting-kidnapping-pre/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</si>
  <si>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</si>
  <si>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</si>
  <si>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</si>
  <si>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</si>
  <si>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Steven Askew</t>
  </si>
  <si>
    <t>http://wmctv.images.worldnow.com/images/24409082_BG2.jpg</t>
  </si>
  <si>
    <t>5267 Knight Arnold Road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</si>
  <si>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</si>
  <si>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http://wreg.com/2013/01/18/man-shot-killed-by-memphis-police/</t>
  </si>
  <si>
    <t>Horace Whiting</t>
  </si>
  <si>
    <t>63</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</si>
  <si>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</si>
  <si>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</si>
  <si>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</si>
  <si>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</si>
  <si>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Daniel Brock</t>
  </si>
  <si>
    <t>http://wmctv.images.worldnow.com/images/21949420_BG1.jpg</t>
  </si>
  <si>
    <t>Sycamore View Rd &amp; Interstate 40</t>
  </si>
  <si>
    <t>Shot to death. Police claim that when they stopped Brock for an alleged incident of “road rage,” they shot him because they thought he had a gun as he was approaching them. Brock’s son said his father had a mental illness and was taking medication for it.</t>
  </si>
  <si>
    <t>http://www.wmcactionnews5.com/story/21949420/identity-revealed-of-man-killed-by-police-wednesday-night?t=2013-04-11T22%3A39%3A46Z</t>
  </si>
  <si>
    <t>John Walker</t>
  </si>
  <si>
    <t>Holly Circle and Airways Boulevard</t>
  </si>
  <si>
    <t>Died when an off-duty police officer hit the motorcycle Walker was riding while working as a traffic escort for a funeral.</t>
  </si>
  <si>
    <t>Cited with a misdemeanor</t>
  </si>
  <si>
    <t>http://wreg.com/2013/05/30/funeral-escort-riders-say-farewell-to-one-of-their-own/</t>
  </si>
  <si>
    <t>Byron "Big B" Kelley</t>
  </si>
  <si>
    <t>5744 Lancaster Drive</t>
  </si>
  <si>
    <t>Memphis Police Department, Drug Enforcement Agency</t>
  </si>
  <si>
    <t>Shot to death in Olive Branch, Miss., by Memphis police and DEA agents.</t>
  </si>
  <si>
    <t>http://www.commercialappeal.com/news/2013/jun/04/drug-suspect-killed-in-shootout-with-officers-in/</t>
  </si>
  <si>
    <t>Johnny Taylor</t>
  </si>
  <si>
    <t>5000 block Parkside Ave.</t>
  </si>
  <si>
    <t>Shot to death. Police said they killed Taylor after he fired at them outside his home.</t>
  </si>
  <si>
    <t>http://www.myfoxmemphis.com/story/22737396/mpd-investigate-officer-involved-shooting-on-parkside</t>
  </si>
  <si>
    <t>Marvin Amerson</t>
  </si>
  <si>
    <t>http://img.opposingviews.com/sites/default/files/imagecache/350x250/featured_image/robber_0.jpg</t>
  </si>
  <si>
    <t>Walnut Grove Road and South Perkins Road</t>
  </si>
  <si>
    <t>Allegedly committed suicide, according to MPD, after a standoff with officers following a bank robbery.</t>
  </si>
  <si>
    <t>http://www.myfoxmemphis.com/story/22910156/high-speed-chase</t>
  </si>
  <si>
    <t>Aaron Dumas</t>
  </si>
  <si>
    <t>http://whbq.images.worldnow.com/images/24329596_BG1.jpg</t>
  </si>
  <si>
    <t>1300 Worthington St</t>
  </si>
  <si>
    <t>Smoke inhilation</t>
  </si>
  <si>
    <t>Killed when tactical officers of the Memphis police department threw tear gas chemicals into the house where they had chased Dumas, causing the house to catch on fire, and burning him alive. Several neighbors had their house damaged by the flames.</t>
  </si>
  <si>
    <t>http://www.myfoxmemphis.com/story/24329596/medical-examiner-rules-cause-of-death-aaron-dumas</t>
  </si>
  <si>
    <t>Roy Jacobs Jr.</t>
  </si>
  <si>
    <t>http://www.inlander.com/imager/roy-jacobs-jr/b/original/2241345/7432/Jacobs1.jpg</t>
  </si>
  <si>
    <t>4100 block N. McDonald Road</t>
  </si>
  <si>
    <t>Spokane County Sheriff's Office</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</si>
  <si>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</si>
  <si>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</si>
  <si>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Ross Batista or Baptista</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</si>
  <si>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</si>
  <si>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</si>
  <si>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</si>
  <si>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</si>
  <si>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Dwight Moorer Jr.</t>
  </si>
  <si>
    <t>http://i.dailymail.co.uk/i/pix/2013/06/03/article-2335041-1A1F599B000005DC-132_306x406.jpg</t>
  </si>
  <si>
    <t>2400 block Springdale Street</t>
  </si>
  <si>
    <t>Selma police officers found their colleague, Officer Dwight Moorer shot to death inside a white car in a driveway next to his ex-girlfriend, also dead from gunshot wounds.</t>
  </si>
  <si>
    <t>http://www.wncftv.com/localnews/Selma-Police-Officer-Kills-Ex-Girlfriend-Her-Stepfather-then-Kills-Himself-209876421.html</t>
  </si>
  <si>
    <t>Keoshia L. Hill</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</si>
  <si>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</si>
  <si>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</si>
  <si>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Bill Jackson</t>
  </si>
  <si>
    <t>300 block 10th Street</t>
  </si>
  <si>
    <t>Dwayne Thomas witnessed the first shooting on 10th Avenue. "The man tried to tell Moorer 'It doesn't have to be this way' and put up his hands to try to defend himself, but Moorer opened fire.. bam.. bam.. bam and shot him," said Thomas.</t>
  </si>
  <si>
    <t>Ricardo Diaz-Zeferino</t>
  </si>
  <si>
    <t>1644 W. Redondo Beach Blvd.</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</si>
  <si>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</si>
  <si>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</si>
  <si>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Edward Mwaura</t>
  </si>
  <si>
    <t>http://ddq74coujkv1i.cloudfront.net/Mwaura-285x245.jpg</t>
  </si>
  <si>
    <t>4252 Irish Hills Drive</t>
  </si>
  <si>
    <t>South Bend</t>
  </si>
  <si>
    <t>46614</t>
  </si>
  <si>
    <t>St. Joseph</t>
  </si>
  <si>
    <t>South Bend Police Department</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</si>
  <si>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</si>
  <si>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</si>
  <si>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Giacomo James Cargnoni</t>
  </si>
  <si>
    <t>http://media.utsandiego.com/img/photos/2013/06/03/UTI1717709_t180.jpg?6ec45598a0efd272cf6d6631efc8bbae7a2ee918</t>
  </si>
  <si>
    <t>Sea World Drive and Sunset Cliffs Boulevard</t>
  </si>
  <si>
    <t>92109</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</si>
  <si>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</si>
  <si>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</si>
  <si>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http://media.philly.com/images/berrymike.jpeg</t>
  </si>
  <si>
    <t>459 E Wyoming Ave.</t>
  </si>
  <si>
    <t>19120</t>
  </si>
  <si>
    <t>On a steamy August night last year, Michael Berry, 40, who had just stabbed a man, was shot and killed by a plainclothes Philadelphia Police officer. A surveillance video camera recorded the incident.</t>
  </si>
  <si>
    <t>http://www.philly.com/philly/news/Exclusive_Fatal_Philly_police_shooting_caught_on_video.html</t>
  </si>
  <si>
    <t>Tyler Wilkins</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</si>
  <si>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</si>
  <si>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</si>
  <si>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</si>
  <si>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</si>
  <si>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</si>
  <si>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Brandon James Dunbar</t>
  </si>
  <si>
    <t>Anna Street and Lincoln Avenue</t>
  </si>
  <si>
    <t>92506</t>
  </si>
  <si>
    <t>Dunba was killed while fleeing police. As he ran into a backyard, he turned toward officers while holding a gun, the Police Department said at the time. Officers shot and killed him.</t>
  </si>
  <si>
    <t>http://www.pe.com/articles/dunbar-680461-lawsuit-police.html</t>
  </si>
  <si>
    <t>Arnett Myers</t>
  </si>
  <si>
    <t>57</t>
  </si>
  <si>
    <t>11111 Pulaski Hwy</t>
  </si>
  <si>
    <t>Baltimore County Police</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</si>
  <si>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</si>
  <si>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</si>
  <si>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</si>
  <si>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</si>
  <si>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</si>
  <si>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</si>
  <si>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Sherlon Smikle</t>
  </si>
  <si>
    <t>http://assets.nydailynews.com/polopoly_fs/1.1364754.1370525192!/img/httpImage/image.jpg_gen/derivatives/article_970/sherlon-smikle.jpg?enlarged</t>
  </si>
  <si>
    <t>Camden Avenue2</t>
  </si>
  <si>
    <t>St. Albans</t>
  </si>
  <si>
    <t>Sherlon Smikle, an off-duty NYPD officer fatally blasted his wife, Lana Morris, with a shotgun on their Queens street, then went inside and turned the weapon on himself.</t>
  </si>
  <si>
    <t>http://www.nydailynews.com/new-york/queens/queens-nypd-shoots-wife-death-kills-article-1.1364543</t>
  </si>
  <si>
    <t>Lana Morris</t>
  </si>
  <si>
    <t>http://usgunviolence.files.wordpress.com/2014/03/lana-morris.jpg?w=625</t>
  </si>
  <si>
    <t>Camden Avenue</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</si>
  <si>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</si>
  <si>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</si>
  <si>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</si>
  <si>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</si>
  <si>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</si>
  <si>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</si>
  <si>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David Erwin Hartman</t>
  </si>
  <si>
    <t>http://kten.images.worldnow.com/images/22516391_BG2.jpg</t>
  </si>
  <si>
    <t>3000 Mockingbird Lane</t>
  </si>
  <si>
    <t>75209</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</si>
  <si>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</si>
  <si>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</si>
  <si>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</si>
  <si>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</si>
  <si>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</si>
  <si>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</si>
  <si>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</si>
  <si>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</si>
  <si>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Trevor Michael Taylor</t>
  </si>
  <si>
    <t>San Francisco Street and Pacific Street</t>
  </si>
  <si>
    <t>92346</t>
  </si>
  <si>
    <t>After a high-speed chase through three towns, officers blocked the car in. Taylor first raised his hands then ducked for something. Officers shot him to death, but he didn't have a weapon.</t>
  </si>
  <si>
    <t>http://www.sbcountyda.org/Portals/8/PressReleases/2013/(6-6)%20OIS%20REPORT%20-%20TAYLOR.pdf</t>
  </si>
  <si>
    <t>Rustin Wilkerson</t>
  </si>
  <si>
    <t>21600 block Oak Street</t>
  </si>
  <si>
    <t>Responding to shots fired, a deputy said Wilkerson pointed a shotgun at her, before four deputies shot and killed him.</t>
  </si>
  <si>
    <t>http://www.pe.com/articles/shot-679742-fired-heard.html</t>
  </si>
  <si>
    <t>Rashad Jarrett Hopes</t>
  </si>
  <si>
    <t>3476 Van Buren Blvd.</t>
  </si>
  <si>
    <t>92503</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</si>
  <si>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</si>
  <si>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</si>
  <si>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Anthony Thompson</t>
  </si>
  <si>
    <t>8000 block 45th Street</t>
  </si>
  <si>
    <t>Jurupa Valley</t>
  </si>
  <si>
    <t>92509</t>
  </si>
  <si>
    <t>Thompson was killed by police as he accelerated his car toward officers after shooting into an occupied home in Jurupa Valley.</t>
  </si>
  <si>
    <t>http://www.bakersfieldnow.com/news/local/Riverside-County-deputies-shoot-kill-man-213169891.html</t>
  </si>
  <si>
    <t>William McCullough</t>
  </si>
  <si>
    <t>http://cbsla.files.wordpress.com/2013/06/hemet-suspect.jpg?w=420</t>
  </si>
  <si>
    <t>40300 block Mayberry Avenue</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</si>
  <si>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</si>
  <si>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http://losangeles.cbslocal.com/2013/06/26/police-kill-suspect-after-short-pursuit-in-hemet/</t>
  </si>
  <si>
    <t>Virgil Millon</t>
  </si>
  <si>
    <t>11532 Trailway Drive</t>
  </si>
  <si>
    <t>Police said, RPD’s Communications Center received numerous 9-1-1 calls with the callers saying that Millon was shooting at people in the 11500 block Trailway Drive. The first RPD officer arrived on scene, confronted and ultimately shot Millon. During further investigation at the incident location, officers located the two deceased shooting victims, an adult female and an adult male.</t>
  </si>
  <si>
    <t>http://www.riversideca.gov/cprc/OIDs/Completed/11-020_Millon/3)%20Independent%20Investigation/06-21-12_Final_Millon_Report.pdf</t>
  </si>
  <si>
    <t>Alfred Romo</t>
  </si>
  <si>
    <t>10400 block Indiana Avenue</t>
  </si>
  <si>
    <t>Detectives from RPD’s Sexual Assault - Child Abuse Unit were serving a search warrant. As the detectives entered the location, they encountered a man armed with a shotgun. Romo fired at the detectives, who returned fire, killing Romo.</t>
  </si>
  <si>
    <t>http://www.cityofriverside.org/cprc/OIDs/Completed/11-038_Romo/3)_Independent_Investigation/12-07-12_Bumcrot_Consulting_Romo_Final_Report.pdf</t>
  </si>
  <si>
    <t>Isabel Pablo</t>
  </si>
  <si>
    <t>Madison Street and Emerald Street</t>
  </si>
  <si>
    <t>92504</t>
  </si>
  <si>
    <t>An on-duty officer was driving north on Madison Street in his marked patrol unit. As he approached an intersection, a female pedestrian, later identified as Isabel Pablo, attempted to cross outside the crosswalk. The patrol unit collided with Ms. Pablo. She was transported to Riverside Community Hospital where she died of her injuries.</t>
  </si>
  <si>
    <t>http://www.pe.com/articles/pablo-660828-boulerice-bellino.html</t>
  </si>
  <si>
    <t>David Ledezma</t>
  </si>
  <si>
    <t>http://images.onset.freedom.com/pressenterprise/gallery/n1vs7a-wshootmugbinary429559.jpg</t>
  </si>
  <si>
    <t>10700 block Cypress Avenue</t>
  </si>
  <si>
    <t>Officers responded to a call concerning domestic violence between David Ledezma and his wife. Ledezma was uncooperative and angry. He place a pocket knife against his neck, threatening to stab himself. The officers eventually convinced him to drop it. He then picked up a large metal pipe. Several times, officers told him to drop the pipe. He refused and finally threw it at the officers. One officer deployed his Taser, but it was ineffective. Ledezma picked up another metal pipe. Fearing for their safety, three officers shot and killed him.</t>
  </si>
  <si>
    <t>http://blog.pe.com/breaking-news/2013/08/28/riverside-city-wants-lawsuit-in-police-shooting-dismissed/</t>
  </si>
  <si>
    <t>Danny James Bond</t>
  </si>
  <si>
    <t>5600 block Harold Street</t>
  </si>
  <si>
    <t>Officers were looking for 38-year-old fugitive Danny James Bond on Saturday when he came out of a house and got on a bicycle. Russell says that when police tried to stop him, Bond got off the bike and ran. The statement says when he was blocked by other officers, Bond pulled a gun and police shot him.</t>
  </si>
  <si>
    <t>http://www.cityofriverside.org/cprc/OIDs/12-007_Bond/4)_Independent_Investigation/03-01-14_Bond_Final_Report.pdf</t>
  </si>
  <si>
    <t>Chaz Sherron</t>
  </si>
  <si>
    <t>3750 Myers Street</t>
  </si>
  <si>
    <t>Sherron apparently called police saying he wanted to commit suicide. He greeted them with a gun.</t>
  </si>
  <si>
    <t>https://docs.google.com/document/d/1T1lmIRXm5RPrlEvMNL7sn4Q7GEBQ22EkrFDNtIgOKkg/edit?usp=sharing</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</si>
  <si>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</si>
  <si>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</si>
  <si>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</si>
  <si>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</si>
  <si>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Hector Jimenez</t>
  </si>
  <si>
    <t>http://cdn.abclocal.go.com/images/kabc/cms_exf_2007/news/local/inland_empire/9248793_600x338.jpg</t>
  </si>
  <si>
    <t>2300 block 10th Street</t>
  </si>
  <si>
    <t>92507</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</si>
  <si>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</si>
  <si>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http://www.riversideca.gov/CPRC/Reports/02-07-14_CPRC_13_AR_Draft_v1.pdf</t>
  </si>
  <si>
    <t>Adolfo Ramirez</t>
  </si>
  <si>
    <t>3000 E La Cadena Drive</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</si>
  <si>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</si>
  <si>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</si>
  <si>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Dontae Daveon Lewis Hayes</t>
  </si>
  <si>
    <t>3860 Van Buren Boulevard</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</si>
  <si>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</si>
  <si>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</si>
  <si>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Russell Franklin Hyatt</t>
  </si>
  <si>
    <t>2855 Mulberry Street</t>
  </si>
  <si>
    <t>92501</t>
  </si>
  <si>
    <t>After a fight with his wife, during which a gun was presented, Hyatt headed down the street to where officers caught up with him in an empty lot. He held the gun to his head and threatened them with it before they shot and killed him.</t>
  </si>
  <si>
    <t>http://www.cityofriverside.org/cprc/OIDs/OID%20Public%20Reports/11-09-11_Public_Report_09-002_Hyatt_OID.pdf</t>
  </si>
  <si>
    <t>Marlon Oliver Acevedo</t>
  </si>
  <si>
    <t>7857 Cypress Avenue</t>
  </si>
  <si>
    <t>Acevedo was acting crazy, yelling at cars. The second time police interacted with him, he growled and swung on them. They beat him with batons, tasered him, and eventually got handcuffs and hobbles on him. He died of an overdose of PCP.</t>
  </si>
  <si>
    <t>http://www.cityofriverside.org/cprc/OIDs/OID%20Public%20Reports/12-14-11_Public_Report_08-047_Acevedo_OID.pdf</t>
  </si>
  <si>
    <t>Fernando Luis Sanchez</t>
  </si>
  <si>
    <t>7631 Wells Avenue</t>
  </si>
  <si>
    <t>After a chase and struggle, the officer shot Sanchez who had a gun in his pocket that he kept reaching for during the struggle.</t>
  </si>
  <si>
    <t>http://www.cityofriverside.org/cprc/OIDs/OID%20Public%20Reports/05-11-11_Public_Report_08-042_Sanchez_OID.pdf</t>
  </si>
  <si>
    <t>Carlos Quinonez</t>
  </si>
  <si>
    <t>5807 Yarborough Drive</t>
  </si>
  <si>
    <t>During a family barbecue, Quinonez got drunk and began physically abusing family members. When the police came later, he got a gun out of the garage. He pulled it out of the bag and racked it. They shot and killed him.</t>
  </si>
  <si>
    <t>http://www.cityofriverside.org/cprc/OIDs/OID%20Public%20Reports/09-22-10_Public_Report_08-037_Quinonez_OID.pdf</t>
  </si>
  <si>
    <t>Joseph Darnell Hill</t>
  </si>
  <si>
    <t>5892 Crest Avenue</t>
  </si>
  <si>
    <t>After a couple interactions, an officer pulled Hill over. He was uncooperative, so the officer called for backup. After backup arrived, Hill managed to get hold of one of the officer's taser, and while they struggled, the second officer shot and killed Hill.</t>
  </si>
  <si>
    <t>http://www.cityofriverside.org/cprc/OIDs/OID%20Public%20Reports/08-26-09_Public_Report_06-060_Hill_OID.pdf</t>
  </si>
  <si>
    <t>Douglas Steven Cloud</t>
  </si>
  <si>
    <t>7973 Indiana Avenue</t>
  </si>
  <si>
    <t>Fleeing a theft and a struggle from a Home Depot and after a high speed chase, Cloud crashed his car. When the officer observed him reaching for something in the console, he shot and killed him. Cloud was on meth.</t>
  </si>
  <si>
    <t>http://www.cityofriverside.org/cprc/OIDs/OID%20Public%20Reports/01-14-09_Public_Report_06-059_Cloud_OID.pdf</t>
  </si>
  <si>
    <t>Lee Deante Brown</t>
  </si>
  <si>
    <t>1911 University Ave.</t>
  </si>
  <si>
    <t>Officers were called because Brown was acting delusional or on drugs ("screaming, exposing himself and jumping on cars"). He managed to get one of the officers' tasers, at which point the other shot and killed him.</t>
  </si>
  <si>
    <t>http://www.cityofriverside.org/cprc/OIDs/OID%20Public%20Reports/Brown%20-%20Final.pdf</t>
  </si>
  <si>
    <t>Todd Webster Argow</t>
  </si>
  <si>
    <t>5222 Old Mill Road</t>
  </si>
  <si>
    <t>Riverside Police Communications Center received a report of a possible suicidal subject who was armed with a firearm. Argow was at a private residence. Several officers responded to the call. The reporting party had stated she was a roommate of Argow’s and that he had brandished a firearm at her during a disagreement. Argow could be seen through the windows of the house. He was armed with a firearm and eventually exited the front door of the house while still armed. An officer ordered Argow to drop his weapon. Argow refused, raised the weapon to his shoulder, and pointed it in the direction of the officer. The officer shot and killed him.</t>
  </si>
  <si>
    <t>http://www.cityofriverside.org/cprc/OIDs/OID%20Public%20Reports/Argow.pdf</t>
  </si>
  <si>
    <t>Terry "Big Champ" Rabb</t>
  </si>
  <si>
    <t>2956 4th Street</t>
  </si>
  <si>
    <t>Officers were called because Rabb was acting unstable. The caller attributed it to diabetic shock and said he was violent. When officers attempted to subdue him, he fought, and died shortly after.</t>
  </si>
  <si>
    <t>http://www.cityofriverside.org/cprc/OIDs/OID%20Public%20Reports/Rabb.pdf</t>
  </si>
  <si>
    <t>Summer Marie Lane</t>
  </si>
  <si>
    <t>3900 Chicago Avenue</t>
  </si>
  <si>
    <t>A man was attempting to cash a check under a fake name. Police were called. Lane left the store first, but as the man was leaving police arrived. The men fought, while Lane attempted to either hit the officer or escape with the suspect. During the fight, the officer shot Lane, saying he was afraid she'd run him over. This was first ruled against police then ruled within policy.</t>
  </si>
  <si>
    <t>http://www.cityofriverside.org/cprc/OIDs/OID%20Public%20Reports/Lane.pdf</t>
  </si>
  <si>
    <t>Rene Carlos Guevara</t>
  </si>
  <si>
    <t>Philbin Ave &amp; Ivanhoe Ave</t>
  </si>
  <si>
    <t>After an accident, followed by a high-speed pursuit, Guevara attempted to run down an officer and was shot and killed.</t>
  </si>
  <si>
    <t>http://www.cityofriverside.org/cprc/OIDs/OID%20Public%20Reports/03-23-05_Public_Report_03-095_Guevara_OID.pdf</t>
  </si>
  <si>
    <t>Volne Lamont Stokes</t>
  </si>
  <si>
    <t>Esperanza Street and Marguerita Avenue</t>
  </si>
  <si>
    <t>Officers were dispatched for a suspicious person sitting inside a vehicle call. Stokes was seated in a 1997 silver Acura. A female officer walked up to the left side of the vehicle and made contact with Stokes. Stokes got out of his vehicle and began advancing on her. Stokes had a knife in his right hand and a screwdriver in his left hand. A male officer arrived. Both officers yelled at him to drop the weapons. Stokes turned from the female and advanced on the male, while both officers shouted commands at him. When Stokes was about 10 feet away from him, the male officer fired three or four shots. The female also fired her weapon. Stokes fell down and then tried to stand up. Stokes dropped the knife, but continued to hold the screwdriver as he then collapsed back on to the ground. He died from the bullet wounds.</t>
  </si>
  <si>
    <t>http://www.cityofriverside.org/cprc/OIDs/OID%20Public%20Reports/Stokes.pdf</t>
  </si>
  <si>
    <t>Vanpaseuth Phaisouphanh</t>
  </si>
  <si>
    <t>6848 Phoenix Avenue</t>
  </si>
  <si>
    <t>An officer was dispatched on a 911 call to a residence to assist a man, who was allegedly stabbed by Phaisouphanh. After the officer exited his car, Phaisouphanh approached him with a steak knife in each hand. The officer yelled at Phaisouphanh to drop the knives, and at that point, Phaisouphanh allegedly charged the officer, who shot and killed him.</t>
  </si>
  <si>
    <t>http://www.cityofriverside.org/cprc/OIDs/OID%20Public%20Reports/06-24-02_Public_Report_01-086_Phaisouphanh_OID.pdf</t>
  </si>
  <si>
    <t>John Zawahri</t>
  </si>
  <si>
    <t>http://msnbcmedia.msn.com/j/MSNBC/Components/Photo/_new/130610-zawahri-430a.380;380;7;70;0.jpg</t>
  </si>
  <si>
    <t>Pearl Street and 17th Street</t>
  </si>
  <si>
    <t>Zawahri rampaged through a mile-long stretch of Santa Monica, dressed head to toe in black and carrying an AR-15 assault rifle. He killed six people near a community college campus, before being fatally shot himself by police in the school’s library.</t>
  </si>
  <si>
    <t>http://usnews.nbcnews.com/_news/2013/06/09/18865467-santa-monica-shooting-spree-suspect-identified-as-death-toll-climbs?lite</t>
  </si>
  <si>
    <t>Victor Fuentes</t>
  </si>
  <si>
    <t>http://kltv.images.worldnow.com/images/2568279_G.jpg</t>
  </si>
  <si>
    <t>600 block Queen Street</t>
  </si>
  <si>
    <t>75702</t>
  </si>
  <si>
    <t>Smith</t>
  </si>
  <si>
    <t>Tyler Police Department</t>
  </si>
  <si>
    <t>Fuentes shot off some bullets in honor of New Year's Eve, a Mexican tradition. Officers told him to drop his gun, and when he didn't, they shot and killed him.</t>
  </si>
  <si>
    <t>http://www.kltv.com/story/22535291/family-of-tyler-man-killed-in-officer-involved-shooting-sues-city-police</t>
  </si>
  <si>
    <t>Gregory Allen Rosson Jr.</t>
  </si>
  <si>
    <t>http://bloximages.newyork1.vip.townnews.com/dailyprogress.com/content/tncms/assets/v3/editorial/6/a6/6a657fa6-0c5a-11e3-95ee-0019bb30f31a/521808fa1d9b3.image.jpg</t>
  </si>
  <si>
    <t>9000 block Rockfish Gap Turnpike</t>
  </si>
  <si>
    <t>Afton</t>
  </si>
  <si>
    <t>22920</t>
  </si>
  <si>
    <t>Nelson</t>
  </si>
  <si>
    <t>Officer arrived to find Rosson beating and choking his ex-girlfriend. He dropped the woman and rushed the officer, who shot and killed him.</t>
  </si>
  <si>
    <t>http://www.dailyprogress.com/news/crime/fatal-police-shooting-in-afton-deemed-justified/article_604da2bc-0c1b-11e3-a3e4-0019bb30f31a.html</t>
  </si>
  <si>
    <t>Mohammed Naas</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</si>
  <si>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</si>
  <si>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</si>
  <si>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</si>
  <si>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Craig Devon Rodgers</t>
  </si>
  <si>
    <t>Manatee Avenue and 19th Street East</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</si>
  <si>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</si>
  <si>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</si>
  <si>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</si>
  <si>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</si>
  <si>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</si>
  <si>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</si>
  <si>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</si>
  <si>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Andrew Lambeth</t>
  </si>
  <si>
    <t>http://usgunviolence.files.wordpress.com/2014/03/andrew-lambeth.jpg?w=625</t>
  </si>
  <si>
    <t>3520 Dallas Acworth Hwy NW</t>
  </si>
  <si>
    <t>Acworth</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</si>
  <si>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</si>
  <si>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</si>
  <si>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</si>
  <si>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Joseph Harvey Jr.</t>
  </si>
  <si>
    <t>http://legalinsurrection.com/wp-content/uploads/2013/08/Joseph-Harvey-Jr.png</t>
  </si>
  <si>
    <t>Route 3 and Interstate 97</t>
  </si>
  <si>
    <t>Millersville</t>
  </si>
  <si>
    <t>21108</t>
  </si>
  <si>
    <t>Hudson County Prosecutor’s Office</t>
  </si>
  <si>
    <t>After road rage on the highway, the off-duty officer and Harvey pulled off the road. As Harvey approached Walker, Walker shot and killed him.</t>
  </si>
  <si>
    <t>http://articles.baltimoresun.com/2013-06-11/news/bs-md-ar-road-rage-bail-20130610_1_police-officer-documents-hudson-county</t>
  </si>
  <si>
    <t>Daniel Lee Lucha Jr.</t>
  </si>
  <si>
    <t>http://usgunviolence.files.wordpress.com/2014/02/daniel-lee-lucha-jr.jpg?w=625&amp;h=350</t>
  </si>
  <si>
    <t>Plumas Street and A Street</t>
  </si>
  <si>
    <t>California Highway Patrol, Yuba County Sheriff's Department, Yuba City Police Department and Wheatland Police Department</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</si>
  <si>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</si>
  <si>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</si>
  <si>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Gregory Bayne</t>
  </si>
  <si>
    <t>http://lipnews.com/site/wp-content/uploads/Gregory-Bayne11.jpg</t>
  </si>
  <si>
    <t>first block North Queen Street</t>
  </si>
  <si>
    <t>17603</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</si>
  <si>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</si>
  <si>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http://fox43.com/local-news/stories/man-dead-after-officer-involved-shooting-in-lancaster-city/#axzz3581IG38x</t>
  </si>
  <si>
    <t>Joseph Paige</t>
  </si>
  <si>
    <t>https://usgunviolence.files.wordpress.com/2014/04/joseph-paige1.jpg?w=625</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</si>
  <si>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</si>
  <si>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</si>
  <si>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D'Wayne Burke</t>
  </si>
  <si>
    <t>http://augustacrime.com/wp-content/uploads/2013/06/Dwayne-Burke.jpg</t>
  </si>
  <si>
    <t>909 Charles Perry Ave.</t>
  </si>
  <si>
    <t>Sardis</t>
  </si>
  <si>
    <t>30456</t>
  </si>
  <si>
    <t>Sardis Police Department</t>
  </si>
  <si>
    <t>Burke, a former cop, broke into the evidence room of his old station. He was armed with an ax when officers found, shot and killed him.</t>
  </si>
  <si>
    <t>http://www.wrdw.com/news/crimeteam12/headlines/Shooting-at-Sardis-Police-Station-210801611.html</t>
  </si>
  <si>
    <t>Darrius J. Lowery-Baptiste</t>
  </si>
  <si>
    <t>http://media.gazettextra.com/img/photos/2013/06/13/baptiste061313.jpg</t>
  </si>
  <si>
    <t>State St &amp; W Grand Ave</t>
  </si>
  <si>
    <t>Beloit</t>
  </si>
  <si>
    <t>53511</t>
  </si>
  <si>
    <t>Rock</t>
  </si>
  <si>
    <t>Beloit Police Department</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</si>
  <si>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</si>
  <si>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</si>
  <si>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Alexander L. Mandarino</t>
  </si>
  <si>
    <t>http://bloximages.chicago2.vip.townnews.com/dailyinterlake.com/content/tncms/assets/v3/editorial/a/1c/a1cd168c-d7aa-11e2-b96b-0019bb2963f4/51bfa421a7ded.preview-300.jpg</t>
  </si>
  <si>
    <t>I-90 Exit 0</t>
  </si>
  <si>
    <t>Mullan</t>
  </si>
  <si>
    <t>83846</t>
  </si>
  <si>
    <t>Shoshone</t>
  </si>
  <si>
    <t>Idaho State Police</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</si>
  <si>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</si>
  <si>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http://www.shoshonenewspress.com/news/article_d20bfa96-d52c-11e2-afaf-0019bb2963f4.html</t>
  </si>
  <si>
    <t>Nikkolas Lookabill</t>
  </si>
  <si>
    <t>http://kptv.images.worldnow.com/images/22577504_BG1.jpg</t>
  </si>
  <si>
    <t>3000 block Fruit Valley Road</t>
  </si>
  <si>
    <t>98660</t>
  </si>
  <si>
    <t>Lookabill was acting erratically, when police approached him. He admitted having a gun, but would not surrender it or allow it to be taken. He reached for it, and officers shot and killed him.</t>
  </si>
  <si>
    <t>http://www.columbian.com/news/2010/oct/27/police-shooting-war-veteran-justified-prosecutor-s/</t>
  </si>
  <si>
    <t>Simon Buckles</t>
  </si>
  <si>
    <t>http://blogs.ocweekly.com/navelgazing/assets_c/2013/11/Simon-Halley-Buckles-thumb-200x203.jpg</t>
  </si>
  <si>
    <t>1400 block East Valencia Drive</t>
  </si>
  <si>
    <t>92831</t>
  </si>
  <si>
    <t>A caller notified the Fullerton Police Department that an employee was allegedly assaulting his boss. The suspect appeared to be gone when the officers arrived. When Buckles returned and raised a gun, the officer fired to protect himself and others present. The coroner later ruled the death a suicide.</t>
  </si>
  <si>
    <t>http://www.ocregister.com/articles/police-512720-officers-buckles.html</t>
  </si>
  <si>
    <t>Jeremiah B. Krubert</t>
  </si>
  <si>
    <t>http://www.lakegenevanews.net/datedimages/2013/07/09/124CD3UPl2F973B9.med.jpg</t>
  </si>
  <si>
    <t>Millard Road and Pierce Road</t>
  </si>
  <si>
    <t>Elkhorn</t>
  </si>
  <si>
    <t>53121</t>
  </si>
  <si>
    <t>Walworth</t>
  </si>
  <si>
    <t>Walworth County Sheriff's Office</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</si>
  <si>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</si>
  <si>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</si>
  <si>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Wayne Arnold Jones</t>
  </si>
  <si>
    <t>http://www.winchesterstar.com/files/uploads/article_images/19515382A0/533e3fd7-96f4-4d20-a275-2910b68152da.jpg</t>
  </si>
  <si>
    <t>100 block South Queen Street</t>
  </si>
  <si>
    <t>Martinsburg</t>
  </si>
  <si>
    <t>25401</t>
  </si>
  <si>
    <t>Martinsburg Police Department</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</si>
  <si>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</si>
  <si>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</si>
  <si>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Wilfredo Justiniano Jr.</t>
  </si>
  <si>
    <t>http://usgunviolence.files.wordpress.com/2014/04/wilfredo-justiniano-jr.jpg</t>
  </si>
  <si>
    <t>695 Hillside St.</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</si>
  <si>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</si>
  <si>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</si>
  <si>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</si>
  <si>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Richard Matus</t>
  </si>
  <si>
    <t>http://images.onset.freedom.com/pressenterprise/n1rkoh-imagesdaily.2011.0201.webhostage200binary304847.jpg</t>
  </si>
  <si>
    <t>200 block South Golden Avenue</t>
  </si>
  <si>
    <t>Police went to the home after receiving a phone call from a man who said his life was being threatened. Officers found Matus and Peter Zabala locked inside a bathroom and could not get Matus to open the door. Hearing muffled sounds inside, they broke into the bathroom and found Matus with a knife against Zabala's throat. One of the officers grabbed Matus and shot and killed him.</t>
  </si>
  <si>
    <t>http://ieweekly.com/2013/06/web-only/thewatchdog/knife-wielding-man-killed-by-cops-prosecutors-clear-cops/</t>
  </si>
  <si>
    <t>Joe White III</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</si>
  <si>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</si>
  <si>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</si>
  <si>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</si>
  <si>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</si>
  <si>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</si>
  <si>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</si>
  <si>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</si>
  <si>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</si>
  <si>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http://usgunviolence.files.wordpress.com/2014/04/lewis-pollard.jpg</t>
  </si>
  <si>
    <t>South Mesa Avenue and Holly Berry Way</t>
  </si>
  <si>
    <t>Fruita</t>
  </si>
  <si>
    <t>81521</t>
  </si>
  <si>
    <t>Fruita Police Department</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</si>
  <si>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</si>
  <si>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</si>
  <si>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</si>
  <si>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</si>
  <si>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</si>
  <si>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</si>
  <si>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</si>
  <si>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Antwon Johnson</t>
  </si>
  <si>
    <t>W 18th St &amp; S Springfield Ave</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</si>
  <si>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</si>
  <si>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</si>
  <si>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Sarah Harrington</t>
  </si>
  <si>
    <t>http://usgunviolence.files.wordpress.com/2014/04/sarah-harrington.jpg</t>
  </si>
  <si>
    <t>221 E. Main Street</t>
  </si>
  <si>
    <t>Round Rock</t>
  </si>
  <si>
    <t>78664</t>
  </si>
  <si>
    <t>Round Rock Police Department</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</si>
  <si>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</si>
  <si>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</si>
  <si>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Jonathan Demarco</t>
  </si>
  <si>
    <t>http://www.beckchapels.com/sitemaker/memsol_data/1038/1013961/1013961_profile_pic.jpg</t>
  </si>
  <si>
    <t>1900 block Nicole Circle</t>
  </si>
  <si>
    <t>Jonathan Demarco allegedly shot Sarai Alexis Valdez. Demarco then allegedly raised his handgun toward two officers and both officers fired back, killing Demarco,</t>
  </si>
  <si>
    <t>http://www.statesman.com/news/news/local/two-dead-in-nicole-circle-shootings/nYMf9/</t>
  </si>
  <si>
    <t>Recardio Shormon Clark</t>
  </si>
  <si>
    <t>http://archive.firstcoastnews.com/images/640/360/2/assetpool/images/130616023531_clark.JPG</t>
  </si>
  <si>
    <t>6900 SW 21st Lane</t>
  </si>
  <si>
    <t>32607</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</si>
  <si>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</si>
  <si>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</si>
  <si>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Sammie Lamont Wallace</t>
  </si>
  <si>
    <t>http://kwtv.images.worldnow.com/images/22625075_BG2.jpg</t>
  </si>
  <si>
    <t>7520 E Reno Ave.</t>
  </si>
  <si>
    <t>73110</t>
  </si>
  <si>
    <t>A mentally ill man took a 2-year-old girl hostage, holding a knife to her throat. When he started a countdown to the girl's death, he was shot once and killed.</t>
  </si>
  <si>
    <t>http://www.news9.com/story/22620874/police-identify-suspect-killed-at-mwc-Wal-Mart</t>
  </si>
  <si>
    <t>Michael Westly</t>
  </si>
  <si>
    <t>http://cbschicago.files.wordpress.com/2013/06/michael-westley.jpg?w=1280</t>
  </si>
  <si>
    <t>6600 block South Sangamon Avenue</t>
  </si>
  <si>
    <t>Officers were investigating gunfire. Three suspects ran. They followed Westley down an alley where he pointed a gun at them, so they shot and killed him.</t>
  </si>
  <si>
    <t>http://www.huffingtonpost.com/2013/06/17/michael-westley-shot_n_3453969.html</t>
  </si>
  <si>
    <t>Cedric Howard</t>
  </si>
  <si>
    <t>http://ww3.hdnux.com/photos/22/25/65/4808058/7/622x350.jpg</t>
  </si>
  <si>
    <t>5200 block Gawain Drive</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</si>
  <si>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</si>
  <si>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</si>
  <si>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Jimmy James Garza Jr.</t>
  </si>
  <si>
    <t>http://ww1.hdnux.com/photos/20/25/44/4282668/4/622x350.jpg</t>
  </si>
  <si>
    <t>900 block Drury Lane</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</si>
  <si>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</si>
  <si>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</si>
  <si>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</si>
  <si>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Jose Elias Mata</t>
  </si>
  <si>
    <t>http://usgunviolence.files.wordpress.com/2013/10/jose-elias-mata.jpg?w=625</t>
  </si>
  <si>
    <t>7400 block Kitty Hawk</t>
  </si>
  <si>
    <t>78239</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</si>
  <si>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</si>
  <si>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</si>
  <si>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James D. Jones</t>
  </si>
  <si>
    <t>4739 U.S. 50</t>
  </si>
  <si>
    <t>47558</t>
  </si>
  <si>
    <t>Daviess</t>
  </si>
  <si>
    <t>Indiana State Police</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</si>
  <si>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</si>
  <si>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</si>
  <si>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Eliakim Tipan Shabazz</t>
  </si>
  <si>
    <t>http://www.wach.com/uploadedImages/wach/EdwardsMauriceMugShot.jpg?w=204&amp;h=153&amp;aspect=nostretch</t>
  </si>
  <si>
    <t>1190 Sunset Boulevard</t>
  </si>
  <si>
    <t>West Columbia</t>
  </si>
  <si>
    <t>29169</t>
  </si>
  <si>
    <t>West Columbia Police Department</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</si>
  <si>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</si>
  <si>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</si>
  <si>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Michael Dugas</t>
  </si>
  <si>
    <t>http://media.nbcconnecticut.com/images/654*368/michael+dugas.jpg</t>
  </si>
  <si>
    <t>Laurel Hill Avenue and Center Street</t>
  </si>
  <si>
    <t>Norwich</t>
  </si>
  <si>
    <t>06360</t>
  </si>
  <si>
    <t>Norwich Police Department</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</si>
  <si>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</si>
  <si>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</si>
  <si>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Jaime Gonzalez Jr.</t>
  </si>
  <si>
    <t>http://d.ibtimes.co.uk/en/full/213256/jaime-gonzalezs-shooting-has-led-death-threats-against-brownswood-police.jpg?w=322&amp;h=375&amp;l=45&amp;t=48</t>
  </si>
  <si>
    <t>1800 Cummings Place</t>
  </si>
  <si>
    <t>78520</t>
  </si>
  <si>
    <t>Student had a pellet gun and refused to drop it when police arrived. Police said it looked like a Glock handgun.</t>
  </si>
  <si>
    <t>http://www.themonitor.com/news/local/article_fde6c9de-d7c5-11e2-8355-001a4bcf6878.html</t>
  </si>
  <si>
    <t>Patrick O'Meara</t>
  </si>
  <si>
    <t>14900 block Washington Avenue Southwest</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</si>
  <si>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</si>
  <si>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</si>
  <si>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</si>
  <si>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Dumont Ave &amp; Hinsdale St</t>
  </si>
  <si>
    <t>Police interrupted a mugging. The suspect shot at them, so they returned fire, shooting and killing him.</t>
  </si>
  <si>
    <t>http://www.newsday.com/news/nypd-suspect-dead-in-police-shooting-1.5519051</t>
  </si>
  <si>
    <t>Robert Bergeson</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</si>
  <si>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</si>
  <si>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</si>
  <si>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</si>
  <si>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</si>
  <si>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Jaquaz Walker</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</si>
  <si>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</si>
  <si>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</si>
  <si>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</si>
  <si>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</si>
  <si>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</si>
  <si>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3400 Braddock</t>
  </si>
  <si>
    <t>Officers responding to report of domestic violence arrived to find a woman with multiple gunshot wounds in front of the home. When a man at the scene pointed a gun at officers, they shot him. He died at the scene from a single gunshot wound.</t>
  </si>
  <si>
    <t>http://articles.philly.com/2012-11-15/news/35135802_1_gunshot-wounds-police-officers-unidentified-man</t>
  </si>
  <si>
    <t>Burghart/Sam Wood</t>
  </si>
  <si>
    <t>5600 Cherry St.</t>
  </si>
  <si>
    <t>West Philadelphia woman shot after charging with knife at officer. Police say they were called to the scene after the 27-year-old suspect threatened her family.</t>
  </si>
  <si>
    <t>http://www.nbcphiladelphia.com/news/local/Armed-Woman-Shot-Killed-by-Police-in-West-Philly-Cops-183248472.html</t>
  </si>
  <si>
    <t>Market street and North 61st Street</t>
  </si>
  <si>
    <t>Man shot after pointing a gun at police.</t>
  </si>
  <si>
    <t>http://www.myfoxatlanta.com/story/20069853/gunman-dead-after-police-involved-shooting?clienttype=printable</t>
  </si>
  <si>
    <t>Derrick Flynn</t>
  </si>
  <si>
    <t>N 61st St &amp; Arch St</t>
  </si>
  <si>
    <t>Officers stopped a suspicious man riding a bike. The man was holding a gun, which the officers ordered him to drop. He refused and resisted it being taken away. When he pointed the gun at an officer, an officer opened fire. The man was shot once in the chest and pronounced dead at the scene.</t>
  </si>
  <si>
    <t>http://www.philly.com/philly/news/Police_Officer_shot_killed_gun-wielding_bicyclist_in_West_Philly.html</t>
  </si>
  <si>
    <t>W Girard Ave &amp; N 65th St</t>
  </si>
  <si>
    <t>An officer stopped a vehicle for driving recklessly. The driver fled, dragging the officer who fired multiple times. The driver was taken to a hospital and later pronounced dead.</t>
  </si>
  <si>
    <t>http://www.myfoxphilly.com/story/19359156/police-shoot-kill-driver-after-officer-dragged</t>
  </si>
  <si>
    <t>Hassan Pratt</t>
  </si>
  <si>
    <t>S 56th St &amp; Walton Ave</t>
  </si>
  <si>
    <t>Police were attempting a traffic stop when two men fled on foot and the driver fled in the vehicle. After a foot chase, an officer caught up to one suspect and a struggle ensued. The suspect allegedly reached for the officer's taser, and the officer shot the man two times, killing him.</t>
  </si>
  <si>
    <t>http://www.philly.com/philly/blogs/dncrime/Man-fatally-shot-by-police-in-West-Philadelphia.html</t>
  </si>
  <si>
    <t>N 2nd St &amp; W Nedro Ave</t>
  </si>
  <si>
    <t>Officers in a marked squad car witnessed a man shooting at a vehicle. When the officers announced themselves the man pointed his gun at them. One officer fired once, striking the man in the head. He was taken to a hospital where he died of his injury.</t>
  </si>
  <si>
    <t>http://philadelphia.cbslocal.com/2012/07/23/man-dies-after-being-shot-by-police-in-olney/</t>
  </si>
  <si>
    <t>Edward Mehlberger</t>
  </si>
  <si>
    <t>8700 block Sagamore Road</t>
  </si>
  <si>
    <t>Warminster Township Police Department</t>
  </si>
  <si>
    <t>An off-duty officer shot and killed one of two burglars in his home</t>
  </si>
  <si>
    <t>http://articles.philly.com/2012-07-24/news/32805619_1_burglar-warminster-township-police-officer-intruder</t>
  </si>
  <si>
    <t>4600 block Worth Street</t>
  </si>
  <si>
    <t>An officer shot and killed an armed man during a chase. The officer fired one shot and the man was pronounced dead at the scene.</t>
  </si>
  <si>
    <t>http://articles.philly.com/2012-07-23/news/32789074_1_evers-police-frankford</t>
  </si>
  <si>
    <t>Vanna "Tiny" Sok</t>
  </si>
  <si>
    <t>http://media.philly.com/images/600*450/20120726_inq_pmeet26-c.JPG</t>
  </si>
  <si>
    <t>Second Street and Nedro Avenue</t>
  </si>
  <si>
    <t>An SUV pulled up to a street corner and, after a short confrontation, began shooting. Sok, who had a registered gun, fired back at the vehicle. A nearby officer then shot Sok, who had his back turned, without warning from inside a police car, according to several witnesses. Police say the officers stepped out of the car and Sok turned around and pointed the gun at them before they shot him in the head.</t>
  </si>
  <si>
    <t>http://www.policemag.com/channel/patrol/news/2012/07/26/video-philly-cop-shoots-kills-armed-man.aspx</t>
  </si>
  <si>
    <t>Matthew Henderson</t>
  </si>
  <si>
    <t>4400 block Rising Sun Avenue</t>
  </si>
  <si>
    <t>Henderson was shot to death by officers after getting out of his car with a gun and pointing it at a police sergeant.</t>
  </si>
  <si>
    <t>http://articles.philly.com/2012-07-17/news/32698947_1_evers-cops-shot-three-cops</t>
  </si>
  <si>
    <t>50s</t>
  </si>
  <si>
    <t>East Ontario and E streets</t>
  </si>
  <si>
    <t>Officers responded to report that a man had pointed a gun at mother and child. When officers arrived, the suspect fled in a vehicle. When the officers located the suspect a few blocks away, the suspect fired at the officers at least twice. The officers returned fire, killing him.</t>
  </si>
  <si>
    <t>http://abclocal.go.com/wpvi/story?section=news/local&amp;id=8700354</t>
  </si>
  <si>
    <t>10th and Ontario streets</t>
  </si>
  <si>
    <t>Officers responded to a report of a man with a gun. When officers arrived the man pointed the gun at the officers. When the suspect ignored orders to drop the weapon, he was shot multiple times. He died at a local hospital</t>
  </si>
  <si>
    <t>http://www.philly.com/philly/blogs/dncrime/Police-Cops-shoot-kill-revolver-wielding-man-in-North-Philly.html</t>
  </si>
  <si>
    <t>Raymond Brown</t>
  </si>
  <si>
    <t>http://media.nbcbayarea.com/images/Raymond-Brown-Embed.jpg</t>
  </si>
  <si>
    <t>3400 block Germantown Ave.</t>
  </si>
  <si>
    <t>Man waiving a gun in front of a hospital. When the officers commanded Brown to drop his weapon, he fired at them. Officer fired back, striking Brown once in the thigh. Brown was rushed to the hospital and later died of his wound.</t>
  </si>
  <si>
    <t>http://www.nbcphiladelphia.com/news/local/Man-Shot-Killed-in-Confrontation-With-Police--151092315.html</t>
  </si>
  <si>
    <t>Kenado Newsuan</t>
  </si>
  <si>
    <t>5832 Mascher Street</t>
  </si>
  <si>
    <t>An officer responded to report of a naked man in the road, reported the man appeared to be on drugs and attempted to subdue him with a Taser. During a scuffle, the officer's gun holster was ripped from his pants. Officer fired five times, striking Newsuan three times.</t>
  </si>
  <si>
    <t>http://articles.philly.com/2012-04-23/news/31387348_1_naked-man-cop-evers</t>
  </si>
  <si>
    <t>1400 block Lambert Street</t>
  </si>
  <si>
    <t>Man drove unto a sidewalk and struck a pedestrian, then struck at least two other vehicles. Officers shot at the vehicle, flattening its tires. Man fled on foot, threatened to shoot an officer. The officer shot the man twice</t>
  </si>
  <si>
    <t>http://philadelphia.cbslocal.com/2012/04/12/suspect-shot-killed-by-police-in-north-philadelphia/</t>
  </si>
  <si>
    <t>200 block East Wildey Street</t>
  </si>
  <si>
    <t>Shot and critically wounded by police when he lunged at an officer with knife in Philadelphia's Fishtown section</t>
  </si>
  <si>
    <t>http://articles.philly.com/2012-02-27/news/31104702_1_knife-wielding-man-taser-stable-condition</t>
  </si>
  <si>
    <t>Brian Weaver</t>
  </si>
  <si>
    <t>4200 block Greeby Street</t>
  </si>
  <si>
    <t>According to police, officers were called to the two-story rowhouse on a quiet block well-kept homes to investigate a report of an intoxicated man armed with a gun inside the house. A second complaint was received reporting an "intoxicated, abusive husband at the same residence." Weaver's wife and two of the couple's three children, but the couple's oldest child was inside. Weaver came to the front door, armed with a shotgun and .25-caliber semiautomatic pistol. He was shot and killed.</t>
  </si>
  <si>
    <t>http://articles.philly.com/2004-05-29/news/25382983_1_armed-man-shot-police-swat-officer-front-storm-door</t>
  </si>
  <si>
    <t>William Baylor</t>
  </si>
  <si>
    <t>Darien Street and Hunting Park Avenue</t>
  </si>
  <si>
    <t>Baylor was chasing another man and firing shots at him when a police van arrived. The officers ordered Baylor to drop his weapon. Instead, police said, he turned and pointed the gun at them. One of the officers fired five shots at Baylor from his service weapon, police said. One of those slugs hit Baylor in the left side of his back and exited his chest, killing him.</t>
  </si>
  <si>
    <t>http://articles.philly.com/2004-10-21/news/25388896_1_officer-shot-man-police-van-detectives</t>
  </si>
  <si>
    <t>Lawrence Allen</t>
  </si>
  <si>
    <t>http://cdn.abclocal.go.com/images/wpvi/cms_exf_2007/news/local/8727436_600x338.jpg</t>
  </si>
  <si>
    <t>1900 block Renovo Street</t>
  </si>
  <si>
    <t>Allen, a teenager, was shot to death by off-duty officer Chauncey Ellison, Sr., accompanied by his ex-girlfriend, off-duty officer Robin Fortune. The officers had driven around the neighborhood looking for Allen after he stole a pizza from their son. Ellison shot Allen in the back. In 2012, Ellison was charged with voluntary manslaughter.</t>
  </si>
  <si>
    <t>Robin Fortune and Chauncey Ellison Sr. were each sentenced to 11 1/2 to 23 months in jail for reckless endangerment for their actions in the November 2008 killing.</t>
  </si>
  <si>
    <t>http://philadelphia.cbslocal.com/2012/07/06/charges-filed-aganst-two-former-officers-invloved-in-fatal-shooting/</t>
  </si>
  <si>
    <t>Adolphus Pinkney</t>
  </si>
  <si>
    <t>http://media.nbcphiladelphia.com/images/654*368/Aldophus__Pinkney_Police_Involved_Shooting.jpg</t>
  </si>
  <si>
    <t>N 9th St &amp; W Pike St</t>
  </si>
  <si>
    <t>Shot after ignoring command to drop weapon and then firing on police.</t>
  </si>
  <si>
    <t>http://articles.philly.com/2011-10-15/news/30283686_1_desk-duty-evers-police-involved</t>
  </si>
  <si>
    <t>Darrell Banks</t>
  </si>
  <si>
    <t>2400 block Cleveland Street</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</si>
  <si>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</si>
  <si>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t>
  </si>
  <si>
    <t>Kotrell Omar Newsome</t>
  </si>
  <si>
    <t>48000 block Spinnaker Circle</t>
  </si>
  <si>
    <t>Lexington Park</t>
  </si>
  <si>
    <t>Saint Mary's</t>
  </si>
  <si>
    <t>Saint Mary's Sheriff's Department</t>
  </si>
  <si>
    <t>Officers responded to a report of a domestic assault, and the deputy saw that Newsome’s wife had been injured. An officer attempted to take him into custody, and a struggle ensued. The officer tasered and struck Newsome with a small baton, but that didn’t subdue him, and the deputy fired two shots from his handgun, killing Newsome.</t>
  </si>
  <si>
    <t>http://www.somdnews.com/article/20111026/NEWS/710269680/1103/1074/Probes-of-St-Mary%E2%80%99s-fatal-shooting-by-police-continue&amp;template=southernMaryland</t>
  </si>
  <si>
    <t>Bughart</t>
  </si>
  <si>
    <t>Uriel Juarez</t>
  </si>
  <si>
    <t>http://cbsdallas.files.wordpress.com/2013/06/uriel-juarez1.jpg?w=420&amp;h=315</t>
  </si>
  <si>
    <t>600 block Balleywood</t>
  </si>
  <si>
    <t>75060</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</si>
  <si>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</si>
  <si>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</si>
  <si>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Donnell Carter</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</si>
  <si>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</si>
  <si>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</si>
  <si>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</si>
  <si>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</si>
  <si>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</si>
  <si>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Matthew Scott Wiese</t>
  </si>
  <si>
    <t>15200 block Meadow Road</t>
  </si>
  <si>
    <t>Lynnwood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</si>
  <si>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</si>
  <si>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</si>
  <si>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</si>
  <si>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Howard Curtis Martin</t>
  </si>
  <si>
    <t>http://bloximages.chicago2.vip.townnews.com/vp-mi.com/content/tncms/assets/v3/editorial/6/a5/6a5c8024-ef0c-11e2-8769-0019bb2963f4/51e6deac865a2.preview-300.jpg</t>
  </si>
  <si>
    <t>76 Monte Circle</t>
  </si>
  <si>
    <t>St. Regis</t>
  </si>
  <si>
    <t>59866</t>
  </si>
  <si>
    <t>Montana Highway Patrol</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</si>
  <si>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</si>
  <si>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</si>
  <si>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Robert Edward Endrizzi</t>
  </si>
  <si>
    <t>17000 block Jim Creek Road</t>
  </si>
  <si>
    <t>Snohomish County Sheriff's Office, King County Sheriff's Office, Everett Police Department, Lynnwood Police Department, Edmonds Police Department</t>
  </si>
  <si>
    <t>The incident began when a man in his 20s was shot in his calf in his driveway. Reports followed of bullets hitting cars. More than 100 officers including a SWAT team responded and Endrizzi was killed in a shootout that was described as an intense few minutes in which a lot of shots were fired on both sides.</t>
  </si>
  <si>
    <t>http://www.columbian.com/news/2012/sep/05/sniper-identified-as-military-vet/</t>
  </si>
  <si>
    <t>Jourdan Akili Wagner</t>
  </si>
  <si>
    <t>http://kpho.images.worldnow.com/images/22650419_BG6.jpg</t>
  </si>
  <si>
    <t>5100 block Morten Avenue</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</si>
  <si>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</si>
  <si>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</si>
  <si>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</si>
  <si>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Jorge Abraham Zarazua-Rubio</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</si>
  <si>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</si>
  <si>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</si>
  <si>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</si>
  <si>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</si>
  <si>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Damon Earl Bacy Byrd</t>
  </si>
  <si>
    <t>245 Bridge Ave.</t>
  </si>
  <si>
    <t>Forth Worth Police Department</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</si>
  <si>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</si>
  <si>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</si>
  <si>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Cacedrick White</t>
  </si>
  <si>
    <t>http://i.dailymail.co.uk/i/pix/2013/06/24/article-2347136-1A79A735000005DC-523_634x707.jpg</t>
  </si>
  <si>
    <t>224 Church St.</t>
  </si>
  <si>
    <t>39095</t>
  </si>
  <si>
    <t>Lexington Police Department</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</si>
  <si>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</si>
  <si>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</si>
  <si>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Jessica Gonzalez</t>
  </si>
  <si>
    <t>http://tribktla.files.wordpress.com/2013/06/jessica-gonzalez.jpg?w=210&amp;h=240</t>
  </si>
  <si>
    <t>800 block South Townsend Street</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</si>
  <si>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</si>
  <si>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http://www.ocregister.com/articles/ayala-596381-gonzalez-officers.html</t>
  </si>
  <si>
    <t>Mark Alan Chernin</t>
  </si>
  <si>
    <t>http://www.cape-coral-daily-breeze.com/photos/news/md/535433_1.jpg</t>
  </si>
  <si>
    <t>2200 block SE 15th Street</t>
  </si>
  <si>
    <t>33990</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</si>
  <si>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</si>
  <si>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</si>
  <si>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Jordan R. Camp</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</si>
  <si>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</si>
  <si>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</si>
  <si>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</si>
  <si>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</si>
  <si>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</si>
  <si>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Elip Cheatham</t>
  </si>
  <si>
    <t>http://www.wearecentralpa.com/media/lib/189/4/6/1/461474e0-55bd-4c1b-9d6e-5f85c9ef3041/Story.jpg</t>
  </si>
  <si>
    <t>300-434 N Sheridan St.</t>
  </si>
  <si>
    <t>Jonestown</t>
  </si>
  <si>
    <t>15906</t>
  </si>
  <si>
    <t>Cambria</t>
  </si>
  <si>
    <t>Johnstown Police Department</t>
  </si>
  <si>
    <t>Three city police officers fired when Cheatham came upon another vehicle stopped by city police near the Greater Johnstown Middle School. Police said Cheatham ignored their orders to stop and accelerated his vehicle in the direction of the police and emergency vehicles. Witnesses heard him say he was rushing his cousin to the hospital.</t>
  </si>
  <si>
    <t>http://www.tribune-democrat.com/latestnews/x479819572/A-year-later-divide-remains-over-police-shooting</t>
  </si>
  <si>
    <t>Noah Burford Silva</t>
  </si>
  <si>
    <t>http://image2.findagrave.com/photos250/photos/2013/176/112892944_137226836923.jpg</t>
  </si>
  <si>
    <t>11800 Astoria Blvd</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</si>
  <si>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</si>
  <si>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</si>
  <si>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S Broadway Ave. &amp; E Myrtle St.</t>
  </si>
  <si>
    <t>Idaho State Police, Boise Police Department, Ada County Sheriff's Office, Meridian Police Department, Garden City Police Department</t>
  </si>
  <si>
    <t>Deputies started the chase when they spotted McAbee in a stolen car. The chase ended in downtown Boise with up to 80 shots fired. Please note: This is a duplicate to show the difference between the "facts" shown in media reports and those shown in police reports.</t>
  </si>
  <si>
    <t>http://news.google.com/newspapers?nid=1314&amp;dat=20021116&amp;id=UigzAAAAIBAJ&amp;sjid=nfIDAAAAIBAJ&amp;pg=6586,3037892</t>
  </si>
  <si>
    <t>Frank Saucedo Jr.</t>
  </si>
  <si>
    <t>Rathdrum</t>
  </si>
  <si>
    <t>83858</t>
  </si>
  <si>
    <t>Kootenai County Sheriff’s Office</t>
  </si>
  <si>
    <t>According to witnesses and police, Saucedo showed up at Kara Jones’ residence wielding a knife and demanding entry. Two Rathdrum police officers arrived at about 1 a.m. and backed off at the sight of the knife until two sheriff’s deputies arrived. He charged the four officers, who then fired nonlethal beanbag rounds before sheriff’s deputies resorted to lethal force.</t>
  </si>
  <si>
    <t>http://m.spokesman.com/stories/2004/jun/22/man-shot-by-deputy-spent-evening-in-bar/</t>
  </si>
  <si>
    <t>Michael Madonna</t>
  </si>
  <si>
    <t>Hayden</t>
  </si>
  <si>
    <t>83835</t>
  </si>
  <si>
    <t>Kootenai County Sheriff's Office</t>
  </si>
  <si>
    <t>The handcuffed Madonna was left alone in a garage. He ran into the house, grabbed a gun, and shot a Coeur d'Alene officer in the face with it before two deputies shot and killed him.</t>
  </si>
  <si>
    <t>http://www.ar15.com/archive/topic.html?b=1&amp;f=5&amp;t=319786</t>
  </si>
  <si>
    <t>Logan Brizzee</t>
  </si>
  <si>
    <t>http://bloximages.chicago2.vip.townnews.com/magicvalley.com/content/tncms/assets/v3/editorial/f/89/f8918046-3e01-5180-8719-4688914dcc6a/f8918046-3e01-5180-8719-4688914dcc6a.preview-300.jpg</t>
  </si>
  <si>
    <t>1569 Blue Lakes Blvd N</t>
  </si>
  <si>
    <t>Twin Falls</t>
  </si>
  <si>
    <t>83301</t>
  </si>
  <si>
    <t>Twin Falls Police Department</t>
  </si>
  <si>
    <t>Brizzee was being held by private security for alleged shoplifting of $50 of groceries. When Twin Falls police came to arrest him, he pulled a gun, and they shot and killed him.</t>
  </si>
  <si>
    <t>http://magicvalley.com/news/t-f-police-give-details-on-shooting/article_da525ac4-f820-5352-82fa-8c4c2d70f7cc.html</t>
  </si>
  <si>
    <t>Sarah Marie Stanfield</t>
  </si>
  <si>
    <t>http://media.klewtv.com/images/Sarah_Marie_Stanfield_KLEW.jpg</t>
  </si>
  <si>
    <t>Fruitland</t>
  </si>
  <si>
    <t>83619</t>
  </si>
  <si>
    <t>Payette</t>
  </si>
  <si>
    <t>Meridian Police, Idaho State Police, Canyon County Sheriff's Office, Payette County Sheriff's Office, Ada County Sheriff's Office</t>
  </si>
  <si>
    <t>An officer attempted a routine traffic stop. Stanfield drove away, leading police on a high-speed chase with speeds reaching 100 miles an hour. Spike strips laid down by police caused damage to the SUV's tires and Stanfield's Blazer finally came to a stop near milepost 7. The male passenger was arrested, but Stanfield fled. Stanfield approached a semi-truck and tried to open the door, but it was locked, she pointed her gun at them. Officers fired their weapons, hitting Stanfield eight times.</t>
  </si>
  <si>
    <t>http://www.kboi2.com/news/local/10853201.html</t>
  </si>
  <si>
    <t>Donald George Hayes</t>
  </si>
  <si>
    <t>Rugby</t>
  </si>
  <si>
    <t>83442</t>
  </si>
  <si>
    <t>Deputies responded to family domestic disturbance calls to the property of Donald George Hayes, 48. When the deputies arrived, Sheriff Blair Olsen said Hayes aimed a handgun and rifle from his pickup. The officers then fired, killing Hayes.</t>
  </si>
  <si>
    <t>http://www.pocatelloshops.com/new_blogs/community/?p=3704</t>
  </si>
  <si>
    <t>Mark Betts</t>
  </si>
  <si>
    <t>119 Colburn Culver Road</t>
  </si>
  <si>
    <t>Bonner County Sheriff's Department</t>
  </si>
  <si>
    <t>Idaho State Police say Mark Betts robbed the Ponderay Wal-Mart 20 minutes before robbing the State Liquor Store at knife-point. During an ensuing chase, the Betts tried to ram his car into police vehicles. The Bonner County Sheriff's Office says the suspect was stopped about one mile off Highway 95 on Colburn Culver Road where he was shot and killed.</t>
  </si>
  <si>
    <t>http://www.bonnercountydailybee.com/news/article_a548a811-78f5-5468-bb0c-ccd6550eda3a.html</t>
  </si>
  <si>
    <t>Justin Earl Nicholas Todd</t>
  </si>
  <si>
    <t>http://media.spokesman.com/photos/2012/03/12/TODD1_t210.jpg?74a72ef94756bccc16ea1c78066b52f96b62dbc7</t>
  </si>
  <si>
    <t>Saint Estephe Court</t>
  </si>
  <si>
    <t>Post Falls Police Department, Idaho State Police</t>
  </si>
  <si>
    <t>A Nissan Sentra passed through the regional License Plate Recognition system on Interstate 90. The LPR system alerted the Post Falls Police Department that the driver of the vehicle, a Justin Earl Todd, was wanted by the Kootenai County Violent Crime Task Force. The officers were notified that Mr. Todd was an officer safety concern and they should use caution in dealing with him. An Idaho State Police Trooper located the vehicle in Post Falls. The Trooper attempted to stop the vehicle, the driver refused to stop for the Trooper, and a pursuit ensued. The pursuit continued through Post Falls, Coeur d’ Alene and into the City of Hayden. After several pit maneuvers to stop the vehicle, Mr. Todd skidded to a stop. Officers approached Todd’s vehicle in an attempt to take him into custody. Todd backed up rapidly, and then accelerated forward, toward the ISP Trooper. Todd was shot and killed.</t>
  </si>
  <si>
    <t>http://www.spokesman.com/stories/2012/aug/03/post-falls-police-release-findings-internal-invest/</t>
  </si>
  <si>
    <t>Cody Hanks</t>
  </si>
  <si>
    <t>2 E 3800 N</t>
  </si>
  <si>
    <t>Kimberly</t>
  </si>
  <si>
    <t>83341</t>
  </si>
  <si>
    <t>A State Trooper made a traffic stop on State Highway 30 near the State Highway 50 junction. The trooper tried to arrest Hanks under charges of DUI and possible possession of a controlled substance. Officials say Hanks resisted arrest and ran back to his pick-up. The trooper was being drug down the roadway in the driver's door of the vehicle. The trooper shot and killed Hanks.</t>
  </si>
  <si>
    <t>http://www.ktvb.com/news/local/64226742.html</t>
  </si>
  <si>
    <t>Randall Vernon Ellenwood</t>
  </si>
  <si>
    <t>22021 Cottonwood Creek Road</t>
  </si>
  <si>
    <t>Culdesac</t>
  </si>
  <si>
    <t>83624</t>
  </si>
  <si>
    <t>Nez Perce</t>
  </si>
  <si>
    <t>According to officials, an Idaho State Police Trooper executed a routine traffic enforcement contact. The vehicle pulled into a lane leading past a residence at 22021 Cottonwood Creek Road. The vehicle was occupied by two males. Both occupants were uncooperative and combative towards the trooper and alcohol use by the driver was suspected. The trooper attempted to arrest the driver and a physical altercation ensued. The trooper was overpowered, knocked to the ground, and was being battered by both male subjects when he shot them both, killing one.</t>
  </si>
  <si>
    <t>http://www.klewtv.com/news/local/46115172.html</t>
  </si>
  <si>
    <t>Eric Byron Johnston</t>
  </si>
  <si>
    <t>http://media.spokesman.com/photos/2013/08/26/shootingpic_t210.jpg?74a72ef94756bccc16ea1c78066b52f96b62dbc7</t>
  </si>
  <si>
    <t>1422 E. Young Ave.</t>
  </si>
  <si>
    <t>Coeur d’Alene</t>
  </si>
  <si>
    <t>Coeur d’Alene Police Department</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</si>
  <si>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</si>
  <si>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</si>
  <si>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Thomas L. White</t>
  </si>
  <si>
    <t>http://media.krem.com/images/470*264/thomas+white+060914.jpg</t>
  </si>
  <si>
    <t>Dragonfly Drive</t>
  </si>
  <si>
    <t>83815</t>
  </si>
  <si>
    <t>Coeur d'Alene Police Department</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</si>
  <si>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</si>
  <si>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</si>
  <si>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Jose Rodriquez-Moncada</t>
  </si>
  <si>
    <t>275 N. 16th Street</t>
  </si>
  <si>
    <t>83661</t>
  </si>
  <si>
    <t>Payette County Sheriff's Department</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</si>
  <si>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</si>
  <si>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</si>
  <si>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Mario Armando Vasquez</t>
  </si>
  <si>
    <t>http://ak-cache.legacy.net/legacy/images/Cobrands/IdahoPress/photos/586572b0-b05c-453a-bfbf-4c78fde7350b.jpg</t>
  </si>
  <si>
    <t>Garrity Blvd.</t>
  </si>
  <si>
    <t>Nampa</t>
  </si>
  <si>
    <t>83687</t>
  </si>
  <si>
    <t>Caldwell Police Department</t>
  </si>
  <si>
    <t>Officers say the suspect, Mario Armando Vasquez of Caldwell led police on a chase down the Interstate before coming to a stop on Garrity Blvd. That's where police say the suspect pointed a gun at them forcing them to open fire - killing the man.</t>
  </si>
  <si>
    <t>http://www.kboi2.com/news/local/56249137.html</t>
  </si>
  <si>
    <t>Randy J. Holler Jr.</t>
  </si>
  <si>
    <t>http://www.magicvalleyfuneralhome.com/sitemaker/memsol_data/204/80872/80872_profile_pic.jpg?1403970159</t>
  </si>
  <si>
    <t>447 Addison Ave W</t>
  </si>
  <si>
    <t>Officials said the incident began when a citizen called law enforcement to report Holler after seeing a "wanted" poster in the window of a bail bond agent. The officers saw Holler come out of the motel room's bathroom carrying a 9 mm handgun. One officer struggled with Holler, shooting him in the chest. Holler then broke free and ran into the motel parking lot. All four officers then fired at him from three different positions, killing him.</t>
  </si>
  <si>
    <t>http://magicvalley.com/news/local/four-officers-cleared-in-shooting-at-twin-falls-hotel/article_4b3faa71-285f-5ad7-a0c4-1aa5b54bf2c1.html</t>
  </si>
  <si>
    <t>Curtis Scrivner</t>
  </si>
  <si>
    <t>http://www.fox21news.com/uploadedImages/kxrm/Curtis%20Scrivner.jpg</t>
  </si>
  <si>
    <t>Riggins</t>
  </si>
  <si>
    <t>83549</t>
  </si>
  <si>
    <t>Idaho</t>
  </si>
  <si>
    <t>Idaho County Sheriff's Office</t>
  </si>
  <si>
    <t>Scrivner was contacted by a Riggins Deputy for failure to appear on a felony warrant from El Paso County, Colo. At that time, Scrivner reportedly displayed a firearm and fled. Additional law enforcement backup was summoned because Scrivner had made previous threats to officers. Details about how he was killed are not available.</t>
  </si>
  <si>
    <t>http://www.nwcn.com/news/idaho/Suspect-dead-Idaho-County-Deputy-wounded-in-shootout--108842814.html</t>
  </si>
  <si>
    <t>Christie Ann Little</t>
  </si>
  <si>
    <t>http://bloximages.chicago2.vip.townnews.com/mtstandard.com/content/tncms/assets/v3/editorial/7/48/748a8986-3412-11e0-b9d2-001cc4c03286/4d522e6ddf726.preview-300.png</t>
  </si>
  <si>
    <t>Old US Highway 95 &amp; E Ohio Match Rd</t>
  </si>
  <si>
    <t>Little was a passenger in a Jeep Cherokee driven by Mark M. Maykopet when Maykopet collided with the trooper's patrol car during a chase, according to the Kootenai County Sheriff's Department. An Idaho trooper fired multiple shots at the Jeep, killing Little and wounding Maykopet.</t>
  </si>
  <si>
    <t>http://www.spokesman.com/stories/2011/mar/19/idaho-trooper-interviewed-about-fatal-shooting/</t>
  </si>
  <si>
    <t>Jeff A. Flinn</t>
  </si>
  <si>
    <t>Rreuben Road and U.S. Highway 95</t>
  </si>
  <si>
    <t>83555</t>
  </si>
  <si>
    <t>Nez Perce Tribal Police Department</t>
  </si>
  <si>
    <t>The shooting occurred after Flinn stole a truck and led law enforcement officers on a prolonged slow speed chase south on Highway 95.</t>
  </si>
  <si>
    <t>http://www.justice.gov/usao/id/news/2012/mar/nezpercetribalpd03222012.html</t>
  </si>
  <si>
    <t>Douglas J. Walters</t>
  </si>
  <si>
    <t>http://bloximages.chicago2.vip.townnews.com/idahostatejournal.com/content/tncms/assets/v3/editorial/4/ab/4abba086-9916-11e0-8a5a-001cc4c03286/4dfba808c4660.preview-300.jpg</t>
  </si>
  <si>
    <t>Higbee Avenue and 17th Street</t>
  </si>
  <si>
    <t>Idaho Falls</t>
  </si>
  <si>
    <t>83404</t>
  </si>
  <si>
    <t>Bonneville</t>
  </si>
  <si>
    <t>Idaho Falls Police Department</t>
  </si>
  <si>
    <t>Idaho State Police made a traffic stop on Douglas J. Walters at the intersection of Whittier and Yellowstone Highway. During the stop, ISP officers determined he had an outstanding misdemeanor warrant. As officers began to take him into custody, Walters fled from ISP. Police followed Walters to his home. Walters went inside the home. Inside the home, Walters shot an officer point blank in the chest with a handgun. Officers returned fire killing Walters.</t>
  </si>
  <si>
    <t>http://www.idahostatejournal.com/news/breaking/i-f-officer-injured-suspect-dead-after-early-morning-shooting/article_efc59f30-98eb-11e0-937f-001cc4c03286.html?mode=jqm</t>
  </si>
  <si>
    <t>Dennis Allen Buzzell</t>
  </si>
  <si>
    <t>http://bloximages.chicago2.vip.townnews.com/idahostatejournal.com/content/tncms/assets/v3/editorial/4/97/49781b34-9abc-11e1-bbce-0019bb2963f4/4fabed68b0bdf.preview-300.jpg</t>
  </si>
  <si>
    <t>900-block 3rd Street</t>
  </si>
  <si>
    <t>McCammon</t>
  </si>
  <si>
    <t>83250</t>
  </si>
  <si>
    <t>Bannock</t>
  </si>
  <si>
    <t>Bannock County Sheriff's Office</t>
  </si>
  <si>
    <t>According to the Bannock County Sheriff's Office, deputies responded to a home following reports of gunshots fired. Deputies said Buzzell had a weapon when they arrived. Officials said that after several hours of negotiation, Buzzell left his home with a gun and began firing. Officers returned fire, hitting Buzzell. He died in a hospital three weeks later.</t>
  </si>
  <si>
    <t>http://www.idahostatejournal.com/news/local/article_a2e2ed2a-9ab2-11e1-8214-0019bb2963f4.html</t>
  </si>
  <si>
    <t>Kevin Benglan</t>
  </si>
  <si>
    <t>2233 S. 2nd Ave.</t>
  </si>
  <si>
    <t>Pocatello</t>
  </si>
  <si>
    <t>83201</t>
  </si>
  <si>
    <t>Pocatello Police Department</t>
  </si>
  <si>
    <t>Benglan broke into a Pocatello home by diving through a glass window. He was destroying furniture and rolling in the glass when police tasered him four times. He died shortly later.</t>
  </si>
  <si>
    <t>http://www.idahostatejournal.com/members/article_8c399ba2-f320-11e1-9910-0019bb2963f4.html?TNNoMobile</t>
  </si>
  <si>
    <t>Richard Dale Kohler</t>
  </si>
  <si>
    <t>Maysel Laurel Ridge Road</t>
  </si>
  <si>
    <t>Maysel</t>
  </si>
  <si>
    <t>25133</t>
  </si>
  <si>
    <t>West Virginia State Police special response team, Drug Enforcement Administration</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</si>
  <si>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</si>
  <si>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</si>
  <si>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Michael Lembhard</t>
  </si>
  <si>
    <t>http://images.capitalnews9.com/media/2012/3/12/images/lembhard_servicesb339bd5d-a64c-42bb-adfd-a3cd408ab709.jpg</t>
  </si>
  <si>
    <t>55 Liberty St.</t>
  </si>
  <si>
    <t>Newburgh</t>
  </si>
  <si>
    <t>12550</t>
  </si>
  <si>
    <t>Newburgh Police Department</t>
  </si>
  <si>
    <t>A four-member police unit tried to take Lembhard into custody on a warrant. Lembhard fled; police followed him into his sister's house. Officials said Lembhard got a 12 1⁄2-inch knife from the kitchen, threatened to kill himself and then lunged at police. Two officers fired their weapons, killing him.</t>
  </si>
  <si>
    <t>http://www.midhudsonnews.com/News/2012/July/10/Lembhard_GJ-NoBill-10Jul12.htm</t>
  </si>
  <si>
    <t>Terry Davis</t>
  </si>
  <si>
    <t>http://www.massappealnews.com/wp-content/uploads/2013/06/Terry-Davis.jpg</t>
  </si>
  <si>
    <t>East 26th Street and Jackson Avenue</t>
  </si>
  <si>
    <t>Davis was the passenger in a stolen car when police officers approached the vehicle. The driver drove off and Davis jumped out the car to make a flee-attempt on foot. A police officer caught up with him in a field near East 26th Street and Jackson Avenue. The officer testified that Terry pointed a gun at him, and he had no choice but to shoot and kill him.</t>
  </si>
  <si>
    <t>http://www.kmbc.com/news/jury-rules-for-kc-officer-in-fatal-shooting/20764952</t>
  </si>
  <si>
    <t>Marvin E. Parker</t>
  </si>
  <si>
    <t>East 40th Street and Charlotte</t>
  </si>
  <si>
    <t>64110</t>
  </si>
  <si>
    <t>KCMO police were called in regard to a suspicious person yelling in the street. Upon arrival, officers observed a black male standing in the street holding a sword. After a short foot chase, a struggle ensued, at which time the suspect attempted to strike the officers with the sword. Officer's shot and killed the suspect.</t>
  </si>
  <si>
    <t>http://blogs.kansascity.com/crime_scene/2008/09/who-was-marvin.html</t>
  </si>
  <si>
    <t>Michael Goodman</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</si>
  <si>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</si>
  <si>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</si>
  <si>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</si>
  <si>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</si>
  <si>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</si>
  <si>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Eugene Mallory</t>
  </si>
  <si>
    <t>80</t>
  </si>
  <si>
    <t>http://i.dailymail.co.uk/i/pix/2013/10/11/article-2454911-18AE46C000000578-494_634x373.jpg</t>
  </si>
  <si>
    <t>36600 block 117th Street East</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</si>
  <si>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</si>
  <si>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</si>
  <si>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Deangelo Lopez</t>
  </si>
  <si>
    <t>1100 block West Arbutus Street</t>
  </si>
  <si>
    <t>Deputies responded to a call reporting a burglary in progress and found Lopez attempting to escape a house. Lopez allegedly confronted deputies and pointed a revolver at them. He was shot and killed.</t>
  </si>
  <si>
    <t>http://homicide.latimes.com/post/lopez-deangelo/</t>
  </si>
  <si>
    <t>Anthony Gustave Nelson</t>
  </si>
  <si>
    <t>http://www.carsonnow.org/sites/www.carsonnow.org/files/71299-washoedoub1_resized.jpg</t>
  </si>
  <si>
    <t>Sand Mountain Recreation Area</t>
  </si>
  <si>
    <t>Carson City Sheriff’s Office, Nevada Highway Patrol</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</si>
  <si>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</si>
  <si>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</si>
  <si>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Ricky Don McCommas</t>
  </si>
  <si>
    <t>http://hcnews.com/pages/wp-content/uploads/2013/07/wpid-WP_IM_1372783398627__0.jpg</t>
  </si>
  <si>
    <t>116 W Bridge St.</t>
  </si>
  <si>
    <t>Granbury</t>
  </si>
  <si>
    <t>76048</t>
  </si>
  <si>
    <t>Hood</t>
  </si>
  <si>
    <t>Granbury Police Department</t>
  </si>
  <si>
    <t>McCommas ambushed a Hood County deputy and killed him. He drove into Granbury, shooting at the City Hall, wounding an officer before another shot and killed him.</t>
  </si>
  <si>
    <t>http://www.burlesonstar.net/news/ci_24823166</t>
  </si>
  <si>
    <t>James Eric Griffin</t>
  </si>
  <si>
    <t>http://usgunviolence.files.wordpress.com/2013/08/james-eric-griffin.jpg?w=625</t>
  </si>
  <si>
    <t>100 S. Marcus St.</t>
  </si>
  <si>
    <t>Alto</t>
  </si>
  <si>
    <t>75925</t>
  </si>
  <si>
    <t>Alto Police Department</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</si>
  <si>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</si>
  <si>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</si>
  <si>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Christopher Calhoun</t>
  </si>
  <si>
    <t>Oak Street SW and Lee Street SW</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</si>
  <si>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</si>
  <si>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</si>
  <si>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Willie Sudduth</t>
  </si>
  <si>
    <t>http://media2.newsnet5.com//photo/2012/03/14/Man_killed_by_police_h93338754-75b2-48dd-b489-b0c2033553c40000_20120314180913_320_240.JPG</t>
  </si>
  <si>
    <t>East 93rd and Raymond Avenue</t>
  </si>
  <si>
    <t>44104</t>
  </si>
  <si>
    <t>Four undercover vice detectives shot and killed Willie Sudduth of Cleveland. The officers said they saw two men running from a store at East 93rd Street, and Sudduth fired shots at an unknown target. The officers ordered Sudduth to drop his handgun. Instead, he fired at officers, who returned fire, striking and killing him.</t>
  </si>
  <si>
    <t>http://www.cleveland.com/court-justice/index.ssf/2014/05/cleveland_police_officers_kill.html</t>
  </si>
  <si>
    <t>Burghart citing The Cleveland Plain Dealer</t>
  </si>
  <si>
    <t>Kenneth Smith</t>
  </si>
  <si>
    <t>http://localtvwjw.files.wordpress.com/2012/03/promo155860399.jpg</t>
  </si>
  <si>
    <t>Prospect Ave E &amp; E 9th St</t>
  </si>
  <si>
    <t>Off-duty officer Roger Jones shot and killed Kenneth Smith, 20, of Euclid, who Jones said he had seen reach for a handgun. The shooting occurred following a fight in a bar parking lot on Bolivar Avenue. Jones said he saw Smith fire a gun, then flee. The driver and a passenger surrendered. But Jones said he saw Smith reach for a gun, so he shot him. Smith's family sued Jones, claiming the victim was unarmed and trying to surrender. This past April, Cuyahoga County Prosecutor Timothy J. McGinty ruled the shooting justified, and praised Jones for "correctly and heroically" taking action to protect the safety of the citizens of Cleveland.</t>
  </si>
  <si>
    <t>Illuminado Lopez</t>
  </si>
  <si>
    <t>http://ak-cache.legacy.net/legacy/images/cobrands/cleveland/photos/0000065433i-1_092023.jpgx?w=130&amp;h=180&amp;option=1&amp;v=0x000000002cb49a40</t>
  </si>
  <si>
    <t>3100 block West 52nd Street</t>
  </si>
  <si>
    <t>Officers shot and killed Illuminado Lopez, 44, of Cleveland, who was drunk, depressed and wielding a butcher knife in the street near his home on West 52nd Street. Lopez refused orders to drop the knife, and continued to act aggressively after he was shot with a Taser, so the officers gunned him down. Family members said Lopez never threatened the officers, but only threatened to kill himself if police didn't shoot him.</t>
  </si>
  <si>
    <t>Aron Jones</t>
  </si>
  <si>
    <t>http://media.cleveland.com/metro/photo/9477527-small.jpg</t>
  </si>
  <si>
    <t>East 91st Street and Aetna Road</t>
  </si>
  <si>
    <t>Officer Walter Thomas was working off-duty as a security guard when he shot and killed Aron Jones, 32, a gun-wielding felon, outside Libations Bar at East 91st Street and Aetna Road. Thomas, now retired, was on paid sick-leave from his police job at the time he was working the security job. Thomas said he saw Jones shoot a man outside the bar. After Jones refused Thomas' order to drop his gun, Thomas shot him three times. Witnesses said Jones had surrendered and was on his knees when he was shot.</t>
  </si>
  <si>
    <t>Leon James</t>
  </si>
  <si>
    <t>800 block Herrick Place</t>
  </si>
  <si>
    <t>An officer shot and killed Leon James, 23, a suspected kidnapper accused of trying to run down the officer with a pickup truck following a high-speed chase through several East Side communities. Police arrested four other suspects in the kidnapping of Lloyd Davis, 58, who was held for ransom, but was not injured.</t>
  </si>
  <si>
    <t>Danny Withers Jr.</t>
  </si>
  <si>
    <t>1148 East 125th Street</t>
  </si>
  <si>
    <t>Officers shot and killed Danny Withers Jr., 21, an unarmed bank robbery suspect. The officers had gone to a home on East 125th Street that Withers shared with his grandmother to arrest him on a warrant. Detective Daniel Zola fired a single shot into Withers' chest as the suspect emerged with one arm raised from a closet in a dimly lit basement. Withers was suspected of robbing a Fifth Third Bank on Lorain Avenue five days earlier. His fingerprints were found on a note the robber passed to a teller, and on a door at the bank. Police later found additional evidence at the home that linked Withers to the robbery. No gun was found in the house, but police found a screwdriver near the scene of the shooting.</t>
  </si>
  <si>
    <t>12800 block Signet Avenue</t>
  </si>
  <si>
    <t>Officer Aaron Petitt, coming to the aid of bounty hunters, shot and killed a 29-year-old Cleveland man during a struggle on Signet Avenue. The bounty hunters were trying to capture the man, who was wanted on a domestic violence charge. The shooting victim had entered a home and barricaded himself in a second-floor room. Petitt and a bounty hunter tried to use a board to force open the door. Petitt was stabbed in the foot and struck in the head with a board during the struggle.</t>
  </si>
  <si>
    <t>Cory Dix</t>
  </si>
  <si>
    <t>7700 block Kinsman Road</t>
  </si>
  <si>
    <t>An off-duty officer shot and killed a man suspected of robbing drivers passing through a construction zone near Kinsman Road. A group of phony construction workers had set up a checkpoint where they were robbing drivers at gunpoint. One of the victims was an off-duty officer. Cory Dix, 22, blocked the officer's car with a construction barrel. When Dix brandished a gun he and the officer exchanged gunfire, and Dix was killed. The officer was not injured.</t>
  </si>
  <si>
    <t>Kevin Jackson</t>
  </si>
  <si>
    <t>700 block East 126th Street</t>
  </si>
  <si>
    <t>Two officers shot and killed Kevin Jackson, 28, after they said the suspect had fired a gun at them. The officers were called to East 128th Street and Woodside Avenue to investigate a report of drug activity in the area. Jackson was selling crack cocaine when the officers approached. Jackson fled, but later confronted the officers. Gunfire erupted, Jackson was hit and later died.</t>
  </si>
  <si>
    <t>Robert Hackworth</t>
  </si>
  <si>
    <t>http://blog.cleveland.com/metro/2008/07/medium_rhack.jpg</t>
  </si>
  <si>
    <t>West 52nd Street and Woburn Avenue</t>
  </si>
  <si>
    <t>Patrolman James Simone, aka "Supercop," shot and killed an unarmed bank robber, Robert Hackworth, 35, “ the fifth suspect Simone had killed, and the 12th suspect shot, during his nearly 40-year police career. Simone was off-duty when he entered a bank on Fulton Road and a teller told him she had just been robbed. He chased Hackworth, who fled in a stolen truck. A passer-by gave Simone a ride and they gave chase. Hackworth crashed into a utility pole at West 52nd Street. Simone confronted him and shot him after he said Hackworth reached into the truck. No gun was recovered from the victim or the truck.</t>
  </si>
  <si>
    <t>Darrell Workman Jr.</t>
  </si>
  <si>
    <t>http://blog.cleveland.com/metro/2008/05/small_scan0017.jpg</t>
  </si>
  <si>
    <t>1600 block East 47th Street</t>
  </si>
  <si>
    <t>44103</t>
  </si>
  <si>
    <t>Two officers shot and killed Darrell Workman Jr., 31, during a raid at a suspected drug house on East 47th Street. The officers said they shot Workman after he reached into his sweatshirt for a loaded .45-caliber semi-automatic handgun. One officer fired a shotgun three times; another officer fired a handgun. Undercover detectives said they had bought cocaine from Workman twice the previous week. They found cocaine and marijuana hidden in the house after the shooting.</t>
  </si>
  <si>
    <t>Johnny Nelson</t>
  </si>
  <si>
    <t>Dudley Avenue</t>
  </si>
  <si>
    <t>Officers shot and killed Johnny Nelson, 24, who was wielding a knife and had threatened to kill his mother. Police went to a house on Dudley Avenue after one of Nelson's relatives called for help. Nelson refused orders to drop his knife, and when he rushed at the officers two of them fired, striking him with three bullets.</t>
  </si>
  <si>
    <t>Aaron Steele</t>
  </si>
  <si>
    <t>Denison Avenue and West 82nd Street</t>
  </si>
  <si>
    <t>Officers shot to death Aaron Steele, 23, after they stopped his car for playing loud music and expired license plates. The officers said they shot Steele after he grabbed a loaded gun and pointed it at them. The officers involved were Patrolman Robert Miles, Detective Todd Staimpel, Detective William Van Verth. The shooting was ruled to be justified.</t>
  </si>
  <si>
    <t>Angelo Miller</t>
  </si>
  <si>
    <t>7820 Lexington Ave</t>
  </si>
  <si>
    <t>An off-duty officer working as a security guard at the Lexington Village apartment complex on East 79th Street, shot and killed Angelo Miller, 17, who was suspected of breaking into cars on the property. John Lundy stopped the teen's car in the parking lot, and fired at least five shots into Miller's car. One bullet struck the teen in the back, killing him. Investigators said Miller accelerated toward Lundy, and the officer fired in self-defense.</t>
  </si>
  <si>
    <t>Charles Pasek Jr.</t>
  </si>
  <si>
    <t>http://archive.wkyc.com/images/640/360/2/assetpool/images/0682518631_20060825_w143shooting_300.jpg</t>
  </si>
  <si>
    <t>4405 West 143rd Street</t>
  </si>
  <si>
    <t>44135</t>
  </si>
  <si>
    <t>Patrolmen Robert Nagy and Anthony Lipinski responded to a violent domestic disturbance at a home on West 143rd Street. Charles Pasek Jr., 40, was drunk, screaming and brandishing what the officers feared was a butcher's knife. Pasek'™s estranged wife said her husband had beaten her and wouldn't allow her to leave. The officers tried to talk Pasek out of the house, but he rushed at the officers. Nagy fired three times, striking Pasek in the arm and chest. He later died. In his hands were a pair of pliers and several kitchen utensils.</t>
  </si>
  <si>
    <t>Angelo Ferguson</t>
  </si>
  <si>
    <t>East 141st Street</t>
  </si>
  <si>
    <t>44110</t>
  </si>
  <si>
    <t>Angelo Ferguson, 18, died from a gunshot in the back after two officers said he tried to run them down with a stolen car on East 141st Street, and they fired at least four shots. Police said Patrolmen Brian Carney and Reginald Beddard approached the car with guns drawn because it had been reported car-jacked. A loaded .40-caliber handgun was found in Ferguson's waistband.</t>
  </si>
  <si>
    <t>David Crenshaw</t>
  </si>
  <si>
    <t>410 E 152nd St</t>
  </si>
  <si>
    <t>Patrolman Alvin Gulley, who served as a driver for then-City Council President Frank Jackson, took action after he saw a man smash the window of a car parked at Memorial Elementary School. Gulley fired at least three gunshots at the suspect, David Crenshaw, 33, who dragged the patrolman before dying of two bullet wounds.</t>
  </si>
  <si>
    <t>Laray Renshaw</t>
  </si>
  <si>
    <t>Blehheim Avenue</t>
  </si>
  <si>
    <t>As an officer attempted to arrest a suspected drug-dealer at a Blenheim Road apartment building, the suspect, Laray Renshaw, 36, resisted and grappled with Patrolman John Franko. When Renshaw reached for Franko's gun the officer shot Renshaw four times, killing him. Forensic tests confirmed that Renshaw's hand was on the gun when he was shot.</t>
  </si>
  <si>
    <t>Brandon McCloud</t>
  </si>
  <si>
    <t>http://blog.cleveland.com/metro/2008/10/medium_brandon.jpg</t>
  </si>
  <si>
    <t>7800 block Jeffries Avenue</t>
  </si>
  <si>
    <t>Two officers fired at least 10 shots, killing 15-year-old Brandon McCloud as they attempted to serve a search warrant at the teen's house in connection with a string of robberies of pizza delivery drivers. Detectives John Kraynik and Philip Habeeb accused the teenager of attacking them with a knife. It was later determined that the shooting was justified, and a grand jury declined to issue indictments.</t>
  </si>
  <si>
    <t>Arlington Wilson Jr.</t>
  </si>
  <si>
    <t>Pepper Avenue</t>
  </si>
  <si>
    <t>An officer who was pinned against a wall by a suspect's car shot and killed the driver. Officer Reginald Smith attempted to arrest Arlington Wilson Jr., 21, after he ran a red light at East 146th Street and St. Clair Avenue, and fled. The officer was in a driveway on Pepper Avenue when he was struck by the suspect's car. The shooting was ruled to be justified.</t>
  </si>
  <si>
    <t>Eren Beyah</t>
  </si>
  <si>
    <t>Lincoln Avenue and East 151st Street</t>
  </si>
  <si>
    <t>Eren Beyah, 27, kept a police SWAT team at bay during an 11-hour standoff, refusing to surrender and pointing a 9mm handgun at an officer, shouting, "You're going to have to kill me." SWAT team member William Johnson fired and killed the man, striking him with at least seven bullets to the face, chest and legs. Beyah had been scheduled to appear in court the following week on felony drug charges. He also was wanted in Florida for violating probation on a drug-related conviction.</t>
  </si>
  <si>
    <t>Brandon Robinson</t>
  </si>
  <si>
    <t>3598 East 151st Street</t>
  </si>
  <si>
    <t>Officers were called to East 154th Street to check reports of drug activity when they approached a car with two men inside. Brandon Robinson, 24, ran and was tackled by officer Timothy Clark. As they wrestled on the ground, Robinson punched the officer and tried to grab his gun. Clark shot him in the chest, killing him.</t>
  </si>
  <si>
    <t>Stanley Strnad</t>
  </si>
  <si>
    <t>http://www.clevescene.com/imager/stanley-strnad-was-a-good-father-to-his-daughter-haley-who-hasnt-bee/b/original/1487738/057b/74961.0.jpeg</t>
  </si>
  <si>
    <t>East 156th Street and Parkgrove Avenue</t>
  </si>
  <si>
    <t>Two patrolmen pulled over Stanley Strnad's car for a traffic violation at East 185th Street in the North Collinwood neighborhood. As the officers approached, Strnad , 26, drove away. Patrolmen Daniel Jopek and Martin Rudin chased Strnad but stopped when he left the city. Strnad later returned and crashed into a car at East 156th and Parkgrove Avenue. Strnad ran, and Jopek chased him, firing five shots, with four hitting Strnad in the back and killing him. Jopek said he feared Strnad was going to pull a weapon from his waistband. Strnad was unarmed. A grand jury declined to indict Jopek, although he was disciplined for improper use of force. The family sued Jopek, but he prevailed in a federal jury trial. Jopek and Rudin also were involved in the fatal shooting of a man in 2002.</t>
  </si>
  <si>
    <t>Michael Ciacchi</t>
  </si>
  <si>
    <t>3905 Stickney Avenue</t>
  </si>
  <si>
    <t>44109</t>
  </si>
  <si>
    <t>Michael Ciacchi, 38, was the subject of an area-wide manhunt after he fled a traffic stop in Valley View. Officers in Cleveland located Ciacchi about three hours later at a home on Stickney Avenue in the Old Brooklyn neighborhood, but the suspect refused to surrender. Ciacchi waved a gun --“ later found to be unloaded --“ and an officer ordered him to drop it or he would shoot him. Ciacchi replied, "Go ahead and do it." When Ciacchi pointed the gun at the officers they fired. The suspect died in a hail of bullets that struck him in the chest and legs. One of the shooters was Officer James Simone. Ciacchi's family said he suffered from depression. Officials ruled the shooting "suicide by cop," and justified.</t>
  </si>
  <si>
    <t>Ricardo Mason</t>
  </si>
  <si>
    <t>7412 Lawn Court</t>
  </si>
  <si>
    <t>Two patrolmen were chasing a stolen car when the driver crashed near West 85th Street. The officers parked their cruiser behind the stolen car and approached. But the driver threw the car into reverse and pinned Patrolman Robert Taylor, who fired into the stolen car, striking passenger Ricardo Mason, 16, in the back and killing him. Patrolman Matthew Baeppler also fired his gun, striking the driver, Malcolm Hoyle, 16, in the face. A grand jury declined to indict the officers, but the city paid $1 million to settle a federal wrongful death suit brought by Mason's mother. Hoyle recovered from his injuries and was convicted of involuntary manslaughter for Ricardo's death.</t>
  </si>
  <si>
    <t>Jeffrey Hopkins</t>
  </si>
  <si>
    <t>Public Square</t>
  </si>
  <si>
    <t>44113</t>
  </si>
  <si>
    <t>Two officers picked up Jeffrey Hopkins, 23, following reports he had been fighting on Detroit Avenue. But when the officers drove Hopkins to Public Square and offered to let him go, Hopkins --“ high on PCP --“ turned on the officers and attacked, grabbing officer Michael Schmitt's service revolver and shooting him. Schmitt's partner, Donald Finau, shot Hopkins four times in the back, and once each in the head and arm, killing him. Schmitt recovered from his wound.</t>
  </si>
  <si>
    <t>Stephon Keith Moore</t>
  </si>
  <si>
    <t>15445 Lake Shore Blvd.</t>
  </si>
  <si>
    <t>Patrolmen Daniel Jopek and Martin Rudin stopped a car driven by Stephon Keith Moore, 39, who was drunk, on Lake Shore Boulevard. The officers accused Moore of driving his car at them and putting their lives at risk, so they shot and killed him with a gunshot to the back. The shooting was ruled justified. Moore'™s family, however, said the victim was backing up his car and posed no threat to the officers. They filed a wrongful death lawsuit, and the city agreed to pay $250,000 in damages and attorney's fees.</t>
  </si>
  <si>
    <t>Craig Bickerstaff</t>
  </si>
  <si>
    <t>10600 block Lee Avenue</t>
  </si>
  <si>
    <t>Two officers responded to a report of a man breaking into a car on Lee Avenue. When they attempted to question the suspect, Craig Bickerstaff, 27, he ran. The officers caught him and struggled with the 318-pound Bickerstaff, and hit him on the head with a baton. When Bickerstaff --“ the son of a former Cleveland police officer --“ pulled out a gun, the officers shot and killed him.</t>
  </si>
  <si>
    <t>Jermaine Sanders</t>
  </si>
  <si>
    <t>Lee Road and Harvard Avenue</t>
  </si>
  <si>
    <t>Two plain-clothes narcotics officers witnessed what they suspected was a drug deal at East 176th Street, and followed the suspect's car to a fast food restaurant parking lot near the intersection of Harvard and Lee roads. When the officers approached the car, the driver, Jermaine Sanders, 25, drove forward and hit officer John Patton. The other officer, Walter Thomas, and Patton fired several shots at the suspect. He died at a hospital a short time later. Officials ruled the shooting justified. Thomas also shot and killed a man in 2011.</t>
  </si>
  <si>
    <t>Daniel Harris</t>
  </si>
  <si>
    <t>Buckeye Road &amp; E 125th St</t>
  </si>
  <si>
    <t>Officers said they saw Daniel Harris, 47, dealing drugs from his car on East 131st Street. When they approached, Harris sped away, crashing into another car and leading the officers on a 10-minute chase. Harris eventually jumped from his car and ran, with the officers in pursuit. One of the officers caught Harris, who grabbed his service revolver and refused to let go. The other officer shot Harris to death.</t>
  </si>
  <si>
    <t>Marsean Scott</t>
  </si>
  <si>
    <t>East 153rd Street and Sunview Avenue</t>
  </si>
  <si>
    <t>Officers responded to reports of several shots being fired in the area of East 153rd Street and Sunview Avenue, where they were confronted by a man with a gun. Several shots were exchanged, and Marsean Scott, 19, fell to the ground, dead. Neither of the officers was wounded.</t>
  </si>
  <si>
    <t>Joseph "Bug" Finley Jr.</t>
  </si>
  <si>
    <t>http://www.clevescene.com/imager/his-cousins-say-bug-second-from-left-had-started-to-turn-his-life-around/b/original/1481235/ec28/41050.0.jpeg</t>
  </si>
  <si>
    <t>3600 block West Boulevard</t>
  </si>
  <si>
    <t>An off-duty officer shot Finley when he found him on his property. Officer James Toomey said Finley attacked him with a metal pole.</t>
  </si>
  <si>
    <t>http://www.clevescene.com/cleveland/14-shots/Content?oid=1481227</t>
  </si>
  <si>
    <t>Andrew Stigliano</t>
  </si>
  <si>
    <t>13 Metropolitan Ave</t>
  </si>
  <si>
    <t>01721</t>
  </si>
  <si>
    <t>Ashland Police Department.</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</si>
  <si>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</si>
  <si>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</si>
  <si>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Skyler Irish</t>
  </si>
  <si>
    <t>Rajko Utvic</t>
  </si>
  <si>
    <t>http://bloximages.chicago2.vip.townnews.com/journaltimes.com/content/tncms/assets/v3/editorial/1/d3/1d3c7d3a-0621-11e4-84ba-0019bb2963f4/53bb180b2acf6.preview-620.jpg</t>
  </si>
  <si>
    <t>3000 block Durand Avenue</t>
  </si>
  <si>
    <t>Racoine</t>
  </si>
  <si>
    <t>53403</t>
  </si>
  <si>
    <t>Racine</t>
  </si>
  <si>
    <t>Racine County Sheriff’s Office</t>
  </si>
  <si>
    <t>Would not drop a knife after ordered to. Utvic advanced towards the officers and was shot.</t>
  </si>
  <si>
    <t>http://journaltimes.com/news/local/crime-and-courts/man-fatally-shot-by-police-identified/article_9983c98a-0620-11e4-8f7e-0019bb2963f4.html</t>
  </si>
  <si>
    <t>Ryan Ronquillo</t>
  </si>
  <si>
    <t>http://media.thedenverchannel.com/photo/2014/07/03/Ronquillo_Ryan_1404451949168_6668001_ver1.0_640_480.jpg</t>
  </si>
  <si>
    <t>4750 Tejon St</t>
  </si>
  <si>
    <t>Ronquillo was in a stolen car. Police attempted arrest. Ronquillo reversed striking an officer with the vehicle. Officers shot 12 rounds, ultimately killing Ronquillo.</t>
  </si>
  <si>
    <t>http://www.denverpost.com/news/ci_26100032/ryan-ronquillos-family-seeks-answers-after-denver-police</t>
  </si>
  <si>
    <t>Icarus Randolph</t>
  </si>
  <si>
    <t>http://media.kansas.com/smedia/2014/07/07/18/46/6a1gd.Em.80.jpg</t>
  </si>
  <si>
    <t>7815 E Clay St</t>
  </si>
  <si>
    <t>67207</t>
  </si>
  <si>
    <t>Wichita Police Department.</t>
  </si>
  <si>
    <t>911 called about a suicidal individual. Randolph had a knife moving towards officers and shots were fired, killing Randolph.</t>
  </si>
  <si>
    <t>http://www.kansas.com/2014/07/07/3542623/police-chief-man-killed-in-shooting.html</t>
  </si>
  <si>
    <t>John Geer</t>
  </si>
  <si>
    <t>http://img.washingtonpost.com/blogs/local/files/2014/02/Geer.jpg</t>
  </si>
  <si>
    <t>Pebble Brook Ct</t>
  </si>
  <si>
    <t>22153</t>
  </si>
  <si>
    <t>Geer was drinking and threw his girlfriend's clothes out of the house. He was talking with an officer at his doorway when he was shot to death in the chest. It is unknown why he was shot.</t>
  </si>
  <si>
    <t>http://www.washingtonpost.com/blogs/local/wp/2014/07/08/ten-months-of-silence-in-the-fairfax-police-shooting-death-of-john-geer/</t>
  </si>
  <si>
    <t>Pedro Rios Jr.</t>
  </si>
  <si>
    <t>14</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</si>
  <si>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</si>
  <si>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</si>
  <si>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</si>
  <si>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</si>
  <si>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</si>
  <si>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Eric Garner</t>
  </si>
  <si>
    <t>http://cdn.inquisitr.com/wp-content/uploads/2014/07/Eric-Gardner-Video-665x385.jpg</t>
  </si>
  <si>
    <t>Victory Boulevard and Bay Street</t>
  </si>
  <si>
    <t>The 400-pound asthmatic Staten Island dad died after an officer put him in a chokehold and other officers appeared to slam his head against the sidewalk, video of the incident shows. Evidently, the cops suspected him of selling untaxed cigarettes.</t>
  </si>
  <si>
    <t>http://youtu.be/5LSBpwmMnVM</t>
  </si>
  <si>
    <t>Miriam Iris Carey</t>
  </si>
  <si>
    <t>http://www.wnd.com/files/2013/12/miriam-carey-1213.jpg</t>
  </si>
  <si>
    <t>10 Maryland Ave SW</t>
  </si>
  <si>
    <t>20016</t>
  </si>
  <si>
    <t>US Capitol Police and uniformed Secret Service</t>
  </si>
  <si>
    <t>Carey was shot and killed after she allegedly rammed into barricades near the White House and then led police on a chase toward the U.S. Capitol building.</t>
  </si>
  <si>
    <t>http://www.scribd.com/doc/216342741/The-Autopsy-Report-of-Miriam-Iris-Carey</t>
  </si>
  <si>
    <t>No name</t>
  </si>
  <si>
    <t>Robert Ethan Saylor</t>
  </si>
  <si>
    <t>http://i.dailymail.co.uk/i/pix/2013/07/20/article-0-1AD882EE000005DC-792_306x423.jpg</t>
  </si>
  <si>
    <t>5243 Buckeystown Pike</t>
  </si>
  <si>
    <t>21701</t>
  </si>
  <si>
    <t>Robert ‘Ethan’ Saylor, 26, died from asphyxia after three Frederick County Sheriff's deputies handcuffed the flailing, 294-pound man who had Down syndrome as he screamed, cursed and cried for his mother. Saylor had not purchased a ticket for a repeat viewing of the movie Zero Dark Thirty.</t>
  </si>
  <si>
    <t>http://www.dailymail.co.uk/news/article-2370989/Ethan-Saylor-case-Sheriffs-office-releases-investigative-file-Down-syndrome-man-26-died-handcuffs-floor-refused-leave-movie-theater.html</t>
  </si>
  <si>
    <t>Pamster</t>
  </si>
  <si>
    <t>James Lee DiMaggio</t>
  </si>
  <si>
    <t>http://37.media.tumblr.com/b4af05cc72c400b370aa8c7170cd1808/tumblr_mrdkaqzSut1qmyzbpo1_400.jpg</t>
  </si>
  <si>
    <t>near Morehead Lake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</si>
  <si>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</si>
  <si>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</si>
  <si>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</si>
  <si>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</si>
  <si>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http://www.huffingtonpost.com/2013/08/08/james-lee-dimaggio_n_3724734.html</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</si>
  <si>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</si>
  <si>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</si>
  <si>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</si>
  <si>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</si>
  <si>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</si>
  <si>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Kleinert was charged with manslaughter, but hasn't gone to trial yet. A pretrial hearing is scheduled for November 12, 2014.</t>
  </si>
  <si>
    <t>http://pjmedia.com/tatler/2013/07/30/the-strange-killing-of-larry-eugene-jackson-jr-by-an-austin-police-detective/</t>
  </si>
  <si>
    <t>Rigoberto Arceo</t>
  </si>
  <si>
    <t>http://www.guerragutierrez.com/sitemaker/memsol_data/1722/987052/987052_profile_pic.jpg</t>
  </si>
  <si>
    <t>4105 block Walnut St</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</si>
  <si>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</si>
  <si>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http://ktla.com/2013/05/13/family-of-man-killed-in-deputy-involved-cudahy-shooting-disputes-sheriffs-account-of-incident/</t>
  </si>
  <si>
    <t>Pedro Najar Murillo</t>
  </si>
  <si>
    <t>Cherry and Los Angeles streets</t>
  </si>
  <si>
    <t>93234</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</si>
  <si>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</si>
  <si>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</si>
  <si>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Michael Regner Tray</t>
  </si>
  <si>
    <t>http://o.aolcdn.com/dims-shared/dims3/PATCH/format/jpg/quality/82/resize/196x295/http://hss-prod.hss.aol.com/hss/storage/patch/f7fb53e7db892c990498685d7bc7ee7</t>
  </si>
  <si>
    <t>10745 Smetana Road</t>
  </si>
  <si>
    <t>55345</t>
  </si>
  <si>
    <t>Minnetonka Police Department</t>
  </si>
  <si>
    <t>Tray was shot by police after allegedly pointing a revolver at them in a garage of an apartment complex.</t>
  </si>
  <si>
    <t>http://www.startribune.com/local/west/253646551.html</t>
  </si>
  <si>
    <t>Timothy Lopez</t>
  </si>
  <si>
    <t>http://cdn.patch.com/users/46921/2013/10/T800x600/d0a0cb6661b5d57296856ffea1b36fd0.png</t>
  </si>
  <si>
    <t>4200 Saturn Way</t>
  </si>
  <si>
    <t>Police shot and killed a man wielding a pipe.</t>
  </si>
  <si>
    <t>http://unioncity.patch.com/groups/police-and-fire/p/suspect-killed-in-officerinvolved-shooting-identified</t>
  </si>
  <si>
    <t>Jon M. Sides</t>
  </si>
  <si>
    <t>https://localtvkfor.files.wordpress.com/2013/08/jon-sides-from-his-facebook-page.jpg</t>
  </si>
  <si>
    <t>E State Highway 152 &amp; S Morgan Rd</t>
  </si>
  <si>
    <t>73064</t>
  </si>
  <si>
    <t>Canadian</t>
  </si>
  <si>
    <t>Warr Acres Police Department</t>
  </si>
  <si>
    <t>Jon Sides was shot and killed by a Warr Acres Police officer after a motorcycle chase that began in Warr Acres and ended in southwest Oklahoma City.</t>
  </si>
  <si>
    <t>http://kfor.com/2013/08/02/warr-acres-police-involved-in-chase-shooting-reported/</t>
  </si>
  <si>
    <t>Ross Darkis</t>
  </si>
  <si>
    <t>215 Wilbur Street</t>
  </si>
  <si>
    <t>Vincennes</t>
  </si>
  <si>
    <t>47591</t>
  </si>
  <si>
    <t>Knox County Sheriff’s Departmen</t>
  </si>
  <si>
    <t>Officers trying to subdue a man with a gun fatally shot him Monday night on his front porch. Police say Ross Darkis, 42, threatened them with the gun and was shot multiple times. He later died at the hospital.</t>
  </si>
  <si>
    <t>https://local.nixle.com/alert/4994687/</t>
  </si>
  <si>
    <t>Josh Matthew Collins</t>
  </si>
  <si>
    <t>1600 W 12th St</t>
  </si>
  <si>
    <t>85364</t>
  </si>
  <si>
    <t>Yuma Police Department</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</si>
  <si>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</si>
  <si>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</si>
  <si>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Kamal Lal</t>
  </si>
  <si>
    <t>540 Ralston Avenue</t>
  </si>
  <si>
    <t>94002</t>
  </si>
  <si>
    <t>Belmont Police Department</t>
  </si>
  <si>
    <t>It began as an argument between a husband and a wife, bickering over a growing pile of trash.By the time it was over, Kamal , was lying on the shoulder of Interstate 101 in Belmont, shot dead by two California Highway Patrol officers who had pursued him in a high-speed chase up and down the freeway Sunday.</t>
  </si>
  <si>
    <t>http://www.sfgate.com/bayarea/article/BELMONT-It-doesn-t-make-sense-says-wife-of-2693679.php</t>
  </si>
  <si>
    <t>Maurice Milligan</t>
  </si>
  <si>
    <t>1115 Second St.</t>
  </si>
  <si>
    <t>Brentwood</t>
  </si>
  <si>
    <t>94513</t>
  </si>
  <si>
    <t>Maurice Milligan was shot and killed Aug. 31 by Undersheriff Michael Peterson shortly after the man walked into a Wells Fargo Bank at 1115 Second St. in the city of Brentwood in Contra Costa County and attempted what authorities called "a takeover-style robbery."</t>
  </si>
  <si>
    <t>http://www.highbeam.com/doc/1P2-7013388.html</t>
  </si>
  <si>
    <t>Martin Louie Castro Soriano</t>
  </si>
  <si>
    <t>1 Shields Ave</t>
  </si>
  <si>
    <t>95616</t>
  </si>
  <si>
    <t>UCD Police Departmen</t>
  </si>
  <si>
    <t>Martin Louie Castro Soriano, 26, who was not a student, was shot to death Dec. 14 by a UC Davis police officer after he allegedly fired on three officers who had attempted to subdue him with a Taser stun gun.</t>
  </si>
  <si>
    <t>http://www.dailydemocrat.com/news/ci_3046112</t>
  </si>
  <si>
    <t>Kwang Lee</t>
  </si>
  <si>
    <t>Innisbrook Lane</t>
  </si>
  <si>
    <t>Lee was drunk" that night and couldn't hear the two police officers ordering him to drop the knife.When Tae-Lee didn't drop the knife, officers fired once, injuring him. He turned and began moving toward the officers, who shot him four more times.</t>
  </si>
  <si>
    <t>http://www.theppsc.org/News/Contra-Costa.Dublin.Shooting.htm</t>
  </si>
  <si>
    <t>Richard Kim</t>
  </si>
  <si>
    <t>A bullet pierced a door of the bedroom where Richard Kim was when a police fired guns to Tae Lee. Police said it grazed his eye and his temple and went through his arm, severing an artery.</t>
  </si>
  <si>
    <t>Mario Albert Madrigal</t>
  </si>
  <si>
    <t>S Longmore Road &amp; W Dobson Road</t>
  </si>
  <si>
    <t>Mario Albert Madrigal, Jr. was shot multiple times at his Mesa home after police said he came toward them in a threatening manner while bearing a knife. After a four-minute standoff, the 15-year-old boy lay dying from 10 gunshot wounds.</t>
  </si>
  <si>
    <t>http://www.azcentral.com/community/mesa/articles/2009/06/10/20090610madrigal0610-on.html</t>
  </si>
  <si>
    <t>Jerad Miller</t>
  </si>
  <si>
    <t>http://media.cmgdigital.com/shared/img/photos/2014/06/09/4b/5c/Jerad_Miller.jpg</t>
  </si>
  <si>
    <t>201 N. Nellis Blvd.</t>
  </si>
  <si>
    <t>Husband and wife ultra-conservative team attacked and killed two law enforcement officers and fled to Wal-Mart. The wife, Amanda, committed suicide after being shot. Police shot and killed Jerad Miller.</t>
  </si>
  <si>
    <t>http://www.nbcnews.com/storyline/vegas-cop-killers/police-fatally-shot-las-vegas-gunman-jerad-miller-during-gunfight-n128546</t>
  </si>
  <si>
    <t>Michael Brown</t>
  </si>
  <si>
    <t>http://bloximages.newyork1.vip.townnews.com/stltoday.com/content/tncms/assets/v3/editorial/f/ed/fed5e621-f0a8-5baa-a11a-c748e5dc65cd/5407e41926d2b.preview-620.jpg</t>
  </si>
  <si>
    <t>2900 block Canfield Drive</t>
  </si>
  <si>
    <t>Ferguson</t>
  </si>
  <si>
    <t>Ferguson Police Department</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</si>
  <si>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</si>
  <si>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</si>
  <si>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Andrew Scott Gaynier</t>
  </si>
  <si>
    <t>http://crimeblog.dallasnews.com/files/2014/08/Andy.jpeg</t>
  </si>
  <si>
    <t>100 N. Windomere Ave</t>
  </si>
  <si>
    <t>75208</t>
  </si>
  <si>
    <t>A few blocks away, in the 400 block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</si>
  <si>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</si>
  <si>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Majape</t>
  </si>
  <si>
    <t>Christopher Roupe</t>
  </si>
  <si>
    <t>http://media.cmgdigital.com/shared/lt/lt_cache/thumbnail/615/img/photos/2014/02/18/c9/ca/Teen_Killed.jpg</t>
  </si>
  <si>
    <t>937 Euharlee Road</t>
  </si>
  <si>
    <t>Euharlee</t>
  </si>
  <si>
    <t>Euharlee Police Department</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</si>
  <si>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</si>
  <si>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http://www.wsbtv.com/news/news/local/euharlee-police-officer-wont-be-charged-fatal-shoo/nggyG/</t>
  </si>
  <si>
    <t>stillbothersme</t>
  </si>
  <si>
    <t>William Slade Sullivan</t>
  </si>
  <si>
    <t>http://bloximages.newyork1.vip.townnews.com/kdhnews.com/content/tncms/assets/v3/editorial/3/50/3505ff74-d276-11e3-bb76-0017a43b2370/536467f1d200b.preview-300.jpg</t>
  </si>
  <si>
    <t>201 Seton Pkwy</t>
  </si>
  <si>
    <t>78665</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</si>
  <si>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</si>
  <si>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</si>
  <si>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Concerned Texan</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</si>
  <si>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</si>
  <si>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</si>
  <si>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</si>
  <si>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</si>
  <si>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took the officer's baton away and allegedly began to hit him with it. The officer fired approximately 15 shots at Hamilton. Hamilton died at the scene.</t>
  </si>
  <si>
    <t>http://www.jsonline.com/news/crime/family-says-officer-shot-red-arrow-park-victim-15-times-b99315040z1-268006291.html</t>
  </si>
  <si>
    <t>John Leppanen</t>
  </si>
  <si>
    <t>Jacob Faust</t>
  </si>
  <si>
    <t>http://sandiego.indymedia.org/images/2006/03/114769.jpg</t>
  </si>
  <si>
    <t>Fourth Avenue and G Street</t>
  </si>
  <si>
    <t>Jacob Faust was stopped for a traffic violation. The officer involved in the shooting fired three times at Faust, after the driver reportedly reached behind his car's front seat and displayed a prop gun.</t>
  </si>
  <si>
    <t>http://www.utsandiego.com/uniontrib/20050405/news_1m5fake.html</t>
  </si>
  <si>
    <t>Brute_Choir</t>
  </si>
  <si>
    <t>John T. Williams</t>
  </si>
  <si>
    <t>http://www.historylink.org/db_images/Williams_John_T.jpg</t>
  </si>
  <si>
    <t>Boren Avenue and Howell Street</t>
  </si>
  <si>
    <t>A Native American woodcarving artist was spotted walking on the street with a knife and a board. The officer told the partially deaf man to drop the knife. He then shot and killed him. While no federal charges were pressed, Birk was fired, and the city settled with the family for $1.5 million.</t>
  </si>
  <si>
    <t>Unjustified</t>
  </si>
  <si>
    <t>http://www.historylink.org/index.cfm?DisplayPage=output.cfm&amp;file_id=10296</t>
  </si>
  <si>
    <t>kathotdog</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</si>
  <si>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</si>
  <si>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</si>
  <si>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</si>
  <si>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</si>
  <si>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</si>
  <si>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anonymous</t>
  </si>
  <si>
    <t>Kevin Hutchings</t>
  </si>
  <si>
    <t>6400 block East Sugarloaf Street</t>
  </si>
  <si>
    <t>85215</t>
  </si>
  <si>
    <t>Officer James Peters and Officer Tom Myers fatally shot Kevin Hutchings after Hutchings fired at least one round at police outside his northeast Mesa home. Scottsdale police were trying to talk to Hutchings about a Scottsdale assault that evening of a longtime acquaintance of Hutchings. When Police arrived at the scene without having a search warrant, failed to alert Kevin Hutchings of their presence and stopping his power supply to force a confrontation. Police did not attempt to administer first aid while awaiting paramedics. As Hutchings lay dying, an officer handcuffed him, according to a claim. Myers had fired five shots from his .40-caliber handgun; Peters fired 11 rounds from his .223-caliber rifle, according to the official report. Officer James Peters has been involved in no less than 7 fatal shootings in the valley. The Hutchings family sued the Scottsdale Police Department for wrongful death and damages, and settled out of court for an undisclosed amount. Kevin Hutchings was 35 years old and employed as a banker at the time of the incident.</t>
  </si>
  <si>
    <t>http://www.azcentral.com/news/articles/2010/03/04/20100304scottsdale-officer.html</t>
  </si>
  <si>
    <t>A Family Friend</t>
  </si>
  <si>
    <t>Chad A. Leichhardt</t>
  </si>
  <si>
    <t>http://www.kansas.com/news/local/crime/mpdas0/picture1264931/alternates/FREE_960/leichhardt.jpg</t>
  </si>
  <si>
    <t>401 Sarah Lane</t>
  </si>
  <si>
    <t>Haysville</t>
  </si>
  <si>
    <t>Haysville Police Deartmentt</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</si>
  <si>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</si>
  <si>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</si>
  <si>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JPN</t>
  </si>
  <si>
    <t>UIW Campus Police Department</t>
  </si>
  <si>
    <t>Victim was stopped in parking lot of his apartment for suspected DUI. Witness accounts vary, but after taunting the officer and a brief struggle the victim was first shot in the back and then shot 4-5 more times. Officer's dash cam was not working at time of death and audio has not been released to public.</t>
  </si>
  <si>
    <t>http://www.kens5.com/story/news/local/2014/03/20/exclusive-autopsy-of-slain-uiw-student-redus-reveals-new-details/10672678/</t>
  </si>
  <si>
    <t>WAR CRIMINAL</t>
  </si>
  <si>
    <t>Sonny Wagner</t>
  </si>
  <si>
    <t>http://www.kansas.com/news/local/crime/i2uy6a/picture1237105/alternates/FREE_960/sonny%20wagner.jpg</t>
  </si>
  <si>
    <t>2107 Singletree Drive</t>
  </si>
  <si>
    <t>67114</t>
  </si>
  <si>
    <t>Newton Police Department</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</si>
  <si>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</si>
  <si>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</si>
  <si>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Jacklynn Rashaun Ford</t>
  </si>
  <si>
    <t>http://www.gannett-cdn.com/-mm-/f42005eae2355e1ab67eab038f7d988cdc1673f0/c=0-129-480-490&amp;r=x404&amp;c=534x401/local/-/media/Salem/Salem/2014/05/10//1399753973000-MugshotDisplay.jpeg</t>
  </si>
  <si>
    <t>Watson Ave and NE Alameda St.</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</si>
  <si>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</si>
  <si>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http://www.statesmanjournal.com/story/news/crime/2014/05/19/grand-jury-officer-justified-shooting-killing-armed-suspect/9307783/</t>
  </si>
  <si>
    <t>JuWannaMan</t>
  </si>
  <si>
    <t>Michael Conley</t>
  </si>
  <si>
    <t>http://www.mentalhealthportland.org/wp-content/uploads/2014/05/Michael-Conley-FB1.jpg</t>
  </si>
  <si>
    <t>4700 block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</si>
  <si>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</si>
  <si>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</si>
  <si>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</si>
  <si>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Darrell Corley</t>
  </si>
  <si>
    <t>Thornhill Street</t>
  </si>
  <si>
    <t>Trimble</t>
  </si>
  <si>
    <t>Domestic dispute at victim's home; brandished a knife, shot by state troopers.</t>
  </si>
  <si>
    <t>http://www.wave3.com/story/7557476/man-shot-killed-by-state-police</t>
  </si>
  <si>
    <t>BadRitual2004</t>
  </si>
  <si>
    <t>Steven Tyrone Mallory</t>
  </si>
  <si>
    <t>http://bloximages.chicago2.vip.townnews.com/qctimes.com/content/tncms/assets/v3/editorial/c/da/cda300fc-c37e-11df-96ab-001cc4c002e0/4c954f1328d90.image.jpg</t>
  </si>
  <si>
    <t>Centennial Bridge</t>
  </si>
  <si>
    <t>52806</t>
  </si>
  <si>
    <t>Davenport Police</t>
  </si>
  <si>
    <t>The incident began when the Davenport officer stopped the suspect in the middle of the bridge to question him regarding an assault 15 minutes earlier at the Cafe on Vine coffee shop. Anderson told Mallory to get down on his knees several times, orders that Mallory did not heed. The officer deployed his Taser, which appeared to have no effect. Mallory then attacked Anderson, punching the officer, biting the officer's face and slamming the officer's head against the concrete, officials said. The suspect was on top of the officer and choking him when East Moline Police Det. Jim Weakley arrived on the scene and shot the suspect, Donchez said.</t>
  </si>
  <si>
    <t>http://qctimes.com/news/local/one-dead-police-officer-injured-in-shooting-on-centennial-bridge/article_46337f6e-7def-11de-b56a-001cc4c03286.html</t>
  </si>
  <si>
    <t>floraway</t>
  </si>
  <si>
    <t>Ezell Ford</t>
  </si>
  <si>
    <t>http://media.nbclosangeles.com/images/485*273/ezell+ford+lapd+ois+victim.PNG</t>
  </si>
  <si>
    <t>S Broadway &amp; W 65th St</t>
  </si>
  <si>
    <t>LAPD says that on Aug. 11, shortly after 8:10 p.m., two anti-gang officers shot Ford after a struggle ensued during an "investigative stop" and Ford tried to grab one of their firearms. Witnesses disputed the police story.</t>
  </si>
  <si>
    <t>http://www.huffingtonpost.com/2014/08/19/ezell-ford-autopsy_n_5690060.html</t>
  </si>
  <si>
    <t>Leigh Bailey</t>
  </si>
  <si>
    <t>Martin Pena</t>
  </si>
  <si>
    <t>http://usgunviolence.files.wordpress.com/2014/02/martin-pena.jpg?w=625</t>
  </si>
  <si>
    <t>500 block East 39th Street</t>
  </si>
  <si>
    <t>76903</t>
  </si>
  <si>
    <t>Car theft suspect had gun in hand, did not drop upon orders from SAPD.</t>
  </si>
  <si>
    <t>http://lubbockonline.com/filed-online/2011-05-04/san-angelo-police-kill-man-19-after-brief-chase-suspicious-vehicle</t>
  </si>
  <si>
    <t>harperslaw</t>
  </si>
  <si>
    <t>Breanne Michelle Sharpe</t>
  </si>
  <si>
    <t>http://www.krcrtv.com/image/view/-/22090038/highRes/1/-/maxh/360/maxw/640/-/d3mcnwz/-/Breanne-Sharpe-pic.jpg</t>
  </si>
  <si>
    <t>East 8th St &amp; Vista Verde Ave</t>
  </si>
  <si>
    <t>Chico</t>
  </si>
  <si>
    <t>Chico Police Department</t>
  </si>
  <si>
    <t>Deceased reversed car towards an officer, then u-turned vehicle, striking tree and police car. Five officers fired on car, stating fear for their lives.</t>
  </si>
  <si>
    <t>http://www.chicoer.com/breakingnews/ci_24157652/woman-shot-by-chico-officers-identified</t>
  </si>
  <si>
    <t>ButteCty</t>
  </si>
  <si>
    <t>Julio Lopez</t>
  </si>
  <si>
    <t>4402 River Bnd</t>
  </si>
  <si>
    <t>SAPD called for domestic disturbance. Suspect was in bedroom, asleep, and roused awake by SAPD officer. SAPD officer states suspect began choking the officer and fired in self defense.</t>
  </si>
  <si>
    <t>http://www.gosanangelo.com/news/wife-recalls-fatal-scuffle</t>
  </si>
  <si>
    <t>Ryan James Swearingen</t>
  </si>
  <si>
    <t>http://bloximages.chicago2.vip.townnews.com/dailydem.com/content/tncms/assets/v3/editorial/5/a6/5a67fc3a-1d90-11e4-b407-0019bb2963f4/53e267dfb0cef.image.jpg</t>
  </si>
  <si>
    <t>1527 Ave E</t>
  </si>
  <si>
    <t>Fort Madison</t>
  </si>
  <si>
    <t>52627</t>
  </si>
  <si>
    <t>Fort Madison Police Department</t>
  </si>
  <si>
    <t>Victim was slashing car tires with a knife in the alley between the 1400 block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</si>
  <si>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</si>
  <si>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deathisfinal</t>
  </si>
  <si>
    <t>Micah Anthony Key</t>
  </si>
  <si>
    <t>http://mediaassets.gosanangelo.com/photo/2014/06/09/6/66247_6080445_ver1.0_640_480.JPG</t>
  </si>
  <si>
    <t>4900 Ben Ficklin Road</t>
  </si>
  <si>
    <t>SAPD called on domestic disturbance. Attempted to arrested suspect, and when resisting hit with stun gun. Stun Gun had little effect so another officer used his stun gun as well leading to heart failure.</t>
  </si>
  <si>
    <t>http://www.gosanangelo.com/news/man-dies-in-custody-after-police-repeatedly-use</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</si>
  <si>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</si>
  <si>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</si>
  <si>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</si>
  <si>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</si>
  <si>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</si>
  <si>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jamieleenelson</t>
  </si>
  <si>
    <t>Steve Mach</t>
  </si>
  <si>
    <t>http://weblogs.baltimoresun.com/news/crime/blog/stevemach.jpg</t>
  </si>
  <si>
    <t>St. Victor St. and E. Patapsco Ave</t>
  </si>
  <si>
    <t>The man, who was holding what turned out to be a pellet gun, refused to drop the weapon and was shot when he turned toward the officers. He was taken to a local hospital, where he later was pronounced dead.</t>
  </si>
  <si>
    <t>http://articles.baltimoresun.com/2011-10-03/news/bs-md-ci-victor-police-shooting-20111003_1_police-shooting-south-baltimore-select-lounge</t>
  </si>
  <si>
    <t>wyebloc</t>
  </si>
  <si>
    <t>Steven Goble</t>
  </si>
  <si>
    <t>http://media.mlive.com/grpress/news_impact/photo/stevegoble-2jpg-c9e76ab9461fc70f.jpg</t>
  </si>
  <si>
    <t>Hubble Road &amp; Hoppough Road</t>
  </si>
  <si>
    <t>48846</t>
  </si>
  <si>
    <t>Ionia</t>
  </si>
  <si>
    <t>Ionia County, Michigan State Police</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</si>
  <si>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</si>
  <si>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</si>
  <si>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CAnderson</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</si>
  <si>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</si>
  <si>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</si>
  <si>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</si>
  <si>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</si>
  <si>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</si>
  <si>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Andrew James Hanlon</t>
  </si>
  <si>
    <t>http://blog.oregonlive.com/oregonianextra/2008/07/small_Hanlon.JPG</t>
  </si>
  <si>
    <t>Oak St. and Mill St.</t>
  </si>
  <si>
    <t>Silverton Police</t>
  </si>
  <si>
    <t>Officer responding to a 911 call shot Hanlon, who was unarmed.</t>
  </si>
  <si>
    <t>http://www.wweek.com/portland/blog-7112-da_releases_detailed_account_of_irishman_andrew_aj_hanlon_shooting.html</t>
  </si>
  <si>
    <t>R.K.H.</t>
  </si>
  <si>
    <t>Errol Chang</t>
  </si>
  <si>
    <t>http://www.fatalencounters.org/wp-content/uploads/2013/10/ErrolChang.jpg</t>
  </si>
  <si>
    <t>300 block San Pedro Avenue</t>
  </si>
  <si>
    <t>Pacifica</t>
  </si>
  <si>
    <t>94044</t>
  </si>
  <si>
    <t>San Mateo Police Department</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</si>
  <si>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</si>
  <si>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</si>
  <si>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Oscar Perez Giron</t>
  </si>
  <si>
    <t>http://3b4efb995be6c5c64252-c03f075f8191fb4e60e74b907071aee8.r12.cf1.rackcdn.com/1648577_1404407103.4505.jpg</t>
  </si>
  <si>
    <t>5th Ave S &amp; S Lander St</t>
  </si>
  <si>
    <t>Seattle Police Dept</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</si>
  <si>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</si>
  <si>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</si>
  <si>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Walter Mitty</t>
  </si>
  <si>
    <t>Daniel Frederickson</t>
  </si>
  <si>
    <t>http://extras.mnginteractive.com/live/media/site234/2009/0212/20090212__12police6_100.jpg</t>
  </si>
  <si>
    <t>49 Sunnyside Ave</t>
  </si>
  <si>
    <t>San Anselmo</t>
  </si>
  <si>
    <t>94960</t>
  </si>
  <si>
    <t>Marin</t>
  </si>
  <si>
    <t>San Anselmo police</t>
  </si>
  <si>
    <t>Mentally ill man living in a group home. Waving a knife, first shot with taser by Cpl. Ryan Dunnigan, then shot with gun and killed by Sgt. Marcus Hartley."A clinically schizophrenic man who was off some of his prescribed medication encouraged an officer to shoot him a second time even after taking a fatal bullet to the chest, according to dramatic testimony Wednesday at a Marin County Coroner's Office inquest. After wielding a kitchen knife, yelling obscenities and challenging two San Anselmo police officers to shoot him, 29-year-old Daniel Frederickson was shot in the torso at 11:02 a.m. Dec. 16 in a quiet neighborhood across the street from Wade Thomas Elementary School." The entire incident took 1 minute, 42 seconds from the arrival of the officers to the call that a shot had been fired.</t>
  </si>
  <si>
    <t>http://www.mercurynews.com/ci_11612777</t>
  </si>
  <si>
    <t>Sacker</t>
  </si>
  <si>
    <t>Cory James Ryan</t>
  </si>
  <si>
    <t>900 block West Main Street</t>
  </si>
  <si>
    <t>Ionia County Sheriff's Department</t>
  </si>
  <si>
    <t>Police shot and killed a man they said had wounded two people and fired at an officer in Ionia.</t>
  </si>
  <si>
    <t>http://www.mlive.com/news/grand-rapids/index.ssf/2012/06/police_identify_man_fatally_sh.html</t>
  </si>
  <si>
    <t>Tyler Comstock</t>
  </si>
  <si>
    <t>http://cloudfront-media.reason.com/mc/_external/2013_11/des-moines-register.jpg</t>
  </si>
  <si>
    <t>Near Iowa State University's Campanile</t>
  </si>
  <si>
    <t>Ames</t>
  </si>
  <si>
    <t>50011</t>
  </si>
  <si>
    <t>Story</t>
  </si>
  <si>
    <t>Ames Police Department Officer Adam McPherson</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</si>
  <si>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</si>
  <si>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</si>
  <si>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Seneca Darden</t>
  </si>
  <si>
    <t>http://media.hamptonroads.com/cache/images/86311.jpg</t>
  </si>
  <si>
    <t>400 block Nicholson Street</t>
  </si>
  <si>
    <t>23510</t>
  </si>
  <si>
    <t>Officer Gordon Barry, Norfolk Police Department</t>
  </si>
  <si>
    <t>Officers still at the Norfolk housing complex were told about a second gunshot victim inside a home in the 400 block Nicholson St. The officers at that scene reported a “large crowd” in the courtyard there and requested back up. Five uniformed officers responded. One of the officers saw a man in the crowd in a white T-shirt and blue jeans, holding a handgun. That person turned out to be Seneca Darden. An officer commanded him to drop the gun. The officer then fired at Darden, who was hit “multiple times.” Darden had been wearing civilian clothes because he had been working undercover in a different part of hte city. Witnesses stated that Darden was shot in the back while attempting to produce his badge.</t>
  </si>
  <si>
    <t>http://www.wjla.com/articles/2014/08/man-shot-by-howard-county-md-police-after-stabbing-self-with-knife-106292.html</t>
  </si>
  <si>
    <t>Darren Friedman</t>
  </si>
  <si>
    <t>7600 Coachlight Lane</t>
  </si>
  <si>
    <t>Howard County Police Department</t>
  </si>
  <si>
    <t>Friedman was attempting to commit suicide with a knife. Police responded to find he did in fact half self-inflicted stab wounds and shot him after he "confronted them" with said knife.</t>
  </si>
  <si>
    <t>Stephen McKenney</t>
  </si>
  <si>
    <t>http://www.dolbyfuneralchapels.com/Content/Sidebar/FV2-0001408A/S007F6F83-007F6F8D.0/4232014_82235_0.jpg</t>
  </si>
  <si>
    <t>2 Searsport Way</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</si>
  <si>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</si>
  <si>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</si>
  <si>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</si>
  <si>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A Guy</t>
  </si>
  <si>
    <t>Alvin Curtis Jennings</t>
  </si>
  <si>
    <t>http://bloximages.chicago2.vip.townnews.com/qctimes.com/content/tncms/assets/v3/editorial/4/ea/4ead70c1-9af6-5094-8b70-34fbbf14399c/53ed106297060.preview-620.jpg</t>
  </si>
  <si>
    <t>602 W. 9th St</t>
  </si>
  <si>
    <t>Davenport Police officers Epigmenio Canas and Shawn Sullivan</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</si>
  <si>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</si>
  <si>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</si>
  <si>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Jeanette Anaya</t>
  </si>
  <si>
    <t>http://www.kob.com/kobtvimages/repositoryThumbs/2013-11/jeanette-anaya-.jpg</t>
  </si>
  <si>
    <t>Camino Carlos Rey and Las Casitas.</t>
  </si>
  <si>
    <t>Santa Fe</t>
  </si>
  <si>
    <t>87507</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</si>
  <si>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</si>
  <si>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</si>
  <si>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Colin Lincoln Holloway</t>
  </si>
  <si>
    <t>David Latham</t>
  </si>
  <si>
    <t>http://media.hamptonroads.com/cache/images/1526611.jpg</t>
  </si>
  <si>
    <t>400 Block West 30th St.</t>
  </si>
  <si>
    <t>23508</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</si>
  <si>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</si>
  <si>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http://wavy.com/2014/06/06/shooting-reported-in-norfolk-3/</t>
  </si>
  <si>
    <t>P. Barlowe</t>
  </si>
  <si>
    <t>Steven Isby</t>
  </si>
  <si>
    <t>Marshfield Avenue and Wabansia Avenue</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</si>
  <si>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 shot himself first before shooting the victim). The victim turned out to be homeless.</t>
  </si>
  <si>
    <t>http://www.chicagotribune.com/news/local/breaking/chi-man-fatally-shot-by-offduty-officer-in-bucktown-identified-20140730-story.html</t>
  </si>
  <si>
    <t>currymonster</t>
  </si>
  <si>
    <t>Victor Villalpando</t>
  </si>
  <si>
    <t>http://bloximages.newyork1.vip.townnews.com/santafenewmexican.com/content/tncms/assets/v3/editorial/f/2a/f2a948ce-2d44-54e5-9ba9-c6c056254efb/539bbc61c6410.preview-300.jpg</t>
  </si>
  <si>
    <t>Riverside Drive and Corlett Road</t>
  </si>
  <si>
    <t>87567</t>
  </si>
  <si>
    <t>Española Police Department</t>
  </si>
  <si>
    <t>A disturbed teen calls 911 to report a suspicious person, points a cap gun at police and is killed.</t>
  </si>
  <si>
    <t>http://www.abqjournal.com/419923/news/state-police-boy-was-pointing-cap-gun-when-shot-by-officers-in-espanola.html</t>
  </si>
  <si>
    <t>David Masters</t>
  </si>
  <si>
    <t>Route 1 and Fort Hunt Rd.</t>
  </si>
  <si>
    <t>22303</t>
  </si>
  <si>
    <t>Dave Masters, an ex-green beret who suffered from bi-polar disorder uprooted some flowers from a landscaping business and drove off. The business reported the theft and Masters was pulled over by Officer David Scott Ziants (age 28) and other officers. Masters, who was unarmed, was shot twice as he sat in his vehicle. Ziants later stated that he shot Masters thinking that he was reaching for a weapon and that his car had struck a fellow officer (both of which did not happen). No criminal charges were filed against Ziants, however he was subsequently fired for improper use of deadly force.</t>
  </si>
  <si>
    <t>No charges, but officer fired for improper use of deadly force</t>
  </si>
  <si>
    <t>http://www.washingtonpost.com/wp-dyn/content/article/2009/12/17/AR2009121704529.html?sid=ST2010111106868</t>
  </si>
  <si>
    <t>George M.</t>
  </si>
  <si>
    <t>Arcenio Lujan</t>
  </si>
  <si>
    <t>Castle Drive</t>
  </si>
  <si>
    <t>87701</t>
  </si>
  <si>
    <t>San Miguel</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</si>
  <si>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</si>
  <si>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</si>
  <si>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Levester Carter Jr.</t>
  </si>
  <si>
    <t>Rosetta Street</t>
  </si>
  <si>
    <t>23223</t>
  </si>
  <si>
    <t>According to police Capt. Walter Almond, the events leading to Carters death began when Agee stopped a black 1997 Honda because of complaints that "loud music" coming from the vehicle was bothering some residents. A license check revealed the driver was wanted on a misdemeanor charge of property damage. When Agee returned to the vehicle, he asked the car's two passengers to step outside. When Carter emerged from the backseat, Almond said, four packets of marijuana fell from his clothing. Carter then bolted and led Agee on a circular foot chase. The ensuing pursuit ended with a tussle on Rosetta Street in which Agee tried to use pepper spray to subdue Carter. During the struggle, police say Carter got hold of Agee's revolver and shot him in the right arm, fracturing a bone. When Goldie and Goins arrived, they ordered Carter to drop the weapon. Instead, Almond says, Carter kept the gun trained on Agee. Goins and Goldie then fired numerous rounds, striking Carter from his leg to his left side. Police acknowledge Carter was shot at least 12 times</t>
  </si>
  <si>
    <t>http://www.richmond.com/city-life/article_cb0d80d8-e255-534b-8fdb-430f89064652.html</t>
  </si>
  <si>
    <t>Miranda Michelle Guy</t>
  </si>
  <si>
    <t>http://www.gannett-cdn.com/-mm-/598da7356008c5c35b1e16d02bf53a95fa08736f/c=17-0-314-397&amp;r=183&amp;c=0-0-180-238/local/-/media/WBIR/WBIR/2014/08/19/1408502199000-miranda2.jpg</t>
  </si>
  <si>
    <t>Fairchild Street</t>
  </si>
  <si>
    <t>Harriman</t>
  </si>
  <si>
    <t>37748</t>
  </si>
  <si>
    <t>Roane</t>
  </si>
  <si>
    <t>Harriman Police Department, Roane County Sheriff Department</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</si>
  <si>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</si>
  <si>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</si>
  <si>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Tennessean</t>
  </si>
  <si>
    <t>Samuel Pauly</t>
  </si>
  <si>
    <t>http://main.abqjournal.netdna-cdn.com/wp-content/uploads/2012/11/samuelpauly.jpg</t>
  </si>
  <si>
    <t>Fire Station Road</t>
  </si>
  <si>
    <t>Glorieta</t>
  </si>
  <si>
    <t>87535</t>
  </si>
  <si>
    <t>The Pauly brothers were returning home from work and encountered a road rage incident in which a couple young women, on route to Las Vegas, NM. The women contacted the state police with the license plate number. The state police showed up, en masse, at the Pauly residence without lights or sirens. As the cars approached the brothers, not understanding these were cops, armed themselves as they saw flashlights approaching the residence. They called out that they had guns, thinking it was people from the confrontation, not police. Samuel Pauly was said to have brandished a gun and, allegedly fired three shots, inside the residence, visible through a window and he was shot and killed.</t>
  </si>
  <si>
    <t>http://www.abqjournal.com/149052/abqnewsseeker/family-of-glorieta-man-killed-by-state-police-file-suit.html</t>
  </si>
  <si>
    <t>Abel Barrera-Siguenza</t>
  </si>
  <si>
    <t>5002 S. 33rd St.</t>
  </si>
  <si>
    <t>Suspect was firing at a vehicle with a pellet gun. Was shot by an off-duty police officer working security at the location.</t>
  </si>
  <si>
    <t>http://www.nonpareilonline.com/archive/man-fatally-shot-by-officers-was-firing-pellet-gun/article_73ae6f21-112d-5e79-b73b-1b9c56fd7fe9.html?mode=jqm</t>
  </si>
  <si>
    <t>Vic</t>
  </si>
  <si>
    <t>Salvatore J. Culosi</t>
  </si>
  <si>
    <t>Cavalier Landing Court</t>
  </si>
  <si>
    <t>22030</t>
  </si>
  <si>
    <t>Salvatore Culosi, an optometrist was under investigation for gambling after being convinced to place increasingly higher bets by an undercover detective. On the night of January 24, 2006 Culosi met with the undercover detective to collect his winnings. Despite being unarmed and with no history of violence, the SWAT team was ordered to arrest him. One SWAT team member, Deval Bullock discharged his weapon once upon exiting his vehicle, shooting Culosi through the heart. Bullock was not charged with any crime, however he was suspended for 3 weeks and demoted from the SWAT team. The Culosi family later accepted a $2 million settlement in their lawsuit against Bullock.</t>
  </si>
  <si>
    <t>http://www.washingtonpost.com/wp-dyn/content/article/2006/03/23/AR2006032301117.html</t>
  </si>
  <si>
    <t>Malcoln Franklin</t>
  </si>
  <si>
    <t>500 Block Sibley Blvd</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</si>
  <si>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</si>
  <si>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</si>
  <si>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Preston</t>
  </si>
  <si>
    <t>Tevin Robinson</t>
  </si>
  <si>
    <t>2402 S. 17th St</t>
  </si>
  <si>
    <t>Robbed a Pizza Hut, gunned down by police who were outside waiting for them.</t>
  </si>
  <si>
    <t>www.starnewsonline.com/article/20131121/ARTICLES/131129903</t>
  </si>
  <si>
    <t>Lin</t>
  </si>
  <si>
    <t>Ronald Roland</t>
  </si>
  <si>
    <t>2402 S. 17th St.</t>
  </si>
  <si>
    <t>Robbed a Pizza Hut, shot by police who were waiting outside.</t>
  </si>
  <si>
    <t>http://www.starnewsonline.com/article/20131121/ARTICLES/131129903</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</si>
  <si>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</si>
  <si>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</si>
  <si>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</si>
  <si>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</si>
  <si>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http://www.ketv.com/news/police-id-man-killed-in-officer-involved-shooting/25060968#!bIoKti</t>
  </si>
  <si>
    <t>OmahaConcernedCitizen</t>
  </si>
  <si>
    <t>Joe Weible</t>
  </si>
  <si>
    <t>W Center Rd &amp; S 120th St</t>
  </si>
  <si>
    <t>68144</t>
  </si>
  <si>
    <t>Police revealed Weible did not have a gun, but he had some knives. He nearly ran down some officers, triggering the gunfire in front of the Baker's at 120th and West Center. Police also said the Metro Area Fugitive Task Force was waiting for Weible in the parking lot, Weible expected to see his ex-girlfriend there. She's the one who had accused him of trying to kill her. Police made making his arrest a priority. They say, because if he was capable of a brutal attack, he was considered very dangerous.</t>
  </si>
  <si>
    <t>http://www.wowt.com/home/headlines/Fugitive_Shot_to_Death_Considered_Very_Dangerous_111499664.html</t>
  </si>
  <si>
    <t>Laura</t>
  </si>
  <si>
    <t>Peyton Strickland</t>
  </si>
  <si>
    <t>http://media2.newsobserver.com/smedia/2013/03/22/18/35/1inMvr.AuSt.156.jpeg</t>
  </si>
  <si>
    <t>533 Long Leaf Acres Dr</t>
  </si>
  <si>
    <t>New Hanover County Sheriffs Department</t>
  </si>
  <si>
    <t>Suspected of stealing a Playstation 3, police were at his front door serving a warrant, they knocked, he did not answer, they fired through the door killing him.</t>
  </si>
  <si>
    <t>Justified, family settled for $150,000</t>
  </si>
  <si>
    <t>http://www.starnewsonline.com/article/20061203/NEWS/612030440</t>
  </si>
  <si>
    <t>Maria Fernanda Godinez</t>
  </si>
  <si>
    <t>http://i.dailymail.co.uk/i/pix/2014/08/20/article-0-20AA910700000578-766_634x628.jpg</t>
  </si>
  <si>
    <t>118 South Orange Avenue</t>
  </si>
  <si>
    <t>Officer Eduardo Sanguino</t>
  </si>
  <si>
    <t>Orlando police said the woman who was shot and killed in a club in downtown Orlando was struck by a stray bullet from an officer's gun.</t>
  </si>
  <si>
    <t>http://www.clickorlando.com/news/woman-killed-police-officer-shot-at-orlando-nightclub/27608730</t>
  </si>
  <si>
    <t>Stacy Litz</t>
  </si>
  <si>
    <t>Darius Colegarrit</t>
  </si>
  <si>
    <t>http://assets.dnainfo.com/generated/chicago_photo/2014/08/police-involved-shooting-1408555680.JPG/larger.jpg</t>
  </si>
  <si>
    <t>13200 block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</si>
  <si>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</si>
  <si>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</si>
  <si>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</si>
  <si>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dhm</t>
  </si>
  <si>
    <t>Kent Kramer</t>
  </si>
  <si>
    <t>http://media.mlive.com/newsnow_impact/photo/kurtkramermugjpg-5339ae6a81f69a51_small.jpg</t>
  </si>
  <si>
    <t>North Dawson Street and West Sanilac Road</t>
  </si>
  <si>
    <t>48471</t>
  </si>
  <si>
    <t>Sanilac</t>
  </si>
  <si>
    <t>Sandusky Police Department</t>
  </si>
  <si>
    <t>Traffic stop for drunk driving ended in officer shooting suspect.</t>
  </si>
  <si>
    <t>http://sanduskytribune.com/mintz-cleared-in-kramer-shooting/</t>
  </si>
  <si>
    <t>Truth</t>
  </si>
  <si>
    <t>Joshua Hathaway</t>
  </si>
  <si>
    <t>http://bloximages.newyork1.vip.townnews.com/newsadvance.com/content/tncms/assets/v3/editorial/9/64/964695c6-9fc4-11e3-b5ca-0017a43b2370/530f5b00bf04f.image.jpg</t>
  </si>
  <si>
    <t>Odd Fellows Road</t>
  </si>
  <si>
    <t>Lynchburg</t>
  </si>
  <si>
    <t>24501</t>
  </si>
  <si>
    <t>Lynchburg City</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</si>
  <si>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</si>
  <si>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</si>
  <si>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</si>
  <si>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dndacey</t>
  </si>
  <si>
    <t>Michael Myers</t>
  </si>
  <si>
    <t>7200 block South Racine Avenue</t>
  </si>
  <si>
    <t>60636</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</si>
  <si>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</si>
  <si>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</si>
  <si>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Warren Robinson</t>
  </si>
  <si>
    <t>http://i.dailymail.co.uk/i/pix/2014/07/07/article-2683419-1F75896B00000578-975_306x423.jpg</t>
  </si>
  <si>
    <t>8700 block South Morgan</t>
  </si>
  <si>
    <t>Police respond to report of shots fired, chase boy who matched report description through alley and into private home. He then hides under car where police order him to come out; he failed to drop the gun he was holding and the police shot him. Neighbors reported boy had hands up when shot.</t>
  </si>
  <si>
    <t>http://www.chicagotribune.com/news/local/breaking/chi-police-shoot-4th-person-since-friday-morning-20140705-story.html</t>
  </si>
  <si>
    <t>Rekia Boyd</t>
  </si>
  <si>
    <t>http://i0.huffpost.com/gen/1482412/thumbs/n-REKIA-large.jpg</t>
  </si>
  <si>
    <t>S Albany Ave &amp; W 15th Pl</t>
  </si>
  <si>
    <t>Off duty police detective in unmarked car pulled up next to group on street, got into "verbal altercation" and then opened fire. Boyd was shot in the head and died 24 hours later. Officer reportedly frustrated with neighborhood noise; charged with involuntary manslaughter in November 2013. Family settled with city for $4.5 million in 2013.</t>
  </si>
  <si>
    <t>http://www.huffingtonpost.com/2012/05/07/rekia-boyd-death-months-a_n_1496001.html</t>
  </si>
  <si>
    <t>Kevin Ross</t>
  </si>
  <si>
    <t>http://4.bp.blogspot.com/-3HQJ3hOofTY/UrSmCkfGqdI/AAAAAAAAmBI/XW9pU_LjDXw/s640/chi-evanston-murder-bank-robbery-20131220.jpg</t>
  </si>
  <si>
    <t>Maple &amp; Davis</t>
  </si>
  <si>
    <t>60201</t>
  </si>
  <si>
    <t>Evanston Police Deparment</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</si>
  <si>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</si>
  <si>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</si>
  <si>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Cau Bich Tran</t>
  </si>
  <si>
    <t>http://ww4.hdnux.com/photos/12/23/51/2701903/7/628x471.jpg</t>
  </si>
  <si>
    <t>500 block East Taylor Street</t>
  </si>
  <si>
    <t>Tran called the police, who showed up to her home. She was holding a vegetable peeler common in Asian cooking with no outwardly sharp edges. Officer mistook vegetable peeler for a meat cleaver, fired gun</t>
  </si>
  <si>
    <t>http://www.sfgate.com/bayarea/article/SAN-JOSE-1-8-million-settlement-in-killing-by-2558796.php</t>
  </si>
  <si>
    <t>Janice Lu</t>
  </si>
  <si>
    <t>Flint Farmer</t>
  </si>
  <si>
    <t>http://www.progressillinois.com/sites/progressillinois.com/files/imagecache/content_scale/pi-images/dsc_0108.jpg</t>
  </si>
  <si>
    <t>6200 block South Honore</t>
  </si>
  <si>
    <t>Police were called to Farmer's house about a domestic disturbance. Farmer fled when confronted and was shot. A police officer was filmed approaching Farmer and shooting him 3 times in the back while he was down. Officer Gildardo Sierra later said he mistook Farmer's cellphone for a gun. Family settled with city in 2013 for $4.1 million. Same officer involved in 2 other shootings in previous six months, one of them fatal (Darius Pinex).</t>
  </si>
  <si>
    <t>http://articles.chicagotribune.com/2011-10-22/news/ct-met-police-involved-shootings-1023-20111022_1_three-shootings-flint-farmer-gildardo-sierra</t>
  </si>
  <si>
    <t>Burrell Ramsey-White</t>
  </si>
  <si>
    <t>http://static.wixstatic.com/media/adcc5c_623d5f06431ffdef2ffc18162cd4f64d.png_srz_p_255_650_75_22_0.50_1.20_0.00_png_srz</t>
  </si>
  <si>
    <t>Darthmouth St and Columbus Avenue</t>
  </si>
  <si>
    <t>Bo was pulled over during a traffic stop. Police officers said he ran on foot and refused to drop a gun, Witnesses say Bo didn't have a gun and was shot while confined by two dumpsters. Police still have not released full details.</t>
  </si>
  <si>
    <t>http://www.live4bo.com/</t>
  </si>
  <si>
    <t>Nicole Sullivan</t>
  </si>
  <si>
    <t>Samantha Ramsey</t>
  </si>
  <si>
    <t>http://wxix.images.worldnow.com/images/25350687_BG2.jpg</t>
  </si>
  <si>
    <t>River Road</t>
  </si>
  <si>
    <t>Boone County</t>
  </si>
  <si>
    <t>41048</t>
  </si>
  <si>
    <t>Deputy Tyler Brockman shot Ramsey four times through her windshield while she was trying to leave a field party in April. He said she tried to run him over.</t>
  </si>
  <si>
    <t>http://www.cincinnati.com/story/news/crime/2014/05/02/ksp-investigate-samantha-ramsey-death/8628801/</t>
  </si>
  <si>
    <t>Sarah</t>
  </si>
  <si>
    <t>Travis Floyd</t>
  </si>
  <si>
    <t>http://ak-cache.legacy.net/legacy/images/Cobrands/Savannah/Photos/photo_20091014_0_5608136_1_001334.jpg</t>
  </si>
  <si>
    <t>Georgia 21 &amp; Wisenbaker Rd</t>
  </si>
  <si>
    <t>Rincon</t>
  </si>
  <si>
    <t>31326</t>
  </si>
  <si>
    <t>Effingham County Sheriff's Department</t>
  </si>
  <si>
    <t>Died from injuries as passenger in motor vehicle accident. The fleeing vehicle ran over spike strips placed in road by deputy. After running over the spikes the vehicle crashed. The driver, Dartanya Bentley, Jr. died at the scene, and Floyd was later pronounced dead at Effingham Hospital.</t>
  </si>
  <si>
    <t>http://m.savannahnow.com/news/2009-10-13/savannah-man-idd-passenger-killed-high-speed-pursuit#gsc.tab=0</t>
  </si>
  <si>
    <t>FE User Tigerpoke</t>
  </si>
  <si>
    <t>Dartanya Bentley, Jr.</t>
  </si>
  <si>
    <t>http://ak-cache.legacy.net/legacy/images/Cobrands/Savannah/Photos/photo_20091014_0_5607121_1_001334.jpg</t>
  </si>
  <si>
    <t>31327</t>
  </si>
  <si>
    <t>Died from injuries in motor vehicle accident after fleeing vehicle ran over spike strips placed in road by deputy. Bentley was originally stopped for speeding, but fled in vehicle when asked for his driver's license. As high speed chase ensued. After running over the spikes Bentley and his passenger died in the accident that also injured a person in a different vehicle.</t>
  </si>
  <si>
    <t>http://m.savannahnow.com/news/2009-10-13/savannah-man-idd-passenger-killed-high-speed-pursuit#gsc.tab=1</t>
  </si>
  <si>
    <t>Bobby Joe Rylee</t>
  </si>
  <si>
    <t>2402 N Arkansas</t>
  </si>
  <si>
    <t>On July 15, 2006, he allegedly attacked an officers with a ball point pen, which caused a fight with 5 officers. He was arrested and thrown in jail where he became unresponsive. He later died 5 days later in a Little Rock hospital with injuries that turned out to be a broken neck, broken ribs, and a severed spinal cord.</t>
  </si>
  <si>
    <t>http://couriernews.com/view/full_story/15377036/article-Rylee-family-speaks-out</t>
  </si>
  <si>
    <t>whippoorwill</t>
  </si>
  <si>
    <t>Timothy Thomas</t>
  </si>
  <si>
    <t>http://www.criminaljusticedegreesguide.com/wp-content/uploads/2011/07/police-brutality/timothy-thomas.jpg</t>
  </si>
  <si>
    <t>Vine St &amp; E Liberty St</t>
  </si>
  <si>
    <t>45202</t>
  </si>
  <si>
    <t>Timothy Thomas was tragically shot and killed by a Cincinnati police officer, who followed the young man down a dark alley and opened fire because he thought Thomas had a gun. The 19-year-old man had 14 open warrants at the time of the shooting, and, according to Officer Roach, he was given verbal commands to stop running but he did not comply. When Thomas began lowering his arms without instruction, Officer Roach opened fire and shot Thomas in the heart with a single bullet. There was no gun ever found on Thomas.</t>
  </si>
  <si>
    <t>http://www.nbcnews.com/id/4703574/ns/dateline_nbc-dateline_specials/t/behind-death-timothy-thomas/</t>
  </si>
  <si>
    <t>Ralph H</t>
  </si>
  <si>
    <t>David Maxson</t>
  </si>
  <si>
    <t>4818 West Wonder Lake Drive</t>
  </si>
  <si>
    <t>Wonder Lake</t>
  </si>
  <si>
    <t>60097</t>
  </si>
  <si>
    <t>McHenry County Sheriff’s Department.</t>
  </si>
  <si>
    <t>On a 2006 Wonder Lake domestic dispute call, then-Deputy Zane Seipler shot David Maxson with a bean bag gun three times as the man charged other deputies with a knife. The man had expressed his intention to commit suicide and the deputies were trying to convince him to relinquish the knives in his possession.</t>
  </si>
  <si>
    <t>http://mchenrycountyblog.com/2014/02/20/wrongful-death-suit-against-zane-seipler-other-sheriffs-deputies-dismissed/</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</si>
  <si>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</si>
  <si>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</si>
  <si>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</si>
  <si>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</si>
  <si>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</si>
  <si>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</si>
  <si>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Discordia</t>
  </si>
  <si>
    <t>John H. Crawford III</t>
  </si>
  <si>
    <t>http://hw.infowars.com/wp-content/uploads/2014/08/crawford1.jpg</t>
  </si>
  <si>
    <t>3360 Pentagon Blvd.</t>
  </si>
  <si>
    <t>Beavercreek</t>
  </si>
  <si>
    <t>45431</t>
  </si>
  <si>
    <t>Beavercreek Police Department</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</si>
  <si>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</si>
  <si>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</si>
  <si>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Will Blackburn</t>
  </si>
  <si>
    <t>Jesus Huerta</t>
  </si>
  <si>
    <t>http://wwwcache.wral.com/asset/news/local/2013/11/19/13130433/13130433-1384884950-300x225.jpg</t>
  </si>
  <si>
    <t>505 W Chapel Hill St.</t>
  </si>
  <si>
    <t>27701</t>
  </si>
  <si>
    <t>Officer Samuel Duncan was transporting Jesus Huerta to police headquarters shortly before 3 a.m. to pick up a warrant charging the teen with second-degree trespassing. When the officer got to the parking lot, he heard a loud noise in the car and jumped from the vehicle, police said. The patrol car rolled into a van and came to rest with Huerta in the back seat. Based on the preliminary investigation, it does not appear that any Durham police officer fired a weapon during this incident. Police say shot himself in the head while he was handcuffed in the back of a patrol car.</t>
  </si>
  <si>
    <t>http://www.wral.com/17-year-old-dies-in-durham-police-custody/13128723/</t>
  </si>
  <si>
    <t>Jose Adan Cruz Ocampo</t>
  </si>
  <si>
    <t>http://wncn.images.worldnow.com/images/24652119_BG1.jpg</t>
  </si>
  <si>
    <t>700 block Park Avenue</t>
  </si>
  <si>
    <t>27703</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</si>
  <si>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</si>
  <si>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</si>
  <si>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Derek Deandre Walker</t>
  </si>
  <si>
    <t>http://cdn.abclocal.go.com/images/wtvd/cms_exf_2007/news/local/9252871_600x338.jpg</t>
  </si>
  <si>
    <t>201 Corcoran St.</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</si>
  <si>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</si>
  <si>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</si>
  <si>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Clayton Helriggle</t>
  </si>
  <si>
    <t>http://www.420magazine.com/gallery/data/759/user00158.gif</t>
  </si>
  <si>
    <t>1282 Ohio 503</t>
  </si>
  <si>
    <t>West Alexandria</t>
  </si>
  <si>
    <t>Preble</t>
  </si>
  <si>
    <t>Preble County Sheriff's Department</t>
  </si>
  <si>
    <t>Marijuana raid gone bad. Less than a joint found. Police said Clayton had gun but witnesses dispute the story.Settlement was agreed to as they wouldn't take it to trial.</t>
  </si>
  <si>
    <t>http://www.mapinc.org/drugnews/v03/n992/a05.html?157</t>
  </si>
  <si>
    <t>sharon helriggle</t>
  </si>
  <si>
    <t>Hydra Lacy Jr.</t>
  </si>
  <si>
    <t>http://cbsnews2.cbsistatic.com/hub/i/r/2011/01/25/bd440229-a642-11e2-a3f0-029118418759/thumbnail/270x150/bf4875c3eb06d25ba1032d9a5d1235e2/Hydra-Lacy-jr.jpg</t>
  </si>
  <si>
    <t>3734 28th Ave. S</t>
  </si>
  <si>
    <t>Saint Petersburg</t>
  </si>
  <si>
    <t>Officers attempted to serve a warrant to Lacy. Lacy was hidden in his home's attic. In the process Lacy killed two officer and wounded another before being killed.</t>
  </si>
  <si>
    <t>http://www.tampabay.com/news/publicsafety/crime/two-officers-and-a-gunman-killed-in-st-petersburg-shootout/1147322</t>
  </si>
  <si>
    <t>TheCleric</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</si>
  <si>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</si>
  <si>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</si>
  <si>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</si>
  <si>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</si>
  <si>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</si>
  <si>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</si>
  <si>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Terrie</t>
  </si>
  <si>
    <t>Binh Van Nguyen</t>
  </si>
  <si>
    <t>http://media.nbcbayarea.com/images/01-bihnnguyen.JPG</t>
  </si>
  <si>
    <t>200 block North Maxine Street</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</si>
  <si>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</si>
  <si>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</si>
  <si>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Mah-hi-vist Goodblanket</t>
  </si>
  <si>
    <t>http://cdn2.newsok.biz/cache/w300-c_d54215b1cfc3c9f8161866d9138fcd51.jpg</t>
  </si>
  <si>
    <t>10354 North 2200 Road</t>
  </si>
  <si>
    <t>73601</t>
  </si>
  <si>
    <t>Custer County Sheriff's Department</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</si>
  <si>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</si>
  <si>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http://newsok.com/oklahoma-parents-say-son-needed-help-instead-custer-county-sheriffs-deputies-shot-him/article/3929841</t>
  </si>
  <si>
    <t>jcabinok</t>
  </si>
  <si>
    <t>Benjamin Whiteshield</t>
  </si>
  <si>
    <t>http://www.koco.com/image/view/-/15327566/medRes/2/-/cx5bgk/-/img-Man-shot-killed-after-wrench-attack-on-officer.jpg</t>
  </si>
  <si>
    <t>Clinton Police Department</t>
  </si>
  <si>
    <t>Whiteshield’s family took him to the police station to get help for an alleged delusional episode. The report said that Whiteshield was armed with a crescent wrench, but nothing in the news report stated whether or not he threatened or attacked any police officers.</t>
  </si>
  <si>
    <t>http://newsok.com/oklahoma-man-dies-after-being-shot-by-clinton-police-officer/article/3688011</t>
  </si>
  <si>
    <t>Mark Reed Rohlman</t>
  </si>
  <si>
    <t>http://ak-cache.legacy.net/legacy/images/Cobrands/nwfdailynews/photos/114136857_A_07252008.jpg</t>
  </si>
  <si>
    <t>331 Plymouth Avenue</t>
  </si>
  <si>
    <t>32548</t>
  </si>
  <si>
    <t>Okaloosa Sheriff's Department</t>
  </si>
  <si>
    <t>Mark was released from Fort Walton Beach Medical Center after being 'Baker Acted' for mental health reasons. He was readmitted and released again. After release he broke into his father's vacant home with a weapon and was holed up in the home. Tactical team was deployed by Okaloosa Sheriff's dept. They were unsure if he was alone so they entered the home to subdue Mark. He shot and killed two officers before being shot and killed by an officer.</t>
  </si>
  <si>
    <t>http://www.sheriff-okaloosa.org/wp-content/pdfs/newreleases/2008/NR07222008B.htm</t>
  </si>
  <si>
    <t>Yvonne</t>
  </si>
  <si>
    <t>John Weipert</t>
  </si>
  <si>
    <t>http://bloximages.newyork1.vip.townnews.com/newspressnow.com/content/tncms/assets/v3/editorial/5/bb/5bbc2128-6b03-52ad-8d67-79411ee86928/5320f1fb3c7aa.image.jpg</t>
  </si>
  <si>
    <t>1510 S. 41st St.</t>
  </si>
  <si>
    <t>64507</t>
  </si>
  <si>
    <t>St. Joseph Police Department</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</si>
  <si>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</si>
  <si>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http://www.newspressnow.com/news/local_news/article_f508d924-5208-5a01-a84a-57631e99e732.html</t>
  </si>
  <si>
    <t>bcat</t>
  </si>
  <si>
    <t>Arthur Dixon</t>
  </si>
  <si>
    <t>http://i0.huffpost.com/gen/1032088/thumbs/s-ARTHUR-DIXON-large.jpg</t>
  </si>
  <si>
    <t>5411 4th Ave N</t>
  </si>
  <si>
    <t>Dixon, while possibly suicidal and/or under the influence allegedly ran at police with a pair of scissors while doused in gasoline. Police shot him.</t>
  </si>
  <si>
    <t>http://www.tampabay.com/news/publicsafety/crime/st-petersburg-police-shoot-man-they-say-was-suicidal/2108146</t>
  </si>
  <si>
    <t>Thomas Schroeder</t>
  </si>
  <si>
    <t>http://usgunviolence.files.wordpress.com/2013/08/thomas-e-schroeder.jpg?w=263&amp;h=300</t>
  </si>
  <si>
    <t>Interstate 29</t>
  </si>
  <si>
    <t>64437</t>
  </si>
  <si>
    <t>Holt</t>
  </si>
  <si>
    <t>Missouri State Highway Patrol</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</si>
  <si>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</si>
  <si>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http://www.newspressnow.com/news/local_news/article_e31341a3-258d-527a-a7c9-972409328340.html</t>
  </si>
  <si>
    <t>Maurice Pierce</t>
  </si>
  <si>
    <t>http://media.cmgdigital.com/shared/img/photos/2012/09/02/30/b1/slideshow_1002009646_TXAUS103YOGURTSHOPMURCOPY2_1628107.JPG</t>
  </si>
  <si>
    <t>Shreveport Drive and Campos Drive</t>
  </si>
  <si>
    <t>78727</t>
  </si>
  <si>
    <t>Pierce ran a stop sign in North Austin at around 10:54pm. After pulling over, Pierce fled on foot. As officer Brad Smith pursued in his vehicle, officer Frank Wilson gave chase on foot. A struggled ensued as Wilson attempted to tase Pierce, who grabbed his utility knife and slashed the officer's neck. Pierce was fatally shot attempting to flee.</t>
  </si>
  <si>
    <t>http://www.statesman.com/news/news/special-reports/man-linked-to-austin-yogurt-shop-slayings-was-fo-1/nRbFs/</t>
  </si>
  <si>
    <t>Bradley Parvin</t>
  </si>
  <si>
    <t>Rick Ronald Pifer</t>
  </si>
  <si>
    <t>12850 Treat Highway</t>
  </si>
  <si>
    <t>Fairfield Township</t>
  </si>
  <si>
    <t>49248</t>
  </si>
  <si>
    <t>Lenawee</t>
  </si>
  <si>
    <t>Lenawee County Sheriff's Department</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</si>
  <si>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</si>
  <si>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</si>
  <si>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Anthony</t>
  </si>
  <si>
    <t>Marilyn Elizabeth Peterson</t>
  </si>
  <si>
    <t>http://images.townnews.com/titusvilleherald.com/content/articles/2013/07/19/news/doc51e7609af2293177730547.jpg</t>
  </si>
  <si>
    <t>400 block Central Avenue</t>
  </si>
  <si>
    <t>Oil CIty</t>
  </si>
  <si>
    <t>16301</t>
  </si>
  <si>
    <t>Venango</t>
  </si>
  <si>
    <t>Oil City Police Department</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</si>
  <si>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</si>
  <si>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http://explorevenango.com/vigil-rally-held-for-oil-city-woman-fatally-shot-by-police/</t>
  </si>
  <si>
    <t>anon</t>
  </si>
  <si>
    <t>Milton Hall</t>
  </si>
  <si>
    <t>http://ionenewsone.files.wordpress.com/2012/09/milton-hall.jpg</t>
  </si>
  <si>
    <t>250 W Genesee Ave</t>
  </si>
  <si>
    <t>48602</t>
  </si>
  <si>
    <t>After refusing to pay for coffee, police were called and he was shot 46 times after refusing to put down a knife</t>
  </si>
  <si>
    <t>http://newsone.com/2037979/milton-hall-saginaw/</t>
  </si>
  <si>
    <t>Stephon Watts</t>
  </si>
  <si>
    <t>http://cbschicago.files.wordpress.com/2012/02/stephon-watts-0201.jpg?w=620&amp;h=349&amp;crop=1</t>
  </si>
  <si>
    <t>541 Forsythe Ave.</t>
  </si>
  <si>
    <t>Calumet police were called to the family home of an autistic teenager who was agitated. Police found Watts in the basement wielding a kitchen knife.</t>
  </si>
  <si>
    <t>http://www.nbcchicago.com/news/local/calumet-city-police-stephon-watts-147801615.html</t>
  </si>
  <si>
    <t>Stephen Ray Malone Jr.</t>
  </si>
  <si>
    <t>http://media.nbcbayarea.com/images/Stephen-R-Malone-Jr.jpg</t>
  </si>
  <si>
    <t>\400 South Houston Street</t>
  </si>
  <si>
    <t>75202</t>
  </si>
  <si>
    <t>Three plainclothes narcotics officers from the Dallas Police Department boarded the Texas Eagle Amtrak train for an inspection and fired shots when Malone, Jr. supposedly drew a hand gun but did not fire. Another passenger was wounded along with Sr. Cpl. Samuel Hussey, a 22-year veteran of the force, who was shot in the hand.</t>
  </si>
  <si>
    <t>http://dfw.cbslocal.com/2011/12/05/deadly-amtrak-shooting-at-union-station-in-dallas/</t>
  </si>
  <si>
    <t>mk1982</t>
  </si>
  <si>
    <t>Jeffrey M. Harris</t>
  </si>
  <si>
    <t>http://media.syracuse.com/news/photo/2014/02/14293582-small.jpg</t>
  </si>
  <si>
    <t>11 Barber Street</t>
  </si>
  <si>
    <t>13021</t>
  </si>
  <si>
    <t>Cayuga</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</si>
  <si>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</si>
  <si>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</si>
  <si>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Davon Mullins</t>
  </si>
  <si>
    <t>http://media2.wcpo.com//photo/2011/08/22/Davon_Mullinsf2491bc2-4af8-48b2-bfe8-5d2db291d8d50003_20110822163918_640_480.JPG</t>
  </si>
  <si>
    <t>520 Vine St.</t>
  </si>
  <si>
    <t>Police tracked several teens who were attending a Black Family Reunion on the suspicion that they tried to escape security by tossing guns over a fence and retrieving them. The officer was suspicious that Mullins had a weapon as he was clutching his right hand pocket. A struggle ensued and Mullins was shot.</t>
  </si>
  <si>
    <t>http://www.cincinnati.com/article/20110821/NEWS010701/108220325</t>
  </si>
  <si>
    <t>Anthony Bruno</t>
  </si>
  <si>
    <t>http://localtvwdaf.files.wordpress.com/2013/12/hubbardweb.jpg</t>
  </si>
  <si>
    <t>Baltimore Ave. and 12th St.</t>
  </si>
  <si>
    <t>Off duty officer who was running security at a downtown hotel, chased down off duty fireman who was accused of an battery. Officer didn't call for back up and escalated the situation. The victim fought the officer, and was punching him, the officer who wasn't carrying mace, or a taser shot him twice in the chest.</t>
  </si>
  <si>
    <t>http://www.kansascity.com/news/local/article340116/Case-file-describes-the-moments-before-police-officer-fatally-shot-newlywed-firefighter-in-downtown-KC.html</t>
  </si>
  <si>
    <t>dp</t>
  </si>
  <si>
    <t>Danroy Henry Jr.</t>
  </si>
  <si>
    <t>http://graphics8.nytimes.com/images/2010/10/19/nyregion/pace1/pace1-popup.jpg</t>
  </si>
  <si>
    <t>1006 Broadway</t>
  </si>
  <si>
    <t>Thornwood</t>
  </si>
  <si>
    <t>10594</t>
  </si>
  <si>
    <t>Pleasantville Police Department, Mount Pleasant Police Department</t>
  </si>
  <si>
    <t>According to the Mount Pleasant police, officers were trying to subdue an unruly crowd outside Finnegan’s Grill, a popular student hangout in Thornwood. One of the officers approached a car that was parked in the fire lane. When the officer knocked on the window, Mr. Henry tried to speed away, striking one officer and pinning another against the hood, the police said. The officer clinging to the hood then pulled out his gun and fired into the car. Another officer also fired into the car, which crashed into a parked police car and came to a stop. Henry was killed.</t>
  </si>
  <si>
    <t>http://www.nytimes.com/2010/10/19/nyregion/19pace.html</t>
  </si>
  <si>
    <t>ghj</t>
  </si>
  <si>
    <t>Andrew Messina</t>
  </si>
  <si>
    <t>http://matchbin-assets.s3.amazonaws.com/public/sites/625/assets/E73B_Messina__andrew.jpg</t>
  </si>
  <si>
    <t>Laurel Crest Drive</t>
  </si>
  <si>
    <t>Towne Lake</t>
  </si>
  <si>
    <t>30189</t>
  </si>
  <si>
    <t>Cherokee County Sheriffs Office</t>
  </si>
  <si>
    <t>Parents phoned police when Andrew Messina threatened suicide. An armored tank, deputies and a sniper arrived at the home. Police said they felt threatened and fatally shot the teen.</t>
  </si>
  <si>
    <t>http://www.cbs46.com/story/19917831/teen-shot-by-police-sniper-parents-talk-only-to-cbs-atlanta-news</t>
  </si>
  <si>
    <t>Jason Westcott</t>
  </si>
  <si>
    <t>http://www.tampabay.com/resources/images/dti/rendered/2014/08/b2s_swatia081614b_13390539_8col.jpg</t>
  </si>
  <si>
    <t>906 W Knollwood St.</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</si>
  <si>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</si>
  <si>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</si>
  <si>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chelbel00</t>
  </si>
  <si>
    <t>Greg Thompson Jr.</t>
  </si>
  <si>
    <t>http://wkrn.images.worldnow.com/images/4564750_G.jpg</t>
  </si>
  <si>
    <t>3800 block Carthage Highway</t>
  </si>
  <si>
    <t>Thompson was shot and killed by Lebanon police following a pursuit along Carthage Highway just outside the city limits.Investigators said as two officers exited their vehicles and approached Thompson, one of the officers slipped and fell, causing his weapon to fire. Thinking the gunshot came from the suspect, the second officer fired his weapon at Thompson.</t>
  </si>
  <si>
    <t>http://www.wkrn.com/story/12401147/wilson-co-shooting-victim-leaves-behind-2-year-old-son</t>
  </si>
  <si>
    <t>David</t>
  </si>
  <si>
    <t>Douglas DaMoude</t>
  </si>
  <si>
    <t>http://bloximages.chicago2.vip.townnews.com/journalstar.com/content/tncms/assets/v3/editorial/2/a0/2a072007-3e7f-5780-b9b9-8fd8a355b92c/538fb63922fbb.preview-300.jpg</t>
  </si>
  <si>
    <t>5901 English Park Ct</t>
  </si>
  <si>
    <t>68516</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</si>
  <si>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</si>
  <si>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</si>
  <si>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Brian Keith Naab</t>
  </si>
  <si>
    <t>http://www.tampabay.com/resources/images/dti/rendered/2012/02/pasnaab021712_210793a_8col.jpg</t>
  </si>
  <si>
    <t>6921 Southwind Drive</t>
  </si>
  <si>
    <t>Pasco County Sheriff</t>
  </si>
  <si>
    <t>Neighbors called police, reporting that Naab was in his yard shooting. When Cpl. Jose Valenzuela arrived, Naab was reportedly wrestling with his girlfriend, Candi Schoneman, over control of a shotgun. Naab refused to put the shotgun down, but his girlfriend was able to gain control of it, and put the weapon down. Naab reportedly had another gun, a silver pistol, in his waistband, approached within 8 ft of the officer and drew the weapon, "pointing it directly" at the officer. Valenzuela fired at Naab, hitting him four times. Naab's blood alcohol content was reported at 0.349. He had a history of domestic violence.</t>
  </si>
  <si>
    <t>http://www.tampabay.com/news/publicsafety/pasco-deputy-cleared-in-christmas-day-shooting/1215795</t>
  </si>
  <si>
    <t>Alan Zelencic</t>
  </si>
  <si>
    <t>25-55 32nd Street</t>
  </si>
  <si>
    <t>Astoria/Queens</t>
  </si>
  <si>
    <t>11102</t>
  </si>
  <si>
    <t>New York Police Department, 114th Precinct</t>
  </si>
  <si>
    <t>A mentally ill Queens man who had slashed his mother in their apartment was fatally shot by a cop after allegedly lunging at the officer with a 15-inch knife yesterday, police said. Alan Zelencic, 28, was hit twice in the torso but kept advancing on the cop and his partner as they retreated into the hallway of the Long Island City building, police said. Afterward, Zelencic slammed the door, locked it and remained holed up inside for about 50 minutes until cops determined it was safe to go inside. He was taken to Elmhurst Hospital Center, where he was pronounced dead. A police spokesman said the victim's sister, Lisa, called 911 at about 12:20 a.</t>
  </si>
  <si>
    <t>http://www.nytimes.com/2000/01/18/nyregion/mentally-disturbed-man-is-fatally-shot-by-police.html; http://www.nydailynews.com/archives/news/police-fatally-shoot-man-slashes-mom-article-1.869898</t>
  </si>
  <si>
    <t>jccnoble</t>
  </si>
  <si>
    <t>Robert Allan Cortes</t>
  </si>
  <si>
    <t>http://www.theledger.com/apps/pbcsi.dll/bilde?Site=LL&amp;Date=20120607&amp;Category=NEWS&amp;ArtNo=120609514&amp;Ref=AR&amp;imageVersion=Main&amp;MaxW=445&amp;border=0</t>
  </si>
  <si>
    <t>2965 New Tampa Highway</t>
  </si>
  <si>
    <t>Police responded to a call from Cortes' longtime girlfriend, Lisette Galarza. Cortes emerged from the single-wide mobile home carrying a .45-caliber handgun, which he placed on the ground near the door. Officers claim that he failed to obey officers' commands and "turned suddenly and reached out his hand toward where the gun had dropped," prompting the officers to fire multiple shots, including 6 times in the back. The girlfriend disputes these claims, asserting that Cortes was moving to get on the ground as ordered, and the family says he couldn't have made sudden moves, as he had back and neck problems.</t>
  </si>
  <si>
    <t>http://www.theledger.com/article/20120607/news/120609514</t>
  </si>
  <si>
    <t>Andrew Sizemore</t>
  </si>
  <si>
    <t>http://www.gannett-cdn.com/-mm-/8334042135d7f679c06190b7cdf533ced74a407e/c=15-0-465-600&amp;r=537&amp;c=0-0-534-712/local/-/media/Indianapolis/Indianapolis/2014/03/06//1394107533000-sizemore-andrew.jpg</t>
  </si>
  <si>
    <t>1600 block South State Avenue</t>
  </si>
  <si>
    <t>Indianapolis Metropolitan Police Department Swat</t>
  </si>
  <si>
    <t>The officers from Special Weapons and Tactics came under fire from a suspect, Andrew Sizemore, 27, of Indianapolis, who was killed in the gunbattle about 7:41 p.m. in the home in the 1600 block South State Avenue, according to the Indianapolis Metropolitan Police Department. Indy Star</t>
  </si>
  <si>
    <t>http://www.indystar.com/story/news/crime/2014/03/05/4-indianapolis-swat-officers-shot-suspect-is-killed/6097619/</t>
  </si>
  <si>
    <t>Nyles Arrington</t>
  </si>
  <si>
    <t>4005 New Bern Ave</t>
  </si>
  <si>
    <t>27610</t>
  </si>
  <si>
    <t>Arrington was shot outside of La Rosa Linda's Mexican Restaurant by police officer Michelle Peele during an attempted car theft. Peele, working in an official capacity as a security guard for the restaurant, had left her personal car running while she stepped inside, and as she was returning to it, she noticed Arrington get into the car. Peele yelled "Stop, police," and approached the car. She shot Arrington as he attempted to escape.</t>
  </si>
  <si>
    <t>http://www.newsobserver.com/2006/01/28/54869_officer-who-killed-man-is-fired.html?rh=1</t>
  </si>
  <si>
    <t>#isuckatnomenclature</t>
  </si>
  <si>
    <t>Thomas Franklin Sealey</t>
  </si>
  <si>
    <t>11681 Old Dade City Road</t>
  </si>
  <si>
    <t>33849</t>
  </si>
  <si>
    <t>Lakeland Police Department/FBI Taskforce</t>
  </si>
  <si>
    <t>Acting on a warrant for his arrest on federal drug charges and information that he would be going to this address to collect money, three LPD officers and one FBI officer waited to arrest him. Sealey reportedly approach the home with a firearm in his hand, demanding entry. When officers inside the home identified themselves, Sealey fled toward a wooded area and scaled a chain-link fence. Officers say that from the other side of the fence, Sealey raised and pointed the firearm at them. He was shot at least 4 times and his 9MM semi-auto Taurus was not fired, despite early reports.</t>
  </si>
  <si>
    <t>http://www.polksheriff.org/NewsRoom/News%20Releases/Documents/2001/hidtashooting.html</t>
  </si>
  <si>
    <t>Albert James Voute III</t>
  </si>
  <si>
    <t>http://cliffviewpilot.com/images/stories/august2010/october/voute3.jpg</t>
  </si>
  <si>
    <t>Interstate 84 and Lake Ave.</t>
  </si>
  <si>
    <t>Danbury</t>
  </si>
  <si>
    <t>06811</t>
  </si>
  <si>
    <t>State trooper pursued Voute, an escaped felon, onto Interstate 84 after he ditched a stolen car. A police dog was released and bit Voute. He was then ordered to drop a gun but did not. He was shot multiple times. Police found a BB gun near his body.</t>
  </si>
  <si>
    <t>http://articles.courant.com/2012-07-05/community/hc-danbury-trooper-shooting-0706-20120705_1_bb-gun-albert-james-voute-iii-police-dog</t>
  </si>
  <si>
    <t>Shawn Paul Fisher</t>
  </si>
  <si>
    <t>515 Reflections Blvd.</t>
  </si>
  <si>
    <t>Fisher, a violently mentally ill man, called 911 threatening to "shoot someone." After an hour-long standoff and negotiation with police, Fisher reportedly began firing at deputies with a .410 shotgun. A marksman "was forced to shoot him," ending it with one shot to the head. Described as "suicide by police."</t>
  </si>
  <si>
    <t>http://articles.orlandosentinel.com/2004-01-21/news/0401210051_1_judd-shotgun-sloan</t>
  </si>
  <si>
    <t>Steven L Fountain</t>
  </si>
  <si>
    <t>https://www.indybay.org/uploads/2007/01/23/640_steven__smemorialprogrampicture.jpg</t>
  </si>
  <si>
    <t>1240 Camden Ave</t>
  </si>
  <si>
    <t>95008</t>
  </si>
  <si>
    <t>Campbell Police Department</t>
  </si>
  <si>
    <t>A police statement said officers were called to the Motel 6, at about 10:40 pm, a man was reportedly standing on a balcony and screaming that someone was in his room. The officer who arrived saw the man holding a knife sharpener. The cop attempted to Taser the man, then fired 10 rounds, hitting Fountain 4 times. No one was found in the man's motel room, according to police.</t>
  </si>
  <si>
    <t>https://www.indybay.org/newsitems/2005/09/08/17660021.php</t>
  </si>
  <si>
    <t>Chee</t>
  </si>
  <si>
    <t>Gregory Michael Verzino</t>
  </si>
  <si>
    <t>Champion's Gate Boulevard</t>
  </si>
  <si>
    <t>33896</t>
  </si>
  <si>
    <t>Verzino and another man reportedly robbed multiple businesses in Kissimmee and Orlando, then stole an Isuzu pickup during an Intercession City home invasion. The three-county chase ended in Polk County with Osceola County police shooting him in response to threatening behavior with "a realistic-looking BB gun." Verzino was struck 21 times and pronounced dead at the scene. He had an extensive criminal record.</t>
  </si>
  <si>
    <t>http://www.theledger.com/article/20030214/NEWSCHIEF/302149988</t>
  </si>
  <si>
    <t>Idriss Shelley</t>
  </si>
  <si>
    <t>https://www.indybay.org/uploads/2011/01/15/idriss_on_balboa_football_team.jpg</t>
  </si>
  <si>
    <t>Mission St &amp; 4th St</t>
  </si>
  <si>
    <t>94103</t>
  </si>
  <si>
    <t>Idriss' girlfriend called SFPD from the Metreon (a multiplex cinema) requesting 5150 (medical care for a mental health emergency) for Idriss who was having an emotional emergency/breakdown. 9 SF police officers arrived, emptied the theater, and killed Idriss, shooting 48 bullets.</t>
  </si>
  <si>
    <t>http://mysite.verizon.net/vzeo9ewi/idrissstelleyfoundation/</t>
  </si>
  <si>
    <t>SF Friend</t>
  </si>
  <si>
    <t>John D. Tilley</t>
  </si>
  <si>
    <t>http://bloximages.newyork1.vip.townnews.com/omaha.com/content/tncms/assets/v3/editorial/f/bf/fbf65688-ee4b-11e3-82ce-0017a43b2370/53931aeca1c13.image.jpg</t>
  </si>
  <si>
    <t>S 38th St &amp; Gertrude St</t>
  </si>
  <si>
    <t>68147</t>
  </si>
  <si>
    <t>Sarpy</t>
  </si>
  <si>
    <t>After visiting for an early morning noise complaint and issuing a warning. Tilly was observed driving erratically and crashing his truck into parked cars. Tilley was due to be sentenced after pleading guilty to resisting arrest and third degree assault.</t>
  </si>
  <si>
    <t>http://m.omaha.com/news/year-old-killed-in-officer-involved-shooting-in-bellevue/article_55f2ae9e-ee4b-11e3-bde0-0017a43b2370.html?mode=jqm</t>
  </si>
  <si>
    <t>Wilburn "Willie" Belcher</t>
  </si>
  <si>
    <t>http://www.theledger.com/apps/pbcsi.dll/bilde?Site=LL&amp;Date=20030109&amp;Category=NEWS&amp;ArtNo=301090333&amp;Ref=AR&amp;MaxW=198&amp;border=0</t>
  </si>
  <si>
    <t>6204 Michael Lane</t>
  </si>
  <si>
    <t>33811</t>
  </si>
  <si>
    <t>Deputy Wright came to talk with Belcher about his 17-year-old stepson, Dale Griffin, who had reportedly confessed to breaking into the neighbor's house. As the deputy entered Belcher's house with the teen, Belcher came out of a back room with a 3-foot-long table leg and advanced toward the deputy. The deputy fired once or twice (reports vary), because he thought his life was in danger. Belcher's family claims that no permission was given to enter the house, but the State Attorney's Office decided that issue is "immaterial to the question of whether Dep. Wright was justified." No confrontation between the two was reported before the incident.</t>
  </si>
  <si>
    <t>http://www.theledger.com/article/20030109/NEWS/301090333</t>
  </si>
  <si>
    <t>Juan Castellanos</t>
  </si>
  <si>
    <t>36205 U.S. 27</t>
  </si>
  <si>
    <t>US Marshalls</t>
  </si>
  <si>
    <t>Castellanos was wanted for escape from an Arkansas minimum security prison 4 years prior. Castellanos was reportedly shot to keep him from running down a Marshall in his SUV in a Wal-Mart parking lot; no weapons were found in the car. In a dying declaration to a Haines City Officer, Castellanos reported that he believed he was fleeing an attempted mugging. Two passengers in the vehicle confirmed that the officers repeatedly identified themselves as U.S. marshals. The decisions to apprehend Castellanos was reportedly spur of the moment, as they feared losing his position in the absence of a GPS tracker.</t>
  </si>
  <si>
    <t>http://www.theledger.com/article/20021119/NEWSCHIEF/311199992</t>
  </si>
  <si>
    <t>Howard Tucker</t>
  </si>
  <si>
    <t>http://ww1.hdnux.com/photos/76/53/256752/3/628x471.jpg</t>
  </si>
  <si>
    <t>Quail and Spring Street</t>
  </si>
  <si>
    <t>12203</t>
  </si>
  <si>
    <t>Tucker, who is from Albany, sped away from Officers Kevin Moynihan and Christopher Pageau as they attempted to conduct a traffic stop. He lost control of his car, hit a telephone, "The suspect then ran over one of our officers and dragged him along the roadway underneath the vehicle," said Krokoff.</t>
  </si>
  <si>
    <t>http://www.huffingtonpost.com/2010/07/16/howard-tucker-shooting-vi_n_649648.html</t>
  </si>
  <si>
    <t>ALB</t>
  </si>
  <si>
    <t>Nahcream Moore</t>
  </si>
  <si>
    <t>http://ww1.hdnux.com/photos/07/43/76/1982356/4/628x471.jpg</t>
  </si>
  <si>
    <t>441 S. Pearl St</t>
  </si>
  <si>
    <t>12202</t>
  </si>
  <si>
    <t>Officers Jason Kelley and Gregory Mulligan pulled up to a Range Rover sport utility vehicle in front of 441 South Pearl St. Officers suspected Moore was in the vehicle. They found him in the backseat and got him out. A struggle began. "Nahcream went to lift his handgun that he had in his possession, and the officer's partner, who had disengaged at that point, witnessed it and had no choice but to use deadly physical force," Krokoff said. Mulligan fired three shots, hitting Moore in the torso, he said. A loaded .22-caliber handgun was recovered.</t>
  </si>
  <si>
    <t>http://www.timesunion.com/local/article/Fatal-police-shooting-stirs-rage-2432592.php#page-</t>
  </si>
  <si>
    <t>Jason Michael Britt</t>
  </si>
  <si>
    <t>http://www.theledger.com/apps/pbcsi.dll/bilde?Site=LL&amp;Date=20100914&amp;Category=NEWS&amp;ArtNo=9145039&amp;Ref=AR&amp;MaxW=198&amp;border=0</t>
  </si>
  <si>
    <t>Viola Road and Ollie Road</t>
  </si>
  <si>
    <t>33810</t>
  </si>
  <si>
    <t>Officers claim that Britt was holding a baseball bat in a "threatening manner" during a drug raid. They claim the deputy had no choice but to shoot and kill the young Lakeland man when he did not drop the bat. Official say there's no indication that Britt actually swung the bat. Witnesses claim that Britt always slept with a bat, and the family asserted that it was excessive force to respond with a shot in the heart. The Polk County Sheriff's office settled the excessive force lawsuit with the family out of court.</t>
  </si>
  <si>
    <t>http://www.theledger.com/article/20100914/NEWS/9145039</t>
  </si>
  <si>
    <t>Victoria Snelgrove</t>
  </si>
  <si>
    <t>http://ddq74coujkv1i.cloudfront.net/redsox3.jpg</t>
  </si>
  <si>
    <t>Lansdowne Street</t>
  </si>
  <si>
    <t>02215</t>
  </si>
  <si>
    <t>Gunshot, pepper spray gun</t>
  </si>
  <si>
    <t>BPD fired pepper spray into crowd celebrating Red Sox victory over Yankees in 2004.</t>
  </si>
  <si>
    <t>Civil settlement in 2007</t>
  </si>
  <si>
    <t>http://www.nytimes.com/2004/10/23/sports/baseball/23boston.html?_r=0</t>
  </si>
  <si>
    <t>Klondike</t>
  </si>
  <si>
    <t>Rosa Hammer</t>
  </si>
  <si>
    <t>State Route 16</t>
  </si>
  <si>
    <t>Gorst</t>
  </si>
  <si>
    <t>During a traffic stop, officer attempted to search passenger Rosa Hammer's backpack, to which she did not consent and which contained marijuana. They struggled over the bag and wrestled on the ground; officer warned Hammer to stop resisting. Per Officer Ron Kessler's statement, he saw a gun in the backpack and attempted to draw his own weapon, which did not fire after he pulled the trigger twice. Hammer then shot him in the hand with her gun. Officer drew his backup weapon and shot Hammer three times in the torso. She died at the scene. Witnesses included the vehicle driver and Hammer's 5-year-old daughter.</t>
  </si>
  <si>
    <t>http://www.peninsuladailynews.com/apps/pbcs.dll/article?AID=2001110250307</t>
  </si>
  <si>
    <t>KP</t>
  </si>
  <si>
    <t>Jonathan K. Whitehead</t>
  </si>
  <si>
    <t>http://media.cmgdigital.com/shared/lt/lt_cache/thumbnail/400/img/photos/2014/06/19/db/70/whiteheadhorcherweb.JPG</t>
  </si>
  <si>
    <t>Ship Canal Bridge, I-5</t>
  </si>
  <si>
    <t>98195</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</si>
  <si>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</si>
  <si>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http://www.wsp.wa.gov/information/releases/2014_archive/mr061714.htm</t>
  </si>
  <si>
    <t>Elle Sea</t>
  </si>
  <si>
    <t>Leroy Reed</t>
  </si>
  <si>
    <t>519 E. Charles St.</t>
  </si>
  <si>
    <t>33803</t>
  </si>
  <si>
    <t>A neighbor called 911 about shots being fired in the apartment complex. When officers arrived, Reed reportedly pointed his gun at the police. All four responding officers opened fire, firing 35 shots and hitting Reed 13 times. Some reports claim that Reed first pointed the gun at himself, saying "Just shoot me, just shoot me," before turning the gun towards police, leading some to label the incident "suicide by police."</t>
  </si>
  <si>
    <t>http://news.google.com/newspapers?nid=1346&amp;dat=20020218&amp;id=qt0vAAAAIBAJ&amp;sjid=o_0DAAAAIBAJ&amp;pg=5240,5094442</t>
  </si>
  <si>
    <t>Dervil Oribris</t>
  </si>
  <si>
    <t>Florence Villa</t>
  </si>
  <si>
    <t>33881</t>
  </si>
  <si>
    <t>Polk County Sheriff</t>
  </si>
  <si>
    <t>Responding to a report of a burglary in progress, a Polk County Deputy attempted to apprehend a suspect who had barricaded himself inside the bedroom of a mobile home. According to the police report, Oribris charged the deputy, armed with a .32 revolver. The two "scuffled" on the floor, and the deputy knocked the gun away. The deputy, trying to handcuff Oribris from behind, was able to get one hand handcuffed when the suspect broke free and grabbed the gun. Oribris reportedly then pointed the gun, which was cocked, at the deputy. In response, the deputy fired one shot at Oribris, who continued to point the gun at the deputy. A second shot was fired and the suspect collapsed. The autopsy showed one shot in the neck area and once in the back area. It was later determined that the gun was not loaded.</t>
  </si>
  <si>
    <t>http://www.polksheriff.org/NewsRoom/News%20Releases/Documents/2001/deputyinvolvedshooting.html</t>
  </si>
  <si>
    <t>Jerry Brown</t>
  </si>
  <si>
    <t>http://www.tampabay.com/resources/images/dti/rendered/2014/07/b4s_passhootfolo070314_13451564_8col.jpg</t>
  </si>
  <si>
    <t>4128 Gall Blvd.</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</si>
  <si>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</si>
  <si>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</si>
  <si>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</si>
  <si>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</si>
  <si>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</si>
  <si>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</si>
  <si>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</si>
  <si>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</si>
  <si>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Orangegussy</t>
  </si>
  <si>
    <t>Vincent McConnell</t>
  </si>
  <si>
    <t>Hoboken / NJ Transit Terminal</t>
  </si>
  <si>
    <t>Hoboken</t>
  </si>
  <si>
    <t>07030</t>
  </si>
  <si>
    <t>Hoboken Police Department</t>
  </si>
  <si>
    <t>While at the police station early Tuesday afternoon, the teen asked to go to the bathroom, and his handcuffs were removed. McConnell was allowed to use a private bathroom instead of the secure one in the holding cell. While in the bathroom, he unscrewed the security gate over the window, climbed out, and ran south down Court Street while police pursued on foot, cars, and motorcycles, police said. He ran through the Hoboken Train Terminal to the south side of the Hudson-Bergen Light Rail Station. There, according to police, he climbed over the rail, where he stood for a moment. Police said they pleaded for the teen not to jump. They said he yelled "I'm not going back to jail. As he fell, police tried to grab him, but according to police reports, he pushed them away. McConnell could not swim and quickly went underneath the surface of the water. According to police, one officer took off his belt and lowered it to the teen, but he couldn't grab it. Mayor David Roberts said that no officer jumped in after McConnell because of concerns about the swift Hudson currents and undertow. He drowned.</t>
  </si>
  <si>
    <t>http://www.hudsonreporter.com/view/full_story/2400929/article-Tragedy-on-the-Hudson-Teen-drowns-after-escaping-from-police-custody</t>
  </si>
  <si>
    <t>DF</t>
  </si>
  <si>
    <t>Palin Perez Jackson</t>
  </si>
  <si>
    <t>http://api.ning.com/files/HJv4RJRZ0LxuzHop7xpVF1Os444L10RQwrRms7JNBRe4ViTQemldPGi2o3x*pnm4/9410201lg.jpg?width=480&amp;height=600</t>
  </si>
  <si>
    <t>1626-1630 E Livingston St</t>
  </si>
  <si>
    <t>Orlando Police Department Swat</t>
  </si>
  <si>
    <t>Police say a man with guns barricaded himself and four children inside a downtown Orlando house for three and a half hours Wednesday. It finally ended when police shot him dead. Police say the man walked out of the house holding one of his guns and wouldn't put it down. Eyewitness News has learned the shot suspect was a local artist. Palin was my friend and I was there at the house after his death. His back door was kicked in, glass was all over the floor and there was blood all over the floor of the front door. All of his friends suspect that the police lied during there testimony and it looks more like they busted in through the back door of his house and shot in in the back of the head when he ran for the front door. This man loved his children and family and would have never put them in harms way!</t>
  </si>
  <si>
    <t>http://www.wftv.com/news/news/swat-kills-36-year-old-local-artist-involved-in-st/nFDQS/</t>
  </si>
  <si>
    <t>Black Box</t>
  </si>
  <si>
    <t>http://o2.aolcdn.com/dims-shared/dims3/PATCH/format/jpg/quality/82/resize/1024x768/http://hss-prod.hss.aol.com/hss/storage/patch/ac184c9f95cd826277b67a9d6aa9cac0</t>
  </si>
  <si>
    <t>U.S. 19 and Main Street</t>
  </si>
  <si>
    <t>Port Richey</t>
  </si>
  <si>
    <t>New Port Richey Police</t>
  </si>
  <si>
    <t>Police officers stopped the car Wilson was riding in after witnessing a suspected drug transaction, on the technicality of a traffic violation. When police ordered the four individuals in the car to exit, Wilson refused several times. Reportedly Wilson reached for a revolver and shot at officers, who responded firing 22 shots, 8 of which struck Wilson. A toxicology analysis indicated that Wilson had cocaine, hydrocodone, methadone, oxycodone and a small amount of alcohol in his system at his time of death.</t>
  </si>
  <si>
    <t>http://patch.com/florida/newportrichey/officer-involved-fatal-shooting-ruled-justifiable-homicide</t>
  </si>
  <si>
    <t>Manuel Ramirez</t>
  </si>
  <si>
    <t>West 6th Street and South Union Avenue</t>
  </si>
  <si>
    <t>Manuel Ramirez, a 37-year-old Latino man, was shot and killed by Los Angeles police Sunday, Sept. 5, near West 6th Street and South Union Avenue in Westlake, according to Los Angeles County coroner's records. [Note: Based on preliminary information provided by the coroner's office, an earlier version of this post named the victim as Manuel Jaminez. Ed Winter, a spokesman for the coroner's office, said they obtained the name and spelling from a cousin at the scene. Family members previously told The Times that the dead man's name was Manuel Jamines. Coroner's officials, from the start, said they needed to do additional research to determine the man's identity. That search uncovered three possible names and dates of birth. Department of Justice records ultimately were used because the fingerprints matched, Winter said. Those records established his age at death as 37. Immigration and Customs Enforcement ...</t>
  </si>
  <si>
    <t>http://articles.latimes.com/2010/sep/11/local/la-me-0912-lapd-shooting-name-20100912</t>
  </si>
  <si>
    <t>Jomairah</t>
  </si>
  <si>
    <t>Dean A. Caccamo</t>
  </si>
  <si>
    <t>Hanna Road</t>
  </si>
  <si>
    <t>Primrose</t>
  </si>
  <si>
    <t>54560</t>
  </si>
  <si>
    <t>Dane County Sheriff Department</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</si>
  <si>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</si>
  <si>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</si>
  <si>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Gonzalo Guizan</t>
  </si>
  <si>
    <t>http://ww3.hdnux.com/photos/20/05/54/4217622/3/628x471.jpg</t>
  </si>
  <si>
    <t>Dogwood Road</t>
  </si>
  <si>
    <t>06612</t>
  </si>
  <si>
    <t>Easton, Monroe, Trumbull, Wilton and Darien Police Departments</t>
  </si>
  <si>
    <t>A heavily armed special weapons and tactics team charged into a small ranch home in Easton -- guns drawn and flash grenades exploding -- and killed a Norwalk man who was quietly watching porn on TV in the den. Now five towns will pay $3.5 million to settle a lawsuit brought by the victim's family. Rumors said a First Selectman was pissed off at his neighbor so he sent the police.</t>
  </si>
  <si>
    <t>http://www.ctpost.com/news/article/What-led-to-deadly-Easton-raid-3587812.php#page-1</t>
  </si>
  <si>
    <t>occam</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</si>
  <si>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</si>
  <si>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</si>
  <si>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</si>
  <si>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</si>
  <si>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http://www.azfamily.com/news/1-wounded-in-shooting-outside-Avondale-Circle-K-217599001.html</t>
  </si>
  <si>
    <t>Deana Holmes</t>
  </si>
  <si>
    <t>Timothy Wall</t>
  </si>
  <si>
    <t>56 Beverly Street</t>
  </si>
  <si>
    <t>07108</t>
  </si>
  <si>
    <t>Township police officials said Herne Lacoste, 38, who is assigned to the department’s patrol division, fired a single shot from his .40 caliber service revolver, mortally wounding Timothy Wall, a 46-year-old burglary suspect, after a violent struggle in a Newark back yard.</t>
  </si>
  <si>
    <t>http://www.nj.com/news/local/index.ssf/2010/01/police_name_decorated_veteran.html</t>
  </si>
  <si>
    <t>njcopwatch</t>
  </si>
  <si>
    <t>David Ellis</t>
  </si>
  <si>
    <t>Magee St and Torresdale Ave</t>
  </si>
  <si>
    <t>19135</t>
  </si>
  <si>
    <t>Victim shot at police officers who returned fire, killing him.</t>
  </si>
  <si>
    <t>http://www.philly.com/philly/news/20140820_Cop_grazed_by_bullet__suspect_killed.html</t>
  </si>
  <si>
    <t>Dexter</t>
  </si>
  <si>
    <t>John Bartholomew</t>
  </si>
  <si>
    <t>1008 S. Fairway Drive</t>
  </si>
  <si>
    <t>54656</t>
  </si>
  <si>
    <t>Sparta Police Department</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</si>
  <si>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</si>
  <si>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</si>
  <si>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Kirsten</t>
  </si>
  <si>
    <t>Lisa Tomita Kaina</t>
  </si>
  <si>
    <t>http://archives.starbulletin.com/2004/01/25/news/art4a.jpg</t>
  </si>
  <si>
    <t>Baldwin Ave.</t>
  </si>
  <si>
    <t>Paia</t>
  </si>
  <si>
    <t>96779</t>
  </si>
  <si>
    <t>Maui</t>
  </si>
  <si>
    <t>Maui Police Department</t>
  </si>
  <si>
    <t>Kaina was killed by a single shot that struck her in the head when the two officers ordered her to stop. She allegedly stole a rental car and led police on a high-speed chase into Paia, where she crashed into a police patrol car and a tree as she tried to get away. the Cadillac was unable to reverse or move forward, because police cars were in the back of her and the front was blocked by a traffic sign. "She had her hands in the air," he said. "My sister was cornered in." Tomita said a police officer got out of the car, approached the driver's side with the windows up and fired at point- blank range, striking Kaina twice in the head.</t>
  </si>
  <si>
    <t>http://archives.starbulletin.com/2004/01/25/news/story4.html</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</si>
  <si>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</si>
  <si>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</si>
  <si>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</si>
  <si>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</si>
  <si>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</si>
  <si>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http://www.nbcnewyork.com/news/local/NYPD-Shooting-FDR-Drive-96-Street-259556971.html</t>
  </si>
  <si>
    <t>Nicholas Glendon Davis</t>
  </si>
  <si>
    <t>http://lintvkoin.files.wordpress.com/2014/06/nicholas-glendon-davis-06132014.jpg?w=640</t>
  </si>
  <si>
    <t>Southeast Foster Road and Springwater Corridor trail</t>
  </si>
  <si>
    <t>Obviously mentally ill man allegedly wielded crowbar and police shot him.</t>
  </si>
  <si>
    <t>http://www.oregonlive.com/portland/index.ssf/2014/07/portland_police_officer_who_fa.html</t>
  </si>
  <si>
    <t>A. Hop</t>
  </si>
  <si>
    <t>Jason Harrison</t>
  </si>
  <si>
    <t>http://static1.dallasblack.com/Articles%5CJasonHarrison_article.jpg</t>
  </si>
  <si>
    <t>200 block Glencairn Drive</t>
  </si>
  <si>
    <t>75232</t>
  </si>
  <si>
    <t>Mother of mentally ill man called 911. When police arrived, Harrison answered door holding a screwdriver. The two responding officers said they fired at the him when he refused to drop the screwdriver despite orders to do so and then charged at them.</t>
  </si>
  <si>
    <t>http://www.wfaa.com/news/crime/Man-shot-killed-by-Dallas-officer--263168561.html</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</si>
  <si>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</si>
  <si>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</si>
  <si>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</si>
  <si>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</si>
  <si>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</si>
  <si>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</si>
  <si>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</si>
  <si>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</si>
  <si>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</si>
  <si>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</si>
  <si>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Julio Ramos</t>
  </si>
  <si>
    <t>Victoria Avenue</t>
  </si>
  <si>
    <t>Newark Police Department</t>
  </si>
  <si>
    <t>Authorities say the suspect, Julio Ramos, took off in reverse, dragging one of the officers towards Victoria Avenue. While Detective James Arroyo was being dragged, authorities say his partner shot Ramos once in the chest. The 31-year-old Ramos later died at University Hospital.</t>
  </si>
  <si>
    <t>http://newjersey.news12.com/news/newark-police-fatally-shoot-man-after-he-dragged-an-officer-with-his-car-1.8277790</t>
  </si>
  <si>
    <t>Dante Cespedes</t>
  </si>
  <si>
    <t>http://cdn.news12.com/polopoly_fs/1.5671958.1373594613!/httpImage/image.jpg_gen/derivatives/landscape_768/image.jpg</t>
  </si>
  <si>
    <t>66 Lake Street</t>
  </si>
  <si>
    <t>Belleville</t>
  </si>
  <si>
    <t>07109</t>
  </si>
  <si>
    <t>Belleville Police Department</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</si>
  <si>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</si>
  <si>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Wife filed wrongful death suit that has not yet been settled</t>
  </si>
  <si>
    <t>http://www.nj.com/essex/index.ssf/2013/09/woman_files_multi-million_dollar_suit_against_belleville_after_police_shot_husband_24_times.html</t>
  </si>
  <si>
    <t>Preston Phillips Jr.</t>
  </si>
  <si>
    <t>8700 E. Angus Dr.</t>
  </si>
  <si>
    <t>85251</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</si>
  <si>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</si>
  <si>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</si>
  <si>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</si>
  <si>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</si>
  <si>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</si>
  <si>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</si>
  <si>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</si>
  <si>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Kathryn M.</t>
  </si>
  <si>
    <t>Anthony Mascarino</t>
  </si>
  <si>
    <t>8055 E. Thomas Rd.</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</si>
  <si>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</si>
  <si>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</si>
  <si>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Daniel Rodriguez</t>
  </si>
  <si>
    <t>http://archive.azcentral.com/prog/image.php?i=655819.jpg</t>
  </si>
  <si>
    <t>Richard Chrisman, 36, a nine-year veteran of the force, shot and killed the man after holding a gun to his temple and yelling at him, deploying a Taser on him, hitting him in the eyes with pepper spray, and killing his dog, according to the police report.</t>
  </si>
  <si>
    <t>http://www.kpho.com/story/14796676/phoenix-police-say-officer-killed-unarmed-man-10-06-2010</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</si>
  <si>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</si>
  <si>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</si>
  <si>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</si>
  <si>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</si>
  <si>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</si>
  <si>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</si>
  <si>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</si>
  <si>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</si>
  <si>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</si>
  <si>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</si>
  <si>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Joel Byne</t>
  </si>
  <si>
    <t>http://media2.abc15.com//photo/2013/01/06/KNXV_Joel_Byne_20130106165926_640_480.JPG</t>
  </si>
  <si>
    <t>15000 W. Aster Drive</t>
  </si>
  <si>
    <t>Surprise</t>
  </si>
  <si>
    <t>85379</t>
  </si>
  <si>
    <t>Surprise Police Department</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</si>
  <si>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</si>
  <si>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</si>
  <si>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Leonel Disla</t>
  </si>
  <si>
    <t>2205 Creston Avenue</t>
  </si>
  <si>
    <t>Police were answering a report of shots fired on Creston Avenue when they saw a crowd engaged in a fight with knives. Officers moved in to break up the fight and Disla allegedly waved the knife he was holding in the direction of a police officer, who then shot him. According to reports he continued to wave the knife, and was shot again.</t>
  </si>
  <si>
    <t>Disla vs. the City of New York remanded for a new trial</t>
  </si>
  <si>
    <t>http://query.nytimes.com/gst/fullpage.html?res=9B03E3DA1F3FF932A05753C1A9639C8B63</t>
  </si>
  <si>
    <t>Cara Atkinson</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</si>
  <si>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</si>
  <si>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</si>
  <si>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</si>
  <si>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</si>
  <si>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</si>
  <si>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</si>
  <si>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EC</t>
  </si>
  <si>
    <t>Brian Simms Jr.</t>
  </si>
  <si>
    <t>http://cdn2.newsok.biz/cache/sq105-f9f811cfdaf37cfed494709040c60d9c.jpg</t>
  </si>
  <si>
    <t>311 S Klein Ave</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</si>
  <si>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</si>
  <si>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http://newsok.com/family-member-identifies-man-shot-by-oklahoma-city-police/article/3861642</t>
  </si>
  <si>
    <t>Saltyhands</t>
  </si>
  <si>
    <t>Carmen Valentine</t>
  </si>
  <si>
    <t>1185 DeKalb Avenue</t>
  </si>
  <si>
    <t>New York Ciry Police Department</t>
  </si>
  <si>
    <t>An off-duty police officer fatally shot a 21-year-old Brooklyn woman after she and her mother attacked him with a baseball bat and a pool cue, the police said.</t>
  </si>
  <si>
    <t>http://www.nytimes.com/2000/10/25/nyregion/off-duty-police-officer-fatally-shoots-brooklyn-woman-building-where-families.html</t>
  </si>
  <si>
    <t>brooklynblondie</t>
  </si>
  <si>
    <t>Jesse Priest Salveson</t>
  </si>
  <si>
    <t>http://bloximages.chicago2.vip.townnews.com/billingsgazette.com/content/tncms/assets/v3/editorial/1/80/1808d5ad-b8b4-519c-b76d-7e0eae1d9b8b/4e16372fc03ea.image.jpg</t>
  </si>
  <si>
    <t>West Nebraska Street</t>
  </si>
  <si>
    <t>82801</t>
  </si>
  <si>
    <t>Sheridan County Police Department</t>
  </si>
  <si>
    <t>Jesse's wife had called the PD for help when he was threatening suicide. He had been drinking and became depressed and frantic. The police arrived on the scene, barged into the Salveson home, startling Mr. Salveson, creating a hostile environment. Salveson reacted by trying to ward off the officers, cutting one on the forearm. The altercation led to the officer firing off three rounds, two of which hit Salveson in the back. Both officers claimed that both tasers were utilised and failed before the shooting. An investigation was pending, the officer that shot him, Officer Slack of SCPD was put on paid leave.</t>
  </si>
  <si>
    <t>http://www.sheridanmedia.com/news/new-details-released-4th-july-shooting-sheridan18156</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</si>
  <si>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</si>
  <si>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</si>
  <si>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</si>
  <si>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</si>
  <si>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Robert Geoffrey Long</t>
  </si>
  <si>
    <t>http://media2.kshb.com//photo/2012/01/12/robertLONG_20120112221844_320_240.JPG</t>
  </si>
  <si>
    <t>9021 East 79th Street</t>
  </si>
  <si>
    <t>Raytown</t>
  </si>
  <si>
    <t>64138</t>
  </si>
  <si>
    <t>Raytown Police</t>
  </si>
  <si>
    <t>Long, who was a Navy Medic on military leave, became intoxicated early that day. Officers drove him home from the bar. Later that afternoon, Long threatened his roommate with a rifle, so the roommate called police. Police arrived, Long refused to put down his rifle. Raytown Police officer (name unknown) took one shot, which knocked Long down, then officers disarmed Long, who was taken to the hospital and later died from his wound.</t>
  </si>
  <si>
    <t>http://piorpd.wordpress.com/category/press-releases/page/14/</t>
  </si>
  <si>
    <t>Nikki Goodson</t>
  </si>
  <si>
    <t>Timothy Rice</t>
  </si>
  <si>
    <t>2200 block Willow Creek Drive</t>
  </si>
  <si>
    <t>Bean bag, tasered</t>
  </si>
  <si>
    <t>Responding to a call of an attempted suicide, police arrived at an apartment complex in the 2200 block Willow Creek Drive in Southeast Austin at 9 a.m. July 24 to find Timothy Rice with what appeared to be self-inflicted wounds, police said. When the officers confronted Rice, he threatened them with a tomahawk, police said. One officer shot him with a bean-bag shotgun, they said, and a Taser was later used on him during a struggle with officers. Austin-Travis County EMS took Rice to University Medical Center Brackenridge, where he was pronounced dead the following afternoon, police said.</t>
  </si>
  <si>
    <t>http://www.austintexas.gov/news/custody-death-investigation</t>
  </si>
  <si>
    <t>doitninetimes</t>
  </si>
  <si>
    <t>Yvette Smith</t>
  </si>
  <si>
    <t>http://www.policestateusa.com/wp-content/uploads/2014/02/Yvette-Smith-272x300.jpg</t>
  </si>
  <si>
    <t>105 Zimmerman Avenue</t>
  </si>
  <si>
    <t>Bastrop</t>
  </si>
  <si>
    <t>78602</t>
  </si>
  <si>
    <t>BastropCounry Sheriff's Office</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</si>
  <si>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</si>
  <si>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Bastrop County Deputy Daniel Willis has been indicted for the murder of Yvette Smith, ongoing</t>
  </si>
  <si>
    <t>http://www.scribd.com/doc/208230113/Yvette-Smith-Shooting-First-Police-Statement</t>
  </si>
  <si>
    <t>Adam James Goodman</t>
  </si>
  <si>
    <t>http://media.syracuse.com/news/photo/2011/12/10360585-small.jpg</t>
  </si>
  <si>
    <t>216 Grace Street</t>
  </si>
  <si>
    <t>The people living in the home called police as Goodman tried to kick in a rear, second floor door. An officer began climbing the back stairway to the home when Adam Goodman said he was armed and was ready to shoot the officer. He displayed what appeared to be a handgun. The officer opened fire. Thus began a standoff with police, still hearing threats from Goodman. Unsure if he had been hit by one of the 10 shots fired by the officer. “We also advised him that if he was injured and he wanted medical help, that we were prepared to offer that help to him,” Syracuse Police Chief Frank Fowler said. By the time paramedics were called in, he was dead from a gunshot to the side..</t>
  </si>
  <si>
    <t>http://centralny.twcnews.com/content/news/567357/man-shot-by-police-identified/</t>
  </si>
  <si>
    <t>RMarieB78</t>
  </si>
  <si>
    <t>John Winkler</t>
  </si>
  <si>
    <t>http://www.eonline.com/eol_images/Entire_Site/2014310/rs_634x1024-140410191833-634.John-Winkler-Facebook.ms.041014.jpg</t>
  </si>
  <si>
    <t>939 Palm Avenue</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</si>
  <si>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</si>
  <si>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</si>
  <si>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</si>
  <si>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N Musolino/burghart</t>
  </si>
  <si>
    <t>Kayla Moore</t>
  </si>
  <si>
    <t>http://www.berkeleyside.com/wp-content/uploads/2014/02/xavier-peace-sign.jpeg</t>
  </si>
  <si>
    <t>2116 Allston Way</t>
  </si>
  <si>
    <t>Just before midnight on the night of Moore’s death, her roommate, John Hayes, called 911 and told the operator that Moore had kicked him out of their apartment. According to police reports, Hayes said Moore was “violent,” “aggressive” and needed to be “5150’d,” referring to a law that allows police to take a person into custody for a mental health crisis. Once BPD officers arrived, Hayes unlocked the door to his fifth-floor apartment on Allston Way, near Shattuck Avenue, for police to enter. According to the internal investigation, officers moved in and grabbed Moore’s hands in an attempt to handcuff her. Moore drew her hands back, pulling the officers forward. All three fell onto a mattress in the living room. Moore was partially on her stomach, according to the internal investigation. officers struggled to handcuff Moore and requested the help of additional officers via radio. Ultimately, eight officers and sergeants arrived at the scene. They used two sets of handcuffs on Moore and a wrap device to restrain her leg movement, according to the internal investigation. Finally, after five to 10 minutes of struggling on the mattress, Moore stopped resisting. Soon after, officers realized Moore’s chest had stopped moving. Officers moved Moore from being partially on her stomach to completely on her side. About a minute later, officers observed she was no longer breathing and had no pulse, according to the internal investigation. One officer began chest compressions, while another kept Moore’s airway open and called for a CPR mask, which provides a protective barrier and makes mouth-to-mouth resuscitation more efficient.</t>
  </si>
  <si>
    <t>http://www.dailycal.org/2014/05/07/leaked-documents-shed-new-light-kayla-moore-death/</t>
  </si>
  <si>
    <t>Berkeley Copwatch</t>
  </si>
  <si>
    <t>Kenny Ray Wilson</t>
  </si>
  <si>
    <t>http://anewscafe.com/wp-content/uploads/2011/08/Kenny-Ray-Wilson.jpg</t>
  </si>
  <si>
    <t>3101 South Market Street</t>
  </si>
  <si>
    <t>Police went to a nearby house attempting to serve a warrant. Suspect fled and allegedly fired on officers.</t>
  </si>
  <si>
    <t>http://anewscafe.com/2011/08/04/tribal-family-holds-s-market-street-vigil-after-fatal-police-involved-shooting/</t>
  </si>
  <si>
    <t>Melissa</t>
  </si>
  <si>
    <t>Jose Venavides</t>
  </si>
  <si>
    <t>http://anewscafe.com/wp-content/uploads/2011/03/Jose-Venavides1.jpg</t>
  </si>
  <si>
    <t>S. Market Street and Elmwood Street</t>
  </si>
  <si>
    <t>Traffic stop where the suspect allegedly shot an officer in the arm. The injured officer's partner then shot the suspect in the head four times.</t>
  </si>
  <si>
    <t>http://anewscafe.com/2011/03/07/update-man-killed-officer-hurt-in-traffic-stop-shooting/</t>
  </si>
  <si>
    <t>Ray Dakota Scholfield</t>
  </si>
  <si>
    <t>http://www.krcrtv.com/image/view/-/26643012/highRes/2/-/d876rh/-/Ray-Dakota-Scholfield--33713-jpg.jpg</t>
  </si>
  <si>
    <t>1616 Willis Street</t>
  </si>
  <si>
    <t>The suspect stabbed his cousin to death with a knife, then came at officers with the weapon.</t>
  </si>
  <si>
    <t>http://www.redding.com/news/local-news/redding-police-identify-officers-involved-in-fatal-shooting_35014164</t>
  </si>
  <si>
    <t>Oliver "Big O'' Lefiti</t>
  </si>
  <si>
    <t>http://www.franciscodacosta.com/articles/media/bigO.jpg</t>
  </si>
  <si>
    <t>Capp St and 15th St.</t>
  </si>
  <si>
    <t>According to police Sgt. Neville Gittens, officers were trying to get Lefiti to come out of his car and surrender when he stepped on the gas and drove straight at them. Police shot and killed him.</t>
  </si>
  <si>
    <t>http://www.fogcityjournal.com/news_in_brief/police_commission_060706.shtml</t>
  </si>
  <si>
    <t>InaJar</t>
  </si>
  <si>
    <t>Steven Motley</t>
  </si>
  <si>
    <t>http://mediaassets.redding.com/photo/2014/04/24/19890_4199241_ver1.0_640_480.JPG</t>
  </si>
  <si>
    <t>4600 block Alta Saga Drive</t>
  </si>
  <si>
    <t>Beating</t>
  </si>
  <si>
    <t>Suspect allegedly led police on a chase and stole a police cruiser. When cornered, he was allegedly beaten and tasered until unconscious.</t>
  </si>
  <si>
    <t>http://www.redding.com/news/family-steven-motley-sues-redding-over-alleged-pol</t>
  </si>
  <si>
    <t>Brandon Michael Reuter</t>
  </si>
  <si>
    <t>http://mediaassets.redding.com/photo/2014/05/14/ReuterBrandonMichael_w_4734363_ver1.0_640_480.jpg</t>
  </si>
  <si>
    <t>570 Cypress Ave</t>
  </si>
  <si>
    <t>Suspect allegedly robbed a nearby bank and fled. Officers cornered the suspect, and released a police dog. The suspect allegedly threatened the dog with a BB gun that looked like a 9mm, and officers shot the suspect. The official inquiry determined that 46 rounds were shot by the officers, 14 of which struck the suspect.</t>
  </si>
  <si>
    <t>http://www.co.shasta.ca.us/docs/DA/pr-2010/PlumasBank_pr_010610.pdf?sfvrsn=0</t>
  </si>
  <si>
    <t>Kathryn Johnston</t>
  </si>
  <si>
    <t>http://upload.wikimedia.org/wikipedia/en/c/c6/Kathryn_Johnston.jpg</t>
  </si>
  <si>
    <t>933 Neal St</t>
  </si>
  <si>
    <t>Atlanta Police Departmen</t>
  </si>
  <si>
    <t>Johnston was shot during a botched drug raid in which Atlanta Police officers entered the wrong home while executing a no-knock warrant. Johnston had a revolver for self-defense and shot at what she presumed were intruders breaking into her home, and was subsequently fired on by the APD officers. The officers initially tried to cover up their mistake by falsifying reports of finding drugs in her home, but ultimately plead guilty and were sentenced to prison for manslaughter, perjury, and falsification of reports (among other charges).</t>
  </si>
  <si>
    <t>Three officers sent to prison</t>
  </si>
  <si>
    <t>http://www.justice.gov/opa/pr/2009/February/09-crt-159.html</t>
  </si>
  <si>
    <t>ATLibrarian</t>
  </si>
  <si>
    <t>Gregory Hooper</t>
  </si>
  <si>
    <t>Jackson Street and Kearny Street</t>
  </si>
  <si>
    <t>94133</t>
  </si>
  <si>
    <t>After a fistfight bewteen the two men, off-duty SFPD officer Steve Lee fatally shot Gregory Hooper four times in the chest at point-blank range. Hooper was described as an ex-con and street vendor. According to a March 11 2003 SF Chronicle article by Van Jones, "At least three witnesses told The Chronicle that Lee fired not in self-defense but in anger. Lee had a record of off-duty misconduct, having been cited previously by the Office of Citizen Complaints." Lee was rapidly exonerated.</t>
  </si>
  <si>
    <t>http://www.sfgate.com/default/article/Eye-witness-accounts-vary-in-shooting-Dispute-2865860.php</t>
  </si>
  <si>
    <t>Perry Parks</t>
  </si>
  <si>
    <t>2704 Horseshoe Lane</t>
  </si>
  <si>
    <t>Police responded to a domestic disturbance call from Perry Park's wife Tamara Parks. Perry, allegedly drunk, was yelling and swearing at Tamara in the presence of their two teenage daughters. Tamara's call to 911 dispatch indicated she was afraid things would get physical. When officers Michael Pomeroy and Jeff Gottstein arrived at the house, Perry "had calmed down" and was loading the dishwasher and eating a snack. Gottstein told him they were going to take him, Perry refused claiming he had done nothing wrong and it was his house. Gottstein attempted to grab Perry, Perry lifted his arm to block him, causing Gottstein to fall back. When Gottstein regained his balance he grabbed Parks by the throat and sprayed him several times in the face with Oleoresin Capsicum spray. The two continued to struggle with Perry yelling "I can't see!" as they wrestled on the floor. Gottstein accused Perry of reaching for his gun, and Pomeroy attempted to shoot him twice, but his weapon misfired twice, each time Pomeroy struck the butt of it on the counter in a "malfunction drill." Tamara attempted to block Pomeroy's shot and screamed for him not to shoot, but on the third attempt Pomeroy shot Perry directly through the back of his right shoulder. Perry was still on his hands and knees and died within moments. Total time Pomeroy and Gottrieb were in the house before Perry was shot dead was approximately 3-4 minutes.</t>
  </si>
  <si>
    <t>http://media.ca8.uscourts.gov/opndir/04/11/032043P.pdf</t>
  </si>
  <si>
    <t>MNCares</t>
  </si>
  <si>
    <t>Jackie M. Archuleta</t>
  </si>
  <si>
    <t>US Hwy 36 and I-25</t>
  </si>
  <si>
    <t>80221</t>
  </si>
  <si>
    <t>Colorado Highway Patrol</t>
  </si>
  <si>
    <t>According to the Colorado Highway Patrol, Archuleta fled the scene of a hit-and-run in northwest Westminster Colorado for unknown reasons. After speeding eastbound on US Hwy 36, she attempted to exit to northbound I-25, hit the guardrail, rolled her vehicle and died at the scene of the crash.</t>
  </si>
  <si>
    <t>http://billingsgazette.com/news/state-and-regional/wyoming/wyoming-digest/article_4bd67c49-5618-5234-9785-75e81f8bd676.html</t>
  </si>
  <si>
    <t>Joe Fortunati</t>
  </si>
  <si>
    <t>http://www.sevendaysvt.com/imager/joe-fortunati/b/original/2282061/92c7/localmatters-fortunati.jpg</t>
  </si>
  <si>
    <t>Copper Mine Road</t>
  </si>
  <si>
    <t>05039</t>
  </si>
  <si>
    <t>Mentally ill man holds his family hostage at gunpoint in the woods. Officers shoot him while attempting rescue.</t>
  </si>
  <si>
    <t>http://www.vnews.com/news/police/fire/courts/3013122-95/fortunati-court-case-police</t>
  </si>
  <si>
    <t>Jacob</t>
  </si>
  <si>
    <t>Cory Holmes</t>
  </si>
  <si>
    <t>College of Staten Island campus</t>
  </si>
  <si>
    <t>I was a student at he campus when this occurred. There were many student witnesses who reported that the victim was not reaching for the officer's gun, and that the officer sat on top of the victim for an extended period of time.</t>
  </si>
  <si>
    <t>http://www.nydailynews.com/news/crime/man-smoking-pot-college-staten-island-dies-confrontation-police-article-1.984099</t>
  </si>
  <si>
    <t>Megan Hanford</t>
  </si>
  <si>
    <t>Brian Garber</t>
  </si>
  <si>
    <t>http://www.gannett-cdn.com/-mm-/23854a3075019acea0972b883bfbd1d497943c5b/c=124-0-835-533&amp;r=x404&amp;c=534x401/local/-/media/Mansfield/2014/08/15/briangarber.jpg</t>
  </si>
  <si>
    <t>Mill Run Road</t>
  </si>
  <si>
    <t>44904</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</si>
  <si>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</si>
  <si>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</si>
  <si>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Martin Yant</t>
  </si>
  <si>
    <t>Antonio Latuanee Pryce</t>
  </si>
  <si>
    <t>http://www.fatalencounters.org/wp-content/uploads/2013/10/AntonioLatuaneePryce.jpg</t>
  </si>
  <si>
    <t>100 block Main St</t>
  </si>
  <si>
    <t>Officer made routine traffic stop, asked Pryce to step out of the vehicle several times, telling him he was under arrest. When Pryce refused, Ofc. Thomas leaned inside to attempt to handcuff him.Thomas was still partially inside vehicle when Pryce suddenly drove off. Thomas hooked his left elbow and arm against the door and drew his pistol with his free hand. He ordered Pryce to stop the truck twice, but the suspect did not comply. He then fired seven times into the vehicle. An autopsy showed Thomas suffered nine gunshot wounds, some caused by the same bullet. Pryce died shortly after in the hospital.</t>
  </si>
  <si>
    <t>http://archive.digtriad.com/news/local/story.aspx?storyid=31356</t>
  </si>
  <si>
    <t>Corinne Shannon</t>
  </si>
  <si>
    <t>Patrick Moses Dorismond</t>
  </si>
  <si>
    <t>http://upload.wikimedia.org/wikipedia/en/2/22/Patrick_Dorismond.jpg</t>
  </si>
  <si>
    <t>Eighth Avenue and 37th Street</t>
  </si>
  <si>
    <t>10018</t>
  </si>
  <si>
    <t>Patrick, with a friend outside of the bar after work, was approached by 3 undercover cops who asked if he could help them purchase drugs. A witness claims the men/cops did not identify themselves(until after the situation was over), were overly aggressive, and started a fight with Patrick. NYPD claims the officers did identify themselves (during the scuffle), but Patrick started it, and went for one of their guns. It was at that point the gun went off, fatally wounding Patrick Dorismond.</t>
  </si>
  <si>
    <t>http://www.nytimes.com/2003/03/13/nyregion/city-settles-suit-in-guard-s-death-by-police-bullet.html</t>
  </si>
  <si>
    <t>IQRipper</t>
  </si>
  <si>
    <t>Israel "Izzy" Andino</t>
  </si>
  <si>
    <t>http://images.rnews.com/media/2012/6/21/images/ird0cc8549-b96c-4a20-9060-4300eba12412.jpg</t>
  </si>
  <si>
    <t>103 Locust Street</t>
  </si>
  <si>
    <t>Andino was shot to death by seven officers called to his home when he called 911 and claimed that he had stabbed his mother (she was injured but later denied that she had been stabbed). Andino was diagnosed with bipolar disorder and had not taken medication that day, but according to family had never been violent before. His mother says she tried to explain his situation to officers. The 20-year-old was armed with a shotgun (described by other sources as a handgun or maybe even a BB gun), which officers say he fired but witnesses claim he did not. It was the young man's birthday.</t>
  </si>
  <si>
    <t>http://rochester.twcnews.com/content/news/588894/man-shot-dead-by-police-officers-on-locust-street/</t>
  </si>
  <si>
    <t>Marquez Eugene Smart</t>
  </si>
  <si>
    <t>200 block North Mosley</t>
  </si>
  <si>
    <t>67202</t>
  </si>
  <si>
    <t>Officers began chasing Smart in Wichita's Old Town district after he allegedly fired at least two shots from a semi-automatic handgun. Officers fired at him when he refused to drop his weapon, and eventually shot him to death in an alley. Four other people were wounded by gunfire -- one from Smart, the three others from officers. Smart was shot five times in the back.</t>
  </si>
  <si>
    <t>http://www.kansas.com/news/local/crime/article1102501.html</t>
  </si>
  <si>
    <t>Christopher James Parker</t>
  </si>
  <si>
    <t>http://media.krem.com/images/ChrisParker.jpg</t>
  </si>
  <si>
    <t>Spokane County Sheriff</t>
  </si>
  <si>
    <t>Taser/illegal restraints</t>
  </si>
  <si>
    <t>Parker called 911 for help and admitted he had taken meth around 3AM on the night of the 23rd. Police arrived and took him into custody after discovering he was intoxicated as well as wanted on several misdemeanor charges. Medics at the jail examined Parker and discovered his blood sugar level was 416, a level that Nurse Kerrie Fernlund described as "maple syrup." Nurse Fernlund offered Mr. Parker insulin, which he declined. Parker became belligerent and combative, at which point officers at the jail tasered him repeatedly and placed him in a restraint chair. Rather than seeking further medical attention, Mr. Parker was left restrained unattended and died.</t>
  </si>
  <si>
    <t>http://www.krem.com/news/local/Family-mourns-inmate-who-died-at-the-Spokane-County-Jail--193129961.html</t>
  </si>
  <si>
    <t>Liz Marlin</t>
  </si>
  <si>
    <t>Ronald M. Teu</t>
  </si>
  <si>
    <t>Angel St &amp; Gillespie St</t>
  </si>
  <si>
    <t>Deputies went to Teu's house to arrest him on outstanding warrants, according to the Cumberland County Sheriff's Department.</t>
  </si>
  <si>
    <t>http://www.wral.com/news/local/story/159334/</t>
  </si>
  <si>
    <t>scwshoes</t>
  </si>
  <si>
    <t>Malcolm Burno</t>
  </si>
  <si>
    <t>520 Fulton St</t>
  </si>
  <si>
    <t>Off duty cop working as a security guard shot and killed suspect who was attempting to shoplift from a store. Shots were exchanged between the suspect and the off duty officer.</t>
  </si>
  <si>
    <t>http://www.nytimes.com/2000/04/13/nyregion/off-duty-officer-kills-youth-in-brooklyn-store.html</t>
  </si>
  <si>
    <t>John Murphy</t>
  </si>
  <si>
    <t>Robert Woodward</t>
  </si>
  <si>
    <t>http://justiceforwoody.wtc7.net/woody/portrait.jpg</t>
  </si>
  <si>
    <t>29 South St.</t>
  </si>
  <si>
    <t>West Brattleboro</t>
  </si>
  <si>
    <t>05303</t>
  </si>
  <si>
    <t>Brattleboro Police</t>
  </si>
  <si>
    <t>Mr. Woodward was wielding a knife and threatening suicide inside the church during services. Officers arrived and when he did not drop the knife, shot and killed him. supporters claim that Woodward was a political activist who was assassinated by the U.S. government: http://justiceforwoody.wtc7.net/</t>
  </si>
  <si>
    <t>http://ago.vermont.gov/assets/files/Woodward%20report%20final.pdf</t>
  </si>
  <si>
    <t>Wiley</t>
  </si>
  <si>
    <t>Albert Duane Denton</t>
  </si>
  <si>
    <t>http://www.beallfuneral.com/sitemaker/memsol_data/821/362754/362754_profile_pic.jpg?1408845543</t>
  </si>
  <si>
    <t>11414 Glenn Dale Ridge Road</t>
  </si>
  <si>
    <t>Glenn Dale</t>
  </si>
  <si>
    <t>20769</t>
  </si>
  <si>
    <t>Shot after lunging at officers with axe. Denton's wife had asked that he not be allowed to pick up his children from day care that day. He threatened the day care owner with an ax and she called the police. He left the scene. Police arrived and Denton returned. He allegedly ran at the officers with an axe and was shot. Family had reportedly phoned the police several times in the preceding days claiming he was suicidal.</t>
  </si>
  <si>
    <t>http://www.wjla.com/articles/2011/10/prince-george-s-officers-cleared-of-fatal-shooting-68170.html</t>
  </si>
  <si>
    <t>Scott A. Brogli</t>
  </si>
  <si>
    <t>4052 Primrose Place</t>
  </si>
  <si>
    <t>Police Officers Sean Williams and Dan Krall responded to a domestic violence call involving Wilson at their home, the Promenade Apartments, 4052 Primrose Place. According to police, Brogli was holding a large knife when he charged at officers and did not respond to their commands to open the door to the apartment. Brogli, 45, shot once in the chest by Williams, was pronounced dead at 6:58 p.m. at Miami Valley Hospital.</t>
  </si>
  <si>
    <t>http://www.daytondailynews.com/news/news/crime-law/no-criminal-past-in-greene-county-for-retired-mili/nND3L/</t>
  </si>
  <si>
    <t>Victor White III</t>
  </si>
  <si>
    <t>http://media3.s-nbcnews.com/i/newscms/2014_34/633596/140824-victor-white-file2_e23f82acd335572b3e140a9c62fda718.jpg</t>
  </si>
  <si>
    <t>3616 Par Road 515</t>
  </si>
  <si>
    <t>Iberia Parish Sheriff’s Office</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</si>
  <si>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</si>
  <si>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http://www.katc.com/news/autopsy-report-victor-white-iii-shot-in-the-chest-not-back/</t>
  </si>
  <si>
    <t>James Murphy Jr.</t>
  </si>
  <si>
    <t>53rd Ave and 73rd St</t>
  </si>
  <si>
    <t>After attacking his mother and slashing his wrists, the suspect charged police with a Luger pistol that may or may not have been operable (conflicting stories) as well as with a knife. Police fired 25 shots in total.</t>
  </si>
  <si>
    <t>http://www.nytimes.com/2000/04/23/nyregion/officers-kill-man-in-queens-who-attacked-his-mother-police-say.html</t>
  </si>
  <si>
    <t>Michael McKinny</t>
  </si>
  <si>
    <t>1325 W. North St.</t>
  </si>
  <si>
    <t>Ball State University Police</t>
  </si>
  <si>
    <t>Officer Robert Duplain, 24, shot McKinney Nov. 8 after responding to a report that a stranger was pounding on the door of a Muncie home, according to authorities. Duplain and a witness who lives at a neighboring house have said McKinney lunged at the officer and did not follow commands to stop before the shots were fired. Authorities said McKinney's blood-alcohol level was .343 percent -- more than four times the legal limit for drivers in Indiana.</t>
  </si>
  <si>
    <t>http://www.theindychannel.com/news/bsu-officer-won-t-face-charges-in-student-s-death</t>
  </si>
  <si>
    <t>Ellis C</t>
  </si>
  <si>
    <t>Lajuanzo Brooks</t>
  </si>
  <si>
    <t>1827 W 87th St</t>
  </si>
  <si>
    <t>Brooks, 21, allegedly approached Officer Robert Haile, who was off duty, and a friend just before closing time at Reese's Lounge, pulled a gun and demanded money. The officer said he drew his gun and yelled "Police!" Haile told police detectives that Brooks continued to point his gun at him, so Haile opened fire. According to Haile, Brooks was facing him at this point, only 2 to 3 feet away. The officer said that as he was shooting, Brooks lunged toward and past him, with the officer shifting his feet to keep Brooks in front of him.</t>
  </si>
  <si>
    <t>http://www.chicagotribune.com/news/chi-071205cops-htmlstory-htmlstory.html</t>
  </si>
  <si>
    <t>ebishirl</t>
  </si>
  <si>
    <t>John Wrana</t>
  </si>
  <si>
    <t>http://i.huffpost.com/gen/1369198/thumbs/o-JOHN-WRANA-DEATH-facebook.jpg</t>
  </si>
  <si>
    <t>101 Main St.</t>
  </si>
  <si>
    <t>Park Forest</t>
  </si>
  <si>
    <t>60466</t>
  </si>
  <si>
    <t>Park Forest Police Department</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</si>
  <si>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</si>
  <si>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pending trial of Craig Taylor</t>
  </si>
  <si>
    <t>http://articles.chicagotribune.com/2014-04-02/news/chi-cop-charged-john-wrana-death-kass-20140402_1_john-wrana-craig-taylor-beanbag-rounds</t>
  </si>
  <si>
    <t>Nora</t>
  </si>
  <si>
    <t>Marie Zienkewicz</t>
  </si>
  <si>
    <t>675 E Street Road</t>
  </si>
  <si>
    <t>Warminster</t>
  </si>
  <si>
    <t>18974</t>
  </si>
  <si>
    <t>Warminster Police Department</t>
  </si>
  <si>
    <t>A man in the complex exchanged gunfire with police after they attempted to take his guns following a domestic dispute. In the crossfire, the police killed Marie Zienkewicz.</t>
  </si>
  <si>
    <t>Andrew G. Cairns charged in death as he was committinng a crime when police shot Zienkewicz</t>
  </si>
  <si>
    <t>http://www.phillyburbs.com/news/crime/da-warminster-officer-accidentally-shot--year-old-during-standoff/article_2e02c0de-13d0-54ef-88d7-e00c66713ba5.html</t>
  </si>
  <si>
    <t>KeystoneStateHelper</t>
  </si>
  <si>
    <t>Sean Sullivan</t>
  </si>
  <si>
    <t>http://bloximages.newyork1.vip.townnews.com/phillyburbs.com/content/tncms/assets/v3/editorial/2/bd/2bdc4a36-603a-11e0-a186-0019bb30f31a/4d9c42eb44046.image.jpg?resize=300%2C402</t>
  </si>
  <si>
    <t>Chestnut Road and Henry Avenue</t>
  </si>
  <si>
    <t>Police went to Sean Sullivan's mother's home to arrest his mother for providing false information to police. After a brief standoff, Sean Sullivan exited through a rear window and police fired 56 shots, striking him six times. Despite police claims that Sullivan pointed a gun at police, witnesses stated that they saw no gun at the time of the shooting. A pellet gun was found later on.</t>
  </si>
  <si>
    <t>http://www.phillyburbs.com/news/crime/lawsuit-clears-cops-in-warminster-shooting/article_a7202632-0daa-5666-8ffb-2bdc289e3a0b.html</t>
  </si>
  <si>
    <t>Thomas D. Rogers</t>
  </si>
  <si>
    <t>http://ktul.images.worldnow.com/images/4021382_G.jpg</t>
  </si>
  <si>
    <t>1750 Village Lane S.E.</t>
  </si>
  <si>
    <t>Port Orchard</t>
  </si>
  <si>
    <t>98366</t>
  </si>
  <si>
    <t>Port Orchard Police Department</t>
  </si>
  <si>
    <t>Police were serving arrest warrant on suspect, who charged officers with a knife.</t>
  </si>
  <si>
    <t>http://blogs.seattletimes.com/today/2014/06/man-killed-by-port-orchard-police-identified/</t>
  </si>
  <si>
    <t>Evelyn Vargas</t>
  </si>
  <si>
    <t>6th St and Spring St</t>
  </si>
  <si>
    <t>Police engaged in high-speed chase in crowded area. Car being chased ran a red light, hit a van, a light pole, before hitting girl on sidewalk.</t>
  </si>
  <si>
    <t>Driver of stolen car charged with 1st degre homicide</t>
  </si>
  <si>
    <t>http://articles.latimes.com/2002/jun/02/local/me-pole2</t>
  </si>
  <si>
    <t>Leila N.</t>
  </si>
  <si>
    <t>Paul Schenck</t>
  </si>
  <si>
    <t>http://ysnews.com/wp-content/uploads/2013/08/080813_schenck.jpg</t>
  </si>
  <si>
    <t>280 North High Street</t>
  </si>
  <si>
    <t>Yellow Springs</t>
  </si>
  <si>
    <t>45387</t>
  </si>
  <si>
    <t>Greene County Combined SWAT Team</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</si>
  <si>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</si>
  <si>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http://ysnews.com/news/2013/08/yellow-springs-villagers-seek-answers-over-death</t>
  </si>
  <si>
    <t>For the Record</t>
  </si>
  <si>
    <t>Sam Mullane</t>
  </si>
  <si>
    <t>http://www.newslincolncounty.com/wp-content/uploads/2012/06/Sam-Mullane.lh_.left_.jpg</t>
  </si>
  <si>
    <t>Ten Mile Creek Road</t>
  </si>
  <si>
    <t>Oregon State Police SWAT Team</t>
  </si>
  <si>
    <t>Mullane was shot to death to death by SWAT team members in the driveway of a home. State troopers had been attempting to serve an arrest warrant. Mullane was armed and had moved to take cover when he was shot.</t>
  </si>
  <si>
    <t>http://www.kval.com/news/local/160865265.html?tab=video&amp;c=y</t>
  </si>
  <si>
    <t>Rose Smith</t>
  </si>
  <si>
    <t>Larry Thomas Stone</t>
  </si>
  <si>
    <t>http://www.dyersburgfuneralhome.net/fh_live/11500/11592/images/obituaries/762471_wlpp.jpg</t>
  </si>
  <si>
    <t>3333 Hacks Cross</t>
  </si>
  <si>
    <t>Officer responded to alarm inside apartment complex. Stone was outside with shot gun. Officer claims they told Stone repeatedly to drop the gun, but he refused. Officer shot him.</t>
  </si>
  <si>
    <t>http://www.myfoxmemphis.com/story/18515112/officer-identified-in-fieldstone-apt-shooting</t>
  </si>
  <si>
    <t>Jeremy A. Groom</t>
  </si>
  <si>
    <t>http://ak-cache.legacy.net/legacy/images/Cobrands/Spokesman/Photos/10576A_222958.JPG</t>
  </si>
  <si>
    <t>3817 N. Market St.</t>
  </si>
  <si>
    <t>Groom wanted to commit suicide and was being talked down by friend outside bar. Groom had one bullet in the chamber of gun and had given friend the clip. Police ordered him to drop gun and shot him when he did not. Friend says Groom was shot immediately after the order, not being given time to drop weapon and never pointed weapon at officers.</t>
  </si>
  <si>
    <t>http://www.spokesman.com/blogs/sirens/tags/jeremy-groom/</t>
  </si>
  <si>
    <t>Adam Boston</t>
  </si>
  <si>
    <t>South 118th Street</t>
  </si>
  <si>
    <t>98168</t>
  </si>
  <si>
    <t>On April 26, 2000, Adam Boston and Darryl Lloyd Berkley allegedly robbed Jerry Comer's BP gas station. After they left the station, Comer called the police and began following after them at a distance. Boston and Berkley were detained by deputy Barbara Valor several blocks away. The deputy was handcuffing Berkley when he began struggling with Valor. According to Gregg Walker, spokesman for the King County Sheriff's Office, Boston was not involved in the struggle with a sheriff's deputy. The deputy's gun went off in the struggle and Jerry Comer, who had come up right before the altercation, shot with his personal weapon as well. Adam Boston was fatally shot. The sheriff's office believes that the bullet from his body came from Jerry Comer's gun.</t>
  </si>
  <si>
    <t>http://community.seattletimes.nwsource.com/archive/?date=20000427&amp;slug=4017767</t>
  </si>
  <si>
    <t>Lisa J</t>
  </si>
  <si>
    <t>Tere David King</t>
  </si>
  <si>
    <t>Pambrun Road</t>
  </si>
  <si>
    <t>Athena</t>
  </si>
  <si>
    <t>97813</t>
  </si>
  <si>
    <t>Athena City Police Department</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</si>
  <si>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</si>
  <si>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http://m.union-bulletin.com/news/2014/apr/29/update-investigation-continues-athena-mans-fatal-s/?templates=mobile</t>
  </si>
  <si>
    <t>Ryan Williams</t>
  </si>
  <si>
    <t>Shawn Eli Armajo</t>
  </si>
  <si>
    <t>Seventeen Mile Road</t>
  </si>
  <si>
    <t>82510</t>
  </si>
  <si>
    <t>Wind River Police Department</t>
  </si>
  <si>
    <t>There is almost no information online about this death except for an old yahoo group that copies an AP report. It says that Shawn was struck by a Jeep Cherokee from the Wind River Police Department around 7 p.m. Thursday on a dark section of Seventeen Mile Road near Arapaho. The bicycle did not have reflectors or lights, according to the Wyoming Highway Patrol.</t>
  </si>
  <si>
    <t>https://groups.yahoo.com/neo/groups/stop-polabuse/conversations/topics/2885</t>
  </si>
  <si>
    <t>Donte Lamonte Jordan</t>
  </si>
  <si>
    <t>http://www.fatalencounters.org/wp-content/uploads/2013/10/DonteLamontJordan.jpg</t>
  </si>
  <si>
    <t>West Anaheim Street and Chestnut Avenue</t>
  </si>
  <si>
    <t>Long Beach Police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</si>
  <si>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</si>
  <si>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</si>
  <si>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Yi Tzu Chen</t>
  </si>
  <si>
    <t>Interstate 680 and Scott Creek Road</t>
  </si>
  <si>
    <t>Chen was rear ended in her stalled vehicle by an off duty K9 officer going 86 mph in a 65. CHP found him primarily at fault but manslaughter charges were later dropped and no settlement was made public. The officer was never tested for drugs, although she was.</t>
  </si>
  <si>
    <t>https://groups.google.com/forum/#!topic/soc.culture.asian.american/251QPIcVbBo</t>
  </si>
  <si>
    <t>swag lee</t>
  </si>
  <si>
    <t>Darius Jamal Murphy</t>
  </si>
  <si>
    <t>1300 block Queen St NE</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</si>
  <si>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</si>
  <si>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</si>
  <si>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David Greenwood</t>
  </si>
  <si>
    <t>http://www.gannett-cdn.com/-mm-/420876448aa6b13f7ad08e439c0c510aac339f32/c=0-100-300-326&amp;r=x404&amp;c=534x401/local/-/media/WBIR/WBIR/2013/12/03//1386086168000-david-greenwood.jpg</t>
  </si>
  <si>
    <t>800 block Highway 411</t>
  </si>
  <si>
    <t>Etowah</t>
  </si>
  <si>
    <t>37331</t>
  </si>
  <si>
    <t>McMinn</t>
  </si>
  <si>
    <t>Etowah Police Department</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</si>
  <si>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</si>
  <si>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</si>
  <si>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Joshua D. Ford</t>
  </si>
  <si>
    <t>http://cmsimg.news-leader.com/apps/pbcsi.dll/bilde?Site=DO&amp;Date=20131202&amp;Category=NEWS01&amp;ArtNo=312020056&amp;Ref=AR&amp;MaxW=640&amp;Border=0&amp;Man-shot-killed-by-Greene-County-deputies-identified</t>
  </si>
  <si>
    <t>1700 block Farm Road 45</t>
  </si>
  <si>
    <t>Bois D’Arc</t>
  </si>
  <si>
    <t>65612</t>
  </si>
  <si>
    <t>Greene County Sheriff's Office</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</si>
  <si>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</si>
  <si>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</si>
  <si>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Sean Hayes</t>
  </si>
  <si>
    <t>3400 block Chicago Avenue</t>
  </si>
  <si>
    <t>An unarmed and apparently mentally disabled 34 yo man leads police on a "short chase." They ram him and open fire, apparently before he even attempts to exit the car. No details found on how short the chase actually is, why they attempt to pull him over, and when he died. They claim he was shot because he tried to ram them with his car. His mother, Alice Hayes, received $6000 in a settlement with the department in 2004.</t>
  </si>
  <si>
    <t>http://www.cuapb.org/stolen-lives/last-names-f-i/sean-hayes</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</si>
  <si>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</si>
  <si>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</si>
  <si>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</si>
  <si>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</si>
  <si>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</si>
  <si>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</si>
  <si>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Sad Citizen</t>
  </si>
  <si>
    <t>Bruce A. Graham</t>
  </si>
  <si>
    <t>101 E Bennett Ave</t>
  </si>
  <si>
    <t>Cripple Creek</t>
  </si>
  <si>
    <t>80813</t>
  </si>
  <si>
    <t>Cripple Creek Police</t>
  </si>
  <si>
    <t>Officer Daniel Sperry shot Bruce A. Graham four times after Graham lit a fire in a parking lot adjacent to the Cripple Creek police building. Sperry spotted Graham spraying a liquid that smelled like gasoline toward the ground and toward the rear of some police cruisers. A day earlier, Cripple Creek police had arrested Graham for driving under the influence of alcohol.</t>
  </si>
  <si>
    <t>http://extras.denverpost.com/news/news1104s.htm</t>
  </si>
  <si>
    <t>Allan Duarte</t>
  </si>
  <si>
    <t>Hempstead Turnpike and Uniondale Ave</t>
  </si>
  <si>
    <t>Police Officer Sgt. William Miley rear ended a car with five men, two of whom died</t>
  </si>
  <si>
    <t>Criminal - Sgt. Miley sentenced to 4 year maximum sentence</t>
  </si>
  <si>
    <t>http://nypost.com/2004/01/16/jail-for-dwi-cop-gets-4-year-max-for-killing-2-in-l-i-crash/</t>
  </si>
  <si>
    <t>jbierlair</t>
  </si>
  <si>
    <t>Juan Carlos Garcia</t>
  </si>
  <si>
    <t>Michael Anglin Jr.</t>
  </si>
  <si>
    <t>Bayview Avenue and Arlington Avenue</t>
  </si>
  <si>
    <t>07305</t>
  </si>
  <si>
    <t>Jersey City Police South District</t>
  </si>
  <si>
    <t>A stolen van in which he was riding crashed after a chase by Jersey City police officers. "It appeared that Officer Corso had trouble forcing the boy to the ground to handcuff him. Mr. Theem ling said an autopsy found that the gun was directly against the boy's head when it was fired," according to the New York Times.</t>
  </si>
  <si>
    <t>http://www.hudsonreporter.com/view/full_story/2407662/article-Family-seeks-justice-in-police-shooting-of-teen-Civil-suit-on-Michael-Anglin-to-be-heard-later-this-yea</t>
  </si>
  <si>
    <t>Alyssa C</t>
  </si>
  <si>
    <t>Macadam Mason</t>
  </si>
  <si>
    <t>http://4.bp.blogspot.com/-KF9qN9hta1E/T-Pd-f933uI/AAAAAAAAWtQ/0poUnaPDwQE/s1600/MacadamMason.jpg</t>
  </si>
  <si>
    <t>1200 Sawnee Bean Road</t>
  </si>
  <si>
    <t>Thetford</t>
  </si>
  <si>
    <t>05058</t>
  </si>
  <si>
    <t>Macadam Mason died after police used a stun gun on him. Police say they were responding to a report that Mason was threatening to harm himself and others. They say Mason was struck in the chest after he went after the trooper. Mason was taken to Dartmouth Hitchcock Medical Center, where he later died.</t>
  </si>
  <si>
    <t>http://www.vpr.net/news_detail/97279/ag-deadly-force-justified-in-stun-gun-death/</t>
  </si>
  <si>
    <t>Ginny</t>
  </si>
  <si>
    <t>Chieu-di Thi Vo</t>
  </si>
  <si>
    <t>http://ak-cache.legacy.net/legacy/Images/Cobrands/DignityMemorial/Photos/6b6106fb-65c5-43c2-9e52-a11d9f1874ee.jpg</t>
  </si>
  <si>
    <t>1007 Pineland St</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</si>
  <si>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</si>
  <si>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</si>
  <si>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Lex Alexander</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</si>
  <si>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</si>
  <si>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</si>
  <si>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</si>
  <si>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</si>
  <si>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</si>
  <si>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</si>
  <si>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</si>
  <si>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Sara</t>
  </si>
  <si>
    <t>Jose Valerio</t>
  </si>
  <si>
    <t>http://ak-cache.legacy.net/legacy/images/Cobrands/NOLA/Photos/06052014_0001403484_1.jpg</t>
  </si>
  <si>
    <t>2600 Dreux St</t>
  </si>
  <si>
    <t>70122</t>
  </si>
  <si>
    <t>Southern University of New Orleans Police Department</t>
  </si>
  <si>
    <t>Suspect was committing an armed robbery when confronted by the cop</t>
  </si>
  <si>
    <t>http://www.nola.com/crime/index.ssf/2014/05/armed_robber_shot_dead_by_off-.html</t>
  </si>
  <si>
    <t>storm</t>
  </si>
  <si>
    <t>Fuaed Abdo Ahmed</t>
  </si>
  <si>
    <t>http://www.everyjoe.com/wp-content/gallery/fuaed-abdo-ahmed/fuaed-abdo-ahmed-photos-4.jpg</t>
  </si>
  <si>
    <t>921 Plank Rd</t>
  </si>
  <si>
    <t>71366</t>
  </si>
  <si>
    <t>Tensas</t>
  </si>
  <si>
    <t>Louisiana State Police</t>
  </si>
  <si>
    <t>Suspect was holding hostages during a bank robbery</t>
  </si>
  <si>
    <t>http://www.nola.com/news/index.ssf/2013/08/police_kill_gunman_after_he_sh.html</t>
  </si>
  <si>
    <t>Noel Polanco</t>
  </si>
  <si>
    <t>http://assets.nydailynews.com/polopoly_fs/1.1486887!/img/httpImage/image.jpg_gen/derivatives/article_970/shoot16n-1-web.jpg</t>
  </si>
  <si>
    <t>Grand Central Parkway and 94th Street</t>
  </si>
  <si>
    <t>East Elmhurst</t>
  </si>
  <si>
    <t>11371</t>
  </si>
  <si>
    <t>New York Police Department Emergency Service Unit</t>
  </si>
  <si>
    <t>After being stopped for reckless driving, it is reported that the suspect failed to keep his hands in plain view and was reaching for the floor which led to the detective to fire a single shot in "self defense"</t>
  </si>
  <si>
    <t>http://www.dnainfo.com/new-york/20140404/elmhurst/detective-who-killed-national-guardsman-noel-polanco-hit-with-nypd-charge</t>
  </si>
  <si>
    <t>Larry Jerrils</t>
  </si>
  <si>
    <t>http://ktbs.images.worldnow.com/images/4121137_G.jpg</t>
  </si>
  <si>
    <t>2000 block Airline Drive</t>
  </si>
  <si>
    <t>Bossier City</t>
  </si>
  <si>
    <t>71112</t>
  </si>
  <si>
    <t>Bossier</t>
  </si>
  <si>
    <t>Bossier City Police Department</t>
  </si>
  <si>
    <t>Employee at Payless Shoe Store reported an armed robbery, using a silent alarm. Police responded as Jerrils was exiting store. He ran, they gave chase then shot him.</t>
  </si>
  <si>
    <t>http://www.ktbs.com/story/25937269/bossier-city-officer-involved-shooting-justified</t>
  </si>
  <si>
    <t>tms</t>
  </si>
  <si>
    <t>Joseph Jennings</t>
  </si>
  <si>
    <t>http://kctv.images.worldnow.com/images/26355241_BG2.jpeg</t>
  </si>
  <si>
    <t>2008 Princeton Road</t>
  </si>
  <si>
    <t>Ottawa</t>
  </si>
  <si>
    <t>66067</t>
  </si>
  <si>
    <t>Ottawa Police Department/Franklin County Sheriff's Office</t>
  </si>
  <si>
    <t>Officers called to the scene where a suicidal young man reportedly had a gun. Officers shot him multiple times despite his family's pleas to take into consideration his mental illness.</t>
  </si>
  <si>
    <t>http://www.kctv5.com/story/26355241/ottawa-police-involved-in-shooting</t>
  </si>
  <si>
    <t>Rexford Dasrath</t>
  </si>
  <si>
    <t>http://static.wixstatic.com/media/f8a96d_5432be60cb734e94b5282177daf37463.png_srz_336_570_85_22_0.50_1.20_0.00_png_srz</t>
  </si>
  <si>
    <t>900 block Hart St.</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</si>
  <si>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</si>
  <si>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</si>
  <si>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Tayler Rock</t>
  </si>
  <si>
    <t>http://www.kwch.com/image/view/-/26279694/medRes/2/-/btd8cq/-/Taylor-Rock.jpg</t>
  </si>
  <si>
    <t>U.S. 166 &amp; Kansas 15</t>
  </si>
  <si>
    <t>Cowley County</t>
  </si>
  <si>
    <t>67038</t>
  </si>
  <si>
    <t>Cowley</t>
  </si>
  <si>
    <t>Cowley County Sheriff's Department</t>
  </si>
  <si>
    <t>Tayler was pulled over for an alleged license violation. Within three minutes officer reported "shots fired".</t>
  </si>
  <si>
    <t>http://www.kake.com/home/headlines/Officer-involved-shooting-reported-south-of-Dexter-in-Cowley-County-261401221.html</t>
  </si>
  <si>
    <t>Ashley Rock</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</si>
  <si>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</si>
  <si>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</si>
  <si>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</si>
  <si>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</si>
  <si>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</si>
  <si>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</si>
  <si>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</si>
  <si>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</si>
  <si>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macgupta</t>
  </si>
  <si>
    <t>Christopher Lee Koziatek</t>
  </si>
  <si>
    <t>1850 Bailey Hill Rd</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</si>
  <si>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</si>
  <si>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http://www.eugene-or.gov/CivicAlerts.aspx?AID=985</t>
  </si>
  <si>
    <t>Rachel A.</t>
  </si>
  <si>
    <t>Larry Andrew Flynn</t>
  </si>
  <si>
    <t>2101 N Northlake Way</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</si>
  <si>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</si>
  <si>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</si>
  <si>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Leigh</t>
  </si>
  <si>
    <t>Mark Anthony Barmore</t>
  </si>
  <si>
    <t>500 N. Court St.</t>
  </si>
  <si>
    <t>Victim was chased into a church basement housing a daycare. After struggle with police, suspect (unarmed) was shot 8 times. Barmore's estate won a $1.1 million wrongful death suit against the city of Rockford on 12/16/2014.</t>
  </si>
  <si>
    <t>http://www.rockfordil.gov/uploadedFiles/government/Police/IAM%20LLP%20Report%20on%20Barmore%20OIS%20Apr%2020.pdf</t>
  </si>
  <si>
    <t>Keith Vidal</t>
  </si>
  <si>
    <t>http://tftppull.freethoughtllc.netdna-cdn.com/wp-content/uploads/2014/01/why.jpg</t>
  </si>
  <si>
    <t>1100 President Drive</t>
  </si>
  <si>
    <t>Boiling Spring Lakes</t>
  </si>
  <si>
    <t>28461</t>
  </si>
  <si>
    <t>Southport Police Department</t>
  </si>
  <si>
    <t>Keith Vidal was an 18-year-old schizophrenic whose parents called police because he was having a violent episode, as they had done on many previous occasions. Two officers arrived and attempted to calm Vidal, who was holding a small screw driver. A third officer, Detective Bryon Vassey arrived and allegedly ordered the officers to tase Vidal. Then Vassey shot Vidal in the chest. A grand jury indicted Vassey for voluntary manslaughter in February 2015.</t>
  </si>
  <si>
    <t>Officer indicted for voluntary manslaughter</t>
  </si>
  <si>
    <t>http://thefreethoughtproject.com/cop-shoots-dead-unarmed-tased-subdued-teen-we-time-this-bang/</t>
  </si>
  <si>
    <t>RV</t>
  </si>
  <si>
    <t>Michael Moore</t>
  </si>
  <si>
    <t>http://media.graytvinc.com/images/180*120/michael-moore-200x120.jpg</t>
  </si>
  <si>
    <t>Bryan Street and Highway 301</t>
  </si>
  <si>
    <t>Allendale</t>
  </si>
  <si>
    <t>29810</t>
  </si>
  <si>
    <t>Allendale Police Department</t>
  </si>
  <si>
    <t>Traffic stop gone wrong</t>
  </si>
  <si>
    <t>http://www.wrdw.com/home/headlines/3697031.html</t>
  </si>
  <si>
    <t>stryfe</t>
  </si>
  <si>
    <t>German Mata</t>
  </si>
  <si>
    <t>http://d3trabu2dfbdfb.cloudfront.net/2/3/2325564_300x300_1.jpeg</t>
  </si>
  <si>
    <t>1615 S. Jackson St.</t>
  </si>
  <si>
    <t>Amarillo</t>
  </si>
  <si>
    <t>79102</t>
  </si>
  <si>
    <t>Potter</t>
  </si>
  <si>
    <t>Amarillo Police Department</t>
  </si>
  <si>
    <t>Amarillo police fatally shot a man at 1615 S. Jackson St. on Sunday after they said he pointed a replica pistol at officers.</t>
  </si>
  <si>
    <t>http://amarillo.com/news/local-news/2013-07-07/amarillo-police-shoot-kill-man-who-pointed-replica-pistol</t>
  </si>
  <si>
    <t>weshouldbestrangers</t>
  </si>
  <si>
    <t>Derek Hale</t>
  </si>
  <si>
    <t>http://www.rense.com/general76/hale.jpg</t>
  </si>
  <si>
    <t>1403 W. 6th St</t>
  </si>
  <si>
    <t>19805</t>
  </si>
  <si>
    <t>Hale had been under surveillance for his membership in the Pagans MC. Upon learning of his whereabouts in Wilmington, police rolled up on him in front of his family. They ordered him to show his hands and immediately began tasering. Though he told them he was trying to pull his hands from his pockets while be tasered, he was shot 3 times and killed.</t>
  </si>
  <si>
    <t>http://archive.delawareonline.com/apps/pbcs.dll/article?AID=%2F20061115%2FNEWS%2F103220008</t>
  </si>
  <si>
    <t>John Savage</t>
  </si>
  <si>
    <t>Jorge Azucena</t>
  </si>
  <si>
    <t>http://cdn.abclocal.go.com/images/kabc/cms_exf_2007/news/local/los_angeles/9301428_1280x720.jpg</t>
  </si>
  <si>
    <t>1546 West Martin Luther King Jr. Boulevard</t>
  </si>
  <si>
    <t>negligence, failure to call paramedics when subject could not breathe due to asthma</t>
  </si>
  <si>
    <t>subject complained of having difficult breathing at time of arrest, said he had asthma. officers ignored him on several occasions. eventually subject was found unconscious in jail cell. paramedics arrived nearly 40 minutes after he was taken into custody. subject was officially declared dead hours later at the hospital</t>
  </si>
  <si>
    <t>accident</t>
  </si>
  <si>
    <t>http://www.latimes.com/local/crime/la-me-lapd-custody-death-20140823-story.html#page=2</t>
  </si>
  <si>
    <t>GYL22</t>
  </si>
  <si>
    <t>Jose Cardenas Beltran</t>
  </si>
  <si>
    <t>http://cbsnews2.cbsistatic.com/hub/i/r/2014/06/23/41706df4-c728-4497-b944-e50739b30717/thumbnail/620x350/2aa20601154a171960c608ca6686f37a/untitled.png</t>
  </si>
  <si>
    <t>4202 Cold Creek Way</t>
  </si>
  <si>
    <t>Officers called to scene of drunk man threatening his brother with a knife. Officers demanded suspect drop the knife, and opened fire when he threatened to throw it at them.</t>
  </si>
  <si>
    <t>http://www.sacbee.com/news/local/crime/article2606125.html</t>
  </si>
  <si>
    <t>Ismael Sadiq</t>
  </si>
  <si>
    <t>http://kdfw.images.worldnow.com/images/4022777_G.jpg</t>
  </si>
  <si>
    <t>3347 West Walnut Street</t>
  </si>
  <si>
    <t>75042</t>
  </si>
  <si>
    <t>Suspect charged police officer with a knife.</t>
  </si>
  <si>
    <t>http://www.myfoxdfw.com/story/25833600/suspect-killed-in-garland-officer-involved-shooting</t>
  </si>
  <si>
    <t>Bradley Wilson</t>
  </si>
  <si>
    <t>http://bloximages.chicago2.vip.townnews.com/idahostatejournal.com/content/tncms/assets/v3/editorial/f/fa/ffa212dc-8ed3-11e2-9055-001a4bcf887a/5145703acbb4b.image.jpg</t>
  </si>
  <si>
    <t>4335 Yellowstone Ave</t>
  </si>
  <si>
    <t>Chubbuck</t>
  </si>
  <si>
    <t>83202</t>
  </si>
  <si>
    <t>Bannock County Sheriff's Department</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</si>
  <si>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</si>
  <si>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http://www.idahostatejournal.com/members/prosecutor-clears-officer-probe-reveals-deadly-shooting-of-petco-hostage/article_c8c092ce-eab9-11e2-a90b-001a4bcf887a.html</t>
  </si>
  <si>
    <t>Pocatello Resident</t>
  </si>
  <si>
    <t>Eurie Stamps</t>
  </si>
  <si>
    <t>http://blackstonian.com/info/wp-content/uploads/2013/06/STAMPS-facebook-223x300.jpg</t>
  </si>
  <si>
    <t>26 Fountain St.</t>
  </si>
  <si>
    <t>Framingham</t>
  </si>
  <si>
    <t>01702</t>
  </si>
  <si>
    <t>Framingham Police Department SWAT</t>
  </si>
  <si>
    <t>Framingham Police SWAT raided home of Eurie Stamps Sr. On information that Stamps' stepson was selling drugs. Stamps, who was unarmed was shot and killed after awakening to the raid.</t>
  </si>
  <si>
    <t>http://boston.cbslocal.com/2011/01/05/man-killed-in-framingham-police-shooting/</t>
  </si>
  <si>
    <t>L</t>
  </si>
  <si>
    <t>Samuel Martinez</t>
  </si>
  <si>
    <t>2700 Corner of Countrywalk Circle and Creekside Drive</t>
  </si>
  <si>
    <t>North San Jose</t>
  </si>
  <si>
    <t>95132</t>
  </si>
  <si>
    <t>After a woman called 911 to report that her ex-boyfriend was breaking into her home Thursday, a San Jose police officer shot and killed him when he charged at the officer with a baton, authorities said. When the San Jose Police arrived Samuel Martinez came out of his van and approached the one police officer. The police officer used the Taser gun and tasered him twice then the officer shot Samuel several times. Samuel died at the Santa Clara Valley Medical Center that morning.</t>
  </si>
  <si>
    <t>https://www.indybay.org/newsitems/2005/05/30/17449071.php</t>
  </si>
  <si>
    <t>Eddie Davis</t>
  </si>
  <si>
    <t>http://www.arklatexhomepage.com/media/lib/186/e/f/9/ef922245-8846-4009-97cc-ea534740be7a/Story.jpg</t>
  </si>
  <si>
    <t>300 block Pecan Street.</t>
  </si>
  <si>
    <t>75559</t>
  </si>
  <si>
    <t>Dekalb Police Department</t>
  </si>
  <si>
    <t>Officers called to scene of disturbance. Man inside house fired at officers who returned fire, killing suspect.</t>
  </si>
  <si>
    <t>http://www.arklatexhomepage.com/story/d/story/man-killed-in-overnight-shooting-has-been-identifi/42931/M-T9-BnlDEKC3eIlvgv1Xg</t>
  </si>
  <si>
    <t>Daniel Mendoza</t>
  </si>
  <si>
    <t>Daniel Mendoza was a suspect in a shooting. He was shot after he had begun to lower his hands while surrendering to Fresno Police. He was shot by Marcus Tafoya, a police officer who was fired in 2007 shortly before being indicted by the Fresno County DA for assaulting a returning Iraq war veteran at a party two years earlier. Tafoya has been involved in at least four shooting events.</t>
  </si>
  <si>
    <t>http://colorlines.com/archives/2010/04/fresno_cops_involved_in_repeat_shootings_still_on_duty.html</t>
  </si>
  <si>
    <t>trisanne</t>
  </si>
  <si>
    <t>Christopher Jones</t>
  </si>
  <si>
    <t>Six Stars Market, 8701 Riverview Blvd</t>
  </si>
  <si>
    <t>St. Louis city Police Department</t>
  </si>
  <si>
    <t>Jones was in Six Stars Market in north St. Louis and took two energy drinks without paying. He walked out of the market after the owner asked him to stop, then re-entered the store and took a packet of pastries. Jones was followed outside by the market’s manager, who told him he would have to pay for the goods. Witnesses say Jones started throwing items on the street and sidewalk/ He then reportedly pulled a knife out of his waistband and didn’t drop the weapon when repeatedly asked by two police officers to do so.</t>
  </si>
  <si>
    <t>http://www.newsweek.com/st-louis-police-shoot-dead-young-man-wielding-knife-265740</t>
  </si>
  <si>
    <t>Jim H.</t>
  </si>
  <si>
    <t>Ruben Martinez</t>
  </si>
  <si>
    <t>http://blog.nj.com/ledgerarchives/2008/08/medium_ruben.JPG</t>
  </si>
  <si>
    <t>Franklin Road &amp; Forest Trail</t>
  </si>
  <si>
    <t>Denville</t>
  </si>
  <si>
    <t>07834</t>
  </si>
  <si>
    <t>Denville Township Police Department</t>
  </si>
  <si>
    <t>Martinez was stopped after a brief chase and spinout for going 32 miles over the speed limit. Officer approached with gun drawn, Martinez tried to restart car, officer smelled alcohol, holstered gun and hit Martinez's head against the car door. Martinez floors the gas and officer is stuck. He draws his gun and shoots Martinez 5 times, the car reaching 89mph in 7.5 seconds before crashing through a fence into the side of a pool.</t>
  </si>
  <si>
    <t>http://www.nj.com/news/index.ssf/2008/10/no_charges_filed_against_denvi.html</t>
  </si>
  <si>
    <t>Barbara Schneider</t>
  </si>
  <si>
    <t>http://images.publicradio.org/content/2010/06/11/20100611_barbara-schneider01_33.jpg</t>
  </si>
  <si>
    <t>Uptown</t>
  </si>
  <si>
    <t>Police arrived at Schneider's apartment on June 12, 2000, in response to a 911 call from the building's manager. The manager told the dispatcher that Schneider was playing her music loudly and creating a "little disturbance." Officers arrived and found Schneider distraught, psychotic, and armed with a knife. When she charged at police, officers fired back and killed her. She was 49 years old.</t>
  </si>
  <si>
    <t>http://www.thebarbaraschneiderfoundation.org/about.htm</t>
  </si>
  <si>
    <t>C. Aune</t>
  </si>
  <si>
    <t>Ricardo Zaragoza</t>
  </si>
  <si>
    <t>http://ak-cache.legacy.net/legacy/images/Cobrands/SacBee/Photos/29221_111204_1.jpg</t>
  </si>
  <si>
    <t>Stanwell Way</t>
  </si>
  <si>
    <t>Elk Grove</t>
  </si>
  <si>
    <t>95624</t>
  </si>
  <si>
    <t>Sacramento County Sheriffs Dept.</t>
  </si>
  <si>
    <t>Tasered, pepper sprayed</t>
  </si>
  <si>
    <t>An Elk Grove man died early Monday in a confrontation with Sacramento County sheriff's deputies after officers used pepper spray and shot the man twice with 50,000-volt Taser stun guns. Sheriff's officials said Ricardo Zaragoza struggled with four deputies who wanted to take him in for a mental health examination after his family called officials saying he was acting erratically. The four officers who struggled to control Zaragoza were placed on administrative leave pending the outcome of an internal investigation.</t>
  </si>
  <si>
    <t>http://www.indybay.org/newsitems/2004/12/02/17081621.php</t>
  </si>
  <si>
    <t>Karl Thomsen</t>
  </si>
  <si>
    <t>Concord St.</t>
  </si>
  <si>
    <t>Framingham Police Department</t>
  </si>
  <si>
    <t>Suspect approached/threatened officer with knife and was shot multiple times.</t>
  </si>
  <si>
    <t>http://www.boston.com/bostonglobe/regional_editions/globe_west/west/2007/08/friends_of_man.html</t>
  </si>
  <si>
    <t>Betty Shanafelt</t>
  </si>
  <si>
    <t>http://www.fatalencounters.org/wp-content/uploads/2013/10/Shanafelt.jpg</t>
  </si>
  <si>
    <t>651 N. Main St.</t>
  </si>
  <si>
    <t>Suicidal woman shot and killed when neighbors called police.</t>
  </si>
  <si>
    <t>http://www.verdevalleynews.com/main.asp?SectionID=1&amp;subsectionID=1190&amp;articleID=43250</t>
  </si>
  <si>
    <t>Concerned Citezen</t>
  </si>
  <si>
    <t>Robert Henning</t>
  </si>
  <si>
    <t>16635 Paramount Blvd</t>
  </si>
  <si>
    <t>The incident occurred about 12:30 a.m. as deputies were attempting to approach a man, later identified as Henning, suspected of being under the influence of drugs or alcohol, KTLA-TV reported. There appeared to be a struggle for one deputy's gun, KTLA reported, and the deputy shot Henning twice in the upper body. He was pronounced dead at a hospital, Deputy Aura Sierra said.</t>
  </si>
  <si>
    <t>http://homicide.latimes.com/post/robert-henning/</t>
  </si>
  <si>
    <t>Wayne Brunette</t>
  </si>
  <si>
    <t>http://mediad.publicbroadcasting.net/p/vpr/files/styles/x_large/public/201311/BRUNETTE.JPG</t>
  </si>
  <si>
    <t>Randy lane</t>
  </si>
  <si>
    <t>05408</t>
  </si>
  <si>
    <t>Chittenden</t>
  </si>
  <si>
    <t>Mentally ill man causing a ruckus at mother's home. Mother called police. Man allegedly confronted officers with a shovel. As he approached the officers, he was shot.</t>
  </si>
  <si>
    <t>http://digital.vpr.net/post/burlington-police-fatally-shoot-suspect</t>
  </si>
  <si>
    <t>Wesley</t>
  </si>
  <si>
    <t>Norman Fuller</t>
  </si>
  <si>
    <t>877 Jefferson Ave.</t>
  </si>
  <si>
    <t>38103</t>
  </si>
  <si>
    <t>According to police, Fuller pointed a gun at the two officers after he was accused of shooting another man around 1:30 p.m. that day at 1933 Thrift in the Frayser area. Both officers fired, striking Fuller.</t>
  </si>
  <si>
    <t>http://www.commercialappeal.com/news/local-news/memphis-police-identify-man-shot-killed-officers-s</t>
  </si>
  <si>
    <t>Matthew Harrison</t>
  </si>
  <si>
    <t>Kajieme Powell</t>
  </si>
  <si>
    <t>http://media0.faz.net/ppmedia/aktuell/gesellschaft/685718610/1.3109554/article_multimedia_overview/kajieme-powell-kurz-vor-seinem-tod-er-geht-vor-dem-eintreffen-der-polizei-auf-dem-gehweg-auf-und-ab.jpg</t>
  </si>
  <si>
    <t>8701 Riverview Blvd.</t>
  </si>
  <si>
    <t>Two officers responded to a shoplifting call. Another call said Powell had a knife and was acting erratically. He raised the knife at the officers, and they shot and killed him.</t>
  </si>
  <si>
    <t>http://www.huffingtonpost.com/2014/08/20/kajieme-powell-shooting_n_5696546.html</t>
  </si>
  <si>
    <t>Shawn Greenwood</t>
  </si>
  <si>
    <t>http://cmsimg.ithacajournal.com/apps/pbcsi.dll/bilde?Site=CB&amp;Date=20100701&amp;Category=NEWS01&amp;ArtNo=7010398&amp;Ref=AR&amp;MaxW=140&amp;Border=0&amp;July-1-Grand-jury-Lethal-force-justified-Greenwood-shooting</t>
  </si>
  <si>
    <t>805 W. Buffalo Street</t>
  </si>
  <si>
    <t>Shawn Greenwood was approached by police on suspicion of drug trafficking. Officers state that he attempted to flee the scene in his vehicle and had already hit one officer and intended to hit another. Officer Bryan Bangs shot and killed Shawn.</t>
  </si>
  <si>
    <t>http://www.cnycentral.com/news/story.aspx?id=421172#.VAk8HhagyX8</t>
  </si>
  <si>
    <t>Ithacan</t>
  </si>
  <si>
    <t>Dominic Smith</t>
  </si>
  <si>
    <t>3501 Coors Blvd</t>
  </si>
  <si>
    <t>Smith used a threatening note to rob a pharmacy for drugs before fleeing on foot. No one at the pharmacy saw Smith with any kind of a weapon and he did not commit acts of violence during the alleged robbery. An officer apprehended Smith just minutes later across the street from the pharmacy and stated that Smith appeared heavily intoxicated. The officer stated that he saw no weapons. The officer, with his gun drawn, ordered Smith to stop, but Smith continued walking away from the officer. The officer returned to his car, retrieved an assault rifle, and again confronted Smith, who continued to disregard the officer's orders. With Smith just a few feet away, the officer claimed that Smith motioned ear his waist, which the officer believed to indicate that Smith was reaching for a gun. The officer shot and killed Smith. Smith did not have a gun.</t>
  </si>
  <si>
    <t>http://www.justice.gov/crt/about/spl/documents/apd_findings_4-10-14.pdf</t>
  </si>
  <si>
    <t>Tetman Callis</t>
  </si>
  <si>
    <t>Julio Sandoval</t>
  </si>
  <si>
    <t>7348 Vineland Ave.</t>
  </si>
  <si>
    <t>Sandoval, apparently depressed and distraught, called 911 in the early morning hours after drinking and shooting a gun into the air. LAPD officers responded to Sandoval's own call, confronted him, and shot him several times when he refused to surrender his BB gun.</t>
  </si>
  <si>
    <t>http://homicide.latimes.com/post/julio-sandoval/</t>
  </si>
  <si>
    <t>Frank Lobato</t>
  </si>
  <si>
    <t>http://extras.mnginteractive.com/live/media/site36/2007/1217/20071217__20071218_B01_CD18LOBATO~p1_200.JPG</t>
  </si>
  <si>
    <t>1234 W. 10th Avenue</t>
  </si>
  <si>
    <t>Officers of the Denver Police Department entered the second floor of an apartment building with a ladder during a search for Frank Lobato's nephew in a domestic-violence complaint. Officers were advised that other residents were at home upstairs. When Lobato, an unarmed invalid lying naked in his bed, reacted to Officer Ranjan Ford Jr.'s unexpected appearance, Ford shot Lobato once in the chest. Ford claimed to have mistaken a soda can for a weapon. The city of Denver settled with Lobato's family for $900,000 in December 2007. Ford was suspended for 90 days.</t>
  </si>
  <si>
    <t>Officer suspended for 90 days</t>
  </si>
  <si>
    <t>http://www.denvergov.org/Portals/744/documents/statements/Public_Statement_OIS_Ford_7-11-04.pdf</t>
  </si>
  <si>
    <t>Krystal Marie Barrows</t>
  </si>
  <si>
    <t>http://cdn01.dailycaller.com/wp-content/uploads/2013/12/Krystal-Barrows.jpg</t>
  </si>
  <si>
    <t>467 Rt. 23 South</t>
  </si>
  <si>
    <t>Chillicothe</t>
  </si>
  <si>
    <t>45690</t>
  </si>
  <si>
    <t>Ross County Sheriff's Department</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</si>
  <si>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</si>
  <si>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</si>
  <si>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James Moala Kofu</t>
  </si>
  <si>
    <t>http://bloximages.chicago2.vip.townnews.com/highlandnews.net/content/tncms/assets/v3/editorial/f/78/f78ef8ee-fae3-11e3-aa01-001a4bcf887a/53a83c0272a69.image.jpg</t>
  </si>
  <si>
    <t>800 blk. N. Davidson Avenue</t>
  </si>
  <si>
    <t>Bernardino</t>
  </si>
  <si>
    <t>92411</t>
  </si>
  <si>
    <t>Police investigating a murder were approached by two armed men, one of whom pointed a sawed-off rifle at the officers. Officers shot and killed one of the men.</t>
  </si>
  <si>
    <t>http://ktla.com/2014/06/21/armed-man-shot-killed-by-officers-second-man-arrested-san-bernardino-police/</t>
  </si>
  <si>
    <t>European-American/White, African-American/Black, Mixed</t>
  </si>
  <si>
    <t>http://bloximages.chicago2.vip.townnews.com/mtstandard.com/content/tncms/assets/v3/editorial/b/ba/bba8fd84-ac61-11e1-8a73-001a4bcf887a/4fc98652d5d3f.preview-620.jpg</t>
  </si>
  <si>
    <t>6955 Pacific Ave.</t>
  </si>
  <si>
    <t>Reports of Salazar shooting into the air on May 5, 2012. Police responded. Claimed Salazar pointed his gun at them. They opened fire.</t>
  </si>
  <si>
    <t>http://abc11.com/archive/8659903/</t>
  </si>
  <si>
    <t>Nikki</t>
  </si>
  <si>
    <t>Name withheld by Santa Clara coroner</t>
  </si>
  <si>
    <t>5000 block LIck Mill Blvd.</t>
  </si>
  <si>
    <t>Santa Clara Police</t>
  </si>
  <si>
    <t>police responding to call noting resident was in disturbed state of mind - approached by woman with baseball bat - officers shot and killed her</t>
  </si>
  <si>
    <t>BroncoBuster</t>
  </si>
  <si>
    <t>Eugene Swonger Jr.</t>
  </si>
  <si>
    <t>659 Boulevard St.</t>
  </si>
  <si>
    <t>44622</t>
  </si>
  <si>
    <t>Tuscarawas</t>
  </si>
  <si>
    <t>Eugene Swonger, 57, of Dover, walked into Union Hospital about 2:30 a.m. and said he was going to kill himself, said New Philadelphia Police Chief Jeff Urban and Dover Police Chief Ron Johnson. He showed a receptionist a gun, and she made a 911 call from the hospital about 90 miles northeast of Columbus. Police said Swonger then fired a shot that hit a wall. Some people were on other side of wall, but no one was hurt. New Philadelphia police Capt. Joe Skinner, who had just left the hospital, was first to respond, and witnesses said Swonger fired at him after the officer ordered him to put the gun down, Urban said. Police believe Skinner, 36, fired six shots, and Swonger fired five. Swonger was hit three or four times.</t>
  </si>
  <si>
    <t>http://archive.wkyc.com/news/story.aspx?storyid=1617</t>
  </si>
  <si>
    <t>interestedcitizen</t>
  </si>
  <si>
    <t>Alfred Sanders</t>
  </si>
  <si>
    <t>3400 block Chicago Avenue South</t>
  </si>
  <si>
    <t>55454</t>
  </si>
  <si>
    <t>Shot while attempting to run over officers with vehicle.</t>
  </si>
  <si>
    <t>https://groups.yahoo.com/neo/groups/stop-polabuse/conversations/topics/5017</t>
  </si>
  <si>
    <t>Ben Zvan</t>
  </si>
  <si>
    <t>Javier Mendez</t>
  </si>
  <si>
    <t>19100 block Elberland Street</t>
  </si>
  <si>
    <t>Los Angeles County Sheriff’s Deputy</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</si>
  <si>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La Puente Road and ran through the market. Jauch said the suspect ran east through neighborhood backyards before encountering deputies at a residence on the corner of Elberland Street and Abelian Avenue.</t>
  </si>
  <si>
    <t>http://www.sgvtribune.com/general-news/20140214/man-killed-in-west-covina-area-deputy-involved-shooting-is-identified</t>
  </si>
  <si>
    <t>mr2chris/burghart</t>
  </si>
  <si>
    <t>Roger Sellers</t>
  </si>
  <si>
    <t>http://bloximages.chicago2.vip.townnews.com/billingsgazette.com/content/tncms/assets/v3/editorial/0/60/060fe126-d760-568e-987f-cb653fe5870d/060fe126-d760-568e-987f-cb653fe5870d.image.jpg</t>
  </si>
  <si>
    <t>621 3rd St S</t>
  </si>
  <si>
    <t>Glasgow</t>
  </si>
  <si>
    <t>59230</t>
  </si>
  <si>
    <t>Bureau of Land Management</t>
  </si>
  <si>
    <t>The officers are being honored for their response to a Jan. 17, 2009 sniper-like shooting in Glasgow that killed Melissa Greenhagen, 37, and injured Scott and Suzanrn Billingsley outside the Frances Mahon Deaconess Hospital. After the shooting, officers tracked Roger Sellers, 42, to his house, where he was shot to death after pulling a knife on the officers. A coroner's inquest found Bureau of Land Management Ranger Alexandra Burke was justified in killing Sellers.</t>
  </si>
  <si>
    <t>http://www.blm.gov/mt/st/en/info/newsroom/steward/10summer/Burke.html</t>
  </si>
  <si>
    <t>edoornek/burghart</t>
  </si>
  <si>
    <t>Clifton "Pete" Lee Jr.</t>
  </si>
  <si>
    <t>http://blog.mlive.com/annarbornews/2008/02/small_021208cliftonlee.JPG</t>
  </si>
  <si>
    <t>Cayuga Ave</t>
  </si>
  <si>
    <t>Ypsilanti</t>
  </si>
  <si>
    <t>48198</t>
  </si>
  <si>
    <t>Washtenaw County Sheriff Office</t>
  </si>
  <si>
    <t>Clifton Lee interfered in a traffic stop where his nephew was being pulled over in the neighborhood by officers. Officer tackled him to the ground, pepper sprayed him, then sat on him chest down. He asphyxiated from the pressure on his chest.</t>
  </si>
  <si>
    <t>Criminal, officers acquitted</t>
  </si>
  <si>
    <t>http://blog.mlive.com/annarbornews/2008/05/new_court_documents_detail_eve.html</t>
  </si>
  <si>
    <t>West Willow concerned citizen/burghart</t>
  </si>
  <si>
    <t>Jacob Robert Newmaker</t>
  </si>
  <si>
    <t>http://a3.ec-images.myspacecdn.com/profile01/124/7189799878aa4913835e70e5ba358e2c/p.jpg</t>
  </si>
  <si>
    <t>Vista Dr. &amp; 11th. St.</t>
  </si>
  <si>
    <t>Fortuna</t>
  </si>
  <si>
    <t>95540</t>
  </si>
  <si>
    <t>Fortuna Police Department</t>
  </si>
  <si>
    <t>Officers responded and received further reports that the subject had left the area on a bicycle. Officers located the subject in the area of Vista Drive and 11th Street. The suspect first attempted to flee, then became physically combative towards the responding officer. The officer attempted to subdue the suspect with a Taser, which was ineffective. A secondary officer arrived on scene and the subject continued to be physically combative and resistive. Officers’ utilized verbal commands, control holds, pepper spray and baton strikes, all of which were ineffective in subduing the subject. During the violent struggle, the subject gained control of one of the officer’s batons. As the suspect was in the process of attempting to strike the officer with the baton, the other officer fired his weapon at the suspect to stop the attack on his fellow officer</t>
  </si>
  <si>
    <t>http://lostcoastoutpost.com/2012/mar/16/fortuna-police-description-todays-shooting/</t>
  </si>
  <si>
    <t>fortunacitizen/burghart</t>
  </si>
  <si>
    <t>Elaine McDowell</t>
  </si>
  <si>
    <t>Rainier Ave S &amp; Interstate 405</t>
  </si>
  <si>
    <t>98057</t>
  </si>
  <si>
    <t>Drunk man with 5 kids in the backseat rolled over in a car chase. Wife and daughter killed. No shots fired.</t>
  </si>
  <si>
    <t>Escusable</t>
  </si>
  <si>
    <t>http://community.seattletimes.nwsource.com/archive/?date=20020601&amp;slug=sentencing01m</t>
  </si>
  <si>
    <t>j pendry/burghart</t>
  </si>
  <si>
    <t>Susie McDowell</t>
  </si>
  <si>
    <t>Drunk man with 5 kids in the backseat rolled over in a car chase. Wife and daughter killed. No shots fired.</t>
  </si>
  <si>
    <t>David Michael Przewlocki</t>
  </si>
  <si>
    <t>Summit Square Drive</t>
  </si>
  <si>
    <t>Oakton</t>
  </si>
  <si>
    <t>22124</t>
  </si>
  <si>
    <t>Fairfax County Police</t>
  </si>
  <si>
    <t>Officers responded to a report of an apparent suicidal man. Police found the man outside his apartment on the sidewalk. Officers told the man to put down the gun he was carrying. Police say the man refused and pointed his gun at the officers, who then fired shots. The man was taken to a hospital, where he was pronounced dead.</t>
  </si>
  <si>
    <t>http://www.timesdispatch.com/news/article_feee2688-f4f4-55b5-9b2b-e859f0dec5bf.html</t>
  </si>
  <si>
    <t>K. Finity/burghart</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</si>
  <si>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</si>
  <si>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</si>
  <si>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</si>
  <si>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</si>
  <si>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http://www.sfgate.com/crime/article/Alameda-County-sheriff-s-deputy-who-shot-suspect-5698358.php</t>
  </si>
  <si>
    <t>JP Massar/burghart</t>
  </si>
  <si>
    <t>Maurice Clemmons</t>
  </si>
  <si>
    <t>http://images.brisbanetimes.com.au/2009/12/01/935101/MauriceClemmons-420x0.jpg</t>
  </si>
  <si>
    <t>4400 block South Kenyon Street</t>
  </si>
  <si>
    <t>98118</t>
  </si>
  <si>
    <t>Clemons was released on bail for Child Rape, 6 days later he entered a Tacoma area coffee shop and shot and killed 4 Lakewood police officers, he was wounded in the shootout. A two day manhunt ensued and Clemons was stumbled upon by Seattle PD Officer Benjamin L. Kelly as he was investigating a Stolen Vehicle. The officer recognized him as Clemons reached for his waistband area and the officer shot and killed him. It was later determined that his previous wounds from the Tacoma shootout would have eventually killed him.</t>
  </si>
  <si>
    <t>http://en.wikipedia.org/wiki/Maurice_Clemmons</t>
  </si>
  <si>
    <t>mlander/burghart</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</si>
  <si>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</si>
  <si>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</si>
  <si>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</si>
  <si>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</si>
  <si>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</si>
  <si>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SME/burghart</t>
  </si>
  <si>
    <t>Gloria Montoya</t>
  </si>
  <si>
    <t>http://www.dallascarcrash.com/traffic-accident-blog/wp-content/uploads/2011/07/Gloria-Montoya.jpg</t>
  </si>
  <si>
    <t>3301 Jacksboro Highway</t>
  </si>
  <si>
    <t>76301</t>
  </si>
  <si>
    <t>Yeni Lopez, her unborn child and Gloria Montoya were killed when the vehicle they were travelling in was struck by a Wichita Falls Police cruiser travelling at excessive speeds.</t>
  </si>
  <si>
    <t>http://newstalk1290.com/wichita-falls-police-officer-teddie-whitefield-arrested-manslaughter-turns-self-in/</t>
  </si>
  <si>
    <t>Lee/burghart</t>
  </si>
  <si>
    <t>Yeni Lopez</t>
  </si>
  <si>
    <t>http://www.dallascarcrash.com/traffic-accident-blog/wp-content/uploads/2011/07/Yeni-Lopez.jpg</t>
  </si>
  <si>
    <t>John Frank Brown</t>
  </si>
  <si>
    <t>http://media.cmgdigital.com/shared/img/photos/2011/10/28/2862008.jpg</t>
  </si>
  <si>
    <t>56 Jesse Hill Jr Dr</t>
  </si>
  <si>
    <t>30303</t>
  </si>
  <si>
    <t>Bludgeoned with instrument</t>
  </si>
  <si>
    <t>On Jan. 5 around midnight, 20-year-old John Franklin Brown was repeatedly hit in the head with a flashlight by Atlanta police officer J.K. Crenshaw. ... Brown was taken to Grady Hospital, where he died. A Fulton County medical examiner initially ruled the death an accident due to "extreme physical activity and cocaine intoxication." However, the case was reopened after the same medical examiner submitted an affidavit revising the COD: "It is my professional opinion to a reasonable degree of medical certainty that the combined presence of hyperactivity, blunt force trauma to the head and cocaine intoxication were the substantial factors that caused the death of John Frank Brown."</t>
  </si>
  <si>
    <t>http://www.wsbtv.com/news/news/fatal-cop-beating-case-reopened/nFPHR/</t>
  </si>
  <si>
    <t>johndoe20/ Lauren</t>
  </si>
  <si>
    <t>Carlos Alberto Ramirez</t>
  </si>
  <si>
    <t>3000 block Havner Lane</t>
  </si>
  <si>
    <t>Harris County Sheriff</t>
  </si>
  <si>
    <t>Harris County deputies thought they were responding to a domestic disturbance the morning they arrived at a Houston area home and faced four armed members of the Latin Kings, a street gang. Harris County Deputy Shane Bennett died after being shot by his partner. Also killed were suspects Daniel Damian Jr., 20, and Carlos Alberto Ramirez, 24. One of the surviving burglars was found guilty of Bennett’s murder.</t>
  </si>
  <si>
    <t>http://www.chron.com/news/houston-texas/article/Man-convicted-in-deputy-s-death-given-life-term-2108577.php</t>
  </si>
  <si>
    <t>Bert W. Bowen</t>
  </si>
  <si>
    <t>http://blackstonian.com/images/bertbowen.jpg</t>
  </si>
  <si>
    <t>Brookford Street and Blue Hill Avenue</t>
  </si>
  <si>
    <t>02119</t>
  </si>
  <si>
    <t>Shot while fleeing traffic traffic stop. Public controversy over police account and eye-witness accounts.</t>
  </si>
  <si>
    <t>http://www.boston.com/news/local/massachusetts/articles/2004/12/17/police_shooting_of_roxbury_man_justified_da_says/</t>
  </si>
  <si>
    <t>QDZ/ Lauren</t>
  </si>
  <si>
    <t>Justin Sipp</t>
  </si>
  <si>
    <t>http://opnateye.com/wp-content/uploads/2012/03/Justin-Sipp.jpg</t>
  </si>
  <si>
    <t>North Bernadotte and Toulouse street</t>
  </si>
  <si>
    <t>70119</t>
  </si>
  <si>
    <t>Two New Orleans policemen were shot early Thursday morning during a traffic stop. One suspect was dead at the scene, while another one was injured and in custody, according to Officer Garry Flot, a department spokesman. An officer conducted a "proactive" traffic stop at 5:30 a.m., Flot said. Backup arrived on the scene at 5:38 a.m. Seven minutes later the officers notified dispatchers about the gunplay.</t>
  </si>
  <si>
    <t>http://www.nola.com/crime/index.ssf/2012/03/2_new_orleans_police_shot_1_su.html</t>
  </si>
  <si>
    <t>UglyNora /Irish</t>
  </si>
  <si>
    <t>Luis Gonzalez</t>
  </si>
  <si>
    <t>http://blackstonian.com/images/luisgonzalez.jpg</t>
  </si>
  <si>
    <t>626 Tremont Street</t>
  </si>
  <si>
    <t>Gonzalez, 57 was fatally shot inside the Tremont Street apartment by two cops as he approached them with a knife. Neighbors said they told police the Puerto Rican native was mentally ill before they entered his apartment.</t>
  </si>
  <si>
    <t>http://www.suffolkdistrictattorney.com/wp-content/uploads/2014/01/Gonzalez-Luis-Police-Shooting-of-DA-Letter-to-PC-10.12.05.pdf</t>
  </si>
  <si>
    <t>QDZ /Irish</t>
  </si>
  <si>
    <t>Hailu Brook</t>
  </si>
  <si>
    <t>http://addisvoice.com/wp-content/uploads/2010/11/hailu.jpg</t>
  </si>
  <si>
    <t>3600 N Harrison St</t>
  </si>
  <si>
    <t>22207</t>
  </si>
  <si>
    <t>In December, 2008, Fairfax County police officers chased 19-year-old Hailu Brook across the county line into Arlington and shot him dead. Brook, a senior at Yorktown High School, had reportedly robbed a BB&amp;T in McLean. The autopsy report, shows that the teen was shot 20-25 times by three officers with large caliber handguns.</t>
  </si>
  <si>
    <t>http://www.arlingtonconnection.com/news/2012/jun/25/police-documents-remain-unavailable/</t>
  </si>
  <si>
    <t>RHKGS /Irish</t>
  </si>
  <si>
    <t>Derryl LeFave Jr</t>
  </si>
  <si>
    <t>http://media.mlive.com/grpress/news_impact/photo/10144826-small.jpg</t>
  </si>
  <si>
    <t>14764 Eighth Ave.</t>
  </si>
  <si>
    <t>Grand Rapids</t>
  </si>
  <si>
    <t>49534</t>
  </si>
  <si>
    <t>Derryl LeFave, 32, and Kristopher Cheyne, 36, led officers on a high speed chase after allegedly robbing a bank in Ravenna, MI at gunpoint. Police reported the suspects were firing live rounds at them during the chase. LeFave and Cheyne crashed their vehicle on an I-96 off-ramp after striking and killing Wyoming Police Officer Trevor Slot, 41. LeFave and Cheyne were killed by police after exiting the vehicle and firing upon them.</t>
  </si>
  <si>
    <t>http://www.mlive.com/news/muskegon/index.ssf/2011/10/live_blog_coverage_walker_poli.html</t>
  </si>
  <si>
    <t>Laurence Fish /Irish</t>
  </si>
  <si>
    <t>Kristopher Cheyne</t>
  </si>
  <si>
    <t>http://media.mlive.com/grpress/news_impact/photo/10144824-large.jpg</t>
  </si>
  <si>
    <t>14765 Eighth Ave.</t>
  </si>
  <si>
    <t>Wendell Allen</t>
  </si>
  <si>
    <t>http://media.nola.com/crime_impact/photo/10658362-large.jpg</t>
  </si>
  <si>
    <t>2600 block Prentiss Avenue</t>
  </si>
  <si>
    <t>New Orleans Police Deptartment</t>
  </si>
  <si>
    <t>Unarmed 20-year-old Wendell Allen was shot in the chest and killed during a marijuana raid conducted by the Jefferson Parish Sheriff's Office and New Orleans Police Department's 3rd District.</t>
  </si>
  <si>
    <t>http://www.nola.com/crime/index.ssf/2012/04/fatal_shooting_of_unarmed_man.html</t>
  </si>
  <si>
    <t>Walt Lockley /Irish</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</si>
  <si>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</si>
  <si>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</si>
  <si>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</si>
  <si>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</si>
  <si>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</si>
  <si>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</si>
  <si>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Skuli /Irish</t>
  </si>
  <si>
    <t>Ronn Merl Ward</t>
  </si>
  <si>
    <t>Crater Lake National Park</t>
  </si>
  <si>
    <t>Crater Lake</t>
  </si>
  <si>
    <t>97604</t>
  </si>
  <si>
    <t>Oregon State Park Rangers</t>
  </si>
  <si>
    <t>Ward threatened the two rangers with a two-foot-long club that had a large knot at the end and ran through a cloud of pepper spray to within 10 feet of one ranger before he was shot dead by the other, authorities said.</t>
  </si>
  <si>
    <t>http://www.craterlakeinstitute.com/crater-lake-news/ranger-details-shooting.htm</t>
  </si>
  <si>
    <t>Michael McCullen</t>
  </si>
  <si>
    <t>http://media.graytvinc.com/images/com.marquis.eomis.jpg</t>
  </si>
  <si>
    <t>Armed robbery at the KFC with Michael McCullen, masked, as the alleged robber. Richmond Police Department dispatched officers, including Officer Kelly Rouse, to the scene where a standoff occurred and Officer Rouse fired his shotgun and hit McCullen in the armpit. McCullen was wearing body armor and had several hostages inside the KFC. Officer Rouse was later given a national award for Law Enforcement Officer of the Year by the American Police Hall of Fame.</t>
  </si>
  <si>
    <t>http://kledispatches.ky.gov/Documents/0612_officer_rouse.pdf</t>
  </si>
  <si>
    <t>RichmondRegister/burghart</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</si>
  <si>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</si>
  <si>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</si>
  <si>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</si>
  <si>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</si>
  <si>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</si>
  <si>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</si>
  <si>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</si>
  <si>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Anon/burghart</t>
  </si>
  <si>
    <t>Tarika Wilson</t>
  </si>
  <si>
    <t>http://media.cleveland.com/metro/photo/tarika-wilsonjpg-4577b6debc7b28d4.jpg</t>
  </si>
  <si>
    <t>218 East Third Street</t>
  </si>
  <si>
    <t>Lima</t>
  </si>
  <si>
    <t>45804</t>
  </si>
  <si>
    <t>Lima Police Department</t>
  </si>
  <si>
    <t>Wilson, mother of six, was shot to death by a member of the Lima Police Department during a SWAT team drug raid. Wilson was compliant with officers, unarmed, and was holding her 1-year-old son, whose left index finger was also shot off. The officer testified he felt in danger of his life when he heard gunshots; those shots came from other officers in the house killing the family's dog. Ultimately the city settled with the family for $2.5M.</t>
  </si>
  <si>
    <t>Officer charge with and acquitted of two misdemeanors</t>
  </si>
  <si>
    <t>http://blog.cleveland.com/metro/2011/02/25m_settlement_in_shooting_of.html</t>
  </si>
  <si>
    <t>William Craig Reddie</t>
  </si>
  <si>
    <t>597 Meadows Drive</t>
  </si>
  <si>
    <t>Grayling</t>
  </si>
  <si>
    <t>49738</t>
  </si>
  <si>
    <t>Crawford County Sheriff's Department</t>
  </si>
  <si>
    <t>William Reddie, 32, was killed as police and Child Protective Services (CPS) employees attempted to seize his three-year-old. The attempted removal of the minor child came after a police officer who came to the scene on a call earlier that same day reported that he smelled marijuana and reported the incident to CPS authorities, who decided the child needed to be removed.</t>
  </si>
  <si>
    <t>http://www.crawfordcountyavalanche.com/articles/2012/03/29/news/doc4f69e4a1200fd343849908.txt</t>
  </si>
  <si>
    <t>Alan Jay Wescoat/burghart</t>
  </si>
  <si>
    <t>Kelly Combs</t>
  </si>
  <si>
    <t>6732 30th Ave</t>
  </si>
  <si>
    <t>53142</t>
  </si>
  <si>
    <t>Cops were called during suicide attempt, 3 officers shot Kelly Combs 5 times</t>
  </si>
  <si>
    <t>http://www.google.com/url?sa=t&amp;rct=j&amp;q=&amp;esrc=s&amp;source=web&amp;cd=3&amp;ved=0CCgQFjAC&amp;url=http%3A%2F%2Fnews.google.com%2Fnewspapers%3Fnid%3D1683%26dat%3D20031204%26id%3DkLIaAAAAIBAJ%26sjid%3DGUUEAAAAIBAJ%26pg%3D6560%2C1555406&amp;ei=SBr8U6SdK8aBygT-7oGgCQ&amp;usg=AFQjCNHXI8y2llBYdXYFaaR7S8nq16ByGA&amp;bvm=bv.73612305,d.aWw</t>
  </si>
  <si>
    <t>TwiztidMagikNinja/burghart</t>
  </si>
  <si>
    <t>Michael Bell</t>
  </si>
  <si>
    <t>http://www.gannett-cdn.com/-mm-/54239f6cfd97538ed543f9b4196157dd2de86a2b/c=11-0-303-219&amp;r=x383&amp;c=540x380/local/-/media/USATODAY/test/2013/12/28//1388259329000-MBellCropped.jpg</t>
  </si>
  <si>
    <t>8310 14th Avenue.</t>
  </si>
  <si>
    <t>53143</t>
  </si>
  <si>
    <t>On November 9, 2004, a Kenosha police officer shot Michael Bell in the head one day before Michael was to testify at a court hearing regarding a previous incident with the same officer who stopped him this last fatal time.</t>
  </si>
  <si>
    <t>http://michaelbell.info/MBell-HP.html</t>
  </si>
  <si>
    <t>Clifford Paul Maxwell</t>
  </si>
  <si>
    <t>No details available. Go to http://bit.ly/Z4HDOm to add details.</t>
  </si>
  <si>
    <t>http://redwoodcurtaincopwatch.net/taxonomy/term/1093</t>
  </si>
  <si>
    <t>S. Carr</t>
  </si>
  <si>
    <t>Anthony Skyles Jr.</t>
  </si>
  <si>
    <t>http://www.clickorlando.com/image/view/-/26502788/highRes/2/-/ho0cnc/-/Anthony-Skyles-jpg.jpg</t>
  </si>
  <si>
    <t>285 Lorraine Dr.</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</si>
  <si>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</si>
  <si>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</si>
  <si>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Jennifer</t>
  </si>
  <si>
    <t>Zak Edward Robert Reeves</t>
  </si>
  <si>
    <t>http://fnetobits.memorialobituaries.com/galleries/horancares/776419/374702.jpg</t>
  </si>
  <si>
    <t>2707 N. Ulster St.</t>
  </si>
  <si>
    <t>80238</t>
  </si>
  <si>
    <t>Police responded to a 911 call from Reeves' wife and encountered him on his porch with a knife. Reeves charged officers and was hit with a sponge bullet from a less than lethal weapon. Reeves continued to advance on officers. A Denver PD officer then fired one shot at Reeves. He died less than an hour later.</t>
  </si>
  <si>
    <t>http://www.denverda.org/News_Release/Decision_Letters/PS-10-04-14-Off.%20David%20Timmerman%20-%20Zak%20Edward%20Robert%20Reeves.pdf</t>
  </si>
  <si>
    <t>anon/Bezita</t>
  </si>
  <si>
    <t>John Bior Deng</t>
  </si>
  <si>
    <t>http://www.thegazette.com/storyimage/GA/20090925/NEWS/309259963/AR/0/AR-309259963.jpg&amp;MaxW=650&amp;MaxH=420</t>
  </si>
  <si>
    <t>300 Block Prentiss St</t>
  </si>
  <si>
    <t>Iowa City</t>
  </si>
  <si>
    <t>52240</t>
  </si>
  <si>
    <t>Johnson County Sheriff</t>
  </si>
  <si>
    <t>John Deng was shot and killed by Deputy Terry Stotler after Deng stabbed John Bohnenkamp who had told Deng to pick up bottles Deng had spilled on the street.</t>
  </si>
  <si>
    <t>http://www.iowa.gov/government/ag/latest_news/releases/sept_2009/Deng%20investigation%20LTR%20to%20JLyness%209-25-09.pdf</t>
  </si>
  <si>
    <t>Reginald Bernard Smith</t>
  </si>
  <si>
    <t>1287 S Houston Lake Rd</t>
  </si>
  <si>
    <t>Warner Robins</t>
  </si>
  <si>
    <t>31088</t>
  </si>
  <si>
    <t>Warner Robins Police Dept</t>
  </si>
  <si>
    <t>Officers responded to a call about a large fight. Victim had a gun and refused orders to put it down. He was shot 8 times.</t>
  </si>
  <si>
    <t>http://www.liveleak.com/view?i=4bf_1235617880</t>
  </si>
  <si>
    <t>wade/ Lauren</t>
  </si>
  <si>
    <t>Omar Abrego</t>
  </si>
  <si>
    <t>6900 block South Main Street</t>
  </si>
  <si>
    <t>Two gang-unit sergeants saw a white vehicle driving erratically at high speed, just missing a pedestrian. As the sergeants reached the 6900 block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</si>
  <si>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</si>
  <si>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Ron Hillstrom</t>
  </si>
  <si>
    <t>http://libertycrier.com/wp-content/uploads/2014/05/Ron-Hillstrom.jpg</t>
  </si>
  <si>
    <t>4400 block 76th Avenue West</t>
  </si>
  <si>
    <t>Pierce County Police Department</t>
  </si>
  <si>
    <t>Bludgeoned with Instrument</t>
  </si>
  <si>
    <t>Police called about a psychotic break. They arrive and tasered him 4 times, then beat him to death.</t>
  </si>
  <si>
    <t>http://atlasleft.org/washington-man-cries-for-help-as-hes-beaten-to-death-by-police-video/</t>
  </si>
  <si>
    <t>Tommy J. Yancy Jr.</t>
  </si>
  <si>
    <t>http://b71b8ec5eac944ae1557-26ee6ff324193e600e1b1c904635a64b.r31.cf3.rackcdn.com/3185-Veteran-Tommy-Yancy-Allegedly-Beaten-to-Death-By.jpg</t>
  </si>
  <si>
    <t>Imperial Avenue and East 15th Street</t>
  </si>
  <si>
    <t>92251</t>
  </si>
  <si>
    <t>Pulled over for a missing front license plate. He was attcked by K9 unit, tasered, and then beaten to death.</t>
  </si>
  <si>
    <t>http://www.dcclothesline.com/2014/05/19/veteran-stopped-front-license-plate-beat-death-5-cops/</t>
  </si>
  <si>
    <t>Jonathan Montano</t>
  </si>
  <si>
    <t>http://www.policestateusa.com/wp-content/uploads/2014/05/Jonathan-Montano.jpg</t>
  </si>
  <si>
    <t>11201 Benton St</t>
  </si>
  <si>
    <t>Loma Linda</t>
  </si>
  <si>
    <t>92357</t>
  </si>
  <si>
    <t>Loma Linda VA Police Department</t>
  </si>
  <si>
    <t>Growing frustrated with the wait time for dialysis treatment, Montano resolved to leave the VA Medical Center and seek treatment at a different location. Hospital staff contacted VA police when Montano refused to remove the shunt in his arm. Police proceeded to beat Montano, causing a stroke and hospitalization. A second stroke occurred days later which resulted in his death.</t>
  </si>
  <si>
    <t>http://www.sbsun.com/government-and-politics/20140530/family-files-suit-against-loma-linda-va-for-wrongful-death</t>
  </si>
  <si>
    <t>? / Lauren</t>
  </si>
  <si>
    <t>Michael Marino</t>
  </si>
  <si>
    <t>http://i.cdn.turner.com/ireport/sm/prod/2012/06/13/WE00773884/2128030/mikeripjpg-2128030_p9.jpg</t>
  </si>
  <si>
    <t>200 block Clymer Avenue</t>
  </si>
  <si>
    <t>Sellersville</t>
  </si>
  <si>
    <t>18960</t>
  </si>
  <si>
    <t>Perkasie Police Department</t>
  </si>
  <si>
    <t>Michael Marino, who suffered from mental illness and drug problems, was acting erratically in the middle of the street. After detaining and handcuffing Marino, police struggled with and shot Marino in the chest.</t>
  </si>
  <si>
    <t>http://www.buckscounty.org/docs/row-officers-documents/marinoshootingfindings.pdf?sfvrsn=2</t>
  </si>
  <si>
    <t>D / Lauren</t>
  </si>
  <si>
    <t>La-Reko Williams</t>
  </si>
  <si>
    <t>http://media.charlotteobserver.com/smedia/2014/08/25/19/13/7IFjo.Em.138.jpeg</t>
  </si>
  <si>
    <t>4756 Old Pineville Road</t>
  </si>
  <si>
    <t>28217</t>
  </si>
  <si>
    <t>Charlotte-Mecklenburg Police Department</t>
  </si>
  <si>
    <t>A fight between Williams and his girlfriend at the Woodlawn LYNX (light-rail) station developed into a standoff between Williams and officer Michael Forbes. With Williams uncooperative and resistant, Forbes shocked him twice with a Taser, and his heart stopped beating.</t>
  </si>
  <si>
    <t>http://www.charlotteobserver.com/2014/08/28/5134946/jury-finds-charlotte-police-officer.html</t>
  </si>
  <si>
    <t>Roshad McIntosh</t>
  </si>
  <si>
    <t>http://cdn.abclocal.go.com/content/wls/images/cms/287387_630x354.jpg</t>
  </si>
  <si>
    <t>2800 block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</si>
  <si>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</si>
  <si>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</si>
  <si>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</si>
  <si>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</si>
  <si>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</si>
  <si>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</si>
  <si>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</si>
  <si>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/Irish</t>
  </si>
  <si>
    <t>Dillon Taylor</t>
  </si>
  <si>
    <t>http://www.addictinginfo.org/wp-content/uploads/2014/08/1407889017-1265385697.jpg</t>
  </si>
  <si>
    <t>2102 S. State St.</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</si>
  <si>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</si>
  <si>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</si>
  <si>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James Davies</t>
  </si>
  <si>
    <t>http://www.peaceofficersforchristcolorado.com/uploads/7/6/8/9/7689810/1179485.jpg?0</t>
  </si>
  <si>
    <t>1900 block Eaton Street</t>
  </si>
  <si>
    <t>80214</t>
  </si>
  <si>
    <t>Davies was killed early at an active crime scene when a fellow officer fired a round and accidentally killed him. The two officers were only feet away from each other at the time but were separated by a fence.Davis was seen and mistaken for an assailant with a gun.</t>
  </si>
  <si>
    <t>http://denver.cbslocal.com/2012/11/09/lakewood-officer-was-killed-from-gunfire-from-other-officer/</t>
  </si>
  <si>
    <t>Ivy/Bezita</t>
  </si>
  <si>
    <t>Joshua Paul</t>
  </si>
  <si>
    <t>http://www.dailyherald.com/storyimage/DA/20140823ews/140829216/AR/0/AR-140829216.jpg</t>
  </si>
  <si>
    <t>251 Springhill Road</t>
  </si>
  <si>
    <t>Carpentersville</t>
  </si>
  <si>
    <t>60110</t>
  </si>
  <si>
    <t>Carpentersville Police Department</t>
  </si>
  <si>
    <t>Undisclosed</t>
  </si>
  <si>
    <t>Police pulled Paul over on suspicion of driving on a revoked license and that he had a warrant out for his arrest regarding a previous traffic violation. Paul reportedly got into a physical struggle with the officers as they placed him under arrest.</t>
  </si>
  <si>
    <t>http://www.dailyherald.com/article/20140823ews/140829216/</t>
  </si>
  <si>
    <t>Brandon Ellingson</t>
  </si>
  <si>
    <t>http://www.kansascity.com/news/local/f8u9ge/picture1282163/alternates/FREE_960/Brandon%20Ellingson.jpg</t>
  </si>
  <si>
    <t>The Lake of Ozarks</t>
  </si>
  <si>
    <t>Laurie</t>
  </si>
  <si>
    <t>65038</t>
  </si>
  <si>
    <t>Missouri State Trooper</t>
  </si>
  <si>
    <t>A state trooper handcuffed and arrested Brandon Ellingson for boating while intoxicated. The state trooper handcuffed Ellingson and put the wrong type of life jacket on him. Ellingson drowned in the lake.</t>
  </si>
  <si>
    <t>http://www.kansascity.com/news/local/article1282167.html</t>
  </si>
  <si>
    <t>Daniel Damian</t>
  </si>
  <si>
    <t>3001 block Havner Lane</t>
  </si>
  <si>
    <t>pau/whip</t>
  </si>
  <si>
    <t>Shane Ronald Bennett</t>
  </si>
  <si>
    <t>Timothy Shad Griffis</t>
  </si>
  <si>
    <t>http://www.mentalhealthportland.org/wp-content/uploads/2014/09/Timothy-Griffis-300x225.jpg</t>
  </si>
  <si>
    <t>100 block Southwest Jamie Glen</t>
  </si>
  <si>
    <t>Griffis threw a metal pipe at an elderly woman. Deputy Bradely showed up, Griffis threatened to kill him. Griffis was tasered and died. Deputy could not resuscitate.</t>
  </si>
  <si>
    <t>http://www.actionnewsjax.com/news/news/fdle-investigates-fatal-columbia-county-police-inc/ng8Nh/</t>
  </si>
  <si>
    <t>Rondre Hornbeak</t>
  </si>
  <si>
    <t>http://media.graytvinc.com/images/hornbeak.jpg</t>
  </si>
  <si>
    <t>1109 Holiday Drive</t>
  </si>
  <si>
    <t>Police were called for a domestic assault. Hornbeak was arrested and was transported to to jail. Upon arrival Hornbeak was unresponsive. Cause of death is pending until autopsy.</t>
  </si>
  <si>
    <t>http://www.ardmoreite.com/article/20140824/NEWS/140829830/10054/NEWS</t>
  </si>
  <si>
    <t>Dante Parker</t>
  </si>
  <si>
    <t>http://www.vvdailypress.com/storyimage/VV/20140813/NEWS/140819920/AR/0/AR-140819920.jpg&amp;MaxW=650</t>
  </si>
  <si>
    <t>12900 block Luna Road</t>
  </si>
  <si>
    <t>92392</t>
  </si>
  <si>
    <t>Victorville Police Department</t>
  </si>
  <si>
    <t>Parker matched the description of a burglar suspect in the area. He was stopped and supposedly became resistant. He was then tasered and later died.</t>
  </si>
  <si>
    <t>Unrerported</t>
  </si>
  <si>
    <t>http://www.vvdailypress.com/article/20140813/News/140819920</t>
  </si>
  <si>
    <t>Troy Gordon</t>
  </si>
  <si>
    <t>61 Brownstone Lane</t>
  </si>
  <si>
    <t>32137</t>
  </si>
  <si>
    <t>Flagler County Sheriff;s Office</t>
  </si>
  <si>
    <t>Gordon barricaded himself in the garage threatening officers with a machete. He charged toward the officers and they shot and killed him.</t>
  </si>
  <si>
    <t>http://flaglerlive.com/69773/sheriff-open-records/</t>
  </si>
  <si>
    <t>Richard Duncalf</t>
  </si>
  <si>
    <t>22915 86th Ave S</t>
  </si>
  <si>
    <t>Duncalf supposedly assaulted an officer and fled. He then reportedly fired at officers. Officers returned fire killing Duncalf. An eyewitness however disputes the official police report.</t>
  </si>
  <si>
    <t>http://www.kentreporter.com/news/272307371.html#</t>
  </si>
  <si>
    <t>Timothy Mitchell</t>
  </si>
  <si>
    <t>http://www.upmatters.com/media/lib/207/0/7/f/07f6e9d9-1528-4d07-b0c3-79dcdffc5182/Story.jpg</t>
  </si>
  <si>
    <t>National Forest Development Road 13 and Buckhorn Road</t>
  </si>
  <si>
    <t>Munising Township</t>
  </si>
  <si>
    <t>49895</t>
  </si>
  <si>
    <t>Alger</t>
  </si>
  <si>
    <t>Munising City Police Department</t>
  </si>
  <si>
    <t>Mitchell was driving at speeds of 100 mph. Mitchel ran of the road near highway 13 and Buckhorn Road where Officer Schlabach told Mitchel' to get on the the ground. Mitchell advanced the officer in an aggressive manner and was subsequently shot and killed.</t>
  </si>
  <si>
    <t>http://www.uppermichiganssource.com/news/story.aspx?id=1085494#.U_z4lo10yie</t>
  </si>
  <si>
    <t>Terence Michael Groessel</t>
  </si>
  <si>
    <t>http://crimeblog.dallasnews.com/files/2014/08/groessel-e1408625912184.jpg</t>
  </si>
  <si>
    <t>7815 Lyndon B Johnson Fwy</t>
  </si>
  <si>
    <t>75251</t>
  </si>
  <si>
    <t>An officer tapped Groessel's truck window and Groessel then pointed a gun in the officer's direction. The officers began shooting. Groessel then fired one shot - presumably killing himself. He also had two gunshot wounds in his back.</t>
  </si>
  <si>
    <t>http://crimeblog.dallasnews.com/2014/08/breaking-dallas-police-confirm-officer-involved-shooting-at-far-north-dallas-hotel.html/</t>
  </si>
  <si>
    <t>Praminder Singh Shergill</t>
  </si>
  <si>
    <t>https://d3n8a8pro7vhmx.cloudfront.net/jakara/pages/418/attachments/original/1393035698/shergill.jpeg?1393035698</t>
  </si>
  <si>
    <t>Elderica Way</t>
  </si>
  <si>
    <t>Lodi</t>
  </si>
  <si>
    <t>95242</t>
  </si>
  <si>
    <t>Lodi Police Department</t>
  </si>
  <si>
    <t>Victim suffered from PTSD. Family called police, they shot him 12 times.</t>
  </si>
  <si>
    <t>http://sacramento.cbslocal.com/2014/05/05/911-call-released-in-lodi-police-shooting-of-gulf-war-veteran/</t>
  </si>
  <si>
    <t>mig29</t>
  </si>
  <si>
    <t>Jeffrey Towe</t>
  </si>
  <si>
    <t>411 Elliot St</t>
  </si>
  <si>
    <t>95695</t>
  </si>
  <si>
    <t>Police called to disturbance at apartment, Towe wielding long knife, charged police, who shot him.</t>
  </si>
  <si>
    <t>http://www.sacbee.com/2014/08/18/6636671/officer-kills-man-allegedly-charging.html</t>
  </si>
  <si>
    <t>mig29/whip</t>
  </si>
  <si>
    <t>Steven Lashone Douglas</t>
  </si>
  <si>
    <t>http://crimeblog.dallasnews.com/files/2014/08/Steven_Douglas-239x300.jpg</t>
  </si>
  <si>
    <t>Lake June and Prairie Creek Roads</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</si>
  <si>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</si>
  <si>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</si>
  <si>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Marcella Byrd</t>
  </si>
  <si>
    <t>4th Street and Pine Avenue</t>
  </si>
  <si>
    <t>An African-American woman was reported to have stolen a cart of groceries and then left the store brandishing a knife. Upon reaching the woman who "appeared disturbed", officers struck the suspect twice with bean bag rounds which failed to stop her. The woman "stepped towards officers and raised her arm and the knife in an upward motion." Officers fired at the suspect who died at the hospital.</t>
  </si>
  <si>
    <t>http://www.lbreport.com/reference/lbpdbyrd.pdf</t>
  </si>
  <si>
    <t>Timothy Weber/Bezita</t>
  </si>
  <si>
    <t>Sean Bell</t>
  </si>
  <si>
    <t>http://cdn.ebaumsworld.com/picture/quin_of_king/SeanBell.png</t>
  </si>
  <si>
    <t>143-08 94th Avenue</t>
  </si>
  <si>
    <t>Five plainclothes officers, two of whom were detectives working under cover, fired 50 bullets at a silver Nissan Altima, killing Sean Bell. Moments earlier, Bell and his friends had left a bachelor party at Club Kalua.</t>
  </si>
  <si>
    <t>http://en.wikipedia.org/wiki/Sean_Bell_shooting_incident</t>
  </si>
  <si>
    <t>Chavis Carter</t>
  </si>
  <si>
    <t>http://assets.nydailynews.com/polopoly_fs/1.1140419.1345490389!/img/httpImage/image.jpg_gen/derivatives/article_970/chavis21n-2-web.jpg?enlarged</t>
  </si>
  <si>
    <t>1200 block Haltom Street</t>
  </si>
  <si>
    <t>72401</t>
  </si>
  <si>
    <t>Craighead</t>
  </si>
  <si>
    <t>Jonesboro Police Department</t>
  </si>
  <si>
    <t>Police claim that he pulled the trigger even though he was handcuffed and shot on the right side of the head.</t>
  </si>
  <si>
    <t>http://www.huffingtonpost.com/2012/08/22/chavis-carter-case-girlfriend_n_1823408.html</t>
  </si>
  <si>
    <t>Steven Gotts steven at creatingimages dot com/burghart</t>
  </si>
  <si>
    <t>Seth Isaac Adams</t>
  </si>
  <si>
    <t>http://media.cmgdigital.com/shared/img/photos/2012/06/06/9d/3d/seth_adams_1470466a.jpg</t>
  </si>
  <si>
    <t>1950 A Road</t>
  </si>
  <si>
    <t>Loxahatchee</t>
  </si>
  <si>
    <t>33470</t>
  </si>
  <si>
    <t>Palm Beach Sheriff's Office</t>
  </si>
  <si>
    <t>Undercover Sgt Michael Mario Custer trespassing on private property. Adams arrived, asked Custer his business. Custer shot Adams four times, and did not render aid or restrain. Seth opened the chained gate. Made it 300 feet, collapsed, called his brother for help. See Change.org Seth Adams</t>
  </si>
  <si>
    <t>http://www.palmbeachpost.com/news/news/crime-law/vigil-held-for-loxahatchee-groves-man-shot-by-palm/nPKXb/</t>
  </si>
  <si>
    <t>lydia leidig-adams</t>
  </si>
  <si>
    <t>Brandon Ray Brown</t>
  </si>
  <si>
    <t>http://ak-cache.legacy.com/legacy/Images/Cobrands/DignityMemorial/Photos/7562d85b-b669-4113-aae4-1584c6782193.jpg</t>
  </si>
  <si>
    <t>2000 block 187th Place Southeast</t>
  </si>
  <si>
    <t>98012</t>
  </si>
  <si>
    <t>Shot while advancing on a deputy holding a cane overhead. Deputies were responding to a report of a domestic disturbance.</t>
  </si>
  <si>
    <t>http://seattletimes.com/html/localnews/2015590013_deputyshooting13m.html</t>
  </si>
  <si>
    <t>Matt Weiner</t>
  </si>
  <si>
    <t>Jonathan Martel</t>
  </si>
  <si>
    <t>http://bloximages.chicago2.vip.townnews.com/stowetoday.com/content/tncms/assets/v3/editorial/e/6f/e6ffe7d2-9527-11e1-8693-001a4bcf887a/4fa28ee5ae258.image.jpg</t>
  </si>
  <si>
    <t>Iron Gate Road</t>
  </si>
  <si>
    <t>Cambridge</t>
  </si>
  <si>
    <t>05444</t>
  </si>
  <si>
    <t>Lamoille</t>
  </si>
  <si>
    <t>Martel was observed breaking into a home in Johnson, VT. After a high-speed chase police chased him into the woods in Cambridge, VT. Martel allegedly took a shooter's stance and pointed a metallic object at police; the object turned out to be a cellphone.</t>
  </si>
  <si>
    <t>http://www.wcax.com/story/18004982/vt-state-police-reveal-details-in-officer-involved-shooting</t>
  </si>
  <si>
    <t>Niles Meservey</t>
  </si>
  <si>
    <t>http://media.komonews.com/images/090612_niles_meservey.jpg</t>
  </si>
  <si>
    <t>6720 Evergreen Way</t>
  </si>
  <si>
    <t>Everrett Police Department</t>
  </si>
  <si>
    <t>Several people called 911 to report Niles Meservey was drunk and trying to drive away. Officers arrived and boxed in his Corvette along a fence. Soon the Corvette drove forward, crashing into a fence in front of it.The moment the Corvette hit the fence, it buckled and hit a bystander. A police officer opened fire.</t>
  </si>
  <si>
    <t>Officer fired</t>
  </si>
  <si>
    <t>http://www.komonews.com/news/local/47980841.html</t>
  </si>
  <si>
    <t>/whip</t>
  </si>
  <si>
    <t>Victor Demarius Steen</t>
  </si>
  <si>
    <t>http://wkrg.images.worldnow.com/images/2310655_G.gif</t>
  </si>
  <si>
    <t>W Cervantes St &amp; N T St</t>
  </si>
  <si>
    <t>32505</t>
  </si>
  <si>
    <t>Pensicola Police Department</t>
  </si>
  <si>
    <t>Late one night in October, a 17-year-old on a bike was chased by a police officer in a cruiser. When the boy refused to stop, the officer aimed his Taser out the driver's window and fired. The boy fell off the bike and the cruiser ran over him, killing him.</t>
  </si>
  <si>
    <t>http://www.tampabay.com/news/publicsafety/death-of-teen-on-bike-shows-risks-of-expanded-use-of-tasers/1112106</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</si>
  <si>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</si>
  <si>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</si>
  <si>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</si>
  <si>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</si>
  <si>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</si>
  <si>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/R.V. Scheide</t>
  </si>
  <si>
    <t>Manuel Loggins Jr.</t>
  </si>
  <si>
    <t>http://www.trbimg.com/img-51a75643/turbine/la-me-ln-oc-to-pay-44-million-settlement-in-de-001/600/16x9</t>
  </si>
  <si>
    <t>700 Avenida Pico</t>
  </si>
  <si>
    <t>San Clemente</t>
  </si>
  <si>
    <t>92673</t>
  </si>
  <si>
    <t>Loggins sped his SUV into a San Clemente High School parking lot and crashed into a gate, trapping part of it under his vehicle. His two young daughters were also in the car. Police arrives, and when Loggins tries to drives away, he is shot three times and dies later at a hospital.</t>
  </si>
  <si>
    <t>http://articles.latimes.com/2012/sep/29/local/la-me-marine-death-20120929</t>
  </si>
  <si>
    <t>Melvin Lawhorn</t>
  </si>
  <si>
    <t>http://stopthedrugwar.org/files/imagecache/300px/17TjHC_Em_74.jpg</t>
  </si>
  <si>
    <t>Old Stagecoach Road</t>
  </si>
  <si>
    <t>Cassatt</t>
  </si>
  <si>
    <t>29032</t>
  </si>
  <si>
    <t>Kershaw County Sheriff's Office</t>
  </si>
  <si>
    <t>Narcotics officers were surveilling Lawhorn and Darryl Herbert after receiving a tip they would be picking up a large amount of drugs. Officers pulled over a pick-up truck driven by Herbert, and while the vehicle was stopped, Lawhorn stepped on the gas pedal. One of the deputies tried to stop the vehicle, but the truck ran over his foot and leg and dragged him. While being dragged, the deputy shot Lawhorn under the arm, fatally wounding him. A patrol car then rammed the pick-up, bringing it to a halt.</t>
  </si>
  <si>
    <t>http://stopthedrugwar.org/chronicle/2012/mar/01/south_carolina_man_killed_drug_t</t>
  </si>
  <si>
    <t>Jordan Baker</t>
  </si>
  <si>
    <t>http://forwardtimesonline.com/2013/images/Jordan%20-%20LEAD%20-%20Copy.jpg</t>
  </si>
  <si>
    <t>9500 Hempstead Hwy</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</si>
  <si>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Jordan attached the officer prompting him to discharge his weapon and kill the young man.</t>
  </si>
  <si>
    <t>http://forwardtimesonline.com/2013/index.php/state-local/item/1004-another-mother-left-to-mourn-unarmed-black-man-mistaken-for-criminal-shot</t>
  </si>
  <si>
    <t>Steve Eugene Washington</t>
  </si>
  <si>
    <t>http://homicide.latimes.com.s3.amazonaws.com/media/homicide/steven_washington.jpg</t>
  </si>
  <si>
    <t>800 Block S Vermont Ave</t>
  </si>
  <si>
    <t>Los Angeles police officials said officers shot Washington early Saturday morning after he reached into his waistband for what they believed was a weapon.</t>
  </si>
  <si>
    <t>http://homicide.latimes.com/post/steven-washington/</t>
  </si>
  <si>
    <t>Ousmane Zongo</t>
  </si>
  <si>
    <t>http://ioneglobalgrind.files.wordpress.com/2014/01/zongo_421509.jpg?w=660</t>
  </si>
  <si>
    <t>W 27th St</t>
  </si>
  <si>
    <t>10001</t>
  </si>
  <si>
    <t>Zongo encountered Officer Conroy, in plainclothes, on the third floor, guarding a room full of counterfeit compact discs after a raid. The encounter ended with Zongo shot four times.</t>
  </si>
  <si>
    <t>A State Supreme Court judge in Manhattan found officer Bryan Conroy Guilty of Negligence</t>
  </si>
  <si>
    <t>http://www.nytimes.com/2006/07/21/nyregion/21zongo.html</t>
  </si>
  <si>
    <t>Shurron Grant</t>
  </si>
  <si>
    <t>5900 block South Peoria Street</t>
  </si>
  <si>
    <t>Two officers confronted Grant in the early morning hours for firing a semi-automatic assault rifle. Police accounts differ from eyewitness accounts, who say the victim did not have a gun. Grant's death touched off unrest in the neighborhood.</t>
  </si>
  <si>
    <t>http://articles.chicagotribune.com/2003-09-15/news/0309150181_1_off-duty-police-officer-extra-police-fatal-police-shooting</t>
  </si>
  <si>
    <t>Gregory Lewis</t>
  </si>
  <si>
    <t>30155 Industrial Pkwy SW</t>
  </si>
  <si>
    <t>Hayward Police Department officers responded to reports of a Motel 6 guest, in only boxer shorts in the parking lot, acting bizarrely and causing a disturbance. Over an hour ultimately 10 police officers joined in an attempt to restrain Lewis, who died with sixty blunt injuries to his body. Eyewitness accounts differ sharply from police descriptions of the event.</t>
  </si>
  <si>
    <t>https://casetext.com/case/lewis-v-city-of-hayward</t>
  </si>
  <si>
    <t>Michael Sanders</t>
  </si>
  <si>
    <t>4869 E Oslin Ave</t>
  </si>
  <si>
    <t>On August 20, 2004, Fresno police officers responded to a call made at the Sanders’s home in southeast Fresno. The police entered the premises and found Michael Sanders, who appeared disoriented, standing unclothed and behind his wife, Lavette Sanders. The officers decided to subdue Michael Sanders by firing tasers at his naked body, although Fresno Police Department rules and other instructions require that tasers not come in contact with human skin. The officers fired numerous taser darts into Michael Sanders’s body. The officers then handcuffed Sanders, placed him face down on a gurney, which suffocated him, and then placed him in an ambulance. Sanders ultimately stopped breathing. One of the officer attempted CRP, but Michael Sanders was pronounced dead at 4:30 a.m.</t>
  </si>
  <si>
    <t>http://www.ecdlaw.info/outlines/4-2-08%20Sanders%20(CA)%20Order%20Granting%20City%20Def's%20MSJ.pdf</t>
  </si>
  <si>
    <t>ragaxus@gmail.com/whip</t>
  </si>
  <si>
    <t>Otto Zehm</t>
  </si>
  <si>
    <t>http://www.cforjustice.org/wp-content/uploads/2012/05/Ozs.jpg</t>
  </si>
  <si>
    <t>1712 N Division Street</t>
  </si>
  <si>
    <t>Spokane Police responded to a convenience store where Otto Zehm, a developmentally disabled janitor, had withdrawn money from an ATM. Zehm was unarmed and not a threat to the seven officers. Zehm was struck by batons at least seven times, Tasered twice, improperly hog-tied, and given an oxygen mask unattached to any tank. The victim lapsed into a coma and died several days later. Police chief James Nicks withheld public records from the local Spokesman-Review newspaper. Ultimately one involved officer was sentenced to 51 months in federal prison in the case. The city settled for a $1.67M payment to the family, budget for re-training the police force, budget for new rules regarding the use of force, and a permanent memorial to the victim.</t>
  </si>
  <si>
    <t>https://en.wikipedia.org/wiki/Death_of_Otto_Zehm</t>
  </si>
  <si>
    <t>James Edward Taylor</t>
  </si>
  <si>
    <t>709 E. St. Catherine St</t>
  </si>
  <si>
    <t>Louisville Metro Police</t>
  </si>
  <si>
    <t>He was handcuffed behind his back and the police claimed he had a box cutter, so they felt that he was threatening their lives.</t>
  </si>
  <si>
    <t>http://162.114.92.72/COA/2005-CA-001301.pdf</t>
  </si>
  <si>
    <t>A Concerned Citizen/whip</t>
  </si>
  <si>
    <t>Rodney Abernathy</t>
  </si>
  <si>
    <t>Chickasaw Park</t>
  </si>
  <si>
    <t>Abernathy was in car wreck, he was observed hitting himself in the head with a car jack. He got involved in an altercation with the officers and he ended up shot 15 times.</t>
  </si>
  <si>
    <t>http://www.policeone.com/news/30534-Four-Kentucky-officers-cleared-by-grand-jury-LOUISVILLE-KY/</t>
  </si>
  <si>
    <t>Pablo Ortega</t>
  </si>
  <si>
    <t>800 block North Hoyne Avenue</t>
  </si>
  <si>
    <t>An off-duty Chicago police officer shot and killed a 315-pound man who had broken into the officer's Northwest Side home and had hit the officer with a brick after trying to escape, police said.</t>
  </si>
  <si>
    <t>http://articles.chicagotribune.com/2003-04-25/news/0304250144_1_off-duty-police-spokesman-pat-camden-officer</t>
  </si>
  <si>
    <t>Anders Widebrant/whip</t>
  </si>
  <si>
    <t>Anthony Fortson</t>
  </si>
  <si>
    <t>Peachtree St NE &amp; Harris St NE,</t>
  </si>
  <si>
    <t>An Atlanta police officer returning home from an extra job shot a man to death Sunday morning while trying to break up a fight." Fortson's mother filed a wrongful death claim against the city, but it was rejected in October.</t>
  </si>
  <si>
    <t>http://onlineathens.com/stories/042803/new_20030428018.shtml</t>
  </si>
  <si>
    <t>Anders Widebrant/Riley</t>
  </si>
  <si>
    <t>Floyd Quinones</t>
  </si>
  <si>
    <t>The police shot and killed a 28-year-old man early yesterday morning in a housing project in Brooklyn after he fired 17 shots into the air in what apparently was celebratory gunfire to mark a friend's birthday</t>
  </si>
  <si>
    <t>http://www.nytimes.com/2003/05/01/nyregion/man-with-gun-is-shot-and-killed-by-the-police.html</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</si>
  <si>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</si>
  <si>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</si>
  <si>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</si>
  <si>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</si>
  <si>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Barry/whip</t>
  </si>
  <si>
    <t>Eric Netters</t>
  </si>
  <si>
    <t>W. Broadway and Penn Av. N</t>
  </si>
  <si>
    <t>When officer James Boyd told Netters he would be arrested and reached in the door to get him out of the vehicle, Netters hit the gas pedal, catching Boyd's arm in the door and dragging him down the street. Netters, 31, was shot and died at the scene. Boyd was treated for broken bones in his arm and Bohnsack was not injured.</t>
  </si>
  <si>
    <t>http://www.thehighroad.org/archive/index.php/t-39012.html</t>
  </si>
  <si>
    <t>Brian R Swotek</t>
  </si>
  <si>
    <t>2462 S. 18 St.</t>
  </si>
  <si>
    <t>Pointed gun at self and then at undercover Officer Scott Beran - was wanted by FBI for conspiracy to deliver narcotics.</t>
  </si>
  <si>
    <t>http://www.nonpareilonline.com/news/former-bluffs-man-killed-by-police/article_0a9073d8-ba87-5739-9bd3-546772250ed8.html?mode=jqm</t>
  </si>
  <si>
    <t>Vic/Riley</t>
  </si>
  <si>
    <t>Albert Rucker</t>
  </si>
  <si>
    <t>http://www.omahapoa.com/wp-content/uploads/2012/10/Rucker-Albert.png</t>
  </si>
  <si>
    <t>Corby St &amp; N 33rd St</t>
  </si>
  <si>
    <t>68111</t>
  </si>
  <si>
    <t>Suspect fled from traffic stop. Rucker shot at Officer Jason Tye Pratt. Officer Frank Platt returned fire. Pratt died from injuries.</t>
  </si>
  <si>
    <t>http://www.wowt.com/news/headlines/465002.html</t>
  </si>
  <si>
    <t>Vic/whip</t>
  </si>
  <si>
    <t>Jose Zermeno-Garcia</t>
  </si>
  <si>
    <t>3901 S St</t>
  </si>
  <si>
    <t>Apparent suicidal man allegedly attacked officers with a knife and was shot and killed</t>
  </si>
  <si>
    <t>http://www.wowt.com/news/headlines/810307.html</t>
  </si>
  <si>
    <t>Mateo Andres-Nicholas</t>
  </si>
  <si>
    <t>1046 S 29th st</t>
  </si>
  <si>
    <t>68105</t>
  </si>
  <si>
    <t>Andres fired a shot through a glass door behind Sgt John Swanson. Sgt Swanson returned fire. Someone had called 911.</t>
  </si>
  <si>
    <t>http://www.omaha.com/omaha-police-officer-involved-shootings-since/article_da5084ee-2e02-11e4-bb16-0017a43b2370.html</t>
  </si>
  <si>
    <t>Robert Ventry</t>
  </si>
  <si>
    <t>4131 Camden Ave</t>
  </si>
  <si>
    <t>Police called to scene found Ventry lunging with a knife at a woman. Vetnry continued fighing after being shot by Officer Jerry Kassen and tasered by another officer.</t>
  </si>
  <si>
    <t>http://www.policeone.com/officer-shootings/articles/1211652-Neb-police-fatally-shoot-man-with-knife-lunging-at-woman/</t>
  </si>
  <si>
    <t>Ralph Peter Gawor</t>
  </si>
  <si>
    <t>http://kmph.images.worldnow.com/images/10264151_BG2.jpg</t>
  </si>
  <si>
    <t>3300 block W Sierra Avenue</t>
  </si>
  <si>
    <t>93711</t>
  </si>
  <si>
    <t>The victim Ralph Gawor was shot by officer Paul Hurth who was having an affair with victim's wife Nancy. Hurth testified that he had gone to Gawor's home to disclose the affair but was forced to shoot Gawor when he reacted violently to the news. Hurth was convicted of voluntary manslaughter in the shooting.</t>
  </si>
  <si>
    <t>http://www.gpo.gov/fdsys/pkg/USCOURTS-caed-1_05-cv-00597/pdf/USCOURTS-caed-1_05-cv-00597-13.pdf</t>
  </si>
  <si>
    <t>Timothy Weber/whip</t>
  </si>
  <si>
    <t>Adrian Parra</t>
  </si>
  <si>
    <t>http://www.policestateusa.com/wp-content/uploads/2014/05/Adrian-Parra.jpg</t>
  </si>
  <si>
    <t>California 86</t>
  </si>
  <si>
    <t>Salton City</t>
  </si>
  <si>
    <t>92274</t>
  </si>
  <si>
    <t>Imperial County Sheriff’s Office</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</si>
  <si>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</si>
  <si>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</si>
  <si>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Joshua Salvato</t>
  </si>
  <si>
    <t>http://d3trabu2dfbdfb.cloudfront.net/1/6/1677726_o.jpeg</t>
  </si>
  <si>
    <t>10400 block Southeast Sunset Harbor Road</t>
  </si>
  <si>
    <t>Summerfield</t>
  </si>
  <si>
    <t>34491</t>
  </si>
  <si>
    <t>Salvato was stopped while walking alone on country road. Federal judge determined the female deputy had no cause to detain him, but she did and called for backup. After backup arrived, the deputies put Salvato face-down in grass, tried to handcuff him. He struggled, got loose and back-pedaled into road. Female deputy, not in danger, shot him. He was handcuffed and then tasered repeatedly until he bled to death. Grand jury sided with deputies. A civil wrongful death suit led to $2.3 million judgment against the Sheriff's office and deputies. Case number: 5:12-cv-635</t>
  </si>
  <si>
    <t>http://www.mynews13.com/content/news/cfnews13/news/article.html/content/news/articles/cfn/2014/5/30/jury_awards_2_millio.html</t>
  </si>
  <si>
    <t>Adolfo Pesquera/whip</t>
  </si>
  <si>
    <t>Daniel E Adams Sr.</t>
  </si>
  <si>
    <t>N 24th St &amp; Laurel Ave</t>
  </si>
  <si>
    <t>68110</t>
  </si>
  <si>
    <t>Suspect robbed a driver at gunpoint. After a chase by police Adams threatened to shoot himself and then pointed his gun at an officer. Adams was shot by Officer Zach Petrick and Officer Chad Frodyma.</t>
  </si>
  <si>
    <t>http://www.wowt.com/news/headlines/81822462.html</t>
  </si>
  <si>
    <t>Cortez Washington</t>
  </si>
  <si>
    <t>http://bloximages.newyork1.vip.townnews.com/omaha.com/content/tncms/assets/v3/editorial/0/22/022c14aa-2e27-11e4-a687-001a4bcf6878/53fe3c944a054.image.jpg</t>
  </si>
  <si>
    <t>Dodge St &amp; N 43rd St</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</si>
  <si>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</si>
  <si>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</si>
  <si>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Montez Dewayne Hambric</t>
  </si>
  <si>
    <t>http://www.wxii12.com/image/view/-/26166194/highRes/1/-/maxh/480/maxw/640/-/ux004e/-/WXII-Montez-Dewayne-Hambric.jpg</t>
  </si>
  <si>
    <t>500 block W. 7th Street</t>
  </si>
  <si>
    <t>Winston Salem</t>
  </si>
  <si>
    <t>27101</t>
  </si>
  <si>
    <t>Winston Salem Police Department</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</si>
  <si>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</si>
  <si>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</si>
  <si>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ladyhoop/whip</t>
  </si>
  <si>
    <t>Pierre M. Jackson</t>
  </si>
  <si>
    <t>5th Avenue and Van Buren Street</t>
  </si>
  <si>
    <t>Maywood Police Department.</t>
  </si>
  <si>
    <t>Illinois state troopers were investigating the police for the shooting of Jackson near his home. Police claimed he shot first, his friends and family denied it. No info on whether he was armed.</t>
  </si>
  <si>
    <t>http://articles.chicagotribune.com/2001-11-21/news/0111210117_1_maywood-police-probe-death-house-arrest</t>
  </si>
  <si>
    <t>BVHubbard/whip</t>
  </si>
  <si>
    <t>Tyrone Brown</t>
  </si>
  <si>
    <t>http://www.trbimg.com/img-52e71eab/turbine/bal-md-tryone-brown-maot20110609155932/510/383x510</t>
  </si>
  <si>
    <t>930 N Charles Street</t>
  </si>
  <si>
    <t>21201</t>
  </si>
  <si>
    <t>Brown, a former U.S. Marine, was shot to death by an off-duty Baltimore police officer outside a lounge following an argument over the officer's girlfriend. Brown was unarmed and was shot 12 times. The officer, Gahiji Tshamba, was subsequently given a 15-year prison sentence and ordered into mental health and substance abuse assessments upon release.</t>
  </si>
  <si>
    <t>http://articles.baltimoresun.com/2011-08-16/news/bs-md-ci-tshamba-sentencing-20110816_1_gahiji-tshamba-city-officer-fatal-shooting</t>
  </si>
  <si>
    <t>James Earl Rivera Jr.</t>
  </si>
  <si>
    <t>http://i0.wp.com/sfbayview.com/wp-content/uploads/2012/08/James_Earl_Rivera_Jr..jpg</t>
  </si>
  <si>
    <t>Bancroft Way &amp; Salters Drive</t>
  </si>
  <si>
    <t>After a brief pursuit of the suspect's minivan, police intentionally caused Rivera's vehicle to crash, then claimed to fear for their lives when the car began backing up towards them. The 16-year-old died in a hail of 48 bullets, 19 of which struck his body. Accounts of witnesses and family members differ sharply from police statements.</t>
  </si>
  <si>
    <t>http://archive.news10.net/news/local/story.aspx?storyid=87758</t>
  </si>
  <si>
    <t>Deandre "Trey" Brunston</t>
  </si>
  <si>
    <t>2400 block 126th Street</t>
  </si>
  <si>
    <t>After Brunston fled police attempts to apprehend him on domestic abuse allegations, he was cornered in a doorway near his residence and circled by officers. He claimed to have a pistol, and to be wanted for murder (both of which were false). After abortive negotiations Brunston died in a hail of 81 bullets, 22 of which hit him, and which also fatally wounded a police dog. The dog received medical evaluation by helicopter while Brunston bled to death in the street. In March 2006 the family settled a wrongful death suit with the county for $340,000.</t>
  </si>
  <si>
    <t>https://en.wikipedia.org/wiki/Deandre_Brunston</t>
  </si>
  <si>
    <t>Jonathen Santellana</t>
  </si>
  <si>
    <t>http://cdn.abclocal.go.com/images/ktrk/cms_exf_2007/automation/vod/9358670_600x338.jpg</t>
  </si>
  <si>
    <t>8727 Point Park Drive</t>
  </si>
  <si>
    <t>Navasota Police Department</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</si>
  <si>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</si>
  <si>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</si>
  <si>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Amy Reyna</t>
  </si>
  <si>
    <t>http://assets.nydailynews.com/polopoly_fs/1.1768872.1398445096!/img/httpImage/image.jpg_gen/derivatives/article_970/reyna26n-3-web.jpg?enlarged</t>
  </si>
  <si>
    <t>New Mexico 132</t>
  </si>
  <si>
    <t>Hobbs</t>
  </si>
  <si>
    <t>88260</t>
  </si>
  <si>
    <t>Lea</t>
  </si>
  <si>
    <t>Denver City Texas Police Department</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</si>
  <si>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</si>
  <si>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</si>
  <si>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Antoinette Griffin</t>
  </si>
  <si>
    <t>Highway 21</t>
  </si>
  <si>
    <t>Troutman</t>
  </si>
  <si>
    <t>28166</t>
  </si>
  <si>
    <t>Troutman Police Department</t>
  </si>
  <si>
    <t>Victim was one of seven African-American teenagers killed in an early-morning car crash after a brief police chase. Upon viewing the officer's dash cam video, questions arose about the conduct of the pursuing police car.</t>
  </si>
  <si>
    <t>http://www.goupstate.com/article/20031230/NEWS/312300333?tc=ar</t>
  </si>
  <si>
    <t>Erica Stevenson</t>
  </si>
  <si>
    <t>Dominique Hurtt</t>
  </si>
  <si>
    <t>Antonio Miller</t>
  </si>
  <si>
    <t>Quentin Maurice Reed</t>
  </si>
  <si>
    <t>David Wayne Summers</t>
  </si>
  <si>
    <t>John Lindsey Myers</t>
  </si>
  <si>
    <t>Caesar Ray Cruz</t>
  </si>
  <si>
    <t>http://blogs.ocweekly.com/navelgazing/caesar-ray-cruz.jpg</t>
  </si>
  <si>
    <t>440 N Euclid Street</t>
  </si>
  <si>
    <t>Officers followed Cruz into a Wal-Mart parking lot on suspicion of drug activity or parole violation. Cruz backed his SUV into a patrol car, and five officers opened fire on Cruz with about 20 shots. Police claim he reached in his waistband for a pistol but the victim was unarmed. As of August 2014 the family's lawsuit had reached the Ninth Circuit Court of Appeals.</t>
  </si>
  <si>
    <t>http://www.ocregister.com/articles/police-223888-martinez-parking.html</t>
  </si>
  <si>
    <t>David Raya</t>
  </si>
  <si>
    <t>http://blogs.ocweekly.com/navelgazing/David-Raya_apd.jpg</t>
  </si>
  <si>
    <t>100 block West Guinida Lane</t>
  </si>
  <si>
    <t>92805</t>
  </si>
  <si>
    <t>Raya, a parolee attempting to avoid a warrant, was shot in the back three times by officers of the Anaheim Police Department. He was unarmed. The city paid $245,000 in an agreement to dismiss wrongful death and civil rights suits; one officer involved, Anaheim detective Bruce Linn, was also implicated in the shooting of Caesar Cruz in 2009.</t>
  </si>
  <si>
    <t>http://blogs.ocweekly.com/navelgazing/2014/03/david_raya_anaheim_settlement.php</t>
  </si>
  <si>
    <t>Julian Alexander</t>
  </si>
  <si>
    <t>http://images.onset.freedom.com/ocregister/gallery/mcoddb-b781020277z.120121029150210000gqc1avthr.1.jpg</t>
  </si>
  <si>
    <t>300 block North Muller Street</t>
  </si>
  <si>
    <t>Newlywed Alexander stepped outside his house to investigate an early-morning commotion and was shot twice in the chest by officers of the Anaheim Police Department, who challenged him without identifying themselves. The city quieted settled with the family in 2010 for $1.55 million.</t>
  </si>
  <si>
    <t>http://articles.latimes.com/2008/oct/29/local/me-officer29</t>
  </si>
  <si>
    <t>Mark C. Backlund</t>
  </si>
  <si>
    <t>http://stmedia.startribune.com/images/420*559/2taser0117.jpg</t>
  </si>
  <si>
    <t>I-694 and Silver Lake Road</t>
  </si>
  <si>
    <t>New Brighton</t>
  </si>
  <si>
    <t>55112</t>
  </si>
  <si>
    <t>Officers approached Backlund after a minor one-car collision in the center median. Backlund was argumentative and uncooperative, to the point of punching one of the five responding state troopers, and evidently tried to leave the scene. Officers tasered him three times. He collapsed and was taken to a hospital, where he was pronounced dead.</t>
  </si>
  <si>
    <t>http://www.startribune.com/local/north/13841301.html</t>
  </si>
  <si>
    <t>Matt Daniels</t>
  </si>
  <si>
    <t>http://ak-cache.legacy.net/legacy/images/Cobrands/Kalamazoo/Photos/0004512714Daniels_20121106.jpg</t>
  </si>
  <si>
    <t>100th block Uldricks St</t>
  </si>
  <si>
    <t>Battle Creek</t>
  </si>
  <si>
    <t>49017</t>
  </si>
  <si>
    <t>Battle Creek Police Departmet</t>
  </si>
  <si>
    <t>On November 2nd, 2012, Police were called to Matt Daniels mother's house, where he was reportedly attacking his step father. Daniels' mother told police he had been acting strange and paranoid all day, and had smoked marijuana. Officer Chuck Pelfrey arrived and tried to arrest Daniels, who attacked him. Daniels choked Pelfrey and struck him several times in the face. The two fell to the ground where a single shot was fired, killing Daniels.</t>
  </si>
  <si>
    <t>http://fox17online.com/2012/12/04/new-information-released-in-officer-involved-shooting-case/</t>
  </si>
  <si>
    <t>Harold Joseph Collins</t>
  </si>
  <si>
    <t>26000 Evergreen Rd.</t>
  </si>
  <si>
    <t>48076</t>
  </si>
  <si>
    <t>Southfield Police Department</t>
  </si>
  <si>
    <t>Collins entered a police department lobby and pointed a handgun at an officer, without saying a word. Officers ordered Collins to drop the weapon. When he did not, gunfire was exchanged, injuring one officer and killing Collins. Neighbors believe Collins could not speak because of throat cancer, and that he was very ill.</t>
  </si>
  <si>
    <t>http://www.huffingtonpost.com/2012/11/12/police-station-shooting-southfield-michigan-shootout_n_2116162.html</t>
  </si>
  <si>
    <t>Laurence Fish/ Irish</t>
  </si>
  <si>
    <t>Anthony Stoakley</t>
  </si>
  <si>
    <t>Edmondson Avenue and Denison Street</t>
  </si>
  <si>
    <t>21229</t>
  </si>
  <si>
    <t>Police were dispatched to an intersection in southwest Baltimore on reports of a man brandishing weapons. They found Stoakley with two long kitchen knives, uncooperative and threatening. A female officer shot him once in the stomach. He died a few hours later in a city hospital.</t>
  </si>
  <si>
    <t>http://articles.baltimoresun.com/2011-11-25/news/bs-md-ci-police-shooting-id-20111125_1_knives-city-officer-police-involved-shootings</t>
  </si>
  <si>
    <t>Woodrow Player III</t>
  </si>
  <si>
    <t>http://homicide.latimes.com.s3.amazonaws.com/media/homicide/woodrow_player.jpg</t>
  </si>
  <si>
    <t>11254 Berendo Ave</t>
  </si>
  <si>
    <t>Officers of the L.A. County Sheriff's Department pulled over a car driven by Woodrow Player. They believed he matched the description of someone who had threatened people in the area with a gun. Player exited the car and fled, with officers giving chase. Police claimed Player twice pointed a "dark object" at them during the chase. The second time they opened fire, shooting Player several times and killing him. Although police did find a gun in Player's car, several hundred feet from shooting, the "dark object" police saw was a cell phone. Player's family filed a wrongful death lawsuit, but it was dismissed in 2011</t>
  </si>
  <si>
    <t>http://articles.latimes.com/2009/jul/14/local/me-shooting14</t>
  </si>
  <si>
    <t>Rogelio Serrato</t>
  </si>
  <si>
    <t>http://www.altavistamortuary.com/sitemaker/memsol_data/1012/300465/300465_profile_pic.jpg?1408474342</t>
  </si>
  <si>
    <t>San Antonio Drive</t>
  </si>
  <si>
    <t>Greenfield</t>
  </si>
  <si>
    <t>93927</t>
  </si>
  <si>
    <t>Monterey County Sheriff's Department</t>
  </si>
  <si>
    <t>Fire</t>
  </si>
  <si>
    <t>The county police conducted a military-style SWAT assault on a private residence in seeking Serrato, including a Lenco Bearcat battlewagon. A fire started by a flash-bang grenade caused Serrato's death by smoke inhalation. Fire response was delayed by the SWAT vehicle. Serrato was innocent, unconnected with the crime he was sought for, and unarmed. The county ultimately paid $2.6M in a federal civil rights lawsuit brought by his survivors.</t>
  </si>
  <si>
    <t>http://www.montereyherald.com/crime_courts/ci_23897554/monterey-county-agrees-pay-2-6-million-flash</t>
  </si>
  <si>
    <t>Alberta Spruill</t>
  </si>
  <si>
    <t>http://www2.law.columbia.edu/faculty_franke/Civil%20Rights/web05300309.jpg</t>
  </si>
  <si>
    <t>310 West 143rd Street</t>
  </si>
  <si>
    <t>New York City police conducted an early-morning no-knock SWAT-style raid on Spruill's apartment, based on bad information provided by a drug dealer, and in pursuit of a suspect who was already in custody. The shock of the raid caused the long-time city employee to have a fatal heart attack on the way to the hospital. The city paid her family $1.6M.</t>
  </si>
  <si>
    <t>http://www.nytimes.com/2003/05/17/nyregion/woman-dies-after-police-mistakenly-raid-her-apartment.html</t>
  </si>
  <si>
    <t>Christopher Travis</t>
  </si>
  <si>
    <t>http://media.cmgdigital.com/shared/lt/lt_cache/thumbnail/400/img/photos/2011/11/16/59/de/Christopher_Travis.jpg</t>
  </si>
  <si>
    <t>2220 Piedmont Avenue</t>
  </si>
  <si>
    <t>94720</t>
  </si>
  <si>
    <t>University of California, Berkeley Police Department</t>
  </si>
  <si>
    <t>Campus police responding to reports of man with a gun at UC Berkeley's Haas School of Business lab found Travis, unwilling to surrender his loaded Ruger 9mm. He was killed with five rounds. Later reports indicate he'd attempted suicide with an overdose of drugs days before.</t>
  </si>
  <si>
    <t>http://www.huffingtonpost.com/2011/11/16/christopher-travis-berkeley-shooting_n_1098500.html</t>
  </si>
  <si>
    <t>Ernest Vassell</t>
  </si>
  <si>
    <t>http://ic.pics.livejournal.com/autism_memorial/49349859/22241/22241_original.jpg</t>
  </si>
  <si>
    <t>Northeast 155th Terrace and 14th Avenue</t>
  </si>
  <si>
    <t>Police shot Vassell to death following neighborhood reports of a man brandishing a rifle, and after an encounter in which Vassell was found with a rifle and unresponsive to police demands. The rifle was a toy, and the victim was mentally disabled (autistic).</t>
  </si>
  <si>
    <t>http://www.cbsnews.com/news/north-miami-beach-police-kill-mentally-disabled-man-carrying-toy-gun/</t>
  </si>
  <si>
    <t>Mark Jeffery Sharpe</t>
  </si>
  <si>
    <t>4700 block Broadway</t>
  </si>
  <si>
    <t>95953</t>
  </si>
  <si>
    <t>Sutter County Sheriff Department</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</si>
  <si>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</si>
  <si>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</si>
  <si>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lphillips/ Irish</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</si>
  <si>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</si>
  <si>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</si>
  <si>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</si>
  <si>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</si>
  <si>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</si>
  <si>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Alex Alvarado</t>
  </si>
  <si>
    <t>http://assets.nydailynews.com/polopoly_fs/1.1918222.1409102835!/img/httpImage/image.jpg_gen/derivatives/article_970/san-bernardino-police-department.jpg</t>
  </si>
  <si>
    <t>North Garner Avenue</t>
  </si>
  <si>
    <t>Officers approaching a small group of men were fired upon, injuring one of the officers. Another officer shot and killed one of the men, Alvarado</t>
  </si>
  <si>
    <t>http://ktla.com/2014/08/26/update-expected-on-shootout-that-injured-san-bernardino-police-officer-left-alleged-gunman-dead/</t>
  </si>
  <si>
    <t>Robert J. McMullan</t>
  </si>
  <si>
    <t>http://dailyrepublic.s3.amazonaws.com/files/2012/05/gold_coast_shooting_file_1-1024x794.jpg</t>
  </si>
  <si>
    <t>700 block Gold Coast Drive</t>
  </si>
  <si>
    <t>Police got a report of a man who was seen following a girl home from an elementary school and taking pictures of her. Police said the parents later located a car matching the suspect car's description in the Gold Coast Drive area, which led police to question McMullan. McMullan became aggressive and started yelling at the officer then attacked him, spokesman said. The struggle between Ponce and McMullan became violent, knocking the front door off its hinges. The officer shot and killed McMullan.</t>
  </si>
  <si>
    <t>http://www.dailyrepublic.com/news/crimecourts/police-victim-wrestled-with-police-officer-before-shooting/</t>
  </si>
  <si>
    <t>Kiwane Carrington</t>
  </si>
  <si>
    <t>http://i.imgur.com/6jckA.jpg</t>
  </si>
  <si>
    <t>906 W. Vine St.</t>
  </si>
  <si>
    <t>61821</t>
  </si>
  <si>
    <t>Police went to investigate a home break-in. When the two officers tried to detain the boys, a scuffle ensued during which a police weapon discharged, fatally injuring Mr. Carrington.</t>
  </si>
  <si>
    <t>Accidental, officer suspended for 30 days</t>
  </si>
  <si>
    <t>http://www.news-gazette.com/news/local/2010-04-22/officer-kiwane-carrington-shooting-suspended-30-days.html</t>
  </si>
  <si>
    <t>Saint Clarence</t>
  </si>
  <si>
    <t>Anthony Osorio</t>
  </si>
  <si>
    <t>http://media.utsandiego.com/img/photos/2012/12/05/UTI1677848_t180.jpg?6ec45598a0efd272cf6d6631efc8bbae7a2ee918</t>
  </si>
  <si>
    <t>Greenfield Drive and La Cresta Road</t>
  </si>
  <si>
    <t>92019</t>
  </si>
  <si>
    <t>Three California Highway Patrol officers chased Osorio at high speed in the early morning hours. Osorio crashed and rolled his vehicle but emerged alive. Officers report that the victim made threatening gestures and lunged at them, causing them to fire 33 shots. Eighteen of them hit. Osorio was unarmed.</t>
  </si>
  <si>
    <t>http://www.utsandiego.com/news/2012/dec/05/man-shot-chp-spoke-suicide-investigators-say/</t>
  </si>
  <si>
    <t>Valente Galindo</t>
  </si>
  <si>
    <t>http://extras.mnginteractive.com/live/media/site568/2014/0721/20140721__galindo~1.JPG</t>
  </si>
  <si>
    <t>2100 block Inman Way</t>
  </si>
  <si>
    <t>San Jose police chased a suspect into Galindo's home, where Galindo was in his bedroom watching television. The suspect was caught and subdued by officers, but only after he had slid a weapon under the bedroom door. According to the police, Galindo pointed the weapon at them, although DNA and fingerprint analysis contradicts that story. He was shot once in the chest and killed. As of July 2014 the city of San Jose looks likely to settle an excessive force lawsuit with Galindo's family for $900,000.</t>
  </si>
  <si>
    <t>http://www.mercurynews.com/crime-courts/ci_26191151/san-jose-poised-pay-900-000-settlement-proposed</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</si>
  <si>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</si>
  <si>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</si>
  <si>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</si>
  <si>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</si>
  <si>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http://www.expressnews.com/news/local/article/Lawsuit-Cop-targeted-minorities-in-incident-5405382.php</t>
  </si>
  <si>
    <t>Michael Blair</t>
  </si>
  <si>
    <t>http://ww3.hdnux.com/photos/27/73/35/6272886/3/622x350.jpg</t>
  </si>
  <si>
    <t>7000 block Dawn Bloom</t>
  </si>
  <si>
    <t>77469</t>
  </si>
  <si>
    <t>Fort Bend County Sheriff's Office</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</si>
  <si>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</si>
  <si>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</si>
  <si>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Wilbert J. Prado</t>
  </si>
  <si>
    <t>South 9th Street and West Ohio Avenue</t>
  </si>
  <si>
    <t>53215</t>
  </si>
  <si>
    <t>Off-duty Milwaukee office Alfonzo Glover engaged with undocumented immigrant Prado in a road-rage incident. Glover pursued the victim, ultimately firing 19 shots at his vehicle and then on foot, reloading his .45 pistol at least once. Seven of the eight shots that hit the unarmed Prado struck his back. The city settled with Prado's family for an unspecified amount in 2012. Glover took his own life shortly after being charged with homicide.</t>
  </si>
  <si>
    <t>http://caselaw.findlaw.com/us-7th-circuit/1595766.html</t>
  </si>
  <si>
    <t>Joseph F. Bauschek</t>
  </si>
  <si>
    <t>East Beverly Road and North Cramer Street</t>
  </si>
  <si>
    <t>Shorewood</t>
  </si>
  <si>
    <t>53211</t>
  </si>
  <si>
    <t>University of Wisconsin-Milwaukee Police Department</t>
  </si>
  <si>
    <t>Following a high-speed chase in slick snow conditions, a campus police officer shot at the unarmed victim seven times as he veered threateningly towards, and then past, the officer. Bauschek was fatally struck in the back by one of the bullets.</t>
  </si>
  <si>
    <t>http://www.911jobforums.com/f66/deadly-force-justicfication-shooting-rejected-21367/</t>
  </si>
  <si>
    <t>Justin Fields</t>
  </si>
  <si>
    <t>http://media.jrn.com/images/185*256/fields2052705.jpg</t>
  </si>
  <si>
    <t>Martin Luther King Drive and North Avenue</t>
  </si>
  <si>
    <t>As Fields's Cadillac stood partly blocking a fire truck on Water Street in downtown Milwaukee, officer Craig Nawotka approached the vehicle and ordered Fields to move, then drew his weapon, broke the car window, and attempted to grab the car keys. Fields drove a short distance. Under no threat, Natwotka fired three shots and struck the unarmed driver in the back.</t>
  </si>
  <si>
    <t>http://www.jsonline.com/news/milwaukee/29505064.html</t>
  </si>
  <si>
    <t>Edward Pundsack</t>
  </si>
  <si>
    <t>South 13th and West Arthur Avenue</t>
  </si>
  <si>
    <t>Following a low-speed car chase near midnight on the 22nd, Sergeant Mark Wagner shot into Pundsack's Chevy Blazer eight times, six of which struck the unarmed Pundsack and killed him. Wagner claimed another officer Dustin Frank was in jeopardy because standing in the path of the Blazer. An investigation showed Frank had not emerged from his squad car.</t>
  </si>
  <si>
    <t>http://news.google.com/newspapers?nid=1683&amp;dat=20041223&amp;id=Z7oaAAAAIBAJ&amp;sjid=akUEAAAAIBAJ&amp;pg=1786,2991312</t>
  </si>
  <si>
    <t>Larry Jerome Jenkins</t>
  </si>
  <si>
    <t>http://www.milwaukeerenaissance.com/JusticeForLarryJodyJenkins/HomePage?action=download&amp;upname=LarryJodyJenkins102.jpg</t>
  </si>
  <si>
    <t>4500 block North 37th Street</t>
  </si>
  <si>
    <t>53209</t>
  </si>
  <si>
    <t>Jenkins, as a passenger in a car stopped for traffic violations, fled on foot from Milwaukee police. After a foot chase involving officer Jon Bartlett, Jenkins happened to see family members in another car, which he entered. Bartlett contended that Jenkins drove and attempted to use that car as a weapon (a version contradicted by witnesses), and shot nine times, seven of which struck Jenkins and killed him. Bartlett is currently serving a prison sentence in connection with the unrelated 2004 Frank Jude Jr. beating case.</t>
  </si>
  <si>
    <t>http://caselaw.findlaw.com/us-7th-circuit/1289701.html</t>
  </si>
  <si>
    <t>Daniel J. Kleinmann</t>
  </si>
  <si>
    <t>http://www.wisn.com/image/view/-/17552224/highRes/1/-/sv8j8t/-/Kleimann.jpg</t>
  </si>
  <si>
    <t>3800 block South 1st Street</t>
  </si>
  <si>
    <t>Kleinmann, wanted for felony escape from the nearby Washington County Jail and then reported to have committed an armed robbery, was approached by a uniformed Milwaukee County officer. The officer claimed to be in fear of his life, and shot Kleinmann to death. No weapon was found at the scene.</t>
  </si>
  <si>
    <t>http://www.jsonline.com/news/crime/no-weapon-found-in-fatal-shooting-by-milwaukee-police-a27ptij-180886651.html</t>
  </si>
  <si>
    <t>Regan Marshall Wagner</t>
  </si>
  <si>
    <t>http://bloximages.chicago2.vip.townnews.com/news-journal.com/content/tncms/assets/v3/editorial/5/df/5df21367-2523-526f-8c26-e5b21e06c98b/53e5a393243e4.preview-300.jpg</t>
  </si>
  <si>
    <t>400 block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</si>
  <si>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</si>
  <si>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</si>
  <si>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</si>
  <si>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Docmartin</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</si>
  <si>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</si>
  <si>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</si>
  <si>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</si>
  <si>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</si>
  <si>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South Green Street.</t>
  </si>
  <si>
    <t>http://www.news-journal.com/news/police/mom-of-robbery-suspect-shot-by-police-i-just-don/article_27eab4f8-a86c-11e3-a4e6-0019bb2963f4.html</t>
  </si>
  <si>
    <t>Royal Shawn Bingamen</t>
  </si>
  <si>
    <t>Hubbard and South Virginia street</t>
  </si>
  <si>
    <t>Officers appeared to have shot the man during a gun battle that ensued after he was chased from a CVS Pharmacy, where the man allegedly shot a patron and robbed the store.</t>
  </si>
  <si>
    <t>http://www.rgj.com/story/news/crime/2014/09/01/reno-robbery-suspect-fatally-shot-police/14933497/</t>
  </si>
  <si>
    <t>Me</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</si>
  <si>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</si>
  <si>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</si>
  <si>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</si>
  <si>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</si>
  <si>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</si>
  <si>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</si>
  <si>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George Carson</t>
  </si>
  <si>
    <t>NW 50 Ave and NW 190 Rd</t>
  </si>
  <si>
    <t>Hoisington</t>
  </si>
  <si>
    <t>67544</t>
  </si>
  <si>
    <t>Barton</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</si>
  <si>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</si>
  <si>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</si>
  <si>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Adam Alcozer</t>
  </si>
  <si>
    <t>http://bloximages.chicago2.vip.townnews.com/wahpetondailynews.com/content/tncms/assets/v3/editorial/1/04/10416ff6-0229-11e4-a334-0019bb2963f4/53b46eb309ba1.image.jpg</t>
  </si>
  <si>
    <t>300 block Sixth Street North</t>
  </si>
  <si>
    <t>Wahpeton</t>
  </si>
  <si>
    <t>58075</t>
  </si>
  <si>
    <t>Wahpeton Police Department</t>
  </si>
  <si>
    <t>Adam Alcozer was killed after the vehicle he was driving lost control and rolled while fleeing from police. The passenger in the van, 37-year-old Ephram Luna, was injured.</t>
  </si>
  <si>
    <t>http://www.valleynewslive.com/story/25912942/update-wahpeton-man-involved-in-deadly-crash-identified</t>
  </si>
  <si>
    <t>Eduardo Prieto</t>
  </si>
  <si>
    <t>http://www.local10.com/image/view/-/16527252/highRes/1/-/qg6i9g/-/Eduardo-Prieto-jpg.jpg</t>
  </si>
  <si>
    <t>124 S. Federal Highway</t>
  </si>
  <si>
    <t>Hallandale Beach Police</t>
  </si>
  <si>
    <t>Hallandale Beach Police were called after Eduardo Prieto fled a Wal-Mart store where he had been suspected of shoplifting. It was reported he had a knife and a gun. Police caught up to Prieto and ordered him to get out of his car. A witness said Prieto put his hands out with something in them. The police then shot him.</t>
  </si>
  <si>
    <t>http://articles.sun-sentinel.com/2012-09-12/news/fl-hallandale-police-shooting-folo-20120907_1_hallandale-beach-police-sonia-quinones-police-officers</t>
  </si>
  <si>
    <t>Mark Fernandes McMullen</t>
  </si>
  <si>
    <t>http://d22r54gnmuhwmk.cloudfront.net/photos/4/uf/xi/rPUFxinpfosaWaJ-556x313-noPad.jpg</t>
  </si>
  <si>
    <t>1149 Hingham St</t>
  </si>
  <si>
    <t>02370</t>
  </si>
  <si>
    <t>Plain-clothes Boston police officers noticed McMullen sitting in a car with a known prostitute and approached the vehicle. As the woman climbed out of the car, McMullen accelerated backward and struck her. After chasing McMullen for 18 miles, police shot him dead.</t>
  </si>
  <si>
    <t>http://www.patriotledger.com/article/20120229/News/302299644</t>
  </si>
  <si>
    <t>J Hanson</t>
  </si>
  <si>
    <t>Andre Luis DeCastro Martins</t>
  </si>
  <si>
    <t>http://www.capecodonline.com/apps/pbcsi.dll/bilde?Site=CC&amp;Date=20080728&amp;Category=NEWS11&amp;ArtNo=807280313&amp;Ref=AR&amp;maxH=230&amp;maxW=370&amp;border=0&amp;Q=80&amp;cb=20080728180900</t>
  </si>
  <si>
    <t>Baxter Avenue</t>
  </si>
  <si>
    <t>West Yarmouth</t>
  </si>
  <si>
    <t>02673</t>
  </si>
  <si>
    <t>Yarmouth Police Department</t>
  </si>
  <si>
    <t>Police spotted Martins speeding at 1 am and tried to pull him over. Martins fled the scene until getting rammed by officers trying to turn around from a road block. Officer exits car and is allegedly almost hit by Martins as he tries to flee again in car, but police fires 3 shots through side and rear window. Martins dies from wounds in hospital.</t>
  </si>
  <si>
    <t>http://www.capecodonline.com/apps/pbcs.dll/article?AID=/20080920/NEWS/809200315</t>
  </si>
  <si>
    <t>Richard Steven Poccia</t>
  </si>
  <si>
    <t>http://bloximages.chicago2.vip.townnews.com/napavalleyregister.com/content/tncms/assets/v3/editorial/2/8c/28c18506-09a4-11e0-a906-001cc4c002e0/4d0afe84c5b86.image.jpg</t>
  </si>
  <si>
    <t>304 East Spring Street</t>
  </si>
  <si>
    <t>94559</t>
  </si>
  <si>
    <t>Police officers had responded to the home of Richard Poccia on Nov. 28, 2010, when the 60-year-old nurse was in a state of mental health distress. Though Poccia told police on the phone that he would come out of his house unarmed, police escalated the situation by launching a "full-scale SWAT action." Officers shouted conflicting directions while pointing their guns at 60-year-old nurse. After Officer Brad Baker stunned Poccia with a Taser gun, Officer Nick Dalessi shot Poccia at close range in the back of the head with an assault rifle.</t>
  </si>
  <si>
    <t>http://www.courthousenews.com/2012/09/05/49957.htm</t>
  </si>
  <si>
    <t>spoccia</t>
  </si>
  <si>
    <t>Maliki Yawmi-Deen Raymond</t>
  </si>
  <si>
    <t>554 W. 149th St</t>
  </si>
  <si>
    <t>New York Police say undercover officers witnessed Raymond buy cocaine, and then swallow it in an attempt to thwart arrest. He began complaining of stomach pains and had multiple seizures. Raymond was taken to the hospital where he died. When Raymond's mother identified her son's body, she claimed he had multiple bruises and looked beaten. A friend believes he was in New York to investigate police brutality for a paper.</t>
  </si>
  <si>
    <t>http://www.villagevoice.com/2000-07-11/news/cocaine-and-conspiracy/full/</t>
  </si>
  <si>
    <t>John Thomas</t>
  </si>
  <si>
    <t>http://www.fatalencounters.org/wp-content/uploads/2013/10/JohnThomas.jpg</t>
  </si>
  <si>
    <t>600 Old Exeter Rd.</t>
  </si>
  <si>
    <t>Cassville</t>
  </si>
  <si>
    <t>65625</t>
  </si>
  <si>
    <t>Barry</t>
  </si>
  <si>
    <t>Cassville Police Department</t>
  </si>
  <si>
    <t>Thomas attacked Officer Donald Privett with a metal pipe. The officer then fired his weapon. Thomas died on the way to a Springfield hospital. The officer was taken to the hospital in Cassville for his injuries, and was treated and released.</t>
  </si>
  <si>
    <t>http://www.ky3.com/news/local/deadly-offiverinvolved-shooting-kills-cassville-man-officer-injured/21048998_26424836</t>
  </si>
  <si>
    <t>Tracy Lannum</t>
  </si>
  <si>
    <t>Jadzia Bobek</t>
  </si>
  <si>
    <t>3000 block North Milwaukee Avenue</t>
  </si>
  <si>
    <t>Alonzo Caudillo was a Chicago police officer who killed Bobek while allegedly driving drunk. Although Bobek lay nearby with serious injuries and officers said they smelled alcohol on Caudillo, he was not handcuffed, his blood was not forcibly drawn, and he was allowed to sit for more than four hours before he refused to take a breath exam.</t>
  </si>
  <si>
    <t>http://articles.chicagotribune.com/2005-01-12/news/0501130009_1_police-officer-chicago-police-credit-for-good-time</t>
  </si>
  <si>
    <t>p(dot)lane</t>
  </si>
  <si>
    <t>Veronica Rizzo-Acevedo</t>
  </si>
  <si>
    <t>http://ak-cache.legacy.net/legacy/images/Cobrands/chicagosuntimes/Photos/rizzoveronica.jpg_20140421.jpg</t>
  </si>
  <si>
    <t>5300 block South Austin Avenue</t>
  </si>
  <si>
    <t>60638</t>
  </si>
  <si>
    <t>Investigators believe Acevedo, a 25-year veteran of the force, shot his wife before turning the gun on himself.</t>
  </si>
  <si>
    <t>http://www.nbcchicago.com/news/local/Corrections-Officer-Woman-Found-Shot-255923841.html</t>
  </si>
  <si>
    <t>Charles Eimers</t>
  </si>
  <si>
    <t>http://thebluepaper.com/-/wp-content/uploads/2014/04/Charles-Eimers-photo-1-cropped.jpg</t>
  </si>
  <si>
    <t>1405 Duval Street</t>
  </si>
  <si>
    <t>Key West</t>
  </si>
  <si>
    <t>33040</t>
  </si>
  <si>
    <t>Key West Police Department</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</si>
  <si>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</si>
  <si>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http://thebluepaper.com/article/police-deny-responsibility-in-death-of-tourist-thanksgiving-day/</t>
  </si>
  <si>
    <t>Publius</t>
  </si>
  <si>
    <t>Guy Jermone Jarreau Jr.</t>
  </si>
  <si>
    <t>http://2.bp.blogspot.com/-HkR4fjN23Ug/UUY7hhjSk-I/AAAAAAAAVAw/_npnRi0hgpg/s1600/Clipboard12.jpg</t>
  </si>
  <si>
    <t>2118 Sonoma Blvd</t>
  </si>
  <si>
    <t>Jarreau was helping a group of students making an anti-violence music video when police arrived at the scene after receiving reports of a man brandishing a gun. Police said Jarreau ran into an alley and flashed a gun at officers, but witnesses stated that Jarreau was unarmed at the time.</t>
  </si>
  <si>
    <t>http://www.courthousenews.com/2012/12/12/53055.htm</t>
  </si>
  <si>
    <t>spoccia/Riley</t>
  </si>
  <si>
    <t>Joel Reuter</t>
  </si>
  <si>
    <t>http://tribkcpq.files.wordpress.com/2013/07/standoff.jpeg?w=770</t>
  </si>
  <si>
    <t>100 block Bellevue Ave East.</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</si>
  <si>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</si>
  <si>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</si>
  <si>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</si>
  <si>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Julius Cecil Freeman</t>
  </si>
  <si>
    <t>http://www.kiserfuneralhome.com/obituaries/uploads/OI1610049294_201401311549497720001.jpg</t>
  </si>
  <si>
    <t>207 Commerce Ave</t>
  </si>
  <si>
    <t>29709</t>
  </si>
  <si>
    <t>Department of Probation, Parole and Pardon Services</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</si>
  <si>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</si>
  <si>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</si>
  <si>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Michael Coleman Edinger</t>
  </si>
  <si>
    <t>1 Medical Center Blvd</t>
  </si>
  <si>
    <t>Winston-Salem</t>
  </si>
  <si>
    <t>27103</t>
  </si>
  <si>
    <t>Mount Airy Police Department</t>
  </si>
  <si>
    <t>During a dispute, Edinger allegedly assaulted his mother and shot his step-father six times, leading police to respond to the family home. Edinger then fired several times at responding officers, leading Mount Airy Police Department Officer Carlos Garcia to fire back and fatally wound Edinger. Garcia was later cleared of any wrongdoing.</t>
  </si>
  <si>
    <t>http://www.dailyadvance.com/node/225833</t>
  </si>
  <si>
    <t>Erik Charles Lebak</t>
  </si>
  <si>
    <t>28000 Fig Tree Lane</t>
  </si>
  <si>
    <t>96002</t>
  </si>
  <si>
    <t>Erik Charles Lebak was suicidal. He was armed with a handgun and a shotgun and shot multiple times by two Redding Police Department officers who responded to the scene.</t>
  </si>
  <si>
    <t>http://www.redding.com/news/local-news/deputies-person-shot-on-fig-tree-lane</t>
  </si>
  <si>
    <t>R.V. Scheide</t>
  </si>
  <si>
    <t>Thomas Joseph Loewe</t>
  </si>
  <si>
    <t>http://archives.starbulletin.com/2008/03/21/news/art4b.jpg</t>
  </si>
  <si>
    <t>98-1005 Moanalua Road, #231</t>
  </si>
  <si>
    <t>'Aiea</t>
  </si>
  <si>
    <t>96701</t>
  </si>
  <si>
    <t>Thomas Joseph Loewe was shot and killed while attempting to flee police.</t>
  </si>
  <si>
    <t>http://archives.starbulletin.com/2008/03/21/news/story04.html</t>
  </si>
  <si>
    <t>Anonymous1259302</t>
  </si>
  <si>
    <t>Russell Lydell Smith</t>
  </si>
  <si>
    <t>http://www.fatalencounters.org/wp-content/uploads/2013/10/RussellLydellSmith.jpg</t>
  </si>
  <si>
    <t>5000 block 43rd Avenue South</t>
  </si>
  <si>
    <t>Bellevue Police Departmen</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</si>
  <si>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</si>
  <si>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</si>
  <si>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James Bowman</t>
  </si>
  <si>
    <t>East Ninth Street and Sutro Street</t>
  </si>
  <si>
    <t>Sparks Police Department, Washoe County Sheriff's Office</t>
  </si>
  <si>
    <t>Details are sketchy, but media reports say Bowman was a convicted felon and being tailed by police prior to the shooting.</t>
  </si>
  <si>
    <t>http://www.kolotv.com/home/headlines/Officer-Involved-Shooting-Shuts-Down-Sutro-and-So-273796761.html</t>
  </si>
  <si>
    <t>Elisei Borlovan</t>
  </si>
  <si>
    <t>Industrial Avenue</t>
  </si>
  <si>
    <t>05495</t>
  </si>
  <si>
    <t>Vermont State Police, Williston Police Department</t>
  </si>
  <si>
    <t>Police were called about a burglary at BJ's Gun Shop. Borlovan was blocked in his vehicle and pointed an assault rifle at officers who opened fire, killing him.</t>
  </si>
  <si>
    <t>https://drive.google.com/file/d/0B-l9Ys3cd80feXNQRFFpQ1pCaUk/edit?usp=sharing</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</si>
  <si>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</si>
  <si>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</si>
  <si>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</si>
  <si>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</si>
  <si>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</si>
  <si>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</si>
  <si>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George Demarais</t>
  </si>
  <si>
    <t>http://cmsimg.burlingtonfreepress.com/apps/pbcsi.dll/bilde?Site=BT&amp;Date=20121008&amp;Category=NEWS07&amp;ArtNo=310080017&amp;Ref=V1&amp;MaxW=300&amp;Border=0&amp;Two-police-bullets-killed-Middlebury-man-chief-says</t>
  </si>
  <si>
    <t>5454 Case Street</t>
  </si>
  <si>
    <t>Middlebury</t>
  </si>
  <si>
    <t>05753</t>
  </si>
  <si>
    <t>Addison</t>
  </si>
  <si>
    <t>Middlebury Police Department</t>
  </si>
  <si>
    <t>The incident began when George Demarais called 911 and stated that he intended to commit "suicide by cop." He did not answer repeated telephone calls to his home, and when police responded to his home, he did not answer the door. He was then seen walking out of his house carrying a long gun. He refused to communicate with the police, and walked into a heavily wooded area behind his house. Four Middlebury Police Department officers attempted to set up a perimeter around the house by entering the woods behind it. Two of the officers made contact with Demarais. Covey ordered him to show his hands, and Demarais fired a weapon at Covey. Both officers returned fire, and Demarais was killed.</t>
  </si>
  <si>
    <t>https://drive.google.com/file/d/0B-l9Ys3cd80fT2hub1pENmhwSEk/edit?usp=sharing</t>
  </si>
  <si>
    <t>James Lamont</t>
  </si>
  <si>
    <t>http://ww4.hdnux.com/photos/01/40/35/395095/5/628x471.jpg</t>
  </si>
  <si>
    <t>State Street and Grove Street</t>
  </si>
  <si>
    <t>James Lamont had an active arrest warrant from New York for a parole violation. Further information indicated that Lamont was to be considered armed and dangerous, and was suspected of being involved in recent armed robberies of drug dealers in New York and Vermont. He was identified as a passenger in a vehicle driven by a friend. The trooper initiated a felony stop of the vehicle, which pulled in the parking lot of a Stewart's convenience store. Lamont was ordered out of the vehicle and given instructions on what to do. He failed to comply with the officer's repeated instructions, and eventually moved away from the police officers, lifted up his shirt and pulled out a gun, pointing it at the trooper, who fired 5 shots, hitting and killing Lamont.</t>
  </si>
  <si>
    <t>https://drive.google.com/file/d/0B-l9Ys3cd80fUGJMeFJ6RG5FQ2c/edit?usp=sharing</t>
  </si>
  <si>
    <t>Maurice Lizotte</t>
  </si>
  <si>
    <t>919 Vt Route 100 South</t>
  </si>
  <si>
    <t>Rochester.</t>
  </si>
  <si>
    <t>05767</t>
  </si>
  <si>
    <t>Lizotte's family members contacted police about his erratic behavior and mental health issues. When officers arrived, he fired on them. They returned fire, killing him.</t>
  </si>
  <si>
    <t>https://drive.google.com/file/d/0B-l9Ys3cd80fZW4xcGhUS29halU/edit?usp=sharing</t>
  </si>
  <si>
    <t>Merrill Patten</t>
  </si>
  <si>
    <t>Vergennes</t>
  </si>
  <si>
    <t>05491</t>
  </si>
  <si>
    <t>Vergennes Police Department</t>
  </si>
  <si>
    <t>Officers were responding to a domestic violence report. They were inside an apartment when Patten pulled a shotgun and pointed it toward them. They fired, killing Patten.</t>
  </si>
  <si>
    <t>https://drive.google.com/file/d/0B-l9Ys3cd80fX1NvcUZyaXV0NUU/edit?usp=sharing</t>
  </si>
  <si>
    <t>Darren Tufts</t>
  </si>
  <si>
    <t>1284 Lower Plain</t>
  </si>
  <si>
    <t>05033</t>
  </si>
  <si>
    <t>Officers were responding to a complaint about gunfire. Tufts started the house on fire, and had an assault rifle and a pistol. Officers shot and killed him..</t>
  </si>
  <si>
    <t>https://drive.google.com/file/d/0B-l9Ys3cd80fbXAwTHhHaDJ4NFk/edit?usp=sharing</t>
  </si>
  <si>
    <t>Randy Wiggin</t>
  </si>
  <si>
    <t>149 Websterville Road</t>
  </si>
  <si>
    <t>Websterville</t>
  </si>
  <si>
    <t>05678</t>
  </si>
  <si>
    <t>Barre Town Police Department</t>
  </si>
  <si>
    <t>Wiggin was told to report tp the police station. He pulled a buck knife, refused to drop it, and the officer shot and killed him.</t>
  </si>
  <si>
    <t>https://drive.google.com/file/d/0B-l9Ys3cd80fVkZkNkdOckx0VkE/edit?usp=sharing</t>
  </si>
  <si>
    <t>Wendell Wilcox</t>
  </si>
  <si>
    <t>Cliff Street</t>
  </si>
  <si>
    <t>05860</t>
  </si>
  <si>
    <t>Wilcox had taken a 30-06 rifle and fired three shots in the direction of a neighbor's home. When police arrived, Wilcox was still armed with the rifle. Trooper Smith ordered Wilcox to put down his weapon numerous times, but Wilcox did not comply. According to witnesses, Wilcox was shouting obscenities and threatening the Trooper. Wilcox, still carrying his weapon, advanced towards Trooper Smith, despite repeated requests by the officer for Wilcox to stop and drop his weapon. Finally Wilcox raised and pointed the rifle in the officer's direction, at which point Trooper Smith fired two shots, killing Wilcox.</t>
  </si>
  <si>
    <t>https://drive.google.com/file/d/0B-l9Ys3cd80fS1ZIQnRPZ0ZLRVk/edit?usp=sharing</t>
  </si>
  <si>
    <t>Gerald "Dusty" Woodburn</t>
  </si>
  <si>
    <t>Lake Dunmore Road</t>
  </si>
  <si>
    <t>05769</t>
  </si>
  <si>
    <t>Officers were responding to a report that Woodburn had a gun and was looking to harm another person. He was at the residence when officers arrived. He had a woman hostage and refused to drop his gun. The officers and Woodburn exchanged gunfire, and Woodburn was killed.</t>
  </si>
  <si>
    <t>https://drive.google.com/file/d/0B-l9Ys3cd80feWI2M0FQN181SlU/edit?usp=sharing</t>
  </si>
  <si>
    <t>9/12/2014/01</t>
  </si>
  <si>
    <t>Derek M. Kairney</t>
  </si>
  <si>
    <t>51 Birch Road</t>
  </si>
  <si>
    <t>South Windsor</t>
  </si>
  <si>
    <t>06072</t>
  </si>
  <si>
    <t>South Windsor Police Department</t>
  </si>
  <si>
    <t>Police sought Kairney for unknown reasons and found him at his house. The police version of events is that Kairney came at them with a knife, and that officers tasered him at the same moment that he knifed himself to death, a story that is unclear and dubious. Because no "deadly force" was used, no police investigation was published. The medical examiner ruled the death a suicide.</t>
  </si>
  <si>
    <t>http://articles.courant.com/2009-06-23/news/south-windsor-taser-0623.art_1_stun-gun-state-police-knife</t>
  </si>
  <si>
    <t>Agim Beqiraj</t>
  </si>
  <si>
    <t>http://valley.newhavenindependent.org/uploads/photos/Agim_Beqiraj_Photo.jpg</t>
  </si>
  <si>
    <t>1 Oxford Road</t>
  </si>
  <si>
    <t>Seymour</t>
  </si>
  <si>
    <t>06478</t>
  </si>
  <si>
    <t>Seymour Police Department</t>
  </si>
  <si>
    <t>Beqiraj, reportedly despondent, was located by police in his Mitsubishi SUV parked in a Mobil gas station parking lot. Three officers approached the car. According to police descriptions, Beqiraj had shot himself in the face or mouth before they arrived with a .22 caliber pistol. When his car was blocked and he was instructed to surrender his weapon, he shot himself twice more in the face or mouth without losing consciousness. He then pointed his pistol at officers, who then shot him once in the chest in self-defense.</t>
  </si>
  <si>
    <t>http://www.ct.gov/csao/cwp/view.asp?A=1802&amp;Q=494048</t>
  </si>
  <si>
    <t>Angel Hiraldo</t>
  </si>
  <si>
    <t>http://3.bp.blogspot.com/-MS8tj9poit0/T5Qjb24ipWI/AAAAAAAAUyI/BYdKy2aDVSc/s1600/AngelHiraldo.jpg</t>
  </si>
  <si>
    <t>Morton St &amp; Norfolk St</t>
  </si>
  <si>
    <t>Meriden</t>
  </si>
  <si>
    <t>06451</t>
  </si>
  <si>
    <t>Meriden Police Department</t>
  </si>
  <si>
    <t>Police responded to an early-morning disturbance call to find Hiraldo on the porch of a house with a hammer in hand, breaking things. The victim advanced on the officers and refused to drop the hammer. He was tasered, and immediately began having trouble breathing. He died within an hour.</t>
  </si>
  <si>
    <t>http://www.ct.gov/despp/cwp/view.asp?Q=502960</t>
  </si>
  <si>
    <t>Angel Luis Cajigas aka Paul Rosado</t>
  </si>
  <si>
    <t>10 Maple Branch Road</t>
  </si>
  <si>
    <t>Police responding to a domestic disturbance call found Cajigas uncooperative and flourishing a pair of scissors. An attempt to Taser him did not work. They resolved the situation by fatally shooting him four times.</t>
  </si>
  <si>
    <t>http://www.ct.gov/csao/cwp/view.asp?A=1802&amp;Q=514920</t>
  </si>
  <si>
    <t>Anibal Rosario-Rodriguez</t>
  </si>
  <si>
    <t>http://media.nbcconnecticut.com/images/485*364/ROSARIO+Anibal.jpg</t>
  </si>
  <si>
    <t>Spring and North Streets</t>
  </si>
  <si>
    <t>New Britain</t>
  </si>
  <si>
    <t>06051</t>
  </si>
  <si>
    <t>New Britain Police Department</t>
  </si>
  <si>
    <t>Sought in connection with a separate incident, 61-year-old Rosario-Rodriguez fled police contact in his car and then on foot through downtown New Britain. Officers tasered him; he died shortly after. Press reports describe police telling his daughter he died of a heart attack. A subsequent ruling by the medical examiner ascribed his death to a ruptured spleen.</t>
  </si>
  <si>
    <t>http://articles.courant.com/2010-07-14/community/hc-new-britain-taser-0714-20100713_1_tasered-new-britain-police-department-elizabeth-rosario</t>
  </si>
  <si>
    <t>Anthony E. Newfield</t>
  </si>
  <si>
    <t>52 Farmington Avenue</t>
  </si>
  <si>
    <t>06053</t>
  </si>
  <si>
    <t>After putting in a full work day, Newfield began drinking in the afternoon and became progressively more aggressive on a round of visits to friends and acquaintances. By 7 pm he had threatened his mother and stepfather with knives, to the point of his mother calling the police. Officers of the New Britain police department challenged Newfield on his own porch to drop his knives. When non-compliant, they shot him three times.</t>
  </si>
  <si>
    <t>http://www.ct.gov/csao/cwp/view.asp?a=1802&amp;q=286118</t>
  </si>
  <si>
    <t>Brian Christopher Batten</t>
  </si>
  <si>
    <t>33 William Street</t>
  </si>
  <si>
    <t>06511</t>
  </si>
  <si>
    <t>East Haven Police Department</t>
  </si>
  <si>
    <t>Batten fled from a domestic disturbance call and led police on a car chase that ended when he crashed his car into a chain link fence. Officers approaching his vehicle saw him flourish a revolver. They shot him twice with a rifle; one bullet penetrated his back and killed him.</t>
  </si>
  <si>
    <t>http://www.ct.gov/csao/cwp/view.asp?a=1802&amp;q=419900</t>
  </si>
  <si>
    <t>Christopher Morro</t>
  </si>
  <si>
    <t>Pearl Harbor Memorial Bridge</t>
  </si>
  <si>
    <t>06510</t>
  </si>
  <si>
    <t>East Haven Police Department and Connecticut State Police</t>
  </si>
  <si>
    <t>Morro and an accomplice staged an armed robbery and fled in a vehicle towards the Q Bridge in New Haven. Police boxed them in in stalled traffic, after their attempts to escape damaged several other vehicles. The accomplice surrendered. Morro shot and wounded three officers from the vehicle before he was struck by three police bullets. He died at the scene.</t>
  </si>
  <si>
    <t>http://www.ct.gov/csao/cwp/view.asp?a=1802&amp;q=319932</t>
  </si>
  <si>
    <t>Daniel Johnston</t>
  </si>
  <si>
    <t>461 Main Street</t>
  </si>
  <si>
    <t>Willimantic</t>
  </si>
  <si>
    <t>06226</t>
  </si>
  <si>
    <t>Willimantic Police Department</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</si>
  <si>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</si>
  <si>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</si>
  <si>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David Mills</t>
  </si>
  <si>
    <t>131 Helen St.</t>
  </si>
  <si>
    <t>06514</t>
  </si>
  <si>
    <t>Hamden Police Department</t>
  </si>
  <si>
    <t>Mills was in an early-morning fight with a friend when police arrived to separate them. Mills, with PCP in his system, became violently uncooperative. Police tasered him four or more times as he kicked, punched and bit officers. Within an hour Mills was dead. The city settled with the victim's mother for $125,000 in October 2012 against a claim of unreasonable force and improper training.</t>
  </si>
  <si>
    <t>http://www.nhregister.com/general-news/20121018/hamden-settles-lawsuit-for-125k-in-death-after-2007-taser-incident</t>
  </si>
  <si>
    <t>Dennis Kissel</t>
  </si>
  <si>
    <t>25 New Haven Road</t>
  </si>
  <si>
    <t>06483</t>
  </si>
  <si>
    <t>Optometrist Kissel made an appointment with another eye doctor under an assumed name, appeared at the other doctor's office, and shot him twice, once in the head and once in the hand. Kissel was then trapped in the office. When Seymour police arrived, Kissel reportedly "lunged" at them, and they shot him to death. The other doctor survived.</t>
  </si>
  <si>
    <t>http://www.ct.gov/csao/cwp/view.asp?a=1802&amp;q=306654</t>
  </si>
  <si>
    <t>Desjon Jamal Edwards</t>
  </si>
  <si>
    <t>http://ak-cache.legacy.net/legacy/images/Cobrands/TheDay/Photos/13130_6122009_1.jpg</t>
  </si>
  <si>
    <t>8 Windy Ridge Place</t>
  </si>
  <si>
    <t>Waterford</t>
  </si>
  <si>
    <t>06385</t>
  </si>
  <si>
    <t>Waterford Police Department</t>
  </si>
  <si>
    <t>Edwards was at home with his mother and girlfriend, having been discharged from substance-abuse treatment earlier that day, then drinking heavily. The police arrived and found him upstairs, irrational, and armed with a small knife. Two attempts to Taser him had no effect. The confrontation ended with one of the officers stabbed by Edwards, and Edwards with two gunshot wounds that he died of several hours later.</t>
  </si>
  <si>
    <t>http://www.ct.gov/csao/cwp/view.asp?a=1802&amp;q=453890</t>
  </si>
  <si>
    <t>Donovan Tyrone Graham</t>
  </si>
  <si>
    <t>http://ak-cache.legacy.net/legacy/images/Cobrands/HartfordCourant/Photos/GRAHDONO.jpg</t>
  </si>
  <si>
    <t>55 Willow Street</t>
  </si>
  <si>
    <t>06450</t>
  </si>
  <si>
    <t>Army veteran Graham was at home in a public housing complex when his neighbors complained about noise. Agitated by the visit of three (then four) officers, Donovan was uncooperative. One officer tasered Graham for 13 seconds, which appeared to have no effect. Another officer tasered him 10 more times within the next four minutes. As the victim was finally restrained, which required five sets of handcuffs, his breathing became shallow. Graham's subsequent death was attributed by the medical examiner to "natural causes".</t>
  </si>
  <si>
    <t>http://investmentwatchblog.com/police-department-tasers-a-mentally-ill-man-11-times-in-the-span-of-4-minutes-resulting-in-his-death/</t>
  </si>
  <si>
    <t>Eddie Reyes</t>
  </si>
  <si>
    <t>13 Courtland Street</t>
  </si>
  <si>
    <t>06040</t>
  </si>
  <si>
    <t>Manchester Police Department</t>
  </si>
  <si>
    <t>Reyes was killed by a police sniper after he'd taken his own wife and two sons hostage for two hours, wounded an officer in the shoulder, and fired a total of 75 to 100 rounds at police.</t>
  </si>
  <si>
    <t>http://articles.courant.com/2011-05-20/news/hc-manchester-shooting-folo-0521-20110520_1_manchester-police-police-officers-police-sniper</t>
  </si>
  <si>
    <t>Efrain Carrion</t>
  </si>
  <si>
    <t>7223 Town Ridge</t>
  </si>
  <si>
    <t>06457</t>
  </si>
  <si>
    <t>Middletown Police Department</t>
  </si>
  <si>
    <t>Never arrested or charged with a crime, after willingly allowing himself to be handcuffed "for his own protection", Carrion was tasered 35 times for periods as long as 24 seconds each, beaten with weapons and fists, bitten by a police attack dog, and allowed to fall down a flight of stairs (while handcuffed) and crawl naked 20 feet into a brush thicket, after family members had called police for assistance with a medical emergency. The medical examiner attributed Carrion's death to "excited delirium."</t>
  </si>
  <si>
    <t>http://www.middletownpress.com/general-news/20120607/estate-of-middletown-man-who-died-after-taser-incident-in-2010-files-suit-against-city-ex-acting-chief-2</t>
  </si>
  <si>
    <t>Eric T. Habel</t>
  </si>
  <si>
    <t>44 Wall Street</t>
  </si>
  <si>
    <t>Coventry</t>
  </si>
  <si>
    <t>06238</t>
  </si>
  <si>
    <t>Tolland</t>
  </si>
  <si>
    <t>Police were called to a domestic disturbance between Habel and his girlfriend. Habel had a long record of previous assaults and incidents, a current protective order, a court mandate to avoid alcohol, and was on probation. Police removed the slightly-injured girlfriend from the house, and cornered Habel in the back yard with a police dog. After threatening and encouraging the officers to shoot him, they did, twice.</t>
  </si>
  <si>
    <t>http://www.ct.gov/csao/cwp/view.asp?a=1802&amp;q=330870</t>
  </si>
  <si>
    <t>Ernesto Morales</t>
  </si>
  <si>
    <t>60 Wadsworth Street</t>
  </si>
  <si>
    <t>Four officers approached three men inside a parked car at an apartment complex around 1 a.m. because of suspicious activity. They ordered the men to show their hands, and Morales (the driver) rammed his car into the police cruiser and then allegedly drove at the officers who were on foot. One officer then shot at the vehicle, which crashed into the apartment building. Morales was killed and the other two men were injured.</t>
  </si>
  <si>
    <t>http://www.nbcconnecticut.com/news/local/Names-Released-in-Hartford-Officer-Involved-Shooting-162256385.html</t>
  </si>
  <si>
    <t>Frank Escribano</t>
  </si>
  <si>
    <t>Route 8 near Harwinton Avenue</t>
  </si>
  <si>
    <t>Torrington</t>
  </si>
  <si>
    <t>06790</t>
  </si>
  <si>
    <t>An officer responded to a report of an armed man on the highway. Escribano “charged at the trooper armed with a knife.” The officer initially retreated, but eventually felt the needed to shoot him. Escribano was pronounced dead at a local hospital. </t>
  </si>
  <si>
    <t>http://www.ctpost.com/news/article/State-trooper-shoots-kills-man-on-Route-8-3702258.php</t>
  </si>
  <si>
    <t>Frederick Devon McAllister</t>
  </si>
  <si>
    <t>100 Court D</t>
  </si>
  <si>
    <t>Police shot McAllister to death after a high-speed vehicle chase which came to an end with McAllister's vehicle crashing into a tree on the playground of the Success Village residential development. The shooting officer's account describes a confused foot chase and series of events after the car crash, with the officer's sight impaired. Although the exonerating report makes much of McAllister's drug dealing and his possession of a loaded pistol in the car, he had been mistaken for another person, he was fleeing unarmed when he was shot, and did not verbally or physically threaten the officer. The family later filed a wrongful death suit.</t>
  </si>
  <si>
    <t>http://www.ct.gov/csao/cwp/view.asp?a=1802&amp;q=419746</t>
  </si>
  <si>
    <t>Gary "Chris" Tyson</t>
  </si>
  <si>
    <t>I-95 just north of Exit 41</t>
  </si>
  <si>
    <t>West Haven Police Department</t>
  </si>
  <si>
    <t>When Tyson was allegedly involved in a fist fight, West Haven police used attack dogs to attempt to flush him out of hiding in bushes along I-95. Tyson instead fled onto the highway and was struck by a passing truck. In December 2008 the city settled a wrongful death suit with his family for about $400,000. An autopsy revealed 24 dog-bit puncture wounds.</t>
  </si>
  <si>
    <t>http://www.insurancejournal.com/news/east/2008/12/08/96119.htm</t>
  </si>
  <si>
    <t>Gerard Chapdelaine</t>
  </si>
  <si>
    <t>http://www.fatalencounters.org/wp-content/uploads/2013/10/GerardChapdelaine.jpg</t>
  </si>
  <si>
    <t>384 Silas Deane Highway</t>
  </si>
  <si>
    <t>Wethersfield</t>
  </si>
  <si>
    <t>06109</t>
  </si>
  <si>
    <t>Wethersfield Police Department</t>
  </si>
  <si>
    <t>The attendant of a convenience store called the police on a customer who appeared to have blood on his face and hands. Three police officers intercepted this customer, Chapdelaine, walking southbound from the store. On the officers' arrival the suspect pulled a pistol and began firing. The police returned fire, striking Chapdelaine three times and killing him. He was subsequently tied to the shooting death of his girlfriend's mother earlier that evening.</t>
  </si>
  <si>
    <t>http://www.courant.com/news/domestic-violence/hc-domestic-violence-archive-chapdelaine-112607,0,4605707.story</t>
  </si>
  <si>
    <t>Hiram Marrero</t>
  </si>
  <si>
    <t>http://www.newhavenindependent.org/images/sized/archives/upload/2010/01/Hiram001-550x733.jpg</t>
  </si>
  <si>
    <t>991 Ella Grasso Blvd</t>
  </si>
  <si>
    <t>06519</t>
  </si>
  <si>
    <t>New Haven Police Department</t>
  </si>
  <si>
    <t>Officers came to an apartment complex serving residents with mental health issues to investigate a possible stabbing. Marrero, hostile and behaving unpredictably, appeared on a rear porch flourishing a couple of knives and confronting five to seven officers. Marrero surrendered one weapon but appeared, according to the police account, to be concealing another in his socks. The victim was 12 to 15 feet away when he was shot at 8 to 12 times. Four bullets struck him.</t>
  </si>
  <si>
    <t>http://www.ct.gov/csao/cwp/view.asp?a=1802&amp;q=309532</t>
  </si>
  <si>
    <t>Jamar Marrow</t>
  </si>
  <si>
    <t>Black Rock Avenue and Iranistan Avenue</t>
  </si>
  <si>
    <t>06605</t>
  </si>
  <si>
    <t>As a suspect in an armed robbery, police shot Marrow to end a high-speed chase through the streets of Bridgeport. They fired six shots, only one of which struck the victim.</t>
  </si>
  <si>
    <t>http://www.ct.gov/csao/cwp/view.asp?a=1802&amp;q=328338</t>
  </si>
  <si>
    <t>Jashon Bryant</t>
  </si>
  <si>
    <t>http://media.nbcconnecticut.com/images/485*365/jashon+still.jpg</t>
  </si>
  <si>
    <t>2374 Main Street</t>
  </si>
  <si>
    <t>06120</t>
  </si>
  <si>
    <t>Bryant was shot twice in a botched drug arrest by a plainclothes member of Hartford's "Violent Crime Impact Team" working with a BATF special agent. The officers observed Bryant and companion Brandon Henry together in a car, and perceived a weapon and drug activity. Bryant was killed with two shots to the head; Henry wounded. The Hartford officer was criminally charged although acquitted. The DOJ opened a civil rights investigation and other national attention. And the city settled with Bryant's family in 2012 for $1.625M.</t>
  </si>
  <si>
    <t>http://articles.courant.com/2005-05-10/news/0505100899_1_gun-hartford-police-henry-s-girlfriend</t>
  </si>
  <si>
    <t>Jesus Negron</t>
  </si>
  <si>
    <t>39 South Street</t>
  </si>
  <si>
    <t>06114</t>
  </si>
  <si>
    <t>According to police descriptions, Negron was arrested for damaging a car using a pitchfork, for smashing out the window of a business in an attempt to evade police, and for smashing his own head into the windshield of a parked car, leaving a trail of blood. Negron collapsed upon being tasered and was pronounced dead soon after.</t>
  </si>
  <si>
    <t>http://articles.courant.com/2006-07-13/news/0607130326_1_police-headquarters-south-street-sheffield-street</t>
  </si>
  <si>
    <t>John R. Zipoli</t>
  </si>
  <si>
    <t>https://a1-images.myspacecdn.com/images03/29/e71bb8204de94e09b9f456a7f4c7a215/300x300.jpg</t>
  </si>
  <si>
    <t>461 Zion Street</t>
  </si>
  <si>
    <t>A team of Hartford Vice and Narcotics Division officers, with a special agent from the FBI, came to Zipoli's residence to serve a search warrant. Zipoli answered the door with a shotgun, fired four rounds, and wounded at least four of the officers before being shot by multiple officers. He was pronounced dead about 15 minutes after the beginning of the raid.</t>
  </si>
  <si>
    <t>http://www.ct.gov/csao/cwp/view.asp?a=1802&amp;q=291536</t>
  </si>
  <si>
    <t>John Sullivan</t>
  </si>
  <si>
    <t>23 Fall Mountain Terrace</t>
  </si>
  <si>
    <t>06786</t>
  </si>
  <si>
    <t>Sullivan, bound for a prison term within the next few days, turned up unexpectedly for a stay at his sister's house in an unbalanced mental condition. Attempts of his sister to calm him down developed into a situation where Sullivan had taken his infant niece hostage. Plymouth police engaged the Connecticut State Police western tactical team. Sullivan decapitated his niece, and died from about 12 gunshots fired by police.</t>
  </si>
  <si>
    <t>http://www.ct.gov/Csao/cwp/view.asp?a=1802&amp;q=286116</t>
  </si>
  <si>
    <t>Jonathan Mosely</t>
  </si>
  <si>
    <t>1535 Central Avenue</t>
  </si>
  <si>
    <t>Six Bridgeport officers responded to Mosely's appearance at the door of his former girlfriend, aware that Mosely had served a prison sentence for the manslaughter of a previous girlfriend. Mosely directly threatened the girlfriend and her boyfriend and was on the verge of breaking through their door when the officers arrived. Mosely was armed with a baseball bat. Three officers shot a total of eleven bullets, seven of which struck Mosely. He died soon after.</t>
  </si>
  <si>
    <t>http://www.ct.gov/csao/cwp/view.asp?a=1802&amp;q=291448</t>
  </si>
  <si>
    <t>Jose Maldonado</t>
  </si>
  <si>
    <t>http://wfsb.images.worldnow.com/images/25235487_BG2.jpg</t>
  </si>
  <si>
    <t>181 Nutmeg Lane</t>
  </si>
  <si>
    <t>East Hartford</t>
  </si>
  <si>
    <t>06118</t>
  </si>
  <si>
    <t>East Hartford Police Department</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</si>
  <si>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</si>
  <si>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</si>
  <si>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Joseph M. Della Ventura</t>
  </si>
  <si>
    <t>150B Grassy Plain Street</t>
  </si>
  <si>
    <t>06801</t>
  </si>
  <si>
    <t>Police were called to the Della Ventura residence for the second day in a row. They found Della Ventura despondent, in the woods behind his house. Speaking to the several officers present, he indicated that he had a gun in his jacket pocket. At least one of the officers was on a first-name basis with the victim. Attempts to Taser Della Ventura did not work. Eventually the victim drew his pistol out of his pocket, and one of the officers killed him with a single shot to the chest.</t>
  </si>
  <si>
    <t>http://www.ct.gov/csao/cwp/view.asp?A=1802&amp;Q=503718</t>
  </si>
  <si>
    <t>Juan Alberto Negron Gonzalez aka Ruddy Lora</t>
  </si>
  <si>
    <t>41 Evergreen Avenue</t>
  </si>
  <si>
    <t>06105</t>
  </si>
  <si>
    <t>Two officers approached Gonzalez in connection with a minor traffic incident, and found him "nervous and evasive". The situation developed into a physical struggle with the victim, who was then pepper-sprayed without effect. Gonzalez pulled a pistol and wounded one officer in the legs. He was then shot at least four times, fatally. A city official normally critical of police happened to be an eyewitness on scene and confirmed the officers' actions as justified</t>
  </si>
  <si>
    <t>http://articles.courant.com/2003-07-04/news/0307041972_1_officers-deadly-force-block</t>
  </si>
  <si>
    <t>Mack N. Lucky</t>
  </si>
  <si>
    <t>904 Howard Avenue</t>
  </si>
  <si>
    <t>On his first day of residence in a subsidized housing complex, in a program meant to provide more direct contact with the community, Officer Elliot Rosa (against the rules of the complex) brought his dog onto an apartment elevator, despite the direct protest of Lucky. Their verbal dispute in the elevator quickly escalated. Lucky produced a knife, and the officer shot Lucky dead with two bullets.</t>
  </si>
  <si>
    <t>http://www.ct.gov/csao/cwp/view.asp?A=1802&amp;Q=291156</t>
  </si>
  <si>
    <t>Marcus G. Brown</t>
  </si>
  <si>
    <t>http://2.bp.blogspot.com/-eyOshI05GNo/Tb9Zt36duHI/AAAAAAAAQnw/NltmTlycCLs/s1600/MarcusBrown.jpg</t>
  </si>
  <si>
    <t>43 Cole St</t>
  </si>
  <si>
    <t>Waterbury</t>
  </si>
  <si>
    <t>06706</t>
  </si>
  <si>
    <t>Waterbury Police Department</t>
  </si>
  <si>
    <t>Waterbury police officers detained Brown for acting suspiciously in an intake area of a local hospital early on a Sunday morning. Locked in the back seat of a patrol car, Brown began kicking violently, was threatened with a Taser, then became compliant. Once again he began physically resistant, was tasered by the officer, then once again became compliant. A short time later Brown was discovered unresponsive and in distress. He died shortly afterward.</t>
  </si>
  <si>
    <t>http://www.ct.gov/csao/cwp/view.asp?A=1801&amp;Q=501350</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</si>
  <si>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</si>
  <si>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</si>
  <si>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</si>
  <si>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</si>
  <si>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</si>
  <si>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</si>
  <si>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Miguel Serrano</t>
  </si>
  <si>
    <t>Grove Street</t>
  </si>
  <si>
    <t>Residents of an apartment house called police when Serrano broke into their building, attempted to kick his way into an apartment, then entered the basement and began smashing things. Incoherent and aggressive, the police tasered him. He died in New Britain General Hospital nine days later. Tests showed cocaine in his system.</t>
  </si>
  <si>
    <t>http://articles.courant.com/2005-11-03/news/0511031053_1_taser-gun-death-raises-taser-questions-officers</t>
  </si>
  <si>
    <t>Nicholas Brown</t>
  </si>
  <si>
    <t>10 Rowe Avenue</t>
  </si>
  <si>
    <t>Employees of the Red Roof Inn called in police to report a man (Brown) apparently sleeping in their parking lot in his car. Brown was tasered twice while being arrested. While being processed on tampering with evidence and interfering with officers, he began sweating profusely and appeared ill. He died soon after.</t>
  </si>
  <si>
    <t>http://news.google.com/newspapers?nid=1916&amp;dat=20061022&amp;id=hBIhAAAAIBAJ&amp;sjid=LHUFAAAAIBAJ&amp;pg=2640,3170945</t>
  </si>
  <si>
    <t>Noel Mendoza</t>
  </si>
  <si>
    <t>http://wfsb.images.worldnow.com/images/22556951_BG1.jpg</t>
  </si>
  <si>
    <t>50 W Main St</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</si>
  <si>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</si>
  <si>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</si>
  <si>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Raylyn George</t>
  </si>
  <si>
    <t>No 103/105 Park Terrace</t>
  </si>
  <si>
    <t>06604</t>
  </si>
  <si>
    <t>George was shot as the result of a police tactical team and foot chase of seven different suspects at the Marina Village housing projects. Beyond dispute, George was an armed felon and was fleeing police; he died of a gunshot wound at close range in the back of the head, and he also suffered a gunshot to one of his knees. Seven months after his initial ruling the medical examiner ruled that, despite his first opinion, both shots had been self-inflicted. The George shooting has triggered marches, demonstrations, and a long legal battle.</t>
  </si>
  <si>
    <t>http://www.ctpost.com/local/article/Civil-trial-in-Raylyn-George-killing-back-on-track-3557124.php</t>
  </si>
  <si>
    <t>Richard Barber</t>
  </si>
  <si>
    <t>1885 Huntington Turnpike</t>
  </si>
  <si>
    <t>06611</t>
  </si>
  <si>
    <t>After an attempt by a state trooper to pull him over on a traffic stop, Barber refused to stop, led the trooper on a slow-speed chase, and simply drove home and pulled into his own driveway. There he physically threatened the trooper with a tire iron and became belligerent. The trooper shot him twice.</t>
  </si>
  <si>
    <t>http://articles.courant.com/2003-03-07/news/0303072670_1_deadly-force-police-shooting-cruiser</t>
  </si>
  <si>
    <t>Robert Davis</t>
  </si>
  <si>
    <t>71 Greenfield Street</t>
  </si>
  <si>
    <t>Police responding to a burglary call were told that the resident's nephew was on the property with a knife, and had assaulted him and attempted to assault other family members. Officers cornered Davis armed with a kitchen knife. After a prolonged struggle in which Davis survived one gunshot, two more gunshots, pepper spray, and then numerous other gunshots, the knife had to be pried from his hands. The victim had been using PCP.</t>
  </si>
  <si>
    <t>http://www.ct.gov/csao/cwp/view.asp?a=1802&amp;q=290758</t>
  </si>
  <si>
    <t>Robert Miessau</t>
  </si>
  <si>
    <t>106 Hillview Avenue</t>
  </si>
  <si>
    <t>06704</t>
  </si>
  <si>
    <t>Relatives of Miessau called to report him distraught and suicidal, holed up in a residence with multiple weapons. After a three-hour standoff, during which he threatened the lives of police and neighbors, and shot out windows. At one point he emerged and fired one round from his rifle towards the police perimeter. A police sniper killed him with a single shot.</t>
  </si>
  <si>
    <t>http://www.ct.gov/csao/cwp/view.asp?a=1802&amp;q=314864</t>
  </si>
  <si>
    <t>Robert Phelps</t>
  </si>
  <si>
    <t>West Palmer Street</t>
  </si>
  <si>
    <t>Killingly</t>
  </si>
  <si>
    <t>06239</t>
  </si>
  <si>
    <t>A Connectcut state trooper intercepted Phelps with an armload of stolen cigarette cartons in the early morning hours. Phelps responded by assaulting the trooper with a pry bar in an attempt to get away, wounding him in the face and head. Bleeding profusely, the trooper shot Phelps twice, fatally wounding him.</t>
  </si>
  <si>
    <t>http://www.ct.gov/csao/cwp/view.asp?a=1802&amp;q=286120</t>
  </si>
  <si>
    <t>Ronald Cristiano Jr.</t>
  </si>
  <si>
    <t>98 Wilkins Ave</t>
  </si>
  <si>
    <t>06606</t>
  </si>
  <si>
    <t>Local police responded to reports of a naked man banging on neighborhood doors on a Sunday morning. They found long-time substance abuser Cristiano yelling, screaming and apparently high. Reportedly they tasered Cristiano once to load him into an ambulance. After a final burst of resistance the victim physically slumped, lost consciousness and was pronounced dead shortly afterward.</t>
  </si>
  <si>
    <t>http://www.ctpost.com/policereports/article/Police-ID-man-who-died-in-custody-2267236.php</t>
  </si>
  <si>
    <t>Ronald Wagner</t>
  </si>
  <si>
    <t>315 Wilbar Drive</t>
  </si>
  <si>
    <t>Stratford</t>
  </si>
  <si>
    <t>06614</t>
  </si>
  <si>
    <t>Stratford Police Department</t>
  </si>
  <si>
    <t>Stratford Police responded to a complaint from a woman whose former fiance had forced his way into her house in the early morning hours. A number of officers converged on the house, where Wagner could be seen inside with a rifle. Eventually Wagner came to the front door and challenged officers directly. Upon aiming his weapon at one of the police, he was fatally shot once with a rifle. Wagner had been holding a Daisy BB gun.</t>
  </si>
  <si>
    <t>http://www.ct.gov/csao/cwp/view.asp?a=1802&amp;q=292886</t>
  </si>
  <si>
    <t>Samuel Victor McLeod</t>
  </si>
  <si>
    <t>Progress Drive</t>
  </si>
  <si>
    <t>An officer made a traffic stop of McLeod at a suspicious location (a street dead-ending at a school closed that day). On the basis of McLeod's appearance, behavior and physical evidence in the car, the officer suspected drug use. The suspect attempted to seize the officer's service weapon in a short physical struggle, and the officer shot the suspect at close range five times.</t>
  </si>
  <si>
    <t>http://www.ct.gov/csao/cwp/view.asp?A=1802&amp;Q=491966</t>
  </si>
  <si>
    <t>Seth Victor</t>
  </si>
  <si>
    <t>http://ak-cache.legacy.net/legacy/images/cobrands/hartfordcourant/photos/24c75e0e-2ddf-458a-b987-3ec2b53ac285.jpgx?w=130&amp;h=180&amp;option=1&amp;v=0x000000002b8a634a</t>
  </si>
  <si>
    <t>141 Broad Street</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</si>
  <si>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</si>
  <si>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</si>
  <si>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Stephen Palmer</t>
  </si>
  <si>
    <t>23 Lafayette St.</t>
  </si>
  <si>
    <t>Stamford</t>
  </si>
  <si>
    <t>06902</t>
  </si>
  <si>
    <t>Stamford Police Department</t>
  </si>
  <si>
    <t>Palmer was a patient at a state-run mental health center. Police were called in when he became "unruly". Initially cooperative, Palmer resisted arrest, was pepper-sprayed without result, and somehow managed to wound five officers before being fatally tasered. Police were well aware of Palmer's history of mental illness.</t>
  </si>
  <si>
    <t>http://www.ctpost.com/news/article/Man-dies-after-being-Tasered-by-Stamford-police-304114.php</t>
  </si>
  <si>
    <t>Tyshan Napoleon</t>
  </si>
  <si>
    <t>255 Blatchley Avenue</t>
  </si>
  <si>
    <t>06513</t>
  </si>
  <si>
    <t>Napoleon had both a significant criminal record and a history of a bipolar disorder, for which he was off his prescribed medication. Heavily armed, Napoleon led police on a car chase which ended in the parking lot of an elementary school, and fired four shotgun blasts at officers. Police expended 42 rounds. Napoleon's body was found with 20 separate entry wounds.</t>
  </si>
  <si>
    <t>http://www.ct.gov/csao/cwp/view.asp?a=1802&amp;q=304050</t>
  </si>
  <si>
    <t>V. Bryant Davenport</t>
  </si>
  <si>
    <t>94 Gaylord Street</t>
  </si>
  <si>
    <t>06010</t>
  </si>
  <si>
    <t>Davenport appeared in the apartment of his estranged wife in violation of a restraining order. Four officers responded. Flourishing a knife, Davenport threatened the officers at the front door. He was shot three times and died from his wounds.</t>
  </si>
  <si>
    <t>http://www.ct.gov/csao/cwp/view.asp?a=1802&amp;q=286112</t>
  </si>
  <si>
    <t>Vicente Bermudez</t>
  </si>
  <si>
    <t>258 Forbes Street</t>
  </si>
  <si>
    <t>Hartford Police Department and East Hartford Police Department</t>
  </si>
  <si>
    <t>Bermudez was fatally shot after a dramatic low-speed pursuit on I-84 after the small-stakes armed robbery of a convenience store. Bermudez eluded capture twice on the highway, although pursued by at least ten vehicles, and reportedly rammed a police cruiser, endangering the life of an officer. He was shot seven times. Other than his vehicle, his only other weapon was a knife.</t>
  </si>
  <si>
    <t>http://www.ct.gov/CSAO/cwp/view.asp?a=1802&amp;q=445946</t>
  </si>
  <si>
    <t>William Kennan</t>
  </si>
  <si>
    <t>87 Union Street</t>
  </si>
  <si>
    <t>Vernon</t>
  </si>
  <si>
    <t>06066</t>
  </si>
  <si>
    <t>Vernon Police Department</t>
  </si>
  <si>
    <t>Police received calls from Mr. Kennan's physicians reporting that he was potentially suicidal. On arrival to his residence they found he'd barricaded himself inside a vehicle, and was flourishing two knives. Uncooperative, and then gesturing in a way that the police found threatening, he was fatally shot three times.</t>
  </si>
  <si>
    <t>http://www.ct.gov/csao/cwp/view.asp?a=1802&amp;q=286122</t>
  </si>
  <si>
    <t>9/8/2014/01</t>
  </si>
  <si>
    <t>Alberto Andres 'Beava' Pagan</t>
  </si>
  <si>
    <t>http://www.mcdonoughfuneralhome.com/PaganAobitphoto.jpeg</t>
  </si>
  <si>
    <t>14 Hobbs Road</t>
  </si>
  <si>
    <t>Pelham</t>
  </si>
  <si>
    <t>03076</t>
  </si>
  <si>
    <t>Lowell, Dracut and Pelham Police Departments</t>
  </si>
  <si>
    <t>Officers from three jurisdictions pursued Pagan, fleeing as a suspect in a domestic disturbance, and shot him to death after a high-speed chase and a subsequent two-hour standoff in which Pagan threatened officers with a pistol.</t>
  </si>
  <si>
    <t>http://www.lowellsun.com/todaysheadlines/ci_19420827</t>
  </si>
  <si>
    <t>Alex Cora DeJesus</t>
  </si>
  <si>
    <t>http://www.policestateusa.com/wp-content/uploads/2014/06/Alex-Cora-Dejesus.png</t>
  </si>
  <si>
    <t>Prescott Street and Marlboro Street</t>
  </si>
  <si>
    <t>Weare Police Department</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</si>
  <si>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</si>
  <si>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</si>
  <si>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Anthony Jarvis</t>
  </si>
  <si>
    <t>60 Summer Street</t>
  </si>
  <si>
    <t>03743</t>
  </si>
  <si>
    <t>Western New Hampshire Special Operations Unit, Claremont and Charlestown Police Departments, New Hampshire State Police</t>
  </si>
  <si>
    <t>Twelve officers from five police jurisdictions comprising the "Western New Hampshire Special Operations Unit", along with two county attorneys, conducted a major paramilitary operation / warrant search / raid to arrest Jarvis's son and another person. After the arrests were made, police conducted a further improper warrantless raid on the camper of Jarvis, who shot and wounded two officers before being killed in a hail of 22 bullets.</t>
  </si>
  <si>
    <t>http://doj.nh.gov/media-center/press-releases/2009/documents/20090807-charlestown.pdf</t>
  </si>
  <si>
    <t>Ben Shannon</t>
  </si>
  <si>
    <t>Periwinkle Drive</t>
  </si>
  <si>
    <t>03868</t>
  </si>
  <si>
    <t>Strafford</t>
  </si>
  <si>
    <t>New Hampshire Department of Corrections Probation/Parole Officers and Strafford County Sheriff's Department</t>
  </si>
  <si>
    <t>Three probation / parole officers and a county sheriff's deputy attempted to locate Shannon's brother Wayne in his mother's trailer, although they were also aware of a warrant out for Shannon's arrest. Shannon attempted to hide in a dark bedroom, resisted officers and reportedly threatened to shoot them. He was shot three times and died later that evening. He'd been unarmed.</t>
  </si>
  <si>
    <t>http://doj.nh.gov/media-center/press-releases/2014/documents/20140723-rochester-officer-involved-report.pdf</t>
  </si>
  <si>
    <t>Charles Turcotte</t>
  </si>
  <si>
    <t>http://bloximages.chicago2.vip.townnews.com/sentinelsource.com/content/tncms/assets/v3/editorial/b/b1/bb198756-7b79-594e-a874-e31e1638e424/4cfe01daf40c3.preview-300.jpg</t>
  </si>
  <si>
    <t>48 Spruce Street</t>
  </si>
  <si>
    <t>Two Keene police officers responding to a domestic disturbance call found Turcotte holding his ex-girlfriend hostage with a 14-inch knife. When a third officer, a trained hostage negotiator, entered the small space of the bedroom, Turcotte was momentarily distracted, and he was fatally shot with a single bullet.</t>
  </si>
  <si>
    <t>http://doj.nh.gov/media-center/press-releases/2011/documents/20110509-keene-shooting.pdf</t>
  </si>
  <si>
    <t>Clyde Bruce Gauntt</t>
  </si>
  <si>
    <t>127 Portsmouth Street</t>
  </si>
  <si>
    <t>03301</t>
  </si>
  <si>
    <t>Merrimack</t>
  </si>
  <si>
    <t>In an attempt to secure psychiatric help for Gauntt, who had a history of mental illness, his family arranged for him to violate a no-trespassing order. The plan backfired tragically when police confronted Gauntt at his mother's house, he responded by threatening officers with a knife, and he was shot twice.</t>
  </si>
  <si>
    <t>http://www.concordmonitor.com/article/autopsy-officer-shot-man-twice</t>
  </si>
  <si>
    <t>Donald Bedard</t>
  </si>
  <si>
    <t>South Willow Street and March Avenue</t>
  </si>
  <si>
    <t>03103</t>
  </si>
  <si>
    <t>An officer approached Bedard and a female companion in a mall parking lot after observing suspected drug activity. Out of his vehicle, Bedard produced a pistol. A tense standoff and then an exchange of gunfire left the officer wounded and the suspect with a fatal head wound.</t>
  </si>
  <si>
    <t>http://www.policemag.com/channel/patrol/articles/2008/05/manchester-new-hampshire-09-08-2003.aspx</t>
  </si>
  <si>
    <t>James D. Breton</t>
  </si>
  <si>
    <t>298 Main Street, Apt. #1</t>
  </si>
  <si>
    <t>03102</t>
  </si>
  <si>
    <t>Manchester Police Department, New Hampshire State Police</t>
  </si>
  <si>
    <t>On accusations that Breton had sexually abused children, local officers went to question him. He was armed and uncooperative. They returned with a local SWAT team, a state police SWAT team, and after the hostage standoff had lasted 37 hours, seven troopers that positioned a "B.E.A.R." armored vehicle "within about an arms length of Mr. Breton's kitchen windows". Finally he was shot once, in the chest, and was handcuffed while bleeding to death.</t>
  </si>
  <si>
    <t>http://doj.nh.gov/media-center/press-releases/2011/20110607-breton-shooting.htm</t>
  </si>
  <si>
    <t>Jason Lagueux</t>
  </si>
  <si>
    <t>31 Page Road</t>
  </si>
  <si>
    <t>03052</t>
  </si>
  <si>
    <t>Litchfield Police Department and the Hillsborough County Sheriff's Department</t>
  </si>
  <si>
    <t>Five officers from local and county departments responded to reports of gunshots at a trailer park. On arrival they were confronted with Lagueux standing on his porch with a pistol in his hand, openly challenging officers. He was shot once and killed.</t>
  </si>
  <si>
    <t>http://doj.nh.gov/media-center/press-releases/2012/documents/20120724-litchfield-officer-shooting.pdf</t>
  </si>
  <si>
    <t>Jeffrey Richardson</t>
  </si>
  <si>
    <t>894 West Swanzey Road</t>
  </si>
  <si>
    <t>Swanzey</t>
  </si>
  <si>
    <t>03446</t>
  </si>
  <si>
    <t>Richardson was killed by a single shot by a local police officer after a traffic stop. The officer approached Richardson in a parking lot, and was dragged along and wounded when the driver attempted to flee.</t>
  </si>
  <si>
    <t>http://www.fosters.com/apps/pbcs.dll/article?AID=/20090720/NEWS0201/907209986/-1/FOSNEWS0413</t>
  </si>
  <si>
    <t>Joseph Collopy</t>
  </si>
  <si>
    <t>Derry Street</t>
  </si>
  <si>
    <t>03051</t>
  </si>
  <si>
    <t>Nashua and Hudson Police Departments</t>
  </si>
  <si>
    <t>Collopy confronted officers from two police departments after murdering his ex-wife and her friend. Collopy, a former Massachusetts officer himself, was struck by eight of the 22 bullets fired at him.</t>
  </si>
  <si>
    <t>https://groups.google.com/forum/#!topic/nyc.general/bZckQwlkT2w</t>
  </si>
  <si>
    <t>Kip Pepin</t>
  </si>
  <si>
    <t>18 Pleasant Street</t>
  </si>
  <si>
    <t>03079</t>
  </si>
  <si>
    <t>Pepin, known to police, was pursued after a bar fight in which he seriously injured his opponent. Police discovered him in the bushes outside his residence, and while struggling to remove him discovered that he had a loaded shotgun. Pepin's verbal threats and body language convinced the officers he was about to shoot. He was shot seven times and died shortly afterward in the hospital.</t>
  </si>
  <si>
    <t>http://128.121.25.104:8080/awweb/awarchive?type=file&amp;item=3436</t>
  </si>
  <si>
    <t>Sasha A. Yuksel</t>
  </si>
  <si>
    <t>Marlborough</t>
  </si>
  <si>
    <t>03455</t>
  </si>
  <si>
    <t>New Hampshire State Police</t>
  </si>
  <si>
    <t>Following a traffic stop, Yuksel physically assaulted a state trooper while the trooper made several attempts to control the situation with a Taser and with pepper spray. With dried blood on his knuckles, Yuksel had reportedly assaulted his mother and his stepfather earlier that day. Yuksel broke the trooper's nose and repeatedly reached for his weapons before the trooper gut-shot him once, after which he continued to struggle. He died later that evening from internal bleeding.</t>
  </si>
  <si>
    <t>http://www.concordmonitor.com/article/trooper-justified-in-shooting-ag-says</t>
  </si>
  <si>
    <t>Shelly Dianne Naroian</t>
  </si>
  <si>
    <t>http://ak-cache.legacy.net/legacy/images/Cobrands/unionleader/Photos/3676b482-df6a-4f57-8f25-acc8e18fd615.jpg</t>
  </si>
  <si>
    <t>106 Sleeper Road</t>
  </si>
  <si>
    <t>03244</t>
  </si>
  <si>
    <t>Hillsborough Police Department</t>
  </si>
  <si>
    <t>Naroian was killed by a Hillsboro officer responding to a call from her husband, reporting his wife as armed, angry, suicidal, and with a history of mental health issues. The officer was immediately confronted with the victim aiming a weapon at him. Uncooperative, she was shot once in the neck. It was her 47th birthday.</t>
  </si>
  <si>
    <t>http://www.concordmonitor.com/news/4542131-95/louisjosephson-brucegauntt-kelleynaultmwaynemartin</t>
  </si>
  <si>
    <t>Wayne Martin Jr.</t>
  </si>
  <si>
    <t>4 Garvins Falls Road</t>
  </si>
  <si>
    <t>Martin had both a mental health history and a criminal record. Agitated, uncooperative, incoherent, and violent, four local police officers confronted Martin for not complying with court orders by not taking his medications. They left him fatally wounded with three gunshots after he reportedly charged them with a small hatchet.</t>
  </si>
  <si>
    <t>http://doj.nh.gov/media-center/press-releases/2012/documents/20120627-concord-officer-shooting.pdf</t>
  </si>
  <si>
    <t>Wendy Lawrence</t>
  </si>
  <si>
    <t>http://o2.aolcdn.com/dims-shared/dims3/PATCH/format/jpg/quality/82/resize/369x295/http://hss-prod.hss.aol.com/hss/storage/patch/71375c8c6ac57a887d5e7c9300336136</t>
  </si>
  <si>
    <t>Dave Street and Kennard Road</t>
  </si>
  <si>
    <t>03104</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</si>
  <si>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</si>
  <si>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http://www.concordmonitor.com/news/nation/world/8938771-95/slain-womans-family-to-sue-over-officer-involved-shooting</t>
  </si>
  <si>
    <t>Gordon E. Samel</t>
  </si>
  <si>
    <t>http://www.newsmatsu.com/news/1405/images/09samel.jpg</t>
  </si>
  <si>
    <t>Seward Meridian Rd &amp; E Whispering Woods Dr</t>
  </si>
  <si>
    <t>99654</t>
  </si>
  <si>
    <t>Alaska State Troopers</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</si>
  <si>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</si>
  <si>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</si>
  <si>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Sid Smith/Riley</t>
  </si>
  <si>
    <t>Othniel Askew</t>
  </si>
  <si>
    <t>http://graphics8.nytimes.com/images/2008/07/22/nyregion/askew-190.jpg</t>
  </si>
  <si>
    <t>City Hall Park</t>
  </si>
  <si>
    <t>Othniel Askew shot and killed New York City Councilman James E. Davis while council was in session. A plainclothes police officer returned Askew's fire striking Askew five times. Evidence showed Askew may have been planning suicide.</t>
  </si>
  <si>
    <t>Justified.</t>
  </si>
  <si>
    <t>http://cityroom.blogs.nytimes.com/2008/07/23/remembering-a-city-hall-assassination/?_php=true&amp;_type=blogs&amp;_r=0</t>
  </si>
  <si>
    <t>/rvs</t>
  </si>
  <si>
    <t>Curtis Collins</t>
  </si>
  <si>
    <t>8018 S. Racine Ave</t>
  </si>
  <si>
    <t>Police stopped Curtis Collins and another man on suspicion of drug charges. Both men fled. Collins ran through a vacant lot, and an officer chasing him in a police car jumped a curb slid on wet grass and struck Collins, pinning him against a wall. Collins was pronounced dead at the scene.</t>
  </si>
  <si>
    <t>http://articles.chicagotribune.com/2001-10-14/news/0110140389_1_police-car-police-chase-pinned</t>
  </si>
  <si>
    <t>Eric Stuart Allen Jones</t>
  </si>
  <si>
    <t>Hiouchi Bridge</t>
  </si>
  <si>
    <t>Crescent City</t>
  </si>
  <si>
    <t>95531</t>
  </si>
  <si>
    <t>Del Norte</t>
  </si>
  <si>
    <t>Del Norte County Sheriff's Office</t>
  </si>
  <si>
    <t>After Jones failed to stop, Del Norte Sheriff's deputies pursued and pulled Jones over with their guns drawn. Jones and two dogs got out of the car. One of the deputies shot one of the dogs. Jones charged this deputy, and the deputy shot Jones twice, killing him. Later, it was revealed that Jones had bipolar disorder.</t>
  </si>
  <si>
    <t>Justified, but victim's family won civil suit against Del Norte County</t>
  </si>
  <si>
    <t>http://www.triplicate.com/News/Local-News/Man-officer-shot-identified-as-Brookings-resident</t>
  </si>
  <si>
    <t>Yvette Suzanne Anaker</t>
  </si>
  <si>
    <t>http://ww2.hdnux.com/photos/11/04/56/2378637/7/628x471.jpg</t>
  </si>
  <si>
    <t>200 block East E Street</t>
  </si>
  <si>
    <t>Benicia</t>
  </si>
  <si>
    <t>94510</t>
  </si>
  <si>
    <t>Benicia Police Department</t>
  </si>
  <si>
    <t>Police interrupted Anaker, a convicted felon, and a male accomplice during a burglary. Anaker brandished a weapon then attempted to flee in a pickup truck. When officers ordered her to stop and get out, she instead drove toward them. They shot her as many as nine times, killing her.</t>
  </si>
  <si>
    <t>http://www.sfgate.com/bayarea/article/Suspect-killed-by-Benicia-police-identified-as-3235581.php</t>
  </si>
  <si>
    <t>Larry Clay</t>
  </si>
  <si>
    <t>http://www.dcourier.com/SiteImages/Article/125852a.jpg</t>
  </si>
  <si>
    <t>4800 block Yavapai Hills</t>
  </si>
  <si>
    <t>Prescott</t>
  </si>
  <si>
    <t>86301</t>
  </si>
  <si>
    <t>Prescott Police Department</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</si>
  <si>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</si>
  <si>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</si>
  <si>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forscience/ard</t>
  </si>
  <si>
    <t>Garland King</t>
  </si>
  <si>
    <t>H St &amp; Divisadero St</t>
  </si>
  <si>
    <t>Fresno City Police Department</t>
  </si>
  <si>
    <t>On September 4, 2003, Fresno police officers were called to the area of H and Divisadero Streets in Fresno in response to reports that a man was standing in the roadway waving a handgun and shouting at motorists. The incident ended when the individual, Garland King, was fatally shot by Fresno police officers.</t>
  </si>
  <si>
    <t>http://www.gpo.gov/fdsys/pkg/USCOURTS-caed-1_04-cv-06598/pdf/USCOURTS-caed-1_04-cv-06598-1.pdf</t>
  </si>
  <si>
    <t>CindyLu/Walanya</t>
  </si>
  <si>
    <t>Matthew Robinson</t>
  </si>
  <si>
    <t>http://mediaassets.redding.com/photo/2014/07/28/Robinson_cropped_1406591440591_7107493_ver1.0_900_675.jpg</t>
  </si>
  <si>
    <t>2750 Eureka Way</t>
  </si>
  <si>
    <t>Robinson was being transported to Restpadd Psychiatric in Redding, CA. Law enforcement was called to assist. Upon removal from the transport vehicle, he punched an officer in the face. He was then taken to the ground where he continued to resist until other officers could help take him into custody. A short time later, officers recognized he was suffering some kind of medical distress and not breathing. Officers attempted CPR before he was transported to Mercy Medical Center where he died.</t>
  </si>
  <si>
    <t>http://www.krcrtv.com/news/local/mental-health-patient-dies-a-week-after-rpd-incident/27196236</t>
  </si>
  <si>
    <t>copwatchrdg/ ard</t>
  </si>
  <si>
    <t>Allen Newsome</t>
  </si>
  <si>
    <t>601 W 148th St</t>
  </si>
  <si>
    <t>An undercover cop shot a 17-year- old boy who was holding a realistic-looking toy gun to the head of an officer posing as a fast-food deliveryman in a Harlem robbery sting.</t>
  </si>
  <si>
    <t>http://nypost.com/2003/01/03/cops-kill-4-in-first-2-days-youth-is-slain-as-he-wields-toy-gun/</t>
  </si>
  <si>
    <t>Anders Widebrant</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</si>
  <si>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</si>
  <si>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</si>
  <si>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</si>
  <si>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</si>
  <si>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t>
  </si>
  <si>
    <t>CivilServant/ard</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</si>
  <si>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</si>
  <si>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</si>
  <si>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</si>
  <si>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</si>
  <si>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</si>
  <si>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J/ Walanya</t>
  </si>
  <si>
    <t>Jonathan V. Robertson</t>
  </si>
  <si>
    <t>Thomas Drive and North Main Street</t>
  </si>
  <si>
    <t>Giles County Sheriff's Office, Virginia State Police, Pearisburg Police Department</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</si>
  <si>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</si>
  <si>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</si>
  <si>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Patrick/ard</t>
  </si>
  <si>
    <t>Wilson Alba</t>
  </si>
  <si>
    <t>Halsey St. and Irving Ave.</t>
  </si>
  <si>
    <t>United States Customs Service</t>
  </si>
  <si>
    <t>The inspector, Martin Carrington, 38, has not been charged with a crime, the police said. He fired the shots from his licensed 9-millimeter handgun after arguing with the clerk, Wilson Alba, 31, of the Bronx, on Halsey Street near Irving Avenue in Bushwick about 1:45 a.m., the police said.</t>
  </si>
  <si>
    <t>http://www.nytimes.com/2004/02/09/nyregion/customs-agent-shoots-man-on-brooklyn-street.html</t>
  </si>
  <si>
    <t>Patrick/rvs</t>
  </si>
  <si>
    <t>Mark Anthony Sepulveda</t>
  </si>
  <si>
    <t>http://extras.mnginteractive.com/live/media/site36/2011/1019/20111019__sepulveda~p1_200.jpg</t>
  </si>
  <si>
    <t>East 14th Avenue and Krameria Street</t>
  </si>
  <si>
    <t>Police said that during the dramatic mid-Tuesday confrontation at Krameria Street and East 14th Avenue, officers shot Sepulveda as he tried to flee a cellphone store robbery, attempted to carjack two people, fired a shot at one driver and aimed a gun at pursuing officers. Sepulveda was transported to a hospital, where he was pronounced dead.</t>
  </si>
  <si>
    <t>http://www.thedenverchannel.com/news/coroner-ids-armed-suspect-killed-by-police</t>
  </si>
  <si>
    <t>Patrick/ard</t>
  </si>
  <si>
    <t>Gary Haney</t>
  </si>
  <si>
    <t>http://extras.mnginteractive.com/live/media/site36/2012/0829/20120829_050813_gary-haney-mug_200.jpg</t>
  </si>
  <si>
    <t>4700 Kipling St</t>
  </si>
  <si>
    <t>Wheat Ridge</t>
  </si>
  <si>
    <t>80033</t>
  </si>
  <si>
    <t>Wheat Ridge Police Department</t>
  </si>
  <si>
    <t>Ex-convict and methamphetamine addict Haney barricaded himself in a motel room when police tried to arrest him on two federal warrants. The SWAT team was called. Haney said he wouldn't be taken alive. He brandished a makeshift simulated gun and three officers fired five shots killing him.</t>
  </si>
  <si>
    <t>http://www.denverpost.com/ci_21426417/suspect-shot-and-killed-by-police-wheat-ridge</t>
  </si>
  <si>
    <t>Aaron Richard Snyder</t>
  </si>
  <si>
    <t>http://media.thedenverchannel.com/photo/2012/09/30/Aaron-Snyder-picture-from-1991-yearbook-from-Horizon-13697085_172292_ver1.0_640_480.jpg</t>
  </si>
  <si>
    <t>200 East Colfax Avenue</t>
  </si>
  <si>
    <t>80203</t>
  </si>
  <si>
    <t>Colorado State Trooper</t>
  </si>
  <si>
    <t>Snyder went towards the governor's office at the Capitol. A state trooper tries to escort him away. Snyder opens his tuxedo jacket and "motions" at a .357 Smith &amp; Wesson revolver loaded with bullets. Snyder does not pull the revolver out. Colorado State Trooper Jay Hemphill, a 12-year veteran, fires a bullet into Snyder's head and two bullets into his chest.</t>
  </si>
  <si>
    <t>http://www.denverpost.com/ci_6399427</t>
  </si>
  <si>
    <t>Patrick/Walanya</t>
  </si>
  <si>
    <t>Anthony Bartley</t>
  </si>
  <si>
    <t>http://www.news4jax.com/image/view/-/27727962/medRes/1/-/4nbd3xz/-/More-from-Nassau-police-shooting-911-calls.jpg</t>
  </si>
  <si>
    <t>Amelia Concourse southeast of Yulee</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</si>
  <si>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</si>
  <si>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</si>
  <si>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Shelby Booker/ard</t>
  </si>
  <si>
    <t>Gary Yarbrough</t>
  </si>
  <si>
    <t>State Highway 1804</t>
  </si>
  <si>
    <t>58801</t>
  </si>
  <si>
    <t>Williams</t>
  </si>
  <si>
    <t>North Dakota Highway Patrol</t>
  </si>
  <si>
    <t>Yarbrough was killed in a crash after law enforcement agents chased him from a construction site. Officers said he was harassing construction workers before running from Highway Patrol offices, ending the chase when he lost control and flipped his pickup truck. Yarbrough was pronounced dead on the scene.</t>
  </si>
  <si>
    <t>http://www.oregonlive.com/pacific-northwest-news/index.ssf/2013/06/roseburg_man_dies_in_north_dak.html</t>
  </si>
  <si>
    <t>Burghart/Riley</t>
  </si>
  <si>
    <t>David Valenzuela</t>
  </si>
  <si>
    <t>W Van Buren St &amp; N 1st Ave</t>
  </si>
  <si>
    <t>85003</t>
  </si>
  <si>
    <t>Valenzuela, a wheelchair-bound man, was shot by police after pulling a gun from his waist and pointing it at officers. Police were called to the scene after Valenzuela allegedly got in a fight with his girlfriend and fired at her, missing. Police believed that alcohol may have played a factor in Valenzuela's behavior.</t>
  </si>
  <si>
    <t>http://www.dailymail.co.uk/news/article-2049989/Man-wheelchair-shot-death-pulling-gun-police.html</t>
  </si>
  <si>
    <t>Abonilox/Riley</t>
  </si>
  <si>
    <t>Kami Stevens</t>
  </si>
  <si>
    <t>1021 Coronado Ave</t>
  </si>
  <si>
    <t>Stevens, who took up position on the roof of a house and was allegedly holding a handgun, was shot and killed by police officers responding to a domestic dispute. The week prior, Stevens was involved in another incident that lead to her being placed in a psychiatric ward.</t>
  </si>
  <si>
    <t>http://homicide.latimes.com/post/kami-stevens/</t>
  </si>
  <si>
    <t>AtypicalChuck/Riley</t>
  </si>
  <si>
    <t>Laurie Wetzle</t>
  </si>
  <si>
    <t>W Bell Rd &amp; N 15th Ave</t>
  </si>
  <si>
    <t>Police shot and killed Wetzle after she told police that she had hostages and refused to lower a weapon. Interviews with neighbors indicated that Wetzle may have suffered from depression and was looking to commit "suicide by cop."</t>
  </si>
  <si>
    <t>http://www.kfvs12.com/story/19934514/neighbor-recalls-disturbing-talk-with-woman-shot-by-police</t>
  </si>
  <si>
    <t>Margarito Lopez Morales</t>
  </si>
  <si>
    <t>Tohono O’odham Nation</t>
  </si>
  <si>
    <t>Sells</t>
  </si>
  <si>
    <t>85634</t>
  </si>
  <si>
    <t>A Border Patrol agent shot and killed Guatemala-born Morales near Sasabe, Arizona. Morales was with a group of suspected illegal immigrants crossing the border, and was shot after a physical altercation. Six others were arrested after the shooting.</t>
  </si>
  <si>
    <t>http://www.tucsonsentinel.com/local/report/120412_border_patrol_shooting/few-details-sundays-fatal-shooting-by-border-patrol/</t>
  </si>
  <si>
    <t>Jeffrey T. Johnson</t>
  </si>
  <si>
    <t>http://graphics8.nytimes.com/images/2012/08/28/nyregion/SUB-SHOOTER/SUB-SHOOTER-superJumbo.jpg</t>
  </si>
  <si>
    <t>350 5th Ave</t>
  </si>
  <si>
    <t>10118</t>
  </si>
  <si>
    <t>On August 24, 2012, a gunman shot and killed a former co-worker outside the Empire State Building in New York City. Following the initial shooting, the gunman, 58-year-old Jeffrey T. Johnson, was fatally shot by police officers after raising his weapon at them. Nine bystanders were wounded by stray bullets fired by the officers and ricocheting debris, but none suffered life-threatening injuries.</t>
  </si>
  <si>
    <t>http://en.wikipedia.org/wiki/2012_Empire_State_Building_shooting</t>
  </si>
  <si>
    <t>PinkFreud/Riley</t>
  </si>
  <si>
    <t>Cameron King</t>
  </si>
  <si>
    <t>http://thetombstonenews.com/clients/thetombstonenews/10-19-2012-10-39-45-AM-5979058.jpg</t>
  </si>
  <si>
    <t>1281 N. Camino San Rafael</t>
  </si>
  <si>
    <t>Tombstone</t>
  </si>
  <si>
    <t>85638</t>
  </si>
  <si>
    <t>Tombstone Marshal's Office</t>
  </si>
  <si>
    <t>A Tombstone Marshal's Deputy and two Border Patrol agents responded to an alleged burglary before 5:00 am, finding several broken windows and the homeowner hiding in a bathroom. The deputy then opened a closet door to find King, holding a gun, and fired multiple shots into the closet. King was pronounced dead at the scene. King's parents filed a lawsuit against the city in 2013.</t>
  </si>
  <si>
    <t>http://www.jrn.com/kgun9/news/173630241.html</t>
  </si>
  <si>
    <t>Aaron Harrison</t>
  </si>
  <si>
    <t>http://assets.dnainfo.com/generated/chicago_photo/2013/08/aaron-harrison-1376488587.jpg/extralarge.jpg</t>
  </si>
  <si>
    <t>1129 S Mozart Street</t>
  </si>
  <si>
    <t>Aaron Harrison was spotted by Chicago Police gang task force on a street corner with some friends around 8:30 P.M., when the officers saw Harrison tugging at his pants, and later running away. In the following pursuit, one officer believed Harrison to be armed and saw him flash a gun at him. The officer fired at Harrison, striking him in the back and killing him. A gun was found near Harrison's body. Though an Independent Police Review Authority investigation cleared the officers of any wrongdoing, a jury awarded Harrison's family $8.5 million in damages after Harrison's mother filed a lawsuit against the city.</t>
  </si>
  <si>
    <t>http://www.iprachicago.org/L1008171U07-25.pdf</t>
  </si>
  <si>
    <t>KJ Kauffman/Riley</t>
  </si>
  <si>
    <t>Edward James Moore</t>
  </si>
  <si>
    <t>800 block E 216th St</t>
  </si>
  <si>
    <t>During the incident, police said Moore " tore off his clothes, rammed his head through his car windows and attacked his mother," before being pepper-sprayed into submission by responding officers. Moore went into cardiac arrest while being pepper-sprayed, and later died at a nearby hospital.</t>
  </si>
  <si>
    <t>http://www.nydailynews.com/archives/news/bronx-man-frenzy-ends-death-article-1.891948</t>
  </si>
  <si>
    <t>Milton Olin Jr</t>
  </si>
  <si>
    <t>http://truthfrequencyradio.com/wp-content/uploads/2013/12/napster10n-8-web.jpg</t>
  </si>
  <si>
    <t>22400 Mulholland Hwy</t>
  </si>
  <si>
    <t>Topanga</t>
  </si>
  <si>
    <t>Olin, a former Napster executive and well-known entertainment attorney, was biking along Mulholland Highway when a Los Angeles County sheriff's deputy, who was texting another officer, struck him from behind with his patrol car. Olin was pronounced dead on the scene, and the deputy avoided charges due to a California law exempting law enforcement from the prohibition on using cellphones while driving.</t>
  </si>
  <si>
    <t>Excusible</t>
  </si>
  <si>
    <t>http://www.dailynews.com/general-news/20140827/in-calabasas-death-of-cyclist-milton-olin-no-charges-against-typing-deputy</t>
  </si>
  <si>
    <t>Ryan L. Stokes</t>
  </si>
  <si>
    <t>http://www.kansascity.com/news/local/crime/9ylo8e/picture1315125/alternates/FREE_960/Police%20Stokes%20082514%20JAT%20066F.JPG</t>
  </si>
  <si>
    <t>E 13th St &amp; McGee St</t>
  </si>
  <si>
    <t>64106</t>
  </si>
  <si>
    <t>Officers responding to a report of theft reportedly demanded that Stokes drop a gun and show his hands before shooting him twice, though Stokes had left his gun in a friend's car before the shooting. A jury found the officers were justified in shooting Stokes.</t>
  </si>
  <si>
    <t>http://www.kansascity.com/news/local/crime/article1315126.html</t>
  </si>
  <si>
    <t>Andrew Harmon/Riley</t>
  </si>
  <si>
    <t>Jonathan David Hess</t>
  </si>
  <si>
    <t>http://bloximages.chicago2.vip.townnews.com/mankatofreepress.com/content/tncms/assets/v3/editorial/7/43/74324213-7baa-5f94-8e5f-a4c9f435696d/5405832a6f679.image.jpg</t>
  </si>
  <si>
    <t>600 block Byron St</t>
  </si>
  <si>
    <t>56001</t>
  </si>
  <si>
    <t>Blue Earth</t>
  </si>
  <si>
    <t>Mankato Public Safety</t>
  </si>
  <si>
    <t>Responding to calls of a suicidal man, a Mankato Public Safety Officer found Hess in the front yard outside the house holding a weapon. After several attempts to get Hess to drop the weapon, Hess pointed it at the officer, prompting him to fire and fatally hit Hess once in the chest.</t>
  </si>
  <si>
    <t>http://www.keyc.com/story/15342393/mankato-man-dead-after-being-shot-by-police</t>
  </si>
  <si>
    <t>Jason Glaser/Riley</t>
  </si>
  <si>
    <t>Guillermo Culajay Canas</t>
  </si>
  <si>
    <t>Wabasha St S &amp; Plato Blvd</t>
  </si>
  <si>
    <t>55107</t>
  </si>
  <si>
    <t>St. Paul Police</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</si>
  <si>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</si>
  <si>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</si>
  <si>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Gregory Lewis Towns Jr</t>
  </si>
  <si>
    <t>http://i.dailymail.co.uk/i/pix/2014/08/28/1409245365515_wps_10_EAST_POINT_Ga_Only_Channe.jpg</t>
  </si>
  <si>
    <t>4173 Sun Valley Blvd</t>
  </si>
  <si>
    <t>30344</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</si>
  <si>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</si>
  <si>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http://s3.documentcloud.org/documents/1281063/georgia-taser-incident-report-redacted.pdf</t>
  </si>
  <si>
    <t>Arthur Alalouf</t>
  </si>
  <si>
    <t>16 Parkway Court</t>
  </si>
  <si>
    <t>Alaouf, a former corrections officer, apparently threatened to kill his parents, burn down their house and kill police after buying a small arsenal of weapons. During a prolonged gunfight, Alaouf fired and wounded a number of officers before being shot and killed himself. Interviews with neighbors revealed that Alaouf lived reclusively and may have suffered from mental illness.</t>
  </si>
  <si>
    <t>http://www.nytimes.com/2000/08/13/nyregion/brooklyn-gunman-wounds-3-officers-before-being-slain.html</t>
  </si>
  <si>
    <t>Lisa J/Riley</t>
  </si>
  <si>
    <t>Snapper Mitchell</t>
  </si>
  <si>
    <t>Mt. Zion Road</t>
  </si>
  <si>
    <t>Two Atlanta police officers began pursuing Mitchell after observing him selling drugs in southwest Atlanta. Mitchell first fled on a bike, then ended up jumped over a fence before turning a pointing a weapon at the officers, prompting them to fire and hit him twice. A 10-month investigation into the shooting found the officers were justified.</t>
  </si>
  <si>
    <t>http://clatl.com/atlanta/police-privilege/Content?oid=1231617</t>
  </si>
  <si>
    <t>Malcolm Ferguson</t>
  </si>
  <si>
    <t>http://assets.nydailynews.com/polopoly_fs/1.223580.1314297086!/img/httpImage/image.jpg_gen/derivatives/article_970/amd-malcolmferguson-jpg.jpg?enlarged</t>
  </si>
  <si>
    <t>1045 Boynton Avenue</t>
  </si>
  <si>
    <t>10472</t>
  </si>
  <si>
    <t>According to police reports, a group of plainclothes police officers entered into a building where Ferguson was allegedly selling heroin. Chased by a patrolman, Ferguson initially tried to run before engaging in a struggle with one officer, who during the fight withdrew his weapon and fired into Ferguson's head, killing him. Despite the officer being cleared of any wrongdoing, a jury awarded Ferguson's mother $10.5 million in damages in 2007 stemming from the shooting.</t>
  </si>
  <si>
    <t>http://www.nytimes.com/2000/03/02/nyregion/drug-officer-kills-suspect-in-a-struggle.html</t>
  </si>
  <si>
    <t>Richard Lee Nelson</t>
  </si>
  <si>
    <t>Kuhio Ave &amp; Kapuni St</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</si>
  <si>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</si>
  <si>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</si>
  <si>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Nicholas Alan Ungar</t>
  </si>
  <si>
    <t>http://o2.aolcdn.com/dims-shared/dims3/PATCH/format/jpg/quality/82/resize/1024x768/http://hss-prod.hss.aol.com/hss/storage/patch/250139398d5da1eae4017bcf44b513c6</t>
  </si>
  <si>
    <t>737 E 2nd St</t>
  </si>
  <si>
    <t>82435</t>
  </si>
  <si>
    <t>Powell Police Department</t>
  </si>
  <si>
    <t>Ungar, who had earlier smoked methamphetamine and been in an armed struggle with his father, barricaded himself inside a motel room with a female hostage and began firing shots in the air, leading to a standoff with police. After several hours and fruitless negotiations, an officer fired and hit Ungar, who claimed he had multiple weapons and more hostages in the room. A later investigation found that the shooting was justified.</t>
  </si>
  <si>
    <t>http://www.powelltribune.com/news/item/9612-county-attorney-police-justified-in-shooting</t>
  </si>
  <si>
    <t>ScottFromWyoming/Riley</t>
  </si>
  <si>
    <t>Jared Joseph Christen</t>
  </si>
  <si>
    <t>http://bloximages.chicago2.vip.townnews.com/heraldextra.com/content/tncms/assets/v3/editorial/6/03/60387a8b-b191-5ec3-9e4e-3cd1dd160237/4e9fce0f7a71a.preview-1024.jpg?resize=620%2C780</t>
  </si>
  <si>
    <t>1100 block River View Drive</t>
  </si>
  <si>
    <t>Cody</t>
  </si>
  <si>
    <t>82414</t>
  </si>
  <si>
    <t>Cody Police Department</t>
  </si>
  <si>
    <t>Officers responded to Christen's home after a 911 call from his wife claiming that he was throwing furniture and getting violent. The officers arrived to find Christen and his two sons in the basement, and Christen refused to come out. He then began firing on the officers with a rifle, advancing up the stairs and continually firing. An officer fired back, hitting him four times and killing him. A review of the shooting found the officers were "clearly and legally justified," an investigation later found.</t>
  </si>
  <si>
    <t>http://www.powelltribune.com/news/item/9051-shooting-of-cody-man-deemed-%E2%80%98absolutely%E2%80%99-justified?tmpl=component&amp;print=1</t>
  </si>
  <si>
    <t>Marlon Horton</t>
  </si>
  <si>
    <t>http://wfld.images.worldnow.com/images/4584705_G.jpg</t>
  </si>
  <si>
    <t>1800 block West Monroe Street</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</si>
  <si>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</si>
  <si>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</si>
  <si>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Corey Ward</t>
  </si>
  <si>
    <t>Buckhead Ave NE</t>
  </si>
  <si>
    <t>Buckhead</t>
  </si>
  <si>
    <t>30305</t>
  </si>
  <si>
    <t>An undercover police officer shot and killed Ward after claiming that he failed to stop the SUV he was driving and fired in self-defense. Ward's death prompted protests from community members, who said Ward was merely driving his mother's SUV with a group of friends and the officer had not identified himself. In 2005, the officer was indicted on murder charges but was later granted immunity by a judge in 2010.</t>
  </si>
  <si>
    <t>http://www.wsbtv.com/news/news/judge-tosses-ex-atlanta-cops-murder-charge/nJcL2/</t>
  </si>
  <si>
    <t>twist/Riley</t>
  </si>
  <si>
    <t>Randy Lee Linder</t>
  </si>
  <si>
    <t>N. Fir Ave.</t>
  </si>
  <si>
    <t>Gillette</t>
  </si>
  <si>
    <t>82717</t>
  </si>
  <si>
    <t>Northeast Wyoming Drug Enforcement Team</t>
  </si>
  <si>
    <t>Two officers were waiting to arrest Linder at the home of his ex-wife on a warrant for domestic battery. Linder attempted to flee, and was tackled by the officers. Linder then allegedly attempted to reach for a concealed handgun, leading an officer to shoot him once in the chest. A county prosecutor cleared the officers of any charges.</t>
  </si>
  <si>
    <t>http://billingsgazette.com/news/state-and-regional/wyoming/attorney-shooting-justified/article_96e54a5a-379e-5824-9d7f-4ea14f5121c2.html</t>
  </si>
  <si>
    <t>Karl/Riley</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</si>
  <si>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</si>
  <si>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</si>
  <si>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</si>
  <si>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Jessica/Riley</t>
  </si>
  <si>
    <t>Eugene Culp</t>
  </si>
  <si>
    <t>100 block NE 161st St</t>
  </si>
  <si>
    <t>98155</t>
  </si>
  <si>
    <t>Shoreline Police Department</t>
  </si>
  <si>
    <t>Police responded to 911 call by resident alleging that Culp had repeatedly knocked on her front and back door, and was lurking around her house. Police confronted Culp, who allegedly fled to a car and attempted to run down one officer. Four shots were fired and at least one struck Culp in the chest. A jury found the officers were justified in their use of force.</t>
  </si>
  <si>
    <t>http://www.seattlepi.com/local/article/Fatal-shooting-justified-jury-finds-1241409.php</t>
  </si>
  <si>
    <t>xorgnz [%] gmail.com/Riley</t>
  </si>
  <si>
    <t>Darrell B. Bass</t>
  </si>
  <si>
    <t>http://media.pnwlocalnews.com/images/16786covingtondarrellbassobitWEB.jpg</t>
  </si>
  <si>
    <t>26300 block S.E. 166th Place</t>
  </si>
  <si>
    <t>98042</t>
  </si>
  <si>
    <t>King County Sheriff's Department</t>
  </si>
  <si>
    <t>Shot after aiming a rifle at a sheriff's helicopter during standoff. Police were responding to report of Bass's threat to ignite a 250-pound fertilizer bomb in his residence. No explosives were found in the home.</t>
  </si>
  <si>
    <t>http://www.maplevalleyreporter.com/news/47478367.html</t>
  </si>
  <si>
    <t>Alexa/Walanya</t>
  </si>
  <si>
    <t>Glen Boldware</t>
  </si>
  <si>
    <t>1841 Sawtelle Blvd</t>
  </si>
  <si>
    <t>Glen Boldware was shot to death by an LAPD officer in West Los Angeles, Friday, Jan. 4. Officer Peter Mah was patrolling the area when Boldware allegedly was stealing from a lumber yard. Mah followed Boldware and when he noticed he was being followed, Boldware allegedly stopped his car, stepped out and walked up to Mah's car carrying a lighter that looked like a small-caliber pistol. Boldware was shot several times and died instantly. (The LAPD initially described Boldware as holding a gun.)</t>
  </si>
  <si>
    <t>http://latimesblogs.latimes.com/homicidereport/2008/01/wes-los-angeles.html</t>
  </si>
  <si>
    <t>Walanya/Walanya</t>
  </si>
  <si>
    <t>Ricardo Cabrales</t>
  </si>
  <si>
    <t>http://www.laweekly.com/imager/b/blog/4241444/10d4/Cabralesrichard.JPG?cb=1406361391</t>
  </si>
  <si>
    <t>3800 block East Sixth Street</t>
  </si>
  <si>
    <t>LAPD officers were assisting California state parole officers in a compliance search for a parolee in the 3800 block East Sixth Street when the 8:30 am shooting occurred. Ricardo Cabrales refused to open the door to officers and tried to escape from a side door when he was shot by LAPD officer, Jose Hidalgo.</t>
  </si>
  <si>
    <t>http://www.laweekly.com/informer/2009/06/10/murder-was-the-case-la-homicide-no-124-lapd-officer-involved-in-fatal-shooting</t>
  </si>
  <si>
    <t>Daniel Leon</t>
  </si>
  <si>
    <t>http://homicide.latimes.com.s3.amazonaws.com/media/homicide/daniel_ivan_leon_22.jpg</t>
  </si>
  <si>
    <t>Drew Street and Estara Avenue</t>
  </si>
  <si>
    <t>Daniel Leon killed a man who was with his two year old granddaughter in a drive-by shooting. The girl was not injured. The police later caught and shot Leon. He later died in a hospital. The shooting that Leon was involved in was a gang related incident.</t>
  </si>
  <si>
    <t>http://homicide.latimes.com/post/daniel-leon/</t>
  </si>
  <si>
    <t>Walanya/Alexa</t>
  </si>
  <si>
    <t>Desirae A. Daniel</t>
  </si>
  <si>
    <t>http://kwwl.images.worldnow.com/images/20253620_BG5.jpg</t>
  </si>
  <si>
    <t>27th Street NW</t>
  </si>
  <si>
    <t>Cedar Rapids</t>
  </si>
  <si>
    <t>52405</t>
  </si>
  <si>
    <t>Cedar Rapids Police Department</t>
  </si>
  <si>
    <t>Police were first trying to stop Desirae Daniel for a violation of a traffic rule, but then it turned into a high speed chase when Daniel refused to pull over. When she finally did stopped, police shot her in her car before she could grab hold of it. They quickly pulled her out of the car, and the paramedics soon tried to revive her, but she still ended up dying.</t>
  </si>
  <si>
    <t>http://thegazette.com/2012/12/04/man-shot-killed-by-cedar-rapids-police-after-chase/</t>
  </si>
  <si>
    <t>Alexa Ard/Walanya</t>
  </si>
  <si>
    <t>Ronald Boone</t>
  </si>
  <si>
    <t>Crenshaw Blvd. and West Slauson Ave.</t>
  </si>
  <si>
    <t>Ronald Boone was shot and killed after fleeing from the police. He attempted to reach for his hand gun. Police were in pursuit of Boone after he purchased an illegal firearm from an undercover cop from LAPD's 77th street narcotics unit.</t>
  </si>
  <si>
    <t>http://latimesblogs.latimes.com/homicidereport/2008/02/hyde-park-homic.html</t>
  </si>
  <si>
    <t>Jason Poss</t>
  </si>
  <si>
    <t>http://khq.images.worldnow.com/images/18986605_BG1.JPG</t>
  </si>
  <si>
    <t>1800 block East Courtland</t>
  </si>
  <si>
    <t>Jason Poss, 23, was killed on July 10, 2009, following a crime spree that ended when he lunged at Spokane police officers with a knife and they opened fire on him, hitting him several times. Moments earlier, Poss had kicked down the door of Tara Tanner's home, located in the 1300 block East Glass, beat her with a skateboard and stabbed her dog.</t>
  </si>
  <si>
    <t>http://www.spokesman.com/stories/2009/jul/10/police-officer-involved-shooting-northeast-spokane/</t>
  </si>
  <si>
    <t>Edwin Rivera</t>
  </si>
  <si>
    <t>http://latimesblogs.latimes.com/homicidereport/images/2008/02/08/edwin_rivera_20.jpg</t>
  </si>
  <si>
    <t>Edwin Rivera was killed after a standoff with the police outside of his home on February 7th, 2008. The police reported that Rivera had killed his two brothers and father inside their home. Deputy Chief Gary Brennan said Edwin Rivera was experiencing mental health problems.</t>
  </si>
  <si>
    <t>http://homicide.latimes.com/post/edwin-rivera/</t>
  </si>
  <si>
    <t>Carolyn Moran-Hernandez</t>
  </si>
  <si>
    <t>3200 block South 83rd Street</t>
  </si>
  <si>
    <t>Police were called to Carolyn Moran-Hernandez's home after her partner said Carolyn had punched her and was armed with a knife. When the police arrived, Moran-Hernandez taunted the officers and told them to shoot her. She then went inside (even though the police officers told her not to) to grab a gun that turned out to be a BB pistol. She was shot when she came outside and pointed (what looked to be) her gun at the cops.</t>
  </si>
  <si>
    <t>http://seattletimes.com/html/localnews/2014222675_copshooting15m.html</t>
  </si>
  <si>
    <t>Juan Carlos Castillo-Maldonado</t>
  </si>
  <si>
    <t>Park View Street and Ocean View Avenue</t>
  </si>
  <si>
    <t>Juan Carlos Castillo-Maldonado was armed and robbed three people in different incidents. The police stopped him at an intersection and asked that he lower his weapon. When he aimed his gun at the police officers, an officer fired and shot him in the upper-body. He later died in the hospital.</t>
  </si>
  <si>
    <t>http://homicide.latimes.com/post/carlos-castillo/</t>
  </si>
  <si>
    <t>Manuel Bueno</t>
  </si>
  <si>
    <t>169th Street and NE 15th Avenue</t>
  </si>
  <si>
    <t>Police claim that Manuel Bueno, a homeless man in Miami-Dade, lunged at an officer with a knife. The officer then shot Bueno.</t>
  </si>
  <si>
    <t>http://www.nbcmiami.com/news/local/1-Dead-in-Two-Seperate-Police-Involved-Shootings-121797439.html</t>
  </si>
  <si>
    <t>Michael Addesa</t>
  </si>
  <si>
    <t>http://bloximages.chicago2.vip.townnews.com/itemlive.com/content/tncms/assets/v3/editorial/5/ba/5ba22487-59ce-5d87-b62f-cd8e95164dae/51af96b4879d6.preview-300.jpg</t>
  </si>
  <si>
    <t>Commercial St &amp; Alley St</t>
  </si>
  <si>
    <t>01905</t>
  </si>
  <si>
    <t>Lynn Police Department</t>
  </si>
  <si>
    <t>Lynn police attempted to detain Addesa after seeing him behave strangely on a Lynn streetcorner. An officer chased him on foot. Addesa allowed the officer to catch up, turned with a knife in his hand, and threatened him. He was shot once in the chest.</t>
  </si>
  <si>
    <t>http://masscops.com/threads/police-knife-wielding-man-killed-by-officer.54619/</t>
  </si>
  <si>
    <t>CommonWealth Magazine reporting / Walt Lockley</t>
  </si>
  <si>
    <t>David Arraiol</t>
  </si>
  <si>
    <t>http://www.currentobituary.com/Images/116280.jpg</t>
  </si>
  <si>
    <t>30 Wales Street</t>
  </si>
  <si>
    <t>Taunton</t>
  </si>
  <si>
    <t>02780</t>
  </si>
  <si>
    <t>Taunton Police Department</t>
  </si>
  <si>
    <t>Arraiol, who had outstanding warrants, was recognized by Taunton officers walking along the railroad tracks. Arraiol fled. When cornered he produced a handgun, refused police commands to surrender, remained defiant even after a police dog bit him on the leg, then pointed the gun at officers. He was shot twice in the chest and was pronounced death in a nearby hospital.</t>
  </si>
  <si>
    <t>http://www.commonwealthmagazine.org/Programs/Clearing-the-cops/~/media/Files/Commonwealth%20Magazine/Clearing%20the%20cops/David%20Arraiol_Bristol%20District%20Attorney%20investigation%20summary.ashx</t>
  </si>
  <si>
    <t>Marquis Barker</t>
  </si>
  <si>
    <t>http://blackstonian.com/images/marquisbarker.jpg</t>
  </si>
  <si>
    <t>Barker had worked for the county as a jail officer for 18 years. Barker's wife called police, describing him as mentally disturbed and irrational. Officers responded, finding him holding an apparent weapon and asking to be shot. He then somehow stole a cruiser and led police on a half-mile pursuit. He was shot and killed. His weapon had been a pellet gun.</t>
  </si>
  <si>
    <t>http://www.commonwealthmagazine.org/Programs/Clearing-the-cops/~/media/Files/Commonwealth%20Magazine/Clearing%20the%20cops/Marquis%20Barker_Suffolk%20District%20Attorney%20letter%20to%20Boston%20police%20commissioner.ashx</t>
  </si>
  <si>
    <t>Eveline Barros-Cepeda</t>
  </si>
  <si>
    <t>http://blackstonian.com/news/wp-content/uploads/2011/01/Eveline-Barros-Cepeda.jpg</t>
  </si>
  <si>
    <t>Fayston St &amp; Dunkeld St</t>
  </si>
  <si>
    <t>Barros-Cepeda was the back-seat passenger of a car that officers were pursuing for running a red light. Officers fired five rounds into the car on the grounds that the driver struck another officer, endangering his life. The death of the unarmed young mother caused marches, protests, and eventual changes in Boston's policing guidelines.</t>
  </si>
  <si>
    <t>https://groups.yahoo.com/neo/groups/stop-polabuse/conversations/topics/11140</t>
  </si>
  <si>
    <t>Dominic Cinelli</t>
  </si>
  <si>
    <t>http://3.bp.blogspot.com/_N7zOMRa4xCQ/TS9xZ2FqihI/AAAAAAAAABU/bpZe_xlPG4Q/S1600-R/Cinelli.jpg</t>
  </si>
  <si>
    <t>425 Washington Street</t>
  </si>
  <si>
    <t>Woburn</t>
  </si>
  <si>
    <t>01801</t>
  </si>
  <si>
    <t>Woburn Police Department</t>
  </si>
  <si>
    <t>Paroled from a prison sentence for armed robbery two years earlier, Cinelli shot and killed a Woburn police officer during the robbery of a Kohl's department store, and was himself shot dead in the exchange of gunfire. He was himself the son of a police officer.</t>
  </si>
  <si>
    <t>http://www.boston.com/news/local/massachusetts/articles/2010/12/29/parole_of_killer_scrutinized_after_he_guns_down_officer/</t>
  </si>
  <si>
    <t>Andrew Clancy</t>
  </si>
  <si>
    <t>232 Methuen St.</t>
  </si>
  <si>
    <t>Lowell</t>
  </si>
  <si>
    <t>01850</t>
  </si>
  <si>
    <t>Clancy was shot to death by police while holding a hatchet in one hand and a knife in the other. A college sophomore with an apparently good relationship with his parents, he'd had no previous contact with police, and his father had sought help from neighbors, who called 911.</t>
  </si>
  <si>
    <t>http://www.lowellsun.com/front/ci_2598895</t>
  </si>
  <si>
    <t>Bryce Coutinho</t>
  </si>
  <si>
    <t>52 Meadow Brook Road</t>
  </si>
  <si>
    <t>01752</t>
  </si>
  <si>
    <t>Marlborough Police Department</t>
  </si>
  <si>
    <t>Coutinho threatened suicide with a knife in an upstairs bedroom at his ex-girlfriend's house. Police arrived with knowledge of Coutinho's mental condition and his previous suicide attempts. They entered the confined space, found the victim with a fresh bloody wound on his arm, and demanded that he surrender his weapon. He did not. He was shot twice.</t>
  </si>
  <si>
    <t>http://www.boston.com/yourtown/news/marlborough/2013/02/da_says_marlborough_officer_wa.html</t>
  </si>
  <si>
    <t>John R. Crosby</t>
  </si>
  <si>
    <t>11 High Rock Road</t>
  </si>
  <si>
    <t>Dedham</t>
  </si>
  <si>
    <t>02026</t>
  </si>
  <si>
    <t>Dedham Police Department</t>
  </si>
  <si>
    <t>Crosby was found behaving erratically by officers responding to a 911 call. A 45-minute standoff unfolded while officers reportedly waited for a state police crisis situation negotiator to arrive. Crosby threatened the police with a knife, and was fatally shot.</t>
  </si>
  <si>
    <t>http://www.metrowestdailynews.com/x379968551/Shooting-victim-didnt-live-at-house-was-there-alone-says-homeowners-sister</t>
  </si>
  <si>
    <t>Lamont Cruz</t>
  </si>
  <si>
    <t>http://www.southcoasttoday.com/apps/pbcsi.dll/bilde?Site=NB&amp;Date=20061103&amp;Category=NEWS03&amp;ArtNo=311039895&amp;Ref=AR&amp;maxH=160&amp;border=0&amp;Q=80</t>
  </si>
  <si>
    <t>60 Thomas St.</t>
  </si>
  <si>
    <t>Cruz drew a "realistic-looking pellet handgun" in front of two officers, knocked one down, and threatened the other before the second officer fired six rounds at him in self-defense. Two of the six struck Cruz. The officers were not only vindicated but awarded a Medal of Valor for the incident.</t>
  </si>
  <si>
    <t>http://www.southcoasttoday.com/apps/pbcs.dll/article?AID=/20071202/NEWS/712020345</t>
  </si>
  <si>
    <t>Tyrone Cummings</t>
  </si>
  <si>
    <t>22 Wentworth Terrace</t>
  </si>
  <si>
    <t>Police arrived at a domestic dispute call to find Cummings "armed to the teeth" according to authorities. In the resulting firefght one of the officers and a member of Cumming's family were both wounded in the leg, and Cummings was shot six times. He died in the hospital four days later.</t>
  </si>
  <si>
    <t>http://www.boston.com/news/local/massachusetts/articles/2011/07/20/man_shot_in_gunfight_with_police_dies/</t>
  </si>
  <si>
    <t>Jeffrey Curran</t>
  </si>
  <si>
    <t>http://fnetobits.memorialobituaries.com/galleries/cartmellfuneralhome/615259/276774.jpg</t>
  </si>
  <si>
    <t>340 Ship Pond Road</t>
  </si>
  <si>
    <t>Plymouth Police Department</t>
  </si>
  <si>
    <t>Two officers fired three shots and struck Curran three times in the victim's basement, as he aimed a loaded shotgun at them. The police had responded to a domestic disturbance call at Curran's home, finding his wife beaten and Curran armed and aggressive.</t>
  </si>
  <si>
    <t>http://www.wickedlocal.com/article/20090506/News/305069863</t>
  </si>
  <si>
    <t>Manuel DaVeiga</t>
  </si>
  <si>
    <t>http://blackstonian.com/news/wp-content/uploads/2011/06/daveiga04032010.jpg</t>
  </si>
  <si>
    <t>Navillus Terrace and Winter Street</t>
  </si>
  <si>
    <t>02122</t>
  </si>
  <si>
    <t>Boston Police Department and Massachusetts State Police</t>
  </si>
  <si>
    <t>Officers patrolling a known center of gang activity saw DaVeiga separate himself from two others on their approach, walking away with hands in pockets. Two officers pursued him on foot. When about 10 feet away, DaVeiga opened fire with a handgun, starting a firefight that pulled in seven officers taking cover among parked cars. Hemmed in and with three bullet wounds, DaVeiga shot himself in the head.</t>
  </si>
  <si>
    <t>http://www.suffolkdistrictattorney.com/wp-content/uploads/2011/06/DeVeiga-Manuel-Letter-re-Findings.pdf</t>
  </si>
  <si>
    <t>Victor Davila</t>
  </si>
  <si>
    <t>A state trooper found Davila in a stolen Honda Accord after running the license plates. Boxed into a dead-end parking lot, Davila attempted to drive out and apparently threatened to run the trooper down. He was killed with a single shot. Eyewitness account vary as to whether the trooper was actually in danger or not.</t>
  </si>
  <si>
    <t>http://www.bostonglobe.com/metro/2012/07/12/trooper-kills-worcester-man-during-traffic-stop-officials-probe-use-deadly-force/AnY8bYye2NrNSO0ypURYFJ/story.html</t>
  </si>
  <si>
    <t>Darryl Dookhran</t>
  </si>
  <si>
    <t>http://blackstonian.com/info/wp-content/uploads/2013/06/dookhran.jpg</t>
  </si>
  <si>
    <t>Geneva Avenue and Westville Street</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</si>
  <si>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</si>
  <si>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</si>
  <si>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</si>
  <si>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</si>
  <si>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</si>
  <si>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</si>
  <si>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</si>
  <si>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William Ekasala</t>
  </si>
  <si>
    <t>http://www.wickedlocal.com/storyimage/WL/20120809/NEWS/308099528/AR/0/AR-308099528.jpg</t>
  </si>
  <si>
    <t>500 Broadway</t>
  </si>
  <si>
    <t>Malden</t>
  </si>
  <si>
    <t>02148</t>
  </si>
  <si>
    <t>Saugus Police Department</t>
  </si>
  <si>
    <t>Ekasala and two accomplices fled an armed bank robbery in a stolen car, and carjacked another vehicle in an apartment parking lot before discovering it was a manual transmission, which they couldn't drive. Ekasala fired on pursuing police and the police killed him, with 15 to 20 rounds in the exchange of fire.</t>
  </si>
  <si>
    <t>http://www.bostonglobe.com/metro/2012/03/26/bail-set-for-suspect-saugus-bank-robbery-malden-shootout/Y79GzPdzxGaxWsz2POYjDM/story.html</t>
  </si>
  <si>
    <t>Daniel Furtado</t>
  </si>
  <si>
    <t>33 Porter Street</t>
  </si>
  <si>
    <t>02141</t>
  </si>
  <si>
    <t>Cambridge Police Department</t>
  </si>
  <si>
    <t>Neighbors called police on Furtado on a regular basis. His erratic behavior and history of mental health issues were well known when they arrived to resolve another report that he'd vandalized property with a hatchet. Furtado retreated inside his house, breaking windows and shouting threats. After about four hours a special response team forced its way inside, Furtado gestured with his hatchet, and he was shot to death.</t>
  </si>
  <si>
    <t>http://www.thecrimson.com/article/2002/7/19/cambridge-police-kill-man-after-a/</t>
  </si>
  <si>
    <t>Thomas Garnett</t>
  </si>
  <si>
    <t>http://image1.findagrave.com/photos250/photos/2009/314/44188835_125794480809.jpg</t>
  </si>
  <si>
    <t>21 Shawmut Avenue</t>
  </si>
  <si>
    <t>State troopers on a predawn SWAT-style drug raid at Garnett's residence were shot at and struck by six rounds fired by Garnett as they crossed his threshold, only escaping injury because of their body armor. Officers returned fire and shot him to death. Garnett had been heavily armed. In November 2010 three state troopers were given Medals of Honor for their roles in the raid.</t>
  </si>
  <si>
    <t>http://www.boston.com/news/local/massachusetts/articles/2009/11/06/police_return_fire_kill_suspect_in_new_bedford/</t>
  </si>
  <si>
    <t>James Glidden</t>
  </si>
  <si>
    <t>Carver Road and Summer Street</t>
  </si>
  <si>
    <t>Glidden had a long history of depression, episodes of rage, and a prior suicide attempt in front of officers the previous December; he and his family and the local police were well aware of it. In the late morning, after an attempt to pull him over and after a brief high-speed chase and minor crash, Glidden threatened officers with a 12-inch fighting knife. He was shot three times. A note and items in his car suggest a planned suicide.</t>
  </si>
  <si>
    <t>http://www.boston.com/news/local/massachusetts/articles/2003/10/06/suicide_by_cop_in_plymouth/</t>
  </si>
  <si>
    <t>Tahiem Goffe</t>
  </si>
  <si>
    <t>http://media.masslive.com/breakingnews/photo/2011/11/10233904-large.jpg</t>
  </si>
  <si>
    <t>Taylor Street and Kibbe Avenue</t>
  </si>
  <si>
    <t>01105</t>
  </si>
  <si>
    <t>Goffe was at the wheel of a stolen Grand Prix and trying to escape from a traffic stop where he was boxed in by two cruisers. In backing up, Goffe put one of the officers in the path of his vehicle, which was enough cause for officers to shoot into the car three times. One of those three struck Goffe in the head.</t>
  </si>
  <si>
    <t>http://www.masslive.com/news/index.ssf/2012/05/hampden_da_mark_mastroianni_of.html</t>
  </si>
  <si>
    <t>Brian Griffin</t>
  </si>
  <si>
    <t>146 Miller St.</t>
  </si>
  <si>
    <t>Middleboro</t>
  </si>
  <si>
    <t>02346</t>
  </si>
  <si>
    <t>Middleboro Police Department</t>
  </si>
  <si>
    <t>Police responded to an early-morning 911 call to Griffin's residence. After an evening of drinking he'd threatened two family members with a shotgun. They were escorted out; Griffin emerged on the porch to threaten the police, then retreated upstairs and smashed out a window. He'd levelled the shotgun at officers and had begun a countdown when he was shot.</t>
  </si>
  <si>
    <t>http://www.southcoasttoday.com/apps/pbcs.dll/article?AID=/20030123/NEWS/301239997&amp;cid=sitesearch</t>
  </si>
  <si>
    <t>James Hart</t>
  </si>
  <si>
    <t>30-32 Grand View Avenue</t>
  </si>
  <si>
    <t>Quincy</t>
  </si>
  <si>
    <t>02170</t>
  </si>
  <si>
    <t>Quincy Police Department</t>
  </si>
  <si>
    <t>Police were called to assist a suicidal Hart, finding him with self-inflicted knife wounds on his arms. They flushed him out of a shed with chemical spray. He emerged angry and wielding a 12-inch knife. Officers felt threatened enough by the 65-year-old to shoot at him three times. He was struck twice.</t>
  </si>
  <si>
    <t>http://www.boston.com/news/local/articles/2007/07/04/quincy_man_65_is_killed_by_police/</t>
  </si>
  <si>
    <t>David G. Hill</t>
  </si>
  <si>
    <t>http://www.capecodonline.com/apps/pbcsi.dll/bilde?Site=CC&amp;Date=20080710&amp;Category=NEWS&amp;ArtNo=807100324&amp;Ref=AR&amp;maxH=230&amp;maxW=370&amp;border=0&amp;Q=80&amp;cb=20080710002100</t>
  </si>
  <si>
    <t>Herring Brook Rd &amp; Samoset Rd</t>
  </si>
  <si>
    <t>Eastham</t>
  </si>
  <si>
    <t>02642</t>
  </si>
  <si>
    <t>Orleans Police Department</t>
  </si>
  <si>
    <t>The nephew of a police officer, Hill had announced that he intended to force the police to shoot him, and had made a prior attempt. He provoked and confronted the police with a .40 caliber handgun and body armor, and he died from five gunshot wounds.</t>
  </si>
  <si>
    <t>http://www.mass.gov/capeda/docs/report.pdf</t>
  </si>
  <si>
    <t>Laveta Jackson</t>
  </si>
  <si>
    <t>124 Milton Avenue</t>
  </si>
  <si>
    <t>Police encountered a psychotic Jackson in the cellar of her residence after she'd killed her own two young children with a knife. She lunged at officers with the same knife and she was shot to death.</t>
  </si>
  <si>
    <t>http://www.cityofboston.gov/news/Default.aspx?id=1398</t>
  </si>
  <si>
    <t>Noel Jimines</t>
  </si>
  <si>
    <t>22 Danforth Street</t>
  </si>
  <si>
    <t>Fall River</t>
  </si>
  <si>
    <t>02720</t>
  </si>
  <si>
    <t>Fall River Police Department</t>
  </si>
  <si>
    <t>Jimines, a Honduran immigrant with only six months residence in the U.S., was shot by officers twice in the chest and once through the eye after a confrontation in which he refused to surrender a machete. Police had fired four beanbags at Jimines without any result.</t>
  </si>
  <si>
    <t>http://www.southcoasttoday.com/apps/pbcs.dll/article?AID=/20050608/NEWS/306089999&amp;cid=sitesearch</t>
  </si>
  <si>
    <t>Preston Johnson</t>
  </si>
  <si>
    <t>Salem Street and Spruce Street</t>
  </si>
  <si>
    <t>Fitchburg</t>
  </si>
  <si>
    <t>01420</t>
  </si>
  <si>
    <t>Johnson was shot to death with a single bullet to the brain in the driver's seat of his SUV, during a dramatic confrontation with state police. The account offered by the shooting trooper fundamentally differed from physical evidence. The victim's family reached a six-figure settlement in 2009.</t>
  </si>
  <si>
    <t>http://www.commonwealthmagazine.org/Programs/Clearing-the-cops/~/media/Files/Commonwealth%20Magazine/Clearing%20the%20cops/Preston%20Johnson_Judicial%20inquest.ashx</t>
  </si>
  <si>
    <t>Scott Kehoe</t>
  </si>
  <si>
    <t>Kirkbride Drive</t>
  </si>
  <si>
    <t>Danvers</t>
  </si>
  <si>
    <t>01923</t>
  </si>
  <si>
    <t>Danvers Police Department</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</si>
  <si>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</si>
  <si>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</si>
  <si>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Carol Kingsley</t>
  </si>
  <si>
    <t>http://bostonherald.com/sites/default/files/styles/full/public/media/2010/07/24/c23975_Shot_07242010.jpg?itok=FrjZdhCe</t>
  </si>
  <si>
    <t>10 Sycamore Terrace</t>
  </si>
  <si>
    <t>02145</t>
  </si>
  <si>
    <t>Somerville Police Department</t>
  </si>
  <si>
    <t>Police were called to Kingsley's home twice for domestic disturbances in the same morning. On the second visit Kingsley produced a knife and cut three officers, two of them seriously, before being fatally shot. She'd had a long history of mental health issues and substance abuse problems, and had only recently been released from psychiatric treatment.</t>
  </si>
  <si>
    <t>http://www.thesomervilletimes.com/archives/5021</t>
  </si>
  <si>
    <t>Matthew Krister</t>
  </si>
  <si>
    <t>http://cbsboston.files.wordpress.com/2010/11/krister-myspace.jpg?w=420</t>
  </si>
  <si>
    <t>Gibbens Street</t>
  </si>
  <si>
    <t>02143</t>
  </si>
  <si>
    <t>Somerville Police Department, and Bureau of Alcohol, Tobacco and Firearms</t>
  </si>
  <si>
    <t>An ambitious young businessman with a history of illegal weapons dealing, Krister immediately opened fire on local officers and federal BATF agents as they attempted to serve him a warrant. Krister shot one of the officers three times, seriously wounding him, before being fatally wounded himself.</t>
  </si>
  <si>
    <t>http://www.thesomervilletimes.com/archives/9465</t>
  </si>
  <si>
    <t>Lawrence J. McCarthy</t>
  </si>
  <si>
    <t>317 Chestnut Street</t>
  </si>
  <si>
    <t>02038</t>
  </si>
  <si>
    <t>Franklin Police Department</t>
  </si>
  <si>
    <t>McCarthy had recently been served divorce papers, and police went to serve him with court orders to vacate his residence and surrender his weapons. He responded by coming out of his back door with a rifle, and raising it in a threatening manner to police. McCarthy was killed with a single shot to the chest.</t>
  </si>
  <si>
    <t>http://masscops.com/threads/officer-exonerated-in-franklin-shooting.20440/</t>
  </si>
  <si>
    <t>Anthony McGrath</t>
  </si>
  <si>
    <t>http://www.patriotledger.com/storyimage/WL/20110218/NEWS/302189064/AR/0/AR-302189064.jpg&amp;MaxW=315&amp;MaxH=315</t>
  </si>
  <si>
    <t>Nelson Street and Water Street</t>
  </si>
  <si>
    <t>At 3:30 am police alerted to a liquor store burglary found McGrath driving nearby in a Toyota Camry. McGrath failed to pull over and then, boxed in by police vehicles, attempted to escape. He was otherwise unarmed. Police fired a total of 11 rounds, fatally wounding him. Subsequent investigation by McGrath's parents found many errors and critical inconsistencies in the official account of the event.</t>
  </si>
  <si>
    <t>http://www.patriotledger.com/article/20110218/News/302189064</t>
  </si>
  <si>
    <t>Michael Membrino</t>
  </si>
  <si>
    <t>235 Minott Road</t>
  </si>
  <si>
    <t>01473</t>
  </si>
  <si>
    <t>Massachusetts State Police and Westminster Police Department</t>
  </si>
  <si>
    <t>Membrino, a corrections officer, was reported to have been angry and flourishing a handgun at a local pub. An extensive police response, including a helicopter, tracked him to his house where he opened fire. After an exchange of fire, officers found Membrino fatally wounded despite his body armor.</t>
  </si>
  <si>
    <t>http://www.telegram.com/article/20091026/NEWS/910269985/0</t>
  </si>
  <si>
    <t>Mark C. Merrill</t>
  </si>
  <si>
    <t>399 Wilbraham St</t>
  </si>
  <si>
    <t>Monson</t>
  </si>
  <si>
    <t>01069</t>
  </si>
  <si>
    <t>Monson Police Department</t>
  </si>
  <si>
    <t>Merrill led officers on a car chase that led to the Magic Lantern strip club, where a police sergeant fatally shot him in response to Merrill threatening his life with a barbecue fork.</t>
  </si>
  <si>
    <t>http://www.seacoastonline.com/article/20030920/News/309209974</t>
  </si>
  <si>
    <t>Mathieu Michaud</t>
  </si>
  <si>
    <t>http://cbsboston.files.wordpress.com/2011/04/lynnvictim.jpg?w=420&amp;h=316&amp;crop=1</t>
  </si>
  <si>
    <t>14 Linwood St.</t>
  </si>
  <si>
    <t>Michaud, facing an upcoming sentencing hearing in an assault case, called 911 to report himself suicidal. He confronted responding officers with three knives and an apparent handgun. Ordered to drop his weapons, he refused, and was shot twice and fatally wounded. Michaud father was an eyewitness to the event, disputed the police version of events, and was himself handcuffed when he tried to call his wife.</t>
  </si>
  <si>
    <t>http://www.boston.com/news/local/massachusetts/articles/2011/04/11/lynn_man_25_shot_after_armed_confrontation_with_police/</t>
  </si>
  <si>
    <t>Leslie M. Moore</t>
  </si>
  <si>
    <t>Old South Street</t>
  </si>
  <si>
    <t>Fitchburg Police Department</t>
  </si>
  <si>
    <t>Moore and an accomplice robbed a variety store at gunpoint then led more than 12 officers of multiple agencies on a three-hour chase, first in a Nissan Altima out of state, then on foot through the New Hampshire woods, then back to Massachusetts in a stolen Hyundai. Although otherwise unarmed Moore rammed several police cruisers with the Hyundai, so she was shot to death.</t>
  </si>
  <si>
    <t>http://www.boston.com/news/local/massachusetts/articles/2010/10/14/police_shoot_kill_suspect_in_fitchburg_robbery_2_state_chase/</t>
  </si>
  <si>
    <t>William L. Murray Jr.</t>
  </si>
  <si>
    <t>Elm Hill Avenue and Crawford Street</t>
  </si>
  <si>
    <t>Murray was shot and killed by police after a 4 a.m. traffic stop, after he was observed driving the wrong way on a one-way street with his lights off. Reportedly Murray refused to pull over.</t>
  </si>
  <si>
    <t>http://dailyfreepress.com/2002/02/13/roxbury-man-shot-by-police/</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</si>
  <si>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</si>
  <si>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</si>
  <si>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</si>
  <si>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</si>
  <si>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</si>
  <si>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</si>
  <si>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</si>
  <si>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Alexander S. Nesom</t>
  </si>
  <si>
    <t>http://www.fatalencounters.org/wp-content/uploads/2013/10/AlexNesom.jpg</t>
  </si>
  <si>
    <t>Salem Street and Spring Street</t>
  </si>
  <si>
    <t>02155</t>
  </si>
  <si>
    <t>Malden Police Department</t>
  </si>
  <si>
    <t>Nesom was one of three men in their 20s held in a routine traffic stop of a Toyota Camry reported stolen. After one passenger was removed from the car for questioning, the driver Nesom rammed the police car behind him, momentarily pinning two officers, then lurched forward threatening to run down others. Police fire struck only Nesom, and only in the leg, but it struck an artery and he bled to death at the scene.</t>
  </si>
  <si>
    <t>http://www.wickedlocal.com/article/20091119/News/311198986</t>
  </si>
  <si>
    <t>Phillip Noto Sr.</t>
  </si>
  <si>
    <t>60 Washington St.</t>
  </si>
  <si>
    <t>Peabody</t>
  </si>
  <si>
    <t>01960</t>
  </si>
  <si>
    <t>Peabody Police Department</t>
  </si>
  <si>
    <t>Peabody officers responded to a domestic disturbance call, anticipating taking Noto in for violating a restraining order by contacting his wife. Noto confronted and threatened officers with a pistol. He was shot once in the stomach and died later of his injuries.</t>
  </si>
  <si>
    <t>http://m.itemlive.com/news/peabody-man-shot-by-police-after-he-brandishes-gun/article_f4f94a79-7276-59d4-adc5-03baca4d2a86.html?mode=jqm</t>
  </si>
  <si>
    <t>Roger Reyes Padilla</t>
  </si>
  <si>
    <t>Pine Road</t>
  </si>
  <si>
    <t>Ashby</t>
  </si>
  <si>
    <t>01431</t>
  </si>
  <si>
    <t>Padilla reportedly attempted to run over a state trooper following an undercover drug surveillance and a brief car pursuit. When Padilla attempted to escape from a cul-de-sac and reportedly drove towards the trooper, he was shot and killed.</t>
  </si>
  <si>
    <t>http://www.boston.com/news/local/massachusetts/articles/2011/06/16/district_attorney_finds_troopers_ashby_fatal_shooting_justified/</t>
  </si>
  <si>
    <t>John Earl Parks</t>
  </si>
  <si>
    <t>Pleasant St &amp; Warren Ave</t>
  </si>
  <si>
    <t>Brockton</t>
  </si>
  <si>
    <t>02301</t>
  </si>
  <si>
    <t>Brockton Police Department</t>
  </si>
  <si>
    <t>Parks was shot and killed by local police after an apparent marijuana deal on the street. Reports described him threatening the police with a pistol but it was unclear whether or not he fired.</t>
  </si>
  <si>
    <t>http://www.enterprisenews.com/article/20081106/News/311069517</t>
  </si>
  <si>
    <t>Joseph Ramos</t>
  </si>
  <si>
    <t>http://www.blackstonian.com/images/josephmramosjr.jpg</t>
  </si>
  <si>
    <t>Milton St &amp; 5th St</t>
  </si>
  <si>
    <t>02748</t>
  </si>
  <si>
    <t>Police were called on a troubled Ramos, wandering a neighborhood looking for "Mary" and acting erratically. According to the police, Ramos wielded both a nail-bat and a screwdriver, and assaulted and threatened two officers before they shot him. According to witnesses, Ramos was relatively docile, cooperative, and in no physical condition to attack anybody.</t>
  </si>
  <si>
    <t>http://www.newbedford360.com/event-images/ramos-report.pdf</t>
  </si>
  <si>
    <t>Kerby Revelus</t>
  </si>
  <si>
    <t>http://www.fatalencounters.org/wp-content/uploads/2013/10/KerbyRevelus.jpg</t>
  </si>
  <si>
    <t>7 Belvoir Road</t>
  </si>
  <si>
    <t>02186</t>
  </si>
  <si>
    <t>Milton Police Department</t>
  </si>
  <si>
    <t>With no clear motive or triggering event, Revelus stabbed his younger 17-year-old sister to death and decapitated his 5-year-old sister. A third sister called 911. Milton police arrived within a minute and shot Revelus to death.</t>
  </si>
  <si>
    <t>http://usatoday30.usatoday.com/news/nation/2009-03-29-mass-murder_N.htm?csp=34</t>
  </si>
  <si>
    <t>Denis Reynoso</t>
  </si>
  <si>
    <t>http://bloximages.chicago2.vip.townnews.com/itemlive.com/content/tncms/assets/v3/editorial/6/1e/61e4206e-19c3-11e3-a26b-0019bb2963f4/522e886ae0a32.image.jpg</t>
  </si>
  <si>
    <t>115 O’Callaghan Way</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</si>
  <si>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</si>
  <si>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</si>
  <si>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Stanley Seney</t>
  </si>
  <si>
    <t>Stuart St &amp; Warrenton St</t>
  </si>
  <si>
    <t>02116</t>
  </si>
  <si>
    <t>Seney died in a firefight after 2 a.m. in a nightclub parking lot. Seney fired his pistol five times into a departing black Audi, killing another clubgoer. Two local officers positioned themselves around and between a number of parked cars in Seney's location. Seney fired at them at least twice; the police responded with at least 16 rounds, one of which killed the victim with a head shot.</t>
  </si>
  <si>
    <t>http://www.suffolkdistrictattorney.com/wp-content/uploads/2010/02/letter.6.9.08B.pdf</t>
  </si>
  <si>
    <t>Thomas K. Shea</t>
  </si>
  <si>
    <t>Beach Street</t>
  </si>
  <si>
    <t>Foxboro</t>
  </si>
  <si>
    <t>02035</t>
  </si>
  <si>
    <t>Foxboro Police Department</t>
  </si>
  <si>
    <t>Police called to a domestic disturbance were confronted with the Marine veteran Shea, at the home of his former wife and armed with a knife. Shea refused to comply with orders to drop it. He advanced on the officer, and the officer fatally shot him.</t>
  </si>
  <si>
    <t>http://www.thesunchronicle.com/news/growing-sick-list-puts-force-in-bind/article_30197764-f054-5d2b-8bd3-cdf6c2b3a38e.html</t>
  </si>
  <si>
    <t>Brian Viera</t>
  </si>
  <si>
    <t>02723</t>
  </si>
  <si>
    <t>Viera had a history of mental health issues, a recent release from county jail, and a wife of 17 years. He locked her and their children out of their house during a domestic dispute. She sought help from a mental health center, who referred her to police; when the police responded to the house, Viera greeted them with a knife in his hand and refused to drop it. Officers shot him to death.</t>
  </si>
  <si>
    <t>http://www.southcoasttoday.com/apps/pbcs.dll/article?AID=/20020331/NEWS/303319993</t>
  </si>
  <si>
    <t>Jeffrey Watts</t>
  </si>
  <si>
    <t>Thatcher Street</t>
  </si>
  <si>
    <t>East Bridgewater</t>
  </si>
  <si>
    <t>02333</t>
  </si>
  <si>
    <t>Brockton Police Department, Massachusetts State Police</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</si>
  <si>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</si>
  <si>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</si>
  <si>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David Woodman</t>
  </si>
  <si>
    <t>http://cache.boston.com/resize/bonzai-fba/Globe_Photo/2008/07/08/1215571951_4010/300h.jpg</t>
  </si>
  <si>
    <t>Fenway and Brookline Avenue</t>
  </si>
  <si>
    <t>Boston police stopped Woodman for holding a beer outside Fenway Park and detained him. During the arrest Woodman was handcuffed and deprived of oxygen for about 5 minutes. Eyewitnesses say police made no attempt to revive him, and lied to responding paramedics. Woodman died 11 days later. In June 2010 the family settled with the city for $3M.</t>
  </si>
  <si>
    <t>http://www.masslive.com/news/index.ssf/2010/11/investigation_of_boston_police.html</t>
  </si>
  <si>
    <t>Clyde D. Ratcliff</t>
  </si>
  <si>
    <t>Grenada Terrace</t>
  </si>
  <si>
    <t>Ratcliff died after a police chase. He crashed his vehicle into a cinder-block wall, then was dragged out through the car window by police. He experienced breathing trouble, notified medical technicians, then stopped breathing in the ambulance. The exact cause of death was unknown. His parents filed an excessive-force lawsuit against the police.</t>
  </si>
  <si>
    <t>http://www.newyorkinjurynews.com/2010/04/19/springfield-massachusetts-wrongful-death-family-claims-cops-used-excessive-force_201004193226.html</t>
  </si>
  <si>
    <t>Brandon Payne</t>
  </si>
  <si>
    <t>http://linapps.s3.amazonaws.com/linapps/photomojo/wwlp.com/photos/2013/04/g6750-april-mug-shot-gallery/139177-brandon-payne-0a154.jpg</t>
  </si>
  <si>
    <t>Chatham St &amp; Ingalls St</t>
  </si>
  <si>
    <t>01902</t>
  </si>
  <si>
    <t>Lynn Police Department and Massachusetts State Police</t>
  </si>
  <si>
    <t>Payne had an extensive criminal record of felonies and was among a group of men observed exchanging firearms in public. Police chased his vehicle, he was said to ram a police car with his car, and he was struck by two bullets.</t>
  </si>
  <si>
    <t>http://www.boston.com/metrodesk/2012/07/23/man-dies-after-police-shooting-lynn/Kiy7cqsZ6OzONZEreEhg7H/story.html</t>
  </si>
  <si>
    <t>Nelson Santiago</t>
  </si>
  <si>
    <t>9 Dennison Street</t>
  </si>
  <si>
    <t>In the early morning hours Boston police twice spotted a stolen a stolen grey Toyota Camry. On the third sighting police were able to box the vehicle, driven by Santiago, into a dead end. In attempting a U-turn to escape Santiago accelerated towards officers on foot. In response they fired at him about 9 times. Santiago was mortally wounded, crash the Camry into three other vehicles, and was pronounced dead at the hospital.</t>
  </si>
  <si>
    <t>http://www.cityofboston.gov/news/Default.aspx?id=1336</t>
  </si>
  <si>
    <t>David A. Semenza Jr.</t>
  </si>
  <si>
    <t>School Street and Spring Street</t>
  </si>
  <si>
    <t>02048</t>
  </si>
  <si>
    <t>Five Mansfield officers located Semenza's vehicle immediately after a bank robbery. Semenza exited the car but kept his hand in his pocket, as if holding a weapon, and ignored police commands. After reaching into his vehicle under the car seat for a black object he was fatally shot with several rounds. The object was a cell phone; Semenza had no weapon.</t>
  </si>
  <si>
    <t>http://www.patriotledger.com/x195805843/Mansfield-officers-cleared-in-fatal-shooting-of-Easton-man</t>
  </si>
  <si>
    <t>Eric Stafford</t>
  </si>
  <si>
    <t>15 Belmont Street</t>
  </si>
  <si>
    <t>Police were called to Stafford's home by his girlfriend. They found him wielding a machete and were compelled to shoot him, twice, after their attempt to control him with a non-lethal PepperBall failed.</t>
  </si>
  <si>
    <t>http://www.boston.com/news/local/massachusetts/articles/2011/03/21/fitchburg_man_wielding_machete_shot_and_killed_by_police/</t>
  </si>
  <si>
    <t>Gerald Tierney</t>
  </si>
  <si>
    <t>5 Ellen Street</t>
  </si>
  <si>
    <t>02744</t>
  </si>
  <si>
    <t>Police responded to reports of a knife-wielding man threatening his neighbors. They found Tierney inside his duplex, armed with two knives. Tierney refused to drop the weapons or obey police commands. Officer felt sufficiently threatened by his behavior to fatally shoot him.</t>
  </si>
  <si>
    <t>http://masscops.com/threads/new-bedford-police-shoot-kill-man-during-confrontation-in-south-end.53696/</t>
  </si>
  <si>
    <t>Michael C. Twedt</t>
  </si>
  <si>
    <t>Powerstation Road and Brookfield Road</t>
  </si>
  <si>
    <t>Charlton</t>
  </si>
  <si>
    <t>01507</t>
  </si>
  <si>
    <t>Acting with profound emotional issues, Twedt left a suicidal note for his social worker, made an unsuccessful attempt to set himself on fire, and left the mental health center in his car. Members of both the Southbridge police and the state police followed then intercepted his car. This evolved into a standoff where Twedt threatened several police with a knife, which he threw and missed, and with the weapon of his own gasoline-soaked clothes and a lighter. A state trooper shot him to death when he approached to within 10 feet.</t>
  </si>
  <si>
    <t>http://www.commonwealthmagazine.org/Programs/Clearing-the-cops/~/media/Files/Commonwealth%20Magazine/Clearing%20the%20cops/Michael%20Twedt_Judicial%20inquest%20resport.ashx</t>
  </si>
  <si>
    <t>30 Collins Street</t>
  </si>
  <si>
    <t>Amesbury</t>
  </si>
  <si>
    <t>01913</t>
  </si>
  <si>
    <t>Amesbury Police Department</t>
  </si>
  <si>
    <t>A heavily-armed and distraught Wood deliberately drew police into a firefight in the neighborhood of his former wife's house, where over 50 rounds were shot by Wood and multiple officers. Police would not say how many times Wood was hit.</t>
  </si>
  <si>
    <t>http://gracerubenstein.com/wp-content/uploads/2003/10/suicide_by_cop-200310.pdf</t>
  </si>
  <si>
    <t>Robert E. Wood III</t>
  </si>
  <si>
    <t>457 Main Road</t>
  </si>
  <si>
    <t>Colrain</t>
  </si>
  <si>
    <t>01340</t>
  </si>
  <si>
    <t>Wood was killed after a day-long armed standoff with police. In the course of the day, Wood held his wife at gunpoint, she shot and wounded him in turn, police arrived and deployed gas without any result, police shot and wounded Wood who still refused to disarm or surrender, police shot him again, then fired three bean-bag rounds to finally disarm him. Multiple weapons were discovered at the scene.</t>
  </si>
  <si>
    <t>http://www.masslive.com/news/index.ssf/2009/01/bullet_that_killed_colrain_man.html?category=Franklin%20County</t>
  </si>
  <si>
    <t>Kenneth Howe</t>
  </si>
  <si>
    <t>http://images.ibsys.com/2010/0122/22310310.jpg</t>
  </si>
  <si>
    <t>100 Turnpike St.</t>
  </si>
  <si>
    <t>Andover</t>
  </si>
  <si>
    <t>01845</t>
  </si>
  <si>
    <t>Massachusetts State Police, Essex County Sheriff's Department, and North Andover Police Department</t>
  </si>
  <si>
    <t>Howe was beaten to death by officers at a sobriety checkpoint staffed by about 20 officers from multiple agencies, in a series of events where the official explanations differed radically from reports from eyewitnesses. Moreover the checkpoint was coincidentally set up near Eagle-Tribune newspaper officers. Their photographer's evidence also contradicted the police story. In November 2012 Howe's family settled for $1.6M.</t>
  </si>
  <si>
    <t>http://stopthedrugwar.org/speakeasy/2009/nov/30/law_enforcement_man_trying_snuff</t>
  </si>
  <si>
    <t>Gullen Tavarez Perez</t>
  </si>
  <si>
    <t>20 Elm Street</t>
  </si>
  <si>
    <t>Tavarez Perez was apprehended on August 1 in his vehicle on drugs charges (heroin and cocaine). The report of the arresting officer noted that the arrestee had "swallowed something from another plastic bag," this officer had prior experience of detainees ingesting drugs and requiring medical attention. In two days Tavarez Perez was dead from opiate intoxication. In February 2014 a district court judge agreed with the victim's heirs that the arresting officer was potentially civilly liable for negligence and wrongful death.</t>
  </si>
  <si>
    <t>http://www.leagle.com/decision/In%20FDCO%2020140207994</t>
  </si>
  <si>
    <t>Rene Romain</t>
  </si>
  <si>
    <t>500 River Street and 1670 Blue Hill</t>
  </si>
  <si>
    <t>02126</t>
  </si>
  <si>
    <t>Romain was identified to police by the victim of a knife assault in a nearby pizza restaurant. When approached by two officers, Romain threatened them with a 12-inch knife, making several slashing motions. One officer shot him in the stomach. He lost too much blood from the stomach wound to be revived at hospital.</t>
  </si>
  <si>
    <t>https://groups.google.com/forum/#!topic/alt.thebird.copwatch/b-0YAjX7hQ8</t>
  </si>
  <si>
    <t>Jose Pineda</t>
  </si>
  <si>
    <t>Bennington Street</t>
  </si>
  <si>
    <t>02128</t>
  </si>
  <si>
    <t>Pineda was an immigrant Salvadoran restaurant worker who was confronted by plainclothes police officers and stabbed on of them in the leg. Officers responded by shooting him to death. Reporting of the incident raised the possibility that the language barrier may have contributed to Pineda's demise.</t>
  </si>
  <si>
    <t>http://www.highbeam.com/doc/1P2-8648463.html</t>
  </si>
  <si>
    <t>Ricky Bodden</t>
  </si>
  <si>
    <t>333 Quincy Street</t>
  </si>
  <si>
    <t>02125</t>
  </si>
  <si>
    <t>Bodden fled as a police officer demanded to frisk him in a public park. After a foot chase. the officer shot him fatally in the back of the neck, and claimed that Bodden had produced a handgun. Eyewitnesses sharply disputed that. The shooting was highly controversial and the police unresponsive to demands for an investigation.</t>
  </si>
  <si>
    <t>http://www.themilitant.com/2001/6508/650867.html</t>
  </si>
  <si>
    <t>Carlos M. Garcia</t>
  </si>
  <si>
    <t>Deckard Street</t>
  </si>
  <si>
    <t>According to the police account, Garcia was at the wheel of a stolen Honda at one a.m., and had collided with several parked and moving cars in flight from two plainclothes police officers, when he was fatally stopped by a "hail of bullets" from Boston police.</t>
  </si>
  <si>
    <t>http://business.highbeam.com/3972/article-1G1-66712277/roxbury-couple-hits-floor-sound-gunshots-outside</t>
  </si>
  <si>
    <t>Delano M. Walker</t>
  </si>
  <si>
    <t>http://arisespringfield.org/wp-content/uploads/2014/07/delano-walker-jr..jpg</t>
  </si>
  <si>
    <t>681 East Columbus Ave.</t>
  </si>
  <si>
    <t>Walker was struck and killed by a passing vehicle while engaged in a conversation with a police officer. Walker was one of three bicyclists on the parking lot of an auto dealer when detained. The officer described the victim making unpredictable and threatening movements, then backing into the street without looking.</t>
  </si>
  <si>
    <t>http://www.masslive.com/news/index.ssf/2009/07/police_identify_teen_killed_on.html</t>
  </si>
  <si>
    <t>Eddy Tiburcio</t>
  </si>
  <si>
    <t>25 Pennsylvania Ave</t>
  </si>
  <si>
    <t>02905</t>
  </si>
  <si>
    <t>Providence Police Department</t>
  </si>
  <si>
    <t>Police responding to domestic disturbance calls from Tiburcio's residence found his wife wounded and his three young boys distressed as they answered the door. Officers proceeded to the bedroom to find Tiburcio armed with a bayonet and threatening his wife with further injury. He raised the bayonet to threaten the officer, who killed hm with a single shot.</t>
  </si>
  <si>
    <t>http://forums.officer.com/t98978/</t>
  </si>
  <si>
    <t>Timothy Picard</t>
  </si>
  <si>
    <t>242 Clinton Street</t>
  </si>
  <si>
    <t>Woonsocket</t>
  </si>
  <si>
    <t>02895</t>
  </si>
  <si>
    <t>Woonsocket Police Department</t>
  </si>
  <si>
    <t>Picard had struggled with his 19-year-old son, struggled with police trying to apprehend him, and struggled at police headquarters when behind booked. He was given two shocks with a stun gun. Shortly afterward he collapsed and didn't recover. He died within an hour.</t>
  </si>
  <si>
    <t>http://www.nkpolice.org/documents/press/AG_Clears_Officer_20070131.pdf</t>
  </si>
  <si>
    <t>Mark Kilcline</t>
  </si>
  <si>
    <t>http://www.providencejournal.com/incoming/20131203-kilcline.jpg.ece/ALTERNATES/w220/kilcline.jpg</t>
  </si>
  <si>
    <t>635 Tower Hill Road</t>
  </si>
  <si>
    <t>North Kingstown</t>
  </si>
  <si>
    <t>02852</t>
  </si>
  <si>
    <t>North Kingstown Police Department</t>
  </si>
  <si>
    <t>The mother of one of Kilcline's friends called police to have them check on his welfare over worries about his emotional health. In the resulting confrontation, Kilchline charged three officers with an 8-inch steak knife; they shot him a total of nine times and left him critically injured, one-eyed, and permanently paralyzed. He died of his injuries in April 2013. His family filed a lawsuit for excessive force, gross negligence and brutality, collecting $7M from the city.</t>
  </si>
  <si>
    <t>http://www.providencejournal.com/breaking-news/content/20131203-north-kingstown-to-pay-7-million-to-settle-lawsuit-over-police-shooting-teen-9-times.ece</t>
  </si>
  <si>
    <t>Jason Swift</t>
  </si>
  <si>
    <t>71 Lupine Street</t>
  </si>
  <si>
    <t>Swift's mother called 911 for assistance in bringing her agitated, delusional and physical imposing (6'4" and over 300 lbs) son to the hospital. Two officers reached the scene and Swift emerged with a sheathed sword. Ordered to drop the sword, Swift did so, and demonstrated he had no other weapons. The altercation moved inside and another officer arrived and joined in. The end result was Swift, naked, unarmed, and dead from two bullet wounds physically impossible according to the police account. His family settled a suit with the city for $1.3M.</t>
  </si>
  <si>
    <t>http://www.rid.uscourts.gov/menu/judges/opinions/smith/04132010_1-08CV0325S_FARRY_V_CITY_OF_PAWTUCKET_P.pdf</t>
  </si>
  <si>
    <t>Jason Audette</t>
  </si>
  <si>
    <t>62 Coyle Avenue</t>
  </si>
  <si>
    <t>Audette, newly released from a correctional institution and with a significant criminal record, was discovered in a driveway by police responding to a burglary in progress. Audette displayed a handgun and was shot to death by officers. This incident was one day after the same department's killing of suspect Bridget DeCrafft.</t>
  </si>
  <si>
    <t>http://masscops.com/threads/pawtucket-police-kill-armed-suspect.34894/</t>
  </si>
  <si>
    <t>Bridget DeGraftt</t>
  </si>
  <si>
    <t>Jefferson Boulevard and Interstate 95</t>
  </si>
  <si>
    <t>02888</t>
  </si>
  <si>
    <t>Pawtucket Police Department and Rhode Island State Police</t>
  </si>
  <si>
    <t>DeGrafft carjacked an SUV from two teenagers at knifepoint at 1 a.m. and led state and local police on a chase through Attleboro, Cranston, and Warwick. Officers fired on her repeatedly. At the end three police cruisers boxed her in, she allegedly rocked the SUV back and forth to deliberately injure one of the officers, and she was shot to death. This incident was one day before the same department's killing of another suspect.</t>
  </si>
  <si>
    <t>http://masscops.com/threads/pawtucket-officer-cleared-from-fatal-shooting.39771/</t>
  </si>
  <si>
    <t>Selvin M. Garrido Morales</t>
  </si>
  <si>
    <t>71 Rand Street</t>
  </si>
  <si>
    <t>Central Falls</t>
  </si>
  <si>
    <t>02863</t>
  </si>
  <si>
    <t>Central Falls Police Department</t>
  </si>
  <si>
    <t>Two officers responded to a 911 call for help. On entering the apartment of Garrido Morales, they found him holding a knife over his own head. He refused to obey commands to drop the knife. Fearing for their own safety, officers shot him to death.</t>
  </si>
  <si>
    <t>http://riaclu.org/documents/ACLUvMorancomplaint.pdf</t>
  </si>
  <si>
    <t>James Wilcox</t>
  </si>
  <si>
    <t>595 Smithfield Rd</t>
  </si>
  <si>
    <t>North Smithfield</t>
  </si>
  <si>
    <t>02896</t>
  </si>
  <si>
    <t>North Smithfield Police Department</t>
  </si>
  <si>
    <t>A Super Stop &amp; Shop market called police to report a shoplifter who'd made off with a quantity of baby formula. Police arrived to find Wilcox, in his minivan with his five-year-old daughter and another man. Wilcox attempted to flee and reportedly struck the officer with his vehicle. The officer shot Wilcox, fatally, once in the stomach.</t>
  </si>
  <si>
    <t>http://www.boston.com/news/local/rhode_island/articles/2006/07/03/police_fatally_shoot_shoplifting_suspect/</t>
  </si>
  <si>
    <t>Timothy Gileau</t>
  </si>
  <si>
    <t>10 Lowell Street</t>
  </si>
  <si>
    <t>02816</t>
  </si>
  <si>
    <t>Coventry Police Department</t>
  </si>
  <si>
    <t>Coventry police were called to a domestic disturbance involving Gileau. Gileau produced a crowbar, threatened officers and lunged at them with the weapon. They shot him to death. A grand jury declined to indict the shooter.</t>
  </si>
  <si>
    <t>http://masscops.com/threads/north-smithfield-police-rhode-island-police-involved-shooting.15761/</t>
  </si>
  <si>
    <t>Patrick A. Duffy</t>
  </si>
  <si>
    <t>http://elizabethgudrais.com/clips/clipimages/duffy.jpg</t>
  </si>
  <si>
    <t>12 Hawkins Street</t>
  </si>
  <si>
    <t>02908</t>
  </si>
  <si>
    <t>Duffy is said to have threatened a man with a knife, stolen a purse from a student at a pizza restaurant, then was pursued on foot by a patrolman into a dead-end street. Duffy refused to obey police commands, threatened the officer with the knife, and was fatally shot once in the chest.</t>
  </si>
  <si>
    <t>http://elizabethgudrais.com/clips/duffy2.html</t>
  </si>
  <si>
    <t>Jason Arcaro</t>
  </si>
  <si>
    <t>11 Hamlet Avenue</t>
  </si>
  <si>
    <t>Several officers converged on Nello's Motor Sales to investigate an account that a vehicle had been tampered with. Arcano began shouting that he had a weapon, and while in the service garage he kept one hand concealed behind his back. On disobeying commands to show his hand, he was killed with one shot. Police found only a screwdriver in his back pocket.</t>
  </si>
  <si>
    <t>http://www.boston.com/news/local/articles/2004/07/04/ri_officer_wont_face_indictment_in_shooting/?camp=pm</t>
  </si>
  <si>
    <t>Alister McGregor</t>
  </si>
  <si>
    <t>http://wlne.images.worldnow.com/images/16401150_BG1.JPG</t>
  </si>
  <si>
    <t>101 Commercial Way</t>
  </si>
  <si>
    <t>02904</t>
  </si>
  <si>
    <t>East Providence Police Department</t>
  </si>
  <si>
    <t>McGregor was a Providence police captain teaching SWAT techniques when he was accidentally shot to death by a fellow officer. That officer was charged with involuntary manslaughter and given a deferred five-year sentence, which does not appear on a criminal history.</t>
  </si>
  <si>
    <t>http://www.policemag.com/channel/weapons/articles/2003/01/friendly-fire.aspx</t>
  </si>
  <si>
    <t>Alfred Torres</t>
  </si>
  <si>
    <t>Knight Street and Westminster Street</t>
  </si>
  <si>
    <t>02903</t>
  </si>
  <si>
    <t>Rhode Island State Police</t>
  </si>
  <si>
    <t>Police attention was drawn to an unregistered Buick with four people in it because of minor traffic violations. Torres was a passenger and one of four people in the car. Before the traffic stop police saw a pistol thrown out of the car -- they later recovered a .22 -- and during the stop Torres made movements the police found suspicious and threatening. He was shot once in the head.</t>
  </si>
  <si>
    <t>https://groups.google.com/forum/#!topic/alt.thebird.copwatch/LHyJOboXnno</t>
  </si>
  <si>
    <t>Douglas Cooper</t>
  </si>
  <si>
    <t>http://i1.ytimg.com/vi/fYoM_iHSt0o/0.jpg</t>
  </si>
  <si>
    <t>100 block Canton Street</t>
  </si>
  <si>
    <t>Providence Police Department and Rhode Island State Police</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</si>
  <si>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</si>
  <si>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</si>
  <si>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Cornel Young Jr.</t>
  </si>
  <si>
    <t>http://www.odmp.org/media/image/officer/15354/15354.jpg</t>
  </si>
  <si>
    <t>270 Valley St,</t>
  </si>
  <si>
    <t>02909</t>
  </si>
  <si>
    <t>Young was an off-duty, out-of-uniform black officer at a 24-hour restaurant when a conflict broke out in the parking lot. Two white uniformed officers already on the scene immediately responded. Young produced his own handgun and positioned himself to assist. Stories differ about if, and how well, he identified himself. The other officers told him to drop his weapon, Young did not, and he was shot to death.</t>
  </si>
  <si>
    <t>https://groups.google.com/forum/#!topic/alt.true-crime/2nr-s4IQyVs</t>
  </si>
  <si>
    <t>Howard Wallace Bowe Jr.</t>
  </si>
  <si>
    <t>http://funeralinnovations.com/img/obits/large/125043_qnkvu01r5hh440mm0.JPG</t>
  </si>
  <si>
    <t>704 NW 4th St.</t>
  </si>
  <si>
    <t>A confrontation ensued while police were serving a narcotics search warrant. A police officer became scared and discharged his weapon, hitting Bowe twice. Bowe died eleven days later.</t>
  </si>
  <si>
    <t>http://blarg.legalmechanics.us/?p=521</t>
  </si>
  <si>
    <t>New by bstewart@legalmechanics.us</t>
  </si>
  <si>
    <t>Shem Walker</t>
  </si>
  <si>
    <t>http://static3.nydailynews.com/polopoly_fs/1.1865663.1405368695!/img/httpImage/image.jpg_gen/derivatives/article_970/walker14n-2-web.jpg</t>
  </si>
  <si>
    <t>370 Lafayette Avenue</t>
  </si>
  <si>
    <t>Walker attempted to remove a man loitering on the stoop of his mother's apartment house, not realizing the man was an undercover narcotics detective. The two men fought, struggled, then the detective fatally shot the unarmed Walker three times. In July 2014 Walker's family settled with the city for $2.25M.</t>
  </si>
  <si>
    <t>http://www.nydailynews.comew-york/exclusive-city-reaches-2m-settlement-shooting-unarmed-brooklyn-man-article-1.1865665</t>
  </si>
  <si>
    <t>Malik Mustafa</t>
  </si>
  <si>
    <t>1689 Randall Avenue</t>
  </si>
  <si>
    <t>By the time NYPD arrived at Mustafa's apartment at 7 a.m. he had shot his roommate in the arm, and was holding his firearm to his sister's head. Mustafa refused police commands to put down his gun and continued to threaten his sister and officers. He was fatally shot three times.</t>
  </si>
  <si>
    <t>http://articles.baltimoresun.com/2010-12-23/news/bs-md-ci-shootings-20101223_1_shootings-wednesday-night-detective-kevin-brown-southeast-baltimore</t>
  </si>
  <si>
    <t>Errol Shaw Sr.</t>
  </si>
  <si>
    <t>http://www.ottawamenscentre.com/images/20030629_11.jpg</t>
  </si>
  <si>
    <t>16565 Ferguson St.</t>
  </si>
  <si>
    <t>48235</t>
  </si>
  <si>
    <t>Four officers went to Shaw's residence responding to a 911 call (later found to be exaggerated). They found Shaw and his son in their driveway. Shaw disappeared briefly into his back yard and returned with a metal rake. Officers commanded him to drop it, and when it didn't they fatally shot him twice. Shaw was a deaf mute. The officer was prosecuted for manslaughter and found not guilty; a U.S. District Court Judge determined that his actions were justified.</t>
  </si>
  <si>
    <t>http://www.usatoday.com/storyewsation/2014/08/26/krupinski-detroit-police-shooting/14634913/</t>
  </si>
  <si>
    <t>James C. Tomlin</t>
  </si>
  <si>
    <t>http://ww4.hdnux.com/photos/04/03/22/1062039/3/628x471.jpg</t>
  </si>
  <si>
    <t>1490 State Street</t>
  </si>
  <si>
    <t>At least three 911 calls drew officers to a grocery where a man using a knife made multiple unsuccessful attempts to rob or carjack a number of people. Officers caught up with the suspect Tomlin about a half-mile away, with a knife in each hand, and clearly threatening the officer. Tomlin was shot once in the chest. He'd had a history of schizophrenia.</t>
  </si>
  <si>
    <t>http://www.dailygazette.comews/2011/jul/07/0707_cleared/?print</t>
  </si>
  <si>
    <t>Michael Estrada</t>
  </si>
  <si>
    <t>http://www.svherald.com/sites/default/files/imagecache/Really_Big/6725-2378_177.jpg</t>
  </si>
  <si>
    <t>1251 Paseo San Luis Blvd.</t>
  </si>
  <si>
    <t>85635</t>
  </si>
  <si>
    <t>Two patrol units were dispatched to 1200 block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</si>
  <si>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</si>
  <si>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Michael Anthony Ware</t>
  </si>
  <si>
    <t>4303 Aggie Road</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</si>
  <si>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</si>
  <si>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</si>
  <si>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</si>
  <si>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</si>
  <si>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</si>
  <si>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</si>
  <si>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</si>
  <si>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Homeless person known as "Kenny"</t>
  </si>
  <si>
    <t>E 5th St &amp; Wall St</t>
  </si>
  <si>
    <t>An undercover detective saw what he thought was an armed robbery at a store. The suspect had a gun. He ran and was shot by the detective. Universal Network News posted a video on YouTube, reporting the homeless man was called "Kenny." https://www.youtube.com/watch?v=g7hD8g34qNw</t>
  </si>
  <si>
    <t>http://www.nbclosangeles.com/news/local/Police-Shoot-Kill-Suspect-in-Skid-Row-Prompting-Angry-Crowd-to-Gather-205646861.html</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</si>
  <si>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</si>
  <si>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</si>
  <si>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</si>
  <si>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</si>
  <si>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</si>
  <si>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Antonio Bryant</t>
  </si>
  <si>
    <t>http://www.recordonline.com/apps/pbcsi.dll/bilde?Site=TH&amp;Date=20070420&amp;Category=NEWS&amp;ArtNo=704200338&amp;Ref=AR&amp;maxH=230&amp;maxW=370&amp;border=0&amp;Q=80</t>
  </si>
  <si>
    <t>Broadway and William Street</t>
  </si>
  <si>
    <t>Officers spotted Bryant, recently released from jail on a charge of manslaughter and with outstanding warrants, on the street. Bryant attempted to flee then engaged in a running firefight with two officers for several blocks on foot. Bryant was struck at least once in the head. He was the son of a local activist; this incident caused street protests and racial tension in the city.</t>
  </si>
  <si>
    <t>http://www.recordonline.com/apps/pbcs.dll/article?AID=/20061101/NEWS/611010331</t>
  </si>
  <si>
    <t>Arthur "Artie" Sanchez Jr.</t>
  </si>
  <si>
    <t>5477 W. Athens Ave.</t>
  </si>
  <si>
    <t>93722</t>
  </si>
  <si>
    <t>Off-duty officer Louie Sanchez shot and killed his brother "Artie" Sanchez in his own living room with his service handgun. He called 911 and was arrested without incident. He was terminated on the same day (04/30/2005) and released from jail 05/03/2005. No charges were filed.</t>
  </si>
  <si>
    <t>No charges filed</t>
  </si>
  <si>
    <t>http://www.fresnobee.com/2007/07/27/96971/police-killing-case-still-pursued.html</t>
  </si>
  <si>
    <t>688.2/achillesgirl</t>
  </si>
  <si>
    <t>Lennard Whittle</t>
  </si>
  <si>
    <t>http://www.recordonline.com/apps/pbcsi.dll/bilde?Site=TH&amp;Date=20131120&amp;Category=NEWS&amp;ArtNo=131129986&amp;Ref=AR&amp;maxH=230&amp;maxW=370&amp;border=0&amp;Q=80</t>
  </si>
  <si>
    <t>90 Academy Avenue</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</si>
  <si>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</si>
  <si>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</si>
  <si>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Herve Gilles</t>
  </si>
  <si>
    <t>http://www.wehaitians.com/man%20killed%20haitian.jpg</t>
  </si>
  <si>
    <t>11 E Furman Place</t>
  </si>
  <si>
    <t>Spring Valley</t>
  </si>
  <si>
    <t>10977</t>
  </si>
  <si>
    <t>Spring Valley Police Department</t>
  </si>
  <si>
    <t>A 3 a.m. violent physical struggle between a local officer and Gilles, triggered by the victim's refusal from a Mexican food restaurant, ended with Gilles fatally shot once in the neck and once in the head. He'd just shouted unintelligible threats at the security guard and, during the struggle, had wrestled away the officer's nightstick and was beating him with it. The Haitian immigrant Gilles had a record of 33 arrests, many for violent acts, and serious mental health issues.</t>
  </si>
  <si>
    <t>http://archive.lohud.com/article/20120509/NEWS03/305090073/Rockland-D-report-Officer-who-shot-Herve-Gilles-acted-self-defense</t>
  </si>
  <si>
    <t>Jason Aiello</t>
  </si>
  <si>
    <t>http://assets.nydailynews.com/polopoly_fs/1.347827!/img/httpImage/image.jpg_gen/derivatives/article_970/amd-jasonaiello-jpg.jpg</t>
  </si>
  <si>
    <t>St. Mary's Avenue</t>
  </si>
  <si>
    <t>Former NYPD sergeant Aiello was freshly escaped from a psychiatric emergency ward and under FBI investigation for an alleged mob-hit of a jeweler. Aiello returned home and caused a police confrontation in the street, clutching a Bible and briefly holding his wife and children against their will. Police confiscated one handgun and were in the process of arresting him when he produced a second gun. He was fatally shot by officers later commended for their action.</t>
  </si>
  <si>
    <t>http://nypost.com/2008/07/22/ex-cop-killed-by-police-in-possible-suicide-by-cop/</t>
  </si>
  <si>
    <t>Maximo "Flaco" Pequero</t>
  </si>
  <si>
    <t>http://assets.nydailynews.com/polopoly_fs/1.427272!/img/httpImage/image.jpg_gen/derivatives/article_970/alg-flaco-jpg.jpg</t>
  </si>
  <si>
    <t>W. 188th St. and Amsterdam Ave.</t>
  </si>
  <si>
    <t>Manhattan NYC</t>
  </si>
  <si>
    <t>10040</t>
  </si>
  <si>
    <t>Police pursued Pequero in his Cadillac after a bogus robbery complaint. Officers shot and killed the unarmed man with two shots on the basis of his causing imminent danger to nearby civilians. Police descriptions of the event varied, and witness Jose Gomez filed a complaint that police demanded and erased footage of the event from his cell phone.</t>
  </si>
  <si>
    <t>http://www.nydailynews.com/news/crime/unarmed-drug-dealer-fatally-shot-run-cops-investigating-bogus-robbery-article-1.427271</t>
  </si>
  <si>
    <t>Shawn Knight</t>
  </si>
  <si>
    <t>https://usgunviolence.files.wordpress.com/2014/05/shawn-knight.jpg?w=625</t>
  </si>
  <si>
    <t>52 Rose Blvd</t>
  </si>
  <si>
    <t>Knight had a handgun in each hand. Knight did not comply with the officer's verbal commands. The officers then opened fire, killing Knight.</t>
  </si>
  <si>
    <t>https://usgunviolence.wordpress.com/category/shot-by-police/page/4/</t>
  </si>
  <si>
    <t>Paul M. Caruso</t>
  </si>
  <si>
    <t>163 Carlton Dr E</t>
  </si>
  <si>
    <t>Shirley</t>
  </si>
  <si>
    <t>11967</t>
  </si>
  <si>
    <t>Caruso fired 15 shots towards officers. Officers then fired at Caruso, killing him.</t>
  </si>
  <si>
    <t>http://abclocal.go.com/wabc/story?section=news%2Flocal%2Flong_island&amp;id=9156482</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</si>
  <si>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</si>
  <si>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</si>
  <si>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</si>
  <si>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</si>
  <si>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</si>
  <si>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</si>
  <si>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Merlin Factor</t>
  </si>
  <si>
    <t>12900 block 2nd Street</t>
  </si>
  <si>
    <t>Yucaipa</t>
  </si>
  <si>
    <t>92399</t>
  </si>
  <si>
    <t>Yucaipa Sheriff's Department</t>
  </si>
  <si>
    <t>Factor fought with police and supposedly took out a gun. An officer fatally shot him.</t>
  </si>
  <si>
    <t>http://usgunviolence.wordpress.com/2013/06/29/killed-merlin-factor-yucaipa-ca/</t>
  </si>
  <si>
    <t>12700 block Van Nuys Boulevard</t>
  </si>
  <si>
    <t>The suspect turned a gun towards deputies and the deputies fired killing the suspect.</t>
  </si>
  <si>
    <t>http://www.dailynews.com/general-news/20130702/suspect-shot-dead-by-police-in-pacoima-identified</t>
  </si>
  <si>
    <t>George Harvey</t>
  </si>
  <si>
    <t>http://media.graytvinc.com/images/George+Harvey.jpg</t>
  </si>
  <si>
    <t>1501 Gordon Highway</t>
  </si>
  <si>
    <t>30906</t>
  </si>
  <si>
    <t>Harvey asked for police assistance. After some altercation Harvey was tasered multiple times and died.</t>
  </si>
  <si>
    <t>http://www.wafb.com/story/22726842/man-dies-after-tased-by-deputies</t>
  </si>
  <si>
    <t>Willie Joseph Evans III</t>
  </si>
  <si>
    <t>300 W Winton Ave</t>
  </si>
  <si>
    <t>Neglect</t>
  </si>
  <si>
    <t>Evans was in police custody when he suffered a medical emergency. Paramedics tried to resuscitate him, but were unsuccessful.</t>
  </si>
  <si>
    <t>http://www.mercurynews.com/ci_23596636/hayward-man-who-died-police-custody-identified</t>
  </si>
  <si>
    <t>Alex Martinez</t>
  </si>
  <si>
    <t>9250 Clay Road</t>
  </si>
  <si>
    <t>Lynden</t>
  </si>
  <si>
    <t>98264</t>
  </si>
  <si>
    <t>Whatcom County Sheriff's Department and U.S. Border Patrol</t>
  </si>
  <si>
    <t>Officers of the county and of the Border Patrol were called because Martinez, with a history of assault and mental health issues, was smashing out windows with a hammer. Reportedly the victim assaulted one of the responding officers and was shot. The victim's brother, an eyewitness, has disputed the police account.</t>
  </si>
  <si>
    <t>http://www.king5.com/story/news/local/2014/07/31/12945824/</t>
  </si>
  <si>
    <t>Arizona Republic reporting / Walt Lockley</t>
  </si>
  <si>
    <t>Jeff Suddeth</t>
  </si>
  <si>
    <t>20 miles north of Cut Bank</t>
  </si>
  <si>
    <t>Cut Bank</t>
  </si>
  <si>
    <t>59484</t>
  </si>
  <si>
    <t>Illinois resident Suddeth appeared in Montana close to the Canadian border, in a stolen truck, and refused to identify himself or cooperate with authorities during an attempted traffic stop. He was shot and killed when reaching for an apparent weapon in his back pocket. It was a stun gun. Suddeth had a history of mental health issues; his location was a mystery to his family.</t>
  </si>
  <si>
    <t>http://articles.chicagotribune.com/2005-11-28/news/0511280224_1_border-agents-three-agents-canadian-border</t>
  </si>
  <si>
    <t>Benito A. Gonzalez</t>
  </si>
  <si>
    <t>Mountain Meadow Road</t>
  </si>
  <si>
    <t>92026</t>
  </si>
  <si>
    <t>Gonzalez is said to have approached a lone US Border Patrol agent in a park-and-ride lot after the interception of a van-full of undocumented workers. According to the agent, Gonzalez provided a fictitious name, started a physical struggle, then went for the agent's gun. The agent was compelled to shoot him to death. Gonzalez had no criminal record, was unarmed, was unconnected with the intercepted van, and was mis-labelled an illegal in the first incident reports. His reported appearance and behavior here remains a mystery.</t>
  </si>
  <si>
    <t>http://www.utsandiego.com/news/2007/jun/06/man-killed-by-border-patrol-near-escondido-was/</t>
  </si>
  <si>
    <t>Ronald Lee "Hawk" Deugan</t>
  </si>
  <si>
    <t>1800 Golden Acorn Way</t>
  </si>
  <si>
    <t>Campo</t>
  </si>
  <si>
    <t>91906</t>
  </si>
  <si>
    <t>Agents suspected Deugan of transporting undocumented workers in his truck. During the traffic stop Deugan was uncooperative, attempted to flee, and reportedly used his vehicle as a weapon to threaten the agents. The agents shot him once in the head. Deugan was unarmed.</t>
  </si>
  <si>
    <t>http://legacy.utsandiego.com/news/metro/20080204-1949-bn04border.html</t>
  </si>
  <si>
    <t>Steven Edward Martin</t>
  </si>
  <si>
    <t>379 W 1st St</t>
  </si>
  <si>
    <t>A Border Patrol agent happened across an early-morning convenience store robbery in progress. Of the two suspects, Martin was driving and reportedly attempted to run down the agent while attempting to escape a dead-end alley. The agent fired on Martin and killed him with an unknown number of shots.</t>
  </si>
  <si>
    <t>http://www.eastvalleytribune.com/news/article_78806d6e-ea85-58e2-95c0-6950a028ee84.html?TNNoMobile</t>
  </si>
  <si>
    <t>Luis S. Barrientos</t>
  </si>
  <si>
    <t>Interstate 10 Mile Marker 135</t>
  </si>
  <si>
    <t>New Mexico State Police, U.S. Border Patrol</t>
  </si>
  <si>
    <t>Barrientos was chased by officers of the state police and the Border Patrol after being observed traveling at a reported 130 MPH through Deming NM. He was shot dead at a rest stop west of Las Cruces after stopping and threatening officers with a shotgun.</t>
  </si>
  <si>
    <t>http://www.elpasotimes.com/ci_12282474</t>
  </si>
  <si>
    <t>Juan Mendez Jr.</t>
  </si>
  <si>
    <t>Wichita Circle</t>
  </si>
  <si>
    <t>Eagle Pass</t>
  </si>
  <si>
    <t>78852</t>
  </si>
  <si>
    <t>Maverick</t>
  </si>
  <si>
    <t>Mendez was caught along with his 15-year-old cousin attempting to smuggle an estimated $250K of marijuana across the border. Border patrol agents intercepted him. After a brief physical struggle, with punches thrown, the agent shot Mendez twice in the back, through the torso. He was unarmed.</t>
  </si>
  <si>
    <t>http://www.boston.com/news/nation/articles/2010/10/09/border_agent_kills_teen_drug_suspect/</t>
  </si>
  <si>
    <t>Carlos LaMadrid</t>
  </si>
  <si>
    <t>http://immigrationclearinghouse.org/wp-content/uploads/2011/03/Murder-Victim-La-Madrid.jpg</t>
  </si>
  <si>
    <t>1608 N Kings Hwy</t>
  </si>
  <si>
    <t>85607</t>
  </si>
  <si>
    <t>Douglas Police Department, U.S. Border Patrol</t>
  </si>
  <si>
    <t>The victim was chased, with others, by local law enforcement and CPB officers under suspicion of smuggling marijuana. After a car crash LaMadrid attempted to escape over the border on a ladder propped up against a fence. Officers report that others involved were hurling rocks and bricks. LaMadrid was fatally shot twice in the back and once in the thigh. He had not assaulted the officers and he was unarmed.</t>
  </si>
  <si>
    <t>http://bigstory.ap.org/article/mother-19-year-old-killed-border-patrol-sues</t>
  </si>
  <si>
    <t>Alexander Arthur Martin</t>
  </si>
  <si>
    <t>Buckman Springs Road</t>
  </si>
  <si>
    <t>Pine Valley</t>
  </si>
  <si>
    <t>91962</t>
  </si>
  <si>
    <t>explosion</t>
  </si>
  <si>
    <t>Martin died when Border Patrol agents attempted to apprehend him in his vehicle with a Taser, and the vehicle exploded. The border agent was also injured. Martin was unarmed. There is no explanation for the explosion.</t>
  </si>
  <si>
    <t>http://www.utsandiego.com/news/2013/jun/18/taser-border-patrol-wrongful-death-lawsuit/</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</si>
  <si>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</si>
  <si>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</si>
  <si>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</si>
  <si>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</si>
  <si>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</si>
  <si>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</si>
  <si>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</si>
  <si>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</si>
  <si>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Steven Keith</t>
  </si>
  <si>
    <t>32355 Old Highway 80</t>
  </si>
  <si>
    <t>unknown medical issues</t>
  </si>
  <si>
    <t>Within three hours of being taken into custody at a highway checkpoint on drug distribution charges, Keith died of unknown causes in a holding cell on Christmas Day. Reporting describes an on-site paramedic observing seizure-like symptoms and deciding that Keith was faking.</t>
  </si>
  <si>
    <t>http://america.aljazeera.com/articles/2014/3/16/us-border-patrolthoughtdeadmanwasfakingseizurereportsays.html</t>
  </si>
  <si>
    <t>Keith Jason Martin</t>
  </si>
  <si>
    <t>3 miles north of Hondo</t>
  </si>
  <si>
    <t>Hondo</t>
  </si>
  <si>
    <t>78861</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</si>
  <si>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</si>
  <si>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http://www.expressnews.com/news/local/article/Wife-of-accused-border-agent-reveals-love-5112565.php</t>
  </si>
  <si>
    <t>18000 block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</si>
  <si>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</si>
  <si>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</si>
  <si>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</si>
  <si>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</si>
  <si>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</si>
  <si>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</si>
  <si>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</si>
  <si>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</si>
  <si>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</si>
  <si>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</si>
  <si>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Benjamin Campione</t>
  </si>
  <si>
    <t>http://www.cnycentral.com/uploadedImages/wstm/News/Stories/BenjaminCampione.JPG?w=204&amp;h=153&amp;aspect=nostretch</t>
  </si>
  <si>
    <t>1 Walsh Circle</t>
  </si>
  <si>
    <t>Suffering from untreated schizophrenia, military veteran Campione was well known to police from previous incidents such as carrying a loaded shotgun in public and drunk driving. Three officers from the city and county intercepted him at the regional transportation center and fatally shot him when he flourished a pellet gun.</t>
  </si>
  <si>
    <t>http://www.syracuse.com/news/index.ssf/2011/05/benjamin_campione.html</t>
  </si>
  <si>
    <t>Thomas Jackson</t>
  </si>
  <si>
    <t>96 Hempstead Road</t>
  </si>
  <si>
    <t>Ramapo Police Department</t>
  </si>
  <si>
    <t>Jackson's longtime girlfriend called police for help when he'd locked himself in the bathroom, apparently suicidal on Christmas Eve. Jackson had some history of mental health issues and substance abuse. Two local officers confronted Jackson in the house, commanded him to drop his knife, and fatally shot him when he refused to comply.</t>
  </si>
  <si>
    <t>http://lawenforcementcorruption.blogspot.com/2011/02/family-of-man-shot-dead-sues-cops-and.html</t>
  </si>
  <si>
    <t>Jonathan D. Rodgers</t>
  </si>
  <si>
    <t>http://www.dispatch.com/content/graphics/2013/12/03/charlie-bear-art-gj1ptlqi-1charlie-bear-jpg.jpg?__scale=w:200,h:248,t:1</t>
  </si>
  <si>
    <t>2885 Olentangy River Road</t>
  </si>
  <si>
    <t>Columbus</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</si>
  <si>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</si>
  <si>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</si>
  <si>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Jason Akeem Lewis</t>
  </si>
  <si>
    <t>5000 Galaxy Way</t>
  </si>
  <si>
    <t>35816</t>
  </si>
  <si>
    <t>Madison County Detention Center</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</si>
  <si>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</si>
  <si>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http://whnt.com/2013/12/02/grand-jury-to-review-shooting-involving-corrections-officer/</t>
  </si>
  <si>
    <t>Shereese Francis</t>
  </si>
  <si>
    <t>http://blogs.villagevoice.com/runninscared/shereese_francis_2.jpg</t>
  </si>
  <si>
    <t>132-33 154th Street</t>
  </si>
  <si>
    <t>Family called for an ambulance to get help with Francis, a schizophrenic who was off her medication. NYPD officers arrived first. After some argument eventually four officers applied pressure to Francis's back, into her mother's bed, in an attempt to handcuff her. Francis was asphyxiated.</t>
  </si>
  <si>
    <t>http://online.wsj.com/news/articles/SB10001424052702303816504577320233003422506</t>
  </si>
  <si>
    <t>Zachary Bingert</t>
  </si>
  <si>
    <t>http://assets.nydailynews.com/polopoly_fs/1.474427!/img/httpImage/image.jpg_gen/derivatives/article_970/alg-zach-bingert-jpg.jpg</t>
  </si>
  <si>
    <t>64th Place and Shaler Avenue</t>
  </si>
  <si>
    <t>11385</t>
  </si>
  <si>
    <t>Bingert's mother allowed him inside her residence despite a current protection order. He had some history of substance abuse, involvement with police and mental health issues. She called police when he threatened her with a knife. Police fatally shot him eight times when he refused to surrender his weapon. In July 2014 the family settled with the city for $250K.</t>
  </si>
  <si>
    <t>http://www.nydailynews.com/news/crime/zachary-bingert-queens-man-fatally-shot-cops-slashed-officer-knife-threatened-ma-article-1.474426</t>
  </si>
  <si>
    <t>Perlie Golden</t>
  </si>
  <si>
    <t>http://i1.ytimg.com/vi/E1xbxg8PgtE/0.jpg</t>
  </si>
  <si>
    <t>1400 block Pin Oak Street</t>
  </si>
  <si>
    <t>A local officer responding to a 911 call found the 93-year-old Golden holding a handgun. Golden fired twice into the ground; the officer commanded her three times to drop the weapon, which she did not do. He shot three times and Golden was struck twice, fatally.</t>
  </si>
  <si>
    <t>http://www.nydailynews.com/news/national/fired-fatally-shot-93-year-old-woman-rips-knee-jerk-reaction-article-1.1789207</t>
  </si>
  <si>
    <t>Scott Mitchell</t>
  </si>
  <si>
    <t>5200 block N. Crowley Lane</t>
  </si>
  <si>
    <t>Mitchell barricaded himself in hos home. He was firing his gun towards SWAT. SGT. Derek Tyra fired back, killing Mitchell.</t>
  </si>
  <si>
    <t>http://www.kvoa.com/news/pcsd-investigating-deadly-officer-involved-shooting/</t>
  </si>
  <si>
    <t>Steven Spears</t>
  </si>
  <si>
    <t>23 Mile and Dequindre roads</t>
  </si>
  <si>
    <t>48307</t>
  </si>
  <si>
    <t>Shelby County Police Department</t>
  </si>
  <si>
    <t>Spears was found agitated, after dark, by the roadside, dressed only in socks and underwear and under the influence of cocaine. He died after being repeatedly tasered. Medical opinion differed as to whether Spears died from cocaine overdose, Taser, or asphyxiation. His family settled with the city for $1.95M.</t>
  </si>
  <si>
    <t>http://www.liveleak.com/view?i=743_1233470412</t>
  </si>
  <si>
    <t>Nathaniel Cobbs</t>
  </si>
  <si>
    <t>27 Clark Street</t>
  </si>
  <si>
    <t>Cobbs was under the influence of PCP when officers attempted an arrest, using a police dog and a Taser to subdue him. The coroner attributed his subsequent death to "exited delirium" and drug intoxication; other physicians cited possible internal bleeding from extensive dog-bite wounds and Taser injuries.</t>
  </si>
  <si>
    <t>http://archive.poughkeepsiejournal.com/article/20120617/WATCHDOG/306170066/Drugs-dog-Taser-terrible-way-him-go-</t>
  </si>
  <si>
    <t>Dixon Rodriguez</t>
  </si>
  <si>
    <t>http://media.nj.com/middlesex_impact/photo/rodriguezjpeg-1d2c41fbdc4d58ed.jpeg</t>
  </si>
  <si>
    <t>207 Hall Ave</t>
  </si>
  <si>
    <t>Rodriguez attacked officers with a knife and was shot and killed.</t>
  </si>
  <si>
    <t>http://7online.com/archive/9348752/</t>
  </si>
  <si>
    <t>https://books.google.com/books?id=evv5bJMDaE0C&amp;pg=PA127&amp;lpg=PA127&amp;dq=Kareem+Knight+miami-dade+killed&amp;source=bl&amp;ots=BJCBEOCPYt&amp;sig=TCwPM4daYO6hcZSy8YyAx8VG8qs&amp;hl=en&amp;sa=X&amp;ei=dnjUVLa3AcjWoASW5YHQAg&amp;ved=0CB4Q6AEwAA#v=onepage&amp;q=Kareem%20Knight%20miami-dade%20killed&amp;f=false</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</si>
</sst>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5" formatCode="m/d/yyyy\ h:mm:ss;@"/>
    <numFmt numFmtId="166" formatCode="m/d/yyyy;@"/>
    <numFmt numFmtId="167" formatCode="#,##0.###############"/>
    <numFmt numFmtId="168" formatCode="mmmm\ d\,\ yyyy;@"/>
  </numFmts>
  <fonts count="65" x14ac:knownFonts="1">
    <font>
      <sz val="10"/>
      <color rgb="FF000000"/>
      <name val="Arial"/>
    </font>
    <font>
      <sz val="10"/>
      <color rgb="FF000000"/>
      <name val="Arial"/>
    </font>
    <font>
      <sz val="11"/>
      <color rgb="FF000000"/>
      <name val="Arial"/>
    </font>
    <font>
      <sz val="9"/>
      <color rgb="FF000080"/>
      <name val="Arial"/>
    </font>
    <font>
      <sz val="10"/>
      <color rgb="FF000000"/>
      <name val="Arial"/>
    </font>
    <font>
      <sz val="10"/>
      <color rgb="FF000000"/>
      <name val="Arial"/>
    </font>
    <font>
      <sz val="10"/>
      <color rgb="FF000000"/>
      <name val="Arial"/>
    </font>
    <font>
      <sz val="10"/>
      <color rgb="FF878787"/>
      <name val="Arial"/>
    </font>
    <font>
      <sz val="11"/>
      <color rgb="FF000000"/>
      <name val="Arial"/>
    </font>
    <font>
      <sz val="10"/>
      <color rgb="FF000000"/>
      <name val="Arial"/>
    </font>
    <font>
      <sz val="10"/>
      <color rgb="FF000000"/>
      <name val="Arial"/>
    </font>
    <font>
      <sz val="10"/>
      <color rgb="FF000000"/>
      <name val="Arial"/>
    </font>
    <font>
      <b/>
      <sz val="10"/>
      <color rgb="FF000000"/>
      <name val="Arial"/>
    </font>
    <font>
      <sz val="10"/>
      <color rgb="FF000000"/>
      <name val="Arial"/>
    </font>
    <font>
      <sz val="10"/>
      <color rgb="FF000000"/>
      <name val="Arial"/>
    </font>
    <font>
      <sz val="10"/>
      <color rgb="FF000000"/>
      <name val="Arial"/>
    </font>
    <font>
      <u/>
      <sz val="10"/>
      <color rgb="FF0000FF"/>
      <name val="Arial"/>
    </font>
    <font>
      <sz val="10"/>
      <color rgb="FF000000"/>
      <name val="Arial"/>
    </font>
    <font>
      <sz val="10"/>
      <color rgb="FF000000"/>
      <name val="Inherit"/>
    </font>
    <font>
      <sz val="10"/>
      <color rgb="FF000000"/>
      <name val="Arial"/>
    </font>
    <font>
      <sz val="10"/>
      <color rgb="FF000000"/>
      <name val="Arial"/>
    </font>
    <font>
      <u/>
      <sz val="10"/>
      <color rgb="FF0000FF"/>
      <name val="Arial"/>
    </font>
    <font>
      <sz val="10"/>
      <color rgb="FF000000"/>
      <name val="Arial"/>
    </font>
    <font>
      <b/>
      <sz val="10"/>
      <color rgb="FF000000"/>
      <name val="Arial"/>
    </font>
    <font>
      <u/>
      <sz val="10"/>
      <color rgb="FF0000FF"/>
      <name val="Arial"/>
    </font>
    <font>
      <b/>
      <sz val="10"/>
      <color rgb="FF000000"/>
      <name val="Arial"/>
    </font>
    <font>
      <sz val="10"/>
      <color rgb="FF000000"/>
      <name val="Arial"/>
    </font>
    <font>
      <sz val="9"/>
      <color rgb="FF000080"/>
      <name val="Arial"/>
    </font>
    <font>
      <u/>
      <sz val="10"/>
      <color rgb="FF0000FF"/>
      <name val="Arial"/>
    </font>
    <font>
      <sz val="11"/>
      <color rgb="FF000000"/>
      <name val="Arial"/>
    </font>
    <font>
      <sz val="10"/>
      <color rgb="FF000000"/>
      <name val="Arial"/>
    </font>
    <font>
      <sz val="10"/>
      <color rgb="FF000000"/>
      <name val="Arial"/>
    </font>
    <font>
      <sz val="11"/>
      <color rgb="FF000000"/>
      <name val="Arial"/>
    </font>
    <font>
      <sz val="10"/>
      <color rgb="FF000000"/>
      <name val="Arial"/>
    </font>
    <font>
      <sz val="10"/>
      <color rgb="FF000000"/>
      <name val="Arial"/>
    </font>
    <font>
      <u/>
      <sz val="10"/>
      <color rgb="FF0000FF"/>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b/>
      <sz val="10"/>
      <color rgb="FF000000"/>
      <name val="Arial"/>
    </font>
    <font>
      <sz val="11"/>
      <color rgb="FF000000"/>
      <name val="Arial"/>
    </font>
    <font>
      <sz val="10"/>
      <color rgb="FF000000"/>
      <name val="Arial"/>
    </font>
    <font>
      <u/>
      <sz val="10"/>
      <color rgb="FF0000FF"/>
      <name val="Arial"/>
    </font>
    <font>
      <sz val="10"/>
      <color rgb="FF000000"/>
      <name val="Arial"/>
    </font>
    <font>
      <sz val="10"/>
      <color rgb="FF000000"/>
      <name val="Inherit"/>
    </font>
    <font>
      <sz val="10"/>
      <color rgb="FF3F3F3F"/>
      <name val="Arial"/>
    </font>
    <font>
      <sz val="11"/>
      <color rgb="FF000000"/>
      <name val="Arial"/>
    </font>
    <font>
      <b/>
      <sz val="10"/>
      <color rgb="FF000000"/>
      <name val="Arial"/>
    </font>
    <font>
      <b/>
      <sz val="10"/>
      <color rgb="FF000000"/>
      <name val="Arial"/>
    </font>
    <font>
      <sz val="10"/>
      <color rgb="FF000000"/>
      <name val="Arial"/>
    </font>
    <font>
      <u/>
      <sz val="10"/>
      <color rgb="FF0000FF"/>
      <name val="Arial"/>
    </font>
    <font>
      <sz val="10"/>
      <color rgb="FF000000"/>
      <name val="Arial"/>
    </font>
    <font>
      <sz val="10"/>
      <color rgb="FF000000"/>
      <name val="Arial"/>
    </font>
    <font>
      <sz val="10"/>
      <color rgb="FF000000"/>
      <name val="Arial"/>
    </font>
    <font>
      <b/>
      <sz val="10"/>
      <color rgb="FF000000"/>
      <name val="Arial"/>
    </font>
    <font>
      <sz val="10"/>
      <color rgb="FF000000"/>
      <name val="Arial"/>
    </font>
    <font>
      <sz val="10"/>
      <color rgb="FF000000"/>
      <name val="Calibri"/>
    </font>
    <font>
      <sz val="9"/>
      <color rgb="FF993366"/>
      <name val="Arial"/>
    </font>
    <font>
      <b/>
      <u/>
      <sz val="10"/>
      <color rgb="FF000080"/>
      <name val="Arial"/>
    </font>
    <font>
      <sz val="10"/>
      <color rgb="FF000000"/>
      <name val="Arial"/>
    </font>
    <font>
      <sz val="10"/>
      <color rgb="FF000000"/>
      <name val="Arial"/>
    </font>
    <font>
      <sz val="11"/>
      <color rgb="FF000000"/>
      <name val="Arial"/>
    </font>
    <font>
      <sz val="10"/>
      <color rgb="FF000000"/>
      <name val="Arial"/>
    </font>
  </fonts>
  <fills count="6">
    <fill>
      <patternFill patternType="none"/>
    </fill>
    <fill>
      <patternFill patternType="gray125"/>
    </fill>
    <fill>
      <patternFill patternType="solid">
        <fgColor rgb="FFEEEEEE"/>
        <bgColor indexed="64"/>
      </patternFill>
    </fill>
    <fill>
      <patternFill patternType="solid">
        <fgColor rgb="FFFFFF00"/>
        <bgColor indexed="64"/>
      </patternFill>
    </fill>
    <fill>
      <patternFill patternType="solid">
        <fgColor rgb="FFFFFFFF"/>
        <bgColor indexed="64"/>
      </patternFill>
    </fill>
    <fill>
      <patternFill patternType="solid">
        <fgColor rgb="FFDDDDDD"/>
        <bgColor indexed="64"/>
      </patternFill>
    </fill>
  </fills>
  <borders count="12">
    <border>
      <left/>
      <right/>
      <top/>
      <bottom/>
      <diagonal/>
    </border>
    <border>
      <left style="thin">
        <color auto="1"/>
      </left>
      <right/>
      <top style="thin">
        <color auto="1"/>
      </top>
      <bottom style="thin">
        <color auto="1"/>
      </bottom>
      <diagonal/>
    </border>
    <border>
      <left style="thin">
        <color auto="1"/>
      </left>
      <right style="thin">
        <color auto="1"/>
      </right>
      <top style="thin">
        <color auto="1"/>
      </top>
      <bottom style="thin">
        <color auto="1"/>
      </bottom>
      <diagonal/>
    </border>
    <border>
      <left/>
      <right/>
      <top/>
      <bottom style="thin">
        <color auto="1"/>
      </bottom>
      <diagonal/>
    </border>
    <border>
      <left style="thin">
        <color auto="1"/>
      </left>
      <right style="thin">
        <color auto="1"/>
      </right>
      <top style="thin">
        <color auto="1"/>
      </top>
      <bottom/>
      <diagonal/>
    </border>
    <border>
      <left style="thin">
        <color auto="1"/>
      </left>
      <right/>
      <top/>
      <bottom/>
      <diagonal/>
    </border>
    <border>
      <left style="thin">
        <color auto="1"/>
      </left>
      <right style="thin">
        <color auto="1"/>
      </right>
      <top/>
      <bottom/>
      <diagonal/>
    </border>
    <border>
      <left/>
      <right/>
      <top style="thin">
        <color auto="1"/>
      </top>
      <bottom/>
      <diagonal/>
    </border>
    <border>
      <left/>
      <right/>
      <top style="thin">
        <color auto="1"/>
      </top>
      <bottom style="thin">
        <color auto="1"/>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right style="thin">
        <color auto="1"/>
      </right>
      <top/>
      <bottom/>
      <diagonal/>
    </border>
  </borders>
  <cellStyleXfs count="1">
    <xf numFmtId="0" fontId="0" fillId="0" borderId="0"/>
  </cellStyleXfs>
  <cellXfs count="126">
    <xf numFmtId="0" fontId="0" fillId="0" borderId="0" xfId="0" applyAlignment="1">
      <alignment wrapText="1"/>
    </xf>
    <xf numFmtId="0" fontId="1" fillId="2" borderId="1" xfId="0" applyFont="1" applyFill="1" applyBorder="1"/>
    <xf numFmtId="0" fontId="2" fillId="2" borderId="3" xfId="0" applyFont="1" applyFill="1" applyBorder="1" applyAlignment="1">
      <alignment horizontal="right"/>
    </xf>
    <xf numFmtId="0" fontId="0" fillId="3" borderId="4" xfId="0" applyFill="1" applyBorder="1"/>
    <xf numFmtId="49" fontId="0" fillId="2" borderId="2" xfId="0" applyNumberFormat="1" applyFill="1" applyBorder="1" applyAlignment="1">
      <alignment horizontal="left"/>
    </xf>
    <xf numFmtId="0" fontId="3" fillId="2" borderId="2" xfId="0" applyFont="1" applyFill="1" applyBorder="1" applyAlignment="1"/>
    <xf numFmtId="49" fontId="0" fillId="2" borderId="5" xfId="0" applyNumberFormat="1" applyFill="1" applyBorder="1"/>
    <xf numFmtId="0" fontId="4" fillId="2" borderId="0" xfId="0" applyFont="1" applyFill="1" applyAlignment="1">
      <alignment horizontal="left"/>
    </xf>
    <xf numFmtId="0" fontId="5" fillId="2" borderId="6" xfId="0" applyFont="1" applyFill="1" applyBorder="1" applyAlignment="1"/>
    <xf numFmtId="0" fontId="0" fillId="0" borderId="2" xfId="0" applyBorder="1"/>
    <xf numFmtId="165" fontId="6" fillId="2" borderId="2" xfId="0" applyNumberFormat="1" applyFont="1" applyFill="1" applyBorder="1" applyAlignment="1">
      <alignment horizontal="right"/>
    </xf>
    <xf numFmtId="49" fontId="0" fillId="2" borderId="2" xfId="0" applyNumberFormat="1" applyFill="1" applyBorder="1" applyAlignment="1">
      <alignment wrapText="1"/>
    </xf>
    <xf numFmtId="0" fontId="0" fillId="2" borderId="8" xfId="0" applyFill="1" applyBorder="1"/>
    <xf numFmtId="0" fontId="7" fillId="2" borderId="2" xfId="0" applyFont="1" applyFill="1" applyBorder="1" applyAlignment="1">
      <alignment horizontal="left"/>
    </xf>
    <xf numFmtId="166" fontId="0" fillId="3" borderId="2" xfId="0" applyNumberFormat="1" applyFill="1" applyBorder="1" applyAlignment="1">
      <alignment horizontal="right"/>
    </xf>
    <xf numFmtId="0" fontId="8" fillId="2" borderId="0" xfId="0" applyFont="1" applyFill="1" applyAlignment="1">
      <alignment horizontal="right"/>
    </xf>
    <xf numFmtId="49" fontId="9" fillId="2" borderId="2" xfId="0" applyNumberFormat="1" applyFont="1" applyFill="1" applyBorder="1" applyAlignment="1"/>
    <xf numFmtId="49" fontId="10" fillId="2" borderId="2" xfId="0" applyNumberFormat="1" applyFont="1" applyFill="1" applyBorder="1" applyAlignment="1">
      <alignment vertical="top"/>
    </xf>
    <xf numFmtId="0" fontId="0" fillId="0" borderId="1" xfId="0" applyBorder="1"/>
    <xf numFmtId="0" fontId="11" fillId="2" borderId="0" xfId="0" applyFont="1" applyFill="1"/>
    <xf numFmtId="167" fontId="12" fillId="5" borderId="2" xfId="0" applyNumberFormat="1" applyFont="1" applyFill="1" applyBorder="1" applyAlignment="1">
      <alignment horizontal="center" wrapText="1"/>
    </xf>
    <xf numFmtId="0" fontId="13" fillId="3" borderId="2" xfId="0" applyFont="1" applyFill="1" applyBorder="1" applyAlignment="1">
      <alignment vertical="top"/>
    </xf>
    <xf numFmtId="168" fontId="14" fillId="2" borderId="10" xfId="0" applyNumberFormat="1" applyFont="1" applyFill="1" applyBorder="1" applyAlignment="1">
      <alignment horizontal="right"/>
    </xf>
    <xf numFmtId="0" fontId="0" fillId="3" borderId="1" xfId="0" applyFill="1" applyBorder="1"/>
    <xf numFmtId="0" fontId="0" fillId="2" borderId="11" xfId="0" applyFill="1" applyBorder="1"/>
    <xf numFmtId="0" fontId="0" fillId="2" borderId="2" xfId="0" applyFill="1" applyBorder="1" applyAlignment="1"/>
    <xf numFmtId="0" fontId="0" fillId="2" borderId="4" xfId="0" applyFill="1" applyBorder="1"/>
    <xf numFmtId="0" fontId="15" fillId="2" borderId="9" xfId="0" applyFont="1" applyFill="1" applyBorder="1" applyAlignment="1"/>
    <xf numFmtId="0" fontId="0" fillId="2" borderId="4" xfId="0" applyFill="1" applyBorder="1" applyAlignment="1"/>
    <xf numFmtId="0" fontId="0" fillId="2" borderId="8" xfId="0" applyFill="1" applyBorder="1" applyAlignment="1">
      <alignment wrapText="1"/>
    </xf>
    <xf numFmtId="166" fontId="0" fillId="2" borderId="2" xfId="0" applyNumberFormat="1" applyFill="1" applyBorder="1" applyAlignment="1">
      <alignment horizontal="right"/>
    </xf>
    <xf numFmtId="0" fontId="0" fillId="2" borderId="6" xfId="0" applyFill="1" applyBorder="1"/>
    <xf numFmtId="165" fontId="0" fillId="2" borderId="2" xfId="0" applyNumberFormat="1" applyFill="1" applyBorder="1"/>
    <xf numFmtId="0" fontId="16" fillId="2" borderId="0" xfId="0" applyFont="1" applyFill="1" applyAlignment="1">
      <alignment horizontal="left"/>
    </xf>
    <xf numFmtId="0" fontId="17" fillId="2" borderId="3" xfId="0" applyFont="1" applyFill="1" applyBorder="1"/>
    <xf numFmtId="0" fontId="18" fillId="2" borderId="2" xfId="0" applyFont="1" applyFill="1" applyBorder="1"/>
    <xf numFmtId="0" fontId="0" fillId="3" borderId="9" xfId="0" applyFill="1" applyBorder="1"/>
    <xf numFmtId="168" fontId="19" fillId="2" borderId="0" xfId="0" applyNumberFormat="1" applyFont="1" applyFill="1" applyAlignment="1">
      <alignment horizontal="right"/>
    </xf>
    <xf numFmtId="166" fontId="20" fillId="2" borderId="2" xfId="0" applyNumberFormat="1" applyFont="1" applyFill="1" applyBorder="1"/>
    <xf numFmtId="0" fontId="21" fillId="2" borderId="1" xfId="0" applyFont="1" applyFill="1" applyBorder="1" applyAlignment="1">
      <alignment horizontal="left"/>
    </xf>
    <xf numFmtId="0" fontId="0" fillId="2" borderId="2" xfId="0" applyFill="1" applyBorder="1" applyAlignment="1">
      <alignment wrapText="1"/>
    </xf>
    <xf numFmtId="0" fontId="22" fillId="2" borderId="4" xfId="0" applyFont="1" applyFill="1" applyBorder="1" applyAlignment="1">
      <alignment horizontal="left"/>
    </xf>
    <xf numFmtId="168" fontId="0" fillId="2" borderId="2" xfId="0" applyNumberFormat="1" applyFill="1" applyBorder="1"/>
    <xf numFmtId="166" fontId="23" fillId="5" borderId="2" xfId="0" applyNumberFormat="1" applyFont="1" applyFill="1" applyBorder="1" applyAlignment="1">
      <alignment horizontal="center"/>
    </xf>
    <xf numFmtId="0" fontId="0" fillId="0" borderId="2" xfId="0" applyBorder="1" applyAlignment="1">
      <alignment horizontal="right"/>
    </xf>
    <xf numFmtId="0" fontId="24" fillId="2" borderId="7" xfId="0" applyFont="1" applyFill="1" applyBorder="1" applyAlignment="1">
      <alignment horizontal="left"/>
    </xf>
    <xf numFmtId="0" fontId="0" fillId="2" borderId="0" xfId="0" applyFill="1"/>
    <xf numFmtId="167" fontId="0" fillId="3" borderId="2" xfId="0" applyNumberFormat="1" applyFill="1" applyBorder="1" applyAlignment="1">
      <alignment horizontal="left" wrapText="1"/>
    </xf>
    <xf numFmtId="166" fontId="0" fillId="2" borderId="2" xfId="0" applyNumberFormat="1" applyFill="1" applyBorder="1"/>
    <xf numFmtId="49" fontId="25" fillId="5" borderId="2" xfId="0" applyNumberFormat="1" applyFont="1" applyFill="1" applyBorder="1" applyAlignment="1">
      <alignment horizontal="center"/>
    </xf>
    <xf numFmtId="166" fontId="26" fillId="2" borderId="7" xfId="0" applyNumberFormat="1" applyFont="1" applyFill="1" applyBorder="1" applyAlignment="1">
      <alignment horizontal="right"/>
    </xf>
    <xf numFmtId="0" fontId="27" fillId="2" borderId="2" xfId="0" applyFont="1" applyFill="1" applyBorder="1" applyAlignment="1"/>
    <xf numFmtId="0" fontId="0" fillId="2" borderId="9" xfId="0" applyFill="1" applyBorder="1"/>
    <xf numFmtId="0" fontId="28" fillId="2" borderId="2" xfId="0" applyFont="1" applyFill="1" applyBorder="1"/>
    <xf numFmtId="0" fontId="29" fillId="2" borderId="3" xfId="0" applyFont="1" applyFill="1" applyBorder="1"/>
    <xf numFmtId="0" fontId="30" fillId="2" borderId="2" xfId="0" applyFont="1" applyFill="1" applyBorder="1"/>
    <xf numFmtId="0" fontId="31" fillId="2" borderId="3" xfId="0" applyFont="1" applyFill="1" applyBorder="1" applyAlignment="1">
      <alignment horizontal="left"/>
    </xf>
    <xf numFmtId="0" fontId="32" fillId="2" borderId="7" xfId="0" applyFont="1" applyFill="1" applyBorder="1"/>
    <xf numFmtId="0" fontId="0" fillId="0" borderId="10" xfId="0" applyBorder="1" applyAlignment="1">
      <alignment wrapText="1"/>
    </xf>
    <xf numFmtId="167" fontId="0" fillId="2" borderId="2" xfId="0" applyNumberFormat="1" applyFill="1" applyBorder="1" applyAlignment="1">
      <alignment horizontal="left"/>
    </xf>
    <xf numFmtId="0" fontId="0" fillId="2" borderId="2" xfId="0" applyFill="1" applyBorder="1" applyAlignment="1">
      <alignment vertical="top"/>
    </xf>
    <xf numFmtId="0" fontId="0" fillId="0" borderId="6" xfId="0" applyBorder="1" applyAlignment="1"/>
    <xf numFmtId="0" fontId="0" fillId="2" borderId="9" xfId="0" applyFill="1" applyBorder="1" applyAlignment="1"/>
    <xf numFmtId="168" fontId="33" fillId="2" borderId="2" xfId="0" applyNumberFormat="1" applyFont="1" applyFill="1" applyBorder="1"/>
    <xf numFmtId="0" fontId="34" fillId="2" borderId="6" xfId="0" applyFont="1" applyFill="1" applyBorder="1" applyAlignment="1">
      <alignment vertical="top"/>
    </xf>
    <xf numFmtId="0" fontId="0" fillId="2" borderId="10" xfId="0" applyFill="1" applyBorder="1" applyAlignment="1">
      <alignment wrapText="1"/>
    </xf>
    <xf numFmtId="0" fontId="35" fillId="2" borderId="2" xfId="0" applyFont="1" applyFill="1" applyBorder="1"/>
    <xf numFmtId="0" fontId="36" fillId="3" borderId="2" xfId="0" applyFont="1" applyFill="1" applyBorder="1"/>
    <xf numFmtId="0" fontId="0" fillId="4" borderId="2" xfId="0" applyFill="1" applyBorder="1"/>
    <xf numFmtId="0" fontId="0" fillId="2" borderId="4" xfId="0" applyFill="1" applyBorder="1" applyAlignment="1">
      <alignment wrapText="1"/>
    </xf>
    <xf numFmtId="167" fontId="0" fillId="0" borderId="2" xfId="0" applyNumberFormat="1" applyBorder="1" applyAlignment="1">
      <alignment horizontal="left" wrapText="1"/>
    </xf>
    <xf numFmtId="168" fontId="0" fillId="3" borderId="2" xfId="0" applyNumberFormat="1" applyFill="1" applyBorder="1"/>
    <xf numFmtId="168" fontId="37" fillId="2" borderId="7" xfId="0" applyNumberFormat="1" applyFont="1" applyFill="1" applyBorder="1" applyAlignment="1">
      <alignment horizontal="right"/>
    </xf>
    <xf numFmtId="0" fontId="0" fillId="2" borderId="9" xfId="0" applyFill="1" applyBorder="1" applyAlignment="1">
      <alignment wrapText="1"/>
    </xf>
    <xf numFmtId="0" fontId="38" fillId="2" borderId="9" xfId="0" applyFont="1" applyFill="1" applyBorder="1" applyAlignment="1">
      <alignment horizontal="left"/>
    </xf>
    <xf numFmtId="0" fontId="39" fillId="2" borderId="6" xfId="0" applyFont="1" applyFill="1" applyBorder="1" applyAlignment="1">
      <alignment horizontal="left"/>
    </xf>
    <xf numFmtId="166" fontId="40" fillId="2" borderId="0" xfId="0" applyNumberFormat="1" applyFont="1" applyFill="1" applyAlignment="1">
      <alignment horizontal="right"/>
    </xf>
    <xf numFmtId="168" fontId="41" fillId="5" borderId="2" xfId="0" applyNumberFormat="1" applyFont="1" applyFill="1" applyBorder="1" applyAlignment="1">
      <alignment horizontal="center"/>
    </xf>
    <xf numFmtId="0" fontId="0" fillId="2" borderId="6" xfId="0" applyFill="1" applyBorder="1" applyAlignment="1"/>
    <xf numFmtId="0" fontId="42" fillId="2" borderId="0" xfId="0" applyFont="1" applyFill="1"/>
    <xf numFmtId="0" fontId="43" fillId="2" borderId="2" xfId="0" applyFont="1" applyFill="1" applyBorder="1" applyAlignment="1">
      <alignment horizontal="left"/>
    </xf>
    <xf numFmtId="0" fontId="44" fillId="2" borderId="3" xfId="0" applyFont="1" applyFill="1" applyBorder="1" applyAlignment="1">
      <alignment horizontal="left"/>
    </xf>
    <xf numFmtId="0" fontId="45" fillId="3" borderId="9" xfId="0" applyFont="1" applyFill="1" applyBorder="1" applyAlignment="1"/>
    <xf numFmtId="168" fontId="46" fillId="2" borderId="2" xfId="0" applyNumberFormat="1" applyFont="1" applyFill="1" applyBorder="1"/>
    <xf numFmtId="0" fontId="47" fillId="2" borderId="2" xfId="0" applyFont="1" applyFill="1" applyBorder="1" applyAlignment="1">
      <alignment horizontal="left"/>
    </xf>
    <xf numFmtId="0" fontId="0" fillId="2" borderId="2" xfId="0" applyFill="1" applyBorder="1"/>
    <xf numFmtId="0" fontId="48" fillId="2" borderId="7" xfId="0" applyFont="1" applyFill="1" applyBorder="1" applyAlignment="1">
      <alignment horizontal="right"/>
    </xf>
    <xf numFmtId="0" fontId="0" fillId="3" borderId="4" xfId="0" applyFill="1" applyBorder="1" applyAlignment="1"/>
    <xf numFmtId="0" fontId="0" fillId="3" borderId="2" xfId="0" applyFill="1" applyBorder="1" applyAlignment="1">
      <alignment vertical="top"/>
    </xf>
    <xf numFmtId="0" fontId="49" fillId="5" borderId="2" xfId="0" applyFont="1" applyFill="1" applyBorder="1" applyAlignment="1">
      <alignment horizontal="center"/>
    </xf>
    <xf numFmtId="0" fontId="0" fillId="2" borderId="6" xfId="0" applyFill="1" applyBorder="1" applyAlignment="1">
      <alignment wrapText="1"/>
    </xf>
    <xf numFmtId="0" fontId="50" fillId="2" borderId="2" xfId="0" applyFont="1" applyFill="1" applyBorder="1" applyAlignment="1">
      <alignment horizontal="center"/>
    </xf>
    <xf numFmtId="0" fontId="0" fillId="3" borderId="8" xfId="0" applyFill="1" applyBorder="1" applyAlignment="1">
      <alignment wrapText="1"/>
    </xf>
    <xf numFmtId="166" fontId="51" fillId="2" borderId="3" xfId="0" applyNumberFormat="1" applyFont="1" applyFill="1" applyBorder="1" applyAlignment="1">
      <alignment horizontal="right"/>
    </xf>
    <xf numFmtId="166" fontId="0" fillId="2" borderId="4" xfId="0" applyNumberFormat="1" applyFill="1" applyBorder="1" applyAlignment="1">
      <alignment horizontal="right"/>
    </xf>
    <xf numFmtId="166" fontId="0" fillId="2" borderId="9" xfId="0" applyNumberFormat="1" applyFill="1" applyBorder="1" applyAlignment="1">
      <alignment horizontal="right"/>
    </xf>
    <xf numFmtId="0" fontId="52" fillId="2" borderId="2" xfId="0" applyFont="1" applyFill="1" applyBorder="1" applyAlignment="1">
      <alignment horizontal="left"/>
    </xf>
    <xf numFmtId="49" fontId="53" fillId="2" borderId="2" xfId="0" applyNumberFormat="1" applyFont="1" applyFill="1" applyBorder="1"/>
    <xf numFmtId="49" fontId="0" fillId="2" borderId="2" xfId="0" applyNumberFormat="1" applyFill="1" applyBorder="1"/>
    <xf numFmtId="0" fontId="54" fillId="2" borderId="2" xfId="0" applyFont="1" applyFill="1" applyBorder="1" applyAlignment="1">
      <alignment vertical="top"/>
    </xf>
    <xf numFmtId="165" fontId="0" fillId="2" borderId="2" xfId="0" applyNumberFormat="1" applyFill="1" applyBorder="1" applyAlignment="1">
      <alignment horizontal="right"/>
    </xf>
    <xf numFmtId="168" fontId="55" fillId="2" borderId="3" xfId="0" applyNumberFormat="1" applyFont="1" applyFill="1" applyBorder="1" applyAlignment="1">
      <alignment horizontal="right"/>
    </xf>
    <xf numFmtId="165" fontId="0" fillId="0" borderId="2" xfId="0" applyNumberFormat="1" applyBorder="1" applyAlignment="1">
      <alignment horizontal="right"/>
    </xf>
    <xf numFmtId="0" fontId="0" fillId="3" borderId="2" xfId="0" applyFill="1" applyBorder="1"/>
    <xf numFmtId="0" fontId="0" fillId="0" borderId="6" xfId="0" applyBorder="1"/>
    <xf numFmtId="0" fontId="56" fillId="2" borderId="2" xfId="0" applyFont="1" applyFill="1" applyBorder="1"/>
    <xf numFmtId="0" fontId="0" fillId="0" borderId="8" xfId="0" applyBorder="1" applyAlignment="1">
      <alignment wrapText="1"/>
    </xf>
    <xf numFmtId="0" fontId="57" fillId="2" borderId="7" xfId="0" applyFont="1" applyFill="1" applyBorder="1"/>
    <xf numFmtId="49" fontId="0" fillId="2" borderId="4" xfId="0" applyNumberFormat="1" applyFill="1" applyBorder="1"/>
    <xf numFmtId="0" fontId="0" fillId="2" borderId="2" xfId="0" applyFill="1" applyBorder="1"/>
    <xf numFmtId="49" fontId="0" fillId="3" borderId="2" xfId="0" applyNumberFormat="1" applyFill="1" applyBorder="1"/>
    <xf numFmtId="166" fontId="0" fillId="0" borderId="2" xfId="0" applyNumberFormat="1" applyBorder="1" applyAlignment="1">
      <alignment horizontal="right"/>
    </xf>
    <xf numFmtId="0" fontId="58" fillId="2" borderId="2" xfId="0" applyFont="1" applyFill="1" applyBorder="1" applyAlignment="1">
      <alignment vertical="top"/>
    </xf>
    <xf numFmtId="0" fontId="0" fillId="2" borderId="1" xfId="0" applyFill="1" applyBorder="1"/>
    <xf numFmtId="0" fontId="59" fillId="2" borderId="2" xfId="0" applyFont="1" applyFill="1" applyBorder="1" applyAlignment="1"/>
    <xf numFmtId="168" fontId="0" fillId="0" borderId="2" xfId="0" applyNumberFormat="1" applyBorder="1"/>
    <xf numFmtId="0" fontId="60" fillId="2" borderId="2" xfId="0" applyFont="1" applyFill="1" applyBorder="1" applyAlignment="1">
      <alignment horizontal="left"/>
    </xf>
    <xf numFmtId="49" fontId="0" fillId="0" borderId="2" xfId="0" applyNumberFormat="1" applyBorder="1"/>
    <xf numFmtId="0" fontId="61" fillId="2" borderId="2" xfId="0" applyFont="1" applyFill="1" applyBorder="1" applyAlignment="1"/>
    <xf numFmtId="168" fontId="62" fillId="2" borderId="2" xfId="0" applyNumberFormat="1" applyFont="1" applyFill="1" applyBorder="1" applyAlignment="1">
      <alignment horizontal="right"/>
    </xf>
    <xf numFmtId="0" fontId="63" fillId="2" borderId="0" xfId="0" applyFont="1" applyFill="1" applyAlignment="1">
      <alignment horizontal="left"/>
    </xf>
    <xf numFmtId="167" fontId="0" fillId="2" borderId="2" xfId="0" applyNumberFormat="1" applyFill="1" applyBorder="1" applyAlignment="1">
      <alignment horizontal="left" wrapText="1"/>
    </xf>
    <xf numFmtId="0" fontId="0" fillId="2" borderId="6" xfId="0" applyFill="1" applyBorder="1" applyAlignment="1"/>
    <xf numFmtId="0" fontId="64" fillId="2" borderId="7" xfId="0" applyFont="1" applyFill="1" applyBorder="1" applyAlignment="1">
      <alignment horizontal="left"/>
    </xf>
    <xf numFmtId="166" fontId="0" fillId="2" borderId="6" xfId="0" applyNumberFormat="1" applyFill="1" applyBorder="1" applyAlignment="1">
      <alignment horizontal="right"/>
    </xf>
    <xf numFmtId="49" fontId="0" fillId="2" borderId="9" xfId="0" applyNumberFormat="1" applyFill="1" applyBorder="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5903"/>
  <sheetViews>
    <sheetView tabSelected="1" workbookViewId="0">
      <pane xSplit="2" ySplit="1" topLeftCell="C2" activePane="bottomRight" state="frozen"/>
      <selection pane="topRight" activeCell="C1" sqref="C1"/>
      <selection pane="bottomLeft" activeCell="A2" sqref="A2"/>
      <selection pane="bottomRight" activeCell="C2" sqref="C2"/>
    </sheetView>
  </sheetViews>
  <sheetFormatPr baseColWidth="10" defaultColWidth="17.1640625" defaultRowHeight="12.75" customHeight="1" x14ac:dyDescent="0"/>
  <cols>
    <col min="1" max="1" width="22" customWidth="1"/>
    <col min="2" max="2" width="25" customWidth="1"/>
    <col min="3" max="3" width="13.5" customWidth="1"/>
    <col min="5" max="5" width="26.1640625" customWidth="1"/>
    <col min="6" max="6" width="22.33203125" customWidth="1"/>
    <col min="7" max="7" width="18.6640625" customWidth="1"/>
    <col min="12" max="12" width="26.1640625" customWidth="1"/>
    <col min="13" max="13" width="44.6640625" customWidth="1"/>
    <col min="15" max="15" width="32.6640625" customWidth="1"/>
    <col min="17" max="17" width="93.6640625" customWidth="1"/>
    <col min="18" max="18" width="22.6640625" customWidth="1"/>
    <col min="19" max="19" width="46.33203125" customWidth="1"/>
  </cols>
  <sheetData>
    <row r="1" spans="1:33" ht="12">
      <c r="A1" s="43" t="s">
        <v>0</v>
      </c>
      <c r="B1" s="89" t="s">
        <v>1</v>
      </c>
      <c r="C1" s="20" t="s">
        <v>2</v>
      </c>
      <c r="D1" s="89" t="s">
        <v>3</v>
      </c>
      <c r="E1" s="89" t="s">
        <v>4</v>
      </c>
      <c r="F1" s="89" t="s">
        <v>5</v>
      </c>
      <c r="G1" s="77" t="s">
        <v>6</v>
      </c>
      <c r="H1" s="89" t="s">
        <v>7</v>
      </c>
      <c r="I1" s="89" t="s">
        <v>8</v>
      </c>
      <c r="J1" s="89" t="s">
        <v>9</v>
      </c>
      <c r="K1" s="49" t="s">
        <v>10</v>
      </c>
      <c r="L1" s="89" t="s">
        <v>11</v>
      </c>
      <c r="M1" s="89" t="s">
        <v>12</v>
      </c>
      <c r="N1" s="89" t="s">
        <v>13</v>
      </c>
      <c r="O1" s="89" t="s">
        <v>14</v>
      </c>
      <c r="P1" s="89" t="s">
        <v>15</v>
      </c>
      <c r="Q1" s="89" t="s">
        <v>16</v>
      </c>
      <c r="R1" s="89" t="s">
        <v>17</v>
      </c>
      <c r="S1" s="89" t="s">
        <v>18</v>
      </c>
      <c r="T1" s="89" t="s">
        <v>19</v>
      </c>
      <c r="U1" s="105" t="s">
        <v>20</v>
      </c>
      <c r="V1" s="98"/>
      <c r="W1" s="91" t="s">
        <v>21</v>
      </c>
      <c r="X1" s="109"/>
      <c r="Y1" s="109"/>
      <c r="Z1" s="109"/>
      <c r="AA1" s="109"/>
      <c r="AB1" s="109"/>
      <c r="AC1" s="113"/>
      <c r="AD1" s="106"/>
      <c r="AE1" s="106"/>
      <c r="AF1" s="106"/>
      <c r="AG1" s="58"/>
    </row>
    <row r="2" spans="1:33" ht="12">
      <c r="A2" s="30">
        <v>41375.542303240698</v>
      </c>
      <c r="B2" s="109" t="s">
        <v>22</v>
      </c>
      <c r="C2" s="121">
        <v>22</v>
      </c>
      <c r="D2" s="109" t="s">
        <v>23</v>
      </c>
      <c r="E2" s="109" t="s">
        <v>24</v>
      </c>
      <c r="F2" s="109" t="s">
        <v>25</v>
      </c>
      <c r="G2" s="42">
        <v>40693</v>
      </c>
      <c r="H2" s="109" t="s">
        <v>26</v>
      </c>
      <c r="I2" s="109" t="s">
        <v>27</v>
      </c>
      <c r="J2" s="109" t="s">
        <v>28</v>
      </c>
      <c r="K2" s="98" t="s">
        <v>29</v>
      </c>
      <c r="L2" s="109" t="s">
        <v>30</v>
      </c>
      <c r="M2" s="109" t="s">
        <v>31</v>
      </c>
      <c r="N2" s="109" t="s">
        <v>32</v>
      </c>
      <c r="O2" s="109" t="s">
        <v>33</v>
      </c>
      <c r="P2" s="109" t="s">
        <v>34</v>
      </c>
      <c r="Q2" s="109" t="s">
        <v>35</v>
      </c>
      <c r="R2" s="118" t="s">
        <v>36</v>
      </c>
      <c r="S2" s="109" t="s">
        <v>37</v>
      </c>
      <c r="T2" s="69"/>
      <c r="U2" s="109" t="str">
        <f t="shared" ref="U2:U65" si="0">CONCATENATE(G2, ": ", O2, " ", Q2)</f>
        <v>40693: Police tried to stop Herisse’s speeding four-door Hyundai as it barreled down a crowded Collins Avenue. http://www.miamiherald.com/2013/04/10/3336557/lab-report-man-slain-in-wild-sobe.html#storylink=cpy</v>
      </c>
      <c r="V2" s="98"/>
      <c r="W2" s="109" t="s">
        <v>38</v>
      </c>
      <c r="X2" s="109"/>
      <c r="Y2" s="109"/>
      <c r="Z2" s="109"/>
      <c r="AA2" s="109"/>
      <c r="AB2" s="109"/>
      <c r="AC2" s="113"/>
      <c r="AD2" s="29"/>
      <c r="AE2" s="29"/>
      <c r="AF2" s="29"/>
      <c r="AG2" s="65"/>
    </row>
    <row r="3" spans="1:33" ht="12">
      <c r="A3" s="30">
        <v>41375.8815509259</v>
      </c>
      <c r="B3" s="109" t="s">
        <v>39</v>
      </c>
      <c r="C3" s="121">
        <v>18</v>
      </c>
      <c r="D3" s="109" t="s">
        <v>23</v>
      </c>
      <c r="E3" s="109" t="s">
        <v>40</v>
      </c>
      <c r="F3" s="109" t="s">
        <v>41</v>
      </c>
      <c r="G3" s="42">
        <v>41188</v>
      </c>
      <c r="H3" s="109" t="s">
        <v>42</v>
      </c>
      <c r="I3" s="109" t="s">
        <v>43</v>
      </c>
      <c r="J3" s="109" t="s">
        <v>44</v>
      </c>
      <c r="K3" s="98" t="s">
        <v>45</v>
      </c>
      <c r="L3" s="109" t="s">
        <v>43</v>
      </c>
      <c r="M3" s="109" t="s">
        <v>46</v>
      </c>
      <c r="N3" s="109" t="s">
        <v>32</v>
      </c>
      <c r="O3" s="109" t="s">
        <v>47</v>
      </c>
      <c r="P3" s="109" t="s">
        <v>34</v>
      </c>
      <c r="Q3" s="109" t="s">
        <v>48</v>
      </c>
      <c r="R3" s="118" t="s">
        <v>36</v>
      </c>
      <c r="S3" s="109" t="s">
        <v>37</v>
      </c>
      <c r="T3" s="73"/>
      <c r="U3" s="109" t="str">
        <f t="shared" si="0"/>
        <v>41188: Shot outside university police department. Said to have been on drugs. http://www.huffingtonpost.com/2012/10/09/gil-collar-lsd-dead-alabama_n_1952035.html</v>
      </c>
      <c r="V3" s="98"/>
      <c r="W3" s="109">
        <v>2.1</v>
      </c>
      <c r="X3" s="109"/>
      <c r="Y3" s="109"/>
      <c r="Z3" s="109"/>
      <c r="AA3" s="109"/>
      <c r="AB3" s="109"/>
      <c r="AC3" s="113"/>
      <c r="AD3" s="29"/>
      <c r="AE3" s="29"/>
      <c r="AF3" s="29"/>
      <c r="AG3" s="65"/>
    </row>
    <row r="4" spans="1:33" ht="12">
      <c r="A4" s="30">
        <v>41376.269027777802</v>
      </c>
      <c r="B4" s="109" t="s">
        <v>49</v>
      </c>
      <c r="C4" s="121">
        <v>43</v>
      </c>
      <c r="D4" s="109" t="s">
        <v>23</v>
      </c>
      <c r="E4" s="109" t="s">
        <v>24</v>
      </c>
      <c r="F4" s="109" t="s">
        <v>50</v>
      </c>
      <c r="G4" s="42">
        <v>40889</v>
      </c>
      <c r="H4" s="109" t="s">
        <v>51</v>
      </c>
      <c r="I4" s="109" t="s">
        <v>52</v>
      </c>
      <c r="J4" s="109" t="s">
        <v>53</v>
      </c>
      <c r="K4" s="98" t="s">
        <v>54</v>
      </c>
      <c r="L4" s="109" t="s">
        <v>55</v>
      </c>
      <c r="M4" s="109" t="s">
        <v>56</v>
      </c>
      <c r="N4" s="109" t="s">
        <v>32</v>
      </c>
      <c r="O4" s="109" t="s">
        <v>57</v>
      </c>
      <c r="P4" s="109" t="s">
        <v>58</v>
      </c>
      <c r="Q4" s="109" t="s">
        <v>59</v>
      </c>
      <c r="R4" s="118" t="s">
        <v>36</v>
      </c>
      <c r="S4" s="109" t="s">
        <v>37</v>
      </c>
      <c r="T4" s="109"/>
      <c r="U4" s="109" t="str">
        <f t="shared" si="0"/>
        <v>40889: Unarmed Gulf War veteran encountered police when they were investigating a burglary at an apartment complex. http://www.reviewjournal.com/news/crime-courts/criminal-charges-wont-be-filed-police-shooting-veteran</v>
      </c>
      <c r="V4" s="98"/>
      <c r="W4" s="109">
        <v>3.1</v>
      </c>
      <c r="X4" s="109"/>
      <c r="Y4" s="109"/>
      <c r="Z4" s="109"/>
      <c r="AA4" s="109"/>
      <c r="AB4" s="109"/>
      <c r="AC4" s="113"/>
      <c r="AD4" s="29"/>
      <c r="AE4" s="29"/>
      <c r="AF4" s="29"/>
      <c r="AG4" s="65"/>
    </row>
    <row r="5" spans="1:33" ht="12">
      <c r="A5" s="30">
        <v>41376.409583333298</v>
      </c>
      <c r="B5" s="109" t="s">
        <v>60</v>
      </c>
      <c r="C5" s="121">
        <v>55</v>
      </c>
      <c r="D5" s="109" t="s">
        <v>23</v>
      </c>
      <c r="E5" s="109" t="s">
        <v>40</v>
      </c>
      <c r="F5" s="109" t="s">
        <v>61</v>
      </c>
      <c r="G5" s="42">
        <v>41374</v>
      </c>
      <c r="H5" s="109" t="s">
        <v>62</v>
      </c>
      <c r="I5" s="109" t="s">
        <v>63</v>
      </c>
      <c r="J5" s="109" t="s">
        <v>64</v>
      </c>
      <c r="K5" s="98" t="s">
        <v>65</v>
      </c>
      <c r="L5" s="109" t="s">
        <v>66</v>
      </c>
      <c r="M5" s="109" t="s">
        <v>67</v>
      </c>
      <c r="N5" s="109" t="s">
        <v>32</v>
      </c>
      <c r="O5" s="109" t="s">
        <v>68</v>
      </c>
      <c r="P5" s="109" t="s">
        <v>36</v>
      </c>
      <c r="Q5" s="109" t="s">
        <v>69</v>
      </c>
      <c r="R5" s="118" t="s">
        <v>36</v>
      </c>
      <c r="S5" s="109" t="s">
        <v>37</v>
      </c>
      <c r="T5" s="109"/>
      <c r="U5" s="109" t="str">
        <f t="shared" si="0"/>
        <v>41374: Lured firefighters into house, held them, was killed by SWAT. http://www.cbs46.com/story/21943888/police-identify-man-killed-after-taking-gwinnett-county-firefighters-hostage</v>
      </c>
      <c r="V5" s="98"/>
      <c r="W5" s="109">
        <v>4.0999999999999996</v>
      </c>
      <c r="X5" s="109"/>
      <c r="Y5" s="109"/>
      <c r="Z5" s="109"/>
      <c r="AA5" s="109"/>
      <c r="AB5" s="109"/>
      <c r="AC5" s="113"/>
      <c r="AD5" s="29"/>
      <c r="AE5" s="29"/>
      <c r="AF5" s="29"/>
      <c r="AG5" s="65"/>
    </row>
    <row r="6" spans="1:33" ht="12">
      <c r="A6" s="30">
        <v>41383.481516203698</v>
      </c>
      <c r="B6" s="109" t="s">
        <v>70</v>
      </c>
      <c r="C6" s="121">
        <v>26</v>
      </c>
      <c r="D6" s="109" t="s">
        <v>23</v>
      </c>
      <c r="E6" s="109" t="s">
        <v>40</v>
      </c>
      <c r="F6" s="109" t="s">
        <v>71</v>
      </c>
      <c r="G6" s="42">
        <v>41382</v>
      </c>
      <c r="H6" s="109" t="s">
        <v>72</v>
      </c>
      <c r="I6" s="109" t="s">
        <v>73</v>
      </c>
      <c r="J6" s="109" t="s">
        <v>74</v>
      </c>
      <c r="K6" s="98" t="s">
        <v>75</v>
      </c>
      <c r="L6" s="109" t="s">
        <v>76</v>
      </c>
      <c r="M6" s="109" t="s">
        <v>77</v>
      </c>
      <c r="N6" s="109" t="s">
        <v>32</v>
      </c>
      <c r="O6" s="109" t="s">
        <v>78</v>
      </c>
      <c r="P6" s="109" t="s">
        <v>36</v>
      </c>
      <c r="Q6" s="109" t="s">
        <v>79</v>
      </c>
      <c r="R6" s="109" t="s">
        <v>80</v>
      </c>
      <c r="S6" s="109" t="s">
        <v>37</v>
      </c>
      <c r="T6" s="109"/>
      <c r="U6" s="109" t="str">
        <f t="shared" si="0"/>
        <v>41382: One of the bombing suspects from the Boston Marathon, 2013. He and his brother, Dzhokhar Tsarnaev, 19, are alleged to have killed a Massachusetts Institute of Technology campus police officer. http://media3.s-nbcnews.com/i/newscms/2014_13/275841/140324-boston-bombing-tamerlan-tsarnaev_b041bd87b42c8d8228fc782d2b529c8c.jpg</v>
      </c>
      <c r="V6" s="98"/>
      <c r="W6" s="109">
        <v>5.0999999999999996</v>
      </c>
      <c r="X6" s="109"/>
      <c r="Y6" s="109"/>
      <c r="Z6" s="109"/>
      <c r="AA6" s="109"/>
      <c r="AB6" s="109"/>
      <c r="AC6" s="113"/>
      <c r="AD6" s="29"/>
      <c r="AE6" s="29"/>
      <c r="AF6" s="29"/>
      <c r="AG6" s="65"/>
    </row>
    <row r="7" spans="1:33" ht="12">
      <c r="A7" s="30">
        <v>41383.588923611103</v>
      </c>
      <c r="B7" s="109" t="s">
        <v>81</v>
      </c>
      <c r="C7" s="121">
        <v>60</v>
      </c>
      <c r="D7" s="109" t="s">
        <v>23</v>
      </c>
      <c r="E7" s="99" t="s">
        <v>82</v>
      </c>
      <c r="F7" s="109"/>
      <c r="G7" s="42">
        <v>41381</v>
      </c>
      <c r="H7" s="109" t="s">
        <v>83</v>
      </c>
      <c r="I7" s="109" t="s">
        <v>84</v>
      </c>
      <c r="J7" s="109" t="s">
        <v>85</v>
      </c>
      <c r="K7" s="98" t="s">
        <v>86</v>
      </c>
      <c r="L7" s="109" t="s">
        <v>84</v>
      </c>
      <c r="M7" s="109" t="s">
        <v>87</v>
      </c>
      <c r="N7" s="109" t="s">
        <v>32</v>
      </c>
      <c r="O7" s="109" t="s">
        <v>88</v>
      </c>
      <c r="P7" s="109" t="s">
        <v>36</v>
      </c>
      <c r="Q7" s="109" t="s">
        <v>89</v>
      </c>
      <c r="R7" s="118" t="s">
        <v>36</v>
      </c>
      <c r="S7" s="109" t="s">
        <v>37</v>
      </c>
      <c r="T7" s="109"/>
      <c r="U7" s="109" t="str">
        <f t="shared" si="0"/>
        <v>41381: Wilkerson allegedly charged at police with a hammer after a stabbing was reported in the area. http://www.sfexaminer.com/blogs/law-and-disorder/2013/04/san-francisco-police-shoot-hammer-wielding-man-dead</v>
      </c>
      <c r="V7" s="98"/>
      <c r="W7" s="109">
        <v>6.1</v>
      </c>
      <c r="X7" s="109"/>
      <c r="Y7" s="109"/>
      <c r="Z7" s="109"/>
      <c r="AA7" s="109"/>
      <c r="AB7" s="109"/>
      <c r="AC7" s="113"/>
      <c r="AD7" s="29"/>
      <c r="AE7" s="29"/>
      <c r="AF7" s="29"/>
      <c r="AG7" s="65"/>
    </row>
    <row r="8" spans="1:33" ht="12">
      <c r="A8" s="30">
        <v>41384.592430555596</v>
      </c>
      <c r="B8" s="109" t="s">
        <v>90</v>
      </c>
      <c r="C8" s="121">
        <v>47</v>
      </c>
      <c r="D8" s="109" t="s">
        <v>91</v>
      </c>
      <c r="E8" s="109" t="s">
        <v>40</v>
      </c>
      <c r="F8" s="109"/>
      <c r="G8" s="42">
        <v>41382</v>
      </c>
      <c r="H8" s="109" t="s">
        <v>92</v>
      </c>
      <c r="I8" s="109" t="s">
        <v>93</v>
      </c>
      <c r="J8" s="109" t="s">
        <v>94</v>
      </c>
      <c r="K8" s="98" t="s">
        <v>95</v>
      </c>
      <c r="L8" s="109" t="s">
        <v>96</v>
      </c>
      <c r="M8" s="109" t="s">
        <v>97</v>
      </c>
      <c r="N8" s="109" t="s">
        <v>32</v>
      </c>
      <c r="O8" s="109" t="s">
        <v>98</v>
      </c>
      <c r="P8" s="109" t="s">
        <v>36</v>
      </c>
      <c r="Q8" s="109" t="s">
        <v>99</v>
      </c>
      <c r="R8" s="109" t="s">
        <v>100</v>
      </c>
      <c r="S8" s="109" t="s">
        <v>37</v>
      </c>
      <c r="T8" s="109"/>
      <c r="U8" s="109" t="str">
        <f t="shared" si="0"/>
        <v>41382: Miller was threatening to commit suicide. She became agitated at some point, threw a phone down and spun around with a rifle pointed at officers. She was shot once and killed by an officer. http://bdtonline.com/breakingnews/x1915237936/Coal-City-woman-shot-killed-by-State-Police</v>
      </c>
      <c r="V8" s="98"/>
      <c r="W8" s="109">
        <v>7.1</v>
      </c>
      <c r="X8" s="109"/>
      <c r="Y8" s="109"/>
      <c r="Z8" s="109"/>
      <c r="AA8" s="109"/>
      <c r="AB8" s="109"/>
      <c r="AC8" s="113"/>
      <c r="AD8" s="29"/>
      <c r="AE8" s="29"/>
      <c r="AF8" s="29"/>
      <c r="AG8" s="65"/>
    </row>
    <row r="9" spans="1:33" ht="12">
      <c r="A9" s="30">
        <v>41385.685497685197</v>
      </c>
      <c r="B9" s="109" t="s">
        <v>101</v>
      </c>
      <c r="C9" s="121">
        <v>66</v>
      </c>
      <c r="D9" s="109" t="s">
        <v>23</v>
      </c>
      <c r="E9" s="109" t="s">
        <v>82</v>
      </c>
      <c r="F9" s="109"/>
      <c r="G9" s="42">
        <v>41383</v>
      </c>
      <c r="H9" s="109" t="s">
        <v>102</v>
      </c>
      <c r="I9" s="109" t="s">
        <v>103</v>
      </c>
      <c r="J9" s="109" t="s">
        <v>104</v>
      </c>
      <c r="K9" s="98" t="s">
        <v>105</v>
      </c>
      <c r="L9" s="109" t="s">
        <v>106</v>
      </c>
      <c r="M9" s="109" t="s">
        <v>107</v>
      </c>
      <c r="N9" s="109" t="s">
        <v>32</v>
      </c>
      <c r="O9" s="109" t="s">
        <v>108</v>
      </c>
      <c r="P9" s="109" t="s">
        <v>58</v>
      </c>
      <c r="Q9" s="109" t="s">
        <v>109</v>
      </c>
      <c r="R9" s="109" t="s">
        <v>100</v>
      </c>
      <c r="S9" s="109" t="s">
        <v>37</v>
      </c>
      <c r="T9" s="109"/>
      <c r="U9" s="109" t="str">
        <f t="shared" si="0"/>
        <v>41383: Town of Menasha police were called just after 5 p.m. to deal with Wilson A. Lutz, 66, who was threatening to harm himself because he was upset about a relationship. http://www.postcrescent.com/article/20130419/APC0101/304190386/Town-Menasha-police-officer-shoots-kills-armed-man-update-video-photos-?nclick_check=1</v>
      </c>
      <c r="V9" s="98"/>
      <c r="W9" s="109">
        <v>8.1</v>
      </c>
      <c r="X9" s="109"/>
      <c r="Y9" s="109"/>
      <c r="Z9" s="109"/>
      <c r="AA9" s="109"/>
      <c r="AB9" s="109"/>
      <c r="AC9" s="113"/>
      <c r="AD9" s="29"/>
      <c r="AE9" s="29"/>
      <c r="AF9" s="29"/>
      <c r="AG9" s="65"/>
    </row>
    <row r="10" spans="1:33" ht="12">
      <c r="A10" s="30">
        <v>41395.501643518503</v>
      </c>
      <c r="B10" s="109" t="s">
        <v>110</v>
      </c>
      <c r="C10" s="121">
        <v>25</v>
      </c>
      <c r="D10" s="109" t="s">
        <v>23</v>
      </c>
      <c r="E10" s="109" t="s">
        <v>40</v>
      </c>
      <c r="F10" s="109" t="s">
        <v>111</v>
      </c>
      <c r="G10" s="42">
        <v>41324</v>
      </c>
      <c r="H10" s="109" t="s">
        <v>112</v>
      </c>
      <c r="I10" s="109" t="s">
        <v>113</v>
      </c>
      <c r="J10" s="109" t="s">
        <v>114</v>
      </c>
      <c r="K10" s="98" t="s">
        <v>115</v>
      </c>
      <c r="L10" s="109" t="s">
        <v>113</v>
      </c>
      <c r="M10" s="109" t="s">
        <v>116</v>
      </c>
      <c r="N10" s="109" t="s">
        <v>32</v>
      </c>
      <c r="O10" s="109" t="s">
        <v>117</v>
      </c>
      <c r="P10" s="109" t="s">
        <v>58</v>
      </c>
      <c r="Q10" s="109" t="s">
        <v>118</v>
      </c>
      <c r="R10" s="118" t="s">
        <v>36</v>
      </c>
      <c r="S10" s="109" t="s">
        <v>37</v>
      </c>
      <c r="T10" s="109"/>
      <c r="U10" s="109" t="str">
        <f t="shared" si="0"/>
        <v>41324: Fleeing with a stolen vehicle. http://www.adn.com/2013/04/16/2867619/with-officers-cleared-police-offer.html#storylink=misearch</v>
      </c>
      <c r="V10" s="98"/>
      <c r="W10" s="109">
        <v>9.1</v>
      </c>
      <c r="X10" s="109"/>
      <c r="Y10" s="109"/>
      <c r="Z10" s="109"/>
      <c r="AA10" s="109"/>
      <c r="AB10" s="109"/>
      <c r="AC10" s="113"/>
      <c r="AD10" s="29"/>
      <c r="AE10" s="29"/>
      <c r="AF10" s="29"/>
      <c r="AG10" s="65"/>
    </row>
    <row r="11" spans="1:33" ht="12">
      <c r="A11" s="30">
        <v>41395.511828703697</v>
      </c>
      <c r="B11" s="109" t="s">
        <v>119</v>
      </c>
      <c r="C11" s="121">
        <v>21</v>
      </c>
      <c r="D11" s="109" t="s">
        <v>23</v>
      </c>
      <c r="E11" s="109" t="s">
        <v>120</v>
      </c>
      <c r="F11" s="109" t="s">
        <v>121</v>
      </c>
      <c r="G11" s="42">
        <v>41331</v>
      </c>
      <c r="H11" s="109" t="s">
        <v>122</v>
      </c>
      <c r="I11" s="109" t="s">
        <v>123</v>
      </c>
      <c r="J11" s="109" t="s">
        <v>124</v>
      </c>
      <c r="K11" s="98" t="s">
        <v>125</v>
      </c>
      <c r="L11" s="109" t="s">
        <v>126</v>
      </c>
      <c r="M11" s="109" t="s">
        <v>127</v>
      </c>
      <c r="N11" s="109" t="s">
        <v>32</v>
      </c>
      <c r="O11" s="109" t="s">
        <v>128</v>
      </c>
      <c r="P11" s="109" t="s">
        <v>36</v>
      </c>
      <c r="Q11" s="109" t="s">
        <v>129</v>
      </c>
      <c r="R11" s="109" t="s">
        <v>100</v>
      </c>
      <c r="S11" s="109" t="s">
        <v>37</v>
      </c>
      <c r="T11" s="109"/>
      <c r="U11" s="109" t="str">
        <f t="shared" si="0"/>
        <v>41331: Police were answering a domestic violence dispute between subject and his father. http://blog.seattlepi.com/seattle911/2013/02/27/court-docs-man-shot-by-police-was-schizophrenic-sex-offender/</v>
      </c>
      <c r="V11" s="98"/>
      <c r="W11" s="109">
        <v>10.1</v>
      </c>
      <c r="X11" s="109"/>
      <c r="Y11" s="109"/>
      <c r="Z11" s="109"/>
      <c r="AA11" s="109"/>
      <c r="AB11" s="109"/>
      <c r="AC11" s="113"/>
      <c r="AD11" s="29"/>
      <c r="AE11" s="29"/>
      <c r="AF11" s="29"/>
      <c r="AG11" s="65"/>
    </row>
    <row r="12" spans="1:33" ht="12">
      <c r="A12" s="30">
        <v>41395.519317129598</v>
      </c>
      <c r="B12" s="109" t="s">
        <v>130</v>
      </c>
      <c r="C12" s="121">
        <v>25</v>
      </c>
      <c r="D12" s="109" t="s">
        <v>23</v>
      </c>
      <c r="E12" s="109" t="s">
        <v>40</v>
      </c>
      <c r="F12" s="109" t="s">
        <v>131</v>
      </c>
      <c r="G12" s="42">
        <v>41375</v>
      </c>
      <c r="H12" s="109" t="s">
        <v>132</v>
      </c>
      <c r="I12" s="109" t="s">
        <v>133</v>
      </c>
      <c r="J12" s="109" t="s">
        <v>85</v>
      </c>
      <c r="K12" s="98" t="s">
        <v>134</v>
      </c>
      <c r="L12" s="109" t="s">
        <v>135</v>
      </c>
      <c r="M12" s="109" t="s">
        <v>136</v>
      </c>
      <c r="N12" s="109" t="s">
        <v>32</v>
      </c>
      <c r="O12" s="109" t="s">
        <v>137</v>
      </c>
      <c r="P12" s="109" t="s">
        <v>34</v>
      </c>
      <c r="Q12" s="109" t="s">
        <v>138</v>
      </c>
      <c r="R12" s="118" t="s">
        <v>36</v>
      </c>
      <c r="S12" s="109" t="s">
        <v>37</v>
      </c>
      <c r="T12" s="109"/>
      <c r="U12" s="109" t="str">
        <f t="shared" si="0"/>
        <v>41375: Officers were responding to a man breaking into an apartment. http://www.redbluffdailynews.com/ci_23052803/red-bluff-police-officers-cleared-shooting</v>
      </c>
      <c r="V12" s="98"/>
      <c r="W12" s="109">
        <v>11.1</v>
      </c>
      <c r="X12" s="109"/>
      <c r="Y12" s="109"/>
      <c r="Z12" s="109"/>
      <c r="AA12" s="109"/>
      <c r="AB12" s="109"/>
      <c r="AC12" s="113"/>
      <c r="AD12" s="29"/>
      <c r="AE12" s="29"/>
      <c r="AF12" s="29"/>
      <c r="AG12" s="65"/>
    </row>
    <row r="13" spans="1:33" ht="12">
      <c r="A13" s="30">
        <v>41395.526956018497</v>
      </c>
      <c r="B13" s="109" t="s">
        <v>139</v>
      </c>
      <c r="C13" s="121">
        <v>40</v>
      </c>
      <c r="D13" s="109" t="s">
        <v>23</v>
      </c>
      <c r="E13" s="99" t="s">
        <v>82</v>
      </c>
      <c r="F13" s="109" t="s">
        <v>140</v>
      </c>
      <c r="G13" s="42">
        <v>41272</v>
      </c>
      <c r="H13" s="109" t="s">
        <v>141</v>
      </c>
      <c r="I13" s="109" t="s">
        <v>142</v>
      </c>
      <c r="J13" s="109" t="s">
        <v>143</v>
      </c>
      <c r="K13" s="98" t="s">
        <v>144</v>
      </c>
      <c r="L13" s="109" t="s">
        <v>145</v>
      </c>
      <c r="M13" s="109" t="s">
        <v>146</v>
      </c>
      <c r="N13" s="109" t="s">
        <v>32</v>
      </c>
      <c r="O13" s="109" t="s">
        <v>147</v>
      </c>
      <c r="P13" s="109" t="s">
        <v>34</v>
      </c>
      <c r="Q13" s="109" t="s">
        <v>148</v>
      </c>
      <c r="R13" s="109" t="s">
        <v>80</v>
      </c>
      <c r="S13" s="109" t="s">
        <v>37</v>
      </c>
      <c r="T13" s="109"/>
      <c r="U13" s="109" t="str">
        <f t="shared" si="0"/>
        <v>41272: Committing retail theft at K-Mart, threatened police with knife, Tasers were used. Eventually shot http://www.ydr.com/crime/ci_23038072/da-springettsbury-police-justified-deadly-kmart-shooting</v>
      </c>
      <c r="V13" s="98"/>
      <c r="W13" s="109">
        <v>12.1</v>
      </c>
      <c r="X13" s="109"/>
      <c r="Y13" s="109"/>
      <c r="Z13" s="109"/>
      <c r="AA13" s="109"/>
      <c r="AB13" s="109"/>
      <c r="AC13" s="113"/>
      <c r="AD13" s="29"/>
      <c r="AE13" s="29"/>
      <c r="AF13" s="29"/>
      <c r="AG13" s="65"/>
    </row>
    <row r="14" spans="1:33" ht="12">
      <c r="A14" s="30">
        <v>41396.663368055597</v>
      </c>
      <c r="B14" s="109" t="s">
        <v>149</v>
      </c>
      <c r="C14" s="121">
        <v>33</v>
      </c>
      <c r="D14" s="109" t="s">
        <v>23</v>
      </c>
      <c r="E14" s="109" t="s">
        <v>24</v>
      </c>
      <c r="F14" s="109"/>
      <c r="G14" s="42">
        <v>41379</v>
      </c>
      <c r="H14" s="109" t="s">
        <v>150</v>
      </c>
      <c r="I14" s="109" t="s">
        <v>151</v>
      </c>
      <c r="J14" s="109" t="s">
        <v>152</v>
      </c>
      <c r="K14" s="98" t="s">
        <v>153</v>
      </c>
      <c r="L14" s="109" t="s">
        <v>154</v>
      </c>
      <c r="M14" s="109" t="s">
        <v>155</v>
      </c>
      <c r="N14" s="109" t="s">
        <v>32</v>
      </c>
      <c r="O14" s="109" t="s">
        <v>156</v>
      </c>
      <c r="P14" s="109" t="s">
        <v>157</v>
      </c>
      <c r="Q14" s="109" t="s">
        <v>158</v>
      </c>
      <c r="R14" s="109" t="s">
        <v>100</v>
      </c>
      <c r="S14" s="109" t="s">
        <v>37</v>
      </c>
      <c r="T14" s="109"/>
      <c r="U14" s="109" t="str">
        <f t="shared" si="0"/>
        <v>41379: Off duty police kills 1-year-old child, boyfriend and self. http://newyork.cbslocal.com/2013/04/15/police-3-dead-in-brooklyn-shooting/</v>
      </c>
      <c r="V14" s="98"/>
      <c r="W14" s="109">
        <v>13.1</v>
      </c>
      <c r="X14" s="109"/>
      <c r="Y14" s="109"/>
      <c r="Z14" s="109"/>
      <c r="AA14" s="109"/>
      <c r="AB14" s="109"/>
      <c r="AC14" s="113"/>
      <c r="AD14" s="29"/>
      <c r="AE14" s="29"/>
      <c r="AF14" s="29"/>
      <c r="AG14" s="65"/>
    </row>
    <row r="15" spans="1:33" ht="12">
      <c r="A15" s="30">
        <v>41396.663368055597</v>
      </c>
      <c r="B15" s="109" t="s">
        <v>159</v>
      </c>
      <c r="C15" s="121">
        <v>1</v>
      </c>
      <c r="D15" s="109" t="s">
        <v>23</v>
      </c>
      <c r="E15" s="109" t="s">
        <v>24</v>
      </c>
      <c r="F15" s="109"/>
      <c r="G15" s="42">
        <v>41379</v>
      </c>
      <c r="H15" s="109" t="s">
        <v>150</v>
      </c>
      <c r="I15" s="109" t="s">
        <v>151</v>
      </c>
      <c r="J15" s="109" t="s">
        <v>152</v>
      </c>
      <c r="K15" s="98" t="s">
        <v>153</v>
      </c>
      <c r="L15" s="109" t="s">
        <v>154</v>
      </c>
      <c r="M15" s="109" t="s">
        <v>155</v>
      </c>
      <c r="N15" s="109" t="s">
        <v>32</v>
      </c>
      <c r="O15" s="109" t="s">
        <v>156</v>
      </c>
      <c r="P15" s="109" t="s">
        <v>157</v>
      </c>
      <c r="Q15" s="109" t="s">
        <v>158</v>
      </c>
      <c r="R15" s="109" t="s">
        <v>100</v>
      </c>
      <c r="S15" s="109" t="s">
        <v>37</v>
      </c>
      <c r="T15" s="109"/>
      <c r="U15" s="109" t="str">
        <f t="shared" si="0"/>
        <v>41379: Off duty police kills 1-year-old child, boyfriend and self. http://newyork.cbslocal.com/2013/04/15/police-3-dead-in-brooklyn-shooting/</v>
      </c>
      <c r="V15" s="98"/>
      <c r="W15" s="109">
        <v>14.1</v>
      </c>
      <c r="X15" s="109"/>
      <c r="Y15" s="109"/>
      <c r="Z15" s="109"/>
      <c r="AA15" s="109"/>
      <c r="AB15" s="109"/>
      <c r="AC15" s="113"/>
      <c r="AD15" s="29"/>
      <c r="AE15" s="29"/>
      <c r="AF15" s="29"/>
      <c r="AG15" s="65"/>
    </row>
    <row r="16" spans="1:33" ht="12">
      <c r="A16" s="30">
        <v>41396.663368055597</v>
      </c>
      <c r="B16" s="109" t="s">
        <v>160</v>
      </c>
      <c r="C16" s="121">
        <v>43</v>
      </c>
      <c r="D16" s="109" t="s">
        <v>91</v>
      </c>
      <c r="E16" s="109" t="s">
        <v>24</v>
      </c>
      <c r="F16" s="109"/>
      <c r="G16" s="42">
        <v>41379</v>
      </c>
      <c r="H16" s="109" t="s">
        <v>150</v>
      </c>
      <c r="I16" s="109" t="s">
        <v>151</v>
      </c>
      <c r="J16" s="109" t="s">
        <v>152</v>
      </c>
      <c r="K16" s="98" t="s">
        <v>153</v>
      </c>
      <c r="L16" s="109" t="s">
        <v>154</v>
      </c>
      <c r="M16" s="109" t="s">
        <v>155</v>
      </c>
      <c r="N16" s="109" t="s">
        <v>32</v>
      </c>
      <c r="O16" s="109" t="s">
        <v>161</v>
      </c>
      <c r="P16" s="109" t="s">
        <v>157</v>
      </c>
      <c r="Q16" s="109" t="s">
        <v>158</v>
      </c>
      <c r="R16" s="109" t="s">
        <v>100</v>
      </c>
      <c r="S16" s="109" t="s">
        <v>37</v>
      </c>
      <c r="T16" s="109"/>
      <c r="U16" s="109" t="str">
        <f t="shared" si="0"/>
        <v>41379: This off duty police killed 1-year-old child, boyfriend and self. http://newyork.cbslocal.com/2013/04/15/police-3-dead-in-brooklyn-shooting/</v>
      </c>
      <c r="V16" s="98"/>
      <c r="W16" s="109">
        <v>15.1</v>
      </c>
      <c r="X16" s="109"/>
      <c r="Y16" s="109"/>
      <c r="Z16" s="109"/>
      <c r="AA16" s="109"/>
      <c r="AB16" s="109"/>
      <c r="AC16" s="113"/>
      <c r="AD16" s="29"/>
      <c r="AE16" s="29"/>
      <c r="AF16" s="29"/>
      <c r="AG16" s="65"/>
    </row>
    <row r="17" spans="1:33" ht="12">
      <c r="A17" s="30">
        <v>41396.6823842593</v>
      </c>
      <c r="B17" s="109" t="s">
        <v>162</v>
      </c>
      <c r="C17" s="121">
        <v>23</v>
      </c>
      <c r="D17" s="109" t="s">
        <v>23</v>
      </c>
      <c r="E17" s="109" t="s">
        <v>24</v>
      </c>
      <c r="F17" s="109" t="s">
        <v>163</v>
      </c>
      <c r="G17" s="42">
        <v>41368</v>
      </c>
      <c r="H17" s="109" t="s">
        <v>164</v>
      </c>
      <c r="I17" s="109" t="s">
        <v>165</v>
      </c>
      <c r="J17" s="109" t="s">
        <v>166</v>
      </c>
      <c r="K17" s="98" t="s">
        <v>167</v>
      </c>
      <c r="L17" s="109" t="s">
        <v>165</v>
      </c>
      <c r="M17" s="109" t="s">
        <v>168</v>
      </c>
      <c r="N17" s="109" t="s">
        <v>32</v>
      </c>
      <c r="O17" s="109" t="s">
        <v>169</v>
      </c>
      <c r="P17" s="109" t="s">
        <v>170</v>
      </c>
      <c r="Q17" s="109" t="s">
        <v>171</v>
      </c>
      <c r="R17" s="109" t="s">
        <v>80</v>
      </c>
      <c r="S17" s="109" t="s">
        <v>37</v>
      </c>
      <c r="T17" s="109"/>
      <c r="U17" s="109" t="str">
        <f t="shared" si="0"/>
        <v>41368: While being questioned for a murder in the Jackson Police Headquarters, Jeremy Powell took Det. Eric Smith's gun, killed the officer and then shot himself in the head at least twice. http://www.clarionledger.com/viewart/20130405/NEWS/304050048/MBI-Jackson-Det-Eric-Smith-suspect-Jeremy-Powell-s-deaths-murder-suicide</v>
      </c>
      <c r="V17" s="98"/>
      <c r="W17" s="109">
        <v>16.100000000000001</v>
      </c>
      <c r="X17" s="109"/>
      <c r="Y17" s="109"/>
      <c r="Z17" s="109"/>
      <c r="AA17" s="109"/>
      <c r="AB17" s="109"/>
      <c r="AC17" s="113"/>
      <c r="AD17" s="29"/>
      <c r="AE17" s="29"/>
      <c r="AF17" s="29"/>
      <c r="AG17" s="65"/>
    </row>
    <row r="18" spans="1:33" ht="12">
      <c r="A18" s="30">
        <v>41570.841412037</v>
      </c>
      <c r="B18" s="109" t="s">
        <v>172</v>
      </c>
      <c r="C18" s="121">
        <v>13</v>
      </c>
      <c r="D18" s="109" t="s">
        <v>23</v>
      </c>
      <c r="E18" s="109" t="s">
        <v>173</v>
      </c>
      <c r="F18" s="109" t="s">
        <v>174</v>
      </c>
      <c r="G18" s="42">
        <v>41569</v>
      </c>
      <c r="H18" s="109" t="s">
        <v>175</v>
      </c>
      <c r="I18" s="109" t="s">
        <v>176</v>
      </c>
      <c r="J18" s="109" t="s">
        <v>85</v>
      </c>
      <c r="K18" s="98" t="s">
        <v>177</v>
      </c>
      <c r="L18" s="109" t="s">
        <v>178</v>
      </c>
      <c r="M18" s="109" t="s">
        <v>179</v>
      </c>
      <c r="N18" s="109" t="s">
        <v>32</v>
      </c>
      <c r="O18" s="109" t="s">
        <v>180</v>
      </c>
      <c r="P18" s="109" t="s">
        <v>36</v>
      </c>
      <c r="Q18" s="109" t="s">
        <v>181</v>
      </c>
      <c r="R18" s="109" t="s">
        <v>80</v>
      </c>
      <c r="S18" s="109" t="s">
        <v>37</v>
      </c>
      <c r="T18" s="109"/>
      <c r="U18" s="109" t="str">
        <f t="shared" si="0"/>
        <v>41569: Sheriff’s deputies shot and killed a 13-year-old boy who was carrying a replica assault rifle they mistook for the real thing. http://www.nytimes.com/2013/10/24/us/boy-13-carrying-toy-guns-is-shot-dead-by-deputies.html</v>
      </c>
      <c r="V18" s="98"/>
      <c r="W18" s="109">
        <v>17.100000000000001</v>
      </c>
      <c r="X18" s="109"/>
      <c r="Y18" s="109"/>
      <c r="Z18" s="109"/>
      <c r="AA18" s="109"/>
      <c r="AB18" s="109"/>
      <c r="AC18" s="113"/>
      <c r="AD18" s="29"/>
      <c r="AE18" s="29"/>
      <c r="AF18" s="29"/>
      <c r="AG18" s="65"/>
    </row>
    <row r="19" spans="1:33" ht="14">
      <c r="A19" s="30">
        <v>41588</v>
      </c>
      <c r="B19" s="99" t="s">
        <v>182</v>
      </c>
      <c r="C19" s="121">
        <v>37</v>
      </c>
      <c r="D19" s="99" t="s">
        <v>23</v>
      </c>
      <c r="E19" s="99" t="s">
        <v>24</v>
      </c>
      <c r="F19" s="99" t="s">
        <v>183</v>
      </c>
      <c r="G19" s="42">
        <v>38112</v>
      </c>
      <c r="H19" s="99" t="s">
        <v>184</v>
      </c>
      <c r="I19" s="99" t="s">
        <v>185</v>
      </c>
      <c r="J19" s="99" t="s">
        <v>143</v>
      </c>
      <c r="K19" s="17" t="s">
        <v>186</v>
      </c>
      <c r="L19" s="99" t="s">
        <v>187</v>
      </c>
      <c r="M19" s="99" t="s">
        <v>188</v>
      </c>
      <c r="N19" s="99" t="s">
        <v>32</v>
      </c>
      <c r="O19" s="99" t="s">
        <v>189</v>
      </c>
      <c r="P19" s="99" t="s">
        <v>36</v>
      </c>
      <c r="Q19" s="99" t="s">
        <v>190</v>
      </c>
      <c r="R19" s="99" t="s">
        <v>36</v>
      </c>
      <c r="S19" s="112" t="s">
        <v>191</v>
      </c>
      <c r="T19" s="40"/>
      <c r="U19" s="109" t="str">
        <f t="shared" si="0"/>
        <v>38112: Police chased Kermith Jr.'s truck into a wooded area and opened fire after it appeared he was trying to run them down. http://triblive.com/x/pittsburghtrib/news/regional/fayette/s_197994.html#axzz2uHHOXq3W</v>
      </c>
      <c r="V19" s="98"/>
      <c r="W19" s="109">
        <v>18.100000000000001</v>
      </c>
      <c r="X19" s="109"/>
      <c r="Y19" s="109"/>
      <c r="Z19" s="109"/>
      <c r="AA19" s="109"/>
      <c r="AB19" s="109"/>
      <c r="AC19" s="113"/>
      <c r="AD19" s="29"/>
      <c r="AE19" s="29"/>
      <c r="AF19" s="29"/>
      <c r="AG19" s="65"/>
    </row>
    <row r="20" spans="1:33" ht="14">
      <c r="A20" s="30">
        <v>41588.875439814801</v>
      </c>
      <c r="B20" s="99" t="s">
        <v>192</v>
      </c>
      <c r="C20" s="121">
        <v>19</v>
      </c>
      <c r="D20" s="99" t="s">
        <v>23</v>
      </c>
      <c r="E20" s="99" t="s">
        <v>24</v>
      </c>
      <c r="F20" s="99"/>
      <c r="G20" s="42">
        <v>41088</v>
      </c>
      <c r="H20" s="99" t="s">
        <v>193</v>
      </c>
      <c r="I20" s="99" t="s">
        <v>194</v>
      </c>
      <c r="J20" s="99" t="s">
        <v>195</v>
      </c>
      <c r="K20" s="17" t="s">
        <v>196</v>
      </c>
      <c r="L20" s="99" t="s">
        <v>197</v>
      </c>
      <c r="M20" s="99" t="s">
        <v>198</v>
      </c>
      <c r="N20" s="99" t="s">
        <v>32</v>
      </c>
      <c r="O20" s="99" t="s">
        <v>199</v>
      </c>
      <c r="P20" s="99" t="s">
        <v>36</v>
      </c>
      <c r="Q20" s="99" t="s">
        <v>200</v>
      </c>
      <c r="R20" s="99" t="s">
        <v>80</v>
      </c>
      <c r="S20" s="112"/>
      <c r="T20" s="40"/>
      <c r="U20" s="109" t="str">
        <f t="shared" si="0"/>
        <v>41088: Hunter was shot to death by an officer after reaching for a gun that he had dropped while attempting to flee officers. http://www.kvoa.com/news/police-man-shot-and-killed-by-officer-after-reaching-for-gun/</v>
      </c>
      <c r="V20" s="98"/>
      <c r="W20" s="109">
        <v>19.100000000000001</v>
      </c>
      <c r="X20" s="109"/>
      <c r="Y20" s="109"/>
      <c r="Z20" s="109"/>
      <c r="AA20" s="109"/>
      <c r="AB20" s="109"/>
      <c r="AC20" s="113"/>
      <c r="AD20" s="29"/>
      <c r="AE20" s="29"/>
      <c r="AF20" s="29"/>
      <c r="AG20" s="65"/>
    </row>
    <row r="21" spans="1:33" ht="14">
      <c r="A21" s="30">
        <v>41588.875439814801</v>
      </c>
      <c r="B21" s="99" t="s">
        <v>201</v>
      </c>
      <c r="C21" s="121">
        <v>47</v>
      </c>
      <c r="D21" s="99" t="s">
        <v>23</v>
      </c>
      <c r="E21" s="99" t="s">
        <v>173</v>
      </c>
      <c r="F21" s="99"/>
      <c r="G21" s="42">
        <v>41418</v>
      </c>
      <c r="H21" s="99" t="s">
        <v>202</v>
      </c>
      <c r="I21" s="99" t="s">
        <v>203</v>
      </c>
      <c r="J21" s="99" t="s">
        <v>85</v>
      </c>
      <c r="K21" s="17" t="s">
        <v>204</v>
      </c>
      <c r="L21" s="99" t="s">
        <v>203</v>
      </c>
      <c r="M21" s="99" t="s">
        <v>205</v>
      </c>
      <c r="N21" s="99" t="s">
        <v>32</v>
      </c>
      <c r="O21" s="99" t="s">
        <v>206</v>
      </c>
      <c r="P21" s="99" t="s">
        <v>36</v>
      </c>
      <c r="Q21" s="99" t="s">
        <v>207</v>
      </c>
      <c r="R21" s="99" t="s">
        <v>80</v>
      </c>
      <c r="S21" s="112" t="s">
        <v>208</v>
      </c>
      <c r="T21" s="40"/>
      <c r="U21" s="109" t="str">
        <f t="shared" si="0"/>
        <v>41418: Tovar was fatally shot by officers after he drove a car in reverse towards them. He had allegedly robbed a nearby gas station. http://www.cbs8.com/story/22427599/suspect-killed-in-officer-involved-shooting-identified</v>
      </c>
      <c r="V21" s="98"/>
      <c r="W21" s="109">
        <v>20.100000000000001</v>
      </c>
      <c r="X21" s="109"/>
      <c r="Y21" s="109"/>
      <c r="Z21" s="109"/>
      <c r="AA21" s="109"/>
      <c r="AB21" s="109"/>
      <c r="AC21" s="113"/>
      <c r="AD21" s="29"/>
      <c r="AE21" s="29"/>
      <c r="AF21" s="29"/>
      <c r="AG21" s="65"/>
    </row>
    <row r="22" spans="1:33" ht="12">
      <c r="A22" s="30">
        <v>41588.875439814801</v>
      </c>
      <c r="B22" s="109" t="s">
        <v>209</v>
      </c>
      <c r="C22" s="121">
        <v>35</v>
      </c>
      <c r="D22" s="109" t="s">
        <v>23</v>
      </c>
      <c r="E22" s="109" t="s">
        <v>24</v>
      </c>
      <c r="F22" s="109" t="s">
        <v>210</v>
      </c>
      <c r="G22" s="42">
        <v>41004</v>
      </c>
      <c r="H22" s="109" t="s">
        <v>211</v>
      </c>
      <c r="I22" s="109" t="s">
        <v>212</v>
      </c>
      <c r="J22" s="109" t="s">
        <v>213</v>
      </c>
      <c r="K22" s="98" t="s">
        <v>214</v>
      </c>
      <c r="L22" s="109" t="s">
        <v>215</v>
      </c>
      <c r="M22" s="109" t="s">
        <v>216</v>
      </c>
      <c r="N22" s="109" t="s">
        <v>32</v>
      </c>
      <c r="O22" s="109" t="s">
        <v>217</v>
      </c>
      <c r="P22" s="109" t="s">
        <v>58</v>
      </c>
      <c r="Q22" s="109" t="s">
        <v>218</v>
      </c>
      <c r="R22" s="109" t="s">
        <v>219</v>
      </c>
      <c r="S22" s="25" t="s">
        <v>208</v>
      </c>
      <c r="T22" s="109"/>
      <c r="U22" s="109" t="str">
        <f t="shared" si="0"/>
        <v>41004: Officer Eric Copeland pulled over Bradley's vehicle for playing music too loudly when he believed he smelled marijuana and prepared to search the vehicle. Bradley fled in his car and then on foot, where a series of struggles ensued and police say Bradley attempted to strangle the officer with his radio cord. Officer Copeland shot Bradley three times in the chest, killing him. http://www.statesman.com/blogs/content/shared-gen/blogs/austin/blotter/entries/2012/04/12/police_suspect_in_officerinvol.html/</v>
      </c>
      <c r="V22" s="98"/>
      <c r="W22" s="109">
        <v>21.1</v>
      </c>
      <c r="X22" s="109"/>
      <c r="Y22" s="109"/>
      <c r="Z22" s="109"/>
      <c r="AA22" s="109"/>
      <c r="AB22" s="109"/>
      <c r="AC22" s="113"/>
      <c r="AD22" s="29"/>
      <c r="AE22" s="29"/>
      <c r="AF22" s="29"/>
      <c r="AG22" s="65"/>
    </row>
    <row r="23" spans="1:33" ht="12">
      <c r="A23" s="30">
        <v>41588.875439814801</v>
      </c>
      <c r="B23" s="109" t="s">
        <v>220</v>
      </c>
      <c r="C23" s="121">
        <v>48</v>
      </c>
      <c r="D23" s="109" t="s">
        <v>23</v>
      </c>
      <c r="E23" s="99" t="s">
        <v>82</v>
      </c>
      <c r="F23" s="109"/>
      <c r="G23" s="42">
        <v>39571</v>
      </c>
      <c r="H23" s="109" t="s">
        <v>221</v>
      </c>
      <c r="I23" s="55" t="s">
        <v>222</v>
      </c>
      <c r="J23" s="55" t="s">
        <v>223</v>
      </c>
      <c r="K23" s="98" t="s">
        <v>224</v>
      </c>
      <c r="L23" s="109" t="s">
        <v>225</v>
      </c>
      <c r="M23" s="109" t="s">
        <v>226</v>
      </c>
      <c r="N23" s="109" t="s">
        <v>32</v>
      </c>
      <c r="O23" s="109" t="s">
        <v>227</v>
      </c>
      <c r="P23" s="109" t="s">
        <v>58</v>
      </c>
      <c r="Q23" s="55" t="s">
        <v>228</v>
      </c>
      <c r="R23" s="109" t="s">
        <v>80</v>
      </c>
      <c r="S23" s="109" t="s">
        <v>229</v>
      </c>
      <c r="T23" s="109"/>
      <c r="U23" s="109" t="str">
        <f t="shared" si="0"/>
        <v>39571: After a traffic stop, Kittrell drove off with officers in and hanging off the car. One shot and killed him. http://www.maine.gov/tools/whatsnew/index.php?topic=AGOffice_Press&amp;id=60145&amp;v=reportsarticle10</v>
      </c>
      <c r="V23" s="98"/>
      <c r="W23" s="109">
        <v>22.1</v>
      </c>
      <c r="X23" s="109"/>
      <c r="Y23" s="109"/>
      <c r="Z23" s="109"/>
      <c r="AA23" s="109"/>
      <c r="AB23" s="109"/>
      <c r="AC23" s="113"/>
      <c r="AD23" s="29"/>
      <c r="AE23" s="29"/>
      <c r="AF23" s="29"/>
      <c r="AG23" s="65"/>
    </row>
    <row r="24" spans="1:33" ht="14">
      <c r="A24" s="30">
        <v>41588.875439814801</v>
      </c>
      <c r="B24" s="99" t="s">
        <v>230</v>
      </c>
      <c r="C24" s="121">
        <v>24</v>
      </c>
      <c r="D24" s="99" t="s">
        <v>23</v>
      </c>
      <c r="E24" s="99" t="s">
        <v>40</v>
      </c>
      <c r="F24" s="99"/>
      <c r="G24" s="42">
        <v>38690</v>
      </c>
      <c r="H24" s="99" t="s">
        <v>231</v>
      </c>
      <c r="I24" s="99" t="s">
        <v>232</v>
      </c>
      <c r="J24" s="99" t="s">
        <v>233</v>
      </c>
      <c r="K24" s="17" t="s">
        <v>234</v>
      </c>
      <c r="L24" s="99" t="s">
        <v>235</v>
      </c>
      <c r="M24" s="99" t="s">
        <v>236</v>
      </c>
      <c r="N24" s="99" t="s">
        <v>32</v>
      </c>
      <c r="O24" s="99" t="s">
        <v>237</v>
      </c>
      <c r="P24" s="99" t="s">
        <v>36</v>
      </c>
      <c r="Q24" s="99" t="s">
        <v>238</v>
      </c>
      <c r="R24" s="99" t="s">
        <v>80</v>
      </c>
      <c r="S24" s="112"/>
      <c r="T24" s="40"/>
      <c r="U24" s="109" t="str">
        <f t="shared" si="0"/>
        <v>38690: Zagovalov, police say, ignored the deputies' orders to drop the 4-foot sword he was holding, then rushed at them with it. Both deputies fired. Zagovalov died of gunshot wounds http://www.bladeforums.com/forums/showthread.php/376509-death-of-sword-wielding-robbery-suspect</v>
      </c>
      <c r="V24" s="98"/>
      <c r="W24" s="109">
        <v>23.1</v>
      </c>
      <c r="X24" s="109"/>
      <c r="Y24" s="109"/>
      <c r="Z24" s="109"/>
      <c r="AA24" s="109"/>
      <c r="AB24" s="109"/>
      <c r="AC24" s="113"/>
      <c r="AD24" s="29"/>
      <c r="AE24" s="29"/>
      <c r="AF24" s="29"/>
      <c r="AG24" s="65"/>
    </row>
    <row r="25" spans="1:33" ht="14">
      <c r="A25" s="30">
        <v>41588.875439814801</v>
      </c>
      <c r="B25" s="99" t="s">
        <v>239</v>
      </c>
      <c r="C25" s="121">
        <v>23</v>
      </c>
      <c r="D25" s="99" t="s">
        <v>23</v>
      </c>
      <c r="E25" s="99" t="s">
        <v>40</v>
      </c>
      <c r="F25" s="99" t="s">
        <v>240</v>
      </c>
      <c r="G25" s="42">
        <v>41065</v>
      </c>
      <c r="H25" s="99" t="s">
        <v>241</v>
      </c>
      <c r="I25" s="99" t="s">
        <v>242</v>
      </c>
      <c r="J25" s="17" t="s">
        <v>213</v>
      </c>
      <c r="K25" s="99">
        <v>76014</v>
      </c>
      <c r="L25" s="99" t="s">
        <v>243</v>
      </c>
      <c r="M25" s="99" t="s">
        <v>244</v>
      </c>
      <c r="N25" s="17" t="s">
        <v>32</v>
      </c>
      <c r="O25" s="99" t="s">
        <v>245</v>
      </c>
      <c r="P25" s="99" t="s">
        <v>36</v>
      </c>
      <c r="Q25" s="99" t="s">
        <v>246</v>
      </c>
      <c r="R25" s="112" t="s">
        <v>80</v>
      </c>
      <c r="S25" s="109" t="s">
        <v>208</v>
      </c>
      <c r="T25" s="40"/>
      <c r="U25" s="109" t="str">
        <f t="shared" si="0"/>
        <v>41065: Officers attempted to serve an arrest warrant for Coan who was wanted for at least five robberies. A shootout ensued which resulted in the injury to a SWAT officer and the death of Coan. http://crimeblog.dallasnews.com/2012/06/arlington-swat-officer-recovering-at-hospital-after-being-shot-in-head-during-deadly-gunbattle.html/</v>
      </c>
      <c r="V25" s="98"/>
      <c r="W25" s="109">
        <v>24.1</v>
      </c>
      <c r="X25" s="109"/>
      <c r="Y25" s="109"/>
      <c r="Z25" s="109"/>
      <c r="AA25" s="109"/>
      <c r="AB25" s="109"/>
      <c r="AC25" s="113"/>
      <c r="AD25" s="29"/>
      <c r="AE25" s="29"/>
      <c r="AF25" s="29"/>
      <c r="AG25" s="65"/>
    </row>
    <row r="26" spans="1:33" ht="12">
      <c r="A26" s="30">
        <v>41588.875439814801</v>
      </c>
      <c r="B26" s="109" t="s">
        <v>247</v>
      </c>
      <c r="C26" s="121">
        <v>23</v>
      </c>
      <c r="D26" s="109" t="s">
        <v>23</v>
      </c>
      <c r="E26" s="109" t="s">
        <v>82</v>
      </c>
      <c r="F26" s="109"/>
      <c r="G26" s="42">
        <v>41499</v>
      </c>
      <c r="H26" s="109" t="s">
        <v>248</v>
      </c>
      <c r="I26" s="109" t="s">
        <v>249</v>
      </c>
      <c r="J26" s="109" t="s">
        <v>250</v>
      </c>
      <c r="K26" s="98" t="s">
        <v>251</v>
      </c>
      <c r="L26" s="109" t="s">
        <v>249</v>
      </c>
      <c r="M26" s="109" t="s">
        <v>252</v>
      </c>
      <c r="N26" s="109" t="s">
        <v>32</v>
      </c>
      <c r="O26" s="109" t="s">
        <v>253</v>
      </c>
      <c r="P26" s="109" t="s">
        <v>36</v>
      </c>
      <c r="Q26" s="109" t="s">
        <v>254</v>
      </c>
      <c r="R26" s="109" t="s">
        <v>80</v>
      </c>
      <c r="S26" s="25" t="s">
        <v>208</v>
      </c>
      <c r="T26" s="109"/>
      <c r="U26" s="109" t="str">
        <f t="shared" si="0"/>
        <v>41499: A burglary suspect ran into a van and sped off with it, striking and injuring a police officer. Three officers fired at the van, killing the driver. http://articles.baltimoresun.com/2013-08-14/news/bs-md-co-police-involved-shooting-update-20130814_1_first-degree-burglary-other-burglaries-county-police</v>
      </c>
      <c r="V26" s="98"/>
      <c r="W26" s="109">
        <v>25.1</v>
      </c>
      <c r="X26" s="109"/>
      <c r="Y26" s="109"/>
      <c r="Z26" s="109"/>
      <c r="AA26" s="109"/>
      <c r="AB26" s="109"/>
      <c r="AC26" s="113"/>
      <c r="AD26" s="29"/>
      <c r="AE26" s="29"/>
      <c r="AF26" s="29"/>
      <c r="AG26" s="65"/>
    </row>
    <row r="27" spans="1:33" ht="14">
      <c r="A27" s="30">
        <v>41588.875439814801</v>
      </c>
      <c r="B27" s="99" t="s">
        <v>255</v>
      </c>
      <c r="C27" s="121" t="s">
        <v>256</v>
      </c>
      <c r="D27" s="99" t="s">
        <v>23</v>
      </c>
      <c r="E27" s="99" t="s">
        <v>40</v>
      </c>
      <c r="F27" s="99" t="s">
        <v>257</v>
      </c>
      <c r="G27" s="42">
        <v>40673</v>
      </c>
      <c r="H27" s="99" t="s">
        <v>258</v>
      </c>
      <c r="I27" s="99" t="s">
        <v>259</v>
      </c>
      <c r="J27" s="17" t="s">
        <v>85</v>
      </c>
      <c r="K27" s="99">
        <v>92352</v>
      </c>
      <c r="L27" s="99" t="s">
        <v>260</v>
      </c>
      <c r="M27" s="99" t="s">
        <v>261</v>
      </c>
      <c r="N27" s="17" t="s">
        <v>262</v>
      </c>
      <c r="O27" s="99" t="s">
        <v>263</v>
      </c>
      <c r="P27" s="99" t="s">
        <v>58</v>
      </c>
      <c r="Q27" s="99" t="s">
        <v>264</v>
      </c>
      <c r="R27" s="112" t="s">
        <v>36</v>
      </c>
      <c r="S27" s="109" t="s">
        <v>208</v>
      </c>
      <c r="T27" s="40"/>
      <c r="U27" s="109" t="str">
        <f t="shared" si="0"/>
        <v>40673: After allegedly running a stop sign, Allen Kephart was beaten and tasered two dozen times by three San Bernardino County Sheriff Deputies in a parking lot in the unincorporated area of the San Bernardino Mountains near Lake Arrowhead. http://latimesblogs.latimes.com/lanow/2011/05/man-dies-taser-san-bernardino-county-sheriffs-deputies.html</v>
      </c>
      <c r="V27" s="98"/>
      <c r="W27" s="109">
        <v>26.1</v>
      </c>
      <c r="X27" s="109"/>
      <c r="Y27" s="109"/>
      <c r="Z27" s="109"/>
      <c r="AA27" s="109"/>
      <c r="AB27" s="109"/>
      <c r="AC27" s="113"/>
      <c r="AD27" s="29"/>
      <c r="AE27" s="29"/>
      <c r="AF27" s="29"/>
      <c r="AG27" s="65"/>
    </row>
    <row r="28" spans="1:33" ht="14">
      <c r="A28" s="30">
        <v>41588.875439814801</v>
      </c>
      <c r="B28" s="99" t="s">
        <v>265</v>
      </c>
      <c r="C28" s="121" t="s">
        <v>266</v>
      </c>
      <c r="D28" s="99" t="s">
        <v>23</v>
      </c>
      <c r="E28" s="99" t="s">
        <v>24</v>
      </c>
      <c r="F28" s="99" t="s">
        <v>267</v>
      </c>
      <c r="G28" s="42">
        <v>41335</v>
      </c>
      <c r="H28" s="99" t="s">
        <v>268</v>
      </c>
      <c r="I28" s="99" t="s">
        <v>269</v>
      </c>
      <c r="J28" s="17" t="s">
        <v>85</v>
      </c>
      <c r="K28" s="99">
        <v>94587</v>
      </c>
      <c r="L28" s="99" t="s">
        <v>270</v>
      </c>
      <c r="M28" s="99" t="s">
        <v>271</v>
      </c>
      <c r="N28" s="17" t="s">
        <v>32</v>
      </c>
      <c r="O28" s="99" t="s">
        <v>272</v>
      </c>
      <c r="P28" s="99" t="s">
        <v>36</v>
      </c>
      <c r="Q28" s="99" t="s">
        <v>273</v>
      </c>
      <c r="R28" s="112" t="s">
        <v>80</v>
      </c>
      <c r="S28" s="109" t="s">
        <v>208</v>
      </c>
      <c r="T28" s="40"/>
      <c r="U28" s="109" t="str">
        <f t="shared" si="0"/>
        <v>41335: Smith was pulled over by officers and attempted to flee, police say. Police shot and killed him after he allegedly pointed a gun at officers. http://www.contracostatimes.com/breaking-news/ci_24362149/union-city-police-shoot-kill-parolee-armed-pipe</v>
      </c>
      <c r="V28" s="98"/>
      <c r="W28" s="109">
        <v>27.1</v>
      </c>
      <c r="X28" s="109"/>
      <c r="Y28" s="109"/>
      <c r="Z28" s="109"/>
      <c r="AA28" s="109"/>
      <c r="AB28" s="109"/>
      <c r="AC28" s="113"/>
      <c r="AD28" s="29"/>
      <c r="AE28" s="29"/>
      <c r="AF28" s="29"/>
      <c r="AG28" s="65"/>
    </row>
    <row r="29" spans="1:33" ht="12">
      <c r="A29" s="30">
        <v>41588.875439814801</v>
      </c>
      <c r="B29" s="109" t="s">
        <v>274</v>
      </c>
      <c r="C29" s="121">
        <v>21</v>
      </c>
      <c r="D29" s="109" t="s">
        <v>91</v>
      </c>
      <c r="E29" s="109" t="s">
        <v>24</v>
      </c>
      <c r="F29" s="109"/>
      <c r="G29" s="42">
        <v>36948</v>
      </c>
      <c r="H29" s="109" t="s">
        <v>275</v>
      </c>
      <c r="I29" s="109" t="s">
        <v>276</v>
      </c>
      <c r="J29" s="109" t="s">
        <v>28</v>
      </c>
      <c r="K29" s="98" t="s">
        <v>277</v>
      </c>
      <c r="L29" s="109" t="s">
        <v>278</v>
      </c>
      <c r="M29" s="109" t="s">
        <v>279</v>
      </c>
      <c r="N29" s="109" t="s">
        <v>32</v>
      </c>
      <c r="O29" s="109" t="s">
        <v>280</v>
      </c>
      <c r="P29" s="109" t="s">
        <v>36</v>
      </c>
      <c r="Q29" s="109" t="s">
        <v>281</v>
      </c>
      <c r="R29" s="109" t="s">
        <v>80</v>
      </c>
      <c r="S29" s="25" t="s">
        <v>282</v>
      </c>
      <c r="T29" s="109"/>
      <c r="U29" s="109" t="str">
        <f t="shared" si="0"/>
        <v>36948: Andrena Kitt was killed by Pensacola undercover agents. She was 21 years old and unarmed. http://www.themilitant.com/2001/6518/651802.html</v>
      </c>
      <c r="V29" s="98"/>
      <c r="W29" s="109">
        <v>28.1</v>
      </c>
      <c r="X29" s="109"/>
      <c r="Y29" s="109"/>
      <c r="Z29" s="109"/>
      <c r="AA29" s="109"/>
      <c r="AB29" s="109"/>
      <c r="AC29" s="113"/>
      <c r="AD29" s="29"/>
      <c r="AE29" s="29"/>
      <c r="AF29" s="29"/>
      <c r="AG29" s="65"/>
    </row>
    <row r="30" spans="1:33" ht="12">
      <c r="A30" s="30">
        <v>41588.875439814801</v>
      </c>
      <c r="B30" s="55" t="s">
        <v>283</v>
      </c>
      <c r="C30" s="121">
        <v>22</v>
      </c>
      <c r="D30" s="109" t="s">
        <v>23</v>
      </c>
      <c r="E30" s="109" t="s">
        <v>40</v>
      </c>
      <c r="F30" s="109" t="s">
        <v>284</v>
      </c>
      <c r="G30" s="63">
        <v>40558</v>
      </c>
      <c r="H30" s="109" t="s">
        <v>285</v>
      </c>
      <c r="I30" s="55" t="s">
        <v>286</v>
      </c>
      <c r="J30" s="55" t="s">
        <v>223</v>
      </c>
      <c r="K30" s="98" t="s">
        <v>287</v>
      </c>
      <c r="L30" s="109" t="s">
        <v>145</v>
      </c>
      <c r="M30" s="109" t="s">
        <v>288</v>
      </c>
      <c r="N30" s="109" t="s">
        <v>32</v>
      </c>
      <c r="O30" s="109" t="s">
        <v>289</v>
      </c>
      <c r="P30" s="109" t="s">
        <v>58</v>
      </c>
      <c r="Q30" s="5" t="s">
        <v>290</v>
      </c>
      <c r="R30" s="109" t="s">
        <v>100</v>
      </c>
      <c r="S30" s="109" t="s">
        <v>229</v>
      </c>
      <c r="T30" s="109"/>
      <c r="U30" s="109" t="str">
        <f t="shared" si="0"/>
        <v>40558: Shot after brandishing two knives. Officers were responding to a call for assistance and first attempted to disarm Landry with a Taser. http://www.maine.gov/tools/whatsnew/index.php?topic=AGOffice_Press&amp;id=262580&amp;v=reportsarticle10</v>
      </c>
      <c r="V30" s="98"/>
      <c r="W30" s="109">
        <v>29.1</v>
      </c>
      <c r="X30" s="109"/>
      <c r="Y30" s="109"/>
      <c r="Z30" s="109"/>
      <c r="AA30" s="109"/>
      <c r="AB30" s="109"/>
      <c r="AC30" s="113"/>
      <c r="AD30" s="29"/>
      <c r="AE30" s="29"/>
      <c r="AF30" s="29"/>
      <c r="AG30" s="65"/>
    </row>
    <row r="31" spans="1:33" ht="14">
      <c r="A31" s="30">
        <v>41588.875439814801</v>
      </c>
      <c r="B31" s="99" t="s">
        <v>291</v>
      </c>
      <c r="C31" s="121">
        <v>26</v>
      </c>
      <c r="D31" s="99" t="s">
        <v>23</v>
      </c>
      <c r="E31" s="99" t="s">
        <v>40</v>
      </c>
      <c r="F31" s="99" t="s">
        <v>292</v>
      </c>
      <c r="G31" s="42">
        <v>41105</v>
      </c>
      <c r="H31" s="99" t="s">
        <v>293</v>
      </c>
      <c r="I31" s="99" t="s">
        <v>294</v>
      </c>
      <c r="J31" s="99" t="s">
        <v>28</v>
      </c>
      <c r="K31" s="17" t="s">
        <v>295</v>
      </c>
      <c r="L31" s="99" t="s">
        <v>296</v>
      </c>
      <c r="M31" s="99" t="s">
        <v>297</v>
      </c>
      <c r="N31" s="99" t="s">
        <v>32</v>
      </c>
      <c r="O31" s="99" t="s">
        <v>298</v>
      </c>
      <c r="P31" s="99" t="s">
        <v>299</v>
      </c>
      <c r="Q31" s="99" t="s">
        <v>300</v>
      </c>
      <c r="R31" s="99" t="s">
        <v>80</v>
      </c>
      <c r="S31" s="112" t="s">
        <v>208</v>
      </c>
      <c r="T31" s="40"/>
      <c r="U31" s="109" t="str">
        <f t="shared" si="0"/>
        <v>41105: Lake County Sheriff's Office deputies shot and killed a man they assumed was an attempted murder suspect on Sunday, but they now know they shot the wrong man. In the early-morning hours, deputies knocked on 26-year-old Andrew Lee Scott's door without identifying themselves as law enforcement officers. http://www.myfoxtampabay.com/story/19028171/deadly-officer-involved-shooting</v>
      </c>
      <c r="V31" s="98"/>
      <c r="W31" s="109">
        <v>30.1</v>
      </c>
      <c r="X31" s="109"/>
      <c r="Y31" s="109"/>
      <c r="Z31" s="109"/>
      <c r="AA31" s="109"/>
      <c r="AB31" s="109"/>
      <c r="AC31" s="113"/>
      <c r="AD31" s="29"/>
      <c r="AE31" s="29"/>
      <c r="AF31" s="29"/>
      <c r="AG31" s="65"/>
    </row>
    <row r="32" spans="1:33" ht="12">
      <c r="A32" s="30">
        <v>41588.875439814801</v>
      </c>
      <c r="B32" s="55" t="s">
        <v>301</v>
      </c>
      <c r="C32" s="121">
        <v>22</v>
      </c>
      <c r="D32" s="109" t="s">
        <v>23</v>
      </c>
      <c r="E32" s="99" t="s">
        <v>82</v>
      </c>
      <c r="F32" s="109"/>
      <c r="G32" s="42">
        <v>39382</v>
      </c>
      <c r="H32" s="109" t="s">
        <v>302</v>
      </c>
      <c r="I32" s="109" t="s">
        <v>303</v>
      </c>
      <c r="J32" s="55" t="s">
        <v>223</v>
      </c>
      <c r="K32" s="98" t="s">
        <v>304</v>
      </c>
      <c r="L32" s="109" t="s">
        <v>225</v>
      </c>
      <c r="M32" s="109" t="s">
        <v>305</v>
      </c>
      <c r="N32" s="109" t="s">
        <v>32</v>
      </c>
      <c r="O32" s="109" t="s">
        <v>306</v>
      </c>
      <c r="P32" s="109" t="s">
        <v>36</v>
      </c>
      <c r="Q32" s="109" t="s">
        <v>307</v>
      </c>
      <c r="R32" s="109" t="s">
        <v>80</v>
      </c>
      <c r="S32" s="109" t="s">
        <v>308</v>
      </c>
      <c r="T32" s="109"/>
      <c r="U32" s="109" t="str">
        <f t="shared" si="0"/>
        <v>39382: Following a fatal shooting in Saco, police pursued Luong. After disabling the car Luong was in, police officer fired two shots into the car, killing Luong. http://www.maine.gov/tools/whatsnew/index.php?topic=AGOffice_Press&amp;id=48841&amp;v=reportsarticle10</v>
      </c>
      <c r="V32" s="98"/>
      <c r="W32" s="109">
        <v>31.1</v>
      </c>
      <c r="X32" s="109"/>
      <c r="Y32" s="109"/>
      <c r="Z32" s="109"/>
      <c r="AA32" s="109"/>
      <c r="AB32" s="109"/>
      <c r="AC32" s="113"/>
      <c r="AD32" s="29"/>
      <c r="AE32" s="29"/>
      <c r="AF32" s="29"/>
      <c r="AG32" s="65"/>
    </row>
    <row r="33" spans="1:33" ht="14">
      <c r="A33" s="30">
        <v>41588.875439814801</v>
      </c>
      <c r="B33" s="99" t="s">
        <v>309</v>
      </c>
      <c r="C33" s="121">
        <v>4</v>
      </c>
      <c r="D33" s="99" t="s">
        <v>23</v>
      </c>
      <c r="E33" s="99" t="s">
        <v>82</v>
      </c>
      <c r="F33" s="99"/>
      <c r="G33" s="42">
        <v>37107</v>
      </c>
      <c r="H33" s="99" t="s">
        <v>310</v>
      </c>
      <c r="I33" s="99" t="s">
        <v>311</v>
      </c>
      <c r="J33" s="99" t="s">
        <v>152</v>
      </c>
      <c r="K33" s="17" t="s">
        <v>312</v>
      </c>
      <c r="L33" s="99" t="s">
        <v>154</v>
      </c>
      <c r="M33" s="99" t="s">
        <v>313</v>
      </c>
      <c r="N33" s="99" t="s">
        <v>314</v>
      </c>
      <c r="O33" s="99" t="s">
        <v>315</v>
      </c>
      <c r="P33" s="99" t="s">
        <v>316</v>
      </c>
      <c r="Q33" s="99" t="s">
        <v>317</v>
      </c>
      <c r="R33" s="99" t="s">
        <v>80</v>
      </c>
      <c r="S33" s="112"/>
      <c r="T33" s="40"/>
      <c r="U33" s="109" t="str">
        <f t="shared" si="0"/>
        <v>37107: Around 9PM on August 4th, 2001 Herrera/Pena family were crossing 3rd Avenue on 46th Street in Sunset Park, Brooklyn, when all of them were struck by NYPD officer Joseph Gray who was driving a minivan, drunk, after 12 hours of drinking and hanging out in a strip club. http://nypost.com/2001/09/05/dwi-cop-charged-in-death-of-baby/</v>
      </c>
      <c r="V33" s="98"/>
      <c r="W33" s="109">
        <v>32.1</v>
      </c>
      <c r="X33" s="109"/>
      <c r="Y33" s="109"/>
      <c r="Z33" s="109"/>
      <c r="AA33" s="109"/>
      <c r="AB33" s="109"/>
      <c r="AC33" s="113"/>
      <c r="AD33" s="29"/>
      <c r="AE33" s="29"/>
      <c r="AF33" s="29"/>
      <c r="AG33" s="65"/>
    </row>
    <row r="34" spans="1:33" ht="12">
      <c r="A34" s="30">
        <v>41588.875439814801</v>
      </c>
      <c r="B34" s="109" t="s">
        <v>318</v>
      </c>
      <c r="C34" s="121">
        <v>27</v>
      </c>
      <c r="D34" s="109" t="s">
        <v>23</v>
      </c>
      <c r="E34" s="109" t="s">
        <v>173</v>
      </c>
      <c r="F34" s="109" t="s">
        <v>319</v>
      </c>
      <c r="G34" s="42">
        <v>41291</v>
      </c>
      <c r="H34" s="109" t="s">
        <v>320</v>
      </c>
      <c r="I34" s="109" t="s">
        <v>203</v>
      </c>
      <c r="J34" s="109" t="s">
        <v>85</v>
      </c>
      <c r="K34" s="98" t="s">
        <v>321</v>
      </c>
      <c r="L34" s="109" t="s">
        <v>203</v>
      </c>
      <c r="M34" s="109" t="s">
        <v>205</v>
      </c>
      <c r="N34" s="109" t="s">
        <v>32</v>
      </c>
      <c r="O34" s="109" t="s">
        <v>322</v>
      </c>
      <c r="P34" s="109" t="s">
        <v>323</v>
      </c>
      <c r="Q34" s="109" t="s">
        <v>324</v>
      </c>
      <c r="R34" s="109" t="s">
        <v>80</v>
      </c>
      <c r="S34" s="25" t="s">
        <v>208</v>
      </c>
      <c r="T34" s="109"/>
      <c r="U34" s="109" t="str">
        <f t="shared" si="0"/>
        <v>41291: 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 http://www.cbs8.com/story/20627940/parolee-who-died-in-police-shooting-idd</v>
      </c>
      <c r="V34" s="98"/>
      <c r="W34" s="109">
        <v>33.1</v>
      </c>
      <c r="X34" s="109"/>
      <c r="Y34" s="109"/>
      <c r="Z34" s="109"/>
      <c r="AA34" s="109"/>
      <c r="AB34" s="109"/>
      <c r="AC34" s="113"/>
      <c r="AD34" s="29"/>
      <c r="AE34" s="29"/>
      <c r="AF34" s="29"/>
      <c r="AG34" s="65"/>
    </row>
    <row r="35" spans="1:33" ht="14">
      <c r="A35" s="30">
        <v>41588.875439814801</v>
      </c>
      <c r="B35" s="99" t="s">
        <v>325</v>
      </c>
      <c r="C35" s="121">
        <v>60</v>
      </c>
      <c r="D35" s="99" t="s">
        <v>91</v>
      </c>
      <c r="E35" s="99" t="s">
        <v>82</v>
      </c>
      <c r="F35" s="99"/>
      <c r="G35" s="42">
        <v>41571</v>
      </c>
      <c r="H35" s="99" t="s">
        <v>326</v>
      </c>
      <c r="I35" s="99" t="s">
        <v>327</v>
      </c>
      <c r="J35" s="17" t="s">
        <v>328</v>
      </c>
      <c r="K35" s="99">
        <v>60628</v>
      </c>
      <c r="L35" s="99" t="s">
        <v>329</v>
      </c>
      <c r="M35" s="99" t="s">
        <v>330</v>
      </c>
      <c r="N35" s="17" t="s">
        <v>32</v>
      </c>
      <c r="O35" s="99" t="s">
        <v>331</v>
      </c>
      <c r="P35" s="99" t="s">
        <v>36</v>
      </c>
      <c r="Q35" s="99" t="s">
        <v>332</v>
      </c>
      <c r="R35" s="112" t="s">
        <v>36</v>
      </c>
      <c r="S35" s="109" t="s">
        <v>208</v>
      </c>
      <c r="T35" s="40"/>
      <c r="U35" s="109" t="str">
        <f t="shared" si="0"/>
        <v>41571: A woman was shot to death in a home she shared with her brother after refusing to drop a knife while in front of officers. http://www.huffingtonpost.com/2013/10/25/angelique-styles-shot_n_4164130.html</v>
      </c>
      <c r="V35" s="98"/>
      <c r="W35" s="109">
        <v>34.1</v>
      </c>
      <c r="X35" s="109"/>
      <c r="Y35" s="109"/>
      <c r="Z35" s="109"/>
      <c r="AA35" s="109"/>
      <c r="AB35" s="109"/>
      <c r="AC35" s="113"/>
      <c r="AD35" s="29"/>
      <c r="AE35" s="29"/>
      <c r="AF35" s="29"/>
      <c r="AG35" s="65"/>
    </row>
    <row r="36" spans="1:33" ht="12">
      <c r="A36" s="30">
        <v>41588.875439814801</v>
      </c>
      <c r="B36" s="109" t="s">
        <v>333</v>
      </c>
      <c r="C36" s="121">
        <v>24</v>
      </c>
      <c r="D36" s="109" t="s">
        <v>91</v>
      </c>
      <c r="E36" s="109" t="s">
        <v>40</v>
      </c>
      <c r="F36" s="109" t="s">
        <v>334</v>
      </c>
      <c r="G36" s="42">
        <v>41282</v>
      </c>
      <c r="H36" s="109" t="s">
        <v>335</v>
      </c>
      <c r="I36" s="109" t="s">
        <v>336</v>
      </c>
      <c r="J36" s="109" t="s">
        <v>28</v>
      </c>
      <c r="K36" s="98" t="s">
        <v>337</v>
      </c>
      <c r="L36" s="109" t="s">
        <v>338</v>
      </c>
      <c r="M36" s="109" t="s">
        <v>339</v>
      </c>
      <c r="N36" s="109" t="s">
        <v>32</v>
      </c>
      <c r="O36" s="109" t="s">
        <v>340</v>
      </c>
      <c r="P36" s="109" t="s">
        <v>36</v>
      </c>
      <c r="Q36" s="109" t="s">
        <v>341</v>
      </c>
      <c r="R36" s="109" t="s">
        <v>36</v>
      </c>
      <c r="S36" s="25" t="s">
        <v>208</v>
      </c>
      <c r="T36" s="109"/>
      <c r="U36" s="109" t="str">
        <f t="shared" si="0"/>
        <v>41282: Officers responded to a report of a domestic disturbance. They found a woman holding a knife to the throat of her boyfriend. The officers shot her when she refused commands to drop the knife and “turned to stab him.” She died from her injuries. http://www.palmbeachpost.com/news/news/crime-law/authorities-woman-holding-boyfriend-at-knifepoint-/nTp6r/</v>
      </c>
      <c r="V36" s="98"/>
      <c r="W36" s="109">
        <v>35.1</v>
      </c>
      <c r="X36" s="109"/>
      <c r="Y36" s="109"/>
      <c r="Z36" s="109"/>
      <c r="AA36" s="109"/>
      <c r="AB36" s="109"/>
      <c r="AC36" s="113"/>
      <c r="AD36" s="29"/>
      <c r="AE36" s="29"/>
      <c r="AF36" s="29"/>
      <c r="AG36" s="65"/>
    </row>
    <row r="37" spans="1:33" ht="12">
      <c r="A37" s="30">
        <v>41588.875439814801</v>
      </c>
      <c r="B37" s="109" t="s">
        <v>342</v>
      </c>
      <c r="C37" s="121">
        <v>49</v>
      </c>
      <c r="D37" s="109" t="s">
        <v>23</v>
      </c>
      <c r="E37" s="109" t="s">
        <v>24</v>
      </c>
      <c r="F37" s="109" t="s">
        <v>343</v>
      </c>
      <c r="G37" s="42">
        <v>41343</v>
      </c>
      <c r="H37" s="109" t="s">
        <v>344</v>
      </c>
      <c r="I37" s="109" t="s">
        <v>345</v>
      </c>
      <c r="J37" s="109" t="s">
        <v>64</v>
      </c>
      <c r="K37" s="98" t="s">
        <v>346</v>
      </c>
      <c r="L37" s="109" t="s">
        <v>347</v>
      </c>
      <c r="M37" s="109" t="s">
        <v>348</v>
      </c>
      <c r="N37" s="109" t="s">
        <v>32</v>
      </c>
      <c r="O37" s="109" t="s">
        <v>349</v>
      </c>
      <c r="P37" s="109" t="s">
        <v>58</v>
      </c>
      <c r="Q37" s="109" t="s">
        <v>350</v>
      </c>
      <c r="R37" s="109" t="s">
        <v>80</v>
      </c>
      <c r="S37" s="25" t="s">
        <v>208</v>
      </c>
      <c r="T37" s="109"/>
      <c r="U37" s="109" t="str">
        <f t="shared" si="0"/>
        <v>41343: Police allegedly received a call that Rawls had a gun and was threatening his wife. Officers shot and killed him outside his home. http://warnerrobins.13wmaz.com/news/news/95262-houston-da-rawls-shooting-police-was-justified</v>
      </c>
      <c r="V37" s="98"/>
      <c r="W37" s="109">
        <v>36.1</v>
      </c>
      <c r="X37" s="109"/>
      <c r="Y37" s="109"/>
      <c r="Z37" s="109"/>
      <c r="AA37" s="109"/>
      <c r="AB37" s="109"/>
      <c r="AC37" s="113"/>
      <c r="AD37" s="29"/>
      <c r="AE37" s="29"/>
      <c r="AF37" s="29"/>
      <c r="AG37" s="65"/>
    </row>
    <row r="38" spans="1:33" ht="12">
      <c r="A38" s="30">
        <v>41588.875439814801</v>
      </c>
      <c r="B38" s="109" t="s">
        <v>351</v>
      </c>
      <c r="C38" s="121">
        <v>50</v>
      </c>
      <c r="D38" s="109" t="s">
        <v>23</v>
      </c>
      <c r="E38" s="109" t="s">
        <v>40</v>
      </c>
      <c r="F38" s="109" t="s">
        <v>352</v>
      </c>
      <c r="G38" s="42">
        <v>41292</v>
      </c>
      <c r="H38" s="109" t="s">
        <v>353</v>
      </c>
      <c r="I38" s="109" t="s">
        <v>354</v>
      </c>
      <c r="J38" s="109" t="s">
        <v>44</v>
      </c>
      <c r="K38" s="98" t="s">
        <v>355</v>
      </c>
      <c r="L38" s="109" t="s">
        <v>356</v>
      </c>
      <c r="M38" s="109" t="s">
        <v>357</v>
      </c>
      <c r="N38" s="109" t="s">
        <v>32</v>
      </c>
      <c r="O38" s="109" t="s">
        <v>358</v>
      </c>
      <c r="P38" s="109" t="s">
        <v>36</v>
      </c>
      <c r="Q38" s="109" t="s">
        <v>359</v>
      </c>
      <c r="R38" s="109" t="s">
        <v>80</v>
      </c>
      <c r="S38" s="25" t="s">
        <v>208</v>
      </c>
      <c r="T38" s="109"/>
      <c r="U38" s="109" t="str">
        <f t="shared" si="0"/>
        <v>41292: 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 http://usgunviolence.wordpress.com/2013/01/18/killed-anthony-scott-brown-oxford-al/</v>
      </c>
      <c r="V38" s="98"/>
      <c r="W38" s="109">
        <v>37.1</v>
      </c>
      <c r="X38" s="109"/>
      <c r="Y38" s="109"/>
      <c r="Z38" s="109"/>
      <c r="AA38" s="109"/>
      <c r="AB38" s="109"/>
      <c r="AC38" s="113"/>
      <c r="AD38" s="29"/>
      <c r="AE38" s="29"/>
      <c r="AF38" s="29"/>
      <c r="AG38" s="65"/>
    </row>
    <row r="39" spans="1:33" ht="14">
      <c r="A39" s="30">
        <v>41588.875439814801</v>
      </c>
      <c r="B39" s="99" t="s">
        <v>360</v>
      </c>
      <c r="C39" s="121" t="s">
        <v>361</v>
      </c>
      <c r="D39" s="99" t="s">
        <v>23</v>
      </c>
      <c r="E39" s="99" t="s">
        <v>82</v>
      </c>
      <c r="F39" s="99"/>
      <c r="G39" s="42">
        <v>39485</v>
      </c>
      <c r="H39" s="99" t="s">
        <v>362</v>
      </c>
      <c r="I39" s="99" t="s">
        <v>363</v>
      </c>
      <c r="J39" s="17" t="s">
        <v>64</v>
      </c>
      <c r="K39" s="99">
        <v>30337</v>
      </c>
      <c r="L39" s="99" t="s">
        <v>364</v>
      </c>
      <c r="M39" s="99" t="s">
        <v>365</v>
      </c>
      <c r="N39" s="17" t="s">
        <v>32</v>
      </c>
      <c r="O39" s="99" t="s">
        <v>366</v>
      </c>
      <c r="P39" s="99" t="s">
        <v>36</v>
      </c>
      <c r="Q39" s="99" t="s">
        <v>367</v>
      </c>
      <c r="R39" s="112" t="s">
        <v>80</v>
      </c>
      <c r="S39" s="109" t="s">
        <v>208</v>
      </c>
      <c r="T39" s="40"/>
      <c r="U39" s="109" t="str">
        <f t="shared" si="0"/>
        <v>39485: Shot while being arrested. Police were responding to report of man making threats. Cantrell had fled from police who caught him after a foot chase. The officer reports that he was trying to arrest Cantrell when the gun fired. http://geigers.blogspot.com/2008/02/sigh-where-are-grammar-police-when-we.html</v>
      </c>
      <c r="V39" s="98"/>
      <c r="W39" s="109">
        <v>38.1</v>
      </c>
      <c r="X39" s="109"/>
      <c r="Y39" s="109"/>
      <c r="Z39" s="109"/>
      <c r="AA39" s="109"/>
      <c r="AB39" s="109"/>
      <c r="AC39" s="113"/>
      <c r="AD39" s="29"/>
      <c r="AE39" s="29"/>
      <c r="AF39" s="29"/>
      <c r="AG39" s="65"/>
    </row>
    <row r="40" spans="1:33" ht="12">
      <c r="A40" s="30">
        <v>41588.875439814801</v>
      </c>
      <c r="B40" s="109" t="s">
        <v>368</v>
      </c>
      <c r="C40" s="121">
        <v>6</v>
      </c>
      <c r="D40" s="109" t="s">
        <v>91</v>
      </c>
      <c r="E40" s="109" t="s">
        <v>82</v>
      </c>
      <c r="F40" s="109"/>
      <c r="G40" s="42">
        <v>37175</v>
      </c>
      <c r="H40" s="109"/>
      <c r="I40" s="109" t="s">
        <v>347</v>
      </c>
      <c r="J40" s="109" t="s">
        <v>213</v>
      </c>
      <c r="K40" s="98" t="s">
        <v>369</v>
      </c>
      <c r="L40" s="109" t="s">
        <v>370</v>
      </c>
      <c r="M40" s="109" t="s">
        <v>371</v>
      </c>
      <c r="N40" s="109" t="s">
        <v>372</v>
      </c>
      <c r="O40" s="109" t="s">
        <v>373</v>
      </c>
      <c r="P40" s="109" t="s">
        <v>374</v>
      </c>
      <c r="Q40" s="109" t="s">
        <v>375</v>
      </c>
      <c r="R40" s="109" t="s">
        <v>80</v>
      </c>
      <c r="S40" s="25" t="s">
        <v>375</v>
      </c>
      <c r="T40" s="109"/>
      <c r="U40" s="109" t="str">
        <f t="shared" si="0"/>
        <v>37175: According to internal affairs officers, officer Mark A. Parmer, 29, became angry after his then-girlfriend's (since have been married) 6-year-old daughter after she vomited on his shirt. Parmer grabbed Hardcastle by the arms and pushed her hard away and shook her telling her to cut it out. Her injuries were so severe she required life flight to Memorial Hermann hospital where she died from her injuries shortly after. http://www.chron.com/news/houston-texas/article/Former-deputy-gets-30-years-for-killing-infant-2065314.php</v>
      </c>
      <c r="V40" s="98"/>
      <c r="W40" s="109">
        <v>39.1</v>
      </c>
      <c r="X40" s="109"/>
      <c r="Y40" s="109"/>
      <c r="Z40" s="109"/>
      <c r="AA40" s="109"/>
      <c r="AB40" s="109"/>
      <c r="AC40" s="113"/>
      <c r="AD40" s="29"/>
      <c r="AE40" s="29"/>
      <c r="AF40" s="29"/>
      <c r="AG40" s="65"/>
    </row>
    <row r="41" spans="1:33" ht="14">
      <c r="A41" s="30">
        <v>41588.875439814801</v>
      </c>
      <c r="B41" s="99" t="s">
        <v>376</v>
      </c>
      <c r="C41" s="121" t="s">
        <v>377</v>
      </c>
      <c r="D41" s="99" t="s">
        <v>91</v>
      </c>
      <c r="E41" s="99" t="s">
        <v>82</v>
      </c>
      <c r="F41" s="99"/>
      <c r="G41" s="42">
        <v>40015</v>
      </c>
      <c r="H41" s="99" t="s">
        <v>378</v>
      </c>
      <c r="I41" s="99" t="s">
        <v>379</v>
      </c>
      <c r="J41" s="17" t="s">
        <v>64</v>
      </c>
      <c r="K41" s="99">
        <v>30096</v>
      </c>
      <c r="L41" s="99" t="s">
        <v>66</v>
      </c>
      <c r="M41" s="99" t="s">
        <v>380</v>
      </c>
      <c r="N41" s="17" t="s">
        <v>32</v>
      </c>
      <c r="O41" s="99" t="s">
        <v>381</v>
      </c>
      <c r="P41" s="99" t="s">
        <v>36</v>
      </c>
      <c r="Q41" s="99" t="s">
        <v>382</v>
      </c>
      <c r="R41" s="112" t="s">
        <v>80</v>
      </c>
      <c r="S41" s="109" t="s">
        <v>208</v>
      </c>
      <c r="T41" s="40"/>
      <c r="U41" s="109" t="str">
        <f t="shared" si="0"/>
        <v>40015: Shot after Schwartz confronted officer with a handgun. A single officer responded to a Baker's report of a suicidal person. Baker was shot by accident. http://www.ajc.com/news/news/local/lawsuit-in-police-shooting-of-suicidal-woman/nQJ4J/</v>
      </c>
      <c r="V41" s="98"/>
      <c r="W41" s="109">
        <v>40.1</v>
      </c>
      <c r="X41" s="109"/>
      <c r="Y41" s="109"/>
      <c r="Z41" s="109"/>
      <c r="AA41" s="109"/>
      <c r="AB41" s="109"/>
      <c r="AC41" s="113"/>
      <c r="AD41" s="29"/>
      <c r="AE41" s="29"/>
      <c r="AF41" s="29"/>
      <c r="AG41" s="65"/>
    </row>
    <row r="42" spans="1:33" ht="12">
      <c r="A42" s="30">
        <v>41588.875439814801</v>
      </c>
      <c r="B42" s="55" t="s">
        <v>383</v>
      </c>
      <c r="C42" s="121">
        <v>47</v>
      </c>
      <c r="D42" s="109" t="s">
        <v>91</v>
      </c>
      <c r="E42" s="99" t="s">
        <v>82</v>
      </c>
      <c r="F42" s="109"/>
      <c r="G42" s="63">
        <v>40261</v>
      </c>
      <c r="H42" s="109" t="s">
        <v>384</v>
      </c>
      <c r="I42" s="55" t="s">
        <v>385</v>
      </c>
      <c r="J42" s="55" t="s">
        <v>223</v>
      </c>
      <c r="K42" s="98" t="s">
        <v>386</v>
      </c>
      <c r="L42" s="109" t="s">
        <v>145</v>
      </c>
      <c r="M42" s="109" t="s">
        <v>387</v>
      </c>
      <c r="N42" s="109" t="s">
        <v>32</v>
      </c>
      <c r="O42" s="109" t="s">
        <v>388</v>
      </c>
      <c r="P42" s="109" t="s">
        <v>58</v>
      </c>
      <c r="Q42" s="5" t="s">
        <v>389</v>
      </c>
      <c r="R42" s="109" t="s">
        <v>100</v>
      </c>
      <c r="S42" s="109" t="s">
        <v>390</v>
      </c>
      <c r="T42" s="109"/>
      <c r="U42" s="109" t="str">
        <f t="shared" si="0"/>
        <v>40261: Shot after pointing what appeared to be a handgun at police. The gun was later found to be a pellet gun. Police were responding to Stewart's call to police threatening suicide or murder and stating that she was armed. http://www.maine.gov/tools/whatsnew/index.php?topic=AGOffice_Press&amp;id=75362&amp;v=reportsarticle10</v>
      </c>
      <c r="V42" s="98"/>
      <c r="W42" s="109">
        <v>41.1</v>
      </c>
      <c r="X42" s="109"/>
      <c r="Y42" s="109"/>
      <c r="Z42" s="109"/>
      <c r="AA42" s="109"/>
      <c r="AB42" s="109"/>
      <c r="AC42" s="113"/>
      <c r="AD42" s="29"/>
      <c r="AE42" s="29"/>
      <c r="AF42" s="29"/>
      <c r="AG42" s="65"/>
    </row>
    <row r="43" spans="1:33" ht="14">
      <c r="A43" s="30">
        <v>41588.875439814801</v>
      </c>
      <c r="B43" s="99" t="s">
        <v>391</v>
      </c>
      <c r="C43" s="121" t="s">
        <v>392</v>
      </c>
      <c r="D43" s="99" t="s">
        <v>23</v>
      </c>
      <c r="E43" s="99" t="s">
        <v>82</v>
      </c>
      <c r="F43" s="99"/>
      <c r="G43" s="42">
        <v>40723</v>
      </c>
      <c r="H43" s="99" t="s">
        <v>393</v>
      </c>
      <c r="I43" s="99" t="s">
        <v>394</v>
      </c>
      <c r="J43" s="17" t="s">
        <v>85</v>
      </c>
      <c r="K43" s="99">
        <v>94585</v>
      </c>
      <c r="L43" s="99" t="s">
        <v>395</v>
      </c>
      <c r="M43" s="99" t="s">
        <v>396</v>
      </c>
      <c r="N43" s="17" t="s">
        <v>32</v>
      </c>
      <c r="O43" s="99" t="s">
        <v>397</v>
      </c>
      <c r="P43" s="99" t="s">
        <v>58</v>
      </c>
      <c r="Q43" s="99" t="s">
        <v>398</v>
      </c>
      <c r="R43" s="112" t="s">
        <v>80</v>
      </c>
      <c r="S43" s="109" t="s">
        <v>208</v>
      </c>
      <c r="T43" s="40"/>
      <c r="U43" s="109" t="str">
        <f t="shared" si="0"/>
        <v>40723: Killed in a senior center after showing a gun to a woman there and telling her he was "going on assignment." Officers shot the 55-year-old man to death when he refused to drop his weapon. http://www.dailyrepublic.com/featured-stories/probes-clear-police-in-recent-officer-involved-shootings/</v>
      </c>
      <c r="V43" s="98"/>
      <c r="W43" s="109">
        <v>42.1</v>
      </c>
      <c r="X43" s="109"/>
      <c r="Y43" s="109"/>
      <c r="Z43" s="109"/>
      <c r="AA43" s="109"/>
      <c r="AB43" s="109"/>
      <c r="AC43" s="113"/>
      <c r="AD43" s="29"/>
      <c r="AE43" s="29"/>
      <c r="AF43" s="29"/>
      <c r="AG43" s="65"/>
    </row>
    <row r="44" spans="1:33" ht="14">
      <c r="A44" s="30">
        <v>41588.875439814801</v>
      </c>
      <c r="B44" s="99" t="s">
        <v>399</v>
      </c>
      <c r="C44" s="121" t="s">
        <v>400</v>
      </c>
      <c r="D44" s="99" t="s">
        <v>23</v>
      </c>
      <c r="E44" s="99" t="s">
        <v>173</v>
      </c>
      <c r="F44" s="99" t="s">
        <v>401</v>
      </c>
      <c r="G44" s="42">
        <v>40915</v>
      </c>
      <c r="H44" s="99" t="s">
        <v>402</v>
      </c>
      <c r="I44" s="99" t="s">
        <v>403</v>
      </c>
      <c r="J44" s="17" t="s">
        <v>85</v>
      </c>
      <c r="K44" s="99">
        <v>92804</v>
      </c>
      <c r="L44" s="99" t="s">
        <v>404</v>
      </c>
      <c r="M44" s="99" t="s">
        <v>405</v>
      </c>
      <c r="N44" s="17" t="s">
        <v>32</v>
      </c>
      <c r="O44" s="99" t="s">
        <v>406</v>
      </c>
      <c r="P44" s="99" t="s">
        <v>58</v>
      </c>
      <c r="Q44" s="99" t="s">
        <v>407</v>
      </c>
      <c r="R44" s="112" t="s">
        <v>80</v>
      </c>
      <c r="S44" s="109" t="s">
        <v>208</v>
      </c>
      <c r="T44" s="40"/>
      <c r="U44" s="109" t="str">
        <f t="shared" si="0"/>
        <v>40915: Police responded to report of a man shooting out lights and fatally shot Cervantes. The weapon was a BB gun. http://blogs.ocweekly.com/navelgazing/2012/01/bernie_chino_villega_police_ki.php</v>
      </c>
      <c r="V44" s="98"/>
      <c r="W44" s="109">
        <v>43.1</v>
      </c>
      <c r="X44" s="109"/>
      <c r="Y44" s="109"/>
      <c r="Z44" s="109"/>
      <c r="AA44" s="109"/>
      <c r="AB44" s="109"/>
      <c r="AC44" s="113"/>
      <c r="AD44" s="29"/>
      <c r="AE44" s="29"/>
      <c r="AF44" s="29"/>
      <c r="AG44" s="65"/>
    </row>
    <row r="45" spans="1:33" ht="14">
      <c r="A45" s="30">
        <v>41588.875439814801</v>
      </c>
      <c r="B45" s="99" t="s">
        <v>408</v>
      </c>
      <c r="C45" s="121" t="s">
        <v>409</v>
      </c>
      <c r="D45" s="99" t="s">
        <v>23</v>
      </c>
      <c r="E45" s="99" t="s">
        <v>24</v>
      </c>
      <c r="F45" s="99" t="s">
        <v>410</v>
      </c>
      <c r="G45" s="42">
        <v>41133</v>
      </c>
      <c r="H45" s="99" t="s">
        <v>411</v>
      </c>
      <c r="I45" s="99" t="s">
        <v>412</v>
      </c>
      <c r="J45" s="17" t="s">
        <v>413</v>
      </c>
      <c r="K45" s="99">
        <v>72211</v>
      </c>
      <c r="L45" s="99" t="s">
        <v>414</v>
      </c>
      <c r="M45" s="99" t="s">
        <v>415</v>
      </c>
      <c r="N45" s="17" t="s">
        <v>32</v>
      </c>
      <c r="O45" s="99" t="s">
        <v>416</v>
      </c>
      <c r="P45" s="99" t="s">
        <v>417</v>
      </c>
      <c r="Q45" s="99" t="s">
        <v>418</v>
      </c>
      <c r="R45" s="112" t="s">
        <v>80</v>
      </c>
      <c r="S45" s="109" t="s">
        <v>208</v>
      </c>
      <c r="T45" s="40"/>
      <c r="U45" s="109" t="str">
        <f t="shared" si="0"/>
        <v>41133: Moore and two other teens were in a stolen vehicle when they allegedly attempted to run down a police officer. The officer shot into the car, striking and killing Moore. The investigation determined that the vehicle was either stopped or moving in reverse, away from the officer. Officer Josh Hastings has been charged with manslaughter and is currently awaiting trail. http://www.arktimes.com/ArkansasBlog/archives/2012/09/07/little-rock-cop-josh-hastings-charged-with-manslaughter-in-suspects-shooting</v>
      </c>
      <c r="V45" s="98"/>
      <c r="W45" s="109">
        <v>44.1</v>
      </c>
      <c r="X45" s="109"/>
      <c r="Y45" s="109"/>
      <c r="Z45" s="109"/>
      <c r="AA45" s="109"/>
      <c r="AB45" s="109"/>
      <c r="AC45" s="113"/>
      <c r="AD45" s="29"/>
      <c r="AE45" s="29"/>
      <c r="AF45" s="29"/>
      <c r="AG45" s="65"/>
    </row>
    <row r="46" spans="1:33" ht="14">
      <c r="A46" s="30">
        <v>41588.875439814801</v>
      </c>
      <c r="B46" s="99" t="s">
        <v>419</v>
      </c>
      <c r="C46" s="121" t="s">
        <v>420</v>
      </c>
      <c r="D46" s="99" t="s">
        <v>23</v>
      </c>
      <c r="E46" s="99" t="s">
        <v>82</v>
      </c>
      <c r="F46" s="99"/>
      <c r="G46" s="42">
        <v>40131</v>
      </c>
      <c r="H46" s="99" t="s">
        <v>421</v>
      </c>
      <c r="I46" s="99" t="s">
        <v>422</v>
      </c>
      <c r="J46" s="17" t="s">
        <v>64</v>
      </c>
      <c r="K46" s="99">
        <v>31204</v>
      </c>
      <c r="L46" s="99" t="s">
        <v>423</v>
      </c>
      <c r="M46" s="99" t="s">
        <v>424</v>
      </c>
      <c r="N46" s="17" t="s">
        <v>32</v>
      </c>
      <c r="O46" s="99" t="s">
        <v>425</v>
      </c>
      <c r="P46" s="99" t="s">
        <v>36</v>
      </c>
      <c r="Q46" s="99" t="s">
        <v>426</v>
      </c>
      <c r="R46" s="112" t="s">
        <v>80</v>
      </c>
      <c r="S46" s="109" t="s">
        <v>208</v>
      </c>
      <c r="T46" s="40"/>
      <c r="U46" s="109" t="str">
        <f t="shared" si="0"/>
        <v>40131: Shot after attempting to run over police in stolen vehicle. Officers were pursuing the vehicle after a report of a recent carjacking. http://www.macon.com/2009/11/16/918430/records-slain-teen-carjacker-accomplice.html</v>
      </c>
      <c r="V46" s="98"/>
      <c r="W46" s="109">
        <v>45.1</v>
      </c>
      <c r="X46" s="109"/>
      <c r="Y46" s="109"/>
      <c r="Z46" s="109"/>
      <c r="AA46" s="109"/>
      <c r="AB46" s="109"/>
      <c r="AC46" s="113"/>
      <c r="AD46" s="29"/>
      <c r="AE46" s="29"/>
      <c r="AF46" s="29"/>
      <c r="AG46" s="65"/>
    </row>
    <row r="47" spans="1:33" ht="14">
      <c r="A47" s="30">
        <v>41588.875439814801</v>
      </c>
      <c r="B47" s="99" t="s">
        <v>427</v>
      </c>
      <c r="C47" s="121">
        <v>28</v>
      </c>
      <c r="D47" s="99" t="s">
        <v>23</v>
      </c>
      <c r="E47" s="99" t="s">
        <v>40</v>
      </c>
      <c r="F47" s="99" t="s">
        <v>428</v>
      </c>
      <c r="G47" s="42">
        <v>40417</v>
      </c>
      <c r="H47" s="99" t="s">
        <v>429</v>
      </c>
      <c r="I47" s="99" t="s">
        <v>430</v>
      </c>
      <c r="J47" s="17" t="s">
        <v>431</v>
      </c>
      <c r="K47" s="99">
        <v>84111</v>
      </c>
      <c r="L47" s="99" t="s">
        <v>432</v>
      </c>
      <c r="M47" s="99" t="s">
        <v>433</v>
      </c>
      <c r="N47" s="17" t="s">
        <v>32</v>
      </c>
      <c r="O47" s="99" t="s">
        <v>434</v>
      </c>
      <c r="P47" s="99" t="s">
        <v>58</v>
      </c>
      <c r="Q47" s="99" t="s">
        <v>435</v>
      </c>
      <c r="R47" s="112" t="s">
        <v>100</v>
      </c>
      <c r="S47" s="109" t="s">
        <v>208</v>
      </c>
      <c r="T47" s="40"/>
      <c r="U47" s="109" t="str">
        <f t="shared" si="0"/>
        <v>40417: Shot after shooting at police and injuring one officer in the leg. Police were responding to report of man armed with a rifle pacing on a busy street. http://www.deseretnews.com/article/700061062/Soldier-deserted-post-a-month-before-dying-in-Salt-Lake-City-shootout.html?pg=all</v>
      </c>
      <c r="V47" s="98"/>
      <c r="W47" s="109">
        <v>46.1</v>
      </c>
      <c r="X47" s="109"/>
      <c r="Y47" s="109"/>
      <c r="Z47" s="109"/>
      <c r="AA47" s="109"/>
      <c r="AB47" s="109"/>
      <c r="AC47" s="113"/>
      <c r="AD47" s="29"/>
      <c r="AE47" s="29"/>
      <c r="AF47" s="29"/>
      <c r="AG47" s="65"/>
    </row>
    <row r="48" spans="1:33" ht="14">
      <c r="A48" s="30">
        <v>41588.875439814801</v>
      </c>
      <c r="B48" s="99" t="s">
        <v>436</v>
      </c>
      <c r="C48" s="121">
        <v>22</v>
      </c>
      <c r="D48" s="99" t="s">
        <v>23</v>
      </c>
      <c r="E48" s="99" t="s">
        <v>24</v>
      </c>
      <c r="F48" s="99"/>
      <c r="G48" s="42">
        <v>41100</v>
      </c>
      <c r="H48" s="99" t="s">
        <v>437</v>
      </c>
      <c r="I48" s="99" t="s">
        <v>438</v>
      </c>
      <c r="J48" s="17" t="s">
        <v>439</v>
      </c>
      <c r="K48" s="99">
        <v>63139</v>
      </c>
      <c r="L48" s="99" t="s">
        <v>440</v>
      </c>
      <c r="M48" s="99" t="s">
        <v>441</v>
      </c>
      <c r="N48" s="17" t="s">
        <v>32</v>
      </c>
      <c r="O48" s="99" t="s">
        <v>442</v>
      </c>
      <c r="P48" s="99" t="s">
        <v>58</v>
      </c>
      <c r="Q48" s="99" t="s">
        <v>443</v>
      </c>
      <c r="R48" s="112" t="s">
        <v>80</v>
      </c>
      <c r="S48" s="109" t="s">
        <v>208</v>
      </c>
      <c r="T48" s="40"/>
      <c r="U48" s="109" t="str">
        <f t="shared" si="0"/>
        <v>41100: Officers were responding to a home burglary by three individuals when two of them began shooting at police. In their return fire officers shot Jones to death, while the other two suspects fled and were captured. A SWAT team was also present. http://circuitattorney.org/docs/Austell.pdf</v>
      </c>
      <c r="V48" s="98"/>
      <c r="W48" s="109">
        <v>47.1</v>
      </c>
      <c r="X48" s="109"/>
      <c r="Y48" s="109"/>
      <c r="Z48" s="109"/>
      <c r="AA48" s="109"/>
      <c r="AB48" s="109"/>
      <c r="AC48" s="113"/>
      <c r="AD48" s="29"/>
      <c r="AE48" s="29"/>
      <c r="AF48" s="29"/>
      <c r="AG48" s="65"/>
    </row>
    <row r="49" spans="1:33" ht="14">
      <c r="A49" s="30">
        <v>41588.875439814801</v>
      </c>
      <c r="B49" s="99" t="s">
        <v>444</v>
      </c>
      <c r="C49" s="121">
        <v>30</v>
      </c>
      <c r="D49" s="99" t="s">
        <v>23</v>
      </c>
      <c r="E49" s="99" t="s">
        <v>40</v>
      </c>
      <c r="F49" s="99" t="s">
        <v>445</v>
      </c>
      <c r="G49" s="42">
        <v>40432</v>
      </c>
      <c r="H49" s="99" t="s">
        <v>446</v>
      </c>
      <c r="I49" s="99" t="s">
        <v>447</v>
      </c>
      <c r="J49" s="17" t="s">
        <v>124</v>
      </c>
      <c r="K49" s="99">
        <v>98359</v>
      </c>
      <c r="L49" s="99" t="s">
        <v>448</v>
      </c>
      <c r="M49" s="99" t="s">
        <v>449</v>
      </c>
      <c r="N49" s="17" t="s">
        <v>32</v>
      </c>
      <c r="O49" s="99" t="s">
        <v>450</v>
      </c>
      <c r="P49" s="99" t="s">
        <v>58</v>
      </c>
      <c r="Q49" s="99" t="s">
        <v>451</v>
      </c>
      <c r="R49" s="112" t="s">
        <v>36</v>
      </c>
      <c r="S49" s="109" t="s">
        <v>208</v>
      </c>
      <c r="T49" s="40"/>
      <c r="U49" s="109" t="str">
        <f t="shared" si="0"/>
        <v>40432: Bipolar man was shot after attacking an off-duty state trooper at the trooper's home. http://www.kitsapsun.com/news/local-news/code-911/prosecutor-off-duty-trooper-justified-in-fatal</v>
      </c>
      <c r="V49" s="98"/>
      <c r="W49" s="109">
        <v>48.1</v>
      </c>
      <c r="X49" s="109"/>
      <c r="Y49" s="109"/>
      <c r="Z49" s="109"/>
      <c r="AA49" s="109"/>
      <c r="AB49" s="109"/>
      <c r="AC49" s="113"/>
      <c r="AD49" s="29"/>
      <c r="AE49" s="29"/>
      <c r="AF49" s="29"/>
      <c r="AG49" s="65"/>
    </row>
    <row r="50" spans="1:33" ht="14">
      <c r="A50" s="30">
        <v>41588.875439814801</v>
      </c>
      <c r="B50" s="99" t="s">
        <v>452</v>
      </c>
      <c r="C50" s="121">
        <v>43</v>
      </c>
      <c r="D50" s="99" t="s">
        <v>23</v>
      </c>
      <c r="E50" s="99" t="s">
        <v>40</v>
      </c>
      <c r="F50" s="99" t="s">
        <v>453</v>
      </c>
      <c r="G50" s="42">
        <v>41411</v>
      </c>
      <c r="H50" s="99" t="s">
        <v>454</v>
      </c>
      <c r="I50" s="99" t="s">
        <v>455</v>
      </c>
      <c r="J50" s="17" t="s">
        <v>104</v>
      </c>
      <c r="K50" s="99">
        <v>53704</v>
      </c>
      <c r="L50" s="99" t="s">
        <v>456</v>
      </c>
      <c r="M50" s="99" t="s">
        <v>457</v>
      </c>
      <c r="N50" s="17" t="s">
        <v>32</v>
      </c>
      <c r="O50" s="99" t="s">
        <v>458</v>
      </c>
      <c r="P50" s="99" t="s">
        <v>58</v>
      </c>
      <c r="Q50" s="99" t="s">
        <v>459</v>
      </c>
      <c r="R50" s="112" t="s">
        <v>100</v>
      </c>
      <c r="S50" s="109" t="s">
        <v>208</v>
      </c>
      <c r="T50" s="40"/>
      <c r="U50" s="109" t="str">
        <f t="shared" si="0"/>
        <v>41411: 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 http://host.madison.com/news/local/crime_and_courts/official-review-clears-madison-officers-involved-in-fatal-shooting-of/article_4adf4961-58df-58d3-92ac-3a5844f3e3d1.html</v>
      </c>
      <c r="V50" s="98"/>
      <c r="W50" s="109">
        <v>49.1</v>
      </c>
      <c r="X50" s="109"/>
      <c r="Y50" s="109"/>
      <c r="Z50" s="109"/>
      <c r="AA50" s="109"/>
      <c r="AB50" s="109"/>
      <c r="AC50" s="113"/>
      <c r="AD50" s="29"/>
      <c r="AE50" s="29"/>
      <c r="AF50" s="29"/>
      <c r="AG50" s="65"/>
    </row>
    <row r="51" spans="1:33" ht="14">
      <c r="A51" s="30">
        <v>41588.875439814801</v>
      </c>
      <c r="B51" s="99" t="s">
        <v>460</v>
      </c>
      <c r="C51" s="121" t="s">
        <v>461</v>
      </c>
      <c r="D51" s="99" t="s">
        <v>23</v>
      </c>
      <c r="E51" s="99" t="s">
        <v>82</v>
      </c>
      <c r="F51" s="99"/>
      <c r="G51" s="42">
        <v>40582</v>
      </c>
      <c r="H51" s="99" t="s">
        <v>462</v>
      </c>
      <c r="I51" s="99" t="s">
        <v>463</v>
      </c>
      <c r="J51" s="17" t="s">
        <v>64</v>
      </c>
      <c r="K51" s="99">
        <v>30257</v>
      </c>
      <c r="L51" s="99" t="s">
        <v>464</v>
      </c>
      <c r="M51" s="99" t="s">
        <v>465</v>
      </c>
      <c r="N51" s="17" t="s">
        <v>32</v>
      </c>
      <c r="O51" s="99" t="s">
        <v>466</v>
      </c>
      <c r="P51" s="99" t="s">
        <v>36</v>
      </c>
      <c r="Q51" s="99" t="s">
        <v>467</v>
      </c>
      <c r="R51" s="112" t="s">
        <v>80</v>
      </c>
      <c r="S51" s="109" t="s">
        <v>208</v>
      </c>
      <c r="T51" s="40"/>
      <c r="U51" s="109" t="str">
        <f t="shared" si="0"/>
        <v>40582: Shot after confronting deputy with a shotgun. Officer was responding to a report of domestic dispute. http://www.barnesville.com/archives/3323-Deputy-shoots,-kills-assailant.html</v>
      </c>
      <c r="V51" s="98"/>
      <c r="W51" s="109">
        <v>50.1</v>
      </c>
      <c r="X51" s="109"/>
      <c r="Y51" s="109"/>
      <c r="Z51" s="109"/>
      <c r="AA51" s="109"/>
      <c r="AB51" s="109"/>
      <c r="AC51" s="113"/>
      <c r="AD51" s="29"/>
      <c r="AE51" s="29"/>
      <c r="AF51" s="29"/>
      <c r="AG51" s="65"/>
    </row>
    <row r="52" spans="1:33" ht="14">
      <c r="A52" s="30">
        <v>41588.875439814801</v>
      </c>
      <c r="B52" s="99" t="s">
        <v>468</v>
      </c>
      <c r="C52" s="121">
        <v>42</v>
      </c>
      <c r="D52" s="99" t="s">
        <v>23</v>
      </c>
      <c r="E52" s="99" t="s">
        <v>40</v>
      </c>
      <c r="F52" s="99"/>
      <c r="G52" s="42">
        <v>37610</v>
      </c>
      <c r="H52" s="99" t="s">
        <v>469</v>
      </c>
      <c r="I52" s="99" t="s">
        <v>470</v>
      </c>
      <c r="J52" s="17" t="s">
        <v>471</v>
      </c>
      <c r="K52" s="99">
        <v>82007</v>
      </c>
      <c r="L52" s="99" t="s">
        <v>472</v>
      </c>
      <c r="M52" s="99" t="s">
        <v>473</v>
      </c>
      <c r="N52" s="17" t="s">
        <v>474</v>
      </c>
      <c r="O52" s="99" t="s">
        <v>475</v>
      </c>
      <c r="P52" s="99" t="s">
        <v>476</v>
      </c>
      <c r="Q52" s="99" t="s">
        <v>477</v>
      </c>
      <c r="R52" s="112" t="s">
        <v>80</v>
      </c>
      <c r="S52" s="109" t="s">
        <v>208</v>
      </c>
      <c r="T52" s="40"/>
      <c r="U52" s="109" t="str">
        <f t="shared" si="0"/>
        <v>37610: Died of “mechanical asphyxiation” as a result of arresting state trooper putting weight on Weigel's back while handcuffing Weigel on the ground. The state of Wyoming settled a federal lawsuit for $500,000 in the case. http://trib.com/news/local/casper/federal-restraint-lawsuit-settled-dismissed/article_02bc7c10-3ff6-542c-8825-4061ad67914f.html</v>
      </c>
      <c r="V52" s="98"/>
      <c r="W52" s="109">
        <v>51.1</v>
      </c>
      <c r="X52" s="109"/>
      <c r="Y52" s="109"/>
      <c r="Z52" s="109"/>
      <c r="AA52" s="109"/>
      <c r="AB52" s="109"/>
      <c r="AC52" s="113"/>
      <c r="AD52" s="29"/>
      <c r="AE52" s="29"/>
      <c r="AF52" s="29"/>
      <c r="AG52" s="65"/>
    </row>
    <row r="53" spans="1:33" ht="14">
      <c r="A53" s="30">
        <v>41588.875439814801</v>
      </c>
      <c r="B53" s="99" t="s">
        <v>478</v>
      </c>
      <c r="C53" s="121">
        <v>42</v>
      </c>
      <c r="D53" s="99" t="s">
        <v>23</v>
      </c>
      <c r="E53" s="99" t="s">
        <v>40</v>
      </c>
      <c r="F53" s="99" t="s">
        <v>479</v>
      </c>
      <c r="G53" s="42">
        <v>41246</v>
      </c>
      <c r="H53" s="99" t="s">
        <v>480</v>
      </c>
      <c r="I53" s="99" t="s">
        <v>481</v>
      </c>
      <c r="J53" s="17" t="s">
        <v>482</v>
      </c>
      <c r="K53" s="99">
        <v>73110</v>
      </c>
      <c r="L53" s="99" t="s">
        <v>483</v>
      </c>
      <c r="M53" s="99" t="s">
        <v>484</v>
      </c>
      <c r="N53" s="17" t="s">
        <v>32</v>
      </c>
      <c r="O53" s="99" t="s">
        <v>485</v>
      </c>
      <c r="P53" s="99" t="s">
        <v>58</v>
      </c>
      <c r="Q53" s="99" t="s">
        <v>486</v>
      </c>
      <c r="R53" s="112" t="s">
        <v>80</v>
      </c>
      <c r="S53" s="109" t="s">
        <v>208</v>
      </c>
      <c r="T53" s="40"/>
      <c r="U53" s="109" t="str">
        <f t="shared" si="0"/>
        <v>41246: Police responded to a report of an explosion and found Scott outside of a detached garage suffering from burns to the upper part of his body. He was shirtless and armed with a machete and camouflaged rifle equipped with a laser sight, police reported. http://newsok.com/man-killed-by-midwest-city-police-identified/article/3734569</v>
      </c>
      <c r="V53" s="98"/>
      <c r="W53" s="109">
        <v>52.1</v>
      </c>
      <c r="X53" s="109"/>
      <c r="Y53" s="109"/>
      <c r="Z53" s="109"/>
      <c r="AA53" s="109"/>
      <c r="AB53" s="109"/>
      <c r="AC53" s="113"/>
      <c r="AD53" s="29"/>
      <c r="AE53" s="29"/>
      <c r="AF53" s="29"/>
      <c r="AG53" s="65"/>
    </row>
    <row r="54" spans="1:33" ht="14">
      <c r="A54" s="30">
        <v>41588.875439814801</v>
      </c>
      <c r="B54" s="99" t="s">
        <v>487</v>
      </c>
      <c r="C54" s="121" t="s">
        <v>488</v>
      </c>
      <c r="D54" s="99" t="s">
        <v>23</v>
      </c>
      <c r="E54" s="99" t="s">
        <v>82</v>
      </c>
      <c r="F54" s="99"/>
      <c r="G54" s="42">
        <v>41143</v>
      </c>
      <c r="H54" s="99" t="s">
        <v>489</v>
      </c>
      <c r="I54" s="99" t="s">
        <v>490</v>
      </c>
      <c r="J54" s="17" t="s">
        <v>44</v>
      </c>
      <c r="K54" s="99">
        <v>35020</v>
      </c>
      <c r="L54" s="99" t="s">
        <v>491</v>
      </c>
      <c r="M54" s="99" t="s">
        <v>492</v>
      </c>
      <c r="N54" s="17" t="s">
        <v>32</v>
      </c>
      <c r="O54" s="99" t="s">
        <v>493</v>
      </c>
      <c r="P54" s="99" t="s">
        <v>36</v>
      </c>
      <c r="Q54" s="99" t="s">
        <v>494</v>
      </c>
      <c r="R54" s="112" t="s">
        <v>80</v>
      </c>
      <c r="S54" s="109" t="s">
        <v>208</v>
      </c>
      <c r="T54" s="40"/>
      <c r="U54" s="109" t="str">
        <f t="shared" si="0"/>
        <v>41143: One person was killed and another injured as narcotics officers interacted with suspects in an ongoing investigation. http://blog.al.com/spotnews/2012/08/man_killed_by_hueytown_police.html</v>
      </c>
      <c r="V54" s="98"/>
      <c r="W54" s="109">
        <v>53.1</v>
      </c>
      <c r="X54" s="109"/>
      <c r="Y54" s="109"/>
      <c r="Z54" s="109"/>
      <c r="AA54" s="109"/>
      <c r="AB54" s="109"/>
      <c r="AC54" s="113"/>
      <c r="AD54" s="29"/>
      <c r="AE54" s="29"/>
      <c r="AF54" s="29"/>
      <c r="AG54" s="65"/>
    </row>
    <row r="55" spans="1:33" ht="12">
      <c r="A55" s="30">
        <v>41588.875439814801</v>
      </c>
      <c r="B55" s="109" t="s">
        <v>495</v>
      </c>
      <c r="C55" s="121">
        <v>21</v>
      </c>
      <c r="D55" s="109" t="s">
        <v>23</v>
      </c>
      <c r="E55" s="109" t="s">
        <v>40</v>
      </c>
      <c r="F55" s="109" t="s">
        <v>496</v>
      </c>
      <c r="G55" s="42">
        <v>41434</v>
      </c>
      <c r="H55" s="109" t="s">
        <v>497</v>
      </c>
      <c r="I55" s="55" t="s">
        <v>498</v>
      </c>
      <c r="J55" s="55" t="s">
        <v>223</v>
      </c>
      <c r="K55" s="98" t="s">
        <v>499</v>
      </c>
      <c r="L55" s="109" t="s">
        <v>500</v>
      </c>
      <c r="M55" s="109" t="s">
        <v>501</v>
      </c>
      <c r="N55" s="109" t="s">
        <v>32</v>
      </c>
      <c r="O55" s="109" t="s">
        <v>502</v>
      </c>
      <c r="P55" s="109" t="s">
        <v>58</v>
      </c>
      <c r="Q55" s="55" t="s">
        <v>503</v>
      </c>
      <c r="R55" s="109" t="s">
        <v>100</v>
      </c>
      <c r="S55" s="118" t="s">
        <v>37</v>
      </c>
      <c r="T55" s="109"/>
      <c r="U55" s="109" t="str">
        <f t="shared" si="0"/>
        <v>41434: 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 http://www.maine.gov/tools/whatsnew/index.php?topic=AGOffice_Press&amp;id=606217&amp;v=reportsarticle10</v>
      </c>
      <c r="V55" s="98"/>
      <c r="W55" s="109">
        <v>54.1</v>
      </c>
      <c r="X55" s="109"/>
      <c r="Y55" s="109"/>
      <c r="Z55" s="109"/>
      <c r="AA55" s="109"/>
      <c r="AB55" s="109"/>
      <c r="AC55" s="113"/>
      <c r="AD55" s="29"/>
      <c r="AE55" s="29"/>
      <c r="AF55" s="29"/>
      <c r="AG55" s="65"/>
    </row>
    <row r="56" spans="1:33" ht="14">
      <c r="A56" s="30">
        <v>41588.875439814801</v>
      </c>
      <c r="B56" s="99" t="s">
        <v>504</v>
      </c>
      <c r="C56" s="121" t="s">
        <v>266</v>
      </c>
      <c r="D56" s="99" t="s">
        <v>23</v>
      </c>
      <c r="E56" s="99" t="s">
        <v>24</v>
      </c>
      <c r="F56" s="99" t="s">
        <v>505</v>
      </c>
      <c r="G56" s="42">
        <v>41562</v>
      </c>
      <c r="H56" s="99" t="s">
        <v>506</v>
      </c>
      <c r="I56" s="99" t="s">
        <v>507</v>
      </c>
      <c r="J56" s="17" t="s">
        <v>44</v>
      </c>
      <c r="K56" s="99">
        <v>36027</v>
      </c>
      <c r="L56" s="99" t="s">
        <v>508</v>
      </c>
      <c r="M56" s="99" t="s">
        <v>509</v>
      </c>
      <c r="N56" s="17" t="s">
        <v>32</v>
      </c>
      <c r="O56" s="99" t="s">
        <v>510</v>
      </c>
      <c r="P56" s="99" t="s">
        <v>58</v>
      </c>
      <c r="Q56" s="99" t="s">
        <v>511</v>
      </c>
      <c r="R56" s="112" t="s">
        <v>80</v>
      </c>
      <c r="S56" s="109" t="s">
        <v>208</v>
      </c>
      <c r="T56" s="40"/>
      <c r="U56" s="109" t="str">
        <f t="shared" si="0"/>
        <v>41562: Police shot and killed a 26-year-old man. http://www.wrbl.com/story/24805046/eufaula-grand-jury-will-not-meet-today-in-cameron-massey-case</v>
      </c>
      <c r="V56" s="98"/>
      <c r="W56" s="109">
        <v>55.1</v>
      </c>
      <c r="X56" s="109"/>
      <c r="Y56" s="109"/>
      <c r="Z56" s="109"/>
      <c r="AA56" s="109"/>
      <c r="AB56" s="109"/>
      <c r="AC56" s="113"/>
      <c r="AD56" s="29"/>
      <c r="AE56" s="29"/>
      <c r="AF56" s="29"/>
      <c r="AG56" s="65"/>
    </row>
    <row r="57" spans="1:33" ht="14">
      <c r="A57" s="30">
        <v>41588.875439814801</v>
      </c>
      <c r="B57" s="99" t="s">
        <v>512</v>
      </c>
      <c r="C57" s="121">
        <v>39</v>
      </c>
      <c r="D57" s="99" t="s">
        <v>23</v>
      </c>
      <c r="E57" s="99" t="s">
        <v>40</v>
      </c>
      <c r="F57" s="99" t="s">
        <v>513</v>
      </c>
      <c r="G57" s="42">
        <v>40756</v>
      </c>
      <c r="H57" s="99" t="s">
        <v>514</v>
      </c>
      <c r="I57" s="99" t="s">
        <v>515</v>
      </c>
      <c r="J57" s="17" t="s">
        <v>85</v>
      </c>
      <c r="K57" s="99">
        <v>93728</v>
      </c>
      <c r="L57" s="99" t="s">
        <v>515</v>
      </c>
      <c r="M57" s="99" t="s">
        <v>516</v>
      </c>
      <c r="N57" s="17" t="s">
        <v>32</v>
      </c>
      <c r="O57" s="99" t="s">
        <v>517</v>
      </c>
      <c r="P57" s="99" t="s">
        <v>36</v>
      </c>
      <c r="Q57" s="99" t="s">
        <v>518</v>
      </c>
      <c r="R57" s="112" t="s">
        <v>219</v>
      </c>
      <c r="S57" s="109" t="s">
        <v>208</v>
      </c>
      <c r="T57" s="40"/>
      <c r="U57" s="109" t="str">
        <f t="shared" si="0"/>
        <v>40756: An officer attempted to stop a pedestrian suspected of being a wanted parolee. The suspect fled, jumped several fences, then confronted the officer with a knife. After a short fight, the officer stepped back and shot twice, fatally wounding the suspect. http://www.kmph.com/story/15252813/coroner-man-shot-killed-by-fresno-police-was-high-on-meth</v>
      </c>
      <c r="V57" s="98"/>
      <c r="W57" s="109">
        <v>56.1</v>
      </c>
      <c r="X57" s="109"/>
      <c r="Y57" s="109"/>
      <c r="Z57" s="109"/>
      <c r="AA57" s="109"/>
      <c r="AB57" s="109"/>
      <c r="AC57" s="113"/>
      <c r="AD57" s="29"/>
      <c r="AE57" s="29"/>
      <c r="AF57" s="29"/>
      <c r="AG57" s="65"/>
    </row>
    <row r="58" spans="1:33" ht="14">
      <c r="A58" s="30">
        <v>41588.875439814801</v>
      </c>
      <c r="B58" s="99" t="s">
        <v>519</v>
      </c>
      <c r="C58" s="121" t="s">
        <v>520</v>
      </c>
      <c r="D58" s="99" t="s">
        <v>23</v>
      </c>
      <c r="E58" s="99" t="s">
        <v>82</v>
      </c>
      <c r="F58" s="99"/>
      <c r="G58" s="42">
        <v>40719</v>
      </c>
      <c r="H58" s="99" t="s">
        <v>521</v>
      </c>
      <c r="I58" s="99" t="s">
        <v>522</v>
      </c>
      <c r="J58" s="17" t="s">
        <v>28</v>
      </c>
      <c r="K58" s="99">
        <v>32250</v>
      </c>
      <c r="L58" s="99" t="s">
        <v>523</v>
      </c>
      <c r="M58" s="99" t="s">
        <v>524</v>
      </c>
      <c r="N58" s="17" t="s">
        <v>32</v>
      </c>
      <c r="O58" s="99" t="s">
        <v>525</v>
      </c>
      <c r="P58" s="99" t="s">
        <v>36</v>
      </c>
      <c r="Q58" s="99" t="s">
        <v>526</v>
      </c>
      <c r="R58" s="112" t="s">
        <v>80</v>
      </c>
      <c r="S58" s="109" t="s">
        <v>208</v>
      </c>
      <c r="T58" s="40"/>
      <c r="U58" s="109" t="str">
        <f t="shared" si="0"/>
        <v>40719: Shot after refusing to drop weapon. Brennan was approached as the prime suspect in the recent robbery of several people in a hotel parking lot. http://mayportmirror.jacksonville.com/news/crime/2011-06-27/story/georgia-man-identified-gunman-fatally-shot-jacksonville-beach-police</v>
      </c>
      <c r="V58" s="98"/>
      <c r="W58" s="109">
        <v>57.1</v>
      </c>
      <c r="X58" s="109"/>
      <c r="Y58" s="109"/>
      <c r="Z58" s="109"/>
      <c r="AA58" s="109"/>
      <c r="AB58" s="109"/>
      <c r="AC58" s="113"/>
      <c r="AD58" s="29"/>
      <c r="AE58" s="29"/>
      <c r="AF58" s="29"/>
      <c r="AG58" s="65"/>
    </row>
    <row r="59" spans="1:33" ht="14">
      <c r="A59" s="30">
        <v>41588.875439814801</v>
      </c>
      <c r="B59" s="99" t="s">
        <v>527</v>
      </c>
      <c r="C59" s="121">
        <v>30</v>
      </c>
      <c r="D59" s="99" t="s">
        <v>23</v>
      </c>
      <c r="E59" s="99" t="s">
        <v>24</v>
      </c>
      <c r="F59" s="99" t="s">
        <v>528</v>
      </c>
      <c r="G59" s="42">
        <v>41160</v>
      </c>
      <c r="H59" s="99" t="s">
        <v>529</v>
      </c>
      <c r="I59" s="99" t="s">
        <v>530</v>
      </c>
      <c r="J59" s="99" t="s">
        <v>413</v>
      </c>
      <c r="K59" s="17" t="s">
        <v>531</v>
      </c>
      <c r="L59" s="99" t="s">
        <v>414</v>
      </c>
      <c r="M59" s="99" t="s">
        <v>532</v>
      </c>
      <c r="N59" s="99" t="s">
        <v>32</v>
      </c>
      <c r="O59" s="99" t="s">
        <v>533</v>
      </c>
      <c r="P59" s="99" t="s">
        <v>534</v>
      </c>
      <c r="Q59" s="99" t="s">
        <v>535</v>
      </c>
      <c r="R59" s="99" t="s">
        <v>80</v>
      </c>
      <c r="S59" s="112"/>
      <c r="T59" s="40"/>
      <c r="U59" s="109" t="str">
        <f t="shared" si="0"/>
        <v>41160: An officer allegedly spotted Wallace walking with a pistol in the waist of her pants. Police say Wallace threw the weapon down along the road, and that an officer was searching him when her pistol reportedly discharged on accident, killing him. http://www.katv.com/story/19495763/bryant-man-identified-as-victim-of-officer-involved-shooting</v>
      </c>
      <c r="V59" s="98"/>
      <c r="W59" s="109">
        <v>58.1</v>
      </c>
      <c r="X59" s="109"/>
      <c r="Y59" s="109"/>
      <c r="Z59" s="109"/>
      <c r="AA59" s="109"/>
      <c r="AB59" s="109"/>
      <c r="AC59" s="113"/>
      <c r="AD59" s="29"/>
      <c r="AE59" s="29"/>
      <c r="AF59" s="29"/>
      <c r="AG59" s="65"/>
    </row>
    <row r="60" spans="1:33" ht="14">
      <c r="A60" s="30">
        <v>41588.875439814801</v>
      </c>
      <c r="B60" s="99" t="s">
        <v>536</v>
      </c>
      <c r="C60" s="121">
        <v>26</v>
      </c>
      <c r="D60" s="99" t="s">
        <v>23</v>
      </c>
      <c r="E60" s="99" t="s">
        <v>173</v>
      </c>
      <c r="F60" s="99"/>
      <c r="G60" s="42">
        <v>41249</v>
      </c>
      <c r="H60" s="99" t="s">
        <v>537</v>
      </c>
      <c r="I60" s="99" t="s">
        <v>538</v>
      </c>
      <c r="J60" s="17" t="s">
        <v>85</v>
      </c>
      <c r="K60" s="99">
        <v>90028</v>
      </c>
      <c r="L60" s="99" t="s">
        <v>539</v>
      </c>
      <c r="M60" s="99" t="s">
        <v>540</v>
      </c>
      <c r="N60" s="17" t="s">
        <v>32</v>
      </c>
      <c r="O60" s="99" t="s">
        <v>541</v>
      </c>
      <c r="P60" s="99" t="s">
        <v>58</v>
      </c>
      <c r="Q60" s="99" t="s">
        <v>542</v>
      </c>
      <c r="R60" s="112" t="s">
        <v>80</v>
      </c>
      <c r="S60" s="109" t="s">
        <v>208</v>
      </c>
      <c r="T60" s="40"/>
      <c r="U60" s="109" t="str">
        <f t="shared" si="0"/>
        <v>41249: Officers responding to a report of domestic violence came into contact with a man and fatally shot him. http://projects.latimes.com/homicide/blog/page/3/</v>
      </c>
      <c r="V60" s="98"/>
      <c r="W60" s="109">
        <v>59.1</v>
      </c>
      <c r="X60" s="109"/>
      <c r="Y60" s="109"/>
      <c r="Z60" s="109"/>
      <c r="AA60" s="109"/>
      <c r="AB60" s="109"/>
      <c r="AC60" s="113"/>
      <c r="AD60" s="29"/>
      <c r="AE60" s="29"/>
      <c r="AF60" s="29"/>
      <c r="AG60" s="65"/>
    </row>
    <row r="61" spans="1:33" ht="14">
      <c r="A61" s="30">
        <v>41588.875439814801</v>
      </c>
      <c r="B61" s="99" t="s">
        <v>543</v>
      </c>
      <c r="C61" s="121" t="s">
        <v>488</v>
      </c>
      <c r="D61" s="99" t="s">
        <v>23</v>
      </c>
      <c r="E61" s="99" t="s">
        <v>24</v>
      </c>
      <c r="F61" s="99"/>
      <c r="G61" s="42">
        <v>37237</v>
      </c>
      <c r="H61" s="99" t="s">
        <v>544</v>
      </c>
      <c r="I61" s="99" t="s">
        <v>545</v>
      </c>
      <c r="J61" s="17" t="s">
        <v>44</v>
      </c>
      <c r="K61" s="99">
        <v>35212</v>
      </c>
      <c r="L61" s="99" t="s">
        <v>491</v>
      </c>
      <c r="M61" s="99" t="s">
        <v>492</v>
      </c>
      <c r="N61" s="17" t="s">
        <v>32</v>
      </c>
      <c r="O61" s="99" t="s">
        <v>546</v>
      </c>
      <c r="P61" s="99" t="s">
        <v>36</v>
      </c>
      <c r="Q61" s="99" t="s">
        <v>547</v>
      </c>
      <c r="R61" s="112" t="s">
        <v>80</v>
      </c>
      <c r="S61" s="109" t="s">
        <v>282</v>
      </c>
      <c r="T61" s="40"/>
      <c r="U61" s="109" t="str">
        <f t="shared" si="0"/>
        <v>37237: Carlos was shot and killed by Officer Lorenzo Hughes as Hughes attempted to arrest Williams at a Woodlawn apartment in connection with a robbery investigation. http://blog.al.com/spotnews/2010/08/man_charged_with_threatening_p.html</v>
      </c>
      <c r="V61" s="98"/>
      <c r="W61" s="109">
        <v>60.1</v>
      </c>
      <c r="X61" s="109"/>
      <c r="Y61" s="109"/>
      <c r="Z61" s="109"/>
      <c r="AA61" s="109"/>
      <c r="AB61" s="109"/>
      <c r="AC61" s="113"/>
      <c r="AD61" s="29"/>
      <c r="AE61" s="29"/>
      <c r="AF61" s="29"/>
      <c r="AG61" s="65"/>
    </row>
    <row r="62" spans="1:33" ht="14">
      <c r="A62" s="30">
        <v>41588.875439814801</v>
      </c>
      <c r="B62" s="99" t="s">
        <v>548</v>
      </c>
      <c r="C62" s="121" t="s">
        <v>549</v>
      </c>
      <c r="D62" s="99" t="s">
        <v>91</v>
      </c>
      <c r="E62" s="99" t="s">
        <v>24</v>
      </c>
      <c r="F62" s="99" t="s">
        <v>550</v>
      </c>
      <c r="G62" s="42">
        <v>40875</v>
      </c>
      <c r="H62" s="99" t="s">
        <v>551</v>
      </c>
      <c r="I62" s="99" t="s">
        <v>552</v>
      </c>
      <c r="J62" s="17" t="s">
        <v>64</v>
      </c>
      <c r="K62" s="99">
        <v>30318</v>
      </c>
      <c r="L62" s="99" t="s">
        <v>364</v>
      </c>
      <c r="M62" s="99" t="s">
        <v>553</v>
      </c>
      <c r="N62" s="17" t="s">
        <v>32</v>
      </c>
      <c r="O62" s="99" t="s">
        <v>554</v>
      </c>
      <c r="P62" s="99" t="s">
        <v>36</v>
      </c>
      <c r="Q62" s="99" t="s">
        <v>555</v>
      </c>
      <c r="R62" s="112" t="s">
        <v>100</v>
      </c>
      <c r="S62" s="109" t="s">
        <v>208</v>
      </c>
      <c r="T62" s="40"/>
      <c r="U62" s="109" t="str">
        <f t="shared" si="0"/>
        <v>40875: Shot while stabbing her own four-year-old daughter to death and refusing commands to put down a knife. Police were responding to report of abuse of Hines' son. http://hinterlandgazette.com/2011/11/carulus-hines-shot-death-police-repeatedly-stabbing-daughter.html</v>
      </c>
      <c r="V62" s="98"/>
      <c r="W62" s="109">
        <v>61.1</v>
      </c>
      <c r="X62" s="109"/>
      <c r="Y62" s="109"/>
      <c r="Z62" s="109"/>
      <c r="AA62" s="109"/>
      <c r="AB62" s="109"/>
      <c r="AC62" s="113"/>
      <c r="AD62" s="29"/>
      <c r="AE62" s="29"/>
      <c r="AF62" s="29"/>
      <c r="AG62" s="65"/>
    </row>
    <row r="63" spans="1:33" ht="14">
      <c r="A63" s="30">
        <v>41588.875439814801</v>
      </c>
      <c r="B63" s="99" t="s">
        <v>556</v>
      </c>
      <c r="C63" s="121">
        <v>34</v>
      </c>
      <c r="D63" s="99" t="s">
        <v>23</v>
      </c>
      <c r="E63" s="99" t="s">
        <v>40</v>
      </c>
      <c r="F63" s="99" t="s">
        <v>557</v>
      </c>
      <c r="G63" s="42">
        <v>41285</v>
      </c>
      <c r="H63" s="99" t="s">
        <v>558</v>
      </c>
      <c r="I63" s="99" t="s">
        <v>559</v>
      </c>
      <c r="J63" s="17" t="s">
        <v>64</v>
      </c>
      <c r="K63" s="99">
        <v>31326</v>
      </c>
      <c r="L63" s="99" t="s">
        <v>560</v>
      </c>
      <c r="M63" s="99" t="s">
        <v>561</v>
      </c>
      <c r="N63" s="17" t="s">
        <v>32</v>
      </c>
      <c r="O63" s="99" t="s">
        <v>562</v>
      </c>
      <c r="P63" s="99" t="s">
        <v>58</v>
      </c>
      <c r="Q63" s="99" t="s">
        <v>563</v>
      </c>
      <c r="R63" s="112" t="s">
        <v>80</v>
      </c>
      <c r="S63" s="109" t="s">
        <v>208</v>
      </c>
      <c r="T63" s="40"/>
      <c r="U63" s="109" t="str">
        <f t="shared" si="0"/>
        <v>41285: 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 http://www.ktre.com/story/20571257/ecso-say-chad-moretz-dead-after-stand-off-discover-body-of-charles-ray-in-house</v>
      </c>
      <c r="V63" s="98"/>
      <c r="W63" s="109">
        <v>62.1</v>
      </c>
      <c r="X63" s="109"/>
      <c r="Y63" s="109"/>
      <c r="Z63" s="109"/>
      <c r="AA63" s="109"/>
      <c r="AB63" s="109"/>
      <c r="AC63" s="113"/>
      <c r="AD63" s="29"/>
      <c r="AE63" s="29"/>
      <c r="AF63" s="29"/>
      <c r="AG63" s="65"/>
    </row>
    <row r="64" spans="1:33" ht="14">
      <c r="A64" s="30">
        <v>41588.875439814801</v>
      </c>
      <c r="B64" s="99" t="s">
        <v>564</v>
      </c>
      <c r="C64" s="121">
        <v>20</v>
      </c>
      <c r="D64" s="99" t="s">
        <v>23</v>
      </c>
      <c r="E64" s="99" t="s">
        <v>40</v>
      </c>
      <c r="F64" s="99" t="s">
        <v>565</v>
      </c>
      <c r="G64" s="42">
        <v>40963</v>
      </c>
      <c r="H64" s="99" t="s">
        <v>566</v>
      </c>
      <c r="I64" s="99" t="s">
        <v>567</v>
      </c>
      <c r="J64" s="17" t="s">
        <v>213</v>
      </c>
      <c r="K64" s="99">
        <v>78613</v>
      </c>
      <c r="L64" s="99" t="s">
        <v>568</v>
      </c>
      <c r="M64" s="99" t="s">
        <v>569</v>
      </c>
      <c r="N64" s="17" t="s">
        <v>32</v>
      </c>
      <c r="O64" s="99" t="s">
        <v>570</v>
      </c>
      <c r="P64" s="99" t="s">
        <v>58</v>
      </c>
      <c r="Q64" s="99" t="s">
        <v>571</v>
      </c>
      <c r="R64" s="112" t="s">
        <v>80</v>
      </c>
      <c r="S64" s="109" t="s">
        <v>208</v>
      </c>
      <c r="T64" s="40"/>
      <c r="U64" s="109" t="str">
        <f t="shared" si="0"/>
        <v>40963: Police responded to a report of an armed robbery. When officers arrived a witness identified the fleeing suspect. During the foot chase an armed Runge confronted an officer and was fatally shot. http://www.statesman.com/news/news/local/cedar-park-police-fatally-shoot-man-suspected-in-1/nRkm9/</v>
      </c>
      <c r="V64" s="98"/>
      <c r="W64" s="109">
        <v>63.1</v>
      </c>
      <c r="X64" s="109"/>
      <c r="Y64" s="109"/>
      <c r="Z64" s="109"/>
      <c r="AA64" s="109"/>
      <c r="AB64" s="109"/>
      <c r="AC64" s="113"/>
      <c r="AD64" s="29"/>
      <c r="AE64" s="29"/>
      <c r="AF64" s="29"/>
      <c r="AG64" s="65"/>
    </row>
    <row r="65" spans="1:33" ht="14">
      <c r="A65" s="30">
        <v>41588.875439814801</v>
      </c>
      <c r="B65" s="99" t="s">
        <v>572</v>
      </c>
      <c r="C65" s="121">
        <v>59</v>
      </c>
      <c r="D65" s="99" t="s">
        <v>23</v>
      </c>
      <c r="E65" s="99" t="s">
        <v>40</v>
      </c>
      <c r="F65" s="99" t="s">
        <v>573</v>
      </c>
      <c r="G65" s="42">
        <v>41504</v>
      </c>
      <c r="H65" s="99" t="s">
        <v>574</v>
      </c>
      <c r="I65" s="99" t="s">
        <v>455</v>
      </c>
      <c r="J65" s="17" t="s">
        <v>104</v>
      </c>
      <c r="K65" s="99">
        <v>53711</v>
      </c>
      <c r="L65" s="99" t="s">
        <v>456</v>
      </c>
      <c r="M65" s="99" t="s">
        <v>575</v>
      </c>
      <c r="N65" s="17" t="s">
        <v>32</v>
      </c>
      <c r="O65" s="99" t="s">
        <v>576</v>
      </c>
      <c r="P65" s="99" t="s">
        <v>58</v>
      </c>
      <c r="Q65" s="99" t="s">
        <v>577</v>
      </c>
      <c r="R65" s="112" t="s">
        <v>80</v>
      </c>
      <c r="S65" s="109" t="s">
        <v>208</v>
      </c>
      <c r="T65" s="40"/>
      <c r="U65" s="109" t="str">
        <f t="shared" si="0"/>
        <v>41504: Charles Carll was armed with a knife and reportedly attacked his wife with the knife. Police officers initially Tasered the man, but it failed to restrain him. The man ignored the officers' verbal commands and was fatally shot by the officers.[47] http://www.nbc15.com/home/headlines/1-person-dead-after-officer-involved-shooting--220067101.html</v>
      </c>
      <c r="V65" s="98"/>
      <c r="W65" s="109">
        <v>64.099999999999994</v>
      </c>
      <c r="X65" s="109"/>
      <c r="Y65" s="109"/>
      <c r="Z65" s="109"/>
      <c r="AA65" s="109"/>
      <c r="AB65" s="109"/>
      <c r="AC65" s="113"/>
      <c r="AD65" s="29"/>
      <c r="AE65" s="29"/>
      <c r="AF65" s="29"/>
      <c r="AG65" s="65"/>
    </row>
    <row r="66" spans="1:33" ht="14">
      <c r="A66" s="30">
        <v>41588.875439814801</v>
      </c>
      <c r="B66" s="99" t="s">
        <v>578</v>
      </c>
      <c r="C66" s="121">
        <v>59</v>
      </c>
      <c r="D66" s="99" t="s">
        <v>23</v>
      </c>
      <c r="E66" s="99" t="s">
        <v>82</v>
      </c>
      <c r="F66" s="99"/>
      <c r="G66" s="42">
        <v>41088</v>
      </c>
      <c r="H66" s="99" t="s">
        <v>579</v>
      </c>
      <c r="I66" s="99" t="s">
        <v>567</v>
      </c>
      <c r="J66" s="17" t="s">
        <v>213</v>
      </c>
      <c r="K66" s="99">
        <v>78613</v>
      </c>
      <c r="L66" s="99" t="s">
        <v>568</v>
      </c>
      <c r="M66" s="99" t="s">
        <v>569</v>
      </c>
      <c r="N66" s="17" t="s">
        <v>32</v>
      </c>
      <c r="O66" s="99" t="s">
        <v>580</v>
      </c>
      <c r="P66" s="99" t="s">
        <v>58</v>
      </c>
      <c r="Q66" s="99" t="s">
        <v>581</v>
      </c>
      <c r="R66" s="112" t="s">
        <v>80</v>
      </c>
      <c r="S66" s="109" t="s">
        <v>208</v>
      </c>
      <c r="T66" s="40"/>
      <c r="U66" s="109" t="str">
        <f t="shared" ref="U66:U129" si="1">CONCATENATE(G66, ": ", O66, " ", Q66)</f>
        <v>41088: Police were called O'Hara's home by his mother, who said he was destroying things in her home. Officers arrived to find O'Hara armed. Five officers and O'Hara exchanged fire and O'Hara was shot to death. http://www.statesman.com/news/news/local/grand-jury-no-bills-five-cedar-park-officers-after/nS2ck/</v>
      </c>
      <c r="V66" s="98"/>
      <c r="W66" s="109">
        <v>65.099999999999994</v>
      </c>
      <c r="X66" s="109"/>
      <c r="Y66" s="109"/>
      <c r="Z66" s="109"/>
      <c r="AA66" s="109"/>
      <c r="AB66" s="109"/>
      <c r="AC66" s="113"/>
      <c r="AD66" s="29"/>
      <c r="AE66" s="29"/>
      <c r="AF66" s="29"/>
      <c r="AG66" s="65"/>
    </row>
    <row r="67" spans="1:33" ht="12">
      <c r="A67" s="30">
        <v>41588.875439814801</v>
      </c>
      <c r="B67" s="109" t="s">
        <v>582</v>
      </c>
      <c r="C67" s="121">
        <v>75</v>
      </c>
      <c r="D67" s="109" t="s">
        <v>23</v>
      </c>
      <c r="E67" s="109" t="s">
        <v>40</v>
      </c>
      <c r="F67" s="109" t="s">
        <v>583</v>
      </c>
      <c r="G67" s="42">
        <v>41083</v>
      </c>
      <c r="H67" s="109" t="s">
        <v>584</v>
      </c>
      <c r="I67" s="55" t="s">
        <v>585</v>
      </c>
      <c r="J67" s="55" t="s">
        <v>223</v>
      </c>
      <c r="K67" s="98" t="s">
        <v>586</v>
      </c>
      <c r="L67" s="109" t="s">
        <v>587</v>
      </c>
      <c r="M67" s="109" t="s">
        <v>588</v>
      </c>
      <c r="N67" s="109" t="s">
        <v>32</v>
      </c>
      <c r="O67" s="109" t="s">
        <v>589</v>
      </c>
      <c r="P67" s="109" t="s">
        <v>58</v>
      </c>
      <c r="Q67" s="55" t="s">
        <v>590</v>
      </c>
      <c r="R67" s="109" t="s">
        <v>80</v>
      </c>
      <c r="S67" s="118" t="s">
        <v>591</v>
      </c>
      <c r="T67" s="109"/>
      <c r="U67" s="109" t="str">
        <f t="shared" si="1"/>
        <v>41083: A drunken Robinson fell down in his home, when his girlfriend wanted to call an ambulance, he threatened to kill her. She left, and someone at the medical center called police, who went to the home, and entered. Robinson shot at them, and they returned fire and killed him. http://www.maine.gov/tools/whatsnew/index.php?topic=AGOffice_Press&amp;id=460286&amp;v=reportsarticle10</v>
      </c>
      <c r="V67" s="98"/>
      <c r="W67" s="109">
        <v>66.099999999999994</v>
      </c>
      <c r="X67" s="109"/>
      <c r="Y67" s="109"/>
      <c r="Z67" s="109"/>
      <c r="AA67" s="109"/>
      <c r="AB67" s="109"/>
      <c r="AC67" s="113"/>
      <c r="AD67" s="29"/>
      <c r="AE67" s="29"/>
      <c r="AF67" s="29"/>
      <c r="AG67" s="65"/>
    </row>
    <row r="68" spans="1:33" ht="14">
      <c r="A68" s="30">
        <v>41588.875439814801</v>
      </c>
      <c r="B68" s="99" t="s">
        <v>592</v>
      </c>
      <c r="C68" s="121">
        <v>27</v>
      </c>
      <c r="D68" s="99" t="s">
        <v>91</v>
      </c>
      <c r="E68" s="99" t="s">
        <v>82</v>
      </c>
      <c r="F68" s="99"/>
      <c r="G68" s="42">
        <v>37098</v>
      </c>
      <c r="H68" s="99" t="s">
        <v>593</v>
      </c>
      <c r="I68" s="99" t="s">
        <v>311</v>
      </c>
      <c r="J68" s="99" t="s">
        <v>152</v>
      </c>
      <c r="K68" s="17" t="s">
        <v>594</v>
      </c>
      <c r="L68" s="99" t="s">
        <v>154</v>
      </c>
      <c r="M68" s="99" t="s">
        <v>595</v>
      </c>
      <c r="N68" s="99" t="s">
        <v>32</v>
      </c>
      <c r="O68" s="99" t="s">
        <v>596</v>
      </c>
      <c r="P68" s="99" t="s">
        <v>36</v>
      </c>
      <c r="Q68" s="99" t="s">
        <v>597</v>
      </c>
      <c r="R68" s="99" t="s">
        <v>80</v>
      </c>
      <c r="S68" s="112" t="s">
        <v>598</v>
      </c>
      <c r="T68" s="40"/>
      <c r="U68" s="109" t="str">
        <f t="shared" si="1"/>
        <v>37098: Slug grazed driver's shoulder when he bumped into a trooper who had drawn his 9-mm. weapon. The bullet then struck Charmene Pickering, 27, who was in the passenger seat, in her neck. http://www.nydailynews.com/archives/news/bullet-1st-hit-drug-suspect-woman-critical-shoot-article-1.922307</v>
      </c>
      <c r="V68" s="98"/>
      <c r="W68" s="109">
        <v>67.099999999999994</v>
      </c>
      <c r="X68" s="109"/>
      <c r="Y68" s="109"/>
      <c r="Z68" s="109"/>
      <c r="AA68" s="109"/>
      <c r="AB68" s="109"/>
      <c r="AC68" s="113"/>
      <c r="AD68" s="29"/>
      <c r="AE68" s="29"/>
      <c r="AF68" s="29"/>
      <c r="AG68" s="65"/>
    </row>
    <row r="69" spans="1:33" ht="14">
      <c r="A69" s="30">
        <v>41588.875439814801</v>
      </c>
      <c r="B69" s="99" t="s">
        <v>599</v>
      </c>
      <c r="C69" s="121">
        <v>48</v>
      </c>
      <c r="D69" s="99" t="s">
        <v>91</v>
      </c>
      <c r="E69" s="99" t="s">
        <v>40</v>
      </c>
      <c r="F69" s="99" t="s">
        <v>600</v>
      </c>
      <c r="G69" s="42">
        <v>38821</v>
      </c>
      <c r="H69" s="99" t="s">
        <v>601</v>
      </c>
      <c r="I69" s="99" t="s">
        <v>602</v>
      </c>
      <c r="J69" s="17" t="s">
        <v>85</v>
      </c>
      <c r="K69" s="99">
        <v>95501</v>
      </c>
      <c r="L69" s="99" t="s">
        <v>603</v>
      </c>
      <c r="M69" s="99" t="s">
        <v>604</v>
      </c>
      <c r="N69" s="17" t="s">
        <v>32</v>
      </c>
      <c r="O69" s="99" t="s">
        <v>605</v>
      </c>
      <c r="P69" s="99" t="s">
        <v>606</v>
      </c>
      <c r="Q69" s="99" t="s">
        <v>607</v>
      </c>
      <c r="R69" s="112" t="s">
        <v>100</v>
      </c>
      <c r="S69" s="109" t="s">
        <v>208</v>
      </c>
      <c r="T69" s="40"/>
      <c r="U69" s="109" t="str">
        <f t="shared" si="1"/>
        <v>38821: Moore, who had a history of mental illness and was reportedly distraught over the anniversary of her son's death, brandished a flare gun, threw items out the window of her second-story apartment and threatened to burn down the building during a more than two-hour standoff with police on April 14, 2006...when officers breached her apartment door, Moore picked up the flare gun and pointed it at them. Moore was shot nine times and died at the scene. http://www.times-standard.com/ci_7889092</v>
      </c>
      <c r="V69" s="98"/>
      <c r="W69" s="109">
        <v>68.099999999999994</v>
      </c>
      <c r="X69" s="109"/>
      <c r="Y69" s="109"/>
      <c r="Z69" s="109"/>
      <c r="AA69" s="109"/>
      <c r="AB69" s="109"/>
      <c r="AC69" s="113"/>
      <c r="AD69" s="29"/>
      <c r="AE69" s="29"/>
      <c r="AF69" s="29"/>
      <c r="AG69" s="65"/>
    </row>
    <row r="70" spans="1:33" ht="14">
      <c r="A70" s="30">
        <v>41588.875439814801</v>
      </c>
      <c r="B70" s="99" t="s">
        <v>608</v>
      </c>
      <c r="C70" s="121" t="s">
        <v>609</v>
      </c>
      <c r="D70" s="99" t="s">
        <v>91</v>
      </c>
      <c r="E70" s="99" t="s">
        <v>24</v>
      </c>
      <c r="F70" s="99" t="s">
        <v>610</v>
      </c>
      <c r="G70" s="42">
        <v>40593</v>
      </c>
      <c r="H70" s="99" t="s">
        <v>611</v>
      </c>
      <c r="I70" s="99" t="s">
        <v>612</v>
      </c>
      <c r="J70" s="17" t="s">
        <v>64</v>
      </c>
      <c r="K70" s="99">
        <v>30002</v>
      </c>
      <c r="L70" s="99" t="s">
        <v>613</v>
      </c>
      <c r="M70" s="99" t="s">
        <v>614</v>
      </c>
      <c r="N70" s="17" t="s">
        <v>314</v>
      </c>
      <c r="O70" s="99" t="s">
        <v>615</v>
      </c>
      <c r="P70" s="99" t="s">
        <v>616</v>
      </c>
      <c r="Q70" s="99" t="s">
        <v>617</v>
      </c>
      <c r="R70" s="112" t="s">
        <v>80</v>
      </c>
      <c r="S70" s="109" t="s">
        <v>208</v>
      </c>
      <c r="T70" s="40"/>
      <c r="U70" s="109" t="str">
        <f t="shared" si="1"/>
        <v>40593: Died from injuries sustained during motor vehicle accident. Police officer was estimated to be driving at twice the speed limit while not on an emergency call when she collided with another vehicle. The officer was later indicted on two counts of vehicular homicide and reckless driving. http://www.georgianewsday.com/news/73924-former-dekalb-co-officer-kristina-hambie-released-on-bond.html</v>
      </c>
      <c r="V70" s="98"/>
      <c r="W70" s="109">
        <v>69.099999999999994</v>
      </c>
      <c r="X70" s="109"/>
      <c r="Y70" s="109"/>
      <c r="Z70" s="109"/>
      <c r="AA70" s="109"/>
      <c r="AB70" s="109"/>
      <c r="AC70" s="113"/>
      <c r="AD70" s="29"/>
      <c r="AE70" s="29"/>
      <c r="AF70" s="29"/>
      <c r="AG70" s="65"/>
    </row>
    <row r="71" spans="1:33" ht="14">
      <c r="A71" s="30">
        <v>41588.875439814801</v>
      </c>
      <c r="B71" s="99" t="s">
        <v>618</v>
      </c>
      <c r="C71" s="121">
        <v>16</v>
      </c>
      <c r="D71" s="99" t="s">
        <v>23</v>
      </c>
      <c r="E71" s="99" t="s">
        <v>40</v>
      </c>
      <c r="F71" s="99" t="s">
        <v>619</v>
      </c>
      <c r="G71" s="42">
        <v>39013</v>
      </c>
      <c r="H71" s="99" t="s">
        <v>620</v>
      </c>
      <c r="I71" s="99" t="s">
        <v>602</v>
      </c>
      <c r="J71" s="17" t="s">
        <v>85</v>
      </c>
      <c r="K71" s="99">
        <v>95503</v>
      </c>
      <c r="L71" s="99" t="s">
        <v>603</v>
      </c>
      <c r="M71" s="99" t="s">
        <v>604</v>
      </c>
      <c r="N71" s="17" t="s">
        <v>32</v>
      </c>
      <c r="O71" s="99" t="s">
        <v>621</v>
      </c>
      <c r="P71" s="99" t="s">
        <v>58</v>
      </c>
      <c r="Q71" s="99" t="s">
        <v>622</v>
      </c>
      <c r="R71" s="112" t="s">
        <v>100</v>
      </c>
      <c r="S71" s="109" t="s">
        <v>623</v>
      </c>
      <c r="T71" s="40"/>
      <c r="U71" s="109" t="str">
        <f t="shared" si="1"/>
        <v>39013: County probation officers went to pick him up on a warrant. He refused; they pepper sprayed him. He pulled a hunting knife and was able to escape out the back door and into a gulch. Police were called. An officer arrived and told him to surrender. When he didn't, he was shot twice (chest and hip). http://www.northcoastjournal.com/110906/cover1109.html</v>
      </c>
      <c r="V71" s="98"/>
      <c r="W71" s="109">
        <v>70.099999999999994</v>
      </c>
      <c r="X71" s="109"/>
      <c r="Y71" s="109"/>
      <c r="Z71" s="109"/>
      <c r="AA71" s="109"/>
      <c r="AB71" s="109"/>
      <c r="AC71" s="113"/>
      <c r="AD71" s="29"/>
      <c r="AE71" s="29"/>
      <c r="AF71" s="29"/>
      <c r="AG71" s="65"/>
    </row>
    <row r="72" spans="1:33" ht="14">
      <c r="A72" s="30">
        <v>41588.875439814801</v>
      </c>
      <c r="B72" s="99" t="s">
        <v>624</v>
      </c>
      <c r="C72" s="121">
        <v>22</v>
      </c>
      <c r="D72" s="99" t="s">
        <v>23</v>
      </c>
      <c r="E72" s="99" t="s">
        <v>82</v>
      </c>
      <c r="F72" s="99"/>
      <c r="G72" s="42">
        <v>41088</v>
      </c>
      <c r="H72" s="99" t="s">
        <v>625</v>
      </c>
      <c r="I72" s="99" t="s">
        <v>626</v>
      </c>
      <c r="J72" s="99" t="s">
        <v>44</v>
      </c>
      <c r="K72" s="17" t="s">
        <v>627</v>
      </c>
      <c r="L72" s="99" t="s">
        <v>347</v>
      </c>
      <c r="M72" s="99" t="s">
        <v>628</v>
      </c>
      <c r="N72" s="99" t="s">
        <v>32</v>
      </c>
      <c r="O72" s="99" t="s">
        <v>629</v>
      </c>
      <c r="P72" s="99" t="s">
        <v>58</v>
      </c>
      <c r="Q72" s="99" t="s">
        <v>630</v>
      </c>
      <c r="R72" s="99" t="s">
        <v>80</v>
      </c>
      <c r="S72" s="112"/>
      <c r="T72" s="40"/>
      <c r="U72" s="109" t="str">
        <f t="shared" si="1"/>
        <v>41088: He was shot to death after a short police pursuit where he crashed into an occupied parked vehicle, when officers suspected he was attempting to run over an officer. http://www.dothaneagle.com/news/crime_court/article_95ec82dc-39ce-11e2-bf20-0019bb30f31a.html?mode=jqm</v>
      </c>
      <c r="V72" s="98"/>
      <c r="W72" s="109">
        <v>71.099999999999994</v>
      </c>
      <c r="X72" s="109"/>
      <c r="Y72" s="109"/>
      <c r="Z72" s="109"/>
      <c r="AA72" s="109"/>
      <c r="AB72" s="109"/>
      <c r="AC72" s="113"/>
      <c r="AD72" s="29"/>
      <c r="AE72" s="29"/>
      <c r="AF72" s="29"/>
      <c r="AG72" s="65"/>
    </row>
    <row r="73" spans="1:33" ht="14">
      <c r="A73" s="30">
        <v>41588.875439814801</v>
      </c>
      <c r="B73" s="99" t="s">
        <v>631</v>
      </c>
      <c r="C73" s="121">
        <v>19</v>
      </c>
      <c r="D73" s="99" t="s">
        <v>23</v>
      </c>
      <c r="E73" s="99" t="s">
        <v>173</v>
      </c>
      <c r="F73" s="99"/>
      <c r="G73" s="42">
        <v>38959</v>
      </c>
      <c r="H73" s="99" t="s">
        <v>632</v>
      </c>
      <c r="I73" s="99" t="s">
        <v>633</v>
      </c>
      <c r="J73" s="17" t="s">
        <v>213</v>
      </c>
      <c r="K73" s="99">
        <v>78666</v>
      </c>
      <c r="L73" s="99" t="s">
        <v>634</v>
      </c>
      <c r="M73" s="99" t="s">
        <v>635</v>
      </c>
      <c r="N73" s="17" t="s">
        <v>32</v>
      </c>
      <c r="O73" s="99" t="s">
        <v>636</v>
      </c>
      <c r="P73" s="99" t="s">
        <v>58</v>
      </c>
      <c r="Q73" s="99" t="s">
        <v>637</v>
      </c>
      <c r="R73" s="112" t="s">
        <v>36</v>
      </c>
      <c r="S73" s="109" t="s">
        <v>282</v>
      </c>
      <c r="T73" s="40"/>
      <c r="U73" s="109" t="str">
        <f t="shared" si="1"/>
        <v>38959: A police officer here shot and killed a 19-year-old man Wednesday as the man sat on his mother's chest, stabbing her with a dinner fork, in the street outside their home. http://austin.twcnews.com/content/news/170001/san-marcos-mother-speaks-of-shooting/</v>
      </c>
      <c r="V73" s="98"/>
      <c r="W73" s="109">
        <v>72.099999999999994</v>
      </c>
      <c r="X73" s="109"/>
      <c r="Y73" s="109"/>
      <c r="Z73" s="109"/>
      <c r="AA73" s="109"/>
      <c r="AB73" s="109"/>
      <c r="AC73" s="113"/>
      <c r="AD73" s="29"/>
      <c r="AE73" s="29"/>
      <c r="AF73" s="29"/>
      <c r="AG73" s="65"/>
    </row>
    <row r="74" spans="1:33" ht="12">
      <c r="A74" s="30">
        <v>41588.875439814801</v>
      </c>
      <c r="B74" s="55" t="s">
        <v>638</v>
      </c>
      <c r="C74" s="121">
        <v>36</v>
      </c>
      <c r="D74" s="109" t="s">
        <v>23</v>
      </c>
      <c r="E74" s="99" t="s">
        <v>82</v>
      </c>
      <c r="F74" s="109"/>
      <c r="G74" s="42">
        <v>37747</v>
      </c>
      <c r="H74" s="109" t="s">
        <v>639</v>
      </c>
      <c r="I74" s="109" t="s">
        <v>640</v>
      </c>
      <c r="J74" s="55" t="s">
        <v>223</v>
      </c>
      <c r="K74" s="98" t="s">
        <v>641</v>
      </c>
      <c r="L74" s="109" t="s">
        <v>642</v>
      </c>
      <c r="M74" s="109" t="s">
        <v>643</v>
      </c>
      <c r="N74" s="109" t="s">
        <v>32</v>
      </c>
      <c r="O74" s="109" t="s">
        <v>644</v>
      </c>
      <c r="P74" s="109" t="s">
        <v>58</v>
      </c>
      <c r="Q74" s="109" t="s">
        <v>645</v>
      </c>
      <c r="R74" s="109" t="s">
        <v>100</v>
      </c>
      <c r="S74" s="109" t="s">
        <v>308</v>
      </c>
      <c r="T74" s="109"/>
      <c r="U74" s="109" t="str">
        <f t="shared" si="1"/>
        <v>37747: After a standoff in which a drunken and emotionally distraught Pullen repeatedly threatened police, he approached Tactical Team officers with a gun. They shot him twice, killing him. http://www.maine.gov/tools/whatsnew/index.php?topic=AGOffice_Press&amp;id=48304&amp;v=reportsarticle10</v>
      </c>
      <c r="V74" s="98"/>
      <c r="W74" s="109">
        <v>73.099999999999994</v>
      </c>
      <c r="X74" s="109"/>
      <c r="Y74" s="109"/>
      <c r="Z74" s="109"/>
      <c r="AA74" s="109"/>
      <c r="AB74" s="109"/>
      <c r="AC74" s="113"/>
      <c r="AD74" s="29"/>
      <c r="AE74" s="29"/>
      <c r="AF74" s="29"/>
      <c r="AG74" s="65"/>
    </row>
    <row r="75" spans="1:33" ht="14">
      <c r="A75" s="30">
        <v>41588.875439814801</v>
      </c>
      <c r="B75" s="99" t="s">
        <v>646</v>
      </c>
      <c r="C75" s="121" t="s">
        <v>647</v>
      </c>
      <c r="D75" s="99" t="s">
        <v>23</v>
      </c>
      <c r="E75" s="99" t="s">
        <v>82</v>
      </c>
      <c r="F75" s="99"/>
      <c r="G75" s="42">
        <v>41149</v>
      </c>
      <c r="H75" s="99" t="s">
        <v>648</v>
      </c>
      <c r="I75" s="99" t="s">
        <v>649</v>
      </c>
      <c r="J75" s="17" t="s">
        <v>85</v>
      </c>
      <c r="K75" s="99">
        <v>90706</v>
      </c>
      <c r="L75" s="99" t="s">
        <v>539</v>
      </c>
      <c r="M75" s="99" t="s">
        <v>650</v>
      </c>
      <c r="N75" s="17" t="s">
        <v>32</v>
      </c>
      <c r="O75" s="99" t="s">
        <v>651</v>
      </c>
      <c r="P75" s="99" t="s">
        <v>36</v>
      </c>
      <c r="Q75" s="99" t="s">
        <v>652</v>
      </c>
      <c r="R75" s="112" t="s">
        <v>80</v>
      </c>
      <c r="S75" s="109" t="s">
        <v>208</v>
      </c>
      <c r="T75" s="40"/>
      <c r="U75" s="109" t="str">
        <f t="shared" si="1"/>
        <v>41149: A police chase began in Fullerton after Shull refused to pull over for a traffic violation. Eventually a collision occurred between at least one police car and the man's vehicle. Police exited their cars, and shot Shull to death after he allegedly tried to run them over. http://blogs.ocweekly.com/navelgazing/2012/08/fullerton_police_kill_driver_a.php</v>
      </c>
      <c r="V75" s="98"/>
      <c r="W75" s="109">
        <v>74.099999999999994</v>
      </c>
      <c r="X75" s="109"/>
      <c r="Y75" s="109"/>
      <c r="Z75" s="109"/>
      <c r="AA75" s="109"/>
      <c r="AB75" s="109"/>
      <c r="AC75" s="113"/>
      <c r="AD75" s="29"/>
      <c r="AE75" s="29"/>
      <c r="AF75" s="29"/>
      <c r="AG75" s="65"/>
    </row>
    <row r="76" spans="1:33" ht="14">
      <c r="A76" s="30">
        <v>41588.875439814801</v>
      </c>
      <c r="B76" s="99" t="s">
        <v>653</v>
      </c>
      <c r="C76" s="121" t="s">
        <v>361</v>
      </c>
      <c r="D76" s="99" t="s">
        <v>23</v>
      </c>
      <c r="E76" s="99" t="s">
        <v>82</v>
      </c>
      <c r="F76" s="99"/>
      <c r="G76" s="42">
        <v>41020</v>
      </c>
      <c r="H76" s="99" t="s">
        <v>654</v>
      </c>
      <c r="I76" s="99" t="s">
        <v>655</v>
      </c>
      <c r="J76" s="17" t="s">
        <v>413</v>
      </c>
      <c r="K76" s="99">
        <v>72921</v>
      </c>
      <c r="L76" s="99" t="s">
        <v>656</v>
      </c>
      <c r="M76" s="99" t="s">
        <v>657</v>
      </c>
      <c r="N76" s="17" t="s">
        <v>32</v>
      </c>
      <c r="O76" s="99" t="s">
        <v>658</v>
      </c>
      <c r="P76" s="99" t="s">
        <v>58</v>
      </c>
      <c r="Q76" s="99" t="s">
        <v>659</v>
      </c>
      <c r="R76" s="112" t="s">
        <v>80</v>
      </c>
      <c r="S76" s="109" t="s">
        <v>208</v>
      </c>
      <c r="T76" s="40"/>
      <c r="U76" s="109" t="str">
        <f t="shared" si="1"/>
        <v>41020: An officer stopped Snyder for a speeding violation. Snyder fled on foot until he was caught by the officer. When the officer attempted to place handcuffs on Snyder, he attempted to choke the officer who then fatally shot him. http://www.arktimes.com/ArkansasBlog/archives/2012/04/22/state-trooper-shoots-man-after-crawford-county-traffic-stop</v>
      </c>
      <c r="V76" s="98"/>
      <c r="W76" s="109">
        <v>75.099999999999994</v>
      </c>
      <c r="X76" s="109"/>
      <c r="Y76" s="109"/>
      <c r="Z76" s="109"/>
      <c r="AA76" s="109"/>
      <c r="AB76" s="109"/>
      <c r="AC76" s="113"/>
      <c r="AD76" s="29"/>
      <c r="AE76" s="29"/>
      <c r="AF76" s="29"/>
      <c r="AG76" s="65"/>
    </row>
    <row r="77" spans="1:33" ht="14">
      <c r="A77" s="30">
        <v>41588.875439814801</v>
      </c>
      <c r="B77" s="99" t="s">
        <v>660</v>
      </c>
      <c r="C77" s="121">
        <v>72</v>
      </c>
      <c r="D77" s="99" t="s">
        <v>23</v>
      </c>
      <c r="E77" s="99" t="s">
        <v>82</v>
      </c>
      <c r="F77" s="99"/>
      <c r="G77" s="42">
        <v>41326</v>
      </c>
      <c r="H77" s="99" t="s">
        <v>661</v>
      </c>
      <c r="I77" s="99" t="s">
        <v>662</v>
      </c>
      <c r="J77" s="17" t="s">
        <v>143</v>
      </c>
      <c r="K77" s="99">
        <v>17345</v>
      </c>
      <c r="L77" s="99" t="s">
        <v>145</v>
      </c>
      <c r="M77" s="99" t="s">
        <v>663</v>
      </c>
      <c r="N77" s="17" t="s">
        <v>32</v>
      </c>
      <c r="O77" s="99" t="s">
        <v>664</v>
      </c>
      <c r="P77" s="99" t="s">
        <v>58</v>
      </c>
      <c r="Q77" s="99" t="s">
        <v>665</v>
      </c>
      <c r="R77" s="112" t="s">
        <v>100</v>
      </c>
      <c r="S77" s="109" t="s">
        <v>208</v>
      </c>
      <c r="T77" s="40"/>
      <c r="U77" s="109" t="str">
        <f t="shared" si="1"/>
        <v>41326: Thompson called a crisis line to say he was armed and suicidal, and police were contact and sent to his home. Officers were allegedly trying to negotiate with Thompson when he fired one shot at them with a rifle and ran outside. He encountered another officer who fired at him four times with a patrol rifle, killing him. http://www.ydr.com/crime/ci_22634312/shooting-closes-hykes-mill-road-conewago-township</v>
      </c>
      <c r="V77" s="98"/>
      <c r="W77" s="109">
        <v>76.099999999999994</v>
      </c>
      <c r="X77" s="109"/>
      <c r="Y77" s="109"/>
      <c r="Z77" s="109"/>
      <c r="AA77" s="109"/>
      <c r="AB77" s="109"/>
      <c r="AC77" s="113"/>
      <c r="AD77" s="29"/>
      <c r="AE77" s="29"/>
      <c r="AF77" s="29"/>
      <c r="AG77" s="65"/>
    </row>
    <row r="78" spans="1:33" ht="12">
      <c r="A78" s="30">
        <v>41588.875439814801</v>
      </c>
      <c r="B78" s="109" t="s">
        <v>666</v>
      </c>
      <c r="C78" s="59">
        <v>27</v>
      </c>
      <c r="D78" s="109" t="s">
        <v>23</v>
      </c>
      <c r="E78" s="109" t="s">
        <v>40</v>
      </c>
      <c r="F78" s="109" t="s">
        <v>667</v>
      </c>
      <c r="G78" s="42">
        <v>41575</v>
      </c>
      <c r="H78" s="109" t="s">
        <v>668</v>
      </c>
      <c r="I78" s="109" t="s">
        <v>669</v>
      </c>
      <c r="J78" s="109" t="s">
        <v>213</v>
      </c>
      <c r="K78" s="98" t="s">
        <v>670</v>
      </c>
      <c r="L78" s="109" t="s">
        <v>671</v>
      </c>
      <c r="M78" s="109" t="s">
        <v>672</v>
      </c>
      <c r="N78" s="109" t="s">
        <v>32</v>
      </c>
      <c r="O78" s="109" t="s">
        <v>673</v>
      </c>
      <c r="P78" s="109" t="s">
        <v>58</v>
      </c>
      <c r="Q78" s="109" t="s">
        <v>674</v>
      </c>
      <c r="R78" s="109" t="s">
        <v>80</v>
      </c>
      <c r="S78" s="25" t="s">
        <v>208</v>
      </c>
      <c r="T78" s="109"/>
      <c r="U78" s="109" t="str">
        <f t="shared" si="1"/>
        <v>41575: Officers approached Peterson during a disturbance call. He led them on a foot chase before being shot and killed. http://crimeblog.dallasnews.com/2013/10/duncanville-police-fatally-shoot-suspect-monday-morning.html/</v>
      </c>
      <c r="V78" s="98"/>
      <c r="W78" s="109">
        <v>77.099999999999994</v>
      </c>
      <c r="X78" s="109"/>
      <c r="Y78" s="109"/>
      <c r="Z78" s="109"/>
      <c r="AA78" s="109"/>
      <c r="AB78" s="109"/>
      <c r="AC78" s="113"/>
      <c r="AD78" s="29"/>
      <c r="AE78" s="29"/>
      <c r="AF78" s="29"/>
      <c r="AG78" s="65"/>
    </row>
    <row r="79" spans="1:33" ht="14">
      <c r="A79" s="30">
        <v>41588.875439814801</v>
      </c>
      <c r="B79" s="99" t="s">
        <v>675</v>
      </c>
      <c r="C79" s="121">
        <v>31</v>
      </c>
      <c r="D79" s="99" t="s">
        <v>23</v>
      </c>
      <c r="E79" s="99" t="s">
        <v>40</v>
      </c>
      <c r="F79" s="99" t="s">
        <v>676</v>
      </c>
      <c r="G79" s="42">
        <v>41303</v>
      </c>
      <c r="H79" s="99" t="s">
        <v>677</v>
      </c>
      <c r="I79" s="99" t="s">
        <v>678</v>
      </c>
      <c r="J79" s="17" t="s">
        <v>213</v>
      </c>
      <c r="K79" s="99">
        <v>76117</v>
      </c>
      <c r="L79" s="99" t="s">
        <v>243</v>
      </c>
      <c r="M79" s="99" t="s">
        <v>679</v>
      </c>
      <c r="N79" s="17" t="s">
        <v>32</v>
      </c>
      <c r="O79" s="99" t="s">
        <v>680</v>
      </c>
      <c r="P79" s="99" t="s">
        <v>36</v>
      </c>
      <c r="Q79" s="99" t="s">
        <v>681</v>
      </c>
      <c r="R79" s="112" t="s">
        <v>80</v>
      </c>
      <c r="S79" s="109" t="s">
        <v>208</v>
      </c>
      <c r="T79" s="40"/>
      <c r="U79" s="109" t="str">
        <f t="shared" si="1"/>
        <v>41303: Officers responded to a police report that a fugitive was behind a building they happened to be at. Upon discovering the suspect, he opened fire wounding an officer. The officers returned fire, fatally wounding the suspect. http://www.wfaa.com/news/crime/Cell-video-shows-aftermath-Ofc-involved-shooting-189090131.html</v>
      </c>
      <c r="V79" s="98"/>
      <c r="W79" s="109">
        <v>78.099999999999994</v>
      </c>
      <c r="X79" s="109"/>
      <c r="Y79" s="109"/>
      <c r="Z79" s="109"/>
      <c r="AA79" s="109"/>
      <c r="AB79" s="109"/>
      <c r="AC79" s="113"/>
      <c r="AD79" s="29"/>
      <c r="AE79" s="29"/>
      <c r="AF79" s="29"/>
      <c r="AG79" s="65"/>
    </row>
    <row r="80" spans="1:33" ht="14">
      <c r="A80" s="30">
        <v>41588.875439814801</v>
      </c>
      <c r="B80" s="99" t="s">
        <v>682</v>
      </c>
      <c r="C80" s="121">
        <v>21</v>
      </c>
      <c r="D80" s="99" t="s">
        <v>23</v>
      </c>
      <c r="E80" s="99" t="s">
        <v>40</v>
      </c>
      <c r="F80" s="99" t="s">
        <v>683</v>
      </c>
      <c r="G80" s="42">
        <v>41290</v>
      </c>
      <c r="H80" s="99" t="s">
        <v>684</v>
      </c>
      <c r="I80" s="99" t="s">
        <v>685</v>
      </c>
      <c r="J80" s="17" t="s">
        <v>195</v>
      </c>
      <c r="K80" s="99">
        <v>85326</v>
      </c>
      <c r="L80" s="99" t="s">
        <v>686</v>
      </c>
      <c r="M80" s="99" t="s">
        <v>687</v>
      </c>
      <c r="N80" s="17" t="s">
        <v>32</v>
      </c>
      <c r="O80" s="99" t="s">
        <v>688</v>
      </c>
      <c r="P80" s="99" t="s">
        <v>36</v>
      </c>
      <c r="Q80" s="99" t="s">
        <v>689</v>
      </c>
      <c r="R80" s="112" t="s">
        <v>80</v>
      </c>
      <c r="S80" s="109" t="s">
        <v>208</v>
      </c>
      <c r="T80" s="40"/>
      <c r="U80" s="109" t="str">
        <f t="shared" si="1"/>
        <v>41290: An officer fatally shot Shobe after he pointed gun at police and fired at least one round. http://www.azfamily.com/news/Officers-shoot-kill-armed-suspect-outside-Buckeye-home-137409458.html</v>
      </c>
      <c r="V80" s="98"/>
      <c r="W80" s="109">
        <v>79.099999999999994</v>
      </c>
      <c r="X80" s="109"/>
      <c r="Y80" s="109"/>
      <c r="Z80" s="109"/>
      <c r="AA80" s="109"/>
      <c r="AB80" s="109"/>
      <c r="AC80" s="113"/>
      <c r="AD80" s="29"/>
      <c r="AE80" s="29"/>
      <c r="AF80" s="29"/>
      <c r="AG80" s="65"/>
    </row>
    <row r="81" spans="1:33" ht="14">
      <c r="A81" s="30">
        <v>41588.875439814801</v>
      </c>
      <c r="B81" s="99" t="s">
        <v>690</v>
      </c>
      <c r="C81" s="121">
        <v>15</v>
      </c>
      <c r="D81" s="99" t="s">
        <v>23</v>
      </c>
      <c r="E81" s="99" t="s">
        <v>24</v>
      </c>
      <c r="F81" s="99" t="s">
        <v>691</v>
      </c>
      <c r="G81" s="42">
        <v>41224</v>
      </c>
      <c r="H81" s="99" t="s">
        <v>692</v>
      </c>
      <c r="I81" s="99" t="s">
        <v>327</v>
      </c>
      <c r="J81" s="99" t="s">
        <v>328</v>
      </c>
      <c r="K81" s="17" t="s">
        <v>693</v>
      </c>
      <c r="L81" s="99" t="s">
        <v>329</v>
      </c>
      <c r="M81" s="99" t="s">
        <v>330</v>
      </c>
      <c r="N81" s="99" t="s">
        <v>32</v>
      </c>
      <c r="O81" s="99" t="s">
        <v>694</v>
      </c>
      <c r="P81" s="99" t="s">
        <v>36</v>
      </c>
      <c r="Q81" s="99" t="s">
        <v>695</v>
      </c>
      <c r="R81" s="99" t="s">
        <v>80</v>
      </c>
      <c r="S81" s="112"/>
      <c r="T81" s="40"/>
      <c r="U81" s="109" t="str">
        <f t="shared" si="1"/>
        <v>41224: A 15-year-old who allegedly pointed a gun at officers was shot in the head by police in the South Side’s Greater Grand Crossing neighborhood, authorities said. Officers said they saw Dakota Bright with a handgun The police state that officers approached, Dakota fled on foot, the officers chased him. During the pursuit, the officers shot Dakota. A weapon was recovered at the scene, police said. Bright, of the 7600 block South Emerald, was declared dead on the scene at 4:11 p.m., according to the Cook County medical examiner’s office. Officials at the morgue said Saturday that the cause of death was a gunshot wound to the head, and they could not provide further details. http://www.suntimes.com/news/crime/16297114-418/officer-fatally-shoots-suspect-with-gun-on-south-side.html</v>
      </c>
      <c r="V81" s="98"/>
      <c r="W81" s="109">
        <v>80.099999999999994</v>
      </c>
      <c r="X81" s="109"/>
      <c r="Y81" s="109"/>
      <c r="Z81" s="109"/>
      <c r="AA81" s="109"/>
      <c r="AB81" s="109"/>
      <c r="AC81" s="113"/>
      <c r="AD81" s="29"/>
      <c r="AE81" s="29"/>
      <c r="AF81" s="29"/>
      <c r="AG81" s="65"/>
    </row>
    <row r="82" spans="1:33" ht="12">
      <c r="A82" s="30">
        <v>41588.875439814801</v>
      </c>
      <c r="B82" s="55" t="s">
        <v>696</v>
      </c>
      <c r="C82" s="121">
        <v>33</v>
      </c>
      <c r="D82" s="109" t="s">
        <v>23</v>
      </c>
      <c r="E82" s="99" t="s">
        <v>82</v>
      </c>
      <c r="F82" s="109"/>
      <c r="G82" s="42">
        <v>37687</v>
      </c>
      <c r="H82" s="109" t="s">
        <v>697</v>
      </c>
      <c r="I82" s="109" t="s">
        <v>698</v>
      </c>
      <c r="J82" s="55" t="s">
        <v>223</v>
      </c>
      <c r="K82" s="98" t="s">
        <v>699</v>
      </c>
      <c r="L82" s="109" t="s">
        <v>145</v>
      </c>
      <c r="M82" s="109" t="s">
        <v>700</v>
      </c>
      <c r="N82" s="109" t="s">
        <v>32</v>
      </c>
      <c r="O82" s="109" t="s">
        <v>701</v>
      </c>
      <c r="P82" s="109" t="s">
        <v>58</v>
      </c>
      <c r="Q82" s="109" t="s">
        <v>702</v>
      </c>
      <c r="R82" s="109" t="s">
        <v>80</v>
      </c>
      <c r="S82" s="109" t="s">
        <v>308</v>
      </c>
      <c r="T82" s="109"/>
      <c r="U82" s="109" t="str">
        <f t="shared" si="1"/>
        <v>37687: Pelletier was fleeing the police in his vehicle, fired his handgun at police. Police returned fire that resulted in Pelletier’s death. http://www.maine.gov/tools/whatsnew/index.php?topic=AGOffice_Press&amp;id=48296&amp;v=reportsarticle10</v>
      </c>
      <c r="V82" s="98"/>
      <c r="W82" s="109">
        <v>81.099999999999994</v>
      </c>
      <c r="X82" s="109"/>
      <c r="Y82" s="109"/>
      <c r="Z82" s="109"/>
      <c r="AA82" s="109"/>
      <c r="AB82" s="109"/>
      <c r="AC82" s="113"/>
      <c r="AD82" s="29"/>
      <c r="AE82" s="29"/>
      <c r="AF82" s="29"/>
      <c r="AG82" s="65"/>
    </row>
    <row r="83" spans="1:33" ht="14">
      <c r="A83" s="30">
        <v>41588.875439814801</v>
      </c>
      <c r="B83" s="99" t="s">
        <v>703</v>
      </c>
      <c r="C83" s="121">
        <v>32</v>
      </c>
      <c r="D83" s="99" t="s">
        <v>23</v>
      </c>
      <c r="E83" s="99" t="s">
        <v>82</v>
      </c>
      <c r="F83" s="99"/>
      <c r="G83" s="42">
        <v>37499</v>
      </c>
      <c r="H83" s="99" t="s">
        <v>704</v>
      </c>
      <c r="I83" s="99" t="s">
        <v>705</v>
      </c>
      <c r="J83" s="99" t="s">
        <v>124</v>
      </c>
      <c r="K83" s="17" t="s">
        <v>706</v>
      </c>
      <c r="L83" s="99" t="s">
        <v>707</v>
      </c>
      <c r="M83" s="99" t="s">
        <v>708</v>
      </c>
      <c r="N83" s="99" t="s">
        <v>32</v>
      </c>
      <c r="O83" s="99" t="s">
        <v>709</v>
      </c>
      <c r="P83" s="99" t="s">
        <v>36</v>
      </c>
      <c r="Q83" s="99" t="s">
        <v>710</v>
      </c>
      <c r="R83" s="99" t="s">
        <v>80</v>
      </c>
      <c r="S83" s="112"/>
      <c r="T83" s="40"/>
      <c r="U83" s="109" t="str">
        <f t="shared" si="1"/>
        <v>37499: Culp was killed after Culp's girlfriend called 911 to complain about her boyfriend's abusive behavior. When she told him to leave, he "flipped" and threatened to kill her. After calling 911 he woman walked out of the house in the 1500 block McDougall Avenue. As she walked toward the officer who had been dispatched, Culp pointed two guns at her. The woman said that she screamed and that the officer shot Culp. http://community.seattletimes.nwsource.com/archive/?date=20021023&amp;slug=shooting23n</v>
      </c>
      <c r="V83" s="98"/>
      <c r="W83" s="109">
        <v>82.1</v>
      </c>
      <c r="X83" s="109"/>
      <c r="Y83" s="109"/>
      <c r="Z83" s="109"/>
      <c r="AA83" s="109"/>
      <c r="AB83" s="109"/>
      <c r="AC83" s="113"/>
      <c r="AD83" s="29"/>
      <c r="AE83" s="29"/>
      <c r="AF83" s="29"/>
      <c r="AG83" s="65"/>
    </row>
    <row r="84" spans="1:33" ht="12">
      <c r="A84" s="30">
        <v>41588.875439814801</v>
      </c>
      <c r="B84" s="109" t="s">
        <v>711</v>
      </c>
      <c r="C84" s="121">
        <v>21</v>
      </c>
      <c r="D84" s="109" t="s">
        <v>23</v>
      </c>
      <c r="E84" s="99" t="s">
        <v>82</v>
      </c>
      <c r="F84" s="109"/>
      <c r="G84" s="42">
        <v>39494</v>
      </c>
      <c r="H84" s="109" t="s">
        <v>712</v>
      </c>
      <c r="I84" s="55" t="s">
        <v>713</v>
      </c>
      <c r="J84" s="55" t="s">
        <v>223</v>
      </c>
      <c r="K84" s="98" t="s">
        <v>714</v>
      </c>
      <c r="L84" s="109" t="s">
        <v>587</v>
      </c>
      <c r="M84" s="109" t="s">
        <v>715</v>
      </c>
      <c r="N84" s="109" t="s">
        <v>32</v>
      </c>
      <c r="O84" s="109" t="s">
        <v>716</v>
      </c>
      <c r="P84" s="109" t="s">
        <v>36</v>
      </c>
      <c r="Q84" s="55" t="s">
        <v>717</v>
      </c>
      <c r="R84" s="109" t="s">
        <v>100</v>
      </c>
      <c r="S84" s="109" t="s">
        <v>229</v>
      </c>
      <c r="T84" s="109"/>
      <c r="U84" s="109" t="str">
        <f t="shared" si="1"/>
        <v>39494: McDowell was apparently suicidal and when he pointed his shotgun at officers, three shot and killed him. http://www.onlinesentinel.com/archive/harmony-police-shoot-armed-man.html</v>
      </c>
      <c r="V84" s="98"/>
      <c r="W84" s="109">
        <v>83.1</v>
      </c>
      <c r="X84" s="109"/>
      <c r="Y84" s="109"/>
      <c r="Z84" s="109"/>
      <c r="AA84" s="109"/>
      <c r="AB84" s="109"/>
      <c r="AC84" s="113"/>
      <c r="AD84" s="29"/>
      <c r="AE84" s="29"/>
      <c r="AF84" s="29"/>
      <c r="AG84" s="65"/>
    </row>
    <row r="85" spans="1:33" ht="12">
      <c r="A85" s="30">
        <v>41588.875439814801</v>
      </c>
      <c r="B85" s="55" t="s">
        <v>718</v>
      </c>
      <c r="C85" s="121">
        <v>32</v>
      </c>
      <c r="D85" s="109" t="s">
        <v>23</v>
      </c>
      <c r="E85" s="99" t="s">
        <v>82</v>
      </c>
      <c r="F85" s="109"/>
      <c r="G85" s="42">
        <v>36546</v>
      </c>
      <c r="H85" s="109" t="s">
        <v>719</v>
      </c>
      <c r="I85" s="109" t="s">
        <v>720</v>
      </c>
      <c r="J85" s="55" t="s">
        <v>223</v>
      </c>
      <c r="K85" s="98" t="s">
        <v>721</v>
      </c>
      <c r="L85" s="109" t="s">
        <v>354</v>
      </c>
      <c r="M85" s="109" t="s">
        <v>722</v>
      </c>
      <c r="N85" s="109" t="s">
        <v>32</v>
      </c>
      <c r="O85" s="109" t="s">
        <v>723</v>
      </c>
      <c r="P85" s="109" t="s">
        <v>58</v>
      </c>
      <c r="Q85" s="109" t="s">
        <v>724</v>
      </c>
      <c r="R85" s="109" t="s">
        <v>100</v>
      </c>
      <c r="S85" s="109" t="s">
        <v>308</v>
      </c>
      <c r="T85" s="109"/>
      <c r="U85" s="109" t="str">
        <f t="shared" si="1"/>
        <v>36546: Officers tried to talk Bennett out of the house he shared with his mother and grandmother. When Bennett emerged, Herrick said, he fired a shotgun at officers, and they returned fire, killing him. http://www.aele.org/law/2009all02/2009-02MLJ101.pdf</v>
      </c>
      <c r="V85" s="98"/>
      <c r="W85" s="109">
        <v>84.1</v>
      </c>
      <c r="X85" s="109"/>
      <c r="Y85" s="109"/>
      <c r="Z85" s="109"/>
      <c r="AA85" s="109"/>
      <c r="AB85" s="109"/>
      <c r="AC85" s="113"/>
      <c r="AD85" s="29"/>
      <c r="AE85" s="29"/>
      <c r="AF85" s="29"/>
      <c r="AG85" s="65"/>
    </row>
    <row r="86" spans="1:33" ht="12">
      <c r="A86" s="30">
        <v>41588.875439814801</v>
      </c>
      <c r="B86" s="109" t="s">
        <v>725</v>
      </c>
      <c r="C86" s="121">
        <v>21</v>
      </c>
      <c r="D86" s="109" t="s">
        <v>91</v>
      </c>
      <c r="E86" s="109" t="s">
        <v>40</v>
      </c>
      <c r="F86" s="109" t="s">
        <v>726</v>
      </c>
      <c r="G86" s="42">
        <v>41215</v>
      </c>
      <c r="H86" s="109" t="s">
        <v>727</v>
      </c>
      <c r="I86" s="109" t="s">
        <v>728</v>
      </c>
      <c r="J86" s="109" t="s">
        <v>431</v>
      </c>
      <c r="K86" s="98" t="s">
        <v>729</v>
      </c>
      <c r="L86" s="109" t="s">
        <v>432</v>
      </c>
      <c r="M86" s="109" t="s">
        <v>730</v>
      </c>
      <c r="N86" s="109" t="s">
        <v>32</v>
      </c>
      <c r="O86" s="109" t="s">
        <v>731</v>
      </c>
      <c r="P86" s="109" t="s">
        <v>732</v>
      </c>
      <c r="Q86" s="109" t="s">
        <v>733</v>
      </c>
      <c r="R86" s="109" t="s">
        <v>734</v>
      </c>
      <c r="S86" s="25" t="s">
        <v>735</v>
      </c>
      <c r="T86" s="109"/>
      <c r="U86" s="109" t="str">
        <f t="shared" si="1"/>
        <v>41215: Willard was shot and killed by undercover officers in the parking lot of an apartment complex. They stated that they saw Willard “involved in drug activity” in her car at the apartments. http://fox13now.com/2014/06/19/charged-officer-charged-with-manslaughter-in-shooting-death-of-west-valley-woman/</v>
      </c>
      <c r="V86" s="98"/>
      <c r="W86" s="109">
        <v>85.1</v>
      </c>
      <c r="X86" s="109"/>
      <c r="Y86" s="109"/>
      <c r="Z86" s="109"/>
      <c r="AA86" s="109"/>
      <c r="AB86" s="109"/>
      <c r="AC86" s="113"/>
      <c r="AD86" s="29"/>
      <c r="AE86" s="29"/>
      <c r="AF86" s="29"/>
      <c r="AG86" s="65"/>
    </row>
    <row r="87" spans="1:33" ht="14">
      <c r="A87" s="30">
        <v>41588.875439814801</v>
      </c>
      <c r="B87" s="99" t="s">
        <v>736</v>
      </c>
      <c r="C87" s="121" t="s">
        <v>737</v>
      </c>
      <c r="D87" s="99" t="s">
        <v>23</v>
      </c>
      <c r="E87" s="99" t="s">
        <v>82</v>
      </c>
      <c r="F87" s="99"/>
      <c r="G87" s="42">
        <v>41199</v>
      </c>
      <c r="H87" s="99" t="s">
        <v>738</v>
      </c>
      <c r="I87" s="99" t="s">
        <v>739</v>
      </c>
      <c r="J87" s="17" t="s">
        <v>64</v>
      </c>
      <c r="K87" s="99">
        <v>30141</v>
      </c>
      <c r="L87" s="99" t="s">
        <v>740</v>
      </c>
      <c r="M87" s="99" t="s">
        <v>741</v>
      </c>
      <c r="N87" s="17" t="s">
        <v>32</v>
      </c>
      <c r="O87" s="99" t="s">
        <v>742</v>
      </c>
      <c r="P87" s="99" t="s">
        <v>36</v>
      </c>
      <c r="Q87" s="99" t="s">
        <v>743</v>
      </c>
      <c r="R87" s="112" t="s">
        <v>80</v>
      </c>
      <c r="S87" s="109" t="s">
        <v>208</v>
      </c>
      <c r="T87" s="40"/>
      <c r="U87" s="109" t="str">
        <f t="shared" si="1"/>
        <v>41199: Officers attempted to serve a narcotics search warrant. Officers claim Hammet “brandished some type of weapon” and fatally shot him. Family members claim Hammett was unarmed and that police did not recover a gun or anything that could be considered a weapon. Narcotics were not found at the scene. http://www.wsbtv.com/news/news/local/police-shoot-man-while-serving-warrant-paulding-co/nSgB7/</v>
      </c>
      <c r="V87" s="98"/>
      <c r="W87" s="109">
        <v>86.1</v>
      </c>
      <c r="X87" s="109"/>
      <c r="Y87" s="109"/>
      <c r="Z87" s="109"/>
      <c r="AA87" s="109"/>
      <c r="AB87" s="109"/>
      <c r="AC87" s="113"/>
      <c r="AD87" s="29"/>
      <c r="AE87" s="29"/>
      <c r="AF87" s="29"/>
      <c r="AG87" s="65"/>
    </row>
    <row r="88" spans="1:33" ht="14">
      <c r="A88" s="30">
        <v>41588.875439814801</v>
      </c>
      <c r="B88" s="99" t="s">
        <v>744</v>
      </c>
      <c r="C88" s="121">
        <v>39</v>
      </c>
      <c r="D88" s="99" t="s">
        <v>23</v>
      </c>
      <c r="E88" s="99" t="s">
        <v>40</v>
      </c>
      <c r="F88" s="99" t="s">
        <v>745</v>
      </c>
      <c r="G88" s="42">
        <v>40940</v>
      </c>
      <c r="H88" s="99" t="s">
        <v>746</v>
      </c>
      <c r="I88" s="99" t="s">
        <v>747</v>
      </c>
      <c r="J88" s="99" t="s">
        <v>195</v>
      </c>
      <c r="K88" s="17" t="s">
        <v>748</v>
      </c>
      <c r="L88" s="99" t="s">
        <v>749</v>
      </c>
      <c r="M88" s="99" t="s">
        <v>750</v>
      </c>
      <c r="N88" s="99" t="s">
        <v>32</v>
      </c>
      <c r="O88" s="99" t="s">
        <v>751</v>
      </c>
      <c r="P88" s="99" t="s">
        <v>36</v>
      </c>
      <c r="Q88" s="99" t="s">
        <v>752</v>
      </c>
      <c r="R88" s="99" t="s">
        <v>100</v>
      </c>
      <c r="S88" s="112"/>
      <c r="T88" s="40"/>
      <c r="U88" s="109" t="str">
        <f t="shared" si="1"/>
        <v>40940: Police responded to report of a potentially suicidal man who reportedly threatened to also kill five children who were with him. Arriving officers heard screams just prior to Haskel exiting the residence with a handgun in his hand. Officers shot at Haskell who returned fire. Haskell was struck at least twice and died at the scene. http://www.reviewjournal.com/news/nevada-and-west/police-shoot-kill-man-lake-havasu-city</v>
      </c>
      <c r="V88" s="98"/>
      <c r="W88" s="109">
        <v>87.1</v>
      </c>
      <c r="X88" s="109"/>
      <c r="Y88" s="109"/>
      <c r="Z88" s="109"/>
      <c r="AA88" s="109"/>
      <c r="AB88" s="109"/>
      <c r="AC88" s="113"/>
      <c r="AD88" s="29"/>
      <c r="AE88" s="29"/>
      <c r="AF88" s="29"/>
      <c r="AG88" s="65"/>
    </row>
    <row r="89" spans="1:33" ht="12">
      <c r="A89" s="30">
        <v>41588.875439814801</v>
      </c>
      <c r="B89" s="109" t="s">
        <v>753</v>
      </c>
      <c r="C89" s="121">
        <v>58</v>
      </c>
      <c r="D89" s="109" t="s">
        <v>23</v>
      </c>
      <c r="E89" s="109" t="s">
        <v>40</v>
      </c>
      <c r="F89" s="109" t="s">
        <v>754</v>
      </c>
      <c r="G89" s="42">
        <v>41112</v>
      </c>
      <c r="H89" s="109" t="s">
        <v>755</v>
      </c>
      <c r="I89" s="109" t="s">
        <v>756</v>
      </c>
      <c r="J89" s="109" t="s">
        <v>439</v>
      </c>
      <c r="K89" s="98" t="s">
        <v>757</v>
      </c>
      <c r="L89" s="109" t="s">
        <v>165</v>
      </c>
      <c r="M89" s="109" t="s">
        <v>758</v>
      </c>
      <c r="N89" s="109" t="s">
        <v>32</v>
      </c>
      <c r="O89" s="109" t="s">
        <v>759</v>
      </c>
      <c r="P89" s="109" t="s">
        <v>760</v>
      </c>
      <c r="Q89" s="109" t="s">
        <v>761</v>
      </c>
      <c r="R89" s="109" t="s">
        <v>80</v>
      </c>
      <c r="S89" s="25" t="s">
        <v>735</v>
      </c>
      <c r="T89" s="109"/>
      <c r="U89" s="109" t="str">
        <f t="shared" si="1"/>
        <v>41112: Walsh was shot to death by officers after aiming a rifle at them. Police were responding to a report of shots fired. http://fox4kc.com/2012/07/22/officer-involved-shooting-investigated-in-south-kansas-city/</v>
      </c>
      <c r="V89" s="98"/>
      <c r="W89" s="109">
        <v>88.1</v>
      </c>
      <c r="X89" s="109"/>
      <c r="Y89" s="109"/>
      <c r="Z89" s="109"/>
      <c r="AA89" s="109"/>
      <c r="AB89" s="109"/>
      <c r="AC89" s="113"/>
      <c r="AD89" s="29"/>
      <c r="AE89" s="29"/>
      <c r="AF89" s="29"/>
      <c r="AG89" s="65"/>
    </row>
    <row r="90" spans="1:33" ht="12">
      <c r="A90" s="30">
        <v>41588.875439814801</v>
      </c>
      <c r="B90" s="109" t="s">
        <v>762</v>
      </c>
      <c r="C90" s="121">
        <v>23</v>
      </c>
      <c r="D90" s="109" t="s">
        <v>23</v>
      </c>
      <c r="E90" s="109" t="s">
        <v>82</v>
      </c>
      <c r="F90" s="109"/>
      <c r="G90" s="42">
        <v>40421</v>
      </c>
      <c r="H90" s="109" t="s">
        <v>763</v>
      </c>
      <c r="I90" s="109" t="s">
        <v>764</v>
      </c>
      <c r="J90" s="109" t="s">
        <v>124</v>
      </c>
      <c r="K90" s="98" t="s">
        <v>765</v>
      </c>
      <c r="L90" s="109" t="s">
        <v>126</v>
      </c>
      <c r="M90" s="109" t="s">
        <v>766</v>
      </c>
      <c r="N90" s="109" t="s">
        <v>32</v>
      </c>
      <c r="O90" s="109" t="s">
        <v>767</v>
      </c>
      <c r="P90" s="109" t="s">
        <v>760</v>
      </c>
      <c r="Q90" s="109" t="s">
        <v>768</v>
      </c>
      <c r="R90" s="109" t="s">
        <v>100</v>
      </c>
      <c r="S90" s="25" t="s">
        <v>769</v>
      </c>
      <c r="T90" s="109"/>
      <c r="U90" s="109" t="str">
        <f t="shared" si="1"/>
        <v>40421: Shot while advancing a pickup truck towards officer “in an aggressive manner” after vehicle crashed following a chase. Police had pursued Young on suspicion of driving a stolen vehicle. http://seattletimes.com/html/localnews/2014497350_inquest15m.html</v>
      </c>
      <c r="V90" s="98"/>
      <c r="W90" s="109">
        <v>89.1</v>
      </c>
      <c r="X90" s="109"/>
      <c r="Y90" s="109"/>
      <c r="Z90" s="109"/>
      <c r="AA90" s="109"/>
      <c r="AB90" s="109"/>
      <c r="AC90" s="113"/>
      <c r="AD90" s="29"/>
      <c r="AE90" s="29"/>
      <c r="AF90" s="29"/>
      <c r="AG90" s="65"/>
    </row>
    <row r="91" spans="1:33" ht="14">
      <c r="A91" s="30">
        <v>41588.875439814801</v>
      </c>
      <c r="B91" s="99" t="s">
        <v>770</v>
      </c>
      <c r="C91" s="121" t="s">
        <v>771</v>
      </c>
      <c r="D91" s="99" t="s">
        <v>23</v>
      </c>
      <c r="E91" s="99" t="s">
        <v>24</v>
      </c>
      <c r="F91" s="99" t="s">
        <v>772</v>
      </c>
      <c r="G91" s="42">
        <v>40734</v>
      </c>
      <c r="H91" s="99" t="s">
        <v>773</v>
      </c>
      <c r="I91" s="99" t="s">
        <v>774</v>
      </c>
      <c r="J91" s="17" t="s">
        <v>85</v>
      </c>
      <c r="K91" s="99">
        <v>93306</v>
      </c>
      <c r="L91" s="99" t="s">
        <v>775</v>
      </c>
      <c r="M91" s="99" t="s">
        <v>776</v>
      </c>
      <c r="N91" s="17" t="s">
        <v>32</v>
      </c>
      <c r="O91" s="99" t="s">
        <v>777</v>
      </c>
      <c r="P91" s="99" t="s">
        <v>58</v>
      </c>
      <c r="Q91" s="99" t="s">
        <v>778</v>
      </c>
      <c r="R91" s="112" t="s">
        <v>80</v>
      </c>
      <c r="S91" s="109" t="s">
        <v>208</v>
      </c>
      <c r="T91" s="40"/>
      <c r="U91" s="109" t="str">
        <f t="shared" si="1"/>
        <v>40734: Shot after striking deputy in back of head with bag containing two 24-ounce cans of beer. Turner was being questioned regarding purchase of alcohol for minors at a store. After initially complying with officers an altercation ensued when Turner attempted to leave. http://reason.com/blog/2011/07/27/the-police-say-david-lee-turne</v>
      </c>
      <c r="V91" s="98"/>
      <c r="W91" s="109">
        <v>90.1</v>
      </c>
      <c r="X91" s="109"/>
      <c r="Y91" s="109"/>
      <c r="Z91" s="109"/>
      <c r="AA91" s="109"/>
      <c r="AB91" s="109"/>
      <c r="AC91" s="113"/>
      <c r="AD91" s="29"/>
      <c r="AE91" s="29"/>
      <c r="AF91" s="29"/>
      <c r="AG91" s="65"/>
    </row>
    <row r="92" spans="1:33" ht="14">
      <c r="A92" s="30">
        <v>41588.875439814801</v>
      </c>
      <c r="B92" s="99" t="s">
        <v>779</v>
      </c>
      <c r="C92" s="121" t="s">
        <v>780</v>
      </c>
      <c r="D92" s="99" t="s">
        <v>23</v>
      </c>
      <c r="E92" s="99" t="s">
        <v>173</v>
      </c>
      <c r="F92" s="99" t="s">
        <v>781</v>
      </c>
      <c r="G92" s="42">
        <v>41109</v>
      </c>
      <c r="H92" s="99" t="s">
        <v>782</v>
      </c>
      <c r="I92" s="99" t="s">
        <v>783</v>
      </c>
      <c r="J92" s="17" t="s">
        <v>85</v>
      </c>
      <c r="K92" s="99">
        <v>92882</v>
      </c>
      <c r="L92" s="99" t="s">
        <v>784</v>
      </c>
      <c r="M92" s="99" t="s">
        <v>785</v>
      </c>
      <c r="N92" s="17" t="s">
        <v>32</v>
      </c>
      <c r="O92" s="99" t="s">
        <v>786</v>
      </c>
      <c r="P92" s="99" t="s">
        <v>36</v>
      </c>
      <c r="Q92" s="99" t="s">
        <v>787</v>
      </c>
      <c r="R92" s="112" t="s">
        <v>80</v>
      </c>
      <c r="S92" s="109" t="s">
        <v>208</v>
      </c>
      <c r="T92" s="40"/>
      <c r="U92" s="109" t="str">
        <f t="shared" si="1"/>
        <v>41109: Officers were responding to a report of domestic abuse and a shooting arrived to see a man driving away from the area at high speed. The pursued the man, who eventually jumped out of the moving vehicle holding a handgun, police said. They shot and killed Ventura, who was 34. http://abc7.com/archive/8743648/</v>
      </c>
      <c r="V92" s="98"/>
      <c r="W92" s="109">
        <v>91.1</v>
      </c>
      <c r="X92" s="109"/>
      <c r="Y92" s="109"/>
      <c r="Z92" s="109"/>
      <c r="AA92" s="109"/>
      <c r="AB92" s="109"/>
      <c r="AC92" s="113"/>
      <c r="AD92" s="29"/>
      <c r="AE92" s="29"/>
      <c r="AF92" s="29"/>
      <c r="AG92" s="65"/>
    </row>
    <row r="93" spans="1:33" ht="12">
      <c r="A93" s="30">
        <v>41588.875439814801</v>
      </c>
      <c r="B93" s="55" t="s">
        <v>788</v>
      </c>
      <c r="C93" s="121">
        <v>26</v>
      </c>
      <c r="D93" s="109" t="s">
        <v>23</v>
      </c>
      <c r="E93" s="109" t="s">
        <v>24</v>
      </c>
      <c r="F93" s="109"/>
      <c r="G93" s="63">
        <v>39928</v>
      </c>
      <c r="H93" s="109" t="s">
        <v>789</v>
      </c>
      <c r="I93" s="55" t="s">
        <v>222</v>
      </c>
      <c r="J93" s="55" t="s">
        <v>223</v>
      </c>
      <c r="K93" s="98" t="s">
        <v>224</v>
      </c>
      <c r="L93" s="109" t="s">
        <v>225</v>
      </c>
      <c r="M93" s="109" t="s">
        <v>226</v>
      </c>
      <c r="N93" s="109" t="s">
        <v>32</v>
      </c>
      <c r="O93" s="109" t="s">
        <v>790</v>
      </c>
      <c r="P93" s="109" t="s">
        <v>58</v>
      </c>
      <c r="Q93" s="5" t="s">
        <v>791</v>
      </c>
      <c r="R93" s="109" t="s">
        <v>80</v>
      </c>
      <c r="S93" s="109" t="s">
        <v>390</v>
      </c>
      <c r="T93" s="109"/>
      <c r="U93" s="109" t="str">
        <f t="shared" si="1"/>
        <v>39928: Shot after brandishing handgun. Police were responding to report of intoxicated man with handgun. http://www.maine.gov/tools/whatsnew/index.php?topic=AGOffice_Press&amp;id=83025&amp;v=reportsarticle10</v>
      </c>
      <c r="V93" s="98"/>
      <c r="W93" s="109">
        <v>92.1</v>
      </c>
      <c r="X93" s="109"/>
      <c r="Y93" s="109"/>
      <c r="Z93" s="109"/>
      <c r="AA93" s="109"/>
      <c r="AB93" s="109"/>
      <c r="AC93" s="113"/>
      <c r="AD93" s="29"/>
      <c r="AE93" s="29"/>
      <c r="AF93" s="29"/>
      <c r="AG93" s="65"/>
    </row>
    <row r="94" spans="1:33" ht="14">
      <c r="A94" s="30">
        <v>41588.875439814801</v>
      </c>
      <c r="B94" s="99" t="s">
        <v>792</v>
      </c>
      <c r="C94" s="121" t="s">
        <v>409</v>
      </c>
      <c r="D94" s="99" t="s">
        <v>23</v>
      </c>
      <c r="E94" s="99" t="s">
        <v>24</v>
      </c>
      <c r="F94" s="99" t="s">
        <v>793</v>
      </c>
      <c r="G94" s="42">
        <v>40897</v>
      </c>
      <c r="H94" s="99" t="s">
        <v>794</v>
      </c>
      <c r="I94" s="99" t="s">
        <v>795</v>
      </c>
      <c r="J94" s="17" t="s">
        <v>64</v>
      </c>
      <c r="K94" s="99">
        <v>30519</v>
      </c>
      <c r="L94" s="99" t="s">
        <v>66</v>
      </c>
      <c r="M94" s="99" t="s">
        <v>796</v>
      </c>
      <c r="N94" s="17" t="s">
        <v>32</v>
      </c>
      <c r="O94" s="99" t="s">
        <v>797</v>
      </c>
      <c r="P94" s="99" t="s">
        <v>36</v>
      </c>
      <c r="Q94" s="99" t="s">
        <v>798</v>
      </c>
      <c r="R94" s="112" t="s">
        <v>100</v>
      </c>
      <c r="S94" s="109" t="s">
        <v>208</v>
      </c>
      <c r="T94" s="40"/>
      <c r="U94" s="109" t="str">
        <f t="shared" si="1"/>
        <v>40897: Shot after refusing commands to drop machete. Police were called to residence when the 15-year-old boy threatened to kill his family with the machete. http://www.wsbtv.com/news/news/local/grandmother-says-teen-shot-police-needed-help/nF6f4/</v>
      </c>
      <c r="V94" s="98"/>
      <c r="W94" s="109">
        <v>93.1</v>
      </c>
      <c r="X94" s="109"/>
      <c r="Y94" s="109"/>
      <c r="Z94" s="109"/>
      <c r="AA94" s="109"/>
      <c r="AB94" s="109"/>
      <c r="AC94" s="113"/>
      <c r="AD94" s="29"/>
      <c r="AE94" s="29"/>
      <c r="AF94" s="29"/>
      <c r="AG94" s="65"/>
    </row>
    <row r="95" spans="1:33" ht="14">
      <c r="A95" s="30">
        <v>41588.875439814801</v>
      </c>
      <c r="B95" s="99" t="s">
        <v>799</v>
      </c>
      <c r="C95" s="121">
        <v>55</v>
      </c>
      <c r="D95" s="99" t="s">
        <v>91</v>
      </c>
      <c r="E95" s="99" t="s">
        <v>82</v>
      </c>
      <c r="F95" s="99"/>
      <c r="G95" s="42">
        <v>41125</v>
      </c>
      <c r="H95" s="99" t="s">
        <v>800</v>
      </c>
      <c r="I95" s="99" t="s">
        <v>455</v>
      </c>
      <c r="J95" s="99" t="s">
        <v>44</v>
      </c>
      <c r="K95" s="17" t="s">
        <v>801</v>
      </c>
      <c r="L95" s="99" t="s">
        <v>455</v>
      </c>
      <c r="M95" s="99" t="s">
        <v>802</v>
      </c>
      <c r="N95" s="99" t="s">
        <v>32</v>
      </c>
      <c r="O95" s="99" t="s">
        <v>803</v>
      </c>
      <c r="P95" s="99" t="s">
        <v>36</v>
      </c>
      <c r="Q95" s="99" t="s">
        <v>804</v>
      </c>
      <c r="R95" s="99" t="s">
        <v>100</v>
      </c>
      <c r="S95" s="112"/>
      <c r="T95" s="40"/>
      <c r="U95" s="109" t="str">
        <f t="shared" si="1"/>
        <v>41125: Officers were responding to calls from neighbors who said that Day had threatened to shoot them with a handgun. Officers said they found Day armed, and they shot her to death after she refused to drop the weapon. Day had a long history of mental illness, according to the forensic examiner. http://www.waff.com/story/19194857/one-person-is-dead-after-an-officer-involved-shooting-in-madison</v>
      </c>
      <c r="V95" s="98"/>
      <c r="W95" s="109">
        <v>94.1</v>
      </c>
      <c r="X95" s="109"/>
      <c r="Y95" s="109"/>
      <c r="Z95" s="109"/>
      <c r="AA95" s="109"/>
      <c r="AB95" s="109"/>
      <c r="AC95" s="113"/>
      <c r="AD95" s="29"/>
      <c r="AE95" s="29"/>
      <c r="AF95" s="29"/>
      <c r="AG95" s="65"/>
    </row>
    <row r="96" spans="1:33" ht="14">
      <c r="A96" s="30">
        <v>41588.875439814801</v>
      </c>
      <c r="B96" s="99" t="s">
        <v>805</v>
      </c>
      <c r="C96" s="121">
        <v>28</v>
      </c>
      <c r="D96" s="99" t="s">
        <v>23</v>
      </c>
      <c r="E96" s="99" t="s">
        <v>24</v>
      </c>
      <c r="F96" s="99" t="s">
        <v>806</v>
      </c>
      <c r="G96" s="42">
        <v>40847</v>
      </c>
      <c r="H96" s="99" t="s">
        <v>807</v>
      </c>
      <c r="I96" s="99" t="s">
        <v>808</v>
      </c>
      <c r="J96" s="99" t="s">
        <v>809</v>
      </c>
      <c r="K96" s="17" t="s">
        <v>810</v>
      </c>
      <c r="L96" s="99" t="s">
        <v>811</v>
      </c>
      <c r="M96" s="99" t="s">
        <v>812</v>
      </c>
      <c r="N96" s="99" t="s">
        <v>32</v>
      </c>
      <c r="O96" s="99" t="s">
        <v>813</v>
      </c>
      <c r="P96" s="99" t="s">
        <v>58</v>
      </c>
      <c r="Q96" s="99" t="s">
        <v>814</v>
      </c>
      <c r="R96" s="99" t="s">
        <v>80</v>
      </c>
      <c r="S96" s="112"/>
      <c r="T96" s="40"/>
      <c r="U96" s="109" t="str">
        <f t="shared" si="1"/>
        <v>40847: Officers were responding to a robbery alarm at a Dollar General store. 27-year-old Colbert was allegedly standing at the door with a knife, and approached the officer who commanded him to drop it. That officer shot and killed Colbert. http://www.kansas.com/2012/08/24/2461197/district-attorney-fatal-shooting.html</v>
      </c>
      <c r="V96" s="98"/>
      <c r="W96" s="109">
        <v>95.1</v>
      </c>
      <c r="X96" s="109"/>
      <c r="Y96" s="109"/>
      <c r="Z96" s="109"/>
      <c r="AA96" s="109"/>
      <c r="AB96" s="109"/>
      <c r="AC96" s="113"/>
      <c r="AD96" s="29"/>
      <c r="AE96" s="29"/>
      <c r="AF96" s="29"/>
      <c r="AG96" s="65"/>
    </row>
    <row r="97" spans="1:33" ht="12">
      <c r="A97" s="30">
        <v>41588.875439814801</v>
      </c>
      <c r="B97" s="109" t="s">
        <v>815</v>
      </c>
      <c r="C97" s="121">
        <v>16</v>
      </c>
      <c r="D97" s="109" t="s">
        <v>23</v>
      </c>
      <c r="E97" s="109" t="s">
        <v>24</v>
      </c>
      <c r="F97" s="109" t="s">
        <v>816</v>
      </c>
      <c r="G97" s="42">
        <v>37455</v>
      </c>
      <c r="H97" s="109" t="s">
        <v>817</v>
      </c>
      <c r="I97" s="109" t="s">
        <v>347</v>
      </c>
      <c r="J97" s="109" t="s">
        <v>213</v>
      </c>
      <c r="K97" s="98" t="s">
        <v>818</v>
      </c>
      <c r="L97" s="109" t="s">
        <v>819</v>
      </c>
      <c r="M97" s="109" t="s">
        <v>820</v>
      </c>
      <c r="N97" s="109" t="s">
        <v>314</v>
      </c>
      <c r="O97" s="109" t="s">
        <v>821</v>
      </c>
      <c r="P97" s="109" t="s">
        <v>822</v>
      </c>
      <c r="Q97" s="109" t="s">
        <v>823</v>
      </c>
      <c r="R97" s="109" t="s">
        <v>80</v>
      </c>
      <c r="S97" s="25" t="s">
        <v>824</v>
      </c>
      <c r="T97" s="109"/>
      <c r="U97" s="109" t="str">
        <f t="shared" si="1"/>
        <v>37455: Killed when the car he was riding in crashed during chase by Harris County deputy constable Rios http://www.yourhoustonnews.com/archives/sixteen-year-old-charged-with-murder/article_32387c70-f2f4-5951-ab78-a7e5a4b1f40d.html</v>
      </c>
      <c r="V97" s="98"/>
      <c r="W97" s="109">
        <v>96.1</v>
      </c>
      <c r="X97" s="109"/>
      <c r="Y97" s="109"/>
      <c r="Z97" s="109"/>
      <c r="AA97" s="109"/>
      <c r="AB97" s="109"/>
      <c r="AC97" s="113"/>
      <c r="AD97" s="29"/>
      <c r="AE97" s="29"/>
      <c r="AF97" s="29"/>
      <c r="AG97" s="65"/>
    </row>
    <row r="98" spans="1:33" ht="14">
      <c r="A98" s="30">
        <v>41588.875439814801</v>
      </c>
      <c r="B98" s="99" t="s">
        <v>825</v>
      </c>
      <c r="C98" s="121" t="s">
        <v>826</v>
      </c>
      <c r="D98" s="99" t="s">
        <v>23</v>
      </c>
      <c r="E98" s="99" t="s">
        <v>173</v>
      </c>
      <c r="F98" s="99" t="s">
        <v>827</v>
      </c>
      <c r="G98" s="42">
        <v>41153</v>
      </c>
      <c r="H98" s="99" t="s">
        <v>828</v>
      </c>
      <c r="I98" s="99" t="s">
        <v>347</v>
      </c>
      <c r="J98" s="17" t="s">
        <v>213</v>
      </c>
      <c r="K98" s="99">
        <v>77022</v>
      </c>
      <c r="L98" s="99" t="s">
        <v>819</v>
      </c>
      <c r="M98" s="99" t="s">
        <v>829</v>
      </c>
      <c r="N98" s="17" t="s">
        <v>262</v>
      </c>
      <c r="O98" s="99" t="s">
        <v>830</v>
      </c>
      <c r="P98" s="99" t="s">
        <v>36</v>
      </c>
      <c r="Q98" s="99" t="s">
        <v>831</v>
      </c>
      <c r="R98" s="112" t="s">
        <v>100</v>
      </c>
      <c r="S98" s="109" t="s">
        <v>208</v>
      </c>
      <c r="T98" s="40"/>
      <c r="U98" s="109" t="str">
        <f t="shared" si="1"/>
        <v>41153: Officers responded to report of a disturbance at a motel. Officers arrived to find Chabot running on a freeway. Officers attempted to protect him by blocking traffic, but he continued to run. Chabot was then stunned with a Taser. Chabot was pronounced dead at a hospital. http://blogs.houstonpress.com/hairballs/2012/09/denis_john_chabot_37_tased_aft.php</v>
      </c>
      <c r="V98" s="98"/>
      <c r="W98" s="109">
        <v>97.1</v>
      </c>
      <c r="X98" s="109"/>
      <c r="Y98" s="109"/>
      <c r="Z98" s="109"/>
      <c r="AA98" s="109"/>
      <c r="AB98" s="109"/>
      <c r="AC98" s="113"/>
      <c r="AD98" s="29"/>
      <c r="AE98" s="29"/>
      <c r="AF98" s="29"/>
      <c r="AG98" s="65"/>
    </row>
    <row r="99" spans="1:33" ht="14">
      <c r="A99" s="30">
        <v>41588.875439814801</v>
      </c>
      <c r="B99" s="99" t="s">
        <v>832</v>
      </c>
      <c r="C99" s="121" t="s">
        <v>826</v>
      </c>
      <c r="D99" s="99" t="s">
        <v>23</v>
      </c>
      <c r="E99" s="99" t="s">
        <v>82</v>
      </c>
      <c r="F99" s="99"/>
      <c r="G99" s="42">
        <v>41131</v>
      </c>
      <c r="H99" s="99" t="s">
        <v>833</v>
      </c>
      <c r="I99" s="99" t="s">
        <v>194</v>
      </c>
      <c r="J99" s="17" t="s">
        <v>195</v>
      </c>
      <c r="K99" s="99">
        <v>85719</v>
      </c>
      <c r="L99" s="99" t="s">
        <v>197</v>
      </c>
      <c r="M99" s="99" t="s">
        <v>834</v>
      </c>
      <c r="N99" s="17" t="s">
        <v>32</v>
      </c>
      <c r="O99" s="99" t="s">
        <v>835</v>
      </c>
      <c r="P99" s="99" t="s">
        <v>36</v>
      </c>
      <c r="Q99" s="99" t="s">
        <v>836</v>
      </c>
      <c r="R99" s="112" t="s">
        <v>80</v>
      </c>
      <c r="S99" s="109" t="s">
        <v>208</v>
      </c>
      <c r="T99" s="40"/>
      <c r="U99" s="109" t="str">
        <f t="shared" si="1"/>
        <v>41131: A man was shot and killed by officers responding to reports of him assaulting a woman and pointing a gun at someone in their car. http://azstarnet.com/news/local/crime/tucson-police-id-man-shot-by-officer/article_7b3b0ad8-e651-11e1-a11e-001a4bcf887a.html</v>
      </c>
      <c r="V99" s="98"/>
      <c r="W99" s="109">
        <v>98.1</v>
      </c>
      <c r="X99" s="109"/>
      <c r="Y99" s="109"/>
      <c r="Z99" s="109"/>
      <c r="AA99" s="109"/>
      <c r="AB99" s="109"/>
      <c r="AC99" s="113"/>
      <c r="AD99" s="29"/>
      <c r="AE99" s="29"/>
      <c r="AF99" s="29"/>
      <c r="AG99" s="65"/>
    </row>
    <row r="100" spans="1:33" ht="14">
      <c r="A100" s="30">
        <v>41588.875439814801</v>
      </c>
      <c r="B100" s="99" t="s">
        <v>837</v>
      </c>
      <c r="C100" s="121">
        <v>35</v>
      </c>
      <c r="D100" s="99" t="s">
        <v>23</v>
      </c>
      <c r="E100" s="99" t="s">
        <v>173</v>
      </c>
      <c r="F100" s="99" t="s">
        <v>838</v>
      </c>
      <c r="G100" s="42">
        <v>41088</v>
      </c>
      <c r="H100" s="99" t="s">
        <v>839</v>
      </c>
      <c r="I100" s="99" t="s">
        <v>840</v>
      </c>
      <c r="J100" s="99" t="s">
        <v>85</v>
      </c>
      <c r="K100" s="17" t="s">
        <v>841</v>
      </c>
      <c r="L100" s="99" t="s">
        <v>842</v>
      </c>
      <c r="M100" s="99" t="s">
        <v>843</v>
      </c>
      <c r="N100" s="99" t="s">
        <v>32</v>
      </c>
      <c r="O100" s="99" t="s">
        <v>844</v>
      </c>
      <c r="P100" s="99" t="s">
        <v>36</v>
      </c>
      <c r="Q100" s="99" t="s">
        <v>845</v>
      </c>
      <c r="R100" s="99" t="s">
        <v>100</v>
      </c>
      <c r="S100" s="112" t="s">
        <v>208</v>
      </c>
      <c r="T100" s="40"/>
      <c r="U100" s="109" t="str">
        <f t="shared" si="1"/>
        <v>41088: Gonzales was shot by seven different officers when he walked out of his house with a gun and allegedly fired at least one round at the police and SWAT team surrounding his home. He had reportedly called 9-1-1 claiming to be suicidal and making statements about killing police officers. http://www.mercurynews.com/breaking-news/ci_20971909/antioch-police-identify-man-fatally-shot-by-officers</v>
      </c>
      <c r="V100" s="98"/>
      <c r="W100" s="109">
        <v>99.1</v>
      </c>
      <c r="X100" s="109"/>
      <c r="Y100" s="109"/>
      <c r="Z100" s="109"/>
      <c r="AA100" s="109"/>
      <c r="AB100" s="109"/>
      <c r="AC100" s="113"/>
      <c r="AD100" s="29"/>
      <c r="AE100" s="29"/>
      <c r="AF100" s="29"/>
      <c r="AG100" s="65"/>
    </row>
    <row r="101" spans="1:33" ht="12">
      <c r="A101" s="30">
        <v>41588.875439814801</v>
      </c>
      <c r="B101" s="109" t="s">
        <v>846</v>
      </c>
      <c r="C101" s="121">
        <v>24</v>
      </c>
      <c r="D101" s="109" t="s">
        <v>23</v>
      </c>
      <c r="E101" s="109" t="s">
        <v>24</v>
      </c>
      <c r="F101" s="109" t="s">
        <v>847</v>
      </c>
      <c r="G101" s="42">
        <v>41583</v>
      </c>
      <c r="H101" s="109" t="s">
        <v>848</v>
      </c>
      <c r="I101" s="109" t="s">
        <v>849</v>
      </c>
      <c r="J101" s="109" t="s">
        <v>85</v>
      </c>
      <c r="K101" s="98" t="s">
        <v>850</v>
      </c>
      <c r="L101" s="109" t="s">
        <v>395</v>
      </c>
      <c r="M101" s="109" t="s">
        <v>851</v>
      </c>
      <c r="N101" s="109" t="s">
        <v>32</v>
      </c>
      <c r="O101" s="109" t="s">
        <v>852</v>
      </c>
      <c r="P101" s="109" t="s">
        <v>36</v>
      </c>
      <c r="Q101" s="109" t="s">
        <v>853</v>
      </c>
      <c r="R101" s="109" t="s">
        <v>80</v>
      </c>
      <c r="S101" s="25" t="s">
        <v>208</v>
      </c>
      <c r="T101" s="109"/>
      <c r="U101" s="109" t="str">
        <f t="shared" si="1"/>
        <v>41583: Traylor, a parolee suspected of stabbing his girlfriend more than 30 times, was shot and killed by multiple Fairfield police officers on Highway 12 after he lunged at officers with a knife. http://www.kcra.com/news/officerinvolved-shooting-shuts-down-hwy-12-near-fairfield/22812924#!bE1OMS</v>
      </c>
      <c r="V101" s="98"/>
      <c r="W101" s="109">
        <v>100.1</v>
      </c>
      <c r="X101" s="109"/>
      <c r="Y101" s="109"/>
      <c r="Z101" s="109"/>
      <c r="AA101" s="109"/>
      <c r="AB101" s="109"/>
      <c r="AC101" s="113"/>
      <c r="AD101" s="29"/>
      <c r="AE101" s="29"/>
      <c r="AF101" s="29"/>
      <c r="AG101" s="65"/>
    </row>
    <row r="102" spans="1:33" ht="14">
      <c r="A102" s="30">
        <v>41588.875439814801</v>
      </c>
      <c r="B102" s="99" t="s">
        <v>854</v>
      </c>
      <c r="C102" s="121">
        <v>17</v>
      </c>
      <c r="D102" s="99" t="s">
        <v>23</v>
      </c>
      <c r="E102" s="99" t="s">
        <v>24</v>
      </c>
      <c r="F102" s="99"/>
      <c r="G102" s="42">
        <v>37603</v>
      </c>
      <c r="H102" s="99" t="s">
        <v>855</v>
      </c>
      <c r="I102" s="99" t="s">
        <v>123</v>
      </c>
      <c r="J102" s="99" t="s">
        <v>124</v>
      </c>
      <c r="K102" s="17" t="s">
        <v>856</v>
      </c>
      <c r="L102" s="99" t="s">
        <v>126</v>
      </c>
      <c r="M102" s="99" t="s">
        <v>127</v>
      </c>
      <c r="N102" s="99" t="s">
        <v>32</v>
      </c>
      <c r="O102" s="99" t="s">
        <v>857</v>
      </c>
      <c r="P102" s="99" t="s">
        <v>36</v>
      </c>
      <c r="Q102" s="99" t="s">
        <v>858</v>
      </c>
      <c r="R102" s="99" t="s">
        <v>80</v>
      </c>
      <c r="S102" s="112"/>
      <c r="T102" s="40"/>
      <c r="U102" s="109" t="str">
        <f t="shared" si="1"/>
        <v>37603: The 17-year-old teen shot in the head by a Seattle police officer as he ran away from police had been armed only with a gun-shaped commercial paint sprayer nozzle when he robbed a customer at an automated teller machine in Wallingford. http://www.komonews.com/news/archive/4078696.html</v>
      </c>
      <c r="V102" s="98"/>
      <c r="W102" s="109">
        <v>101.1</v>
      </c>
      <c r="X102" s="109"/>
      <c r="Y102" s="109"/>
      <c r="Z102" s="109"/>
      <c r="AA102" s="109"/>
      <c r="AB102" s="109"/>
      <c r="AC102" s="113"/>
      <c r="AD102" s="29"/>
      <c r="AE102" s="29"/>
      <c r="AF102" s="29"/>
      <c r="AG102" s="65"/>
    </row>
    <row r="103" spans="1:33" ht="14">
      <c r="A103" s="30">
        <v>41588.875439814801</v>
      </c>
      <c r="B103" s="99" t="s">
        <v>859</v>
      </c>
      <c r="C103" s="121">
        <v>26</v>
      </c>
      <c r="D103" s="99" t="s">
        <v>23</v>
      </c>
      <c r="E103" s="99" t="s">
        <v>82</v>
      </c>
      <c r="F103" s="99"/>
      <c r="G103" s="42">
        <v>37940</v>
      </c>
      <c r="H103" s="99" t="s">
        <v>860</v>
      </c>
      <c r="I103" s="99" t="s">
        <v>861</v>
      </c>
      <c r="J103" s="99" t="s">
        <v>152</v>
      </c>
      <c r="K103" s="17" t="s">
        <v>862</v>
      </c>
      <c r="L103" s="99" t="s">
        <v>154</v>
      </c>
      <c r="M103" s="99" t="s">
        <v>313</v>
      </c>
      <c r="N103" s="99" t="s">
        <v>32</v>
      </c>
      <c r="O103" s="99" t="s">
        <v>863</v>
      </c>
      <c r="P103" s="99" t="s">
        <v>36</v>
      </c>
      <c r="Q103" s="99" t="s">
        <v>864</v>
      </c>
      <c r="R103" s="99" t="s">
        <v>80</v>
      </c>
      <c r="S103" s="112" t="s">
        <v>598</v>
      </c>
      <c r="T103" s="40"/>
      <c r="U103" s="109" t="str">
        <f t="shared" si="1"/>
        <v>37940: Cathcart had just snatched a chain and medallion from a man in the barbershop. A confrontation occurred, and one cop fired a single round that struck Cathcart in the chest. He was taken to Brooklyn Hospital Center, where he was pronounced dead at 7:25 p. http://www.nydailynews.com/archives/news/police-kill-suspect-barber-holdup-article-1.522235</v>
      </c>
      <c r="V103" s="98"/>
      <c r="W103" s="109">
        <v>102.1</v>
      </c>
      <c r="X103" s="109"/>
      <c r="Y103" s="109"/>
      <c r="Z103" s="109"/>
      <c r="AA103" s="109"/>
      <c r="AB103" s="109"/>
      <c r="AC103" s="113"/>
      <c r="AD103" s="29"/>
      <c r="AE103" s="29"/>
      <c r="AF103" s="29"/>
      <c r="AG103" s="65"/>
    </row>
    <row r="104" spans="1:33" ht="14">
      <c r="A104" s="30">
        <v>41588.875439814801</v>
      </c>
      <c r="B104" s="99" t="s">
        <v>865</v>
      </c>
      <c r="C104" s="121" t="s">
        <v>866</v>
      </c>
      <c r="D104" s="99" t="s">
        <v>91</v>
      </c>
      <c r="E104" s="99" t="s">
        <v>82</v>
      </c>
      <c r="F104" s="99"/>
      <c r="G104" s="42">
        <v>36707</v>
      </c>
      <c r="H104" s="99" t="s">
        <v>867</v>
      </c>
      <c r="I104" s="99" t="s">
        <v>868</v>
      </c>
      <c r="J104" s="17" t="s">
        <v>64</v>
      </c>
      <c r="K104" s="99">
        <v>31313</v>
      </c>
      <c r="L104" s="99" t="s">
        <v>869</v>
      </c>
      <c r="M104" s="99" t="s">
        <v>870</v>
      </c>
      <c r="N104" s="17" t="s">
        <v>871</v>
      </c>
      <c r="O104" s="99" t="s">
        <v>872</v>
      </c>
      <c r="P104" s="99" t="s">
        <v>873</v>
      </c>
      <c r="Q104" s="99" t="s">
        <v>874</v>
      </c>
      <c r="R104" s="112" t="s">
        <v>80</v>
      </c>
      <c r="S104" s="109" t="s">
        <v>208</v>
      </c>
      <c r="T104" s="40"/>
      <c r="U104" s="109" t="str">
        <f t="shared" si="1"/>
        <v>36707: Stabbed to death by off-duty police officer who was sentence to four life sentences for the crimes. http://savannahnow.com/stories/070700/LOCarrest.shtml</v>
      </c>
      <c r="V104" s="98"/>
      <c r="W104" s="109">
        <v>103.1</v>
      </c>
      <c r="X104" s="109"/>
      <c r="Y104" s="109"/>
      <c r="Z104" s="109"/>
      <c r="AA104" s="109"/>
      <c r="AB104" s="109"/>
      <c r="AC104" s="113"/>
      <c r="AD104" s="29"/>
      <c r="AE104" s="29"/>
      <c r="AF104" s="29"/>
      <c r="AG104" s="65"/>
    </row>
    <row r="105" spans="1:33" ht="14">
      <c r="A105" s="30">
        <v>41588.875439814801</v>
      </c>
      <c r="B105" s="99" t="s">
        <v>875</v>
      </c>
      <c r="C105" s="121">
        <v>16</v>
      </c>
      <c r="D105" s="99" t="s">
        <v>91</v>
      </c>
      <c r="E105" s="99" t="s">
        <v>82</v>
      </c>
      <c r="F105" s="99"/>
      <c r="G105" s="42">
        <v>37107</v>
      </c>
      <c r="H105" s="99" t="s">
        <v>310</v>
      </c>
      <c r="I105" s="99" t="s">
        <v>311</v>
      </c>
      <c r="J105" s="99" t="s">
        <v>152</v>
      </c>
      <c r="K105" s="17" t="s">
        <v>312</v>
      </c>
      <c r="L105" s="99" t="s">
        <v>154</v>
      </c>
      <c r="M105" s="99" t="s">
        <v>313</v>
      </c>
      <c r="N105" s="99" t="s">
        <v>314</v>
      </c>
      <c r="O105" s="99" t="s">
        <v>315</v>
      </c>
      <c r="P105" s="99" t="s">
        <v>316</v>
      </c>
      <c r="Q105" s="99" t="s">
        <v>317</v>
      </c>
      <c r="R105" s="99" t="s">
        <v>80</v>
      </c>
      <c r="S105" s="112"/>
      <c r="T105" s="40"/>
      <c r="U105" s="109" t="str">
        <f t="shared" si="1"/>
        <v>37107: Around 9PM on August 4th, 2001 Herrera/Pena family were crossing 3rd Avenue on 46th Street in Sunset Park, Brooklyn, when all of them were struck by NYPD officer Joseph Gray who was driving a minivan, drunk, after 12 hours of drinking and hanging out in a strip club. http://nypost.com/2001/09/05/dwi-cop-charged-in-death-of-baby/</v>
      </c>
      <c r="V105" s="98"/>
      <c r="W105" s="109">
        <v>104.1</v>
      </c>
      <c r="X105" s="109"/>
      <c r="Y105" s="109"/>
      <c r="Z105" s="109"/>
      <c r="AA105" s="109"/>
      <c r="AB105" s="109"/>
      <c r="AC105" s="113"/>
      <c r="AD105" s="29"/>
      <c r="AE105" s="29"/>
      <c r="AF105" s="29"/>
      <c r="AG105" s="65"/>
    </row>
    <row r="106" spans="1:33" ht="12">
      <c r="A106" s="30">
        <v>41588.875439814801</v>
      </c>
      <c r="B106" s="109" t="s">
        <v>876</v>
      </c>
      <c r="C106" s="121">
        <v>41</v>
      </c>
      <c r="D106" s="109" t="s">
        <v>23</v>
      </c>
      <c r="E106" s="109" t="s">
        <v>82</v>
      </c>
      <c r="F106" s="109"/>
      <c r="G106" s="42">
        <v>41043</v>
      </c>
      <c r="H106" s="109" t="s">
        <v>877</v>
      </c>
      <c r="I106" s="109" t="s">
        <v>878</v>
      </c>
      <c r="J106" s="109" t="s">
        <v>879</v>
      </c>
      <c r="K106" s="98" t="s">
        <v>880</v>
      </c>
      <c r="L106" s="109" t="s">
        <v>881</v>
      </c>
      <c r="M106" s="109" t="s">
        <v>882</v>
      </c>
      <c r="N106" s="109" t="s">
        <v>32</v>
      </c>
      <c r="O106" s="109" t="s">
        <v>883</v>
      </c>
      <c r="P106" s="109" t="s">
        <v>760</v>
      </c>
      <c r="Q106" s="109" t="s">
        <v>884</v>
      </c>
      <c r="R106" s="109" t="s">
        <v>80</v>
      </c>
      <c r="S106" s="25" t="s">
        <v>885</v>
      </c>
      <c r="T106" s="109"/>
      <c r="U106" s="109" t="str">
        <f t="shared" si="1"/>
        <v>41043: Officers were looking for a suspect involved in an earlier shooting. Campbell fired on the officers, injuring one. The officers returned fire, killing Campbell. http://www.washingtonpost.com/blogs/crime-scene/post/dc-police-involved-shooting-leaves-one-man-dead-officer-injured/2012/05/15/gIQAey16QU_blog.html</v>
      </c>
      <c r="V106" s="98"/>
      <c r="W106" s="109">
        <v>105.1</v>
      </c>
      <c r="X106" s="109"/>
      <c r="Y106" s="109"/>
      <c r="Z106" s="109"/>
      <c r="AA106" s="109"/>
      <c r="AB106" s="109"/>
      <c r="AC106" s="113"/>
      <c r="AD106" s="29"/>
      <c r="AE106" s="29"/>
      <c r="AF106" s="29"/>
      <c r="AG106" s="65"/>
    </row>
    <row r="107" spans="1:33" ht="12">
      <c r="A107" s="30">
        <v>41588.875439814801</v>
      </c>
      <c r="B107" s="55" t="s">
        <v>886</v>
      </c>
      <c r="C107" s="121">
        <v>40</v>
      </c>
      <c r="D107" s="109" t="s">
        <v>23</v>
      </c>
      <c r="E107" s="99" t="s">
        <v>82</v>
      </c>
      <c r="F107" s="109"/>
      <c r="G107" s="42">
        <v>39050</v>
      </c>
      <c r="H107" s="109" t="s">
        <v>887</v>
      </c>
      <c r="I107" s="109" t="s">
        <v>888</v>
      </c>
      <c r="J107" s="55" t="s">
        <v>223</v>
      </c>
      <c r="K107" s="98" t="s">
        <v>889</v>
      </c>
      <c r="L107" s="109" t="s">
        <v>225</v>
      </c>
      <c r="M107" s="109" t="s">
        <v>890</v>
      </c>
      <c r="N107" s="109" t="s">
        <v>32</v>
      </c>
      <c r="O107" s="109" t="s">
        <v>891</v>
      </c>
      <c r="P107" s="109" t="s">
        <v>58</v>
      </c>
      <c r="Q107" s="109" t="s">
        <v>892</v>
      </c>
      <c r="R107" s="109" t="s">
        <v>80</v>
      </c>
      <c r="S107" s="109" t="s">
        <v>308</v>
      </c>
      <c r="T107" s="109"/>
      <c r="U107" s="109" t="str">
        <f t="shared" si="1"/>
        <v>39050: Gray was having financial problems. After arguing with his parents, he took a gun to his room. They called police. When Gray opened the bedroom door, he appeared to be grabbing something off a dresser. Two police officers shot him. http://www.maine.gov/tools/whatsnew/index.php?topic=AGOffice_Press&amp;id=48468&amp;v=reportsarticle10</v>
      </c>
      <c r="V107" s="98"/>
      <c r="W107" s="109">
        <v>106.1</v>
      </c>
      <c r="X107" s="109"/>
      <c r="Y107" s="109"/>
      <c r="Z107" s="109"/>
      <c r="AA107" s="109"/>
      <c r="AB107" s="109"/>
      <c r="AC107" s="113"/>
      <c r="AD107" s="29"/>
      <c r="AE107" s="29"/>
      <c r="AF107" s="29"/>
      <c r="AG107" s="65"/>
    </row>
    <row r="108" spans="1:33" ht="14">
      <c r="A108" s="30">
        <v>41588.875439814801</v>
      </c>
      <c r="B108" s="99" t="s">
        <v>893</v>
      </c>
      <c r="C108" s="121">
        <v>37</v>
      </c>
      <c r="D108" s="99" t="s">
        <v>23</v>
      </c>
      <c r="E108" s="99" t="s">
        <v>40</v>
      </c>
      <c r="F108" s="99" t="s">
        <v>894</v>
      </c>
      <c r="G108" s="42">
        <v>41500</v>
      </c>
      <c r="H108" s="99" t="s">
        <v>895</v>
      </c>
      <c r="I108" s="99" t="s">
        <v>896</v>
      </c>
      <c r="J108" s="99" t="s">
        <v>85</v>
      </c>
      <c r="K108" s="17" t="s">
        <v>897</v>
      </c>
      <c r="L108" s="99" t="s">
        <v>270</v>
      </c>
      <c r="M108" s="99" t="s">
        <v>898</v>
      </c>
      <c r="N108" s="99" t="s">
        <v>32</v>
      </c>
      <c r="O108" s="99" t="s">
        <v>899</v>
      </c>
      <c r="P108" s="99" t="s">
        <v>36</v>
      </c>
      <c r="Q108" s="99" t="s">
        <v>900</v>
      </c>
      <c r="R108" s="99" t="s">
        <v>80</v>
      </c>
      <c r="S108" s="112"/>
      <c r="T108" s="40"/>
      <c r="U108" s="109" t="str">
        <f t="shared" si="1"/>
        <v>41500: A domestic violence suspect was fatally shot by police in his apartment after charging at officers with a knife. http://www.mercurynews.com/ci_23868546/hayward-police-fatally-shoot-man-knife-at-apartment</v>
      </c>
      <c r="V108" s="98"/>
      <c r="W108" s="109">
        <v>107.1</v>
      </c>
      <c r="X108" s="109"/>
      <c r="Y108" s="109"/>
      <c r="Z108" s="109"/>
      <c r="AA108" s="109"/>
      <c r="AB108" s="109"/>
      <c r="AC108" s="113"/>
      <c r="AD108" s="29"/>
      <c r="AE108" s="29"/>
      <c r="AF108" s="29"/>
      <c r="AG108" s="65"/>
    </row>
    <row r="109" spans="1:33" ht="12">
      <c r="A109" s="30">
        <v>41588.875439814801</v>
      </c>
      <c r="B109" s="109" t="s">
        <v>901</v>
      </c>
      <c r="C109" s="121">
        <v>40</v>
      </c>
      <c r="D109" s="109" t="s">
        <v>23</v>
      </c>
      <c r="E109" s="99" t="s">
        <v>82</v>
      </c>
      <c r="F109" s="109"/>
      <c r="G109" s="42">
        <v>39580</v>
      </c>
      <c r="H109" s="109" t="s">
        <v>902</v>
      </c>
      <c r="I109" s="55" t="s">
        <v>903</v>
      </c>
      <c r="J109" s="55" t="s">
        <v>223</v>
      </c>
      <c r="K109" s="98" t="s">
        <v>904</v>
      </c>
      <c r="L109" s="109" t="s">
        <v>878</v>
      </c>
      <c r="M109" s="109" t="s">
        <v>905</v>
      </c>
      <c r="N109" s="109" t="s">
        <v>32</v>
      </c>
      <c r="O109" s="109" t="s">
        <v>906</v>
      </c>
      <c r="P109" s="109" t="s">
        <v>58</v>
      </c>
      <c r="Q109" s="55" t="s">
        <v>907</v>
      </c>
      <c r="R109" s="109" t="s">
        <v>734</v>
      </c>
      <c r="S109" s="109" t="s">
        <v>229</v>
      </c>
      <c r="T109" s="109"/>
      <c r="U109" s="109" t="str">
        <f t="shared" si="1"/>
        <v>39580: Drunk, angry and suicidal, Kelley went to his ex-girlfriend's house, and pulled a gun on her. He left but parked nearby and fired the weapon. Police responded, Kelley pointed his gun at officers and they shot and killed him. http://www.maine.gov/tools/whatsnew/index.php?topic=AGOffice_Press&amp;id=60147&amp;v=reportsarticle10</v>
      </c>
      <c r="V109" s="98"/>
      <c r="W109" s="109">
        <v>108.1</v>
      </c>
      <c r="X109" s="109"/>
      <c r="Y109" s="109"/>
      <c r="Z109" s="109"/>
      <c r="AA109" s="109"/>
      <c r="AB109" s="109"/>
      <c r="AC109" s="113"/>
      <c r="AD109" s="29"/>
      <c r="AE109" s="29"/>
      <c r="AF109" s="29"/>
      <c r="AG109" s="65"/>
    </row>
    <row r="110" spans="1:33" ht="12">
      <c r="A110" s="30">
        <v>41588.875439814801</v>
      </c>
      <c r="B110" s="109" t="s">
        <v>908</v>
      </c>
      <c r="C110" s="121">
        <v>43</v>
      </c>
      <c r="D110" s="109" t="s">
        <v>23</v>
      </c>
      <c r="E110" s="109" t="s">
        <v>40</v>
      </c>
      <c r="F110" s="109" t="s">
        <v>909</v>
      </c>
      <c r="G110" s="42">
        <v>40477</v>
      </c>
      <c r="H110" s="109" t="s">
        <v>910</v>
      </c>
      <c r="I110" s="109" t="s">
        <v>911</v>
      </c>
      <c r="J110" s="109" t="s">
        <v>124</v>
      </c>
      <c r="K110" s="98" t="s">
        <v>912</v>
      </c>
      <c r="L110" s="109" t="s">
        <v>448</v>
      </c>
      <c r="M110" s="109" t="s">
        <v>913</v>
      </c>
      <c r="N110" s="109" t="s">
        <v>32</v>
      </c>
      <c r="O110" s="109" t="s">
        <v>914</v>
      </c>
      <c r="P110" s="109" t="s">
        <v>760</v>
      </c>
      <c r="Q110" s="109" t="s">
        <v>915</v>
      </c>
      <c r="R110" s="109" t="s">
        <v>100</v>
      </c>
      <c r="S110" s="25" t="s">
        <v>916</v>
      </c>
      <c r="T110" s="109"/>
      <c r="U110" s="109" t="str">
        <f t="shared" si="1"/>
        <v>40477: Bled to death after being shot in leg through door. Officers were responding to a 911 call from Ostling in a reported state of “excited delirium.” Ostling opened the door to officers while holding an ax, then retreated and closed door. Ostling was left unattended for 75 minutes after being shot. http://seattletimes.com/html/localnews/2018335508_ostling02m.html</v>
      </c>
      <c r="V110" s="98"/>
      <c r="W110" s="109">
        <v>109.1</v>
      </c>
      <c r="X110" s="109"/>
      <c r="Y110" s="109"/>
      <c r="Z110" s="109"/>
      <c r="AA110" s="109"/>
      <c r="AB110" s="109"/>
      <c r="AC110" s="113"/>
      <c r="AD110" s="29"/>
      <c r="AE110" s="29"/>
      <c r="AF110" s="29"/>
      <c r="AG110" s="65"/>
    </row>
    <row r="111" spans="1:33" ht="14">
      <c r="A111" s="30">
        <v>41588.875439814801</v>
      </c>
      <c r="B111" s="99" t="s">
        <v>917</v>
      </c>
      <c r="C111" s="121" t="s">
        <v>918</v>
      </c>
      <c r="D111" s="99" t="s">
        <v>23</v>
      </c>
      <c r="E111" s="99" t="s">
        <v>82</v>
      </c>
      <c r="F111" s="99"/>
      <c r="G111" s="42">
        <v>40864</v>
      </c>
      <c r="H111" s="99" t="s">
        <v>919</v>
      </c>
      <c r="I111" s="99" t="s">
        <v>920</v>
      </c>
      <c r="J111" s="17" t="s">
        <v>64</v>
      </c>
      <c r="K111" s="99">
        <v>30344</v>
      </c>
      <c r="L111" s="99" t="s">
        <v>364</v>
      </c>
      <c r="M111" s="99" t="s">
        <v>921</v>
      </c>
      <c r="N111" s="17" t="s">
        <v>32</v>
      </c>
      <c r="O111" s="99" t="s">
        <v>922</v>
      </c>
      <c r="P111" s="99" t="s">
        <v>58</v>
      </c>
      <c r="Q111" s="99" t="s">
        <v>923</v>
      </c>
      <c r="R111" s="112" t="s">
        <v>80</v>
      </c>
      <c r="S111" s="109" t="s">
        <v>208</v>
      </c>
      <c r="T111" s="40"/>
      <c r="U111" s="109" t="str">
        <f t="shared" si="1"/>
        <v>40864: Shot after making a threatening gesture at police. Officers were conducting a “knock and announce” search warrant, looking for drugs. http://www.examiner.com/article/family-says-man-shot-and-killed-by-officer-drug-bust-was-a-visitor</v>
      </c>
      <c r="V111" s="98"/>
      <c r="W111" s="109">
        <v>110.1</v>
      </c>
      <c r="X111" s="109"/>
      <c r="Y111" s="109"/>
      <c r="Z111" s="109"/>
      <c r="AA111" s="109"/>
      <c r="AB111" s="109"/>
      <c r="AC111" s="113"/>
      <c r="AD111" s="29"/>
      <c r="AE111" s="29"/>
      <c r="AF111" s="29"/>
      <c r="AG111" s="65"/>
    </row>
    <row r="112" spans="1:33" ht="14">
      <c r="A112" s="30">
        <v>41588.875439814801</v>
      </c>
      <c r="B112" s="99" t="s">
        <v>924</v>
      </c>
      <c r="C112" s="121" t="s">
        <v>549</v>
      </c>
      <c r="D112" s="99" t="s">
        <v>23</v>
      </c>
      <c r="E112" s="99" t="s">
        <v>82</v>
      </c>
      <c r="F112" s="99"/>
      <c r="G112" s="42">
        <v>39178</v>
      </c>
      <c r="H112" s="99" t="s">
        <v>925</v>
      </c>
      <c r="I112" s="99" t="s">
        <v>926</v>
      </c>
      <c r="J112" s="17" t="s">
        <v>85</v>
      </c>
      <c r="K112" s="99">
        <v>90240</v>
      </c>
      <c r="L112" s="99" t="s">
        <v>539</v>
      </c>
      <c r="M112" s="99" t="s">
        <v>927</v>
      </c>
      <c r="N112" s="17" t="s">
        <v>32</v>
      </c>
      <c r="O112" s="99" t="s">
        <v>928</v>
      </c>
      <c r="P112" s="99" t="s">
        <v>36</v>
      </c>
      <c r="Q112" s="99" t="s">
        <v>929</v>
      </c>
      <c r="R112" s="112" t="s">
        <v>80</v>
      </c>
      <c r="S112" s="109" t="s">
        <v>208</v>
      </c>
      <c r="T112" s="40"/>
      <c r="U112" s="109" t="str">
        <f t="shared" si="1"/>
        <v>39178: Wong was shot several times by officers with the Downey Police Department who were responding to reports of an armed man getting into a truck on the 9000 block Pico Vista Street. Officers arrived at the scene and tried to stop the fleeing suspect. After crashing his silver Toyota into a patrol car and exiting the vehicle with what appeared to be a gun, the Downey patrol officers opened fire, striking Wong repeatedly. He was pronounced dead at 4:03 p.m. After his death, it was learned that Mr. Wong himself was the party who contacted the police; giving them a detailed description of his vehicle, his own physical description and a description of his weapons. http://homicide.latimes.com/post/edmund-wong/</v>
      </c>
      <c r="V112" s="98"/>
      <c r="W112" s="109">
        <v>111.1</v>
      </c>
      <c r="X112" s="109"/>
      <c r="Y112" s="109"/>
      <c r="Z112" s="109"/>
      <c r="AA112" s="109"/>
      <c r="AB112" s="109"/>
      <c r="AC112" s="113"/>
      <c r="AD112" s="29"/>
      <c r="AE112" s="29"/>
      <c r="AF112" s="29"/>
      <c r="AG112" s="65"/>
    </row>
    <row r="113" spans="1:33" ht="14">
      <c r="A113" s="30">
        <v>41588.875439814801</v>
      </c>
      <c r="B113" s="99" t="s">
        <v>930</v>
      </c>
      <c r="C113" s="121" t="s">
        <v>931</v>
      </c>
      <c r="D113" s="99" t="s">
        <v>23</v>
      </c>
      <c r="E113" s="99" t="s">
        <v>40</v>
      </c>
      <c r="F113" s="99" t="s">
        <v>932</v>
      </c>
      <c r="G113" s="42">
        <v>40932</v>
      </c>
      <c r="H113" s="99" t="s">
        <v>933</v>
      </c>
      <c r="I113" s="99" t="s">
        <v>934</v>
      </c>
      <c r="J113" s="17" t="s">
        <v>195</v>
      </c>
      <c r="K113" s="99">
        <v>85286</v>
      </c>
      <c r="L113" s="99" t="s">
        <v>686</v>
      </c>
      <c r="M113" s="99" t="s">
        <v>935</v>
      </c>
      <c r="N113" s="17" t="s">
        <v>32</v>
      </c>
      <c r="O113" s="99" t="s">
        <v>936</v>
      </c>
      <c r="P113" s="99" t="s">
        <v>36</v>
      </c>
      <c r="Q113" s="99" t="s">
        <v>937</v>
      </c>
      <c r="R113" s="112" t="s">
        <v>100</v>
      </c>
      <c r="S113" s="109" t="s">
        <v>208</v>
      </c>
      <c r="T113" s="40"/>
      <c r="U113" s="109" t="str">
        <f t="shared" si="1"/>
        <v>40932: Officers shot and killed Flener after he allegedly pointed a gun at them. Police were responding to a report of a suicidal man. http://www.azcentral.com/community/chandler/articles/20120124chandler-police-suicidal-man.html</v>
      </c>
      <c r="V113" s="98"/>
      <c r="W113" s="109">
        <v>112.1</v>
      </c>
      <c r="X113" s="109"/>
      <c r="Y113" s="109"/>
      <c r="Z113" s="109"/>
      <c r="AA113" s="109"/>
      <c r="AB113" s="109"/>
      <c r="AC113" s="113"/>
      <c r="AD113" s="29"/>
      <c r="AE113" s="29"/>
      <c r="AF113" s="29"/>
      <c r="AG113" s="65"/>
    </row>
    <row r="114" spans="1:33" ht="14">
      <c r="A114" s="30">
        <v>41588.875439814801</v>
      </c>
      <c r="B114" s="99" t="s">
        <v>938</v>
      </c>
      <c r="C114" s="121" t="s">
        <v>420</v>
      </c>
      <c r="D114" s="99" t="s">
        <v>23</v>
      </c>
      <c r="E114" s="99" t="s">
        <v>82</v>
      </c>
      <c r="F114" s="99"/>
      <c r="G114" s="42">
        <v>41153</v>
      </c>
      <c r="H114" s="99" t="s">
        <v>939</v>
      </c>
      <c r="I114" s="99" t="s">
        <v>552</v>
      </c>
      <c r="J114" s="17" t="s">
        <v>64</v>
      </c>
      <c r="K114" s="99">
        <v>30345</v>
      </c>
      <c r="L114" s="99" t="s">
        <v>613</v>
      </c>
      <c r="M114" s="99" t="s">
        <v>614</v>
      </c>
      <c r="N114" s="17" t="s">
        <v>32</v>
      </c>
      <c r="O114" s="99" t="s">
        <v>940</v>
      </c>
      <c r="P114" s="99" t="s">
        <v>36</v>
      </c>
      <c r="Q114" s="99" t="s">
        <v>941</v>
      </c>
      <c r="R114" s="112" t="s">
        <v>80</v>
      </c>
      <c r="S114" s="109" t="s">
        <v>208</v>
      </c>
      <c r="T114" s="40"/>
      <c r="U114" s="109" t="str">
        <f t="shared" si="1"/>
        <v>41153: Zelaya opened fire in a bar wounding 4 patrons. An off-duty officer who was working security called for back-up. When a uniformed on-duty officer arrived, they engaged Zelaya. Zelaya ended up fatally wounded. http://www.examiner.com/article/m-e-suspect-killed-by-police-bar-shooting-identified-as-teen-from-honduras</v>
      </c>
      <c r="V114" s="98"/>
      <c r="W114" s="109">
        <v>113.1</v>
      </c>
      <c r="X114" s="109"/>
      <c r="Y114" s="109"/>
      <c r="Z114" s="109"/>
      <c r="AA114" s="109"/>
      <c r="AB114" s="109"/>
      <c r="AC114" s="113"/>
      <c r="AD114" s="29"/>
      <c r="AE114" s="29"/>
      <c r="AF114" s="29"/>
      <c r="AG114" s="65"/>
    </row>
    <row r="115" spans="1:33" ht="12">
      <c r="A115" s="30">
        <v>41588.875439814801</v>
      </c>
      <c r="B115" s="109" t="s">
        <v>942</v>
      </c>
      <c r="C115" s="121">
        <v>21</v>
      </c>
      <c r="D115" s="109" t="s">
        <v>23</v>
      </c>
      <c r="E115" s="109" t="s">
        <v>173</v>
      </c>
      <c r="F115" s="109"/>
      <c r="G115" s="42">
        <v>41426</v>
      </c>
      <c r="H115" s="109" t="s">
        <v>943</v>
      </c>
      <c r="I115" s="109" t="s">
        <v>944</v>
      </c>
      <c r="J115" s="109" t="s">
        <v>213</v>
      </c>
      <c r="K115" s="98" t="s">
        <v>945</v>
      </c>
      <c r="L115" s="109" t="s">
        <v>946</v>
      </c>
      <c r="M115" s="109" t="s">
        <v>947</v>
      </c>
      <c r="N115" s="109" t="s">
        <v>32</v>
      </c>
      <c r="O115" s="109" t="s">
        <v>948</v>
      </c>
      <c r="P115" s="109" t="s">
        <v>949</v>
      </c>
      <c r="Q115" s="109" t="s">
        <v>950</v>
      </c>
      <c r="R115" s="109" t="s">
        <v>36</v>
      </c>
      <c r="S115" s="25" t="s">
        <v>735</v>
      </c>
      <c r="T115" s="109"/>
      <c r="U115" s="109" t="str">
        <f t="shared" si="1"/>
        <v>41426: Police ordered him to drop the weapon, but he pointed it both at his own head and at officers before firing, according to police reports. The decisive wound was the one to the right side of his head from very close range, according to the autopsy report. The bullet went through the brainstem, cerebellum, and grazed his left temporal lobe before exiting the left side of his head, according to the pathologist’s report. http://www.corsicanadailysun.com/news/local_news/article_658160dd-ecfc-5355-b13a-40a781edcfbe.html</v>
      </c>
      <c r="V115" s="98"/>
      <c r="W115" s="109">
        <v>114.1</v>
      </c>
      <c r="X115" s="109"/>
      <c r="Y115" s="109"/>
      <c r="Z115" s="109"/>
      <c r="AA115" s="109"/>
      <c r="AB115" s="109"/>
      <c r="AC115" s="113"/>
      <c r="AD115" s="29"/>
      <c r="AE115" s="29"/>
      <c r="AF115" s="29"/>
      <c r="AG115" s="65"/>
    </row>
    <row r="116" spans="1:33" ht="14">
      <c r="A116" s="30">
        <v>41588.875439814801</v>
      </c>
      <c r="B116" s="99" t="s">
        <v>951</v>
      </c>
      <c r="C116" s="121" t="s">
        <v>361</v>
      </c>
      <c r="D116" s="99" t="s">
        <v>23</v>
      </c>
      <c r="E116" s="99" t="s">
        <v>82</v>
      </c>
      <c r="F116" s="99"/>
      <c r="G116" s="42">
        <v>41115</v>
      </c>
      <c r="H116" s="99" t="s">
        <v>952</v>
      </c>
      <c r="I116" s="99" t="s">
        <v>783</v>
      </c>
      <c r="J116" s="17" t="s">
        <v>85</v>
      </c>
      <c r="K116" s="99">
        <v>92879</v>
      </c>
      <c r="L116" s="99" t="s">
        <v>784</v>
      </c>
      <c r="M116" s="99" t="s">
        <v>785</v>
      </c>
      <c r="N116" s="17" t="s">
        <v>32</v>
      </c>
      <c r="O116" s="99" t="s">
        <v>953</v>
      </c>
      <c r="P116" s="99" t="s">
        <v>36</v>
      </c>
      <c r="Q116" s="99" t="s">
        <v>954</v>
      </c>
      <c r="R116" s="112" t="s">
        <v>80</v>
      </c>
      <c r="S116" s="109" t="s">
        <v>208</v>
      </c>
      <c r="T116" s="40"/>
      <c r="U116" s="109" t="str">
        <f t="shared" si="1"/>
        <v>41115: Officers were responding to a report of a man threatening neighbors at an apartment complex and began to chase Burbank, who matched the caller's description. Police say they saw Burbank pull a handgun from his waistband, and they shot him to death. http://latimesblogs.latimes.com/lanow/2012/07/corona-man-killed-in-second-officer-involved-shooting-this-week.html</v>
      </c>
      <c r="V116" s="98"/>
      <c r="W116" s="109">
        <v>115.1</v>
      </c>
      <c r="X116" s="109"/>
      <c r="Y116" s="109"/>
      <c r="Z116" s="109"/>
      <c r="AA116" s="109"/>
      <c r="AB116" s="109"/>
      <c r="AC116" s="113"/>
      <c r="AD116" s="29"/>
      <c r="AE116" s="29"/>
      <c r="AF116" s="29"/>
      <c r="AG116" s="65"/>
    </row>
    <row r="117" spans="1:33" ht="14">
      <c r="A117" s="30">
        <v>41588.875439814801</v>
      </c>
      <c r="B117" s="99" t="s">
        <v>955</v>
      </c>
      <c r="C117" s="121" t="s">
        <v>520</v>
      </c>
      <c r="D117" s="99" t="s">
        <v>23</v>
      </c>
      <c r="E117" s="99" t="s">
        <v>82</v>
      </c>
      <c r="F117" s="99"/>
      <c r="G117" s="42">
        <v>40744</v>
      </c>
      <c r="H117" s="99" t="s">
        <v>956</v>
      </c>
      <c r="I117" s="99" t="s">
        <v>957</v>
      </c>
      <c r="J117" s="17" t="s">
        <v>64</v>
      </c>
      <c r="K117" s="99">
        <v>30067</v>
      </c>
      <c r="L117" s="99" t="s">
        <v>958</v>
      </c>
      <c r="M117" s="99" t="s">
        <v>959</v>
      </c>
      <c r="N117" s="17" t="s">
        <v>32</v>
      </c>
      <c r="O117" s="99" t="s">
        <v>960</v>
      </c>
      <c r="P117" s="99" t="s">
        <v>36</v>
      </c>
      <c r="Q117" s="99" t="s">
        <v>961</v>
      </c>
      <c r="R117" s="112" t="s">
        <v>80</v>
      </c>
      <c r="S117" s="109" t="s">
        <v>208</v>
      </c>
      <c r="T117" s="40"/>
      <c r="U117" s="109" t="str">
        <f t="shared" si="1"/>
        <v>40744: Shot after posing a threat to officers. Police had attempted to stop the vehicle Moon was driving. Moon fled at high speed, crashed his vehicle and fled on foot into an apartment complex. http://mdjonline.com/bookmark/14781386</v>
      </c>
      <c r="V117" s="98"/>
      <c r="W117" s="109">
        <v>116.1</v>
      </c>
      <c r="X117" s="109"/>
      <c r="Y117" s="109"/>
      <c r="Z117" s="109"/>
      <c r="AA117" s="109"/>
      <c r="AB117" s="109"/>
      <c r="AC117" s="113"/>
      <c r="AD117" s="29"/>
      <c r="AE117" s="29"/>
      <c r="AF117" s="29"/>
      <c r="AG117" s="65"/>
    </row>
    <row r="118" spans="1:33" ht="14">
      <c r="A118" s="30">
        <v>41588.875439814801</v>
      </c>
      <c r="B118" s="99" t="s">
        <v>962</v>
      </c>
      <c r="C118" s="121">
        <v>26</v>
      </c>
      <c r="D118" s="99" t="s">
        <v>23</v>
      </c>
      <c r="E118" s="99" t="s">
        <v>173</v>
      </c>
      <c r="F118" s="99"/>
      <c r="G118" s="42">
        <v>41489</v>
      </c>
      <c r="H118" s="99" t="s">
        <v>963</v>
      </c>
      <c r="I118" s="99" t="s">
        <v>964</v>
      </c>
      <c r="J118" s="99" t="s">
        <v>85</v>
      </c>
      <c r="K118" s="17" t="s">
        <v>965</v>
      </c>
      <c r="L118" s="99" t="s">
        <v>404</v>
      </c>
      <c r="M118" s="99" t="s">
        <v>966</v>
      </c>
      <c r="N118" s="99" t="s">
        <v>32</v>
      </c>
      <c r="O118" s="99" t="s">
        <v>967</v>
      </c>
      <c r="P118" s="99" t="s">
        <v>36</v>
      </c>
      <c r="Q118" s="99" t="s">
        <v>968</v>
      </c>
      <c r="R118" s="99" t="s">
        <v>80</v>
      </c>
      <c r="S118" s="112"/>
      <c r="T118" s="40"/>
      <c r="U118" s="109" t="str">
        <f t="shared" si="1"/>
        <v>41489: Marquez was shot by a Huntington Beach police officer after he was exiting a vehicle while brandishing a firearm.[78] http://articles.hbindependent.com/2013-08-08/news/tn-hbi-me-officer-shooting-20130803_1_police-officer-officer-involved-shooting-officer-involved-shooting</v>
      </c>
      <c r="V118" s="98"/>
      <c r="W118" s="109">
        <v>117.1</v>
      </c>
      <c r="X118" s="109"/>
      <c r="Y118" s="109"/>
      <c r="Z118" s="109"/>
      <c r="AA118" s="109"/>
      <c r="AB118" s="109"/>
      <c r="AC118" s="113"/>
      <c r="AD118" s="29"/>
      <c r="AE118" s="29"/>
      <c r="AF118" s="29"/>
      <c r="AG118" s="65"/>
    </row>
    <row r="119" spans="1:33" ht="12">
      <c r="A119" s="30">
        <v>41588.875439814801</v>
      </c>
      <c r="B119" s="109" t="s">
        <v>969</v>
      </c>
      <c r="C119" s="121">
        <v>46</v>
      </c>
      <c r="D119" s="109" t="s">
        <v>23</v>
      </c>
      <c r="E119" s="99" t="s">
        <v>82</v>
      </c>
      <c r="F119" s="109"/>
      <c r="G119" s="42">
        <v>40857</v>
      </c>
      <c r="H119" s="109"/>
      <c r="I119" s="55" t="s">
        <v>970</v>
      </c>
      <c r="J119" s="55" t="s">
        <v>223</v>
      </c>
      <c r="K119" s="98" t="s">
        <v>971</v>
      </c>
      <c r="L119" s="109" t="s">
        <v>354</v>
      </c>
      <c r="M119" s="109" t="s">
        <v>972</v>
      </c>
      <c r="N119" s="109" t="s">
        <v>32</v>
      </c>
      <c r="O119" s="109" t="s">
        <v>973</v>
      </c>
      <c r="P119" s="109" t="s">
        <v>58</v>
      </c>
      <c r="Q119" s="55" t="s">
        <v>974</v>
      </c>
      <c r="R119" s="109" t="s">
        <v>100</v>
      </c>
      <c r="S119" s="109" t="s">
        <v>591</v>
      </c>
      <c r="T119" s="109"/>
      <c r="U119" s="109" t="str">
        <f t="shared" si="1"/>
        <v>40857: Richard was apparently suicidal in that he was being investigated in his capacity as an officer of the Rumford Police Department. He was found by searchers in the woods behind his home. He pointed his gun at officers and was shot and killed. http://www.maine.gov/tools/whatsnew/index.php?topic=AGOffice_Press&amp;id=378696&amp;v=reportsarticle10</v>
      </c>
      <c r="V119" s="98"/>
      <c r="W119" s="109">
        <v>118.1</v>
      </c>
      <c r="X119" s="109"/>
      <c r="Y119" s="109"/>
      <c r="Z119" s="109"/>
      <c r="AA119" s="109"/>
      <c r="AB119" s="109"/>
      <c r="AC119" s="113"/>
      <c r="AD119" s="29"/>
      <c r="AE119" s="29"/>
      <c r="AF119" s="29"/>
      <c r="AG119" s="65"/>
    </row>
    <row r="120" spans="1:33" ht="12">
      <c r="A120" s="30">
        <v>41588.875439814801</v>
      </c>
      <c r="B120" s="109" t="s">
        <v>975</v>
      </c>
      <c r="C120" s="121">
        <v>25</v>
      </c>
      <c r="D120" s="109" t="s">
        <v>23</v>
      </c>
      <c r="E120" s="109" t="s">
        <v>173</v>
      </c>
      <c r="F120" s="109"/>
      <c r="G120" s="42">
        <v>37361</v>
      </c>
      <c r="H120" s="109" t="s">
        <v>976</v>
      </c>
      <c r="I120" s="109" t="s">
        <v>347</v>
      </c>
      <c r="J120" s="109" t="s">
        <v>213</v>
      </c>
      <c r="K120" s="98" t="s">
        <v>977</v>
      </c>
      <c r="L120" s="109" t="s">
        <v>819</v>
      </c>
      <c r="M120" s="109" t="s">
        <v>829</v>
      </c>
      <c r="N120" s="109" t="s">
        <v>32</v>
      </c>
      <c r="O120" s="109" t="s">
        <v>978</v>
      </c>
      <c r="P120" s="109" t="s">
        <v>760</v>
      </c>
      <c r="Q120" s="109" t="s">
        <v>979</v>
      </c>
      <c r="R120" s="109" t="s">
        <v>80</v>
      </c>
      <c r="S120" s="25" t="s">
        <v>769</v>
      </c>
      <c r="T120" s="109"/>
      <c r="U120" s="109" t="str">
        <f t="shared" si="1"/>
        <v>37361: Officer P.G. Peters responded to a disturbance call around 4:55 a.m. A woman directed him to a man inside. The man, Esau Marin, placed his right hand in his pocket upon seeing the officer allegedly in a threatening manner. Officer Peters ordered him to remove his hand. Marin approached the officer with what is reported to be a large folding knife allegedly in an attack motion. Peters shot Marin once in the torso and charged with aggravated assault on a public servant. It is uknown if he survived his injury. http://www.chron.com/news/houston-texas/article/News-briefs-2093662.php</v>
      </c>
      <c r="V120" s="98"/>
      <c r="W120" s="109">
        <v>119.1</v>
      </c>
      <c r="X120" s="109"/>
      <c r="Y120" s="109"/>
      <c r="Z120" s="109"/>
      <c r="AA120" s="109"/>
      <c r="AB120" s="109"/>
      <c r="AC120" s="113"/>
      <c r="AD120" s="29"/>
      <c r="AE120" s="29"/>
      <c r="AF120" s="29"/>
      <c r="AG120" s="65"/>
    </row>
    <row r="121" spans="1:33" ht="12">
      <c r="A121" s="30">
        <v>41588.875439814801</v>
      </c>
      <c r="B121" s="109" t="s">
        <v>980</v>
      </c>
      <c r="C121" s="121">
        <v>29</v>
      </c>
      <c r="D121" s="109" t="s">
        <v>23</v>
      </c>
      <c r="E121" s="109" t="s">
        <v>40</v>
      </c>
      <c r="F121" s="109" t="s">
        <v>981</v>
      </c>
      <c r="G121" s="42">
        <v>40494</v>
      </c>
      <c r="H121" s="109" t="s">
        <v>982</v>
      </c>
      <c r="I121" s="109" t="s">
        <v>983</v>
      </c>
      <c r="J121" s="109" t="s">
        <v>124</v>
      </c>
      <c r="K121" s="98" t="s">
        <v>984</v>
      </c>
      <c r="L121" s="109" t="s">
        <v>983</v>
      </c>
      <c r="M121" s="109" t="s">
        <v>985</v>
      </c>
      <c r="N121" s="109" t="s">
        <v>32</v>
      </c>
      <c r="O121" s="109" t="s">
        <v>986</v>
      </c>
      <c r="P121" s="109" t="s">
        <v>58</v>
      </c>
      <c r="Q121" s="109" t="s">
        <v>987</v>
      </c>
      <c r="R121" s="109" t="s">
        <v>100</v>
      </c>
      <c r="S121" s="25" t="s">
        <v>916</v>
      </c>
      <c r="T121" s="109"/>
      <c r="U121" s="109" t="str">
        <f t="shared" si="1"/>
        <v>40494: Shot after firing shotgun at police and in the air. Police were responding to report of man firing shotgun at a house. http://www.spokesman.com/stories/2011/jul/14/fatal-shots-ruled-justified/</v>
      </c>
      <c r="V121" s="98"/>
      <c r="W121" s="109">
        <v>120.1</v>
      </c>
      <c r="X121" s="109"/>
      <c r="Y121" s="109"/>
      <c r="Z121" s="109"/>
      <c r="AA121" s="109"/>
      <c r="AB121" s="109"/>
      <c r="AC121" s="113"/>
      <c r="AD121" s="29"/>
      <c r="AE121" s="29"/>
      <c r="AF121" s="29"/>
      <c r="AG121" s="65"/>
    </row>
    <row r="122" spans="1:33" ht="14">
      <c r="A122" s="30">
        <v>41588.875439814801</v>
      </c>
      <c r="B122" s="99" t="s">
        <v>988</v>
      </c>
      <c r="C122" s="121">
        <v>23</v>
      </c>
      <c r="D122" s="99" t="s">
        <v>23</v>
      </c>
      <c r="E122" s="99" t="s">
        <v>24</v>
      </c>
      <c r="F122" s="99"/>
      <c r="G122" s="42">
        <v>37272</v>
      </c>
      <c r="H122" s="99" t="s">
        <v>989</v>
      </c>
      <c r="I122" s="99" t="s">
        <v>311</v>
      </c>
      <c r="J122" s="99" t="s">
        <v>152</v>
      </c>
      <c r="K122" s="17" t="s">
        <v>990</v>
      </c>
      <c r="L122" s="99" t="s">
        <v>154</v>
      </c>
      <c r="M122" s="99" t="s">
        <v>313</v>
      </c>
      <c r="N122" s="99" t="s">
        <v>32</v>
      </c>
      <c r="O122" s="99" t="s">
        <v>991</v>
      </c>
      <c r="P122" s="99" t="s">
        <v>36</v>
      </c>
      <c r="Q122" s="99" t="s">
        <v>992</v>
      </c>
      <c r="R122" s="99" t="s">
        <v>36</v>
      </c>
      <c r="S122" s="112" t="s">
        <v>598</v>
      </c>
      <c r="T122" s="40"/>
      <c r="U122" s="109" t="str">
        <f t="shared" si="1"/>
        <v>37272: Mr.Louisgene was allegedly armed with a knife and gardening tool and refused to put these items down, even after repeatedly being ordered to do so. In apparent fear for their lives, they fired eight bullets, hitting him five times. http://www.websteruniv.edu/~corbetre/haiti-archive/msg10367.html</v>
      </c>
      <c r="V122" s="98"/>
      <c r="W122" s="109">
        <v>121.1</v>
      </c>
      <c r="X122" s="109"/>
      <c r="Y122" s="109"/>
      <c r="Z122" s="109"/>
      <c r="AA122" s="109"/>
      <c r="AB122" s="109"/>
      <c r="AC122" s="113"/>
      <c r="AD122" s="29"/>
      <c r="AE122" s="29"/>
      <c r="AF122" s="29"/>
      <c r="AG122" s="65"/>
    </row>
    <row r="123" spans="1:33" ht="14">
      <c r="A123" s="30">
        <v>41588.875439814801</v>
      </c>
      <c r="B123" s="99" t="s">
        <v>993</v>
      </c>
      <c r="C123" s="121" t="s">
        <v>994</v>
      </c>
      <c r="D123" s="99" t="s">
        <v>23</v>
      </c>
      <c r="E123" s="99" t="s">
        <v>82</v>
      </c>
      <c r="F123" s="99"/>
      <c r="G123" s="42">
        <v>40857</v>
      </c>
      <c r="H123" s="99" t="s">
        <v>995</v>
      </c>
      <c r="I123" s="99" t="s">
        <v>422</v>
      </c>
      <c r="J123" s="17" t="s">
        <v>64</v>
      </c>
      <c r="K123" s="99">
        <v>31206</v>
      </c>
      <c r="L123" s="99" t="s">
        <v>423</v>
      </c>
      <c r="M123" s="99" t="s">
        <v>996</v>
      </c>
      <c r="N123" s="17" t="s">
        <v>32</v>
      </c>
      <c r="O123" s="99" t="s">
        <v>997</v>
      </c>
      <c r="P123" s="99" t="s">
        <v>36</v>
      </c>
      <c r="Q123" s="99" t="s">
        <v>998</v>
      </c>
      <c r="R123" s="112" t="s">
        <v>100</v>
      </c>
      <c r="S123" s="109" t="s">
        <v>208</v>
      </c>
      <c r="T123" s="40"/>
      <c r="U123" s="109" t="str">
        <f t="shared" si="1"/>
        <v>40857: Shot after aiming gun at police. Police were responding to report of a screaming nude man banging on doors and windows of residences. Before police arrived Moore kicked the door of one home and shot a man to death. Moore was standing over the body of his victim when he pointed the gun at police. http://www.macon.com/2011/11/12/1782400/naked-murder-suspect-had-history.html</v>
      </c>
      <c r="V123" s="98"/>
      <c r="W123" s="109">
        <v>122.1</v>
      </c>
      <c r="X123" s="109"/>
      <c r="Y123" s="109"/>
      <c r="Z123" s="109"/>
      <c r="AA123" s="109"/>
      <c r="AB123" s="109"/>
      <c r="AC123" s="113"/>
      <c r="AD123" s="29"/>
      <c r="AE123" s="29"/>
      <c r="AF123" s="29"/>
      <c r="AG123" s="65"/>
    </row>
    <row r="124" spans="1:33" ht="12">
      <c r="A124" s="30">
        <v>41588.875439814801</v>
      </c>
      <c r="B124" s="55" t="s">
        <v>999</v>
      </c>
      <c r="C124" s="121">
        <v>18</v>
      </c>
      <c r="D124" s="109" t="s">
        <v>23</v>
      </c>
      <c r="E124" s="99" t="s">
        <v>82</v>
      </c>
      <c r="F124" s="109"/>
      <c r="G124" s="42">
        <v>39348</v>
      </c>
      <c r="H124" s="109" t="s">
        <v>1000</v>
      </c>
      <c r="I124" s="109" t="s">
        <v>1001</v>
      </c>
      <c r="J124" s="55" t="s">
        <v>223</v>
      </c>
      <c r="K124" s="98" t="s">
        <v>1002</v>
      </c>
      <c r="L124" s="109" t="s">
        <v>1003</v>
      </c>
      <c r="M124" s="109" t="s">
        <v>1004</v>
      </c>
      <c r="N124" s="109" t="s">
        <v>32</v>
      </c>
      <c r="O124" s="109" t="s">
        <v>1005</v>
      </c>
      <c r="P124" s="109" t="s">
        <v>58</v>
      </c>
      <c r="Q124" s="109" t="s">
        <v>1006</v>
      </c>
      <c r="R124" s="109" t="s">
        <v>80</v>
      </c>
      <c r="S124" s="109" t="s">
        <v>308</v>
      </c>
      <c r="T124" s="109"/>
      <c r="U124" s="109" t="str">
        <f t="shared" si="1"/>
        <v>39348: Jackson and some friends were pulled over for routine traffic reasons. Jackson became belligerent, tried to run, attacked the officer, and was shot five times. http://www.maine.gov/tools/whatsnew/index.php?topic=AGOffice_Press&amp;id=47416&amp;v=reportsarticle10</v>
      </c>
      <c r="V124" s="98"/>
      <c r="W124" s="109">
        <v>123.1</v>
      </c>
      <c r="X124" s="109"/>
      <c r="Y124" s="109"/>
      <c r="Z124" s="109"/>
      <c r="AA124" s="109"/>
      <c r="AB124" s="109"/>
      <c r="AC124" s="113"/>
      <c r="AD124" s="29"/>
      <c r="AE124" s="29"/>
      <c r="AF124" s="29"/>
      <c r="AG124" s="65"/>
    </row>
    <row r="125" spans="1:33" ht="12">
      <c r="A125" s="30">
        <v>41588.875439814801</v>
      </c>
      <c r="B125" s="109" t="s">
        <v>1007</v>
      </c>
      <c r="C125" s="121">
        <v>22</v>
      </c>
      <c r="D125" s="109" t="s">
        <v>23</v>
      </c>
      <c r="E125" s="109" t="s">
        <v>40</v>
      </c>
      <c r="F125" s="109" t="s">
        <v>1008</v>
      </c>
      <c r="G125" s="42">
        <v>41289</v>
      </c>
      <c r="H125" s="109" t="s">
        <v>1009</v>
      </c>
      <c r="I125" s="109" t="s">
        <v>1010</v>
      </c>
      <c r="J125" s="109" t="s">
        <v>1011</v>
      </c>
      <c r="K125" s="98" t="s">
        <v>1012</v>
      </c>
      <c r="L125" s="109" t="s">
        <v>1010</v>
      </c>
      <c r="M125" s="109" t="s">
        <v>1013</v>
      </c>
      <c r="N125" s="109" t="s">
        <v>32</v>
      </c>
      <c r="O125" s="109" t="s">
        <v>1014</v>
      </c>
      <c r="P125" s="109" t="s">
        <v>760</v>
      </c>
      <c r="Q125" s="109" t="s">
        <v>1015</v>
      </c>
      <c r="R125" s="109" t="s">
        <v>80</v>
      </c>
      <c r="S125" s="25" t="s">
        <v>208</v>
      </c>
      <c r="T125" s="109"/>
      <c r="U125" s="109" t="str">
        <f t="shared" si="1"/>
        <v>41289: Officers responded to a truck driving fast the wrong way. Police fired multiple times when the driver rammed five marked police cruisers. The deceased suspect was a soldier at Schofield Barracks. http://news.hawaiibreakingnews.com/tweets/291842554574565376</v>
      </c>
      <c r="V125" s="98"/>
      <c r="W125" s="109">
        <v>124.1</v>
      </c>
      <c r="X125" s="109"/>
      <c r="Y125" s="109"/>
      <c r="Z125" s="109"/>
      <c r="AA125" s="109"/>
      <c r="AB125" s="109"/>
      <c r="AC125" s="113"/>
      <c r="AD125" s="29"/>
      <c r="AE125" s="29"/>
      <c r="AF125" s="29"/>
      <c r="AG125" s="65"/>
    </row>
    <row r="126" spans="1:33" ht="12">
      <c r="A126" s="30">
        <v>41588.875439814801</v>
      </c>
      <c r="B126" s="99" t="s">
        <v>1016</v>
      </c>
      <c r="C126" s="121">
        <v>52</v>
      </c>
      <c r="D126" s="99" t="s">
        <v>23</v>
      </c>
      <c r="E126" s="99" t="s">
        <v>40</v>
      </c>
      <c r="F126" s="109" t="s">
        <v>1017</v>
      </c>
      <c r="G126" s="63">
        <v>41296</v>
      </c>
      <c r="H126" s="109" t="s">
        <v>1018</v>
      </c>
      <c r="I126" s="55" t="s">
        <v>1019</v>
      </c>
      <c r="J126" s="55" t="s">
        <v>53</v>
      </c>
      <c r="K126" s="98" t="s">
        <v>1020</v>
      </c>
      <c r="L126" s="109" t="s">
        <v>55</v>
      </c>
      <c r="M126" s="109" t="s">
        <v>56</v>
      </c>
      <c r="N126" s="109" t="s">
        <v>32</v>
      </c>
      <c r="O126" s="109" t="s">
        <v>1021</v>
      </c>
      <c r="P126" s="99" t="s">
        <v>949</v>
      </c>
      <c r="Q126" s="51" t="s">
        <v>1022</v>
      </c>
      <c r="R126" s="99" t="s">
        <v>80</v>
      </c>
      <c r="S126" s="109"/>
      <c r="T126" s="109"/>
      <c r="U126" s="109" t="str">
        <f t="shared" si="1"/>
        <v>41296: After killing wife and child then set fire to the house, called 911 and waited for officers to arrive after which he stepped inside and shot himself. http://www.fox5vegas.com/story/20640342/police-metro-lieutenant-kills-self-wife-and-child</v>
      </c>
      <c r="V126" s="98"/>
      <c r="W126" s="109">
        <v>125.1</v>
      </c>
      <c r="X126" s="109"/>
      <c r="Y126" s="109"/>
      <c r="Z126" s="109"/>
      <c r="AA126" s="109"/>
      <c r="AB126" s="109"/>
      <c r="AC126" s="113"/>
      <c r="AD126" s="29"/>
      <c r="AE126" s="29"/>
      <c r="AF126" s="29"/>
      <c r="AG126" s="65"/>
    </row>
    <row r="127" spans="1:33" ht="14">
      <c r="A127" s="30">
        <v>41588.875439814801</v>
      </c>
      <c r="B127" s="99" t="s">
        <v>1023</v>
      </c>
      <c r="C127" s="121">
        <v>24</v>
      </c>
      <c r="D127" s="99" t="s">
        <v>23</v>
      </c>
      <c r="E127" s="99" t="s">
        <v>82</v>
      </c>
      <c r="F127" s="99"/>
      <c r="G127" s="42">
        <v>41121</v>
      </c>
      <c r="H127" s="99" t="s">
        <v>1024</v>
      </c>
      <c r="I127" s="99" t="s">
        <v>1025</v>
      </c>
      <c r="J127" s="99" t="s">
        <v>195</v>
      </c>
      <c r="K127" s="17" t="s">
        <v>1026</v>
      </c>
      <c r="L127" s="99" t="s">
        <v>686</v>
      </c>
      <c r="M127" s="99" t="s">
        <v>1027</v>
      </c>
      <c r="N127" s="99" t="s">
        <v>32</v>
      </c>
      <c r="O127" s="99" t="s">
        <v>1028</v>
      </c>
      <c r="P127" s="99" t="s">
        <v>36</v>
      </c>
      <c r="Q127" s="99" t="s">
        <v>1029</v>
      </c>
      <c r="R127" s="99" t="s">
        <v>80</v>
      </c>
      <c r="S127" s="112"/>
      <c r="T127" s="40"/>
      <c r="U127" s="109" t="str">
        <f t="shared" si="1"/>
        <v>41121: Officers from a "multi-agency task force" were executing a search warrant when a suspect allegedly opened fire. Officers fired back and the man was shot to death. http://www.myfoxphoenix.com/story/19178674/ois-phoenix</v>
      </c>
      <c r="V127" s="98"/>
      <c r="W127" s="109">
        <v>126.1</v>
      </c>
      <c r="X127" s="109"/>
      <c r="Y127" s="109"/>
      <c r="Z127" s="109"/>
      <c r="AA127" s="109"/>
      <c r="AB127" s="109"/>
      <c r="AC127" s="113"/>
      <c r="AD127" s="29"/>
      <c r="AE127" s="29"/>
      <c r="AF127" s="29"/>
      <c r="AG127" s="65"/>
    </row>
    <row r="128" spans="1:33" ht="14">
      <c r="A128" s="30">
        <v>41588.875439814801</v>
      </c>
      <c r="B128" s="99" t="s">
        <v>1030</v>
      </c>
      <c r="C128" s="121">
        <v>61</v>
      </c>
      <c r="D128" s="99" t="s">
        <v>23</v>
      </c>
      <c r="E128" s="99" t="s">
        <v>82</v>
      </c>
      <c r="F128" s="99"/>
      <c r="G128" s="42">
        <v>41492</v>
      </c>
      <c r="H128" s="99" t="s">
        <v>1031</v>
      </c>
      <c r="I128" s="99" t="s">
        <v>1032</v>
      </c>
      <c r="J128" s="17" t="s">
        <v>1033</v>
      </c>
      <c r="K128" s="99">
        <v>88220</v>
      </c>
      <c r="L128" s="99" t="s">
        <v>1034</v>
      </c>
      <c r="M128" s="99" t="s">
        <v>1035</v>
      </c>
      <c r="N128" s="17" t="s">
        <v>32</v>
      </c>
      <c r="O128" s="99" t="s">
        <v>1036</v>
      </c>
      <c r="P128" s="99" t="s">
        <v>58</v>
      </c>
      <c r="Q128" s="99" t="s">
        <v>1037</v>
      </c>
      <c r="R128" s="112" t="s">
        <v>80</v>
      </c>
      <c r="S128" s="109" t="s">
        <v>208</v>
      </c>
      <c r="T128" s="40"/>
      <c r="U128" s="109" t="str">
        <f t="shared" si="1"/>
        <v>41492: Police were responding to a disturbance when they encountered a man who was allegedly armed with a gun. Officers shot and killed the man. http://www.topix.com/forum/city/carlsbad-nm/TGR6F2VL6GKKNCO1F</v>
      </c>
      <c r="V128" s="98"/>
      <c r="W128" s="109">
        <v>127.1</v>
      </c>
      <c r="X128" s="109"/>
      <c r="Y128" s="109"/>
      <c r="Z128" s="109"/>
      <c r="AA128" s="109"/>
      <c r="AB128" s="109"/>
      <c r="AC128" s="113"/>
      <c r="AD128" s="29"/>
      <c r="AE128" s="29"/>
      <c r="AF128" s="29"/>
      <c r="AG128" s="65"/>
    </row>
    <row r="129" spans="1:33" ht="14">
      <c r="A129" s="30">
        <v>41588.875439814801</v>
      </c>
      <c r="B129" s="99" t="s">
        <v>1038</v>
      </c>
      <c r="C129" s="121">
        <v>77</v>
      </c>
      <c r="D129" s="99" t="s">
        <v>23</v>
      </c>
      <c r="E129" s="99" t="s">
        <v>82</v>
      </c>
      <c r="F129" s="99"/>
      <c r="G129" s="42">
        <v>37333</v>
      </c>
      <c r="H129" s="99" t="s">
        <v>1039</v>
      </c>
      <c r="I129" s="99" t="s">
        <v>327</v>
      </c>
      <c r="J129" s="99" t="s">
        <v>328</v>
      </c>
      <c r="K129" s="17" t="s">
        <v>1040</v>
      </c>
      <c r="L129" s="99" t="s">
        <v>329</v>
      </c>
      <c r="M129" s="99" t="s">
        <v>330</v>
      </c>
      <c r="N129" s="99" t="s">
        <v>32</v>
      </c>
      <c r="O129" s="99" t="s">
        <v>1041</v>
      </c>
      <c r="P129" s="99" t="s">
        <v>36</v>
      </c>
      <c r="Q129" s="99" t="s">
        <v>1042</v>
      </c>
      <c r="R129" s="99" t="s">
        <v>100</v>
      </c>
      <c r="S129" s="112" t="s">
        <v>282</v>
      </c>
      <c r="T129" s="40"/>
      <c r="U129" s="109" t="str">
        <f t="shared" si="1"/>
        <v>37333: An officers were trying to arrest Wolk for failing to answer a housing court subpoena. Marquez knocked on the door, then pleaded with Wolk to go peacefully.He broke down Wolk's apartment door with a sledgehammer. He was immediately greeted with gunfire, wounded and fell in the front vestibule. By the time it was over, both Wolk and the officer were dead. http://www.freerepublic.com/focus/fr/650189/posts</v>
      </c>
      <c r="V129" s="98"/>
      <c r="W129" s="109">
        <v>128.1</v>
      </c>
      <c r="X129" s="109"/>
      <c r="Y129" s="109"/>
      <c r="Z129" s="109"/>
      <c r="AA129" s="109"/>
      <c r="AB129" s="109"/>
      <c r="AC129" s="113"/>
      <c r="AD129" s="29"/>
      <c r="AE129" s="29"/>
      <c r="AF129" s="29"/>
      <c r="AG129" s="65"/>
    </row>
    <row r="130" spans="1:33" ht="14">
      <c r="A130" s="30">
        <v>41588.875439814801</v>
      </c>
      <c r="B130" s="99" t="s">
        <v>1043</v>
      </c>
      <c r="C130" s="121">
        <v>24</v>
      </c>
      <c r="D130" s="99" t="s">
        <v>23</v>
      </c>
      <c r="E130" s="99" t="s">
        <v>24</v>
      </c>
      <c r="F130" s="99" t="s">
        <v>1044</v>
      </c>
      <c r="G130" s="42">
        <v>41464</v>
      </c>
      <c r="H130" s="99" t="s">
        <v>1045</v>
      </c>
      <c r="I130" s="99" t="s">
        <v>1046</v>
      </c>
      <c r="J130" s="17" t="s">
        <v>28</v>
      </c>
      <c r="K130" s="99">
        <v>32210</v>
      </c>
      <c r="L130" s="99" t="s">
        <v>523</v>
      </c>
      <c r="M130" s="99" t="s">
        <v>1047</v>
      </c>
      <c r="N130" s="17" t="s">
        <v>32</v>
      </c>
      <c r="O130" s="99" t="s">
        <v>1048</v>
      </c>
      <c r="P130" s="99" t="s">
        <v>36</v>
      </c>
      <c r="Q130" s="99" t="s">
        <v>1049</v>
      </c>
      <c r="R130" s="112" t="s">
        <v>80</v>
      </c>
      <c r="S130" s="109" t="s">
        <v>208</v>
      </c>
      <c r="T130" s="40"/>
      <c r="U130" s="109" t="str">
        <f t="shared" ref="U130:U193" si="2">CONCATENATE(G130, ": ", O130, " ", Q130)</f>
        <v>41464: Trying to escape from police while a warrant was out on him for armed robbery, he rammed an undercover vehicle, got out of his car, and ran inside nearby restaurant. Reaching for a gun, he was fatally shot by police. http://www.news4jax.com/news/man-24-shot-by-police-charged-in-cvs-robbery-shooting/20918158</v>
      </c>
      <c r="V130" s="98"/>
      <c r="W130" s="109">
        <v>129.1</v>
      </c>
      <c r="X130" s="109"/>
      <c r="Y130" s="109"/>
      <c r="Z130" s="109"/>
      <c r="AA130" s="109"/>
      <c r="AB130" s="109"/>
      <c r="AC130" s="113"/>
      <c r="AD130" s="29"/>
      <c r="AE130" s="29"/>
      <c r="AF130" s="29"/>
      <c r="AG130" s="65"/>
    </row>
    <row r="131" spans="1:33" ht="14">
      <c r="A131" s="30">
        <v>41588.875439814801</v>
      </c>
      <c r="B131" s="99" t="s">
        <v>1050</v>
      </c>
      <c r="C131" s="121" t="s">
        <v>994</v>
      </c>
      <c r="D131" s="99" t="s">
        <v>23</v>
      </c>
      <c r="E131" s="99" t="s">
        <v>82</v>
      </c>
      <c r="F131" s="99"/>
      <c r="G131" s="42">
        <v>39673</v>
      </c>
      <c r="H131" s="99" t="s">
        <v>1051</v>
      </c>
      <c r="I131" s="99" t="s">
        <v>1052</v>
      </c>
      <c r="J131" s="17" t="s">
        <v>64</v>
      </c>
      <c r="K131" s="99">
        <v>30554</v>
      </c>
      <c r="L131" s="99" t="s">
        <v>1053</v>
      </c>
      <c r="M131" s="99" t="s">
        <v>1054</v>
      </c>
      <c r="N131" s="17" t="s">
        <v>32</v>
      </c>
      <c r="O131" s="99" t="s">
        <v>1055</v>
      </c>
      <c r="P131" s="99" t="s">
        <v>36</v>
      </c>
      <c r="Q131" s="99" t="s">
        <v>1056</v>
      </c>
      <c r="R131" s="112" t="s">
        <v>80</v>
      </c>
      <c r="S131" s="109" t="s">
        <v>208</v>
      </c>
      <c r="T131" s="40"/>
      <c r="U131" s="109" t="str">
        <f t="shared" si="2"/>
        <v>39673: Officers responded to report of man walking on street with a large handgun. Tate fled to his camper, in which he lived. An hours long standoff ensued. When SWAT members shot tear gas into the camper, Tate fired at police, injuring one. Officers returned fire, killing Tate. http://www.gainesvilletimes.com/archives/7819/</v>
      </c>
      <c r="V131" s="98"/>
      <c r="W131" s="109">
        <v>130.1</v>
      </c>
      <c r="X131" s="109"/>
      <c r="Y131" s="109"/>
      <c r="Z131" s="109"/>
      <c r="AA131" s="109"/>
      <c r="AB131" s="109"/>
      <c r="AC131" s="113"/>
      <c r="AD131" s="29"/>
      <c r="AE131" s="29"/>
      <c r="AF131" s="29"/>
      <c r="AG131" s="65"/>
    </row>
    <row r="132" spans="1:33" ht="14">
      <c r="A132" s="30">
        <v>41588.875439814801</v>
      </c>
      <c r="B132" s="99" t="s">
        <v>1057</v>
      </c>
      <c r="C132" s="121">
        <v>29</v>
      </c>
      <c r="D132" s="99" t="s">
        <v>23</v>
      </c>
      <c r="E132" s="99" t="s">
        <v>1058</v>
      </c>
      <c r="F132" s="99" t="s">
        <v>1059</v>
      </c>
      <c r="G132" s="42">
        <v>39978</v>
      </c>
      <c r="H132" s="99" t="s">
        <v>1060</v>
      </c>
      <c r="I132" s="99" t="s">
        <v>1061</v>
      </c>
      <c r="J132" s="99" t="s">
        <v>28</v>
      </c>
      <c r="K132" s="17" t="s">
        <v>29</v>
      </c>
      <c r="L132" s="99" t="s">
        <v>30</v>
      </c>
      <c r="M132" s="99" t="s">
        <v>31</v>
      </c>
      <c r="N132" s="99" t="s">
        <v>32</v>
      </c>
      <c r="O132" s="99" t="s">
        <v>1062</v>
      </c>
      <c r="P132" s="99" t="s">
        <v>58</v>
      </c>
      <c r="Q132" s="99" t="s">
        <v>1063</v>
      </c>
      <c r="R132" s="99" t="s">
        <v>36</v>
      </c>
      <c r="S132" s="112" t="s">
        <v>208</v>
      </c>
      <c r="T132" s="40"/>
      <c r="U132" s="109" t="str">
        <f t="shared" si="2"/>
        <v>39978: Husien Shehada was walking through South Beach just after 4 a.m., then stopping and putting his hands in the air. His brother, Samer Shehada, steps beside him — then three gunshots from a police officer off-screen throw Husien Shehada to the sidewalk. http://www.nytimes.com/2009/07/12/us/12miami.html?pagewanted=all&amp;_r=0</v>
      </c>
      <c r="V132" s="98"/>
      <c r="W132" s="109">
        <v>131.1</v>
      </c>
      <c r="X132" s="109"/>
      <c r="Y132" s="109"/>
      <c r="Z132" s="109"/>
      <c r="AA132" s="109"/>
      <c r="AB132" s="109"/>
      <c r="AC132" s="113"/>
      <c r="AD132" s="29"/>
      <c r="AE132" s="29"/>
      <c r="AF132" s="29"/>
      <c r="AG132" s="65"/>
    </row>
    <row r="133" spans="1:33" ht="12">
      <c r="A133" s="30">
        <v>41588.875439814801</v>
      </c>
      <c r="B133" s="109" t="s">
        <v>1064</v>
      </c>
      <c r="C133" s="121">
        <v>41</v>
      </c>
      <c r="D133" s="109" t="s">
        <v>23</v>
      </c>
      <c r="E133" s="109" t="s">
        <v>40</v>
      </c>
      <c r="F133" s="109" t="s">
        <v>1065</v>
      </c>
      <c r="G133" s="42">
        <v>41567</v>
      </c>
      <c r="H133" s="109" t="s">
        <v>1066</v>
      </c>
      <c r="I133" s="109" t="s">
        <v>1067</v>
      </c>
      <c r="J133" s="109" t="s">
        <v>28</v>
      </c>
      <c r="K133" s="98" t="s">
        <v>1068</v>
      </c>
      <c r="L133" s="109" t="s">
        <v>338</v>
      </c>
      <c r="M133" s="109" t="s">
        <v>1069</v>
      </c>
      <c r="N133" s="109" t="s">
        <v>32</v>
      </c>
      <c r="O133" s="109" t="s">
        <v>1070</v>
      </c>
      <c r="P133" s="109" t="s">
        <v>36</v>
      </c>
      <c r="Q133" s="109" t="s">
        <v>1071</v>
      </c>
      <c r="R133" s="109" t="s">
        <v>80</v>
      </c>
      <c r="S133" s="25" t="s">
        <v>208</v>
      </c>
      <c r="T133" s="109"/>
      <c r="U133" s="109" t="str">
        <f t="shared" si="2"/>
        <v>41567: Police shot and killed Burlakoff after failing to comply with officers' orders and tried to reach for a handgun. Witnesses said that Burlakoff shot and killed a woman, who was related to him. Her body was found in an empty lot. http://articles.sun-sentinel.com/2013-10-27/digitalunlimited/fl-boca-shootings-more-details-20131022_1_marriage-boca-couple-fatal-shootings</v>
      </c>
      <c r="V133" s="98"/>
      <c r="W133" s="109">
        <v>132.1</v>
      </c>
      <c r="X133" s="109"/>
      <c r="Y133" s="109"/>
      <c r="Z133" s="109"/>
      <c r="AA133" s="109"/>
      <c r="AB133" s="109"/>
      <c r="AC133" s="113"/>
      <c r="AD133" s="29"/>
      <c r="AE133" s="29"/>
      <c r="AF133" s="29"/>
      <c r="AG133" s="65"/>
    </row>
    <row r="134" spans="1:33" ht="12">
      <c r="A134" s="30">
        <v>41588.875439814801</v>
      </c>
      <c r="B134" s="109" t="s">
        <v>1072</v>
      </c>
      <c r="C134" s="121">
        <v>29</v>
      </c>
      <c r="D134" s="109" t="s">
        <v>23</v>
      </c>
      <c r="E134" s="109" t="s">
        <v>24</v>
      </c>
      <c r="F134" s="109" t="s">
        <v>1073</v>
      </c>
      <c r="G134" s="42">
        <v>41302</v>
      </c>
      <c r="H134" s="109" t="s">
        <v>1074</v>
      </c>
      <c r="I134" s="109" t="s">
        <v>1075</v>
      </c>
      <c r="J134" s="109" t="s">
        <v>143</v>
      </c>
      <c r="K134" s="98" t="s">
        <v>1076</v>
      </c>
      <c r="L134" s="109" t="s">
        <v>1077</v>
      </c>
      <c r="M134" s="109" t="s">
        <v>1078</v>
      </c>
      <c r="N134" s="109" t="s">
        <v>32</v>
      </c>
      <c r="O134" s="109" t="s">
        <v>1079</v>
      </c>
      <c r="P134" s="109" t="s">
        <v>58</v>
      </c>
      <c r="Q134" s="109" t="s">
        <v>1080</v>
      </c>
      <c r="R134" s="109" t="s">
        <v>734</v>
      </c>
      <c r="S134" s="25" t="s">
        <v>208</v>
      </c>
      <c r="T134" s="109"/>
      <c r="U134" s="109" t="str">
        <f t="shared" si="2"/>
        <v>41302: 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 http://www.pennlive.com/midstate/index.ssf/2013/02/ishmael_muhammad_man_shot_by_p.html</v>
      </c>
      <c r="V134" s="98"/>
      <c r="W134" s="109">
        <v>133.1</v>
      </c>
      <c r="X134" s="109"/>
      <c r="Y134" s="109"/>
      <c r="Z134" s="109"/>
      <c r="AA134" s="109"/>
      <c r="AB134" s="109"/>
      <c r="AC134" s="113"/>
      <c r="AD134" s="29"/>
      <c r="AE134" s="29"/>
      <c r="AF134" s="29"/>
      <c r="AG134" s="65"/>
    </row>
    <row r="135" spans="1:33" ht="12">
      <c r="A135" s="30">
        <v>41588.875439814801</v>
      </c>
      <c r="B135" s="109" t="s">
        <v>1081</v>
      </c>
      <c r="C135" s="121">
        <v>21</v>
      </c>
      <c r="D135" s="109" t="s">
        <v>23</v>
      </c>
      <c r="E135" s="109" t="s">
        <v>82</v>
      </c>
      <c r="F135" s="109"/>
      <c r="G135" s="42">
        <v>41262</v>
      </c>
      <c r="H135" s="109" t="s">
        <v>1082</v>
      </c>
      <c r="I135" s="109" t="s">
        <v>1083</v>
      </c>
      <c r="J135" s="109" t="s">
        <v>1084</v>
      </c>
      <c r="K135" s="98" t="s">
        <v>1085</v>
      </c>
      <c r="L135" s="109" t="s">
        <v>1086</v>
      </c>
      <c r="M135" s="109" t="s">
        <v>1087</v>
      </c>
      <c r="N135" s="109" t="s">
        <v>32</v>
      </c>
      <c r="O135" s="109" t="s">
        <v>1088</v>
      </c>
      <c r="P135" s="109" t="s">
        <v>58</v>
      </c>
      <c r="Q135" s="109" t="s">
        <v>1089</v>
      </c>
      <c r="R135" s="109" t="s">
        <v>80</v>
      </c>
      <c r="S135" s="25" t="s">
        <v>208</v>
      </c>
      <c r="T135" s="109"/>
      <c r="U135" s="109" t="str">
        <f t="shared" si="2"/>
        <v>41262: Officers investigating an armed burglary from two hours earlier found a vehicle involved in the burglary. The driver was arrested but the passenger fled on foot. He was found nearby in a wooded area. The suspect advanced on officers while armed with a handgun. He was fatally shot after ignoring the officers' commands. http://www.wjla.com/articles/2011/12/police-shoot-kill-suspect-in-dumphries-70598.html</v>
      </c>
      <c r="V135" s="98"/>
      <c r="W135" s="109">
        <v>134.1</v>
      </c>
      <c r="X135" s="109"/>
      <c r="Y135" s="109"/>
      <c r="Z135" s="109"/>
      <c r="AA135" s="109"/>
      <c r="AB135" s="109"/>
      <c r="AC135" s="113"/>
      <c r="AD135" s="29"/>
      <c r="AE135" s="29"/>
      <c r="AF135" s="29"/>
      <c r="AG135" s="65"/>
    </row>
    <row r="136" spans="1:33" ht="14">
      <c r="A136" s="30">
        <v>41588.875439814801</v>
      </c>
      <c r="B136" s="99" t="s">
        <v>1090</v>
      </c>
      <c r="C136" s="121">
        <v>43</v>
      </c>
      <c r="D136" s="99" t="s">
        <v>23</v>
      </c>
      <c r="E136" s="99" t="s">
        <v>24</v>
      </c>
      <c r="F136" s="99" t="s">
        <v>1091</v>
      </c>
      <c r="G136" s="42">
        <v>41555</v>
      </c>
      <c r="H136" s="99" t="s">
        <v>1092</v>
      </c>
      <c r="I136" s="99" t="s">
        <v>1093</v>
      </c>
      <c r="J136" s="99" t="s">
        <v>64</v>
      </c>
      <c r="K136" s="17" t="s">
        <v>1094</v>
      </c>
      <c r="L136" s="99" t="s">
        <v>1095</v>
      </c>
      <c r="M136" s="99" t="s">
        <v>1096</v>
      </c>
      <c r="N136" s="99" t="s">
        <v>32</v>
      </c>
      <c r="O136" s="99" t="s">
        <v>1097</v>
      </c>
      <c r="P136" s="99" t="s">
        <v>58</v>
      </c>
      <c r="Q136" s="99" t="s">
        <v>1098</v>
      </c>
      <c r="R136" s="99" t="s">
        <v>36</v>
      </c>
      <c r="S136" s="112" t="s">
        <v>208</v>
      </c>
      <c r="T136" s="40"/>
      <c r="U136" s="109" t="str">
        <f t="shared" si="2"/>
        <v>41555: Robertson was shot by police after he allegedly lunged at them with meat fork and knife.[33] http://www.huffingtonpost.com/2013/10/08/jack-lamar-roberson-police-fatally-shoot_n_4065116.html</v>
      </c>
      <c r="V136" s="98"/>
      <c r="W136" s="109">
        <v>135.1</v>
      </c>
      <c r="X136" s="109"/>
      <c r="Y136" s="109"/>
      <c r="Z136" s="109"/>
      <c r="AA136" s="109"/>
      <c r="AB136" s="109"/>
      <c r="AC136" s="113"/>
      <c r="AD136" s="29"/>
      <c r="AE136" s="29"/>
      <c r="AF136" s="29"/>
      <c r="AG136" s="65"/>
    </row>
    <row r="137" spans="1:33" ht="14">
      <c r="A137" s="30">
        <v>41588.875439814801</v>
      </c>
      <c r="B137" s="99" t="s">
        <v>1099</v>
      </c>
      <c r="C137" s="121">
        <v>34</v>
      </c>
      <c r="D137" s="99" t="s">
        <v>23</v>
      </c>
      <c r="E137" s="99" t="s">
        <v>40</v>
      </c>
      <c r="F137" s="99" t="s">
        <v>1100</v>
      </c>
      <c r="G137" s="42">
        <v>41298</v>
      </c>
      <c r="H137" s="99" t="s">
        <v>1101</v>
      </c>
      <c r="I137" s="99" t="s">
        <v>1102</v>
      </c>
      <c r="J137" s="99" t="s">
        <v>1103</v>
      </c>
      <c r="K137" s="17" t="s">
        <v>1104</v>
      </c>
      <c r="L137" s="99" t="s">
        <v>1102</v>
      </c>
      <c r="M137" s="99" t="s">
        <v>1105</v>
      </c>
      <c r="N137" s="99" t="s">
        <v>32</v>
      </c>
      <c r="O137" s="99" t="s">
        <v>1106</v>
      </c>
      <c r="P137" s="99" t="s">
        <v>58</v>
      </c>
      <c r="Q137" s="99" t="s">
        <v>1107</v>
      </c>
      <c r="R137" s="99" t="s">
        <v>80</v>
      </c>
      <c r="S137" s="112"/>
      <c r="T137" s="40"/>
      <c r="U137" s="109" t="str">
        <f t="shared" si="2"/>
        <v>41298: Officers located a domestic assault suspect several hours after the initial complaint. He was shot during an ensuing confrontation. http://www.mlive.com/news/kalamazoo/index.ssf/2013/01/kalamazoo_police_name_jacob_gr.html</v>
      </c>
      <c r="V137" s="98"/>
      <c r="W137" s="109">
        <v>136.1</v>
      </c>
      <c r="X137" s="109"/>
      <c r="Y137" s="109"/>
      <c r="Z137" s="109"/>
      <c r="AA137" s="109"/>
      <c r="AB137" s="109"/>
      <c r="AC137" s="113"/>
      <c r="AD137" s="29"/>
      <c r="AE137" s="29"/>
      <c r="AF137" s="29"/>
      <c r="AG137" s="65"/>
    </row>
    <row r="138" spans="1:33" ht="12">
      <c r="A138" s="30">
        <v>41588.875439814801</v>
      </c>
      <c r="B138" s="109" t="s">
        <v>1108</v>
      </c>
      <c r="C138" s="121">
        <v>22</v>
      </c>
      <c r="D138" s="109" t="s">
        <v>23</v>
      </c>
      <c r="E138" s="109" t="s">
        <v>40</v>
      </c>
      <c r="F138" s="109" t="s">
        <v>1109</v>
      </c>
      <c r="G138" s="42">
        <v>41561</v>
      </c>
      <c r="H138" s="109" t="s">
        <v>1110</v>
      </c>
      <c r="I138" s="109" t="s">
        <v>1111</v>
      </c>
      <c r="J138" s="109" t="s">
        <v>1112</v>
      </c>
      <c r="K138" s="98" t="s">
        <v>1113</v>
      </c>
      <c r="L138" s="109" t="s">
        <v>1114</v>
      </c>
      <c r="M138" s="109" t="s">
        <v>1115</v>
      </c>
      <c r="N138" s="109" t="s">
        <v>32</v>
      </c>
      <c r="O138" s="109" t="s">
        <v>1116</v>
      </c>
      <c r="P138" s="109" t="s">
        <v>36</v>
      </c>
      <c r="Q138" s="109" t="s">
        <v>1117</v>
      </c>
      <c r="R138" s="109" t="s">
        <v>100</v>
      </c>
      <c r="S138" s="109" t="s">
        <v>37</v>
      </c>
      <c r="T138" s="109"/>
      <c r="U138" s="109" t="str">
        <f t="shared" si="2"/>
        <v>41561: Police shot and killed a Sioux Falls man after he came out of a house and pointed a gun at officers Monday evening. Police were called to the scene because the man was suicidal, and there were reports of gunshots in the house. http://www.argusleader.com/article/20131015/NEWS/131015010/</v>
      </c>
      <c r="V138" s="98"/>
      <c r="W138" s="109">
        <v>137.1</v>
      </c>
      <c r="X138" s="109"/>
      <c r="Y138" s="109"/>
      <c r="Z138" s="109"/>
      <c r="AA138" s="109"/>
      <c r="AB138" s="109"/>
      <c r="AC138" s="113"/>
      <c r="AD138" s="29"/>
      <c r="AE138" s="29"/>
      <c r="AF138" s="29"/>
      <c r="AG138" s="65"/>
    </row>
    <row r="139" spans="1:33" ht="14">
      <c r="A139" s="30">
        <v>41588.875439814801</v>
      </c>
      <c r="B139" s="99" t="s">
        <v>1118</v>
      </c>
      <c r="C139" s="121" t="s">
        <v>1119</v>
      </c>
      <c r="D139" s="99" t="s">
        <v>91</v>
      </c>
      <c r="E139" s="99" t="s">
        <v>24</v>
      </c>
      <c r="F139" s="99" t="s">
        <v>1120</v>
      </c>
      <c r="G139" s="42">
        <v>41111</v>
      </c>
      <c r="H139" s="99" t="s">
        <v>1121</v>
      </c>
      <c r="I139" s="99" t="s">
        <v>552</v>
      </c>
      <c r="J139" s="17" t="s">
        <v>64</v>
      </c>
      <c r="K139" s="99">
        <v>30331</v>
      </c>
      <c r="L139" s="99" t="s">
        <v>364</v>
      </c>
      <c r="M139" s="99" t="s">
        <v>553</v>
      </c>
      <c r="N139" s="17" t="s">
        <v>314</v>
      </c>
      <c r="O139" s="99" t="s">
        <v>1122</v>
      </c>
      <c r="P139" s="99" t="s">
        <v>36</v>
      </c>
      <c r="Q139" s="99" t="s">
        <v>1123</v>
      </c>
      <c r="R139" s="112" t="s">
        <v>80</v>
      </c>
      <c r="S139" s="109" t="s">
        <v>208</v>
      </c>
      <c r="T139" s="40"/>
      <c r="U139" s="109" t="str">
        <f t="shared" si="2"/>
        <v>41111: An officer responding to a call with lights and siren on struck another vehicle at high speed in an intersection. Culp died from injuries sustained in the accident. The officer was charged with second degree vehicular homicide. http://www.myfoxatlanta.com/story/19121830/apd-officer-charged-in-wreck-that-killed-woman</v>
      </c>
      <c r="V139" s="98"/>
      <c r="W139" s="109">
        <v>138.1</v>
      </c>
      <c r="X139" s="109"/>
      <c r="Y139" s="109"/>
      <c r="Z139" s="109"/>
      <c r="AA139" s="109"/>
      <c r="AB139" s="109"/>
      <c r="AC139" s="113"/>
      <c r="AD139" s="29"/>
      <c r="AE139" s="29"/>
      <c r="AF139" s="29"/>
      <c r="AG139" s="65"/>
    </row>
    <row r="140" spans="1:33" ht="12">
      <c r="A140" s="30">
        <v>41588.875439814801</v>
      </c>
      <c r="B140" s="109" t="s">
        <v>1124</v>
      </c>
      <c r="C140" s="59">
        <v>26</v>
      </c>
      <c r="D140" s="109" t="s">
        <v>23</v>
      </c>
      <c r="E140" s="109" t="s">
        <v>40</v>
      </c>
      <c r="F140" s="109" t="s">
        <v>1125</v>
      </c>
      <c r="G140" s="42">
        <v>41574</v>
      </c>
      <c r="H140" s="109" t="s">
        <v>1126</v>
      </c>
      <c r="I140" s="109" t="s">
        <v>1127</v>
      </c>
      <c r="J140" s="109" t="s">
        <v>1128</v>
      </c>
      <c r="K140" s="98" t="s">
        <v>1129</v>
      </c>
      <c r="L140" s="109" t="s">
        <v>1130</v>
      </c>
      <c r="M140" s="109" t="s">
        <v>1131</v>
      </c>
      <c r="N140" s="109" t="s">
        <v>32</v>
      </c>
      <c r="O140" s="109" t="s">
        <v>1132</v>
      </c>
      <c r="P140" s="109" t="s">
        <v>58</v>
      </c>
      <c r="Q140" s="109" t="s">
        <v>1133</v>
      </c>
      <c r="R140" s="109" t="s">
        <v>80</v>
      </c>
      <c r="S140" s="25" t="s">
        <v>208</v>
      </c>
      <c r="T140" s="109"/>
      <c r="U140" s="109" t="str">
        <f t="shared" si="2"/>
        <v>41574: Police were at a home searching for a man wanted on probation violation. The man's son, Jake, suddenly came towards police and stated he had a weapon. Officers attempted to use a taser to subdue Murphy but he continued approaching them. Officers then shot and killed Murphy. http://www.commercialappeal.com/news/local-news/tipton-county-deputies-fatally-shoot-armed-man</v>
      </c>
      <c r="V140" s="98"/>
      <c r="W140" s="109">
        <v>139.1</v>
      </c>
      <c r="X140" s="109"/>
      <c r="Y140" s="109"/>
      <c r="Z140" s="109"/>
      <c r="AA140" s="109"/>
      <c r="AB140" s="109"/>
      <c r="AC140" s="113"/>
      <c r="AD140" s="29"/>
      <c r="AE140" s="29"/>
      <c r="AF140" s="29"/>
      <c r="AG140" s="65"/>
    </row>
    <row r="141" spans="1:33" ht="14">
      <c r="A141" s="30">
        <v>41588.875439814801</v>
      </c>
      <c r="B141" s="99" t="s">
        <v>1134</v>
      </c>
      <c r="C141" s="121" t="s">
        <v>1135</v>
      </c>
      <c r="D141" s="99" t="s">
        <v>1136</v>
      </c>
      <c r="E141" s="99" t="s">
        <v>24</v>
      </c>
      <c r="F141" s="99" t="s">
        <v>1137</v>
      </c>
      <c r="G141" s="42">
        <v>41249</v>
      </c>
      <c r="H141" s="99" t="s">
        <v>1138</v>
      </c>
      <c r="I141" s="99" t="s">
        <v>1139</v>
      </c>
      <c r="J141" s="17" t="s">
        <v>64</v>
      </c>
      <c r="K141" s="99">
        <v>30236</v>
      </c>
      <c r="L141" s="99" t="s">
        <v>1140</v>
      </c>
      <c r="M141" s="99" t="s">
        <v>1141</v>
      </c>
      <c r="N141" s="17" t="s">
        <v>32</v>
      </c>
      <c r="O141" s="99" t="s">
        <v>1142</v>
      </c>
      <c r="P141" s="99" t="s">
        <v>36</v>
      </c>
      <c r="Q141" s="99" t="s">
        <v>1143</v>
      </c>
      <c r="R141" s="112" t="s">
        <v>80</v>
      </c>
      <c r="S141" s="109" t="s">
        <v>208</v>
      </c>
      <c r="T141" s="40"/>
      <c r="U141" s="109" t="str">
        <f t="shared" si="2"/>
        <v>41249: Officers responded to a report of a man with a gun. When the officers arrived at the scene, Ricks opened fire, wounding one officer. Officers returned fire, killing Ricks. http://www.georgianewsday.com/news/146196-jalen-ricks-suspect-in-clayton-county-shootout-with-deputies-dies.html</v>
      </c>
      <c r="V141" s="98"/>
      <c r="W141" s="109">
        <v>140.1</v>
      </c>
      <c r="X141" s="109"/>
      <c r="Y141" s="109"/>
      <c r="Z141" s="109"/>
      <c r="AA141" s="109"/>
      <c r="AB141" s="109"/>
      <c r="AC141" s="113"/>
      <c r="AD141" s="29"/>
      <c r="AE141" s="29"/>
      <c r="AF141" s="29"/>
      <c r="AG141" s="65"/>
    </row>
    <row r="142" spans="1:33" ht="14">
      <c r="A142" s="30">
        <v>41588.875439814801</v>
      </c>
      <c r="B142" s="99" t="s">
        <v>1144</v>
      </c>
      <c r="C142" s="121" t="s">
        <v>1145</v>
      </c>
      <c r="D142" s="99" t="s">
        <v>91</v>
      </c>
      <c r="E142" s="99" t="s">
        <v>24</v>
      </c>
      <c r="F142" s="99" t="s">
        <v>1146</v>
      </c>
      <c r="G142" s="42">
        <v>40902</v>
      </c>
      <c r="H142" s="99" t="s">
        <v>1147</v>
      </c>
      <c r="I142" s="99" t="s">
        <v>957</v>
      </c>
      <c r="J142" s="17" t="s">
        <v>64</v>
      </c>
      <c r="K142" s="99">
        <v>30067</v>
      </c>
      <c r="L142" s="99" t="s">
        <v>958</v>
      </c>
      <c r="M142" s="99" t="s">
        <v>959</v>
      </c>
      <c r="N142" s="17" t="s">
        <v>32</v>
      </c>
      <c r="O142" s="99" t="s">
        <v>1148</v>
      </c>
      <c r="P142" s="99" t="s">
        <v>36</v>
      </c>
      <c r="Q142" s="99" t="s">
        <v>1149</v>
      </c>
      <c r="R142" s="112" t="s">
        <v>100</v>
      </c>
      <c r="S142" s="109" t="s">
        <v>208</v>
      </c>
      <c r="T142" s="40"/>
      <c r="U142" s="109" t="str">
        <f t="shared" si="2"/>
        <v>40902: Shot after assaulting police officer with weapons. http://www.mdjonline.com/view/full_story/16898599/article-Woman-killed-amid-attack-on-police-officer?instance=home_news_bullets</v>
      </c>
      <c r="V142" s="98"/>
      <c r="W142" s="109">
        <v>141.1</v>
      </c>
      <c r="X142" s="109"/>
      <c r="Y142" s="109"/>
      <c r="Z142" s="109"/>
      <c r="AA142" s="109"/>
      <c r="AB142" s="109"/>
      <c r="AC142" s="113"/>
      <c r="AD142" s="29"/>
      <c r="AE142" s="29"/>
      <c r="AF142" s="29"/>
      <c r="AG142" s="65"/>
    </row>
    <row r="143" spans="1:33" ht="12">
      <c r="A143" s="30">
        <v>41588.875439814801</v>
      </c>
      <c r="B143" s="109" t="s">
        <v>1150</v>
      </c>
      <c r="C143" s="59">
        <v>17</v>
      </c>
      <c r="D143" s="109" t="s">
        <v>23</v>
      </c>
      <c r="E143" s="109" t="s">
        <v>24</v>
      </c>
      <c r="F143" s="109" t="s">
        <v>1151</v>
      </c>
      <c r="G143" s="42">
        <v>38599</v>
      </c>
      <c r="H143" s="109" t="s">
        <v>1152</v>
      </c>
      <c r="I143" s="109" t="s">
        <v>1153</v>
      </c>
      <c r="J143" s="109" t="s">
        <v>1154</v>
      </c>
      <c r="K143" s="98" t="s">
        <v>1155</v>
      </c>
      <c r="L143" s="109" t="s">
        <v>1156</v>
      </c>
      <c r="M143" s="109" t="s">
        <v>1157</v>
      </c>
      <c r="N143" s="109" t="s">
        <v>32</v>
      </c>
      <c r="O143" s="109" t="s">
        <v>1158</v>
      </c>
      <c r="P143" s="109" t="s">
        <v>1159</v>
      </c>
      <c r="Q143" s="109" t="s">
        <v>1160</v>
      </c>
      <c r="R143" s="109" t="s">
        <v>80</v>
      </c>
      <c r="S143" s="25" t="s">
        <v>1161</v>
      </c>
      <c r="T143" s="109" t="s">
        <v>1162</v>
      </c>
      <c r="U143" s="109" t="str">
        <f t="shared" si="2"/>
        <v>38599: A group of police officers opened fire with assault rifles and a shotgun, shooting at an unarmed family walking on the east side of the Danziger Bridge. James Brissette, who was shot in the back, the leg, both arms, and the back of the head, died on the bridge. http://www.fbi.gov/neworleans/press-releases/2012/five-new-orleans-police-officers-sentenced-on-civil-rights-and-obstruction-of-justice-violations-in-the-danziger-bridge-shooting-case</v>
      </c>
      <c r="V143" s="98"/>
      <c r="W143" s="109">
        <v>142.1</v>
      </c>
      <c r="X143" s="109"/>
      <c r="Y143" s="109"/>
      <c r="Z143" s="109"/>
      <c r="AA143" s="109"/>
      <c r="AB143" s="109"/>
      <c r="AC143" s="113"/>
      <c r="AD143" s="29"/>
      <c r="AE143" s="29"/>
      <c r="AF143" s="29"/>
      <c r="AG143" s="65"/>
    </row>
    <row r="144" spans="1:33" ht="12">
      <c r="A144" s="30">
        <v>41588.875439814801</v>
      </c>
      <c r="B144" s="109" t="s">
        <v>1163</v>
      </c>
      <c r="C144" s="121">
        <v>41</v>
      </c>
      <c r="D144" s="109" t="s">
        <v>23</v>
      </c>
      <c r="E144" s="109" t="s">
        <v>24</v>
      </c>
      <c r="F144" s="109"/>
      <c r="G144" s="42">
        <v>41299</v>
      </c>
      <c r="H144" s="109" t="s">
        <v>1164</v>
      </c>
      <c r="I144" s="109" t="s">
        <v>249</v>
      </c>
      <c r="J144" s="109" t="s">
        <v>250</v>
      </c>
      <c r="K144" s="98" t="s">
        <v>1165</v>
      </c>
      <c r="L144" s="109" t="s">
        <v>1166</v>
      </c>
      <c r="M144" s="109" t="s">
        <v>1167</v>
      </c>
      <c r="N144" s="109" t="s">
        <v>32</v>
      </c>
      <c r="O144" s="109" t="s">
        <v>1168</v>
      </c>
      <c r="P144" s="109" t="s">
        <v>760</v>
      </c>
      <c r="Q144" s="109" t="s">
        <v>1169</v>
      </c>
      <c r="R144" s="109" t="s">
        <v>80</v>
      </c>
      <c r="S144" s="25" t="s">
        <v>208</v>
      </c>
      <c r="T144" s="109"/>
      <c r="U144" s="109" t="str">
        <f t="shared" si="2"/>
        <v>41299: 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 http://www.abc2news.com/dpp/news/crime_checker/baltimore_city_crime/city-officer-involved-in-shooting</v>
      </c>
      <c r="V144" s="98"/>
      <c r="W144" s="109">
        <v>143.1</v>
      </c>
      <c r="X144" s="109"/>
      <c r="Y144" s="109"/>
      <c r="Z144" s="109"/>
      <c r="AA144" s="109"/>
      <c r="AB144" s="109"/>
      <c r="AC144" s="113"/>
      <c r="AD144" s="29"/>
      <c r="AE144" s="29"/>
      <c r="AF144" s="29"/>
      <c r="AG144" s="65"/>
    </row>
    <row r="145" spans="1:33" ht="12">
      <c r="A145" s="30">
        <v>41588.875439814801</v>
      </c>
      <c r="B145" s="55" t="s">
        <v>1170</v>
      </c>
      <c r="C145" s="121">
        <v>37</v>
      </c>
      <c r="D145" s="109" t="s">
        <v>23</v>
      </c>
      <c r="E145" s="109" t="s">
        <v>40</v>
      </c>
      <c r="F145" s="109" t="s">
        <v>1171</v>
      </c>
      <c r="G145" s="63">
        <v>40367</v>
      </c>
      <c r="H145" s="109" t="s">
        <v>1172</v>
      </c>
      <c r="I145" s="55" t="s">
        <v>1173</v>
      </c>
      <c r="J145" s="55" t="s">
        <v>223</v>
      </c>
      <c r="K145" s="98" t="s">
        <v>1174</v>
      </c>
      <c r="L145" s="109" t="s">
        <v>1175</v>
      </c>
      <c r="M145" s="109" t="s">
        <v>1176</v>
      </c>
      <c r="N145" s="109" t="s">
        <v>32</v>
      </c>
      <c r="O145" s="109" t="s">
        <v>1177</v>
      </c>
      <c r="P145" s="109" t="s">
        <v>58</v>
      </c>
      <c r="Q145" s="5" t="s">
        <v>1178</v>
      </c>
      <c r="R145" s="109" t="s">
        <v>100</v>
      </c>
      <c r="S145" s="118" t="s">
        <v>37</v>
      </c>
      <c r="T145" s="109"/>
      <c r="U145" s="109" t="str">
        <f t="shared" si="2"/>
        <v>40367: Shot after armed confrontation with police. Officers were responding to report of gunshots in woods near hospital. http://www.kjonline.com/news/report-cites-failures-in-vets-treatment_2010-12-13.html?pagenum=full</v>
      </c>
      <c r="V145" s="98"/>
      <c r="W145" s="109">
        <v>144.1</v>
      </c>
      <c r="X145" s="109"/>
      <c r="Y145" s="109"/>
      <c r="Z145" s="109"/>
      <c r="AA145" s="109"/>
      <c r="AB145" s="109"/>
      <c r="AC145" s="113"/>
      <c r="AD145" s="29"/>
      <c r="AE145" s="29"/>
      <c r="AF145" s="29"/>
      <c r="AG145" s="65"/>
    </row>
    <row r="146" spans="1:33" ht="12">
      <c r="A146" s="30">
        <v>41588.875439814801</v>
      </c>
      <c r="B146" s="55" t="s">
        <v>1179</v>
      </c>
      <c r="C146" s="121">
        <v>60</v>
      </c>
      <c r="D146" s="109" t="s">
        <v>23</v>
      </c>
      <c r="E146" s="109" t="s">
        <v>40</v>
      </c>
      <c r="F146" s="109" t="s">
        <v>1180</v>
      </c>
      <c r="G146" s="42">
        <v>36966</v>
      </c>
      <c r="H146" s="109" t="s">
        <v>1181</v>
      </c>
      <c r="I146" s="109" t="s">
        <v>1182</v>
      </c>
      <c r="J146" s="55" t="s">
        <v>223</v>
      </c>
      <c r="K146" s="98" t="s">
        <v>1183</v>
      </c>
      <c r="L146" s="109" t="s">
        <v>225</v>
      </c>
      <c r="M146" s="109" t="s">
        <v>1184</v>
      </c>
      <c r="N146" s="109" t="s">
        <v>32</v>
      </c>
      <c r="O146" s="109" t="s">
        <v>1185</v>
      </c>
      <c r="P146" s="109" t="s">
        <v>36</v>
      </c>
      <c r="Q146" s="109" t="s">
        <v>1186</v>
      </c>
      <c r="R146" s="109" t="s">
        <v>36</v>
      </c>
      <c r="S146" s="109" t="s">
        <v>308</v>
      </c>
      <c r="T146" s="109"/>
      <c r="U146" s="109" t="str">
        <f t="shared" si="2"/>
        <v>36966: James Levier, a deaf man, took a deer rifle to the Shop and Save parking lot in Scarborough. There, he initiated a stand-off with police, which ended with Levier shot dead. http://portland.thephoenix.com/news/135483-11-years-on-levier-death-echoes-through-maines-d/#ixzz2sD90prjR</v>
      </c>
      <c r="V146" s="98"/>
      <c r="W146" s="40">
        <v>145.1</v>
      </c>
      <c r="X146" s="109"/>
      <c r="Y146" s="109"/>
      <c r="Z146" s="109"/>
      <c r="AA146" s="109"/>
      <c r="AB146" s="109"/>
      <c r="AC146" s="113"/>
      <c r="AD146" s="29"/>
      <c r="AE146" s="29"/>
      <c r="AF146" s="29"/>
      <c r="AG146" s="65"/>
    </row>
    <row r="147" spans="1:33" ht="14">
      <c r="A147" s="30">
        <v>41588.875439814801</v>
      </c>
      <c r="B147" s="99" t="s">
        <v>1187</v>
      </c>
      <c r="C147" s="121">
        <v>27</v>
      </c>
      <c r="D147" s="99" t="s">
        <v>23</v>
      </c>
      <c r="E147" s="99" t="s">
        <v>40</v>
      </c>
      <c r="F147" s="99" t="s">
        <v>1188</v>
      </c>
      <c r="G147" s="42">
        <v>41117</v>
      </c>
      <c r="H147" s="99" t="s">
        <v>1189</v>
      </c>
      <c r="I147" s="99" t="s">
        <v>1190</v>
      </c>
      <c r="J147" s="99" t="s">
        <v>233</v>
      </c>
      <c r="K147" s="17" t="s">
        <v>1191</v>
      </c>
      <c r="L147" s="99" t="s">
        <v>235</v>
      </c>
      <c r="M147" s="99" t="s">
        <v>1192</v>
      </c>
      <c r="N147" s="99" t="s">
        <v>32</v>
      </c>
      <c r="O147" s="99" t="s">
        <v>1193</v>
      </c>
      <c r="P147" s="99" t="s">
        <v>36</v>
      </c>
      <c r="Q147" s="99" t="s">
        <v>1194</v>
      </c>
      <c r="R147" s="99" t="s">
        <v>80</v>
      </c>
      <c r="S147" s="112" t="s">
        <v>598</v>
      </c>
      <c r="T147" s="40"/>
      <c r="U147" s="109" t="str">
        <f t="shared" si="2"/>
        <v>41117: An officer was pursuing a car that refused to stop for a traffic stop when the driver, Lockhart, reportedly shot at the officer through his windshield, striking him. Lockhart fled and allegedly shot at other officers who pursued him and eventually shot him to death. http://www.lawofficer.com/article/news/indy-man-who-wounded-officer-d</v>
      </c>
      <c r="V147" s="98"/>
      <c r="W147" s="109">
        <v>146.1</v>
      </c>
      <c r="X147" s="109"/>
      <c r="Y147" s="109"/>
      <c r="Z147" s="109"/>
      <c r="AA147" s="109"/>
      <c r="AB147" s="109"/>
      <c r="AC147" s="113"/>
      <c r="AD147" s="29"/>
      <c r="AE147" s="29"/>
      <c r="AF147" s="29"/>
      <c r="AG147" s="65"/>
    </row>
    <row r="148" spans="1:33" ht="12">
      <c r="A148" s="30">
        <v>41588.875439814801</v>
      </c>
      <c r="B148" s="109" t="s">
        <v>1195</v>
      </c>
      <c r="C148" s="121">
        <v>54</v>
      </c>
      <c r="D148" s="109" t="s">
        <v>23</v>
      </c>
      <c r="E148" s="109" t="s">
        <v>40</v>
      </c>
      <c r="F148" s="109"/>
      <c r="G148" s="42">
        <v>40635</v>
      </c>
      <c r="H148" s="109" t="s">
        <v>1196</v>
      </c>
      <c r="I148" s="109" t="s">
        <v>1197</v>
      </c>
      <c r="J148" s="109" t="s">
        <v>213</v>
      </c>
      <c r="K148" s="98" t="s">
        <v>1198</v>
      </c>
      <c r="L148" s="109" t="s">
        <v>1199</v>
      </c>
      <c r="M148" s="109" t="s">
        <v>1200</v>
      </c>
      <c r="N148" s="109" t="s">
        <v>32</v>
      </c>
      <c r="O148" s="109" t="s">
        <v>1201</v>
      </c>
      <c r="P148" s="109" t="s">
        <v>760</v>
      </c>
      <c r="Q148" s="109" t="s">
        <v>1202</v>
      </c>
      <c r="R148" s="109" t="s">
        <v>36</v>
      </c>
      <c r="S148" s="25" t="s">
        <v>208</v>
      </c>
      <c r="T148" s="109"/>
      <c r="U148" s="109" t="str">
        <f t="shared" si="2"/>
        <v>40635: Officer responded to report of a disturbance at a business. Hill was armed with a shotgun and shot the responding officer, hitting him in the face. Several other officers arrived and returned fire, killing Hill. http://abc13.com/archive/8049416/</v>
      </c>
      <c r="V148" s="98"/>
      <c r="W148" s="109">
        <v>147.1</v>
      </c>
      <c r="X148" s="109"/>
      <c r="Y148" s="109"/>
      <c r="Z148" s="109"/>
      <c r="AA148" s="109"/>
      <c r="AB148" s="109"/>
      <c r="AC148" s="113"/>
      <c r="AD148" s="29"/>
      <c r="AE148" s="29"/>
      <c r="AF148" s="29"/>
      <c r="AG148" s="65"/>
    </row>
    <row r="149" spans="1:33" ht="14">
      <c r="A149" s="30">
        <v>41588.875439814801</v>
      </c>
      <c r="B149" s="99" t="s">
        <v>1203</v>
      </c>
      <c r="C149" s="121" t="s">
        <v>1204</v>
      </c>
      <c r="D149" s="99" t="s">
        <v>23</v>
      </c>
      <c r="E149" s="99" t="s">
        <v>82</v>
      </c>
      <c r="F149" s="99"/>
      <c r="G149" s="42">
        <v>41157</v>
      </c>
      <c r="H149" s="99" t="s">
        <v>1205</v>
      </c>
      <c r="I149" s="99" t="s">
        <v>552</v>
      </c>
      <c r="J149" s="17" t="s">
        <v>64</v>
      </c>
      <c r="K149" s="99">
        <v>30306</v>
      </c>
      <c r="L149" s="99" t="s">
        <v>364</v>
      </c>
      <c r="M149" s="99" t="s">
        <v>553</v>
      </c>
      <c r="N149" s="17" t="s">
        <v>32</v>
      </c>
      <c r="O149" s="99" t="s">
        <v>1206</v>
      </c>
      <c r="P149" s="99" t="s">
        <v>36</v>
      </c>
      <c r="Q149" s="99" t="s">
        <v>1207</v>
      </c>
      <c r="R149" s="112" t="s">
        <v>80</v>
      </c>
      <c r="S149" s="109" t="s">
        <v>208</v>
      </c>
      <c r="T149" s="40"/>
      <c r="U149" s="109" t="str">
        <f t="shared" si="2"/>
        <v>41157: Police responded to a car break-in call and an officer got into a struggle with a man, who he shot to death. Police say they recovered a gun and a screwdriver at the scene. http://www.examiner.com/article/update-suspected-car-thief-shot-killed-by-atlanta-officer-identified</v>
      </c>
      <c r="V149" s="98"/>
      <c r="W149" s="109">
        <v>148.1</v>
      </c>
      <c r="X149" s="109"/>
      <c r="Y149" s="109"/>
      <c r="Z149" s="109"/>
      <c r="AA149" s="109"/>
      <c r="AB149" s="109"/>
      <c r="AC149" s="113"/>
      <c r="AD149" s="29"/>
      <c r="AE149" s="29"/>
      <c r="AF149" s="29"/>
      <c r="AG149" s="65"/>
    </row>
    <row r="150" spans="1:33" ht="14">
      <c r="A150" s="30">
        <v>41588.875439814801</v>
      </c>
      <c r="B150" s="99" t="s">
        <v>1208</v>
      </c>
      <c r="C150" s="121" t="s">
        <v>1209</v>
      </c>
      <c r="D150" s="99" t="s">
        <v>91</v>
      </c>
      <c r="E150" s="99" t="s">
        <v>40</v>
      </c>
      <c r="F150" s="99" t="s">
        <v>1210</v>
      </c>
      <c r="G150" s="42">
        <v>41098</v>
      </c>
      <c r="H150" s="99" t="s">
        <v>1211</v>
      </c>
      <c r="I150" s="99" t="s">
        <v>1212</v>
      </c>
      <c r="J150" s="17" t="s">
        <v>85</v>
      </c>
      <c r="K150" s="99">
        <v>92019</v>
      </c>
      <c r="L150" s="99" t="s">
        <v>203</v>
      </c>
      <c r="M150" s="99" t="s">
        <v>1213</v>
      </c>
      <c r="N150" s="17" t="s">
        <v>32</v>
      </c>
      <c r="O150" s="99" t="s">
        <v>1214</v>
      </c>
      <c r="P150" s="99" t="s">
        <v>36</v>
      </c>
      <c r="Q150" s="99" t="s">
        <v>1215</v>
      </c>
      <c r="R150" s="112" t="s">
        <v>100</v>
      </c>
      <c r="S150" s="109" t="s">
        <v>208</v>
      </c>
      <c r="T150" s="40"/>
      <c r="U150" s="109" t="str">
        <f t="shared" si="2"/>
        <v>41098: Police shot and killed Fitzgerald after she pointed a shotgun at them. She had called 911 saying she wanted to turn over the gun. Her sister told reporters she had recently been released from the hospital because of emotional problems. Fitzgerald died in a hospital nearly one week after the shooting. http://www.cbs8.com/story/19039202/woman-wounded-in-police-shooting-dies</v>
      </c>
      <c r="V150" s="98"/>
      <c r="W150" s="109">
        <v>149.1</v>
      </c>
      <c r="X150" s="109"/>
      <c r="Y150" s="109"/>
      <c r="Z150" s="109"/>
      <c r="AA150" s="109"/>
      <c r="AB150" s="109"/>
      <c r="AC150" s="113"/>
      <c r="AD150" s="29"/>
      <c r="AE150" s="29"/>
      <c r="AF150" s="29"/>
      <c r="AG150" s="65"/>
    </row>
    <row r="151" spans="1:33" ht="14">
      <c r="A151" s="30">
        <v>41588.875439814801</v>
      </c>
      <c r="B151" s="99" t="s">
        <v>1216</v>
      </c>
      <c r="C151" s="121" t="s">
        <v>647</v>
      </c>
      <c r="D151" s="99" t="s">
        <v>23</v>
      </c>
      <c r="E151" s="99" t="s">
        <v>82</v>
      </c>
      <c r="F151" s="99"/>
      <c r="G151" s="42">
        <v>40793</v>
      </c>
      <c r="H151" s="99" t="s">
        <v>1217</v>
      </c>
      <c r="I151" s="99" t="s">
        <v>552</v>
      </c>
      <c r="J151" s="17" t="s">
        <v>64</v>
      </c>
      <c r="K151" s="99">
        <v>30316</v>
      </c>
      <c r="L151" s="99" t="s">
        <v>364</v>
      </c>
      <c r="M151" s="99" t="s">
        <v>553</v>
      </c>
      <c r="N151" s="17" t="s">
        <v>32</v>
      </c>
      <c r="O151" s="99" t="s">
        <v>1218</v>
      </c>
      <c r="P151" s="99" t="s">
        <v>36</v>
      </c>
      <c r="Q151" s="99" t="s">
        <v>1219</v>
      </c>
      <c r="R151" s="112" t="s">
        <v>80</v>
      </c>
      <c r="S151" s="109" t="s">
        <v>208</v>
      </c>
      <c r="T151" s="40"/>
      <c r="U151" s="109" t="str">
        <f t="shared" si="2"/>
        <v>40793: Shot while burglarizing the home of an Atlanta police officer. http://www.ajc.com/news/news/local/college-park-man-shot-killed-in-alleged-burglary-o/nQLX6/</v>
      </c>
      <c r="V151" s="98"/>
      <c r="W151" s="109">
        <v>150.1</v>
      </c>
      <c r="X151" s="109"/>
      <c r="Y151" s="109"/>
      <c r="Z151" s="109"/>
      <c r="AA151" s="109"/>
      <c r="AB151" s="109"/>
      <c r="AC151" s="113"/>
      <c r="AD151" s="29"/>
      <c r="AE151" s="29"/>
      <c r="AF151" s="29"/>
      <c r="AG151" s="65"/>
    </row>
    <row r="152" spans="1:33" ht="14">
      <c r="A152" s="30">
        <v>41588.875439814801</v>
      </c>
      <c r="B152" s="99" t="s">
        <v>1220</v>
      </c>
      <c r="C152" s="121">
        <v>25</v>
      </c>
      <c r="D152" s="99" t="s">
        <v>23</v>
      </c>
      <c r="E152" s="99" t="s">
        <v>40</v>
      </c>
      <c r="F152" s="99" t="s">
        <v>1221</v>
      </c>
      <c r="G152" s="42">
        <v>40936</v>
      </c>
      <c r="H152" s="99" t="s">
        <v>1222</v>
      </c>
      <c r="I152" s="99" t="s">
        <v>1223</v>
      </c>
      <c r="J152" s="99" t="s">
        <v>195</v>
      </c>
      <c r="K152" s="17" t="s">
        <v>1224</v>
      </c>
      <c r="L152" s="99" t="s">
        <v>686</v>
      </c>
      <c r="M152" s="99" t="s">
        <v>1225</v>
      </c>
      <c r="N152" s="99" t="s">
        <v>32</v>
      </c>
      <c r="O152" s="99" t="s">
        <v>1226</v>
      </c>
      <c r="P152" s="99" t="s">
        <v>36</v>
      </c>
      <c r="Q152" s="99" t="s">
        <v>1227</v>
      </c>
      <c r="R152" s="99" t="s">
        <v>80</v>
      </c>
      <c r="S152" s="112"/>
      <c r="T152" s="40"/>
      <c r="U152" s="109" t="str">
        <f t="shared" si="2"/>
        <v>40936: Prostrollo was shot to death by officers after holding pool cues in a threatening manner and approaching officers. Police had responded to a 911 call from a woman who said a man with a knife was fighting with her boyfriend. http://www.azcentral.com/community/scottsdale/articles/2012/01/29/20120129scottsdale-police-identify-man-killed-by-officers.html</v>
      </c>
      <c r="V152" s="98"/>
      <c r="W152" s="109">
        <v>151.1</v>
      </c>
      <c r="X152" s="109"/>
      <c r="Y152" s="109"/>
      <c r="Z152" s="109"/>
      <c r="AA152" s="109"/>
      <c r="AB152" s="109"/>
      <c r="AC152" s="113"/>
      <c r="AD152" s="29"/>
      <c r="AE152" s="29"/>
      <c r="AF152" s="29"/>
      <c r="AG152" s="65"/>
    </row>
    <row r="153" spans="1:33" ht="14">
      <c r="A153" s="30">
        <v>41588.875439814801</v>
      </c>
      <c r="B153" s="99" t="s">
        <v>1228</v>
      </c>
      <c r="C153" s="121" t="s">
        <v>826</v>
      </c>
      <c r="D153" s="99" t="s">
        <v>23</v>
      </c>
      <c r="E153" s="99" t="s">
        <v>82</v>
      </c>
      <c r="F153" s="99"/>
      <c r="G153" s="42">
        <v>41258</v>
      </c>
      <c r="H153" s="99" t="s">
        <v>1229</v>
      </c>
      <c r="I153" s="99" t="s">
        <v>545</v>
      </c>
      <c r="J153" s="17" t="s">
        <v>44</v>
      </c>
      <c r="K153" s="99">
        <v>35205</v>
      </c>
      <c r="L153" s="99" t="s">
        <v>491</v>
      </c>
      <c r="M153" s="99" t="s">
        <v>492</v>
      </c>
      <c r="N153" s="17" t="s">
        <v>32</v>
      </c>
      <c r="O153" s="99" t="s">
        <v>1230</v>
      </c>
      <c r="P153" s="99" t="s">
        <v>36</v>
      </c>
      <c r="Q153" s="99" t="s">
        <v>1231</v>
      </c>
      <c r="R153" s="112" t="s">
        <v>80</v>
      </c>
      <c r="S153" s="109" t="s">
        <v>208</v>
      </c>
      <c r="T153" s="40"/>
      <c r="U153" s="109" t="str">
        <f t="shared" si="2"/>
        <v>41258: Officers responded to a report of an armed man inside a hospital. When the officers encountered the man, he shot at them. They returned fire, killing him. http://blog.al.com/spotnews/2012/12/birmingham_hospital_gunman_ide.html</v>
      </c>
      <c r="V153" s="98"/>
      <c r="W153" s="109">
        <v>152.1</v>
      </c>
      <c r="X153" s="109"/>
      <c r="Y153" s="109"/>
      <c r="Z153" s="109"/>
      <c r="AA153" s="109"/>
      <c r="AB153" s="109"/>
      <c r="AC153" s="113"/>
      <c r="AD153" s="29"/>
      <c r="AE153" s="29"/>
      <c r="AF153" s="29"/>
      <c r="AG153" s="65"/>
    </row>
    <row r="154" spans="1:33" ht="12">
      <c r="A154" s="30">
        <v>41588.875439814801</v>
      </c>
      <c r="B154" s="55" t="s">
        <v>1232</v>
      </c>
      <c r="C154" s="121">
        <v>28</v>
      </c>
      <c r="D154" s="109" t="s">
        <v>23</v>
      </c>
      <c r="E154" s="99" t="s">
        <v>82</v>
      </c>
      <c r="F154" s="109"/>
      <c r="G154" s="42">
        <v>39437</v>
      </c>
      <c r="H154" s="109" t="s">
        <v>1233</v>
      </c>
      <c r="I154" s="109" t="s">
        <v>1234</v>
      </c>
      <c r="J154" s="55" t="s">
        <v>223</v>
      </c>
      <c r="K154" s="98" t="s">
        <v>1235</v>
      </c>
      <c r="L154" s="109" t="s">
        <v>1175</v>
      </c>
      <c r="M154" s="109" t="s">
        <v>1236</v>
      </c>
      <c r="N154" s="109" t="s">
        <v>32</v>
      </c>
      <c r="O154" s="109" t="s">
        <v>1237</v>
      </c>
      <c r="P154" s="109" t="s">
        <v>58</v>
      </c>
      <c r="Q154" s="114" t="s">
        <v>1238</v>
      </c>
      <c r="R154" s="109" t="s">
        <v>100</v>
      </c>
      <c r="S154" s="109" t="s">
        <v>308</v>
      </c>
      <c r="T154" s="109"/>
      <c r="U154" s="109" t="str">
        <f t="shared" si="2"/>
        <v>39437: Wentzell was standing in the middle of Route 24, waving a rifle, angry at his estranged http://www.maine.gov/tools/whatsnew/index.php?topic=AGOffice_Press&amp;id=50998&amp;v=reportsarticle10</v>
      </c>
      <c r="V154" s="98"/>
      <c r="W154" s="109">
        <v>153.1</v>
      </c>
      <c r="X154" s="109"/>
      <c r="Y154" s="109"/>
      <c r="Z154" s="109"/>
      <c r="AA154" s="109"/>
      <c r="AB154" s="109"/>
      <c r="AC154" s="113"/>
      <c r="AD154" s="29"/>
      <c r="AE154" s="29"/>
      <c r="AF154" s="29"/>
      <c r="AG154" s="65"/>
    </row>
    <row r="155" spans="1:33" ht="12">
      <c r="A155" s="30">
        <v>41588.875439814801</v>
      </c>
      <c r="B155" s="109" t="s">
        <v>1239</v>
      </c>
      <c r="C155" s="121">
        <v>52</v>
      </c>
      <c r="D155" s="109" t="s">
        <v>23</v>
      </c>
      <c r="E155" s="109" t="s">
        <v>82</v>
      </c>
      <c r="F155" s="109"/>
      <c r="G155" s="42">
        <v>41247</v>
      </c>
      <c r="H155" s="109" t="s">
        <v>1240</v>
      </c>
      <c r="I155" s="109" t="s">
        <v>1241</v>
      </c>
      <c r="J155" s="109" t="s">
        <v>94</v>
      </c>
      <c r="K155" s="98" t="s">
        <v>1242</v>
      </c>
      <c r="L155" s="109" t="s">
        <v>1243</v>
      </c>
      <c r="M155" s="109" t="s">
        <v>1244</v>
      </c>
      <c r="N155" s="109" t="s">
        <v>32</v>
      </c>
      <c r="O155" s="109" t="s">
        <v>1245</v>
      </c>
      <c r="P155" s="109" t="s">
        <v>760</v>
      </c>
      <c r="Q155" s="109" t="s">
        <v>1246</v>
      </c>
      <c r="R155" s="109" t="s">
        <v>36</v>
      </c>
      <c r="S155" s="25" t="s">
        <v>208</v>
      </c>
      <c r="T155" s="109"/>
      <c r="U155" s="109" t="str">
        <f t="shared" si="2"/>
        <v>41247: Officers responded to a report of a shooting. The victim was taken to a hospital and a standoff ensued between the shooting suspect and police. The suspect came out of the house with a weapon. Officers report the suspect posed a threat and was fatally shot. http://www.wsaz.com/news/headlines/WVa-State-Police-in-Standoff-with-shooter-182062401.html#.UYb7tLXErnw</v>
      </c>
      <c r="V155" s="98"/>
      <c r="W155" s="109">
        <v>154.1</v>
      </c>
      <c r="X155" s="109"/>
      <c r="Y155" s="109"/>
      <c r="Z155" s="109"/>
      <c r="AA155" s="109"/>
      <c r="AB155" s="109"/>
      <c r="AC155" s="113"/>
      <c r="AD155" s="29"/>
      <c r="AE155" s="29"/>
      <c r="AF155" s="29"/>
      <c r="AG155" s="65"/>
    </row>
    <row r="156" spans="1:33" ht="14">
      <c r="A156" s="30">
        <v>41588.875439814801</v>
      </c>
      <c r="B156" s="99" t="s">
        <v>1247</v>
      </c>
      <c r="C156" s="121" t="s">
        <v>1209</v>
      </c>
      <c r="D156" s="99" t="s">
        <v>23</v>
      </c>
      <c r="E156" s="99" t="s">
        <v>82</v>
      </c>
      <c r="F156" s="99"/>
      <c r="G156" s="42">
        <v>41352</v>
      </c>
      <c r="H156" s="99" t="s">
        <v>1248</v>
      </c>
      <c r="I156" s="99" t="s">
        <v>1249</v>
      </c>
      <c r="J156" s="17" t="s">
        <v>44</v>
      </c>
      <c r="K156" s="99">
        <v>36022</v>
      </c>
      <c r="L156" s="99" t="s">
        <v>1250</v>
      </c>
      <c r="M156" s="99" t="s">
        <v>1251</v>
      </c>
      <c r="N156" s="17" t="s">
        <v>32</v>
      </c>
      <c r="O156" s="99" t="s">
        <v>1252</v>
      </c>
      <c r="P156" s="99" t="s">
        <v>58</v>
      </c>
      <c r="Q156" s="99" t="s">
        <v>1253</v>
      </c>
      <c r="R156" s="112" t="s">
        <v>80</v>
      </c>
      <c r="S156" s="109" t="s">
        <v>208</v>
      </c>
      <c r="T156" s="40"/>
      <c r="U156" s="109" t="str">
        <f t="shared" si="2"/>
        <v>41352: 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 http://alada19.com/inthenews2013/130713.htm</v>
      </c>
      <c r="V156" s="98"/>
      <c r="W156" s="109">
        <v>155.1</v>
      </c>
      <c r="X156" s="109"/>
      <c r="Y156" s="109"/>
      <c r="Z156" s="109"/>
      <c r="AA156" s="109"/>
      <c r="AB156" s="109"/>
      <c r="AC156" s="113"/>
      <c r="AD156" s="29"/>
      <c r="AE156" s="29"/>
      <c r="AF156" s="29"/>
      <c r="AG156" s="65"/>
    </row>
    <row r="157" spans="1:33" ht="14">
      <c r="A157" s="30">
        <v>41588.875439814801</v>
      </c>
      <c r="B157" s="99" t="s">
        <v>1254</v>
      </c>
      <c r="C157" s="121" t="s">
        <v>1255</v>
      </c>
      <c r="D157" s="99" t="s">
        <v>23</v>
      </c>
      <c r="E157" s="99" t="s">
        <v>82</v>
      </c>
      <c r="F157" s="99"/>
      <c r="G157" s="42">
        <v>41038</v>
      </c>
      <c r="H157" s="99" t="s">
        <v>1256</v>
      </c>
      <c r="I157" s="99" t="s">
        <v>1257</v>
      </c>
      <c r="J157" s="17" t="s">
        <v>195</v>
      </c>
      <c r="K157" s="99">
        <v>85213</v>
      </c>
      <c r="L157" s="99" t="s">
        <v>686</v>
      </c>
      <c r="M157" s="99" t="s">
        <v>1258</v>
      </c>
      <c r="N157" s="17" t="s">
        <v>32</v>
      </c>
      <c r="O157" s="99" t="s">
        <v>1259</v>
      </c>
      <c r="P157" s="99" t="s">
        <v>36</v>
      </c>
      <c r="Q157" s="99" t="s">
        <v>1260</v>
      </c>
      <c r="R157" s="112" t="s">
        <v>80</v>
      </c>
      <c r="S157" s="109" t="s">
        <v>208</v>
      </c>
      <c r="T157" s="40"/>
      <c r="U157" s="109" t="str">
        <f t="shared" si="2"/>
        <v>41038: Officers were responding to a report of a man with a gun and attempted to subdue Hinojos-Maldonado with a Taser. Two officers opened fire on Hinjos-Maldonado, killing him, after he allegedly reached toward his waistband. http://www.azfamily.com/news/local/ap-stories/150871905.html</v>
      </c>
      <c r="V157" s="98"/>
      <c r="W157" s="109">
        <v>156.1</v>
      </c>
      <c r="X157" s="109"/>
      <c r="Y157" s="109"/>
      <c r="Z157" s="109"/>
      <c r="AA157" s="109"/>
      <c r="AB157" s="109"/>
      <c r="AC157" s="113"/>
      <c r="AD157" s="29"/>
      <c r="AE157" s="29"/>
      <c r="AF157" s="29"/>
      <c r="AG157" s="65"/>
    </row>
    <row r="158" spans="1:33" ht="12">
      <c r="A158" s="30">
        <v>41588.875439814801</v>
      </c>
      <c r="B158" s="109" t="s">
        <v>1261</v>
      </c>
      <c r="C158" s="121">
        <v>65</v>
      </c>
      <c r="D158" s="109" t="s">
        <v>23</v>
      </c>
      <c r="E158" s="109" t="s">
        <v>40</v>
      </c>
      <c r="F158" s="109" t="s">
        <v>1262</v>
      </c>
      <c r="G158" s="42">
        <v>41309</v>
      </c>
      <c r="H158" s="109"/>
      <c r="I158" s="109" t="s">
        <v>1263</v>
      </c>
      <c r="J158" s="109" t="s">
        <v>44</v>
      </c>
      <c r="K158" s="98" t="s">
        <v>1264</v>
      </c>
      <c r="L158" s="109" t="s">
        <v>1265</v>
      </c>
      <c r="M158" s="109" t="s">
        <v>1266</v>
      </c>
      <c r="N158" s="109" t="s">
        <v>32</v>
      </c>
      <c r="O158" s="109" t="s">
        <v>1267</v>
      </c>
      <c r="P158" s="109" t="s">
        <v>36</v>
      </c>
      <c r="Q158" s="109" t="s">
        <v>1268</v>
      </c>
      <c r="R158" s="109" t="s">
        <v>100</v>
      </c>
      <c r="S158" s="25" t="s">
        <v>208</v>
      </c>
      <c r="T158" s="109"/>
      <c r="U158" s="109" t="str">
        <f t="shared" si="2"/>
        <v>41309: Six days earlier, subject killed a school bus driver and abducted a 5 year old boy, then took refuge in an underground bunker on his property. After negotiations broke down, FBI SWAT team raided the bunker killing the subject. http://www.nydailynews.com/news/national/alabama-hostage-bunker-911-calls-revealed-article-1.1361092</v>
      </c>
      <c r="V158" s="98"/>
      <c r="W158" s="109">
        <v>157.1</v>
      </c>
      <c r="X158" s="109"/>
      <c r="Y158" s="109"/>
      <c r="Z158" s="109"/>
      <c r="AA158" s="109"/>
      <c r="AB158" s="109"/>
      <c r="AC158" s="113"/>
      <c r="AD158" s="29"/>
      <c r="AE158" s="29"/>
      <c r="AF158" s="29"/>
      <c r="AG158" s="65"/>
    </row>
    <row r="159" spans="1:33" ht="14">
      <c r="A159" s="30">
        <v>41588.875439814801</v>
      </c>
      <c r="B159" s="99" t="s">
        <v>1269</v>
      </c>
      <c r="C159" s="121" t="s">
        <v>1209</v>
      </c>
      <c r="D159" s="99" t="s">
        <v>23</v>
      </c>
      <c r="E159" s="99" t="s">
        <v>82</v>
      </c>
      <c r="F159" s="99"/>
      <c r="G159" s="42">
        <v>41289</v>
      </c>
      <c r="H159" s="99" t="s">
        <v>1270</v>
      </c>
      <c r="I159" s="99" t="s">
        <v>515</v>
      </c>
      <c r="J159" s="17" t="s">
        <v>85</v>
      </c>
      <c r="K159" s="99">
        <v>93728</v>
      </c>
      <c r="L159" s="99" t="s">
        <v>515</v>
      </c>
      <c r="M159" s="99" t="s">
        <v>516</v>
      </c>
      <c r="N159" s="17" t="s">
        <v>32</v>
      </c>
      <c r="O159" s="99" t="s">
        <v>1271</v>
      </c>
      <c r="P159" s="99" t="s">
        <v>36</v>
      </c>
      <c r="Q159" s="99" t="s">
        <v>1272</v>
      </c>
      <c r="R159" s="112" t="s">
        <v>219</v>
      </c>
      <c r="S159" s="109" t="s">
        <v>37</v>
      </c>
      <c r="T159" s="40"/>
      <c r="U159" s="109" t="str">
        <f t="shared" si="2"/>
        <v>41289: Police were responding to a domestic violence disturbance between a man and his sister http://abclocal.go.com/kfsn/story?section=news/local&amp;id=8957000</v>
      </c>
      <c r="V159" s="98"/>
      <c r="W159" s="109">
        <v>158.1</v>
      </c>
      <c r="X159" s="109"/>
      <c r="Y159" s="109"/>
      <c r="Z159" s="109"/>
      <c r="AA159" s="109"/>
      <c r="AB159" s="109"/>
      <c r="AC159" s="113"/>
      <c r="AD159" s="29"/>
      <c r="AE159" s="29"/>
      <c r="AF159" s="29"/>
      <c r="AG159" s="65"/>
    </row>
    <row r="160" spans="1:33" ht="14">
      <c r="A160" s="30">
        <v>41588.875439814801</v>
      </c>
      <c r="B160" s="99" t="s">
        <v>1273</v>
      </c>
      <c r="C160" s="121" t="s">
        <v>1255</v>
      </c>
      <c r="D160" s="99" t="s">
        <v>23</v>
      </c>
      <c r="E160" s="99" t="s">
        <v>173</v>
      </c>
      <c r="F160" s="99" t="s">
        <v>1274</v>
      </c>
      <c r="G160" s="42">
        <v>41112</v>
      </c>
      <c r="H160" s="99" t="s">
        <v>1275</v>
      </c>
      <c r="I160" s="99" t="s">
        <v>403</v>
      </c>
      <c r="J160" s="17" t="s">
        <v>85</v>
      </c>
      <c r="K160" s="99">
        <v>92805</v>
      </c>
      <c r="L160" s="99" t="s">
        <v>404</v>
      </c>
      <c r="M160" s="99" t="s">
        <v>405</v>
      </c>
      <c r="N160" s="17" t="s">
        <v>32</v>
      </c>
      <c r="O160" s="99" t="s">
        <v>1276</v>
      </c>
      <c r="P160" s="99" t="s">
        <v>58</v>
      </c>
      <c r="Q160" s="99" t="s">
        <v>1277</v>
      </c>
      <c r="R160" s="112" t="s">
        <v>36</v>
      </c>
      <c r="S160" s="109" t="s">
        <v>208</v>
      </c>
      <c r="T160" s="40"/>
      <c r="U160" s="109" t="str">
        <f t="shared" si="2"/>
        <v>41112: Officers were pursuing a stolen car when three suspects ran from the vehicle. They shot Acevedo to death after he allegedly fired at them while they chased him on foot. This incident marked the second police killing in Anaheim in under 48 hours, continuing the protesting and unrest sparked by the first killing. http://blogs.ocweekly.com/navelgazing/2012/07/another_man_possibly_shot_by_a.php</v>
      </c>
      <c r="V160" s="98"/>
      <c r="W160" s="109">
        <v>159.1</v>
      </c>
      <c r="X160" s="109"/>
      <c r="Y160" s="109"/>
      <c r="Z160" s="109"/>
      <c r="AA160" s="109"/>
      <c r="AB160" s="109"/>
      <c r="AC160" s="113"/>
      <c r="AD160" s="29"/>
      <c r="AE160" s="29"/>
      <c r="AF160" s="29"/>
      <c r="AG160" s="65"/>
    </row>
    <row r="161" spans="1:33" ht="14">
      <c r="A161" s="30">
        <v>41588.875439814801</v>
      </c>
      <c r="B161" s="99" t="s">
        <v>1278</v>
      </c>
      <c r="C161" s="121">
        <v>31</v>
      </c>
      <c r="D161" s="99" t="s">
        <v>23</v>
      </c>
      <c r="E161" s="99" t="s">
        <v>40</v>
      </c>
      <c r="F161" s="99"/>
      <c r="G161" s="42">
        <v>36949</v>
      </c>
      <c r="H161" s="99" t="s">
        <v>1279</v>
      </c>
      <c r="I161" s="99" t="s">
        <v>123</v>
      </c>
      <c r="J161" s="99" t="s">
        <v>124</v>
      </c>
      <c r="K161" s="17" t="s">
        <v>856</v>
      </c>
      <c r="L161" s="99" t="s">
        <v>126</v>
      </c>
      <c r="M161" s="99" t="s">
        <v>127</v>
      </c>
      <c r="N161" s="99" t="s">
        <v>314</v>
      </c>
      <c r="O161" s="99" t="s">
        <v>1280</v>
      </c>
      <c r="P161" s="99" t="s">
        <v>1281</v>
      </c>
      <c r="Q161" s="99" t="s">
        <v>1282</v>
      </c>
      <c r="R161" s="99" t="s">
        <v>80</v>
      </c>
      <c r="S161" s="112"/>
      <c r="T161" s="40"/>
      <c r="U161" s="109" t="str">
        <f t="shared" si="2"/>
        <v>36949: Shortly before dawn on Feb. 27, Officer Christopher Hansen was driving north along Aurora Avenue North while responding to a nearby traffic stop as a back-up officer. His cruiser struck Silvesan, 31, as he was pedaling his mountain bike across the intersection at North 90th Street. http://www.seattlepi.com/local/article/Inquest-into-bicyclist-s-death-set-for-Oct-22-1060464.php</v>
      </c>
      <c r="V161" s="98"/>
      <c r="W161" s="109">
        <v>160.1</v>
      </c>
      <c r="X161" s="109"/>
      <c r="Y161" s="109"/>
      <c r="Z161" s="109"/>
      <c r="AA161" s="109"/>
      <c r="AB161" s="109"/>
      <c r="AC161" s="113"/>
      <c r="AD161" s="29"/>
      <c r="AE161" s="29"/>
      <c r="AF161" s="29"/>
      <c r="AG161" s="65"/>
    </row>
    <row r="162" spans="1:33" ht="14">
      <c r="A162" s="30">
        <v>41588.875439814801</v>
      </c>
      <c r="B162" s="99" t="s">
        <v>1283</v>
      </c>
      <c r="C162" s="121" t="s">
        <v>1284</v>
      </c>
      <c r="D162" s="99" t="s">
        <v>23</v>
      </c>
      <c r="E162" s="99" t="s">
        <v>24</v>
      </c>
      <c r="F162" s="99" t="s">
        <v>1285</v>
      </c>
      <c r="G162" s="42">
        <v>40831</v>
      </c>
      <c r="H162" s="99" t="s">
        <v>1286</v>
      </c>
      <c r="I162" s="99" t="s">
        <v>552</v>
      </c>
      <c r="J162" s="17" t="s">
        <v>64</v>
      </c>
      <c r="K162" s="99">
        <v>30314</v>
      </c>
      <c r="L162" s="99" t="s">
        <v>364</v>
      </c>
      <c r="M162" s="99" t="s">
        <v>1287</v>
      </c>
      <c r="N162" s="17" t="s">
        <v>32</v>
      </c>
      <c r="O162" s="99" t="s">
        <v>1288</v>
      </c>
      <c r="P162" s="99" t="s">
        <v>58</v>
      </c>
      <c r="Q162" s="99" t="s">
        <v>1289</v>
      </c>
      <c r="R162" s="112" t="s">
        <v>80</v>
      </c>
      <c r="S162" s="109" t="s">
        <v>208</v>
      </c>
      <c r="T162" s="40"/>
      <c r="U162" s="109" t="str">
        <f t="shared" si="2"/>
        <v>40831: Shot during confrontation with transit system police officer. http://clatl.com/freshloaf/archives/2012/12/03/fulton-da-marta-officer-was-justified-in-shooting-death-of-joetavius-stafford</v>
      </c>
      <c r="V162" s="98"/>
      <c r="W162" s="109">
        <v>161.1</v>
      </c>
      <c r="X162" s="109"/>
      <c r="Y162" s="109"/>
      <c r="Z162" s="109"/>
      <c r="AA162" s="109"/>
      <c r="AB162" s="109"/>
      <c r="AC162" s="113"/>
      <c r="AD162" s="29"/>
      <c r="AE162" s="29"/>
      <c r="AF162" s="29"/>
      <c r="AG162" s="65"/>
    </row>
    <row r="163" spans="1:33" ht="12">
      <c r="A163" s="30">
        <v>41588.875439814801</v>
      </c>
      <c r="B163" s="55" t="s">
        <v>1290</v>
      </c>
      <c r="C163" s="121">
        <v>42</v>
      </c>
      <c r="D163" s="109" t="s">
        <v>23</v>
      </c>
      <c r="E163" s="99" t="s">
        <v>82</v>
      </c>
      <c r="F163" s="109"/>
      <c r="G163" s="42">
        <v>39171</v>
      </c>
      <c r="H163" s="109" t="s">
        <v>1291</v>
      </c>
      <c r="I163" s="109" t="s">
        <v>1292</v>
      </c>
      <c r="J163" s="55" t="s">
        <v>223</v>
      </c>
      <c r="K163" s="98" t="s">
        <v>1293</v>
      </c>
      <c r="L163" s="109" t="s">
        <v>642</v>
      </c>
      <c r="M163" s="109" t="s">
        <v>1294</v>
      </c>
      <c r="N163" s="109" t="s">
        <v>32</v>
      </c>
      <c r="O163" s="109" t="s">
        <v>1295</v>
      </c>
      <c r="P163" s="109" t="s">
        <v>58</v>
      </c>
      <c r="Q163" s="109" t="s">
        <v>1296</v>
      </c>
      <c r="R163" s="109" t="s">
        <v>80</v>
      </c>
      <c r="S163" s="109" t="s">
        <v>308</v>
      </c>
      <c r="T163" s="109"/>
      <c r="U163" s="109" t="str">
        <f t="shared" si="2"/>
        <v>39171: After apparently shooting his elderly mother in the drive, Peters withdrew to the house. Police fired tear gas in, Peters returned gunfire. Later, two troopers saw him near a window and shot him. http://www.maine.gov/tools/whatsnew/index.php?topic=AGOffice_Press&amp;id=445095&amp;v=reportsarticle10</v>
      </c>
      <c r="V163" s="98"/>
      <c r="W163" s="109">
        <v>162.1</v>
      </c>
      <c r="X163" s="109"/>
      <c r="Y163" s="109"/>
      <c r="Z163" s="109"/>
      <c r="AA163" s="109"/>
      <c r="AB163" s="109"/>
      <c r="AC163" s="113"/>
      <c r="AD163" s="29"/>
      <c r="AE163" s="29"/>
      <c r="AF163" s="29"/>
      <c r="AG163" s="65"/>
    </row>
    <row r="164" spans="1:33" ht="12">
      <c r="A164" s="30">
        <v>41588.875439814801</v>
      </c>
      <c r="B164" s="55" t="s">
        <v>1297</v>
      </c>
      <c r="C164" s="121">
        <v>21</v>
      </c>
      <c r="D164" s="109" t="s">
        <v>23</v>
      </c>
      <c r="E164" s="99" t="s">
        <v>82</v>
      </c>
      <c r="F164" s="109"/>
      <c r="G164" s="42">
        <v>37299</v>
      </c>
      <c r="H164" s="109" t="s">
        <v>1298</v>
      </c>
      <c r="I164" s="109" t="s">
        <v>222</v>
      </c>
      <c r="J164" s="55" t="s">
        <v>223</v>
      </c>
      <c r="K164" s="98" t="s">
        <v>224</v>
      </c>
      <c r="L164" s="109" t="s">
        <v>225</v>
      </c>
      <c r="M164" s="109" t="s">
        <v>226</v>
      </c>
      <c r="N164" s="109" t="s">
        <v>32</v>
      </c>
      <c r="O164" s="109" t="s">
        <v>1299</v>
      </c>
      <c r="P164" s="109" t="s">
        <v>58</v>
      </c>
      <c r="Q164" s="109" t="s">
        <v>1300</v>
      </c>
      <c r="R164" s="109" t="s">
        <v>80</v>
      </c>
      <c r="S164" s="109" t="s">
        <v>308</v>
      </c>
      <c r="T164" s="109"/>
      <c r="U164" s="109" t="str">
        <f t="shared" si="2"/>
        <v>37299: John Dawson was wanted in connection with a bank robbery. Police were surveiling his family's house when he left in a cab. They pulled the taxi over, and a struggle between the cabby and Dawson ensued. Police shot Dawson, killing him. https://docs.google.com/document/d/1WwR9MqKf8SquurSPQ-s985YSAPwpVjA5v2xpXJzu7x4/edit?usp=sharing</v>
      </c>
      <c r="V164" s="98"/>
      <c r="W164" s="109">
        <v>163.1</v>
      </c>
      <c r="X164" s="109"/>
      <c r="Y164" s="109"/>
      <c r="Z164" s="109"/>
      <c r="AA164" s="109"/>
      <c r="AB164" s="109"/>
      <c r="AC164" s="113"/>
      <c r="AD164" s="29"/>
      <c r="AE164" s="29"/>
      <c r="AF164" s="29"/>
      <c r="AG164" s="65"/>
    </row>
    <row r="165" spans="1:33" ht="12">
      <c r="A165" s="30">
        <v>41588.875439814801</v>
      </c>
      <c r="B165" s="109" t="s">
        <v>1301</v>
      </c>
      <c r="C165" s="121">
        <v>51</v>
      </c>
      <c r="D165" s="109" t="s">
        <v>23</v>
      </c>
      <c r="E165" s="109" t="s">
        <v>82</v>
      </c>
      <c r="F165" s="109"/>
      <c r="G165" s="42">
        <v>41260</v>
      </c>
      <c r="H165" s="109" t="s">
        <v>1302</v>
      </c>
      <c r="I165" s="109" t="s">
        <v>1303</v>
      </c>
      <c r="J165" s="109" t="s">
        <v>1304</v>
      </c>
      <c r="K165" s="98" t="s">
        <v>1305</v>
      </c>
      <c r="L165" s="109" t="s">
        <v>1306</v>
      </c>
      <c r="M165" s="109" t="s">
        <v>1307</v>
      </c>
      <c r="N165" s="109" t="s">
        <v>32</v>
      </c>
      <c r="O165" s="109" t="s">
        <v>1308</v>
      </c>
      <c r="P165" s="109" t="s">
        <v>36</v>
      </c>
      <c r="Q165" s="109" t="s">
        <v>1309</v>
      </c>
      <c r="R165" s="109" t="s">
        <v>36</v>
      </c>
      <c r="S165" s="25" t="s">
        <v>208</v>
      </c>
      <c r="T165" s="109"/>
      <c r="U165" s="109" t="str">
        <f t="shared" si="2"/>
        <v>41260: Officers responded to a report of a man holding a gun to the caller's face. Officers observed that situation through a window, entered the home and fatally shot the gunman when he refused to drop his weapon. http://www.dispatch.com/content/stories/local/2012/12/19/man-shot-by-police-had-called-911-with-complaint.html</v>
      </c>
      <c r="V165" s="98"/>
      <c r="W165" s="109">
        <v>164.1</v>
      </c>
      <c r="X165" s="109"/>
      <c r="Y165" s="109"/>
      <c r="Z165" s="109"/>
      <c r="AA165" s="109"/>
      <c r="AB165" s="109"/>
      <c r="AC165" s="113"/>
      <c r="AD165" s="29"/>
      <c r="AE165" s="29"/>
      <c r="AF165" s="29"/>
      <c r="AG165" s="65"/>
    </row>
    <row r="166" spans="1:33" ht="12">
      <c r="A166" s="30">
        <v>41588.875439814801</v>
      </c>
      <c r="B166" s="109" t="s">
        <v>1310</v>
      </c>
      <c r="C166" s="121">
        <v>37</v>
      </c>
      <c r="D166" s="109" t="s">
        <v>23</v>
      </c>
      <c r="E166" s="109" t="s">
        <v>1311</v>
      </c>
      <c r="F166" s="109" t="s">
        <v>1312</v>
      </c>
      <c r="G166" s="42">
        <v>41284</v>
      </c>
      <c r="H166" s="109" t="s">
        <v>1313</v>
      </c>
      <c r="I166" s="109" t="s">
        <v>1314</v>
      </c>
      <c r="J166" s="109" t="s">
        <v>94</v>
      </c>
      <c r="K166" s="98" t="s">
        <v>1315</v>
      </c>
      <c r="L166" s="109" t="s">
        <v>1316</v>
      </c>
      <c r="M166" s="109" t="s">
        <v>1244</v>
      </c>
      <c r="N166" s="109" t="s">
        <v>32</v>
      </c>
      <c r="O166" s="109" t="s">
        <v>1317</v>
      </c>
      <c r="P166" s="109" t="s">
        <v>1318</v>
      </c>
      <c r="Q166" s="109" t="s">
        <v>1319</v>
      </c>
      <c r="R166" s="109" t="s">
        <v>100</v>
      </c>
      <c r="S166" s="25" t="s">
        <v>916</v>
      </c>
      <c r="T166" s="109"/>
      <c r="U166" s="109" t="str">
        <f t="shared" si="2"/>
        <v>41284: Officers pursued Dempsey as the prime suspect in a recent murder and carjacking. Dempsey was fatally shot after “pulling a gun on troopers. http://www.wsaz.com/home/headlines/BREAKING-Logan-Police-Conducting-Death-Investigation-186094111.html</v>
      </c>
      <c r="V166" s="98"/>
      <c r="W166" s="109">
        <v>165.1</v>
      </c>
      <c r="X166" s="109"/>
      <c r="Y166" s="109"/>
      <c r="Z166" s="109"/>
      <c r="AA166" s="109"/>
      <c r="AB166" s="109"/>
      <c r="AC166" s="113"/>
      <c r="AD166" s="29"/>
      <c r="AE166" s="29"/>
      <c r="AF166" s="29"/>
      <c r="AG166" s="65"/>
    </row>
    <row r="167" spans="1:33" ht="14">
      <c r="A167" s="30">
        <v>41588.875439814801</v>
      </c>
      <c r="B167" s="99" t="s">
        <v>1320</v>
      </c>
      <c r="C167" s="121">
        <v>50</v>
      </c>
      <c r="D167" s="99" t="s">
        <v>23</v>
      </c>
      <c r="E167" s="99" t="s">
        <v>40</v>
      </c>
      <c r="F167" s="99" t="s">
        <v>1321</v>
      </c>
      <c r="G167" s="42">
        <v>40953</v>
      </c>
      <c r="H167" s="99" t="s">
        <v>1322</v>
      </c>
      <c r="I167" s="99" t="s">
        <v>1223</v>
      </c>
      <c r="J167" s="99" t="s">
        <v>195</v>
      </c>
      <c r="K167" s="17" t="s">
        <v>1323</v>
      </c>
      <c r="L167" s="99" t="s">
        <v>686</v>
      </c>
      <c r="M167" s="99" t="s">
        <v>1225</v>
      </c>
      <c r="N167" s="99" t="s">
        <v>32</v>
      </c>
      <c r="O167" s="99" t="s">
        <v>1324</v>
      </c>
      <c r="P167" s="99" t="s">
        <v>36</v>
      </c>
      <c r="Q167" s="99" t="s">
        <v>1325</v>
      </c>
      <c r="R167" s="99" t="s">
        <v>80</v>
      </c>
      <c r="S167" s="112"/>
      <c r="T167" s="40"/>
      <c r="U167" s="109" t="str">
        <f t="shared" si="2"/>
        <v>40953: Loxas was allegedly holding his baby grandson when an argument with neighbors led to him brandishing a handgun at them. They called the police. Officer James Peters shot Loxas in the head while he was still holding the baby. He was not holding a gun at the time. http://www.azcentral.com/community/scottsdale/articles/20120215shooting-seventh-scottsdale-police-officer.html</v>
      </c>
      <c r="V167" s="98"/>
      <c r="W167" s="109">
        <v>166.1</v>
      </c>
      <c r="X167" s="109"/>
      <c r="Y167" s="109"/>
      <c r="Z167" s="109"/>
      <c r="AA167" s="109"/>
      <c r="AB167" s="109"/>
      <c r="AC167" s="113"/>
      <c r="AD167" s="29"/>
      <c r="AE167" s="29"/>
      <c r="AF167" s="29"/>
      <c r="AG167" s="65"/>
    </row>
    <row r="168" spans="1:33" ht="14">
      <c r="A168" s="30">
        <v>41588.875439814801</v>
      </c>
      <c r="B168" s="99" t="s">
        <v>1326</v>
      </c>
      <c r="C168" s="121">
        <v>42</v>
      </c>
      <c r="D168" s="99" t="s">
        <v>23</v>
      </c>
      <c r="E168" s="99" t="s">
        <v>40</v>
      </c>
      <c r="F168" s="99" t="s">
        <v>1327</v>
      </c>
      <c r="G168" s="42">
        <v>41419</v>
      </c>
      <c r="H168" s="99" t="s">
        <v>1328</v>
      </c>
      <c r="I168" s="99" t="s">
        <v>1329</v>
      </c>
      <c r="J168" s="99" t="s">
        <v>85</v>
      </c>
      <c r="K168" s="17" t="s">
        <v>1330</v>
      </c>
      <c r="L168" s="99" t="s">
        <v>1329</v>
      </c>
      <c r="M168" s="99" t="s">
        <v>1331</v>
      </c>
      <c r="N168" s="99" t="s">
        <v>1332</v>
      </c>
      <c r="O168" s="99" t="s">
        <v>1333</v>
      </c>
      <c r="P168" s="99" t="s">
        <v>36</v>
      </c>
      <c r="Q168" s="99" t="s">
        <v>1334</v>
      </c>
      <c r="R168" s="99" t="s">
        <v>36</v>
      </c>
      <c r="S168" s="112" t="s">
        <v>208</v>
      </c>
      <c r="T168" s="40"/>
      <c r="U168" s="109" t="str">
        <f t="shared" si="2"/>
        <v>41419: Police were called when a man frightened a Metro PCS employee with "intelligible(sic) statements." A struggle ensued with the officers, and the man was pepper-sprayed, kicked, and repeatedly beaten with batons. Officers noticed he had stopped breathing once he was in police custody. http://www.news10.net/story/news/2014/01/22/4753069/</v>
      </c>
      <c r="V168" s="98"/>
      <c r="W168" s="109">
        <v>167.1</v>
      </c>
      <c r="X168" s="109"/>
      <c r="Y168" s="109"/>
      <c r="Z168" s="109"/>
      <c r="AA168" s="109"/>
      <c r="AB168" s="109"/>
      <c r="AC168" s="113"/>
      <c r="AD168" s="29"/>
      <c r="AE168" s="29"/>
      <c r="AF168" s="29"/>
      <c r="AG168" s="65"/>
    </row>
    <row r="169" spans="1:33" ht="12">
      <c r="A169" s="30">
        <v>41588.875439814801</v>
      </c>
      <c r="B169" s="109" t="s">
        <v>1335</v>
      </c>
      <c r="C169" s="121">
        <v>70</v>
      </c>
      <c r="D169" s="109" t="s">
        <v>23</v>
      </c>
      <c r="E169" s="109" t="s">
        <v>40</v>
      </c>
      <c r="F169" s="109" t="s">
        <v>1336</v>
      </c>
      <c r="G169" s="42">
        <v>41334</v>
      </c>
      <c r="H169" s="109" t="s">
        <v>1337</v>
      </c>
      <c r="I169" s="109" t="s">
        <v>212</v>
      </c>
      <c r="J169" s="109" t="s">
        <v>213</v>
      </c>
      <c r="K169" s="98" t="s">
        <v>1338</v>
      </c>
      <c r="L169" s="109" t="s">
        <v>215</v>
      </c>
      <c r="M169" s="109" t="s">
        <v>216</v>
      </c>
      <c r="N169" s="109" t="s">
        <v>32</v>
      </c>
      <c r="O169" s="109" t="s">
        <v>1339</v>
      </c>
      <c r="P169" s="109" t="s">
        <v>58</v>
      </c>
      <c r="Q169" s="109" t="s">
        <v>1340</v>
      </c>
      <c r="R169" s="109" t="s">
        <v>80</v>
      </c>
      <c r="S169" s="25" t="s">
        <v>208</v>
      </c>
      <c r="T169" s="109"/>
      <c r="U169" s="109" t="str">
        <f t="shared" si="2"/>
        <v>41334: Schaefer called police to report being attacked by a pit bull in his yard that was not his. Officer Jonathan Whitted shot and killed Schaefer when he refused to surrender his pistol to the officer and allegedly pointed it at him. Schaefer was an instructor at the Austin Rifle Club. http://projects.statesman.com/homicides/homicide-victim-detail.php?VictimID=28</v>
      </c>
      <c r="V169" s="98"/>
      <c r="W169" s="109">
        <v>168.1</v>
      </c>
      <c r="X169" s="109"/>
      <c r="Y169" s="109"/>
      <c r="Z169" s="109"/>
      <c r="AA169" s="109"/>
      <c r="AB169" s="109"/>
      <c r="AC169" s="113"/>
      <c r="AD169" s="29"/>
      <c r="AE169" s="29"/>
      <c r="AF169" s="29"/>
      <c r="AG169" s="65"/>
    </row>
    <row r="170" spans="1:33" ht="12">
      <c r="A170" s="30">
        <v>41588.875439814801</v>
      </c>
      <c r="B170" s="55" t="s">
        <v>1341</v>
      </c>
      <c r="C170" s="121">
        <v>34</v>
      </c>
      <c r="D170" s="109" t="s">
        <v>23</v>
      </c>
      <c r="E170" s="99" t="s">
        <v>82</v>
      </c>
      <c r="F170" s="109"/>
      <c r="G170" s="63">
        <v>39664</v>
      </c>
      <c r="H170" s="109" t="s">
        <v>1342</v>
      </c>
      <c r="I170" s="55" t="s">
        <v>1343</v>
      </c>
      <c r="J170" s="55" t="s">
        <v>223</v>
      </c>
      <c r="K170" s="98" t="s">
        <v>1344</v>
      </c>
      <c r="L170" s="109" t="s">
        <v>1175</v>
      </c>
      <c r="M170" s="109" t="s">
        <v>1345</v>
      </c>
      <c r="N170" s="109" t="s">
        <v>32</v>
      </c>
      <c r="O170" s="109" t="s">
        <v>1346</v>
      </c>
      <c r="P170" s="109" t="s">
        <v>58</v>
      </c>
      <c r="Q170" s="5" t="s">
        <v>1347</v>
      </c>
      <c r="R170" s="109" t="s">
        <v>80</v>
      </c>
      <c r="S170" s="109" t="s">
        <v>229</v>
      </c>
      <c r="T170" s="109"/>
      <c r="U170" s="109" t="str">
        <f t="shared" si="2"/>
        <v>39664: Shot while wielding a shotgun during confrontation with police. Officers were responding to report of domestic violence disturbance. http://www.maine.gov/tools/whatsnew/index.php?topic=AGOffice_Press&amp;id=63565&amp;v=reportsarticle10</v>
      </c>
      <c r="V170" s="98"/>
      <c r="W170" s="109">
        <v>169.1</v>
      </c>
      <c r="X170" s="109"/>
      <c r="Y170" s="109"/>
      <c r="Z170" s="109"/>
      <c r="AA170" s="109"/>
      <c r="AB170" s="109"/>
      <c r="AC170" s="113"/>
      <c r="AD170" s="29"/>
      <c r="AE170" s="29"/>
      <c r="AF170" s="29"/>
      <c r="AG170" s="65"/>
    </row>
    <row r="171" spans="1:33" ht="14">
      <c r="A171" s="30">
        <v>41588.875439814801</v>
      </c>
      <c r="B171" s="99" t="s">
        <v>1348</v>
      </c>
      <c r="C171" s="121">
        <v>23</v>
      </c>
      <c r="D171" s="99" t="s">
        <v>23</v>
      </c>
      <c r="E171" s="99" t="s">
        <v>173</v>
      </c>
      <c r="F171" s="99" t="s">
        <v>1349</v>
      </c>
      <c r="G171" s="42">
        <v>41167</v>
      </c>
      <c r="H171" s="99" t="s">
        <v>1350</v>
      </c>
      <c r="I171" s="99" t="s">
        <v>194</v>
      </c>
      <c r="J171" s="99" t="s">
        <v>195</v>
      </c>
      <c r="K171" s="17" t="s">
        <v>1351</v>
      </c>
      <c r="L171" s="99" t="s">
        <v>197</v>
      </c>
      <c r="M171" s="99" t="s">
        <v>834</v>
      </c>
      <c r="N171" s="99" t="s">
        <v>32</v>
      </c>
      <c r="O171" s="99" t="s">
        <v>1352</v>
      </c>
      <c r="P171" s="99" t="s">
        <v>36</v>
      </c>
      <c r="Q171" s="99" t="s">
        <v>1353</v>
      </c>
      <c r="R171" s="99" t="s">
        <v>80</v>
      </c>
      <c r="S171" s="112"/>
      <c r="T171" s="40"/>
      <c r="U171" s="109" t="str">
        <f t="shared" si="2"/>
        <v>41167: An officer responding to a call about a man with a gun spotted Romero, and ordered him to show his hands. Romero, who was in a wheelchair, allegedly turned and pointed a weapon at the officer, who then fatally shot him. http://www.abc15.com/news/region-central-southern-az/tucson/tucson-police-id-wheelchair-bound-man-they-killed</v>
      </c>
      <c r="V171" s="98"/>
      <c r="W171" s="109">
        <v>170.1</v>
      </c>
      <c r="X171" s="109"/>
      <c r="Y171" s="109"/>
      <c r="Z171" s="109"/>
      <c r="AA171" s="109"/>
      <c r="AB171" s="109"/>
      <c r="AC171" s="113"/>
      <c r="AD171" s="29"/>
      <c r="AE171" s="29"/>
      <c r="AF171" s="29"/>
      <c r="AG171" s="65"/>
    </row>
    <row r="172" spans="1:33" ht="14">
      <c r="A172" s="30">
        <v>41588.875439814801</v>
      </c>
      <c r="B172" s="99" t="s">
        <v>1354</v>
      </c>
      <c r="C172" s="121">
        <v>35</v>
      </c>
      <c r="D172" s="99" t="s">
        <v>23</v>
      </c>
      <c r="E172" s="99" t="s">
        <v>40</v>
      </c>
      <c r="F172" s="99"/>
      <c r="G172" s="42">
        <v>39001</v>
      </c>
      <c r="H172" s="99" t="s">
        <v>1355</v>
      </c>
      <c r="I172" s="99" t="s">
        <v>1356</v>
      </c>
      <c r="J172" s="99" t="s">
        <v>1357</v>
      </c>
      <c r="K172" s="17" t="s">
        <v>1358</v>
      </c>
      <c r="L172" s="99" t="s">
        <v>1359</v>
      </c>
      <c r="M172" s="99" t="s">
        <v>1360</v>
      </c>
      <c r="N172" s="99" t="s">
        <v>32</v>
      </c>
      <c r="O172" s="99" t="s">
        <v>1361</v>
      </c>
      <c r="P172" s="99" t="s">
        <v>58</v>
      </c>
      <c r="Q172" s="99" t="s">
        <v>1362</v>
      </c>
      <c r="R172" s="99" t="s">
        <v>80</v>
      </c>
      <c r="S172" s="112" t="s">
        <v>1363</v>
      </c>
      <c r="T172" s="40"/>
      <c r="U172" s="109" t="str">
        <f t="shared" si="2"/>
        <v>39001: ACSO deputies responded to assist MPD on an active domestic battery involving firearms in progress. Dipaola had crashed his vehicle into his ex-wife’s vehicle, retrieved a handgun and chased HIS ex-wife. Dipaola also threatened witnesses with a rifle. MPD and ACSO arrived, established containment, evacuated nearby residents and negotiated with Dipaola. Less than lethal means deployed but unknown if it hit Dipaola. Dipaola failed to comply with police commands; deadly force eventually required to stop Dipaola’s aggressive, threatening actions. https://drive.google.com/file/d/0B-l9Ys3cd80fSTN0UzhoREh1dFBDUVR6U2tnYkVWYjNWZ0hz/edit?usp=sharing</v>
      </c>
      <c r="V172" s="98"/>
      <c r="W172" s="109">
        <v>171.1</v>
      </c>
      <c r="X172" s="109"/>
      <c r="Y172" s="109"/>
      <c r="Z172" s="109"/>
      <c r="AA172" s="109"/>
      <c r="AB172" s="109"/>
      <c r="AC172" s="113"/>
      <c r="AD172" s="29"/>
      <c r="AE172" s="29"/>
      <c r="AF172" s="29"/>
      <c r="AG172" s="65"/>
    </row>
    <row r="173" spans="1:33" ht="12">
      <c r="A173" s="30">
        <v>41588.875439814801</v>
      </c>
      <c r="B173" s="109" t="s">
        <v>1364</v>
      </c>
      <c r="C173" s="121">
        <v>21</v>
      </c>
      <c r="D173" s="109" t="s">
        <v>23</v>
      </c>
      <c r="E173" s="109" t="s">
        <v>173</v>
      </c>
      <c r="F173" s="109"/>
      <c r="G173" s="42">
        <v>41286</v>
      </c>
      <c r="H173" s="109" t="s">
        <v>1365</v>
      </c>
      <c r="I173" s="109" t="s">
        <v>203</v>
      </c>
      <c r="J173" s="109" t="s">
        <v>85</v>
      </c>
      <c r="K173" s="98" t="s">
        <v>204</v>
      </c>
      <c r="L173" s="109" t="s">
        <v>203</v>
      </c>
      <c r="M173" s="109" t="s">
        <v>205</v>
      </c>
      <c r="N173" s="109" t="s">
        <v>32</v>
      </c>
      <c r="O173" s="109" t="s">
        <v>1366</v>
      </c>
      <c r="P173" s="109" t="s">
        <v>58</v>
      </c>
      <c r="Q173" s="109" t="s">
        <v>1367</v>
      </c>
      <c r="R173" s="109" t="s">
        <v>80</v>
      </c>
      <c r="S173" s="25" t="s">
        <v>208</v>
      </c>
      <c r="T173" s="109"/>
      <c r="U173" s="109" t="str">
        <f t="shared" si="2"/>
        <v>41286: Officers attempted to stop a vehicle for speeding. A high speed pursuit ensued. After the suspect drove into a vacant lot, he U-turned and drove towards the officers. The officers opened fire, fatally wounding the driver and injuring a passenger. http://fox5sandiego.com/2013/01/14/pursuit-suspect-fatally-shot-by-cop-idd/</v>
      </c>
      <c r="V173" s="98"/>
      <c r="W173" s="109">
        <v>172.1</v>
      </c>
      <c r="X173" s="109"/>
      <c r="Y173" s="109"/>
      <c r="Z173" s="109"/>
      <c r="AA173" s="109"/>
      <c r="AB173" s="109"/>
      <c r="AC173" s="113"/>
      <c r="AD173" s="29"/>
      <c r="AE173" s="29"/>
      <c r="AF173" s="29"/>
      <c r="AG173" s="65"/>
    </row>
    <row r="174" spans="1:33" ht="14">
      <c r="A174" s="30">
        <v>41588.875439814801</v>
      </c>
      <c r="B174" s="99" t="s">
        <v>1368</v>
      </c>
      <c r="C174" s="121">
        <v>24</v>
      </c>
      <c r="D174" s="99" t="s">
        <v>23</v>
      </c>
      <c r="E174" s="99" t="s">
        <v>24</v>
      </c>
      <c r="F174" s="99" t="s">
        <v>1369</v>
      </c>
      <c r="G174" s="42">
        <v>41531</v>
      </c>
      <c r="H174" s="99" t="s">
        <v>1370</v>
      </c>
      <c r="I174" s="99" t="s">
        <v>1371</v>
      </c>
      <c r="J174" s="17" t="s">
        <v>1372</v>
      </c>
      <c r="K174" s="99">
        <v>28215</v>
      </c>
      <c r="L174" s="99" t="s">
        <v>1373</v>
      </c>
      <c r="M174" s="99" t="s">
        <v>1374</v>
      </c>
      <c r="N174" s="17" t="s">
        <v>32</v>
      </c>
      <c r="O174" s="99" t="s">
        <v>1375</v>
      </c>
      <c r="P174" s="99" t="s">
        <v>58</v>
      </c>
      <c r="Q174" s="99" t="s">
        <v>1376</v>
      </c>
      <c r="R174" s="112" t="s">
        <v>80</v>
      </c>
      <c r="S174" s="109" t="s">
        <v>208</v>
      </c>
      <c r="T174" s="40"/>
      <c r="U174" s="109" t="str">
        <f t="shared" si="2"/>
        <v>41531: 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 http://www.nytimes.com/2014/01/28/us/charlotte-police-officer-indicted-in-shooting.html?_r=0</v>
      </c>
      <c r="V174" s="98"/>
      <c r="W174" s="109">
        <v>173.1</v>
      </c>
      <c r="X174" s="109"/>
      <c r="Y174" s="109"/>
      <c r="Z174" s="109"/>
      <c r="AA174" s="109"/>
      <c r="AB174" s="109"/>
      <c r="AC174" s="113"/>
      <c r="AD174" s="29"/>
      <c r="AE174" s="29"/>
      <c r="AF174" s="29"/>
      <c r="AG174" s="65"/>
    </row>
    <row r="175" spans="1:33" ht="12">
      <c r="A175" s="30">
        <v>41588.875439814801</v>
      </c>
      <c r="B175" s="109" t="s">
        <v>1377</v>
      </c>
      <c r="C175" s="121">
        <v>51</v>
      </c>
      <c r="D175" s="109" t="s">
        <v>1378</v>
      </c>
      <c r="E175" s="109" t="s">
        <v>82</v>
      </c>
      <c r="F175" s="109"/>
      <c r="G175" s="42">
        <v>39058</v>
      </c>
      <c r="H175" s="109" t="s">
        <v>1379</v>
      </c>
      <c r="I175" s="109" t="s">
        <v>602</v>
      </c>
      <c r="J175" s="109" t="s">
        <v>85</v>
      </c>
      <c r="K175" s="98" t="s">
        <v>1380</v>
      </c>
      <c r="L175" s="109" t="s">
        <v>603</v>
      </c>
      <c r="M175" s="109" t="s">
        <v>604</v>
      </c>
      <c r="N175" s="109" t="s">
        <v>32</v>
      </c>
      <c r="O175" s="109" t="s">
        <v>1381</v>
      </c>
      <c r="P175" s="109" t="s">
        <v>58</v>
      </c>
      <c r="Q175" s="109" t="s">
        <v>1382</v>
      </c>
      <c r="R175" s="109" t="s">
        <v>80</v>
      </c>
      <c r="S175" s="25" t="s">
        <v>208</v>
      </c>
      <c r="T175" s="109"/>
      <c r="U175" s="109" t="str">
        <f t="shared" si="2"/>
        <v>39058: Police shot and killed a child molestation suspect who brandished a gun as he emerged from a downtown motel after a 34-hour standoff Saturday, authorities said.Honda apparently did not fire his weapon before police fatally shot him about 1 a.m. Saturday at a motel, Owsley said. Honda had been wanted since August, when he failed to appear for trial on various molestation charges. http://www.times-standard.com/ci_6648129</v>
      </c>
      <c r="V175" s="98"/>
      <c r="W175" s="109">
        <v>174.1</v>
      </c>
      <c r="X175" s="109"/>
      <c r="Y175" s="109"/>
      <c r="Z175" s="109"/>
      <c r="AA175" s="109"/>
      <c r="AB175" s="109"/>
      <c r="AC175" s="113"/>
      <c r="AD175" s="29"/>
      <c r="AE175" s="29"/>
      <c r="AF175" s="29"/>
      <c r="AG175" s="65"/>
    </row>
    <row r="176" spans="1:33" ht="14">
      <c r="A176" s="30">
        <v>41588.875439814801</v>
      </c>
      <c r="B176" s="99" t="s">
        <v>1383</v>
      </c>
      <c r="C176" s="121" t="s">
        <v>1384</v>
      </c>
      <c r="D176" s="99" t="s">
        <v>23</v>
      </c>
      <c r="E176" s="99" t="s">
        <v>173</v>
      </c>
      <c r="F176" s="99" t="s">
        <v>1385</v>
      </c>
      <c r="G176" s="42">
        <v>41247</v>
      </c>
      <c r="H176" s="99" t="s">
        <v>1386</v>
      </c>
      <c r="I176" s="99" t="s">
        <v>795</v>
      </c>
      <c r="J176" s="17" t="s">
        <v>64</v>
      </c>
      <c r="K176" s="99">
        <v>30518</v>
      </c>
      <c r="L176" s="99" t="s">
        <v>66</v>
      </c>
      <c r="M176" s="99" t="s">
        <v>796</v>
      </c>
      <c r="N176" s="17" t="s">
        <v>32</v>
      </c>
      <c r="O176" s="99" t="s">
        <v>1387</v>
      </c>
      <c r="P176" s="99" t="s">
        <v>36</v>
      </c>
      <c r="Q176" s="99" t="s">
        <v>1388</v>
      </c>
      <c r="R176" s="112" t="s">
        <v>80</v>
      </c>
      <c r="S176" s="109" t="s">
        <v>208</v>
      </c>
      <c r="T176" s="40"/>
      <c r="U176" s="109" t="str">
        <f t="shared" si="2"/>
        <v>41247: Officers responded to a report of drug use in an apartment complex parking lot. One of the suspects pulled a handgun and held it to his own head. When he refused to drop the weapon, a stun gun was used on him. He removed the probes and pointed the gun at the officers. Three officers fired on the suspect, killing him. http://www.ajc.com/news/news/3-gwinnett-officers-shoot-kill-man-with-gun/nTM63/</v>
      </c>
      <c r="V176" s="98"/>
      <c r="W176" s="109">
        <v>175.1</v>
      </c>
      <c r="X176" s="109"/>
      <c r="Y176" s="109"/>
      <c r="Z176" s="109"/>
      <c r="AA176" s="109"/>
      <c r="AB176" s="109"/>
      <c r="AC176" s="113"/>
      <c r="AD176" s="29"/>
      <c r="AE176" s="29"/>
      <c r="AF176" s="29"/>
      <c r="AG176" s="65"/>
    </row>
    <row r="177" spans="1:33" ht="14">
      <c r="A177" s="30">
        <v>41588.875439814801</v>
      </c>
      <c r="B177" s="99" t="s">
        <v>1389</v>
      </c>
      <c r="C177" s="121" t="s">
        <v>400</v>
      </c>
      <c r="D177" s="99" t="s">
        <v>23</v>
      </c>
      <c r="E177" s="99" t="s">
        <v>173</v>
      </c>
      <c r="F177" s="99" t="s">
        <v>1390</v>
      </c>
      <c r="G177" s="42">
        <v>41223</v>
      </c>
      <c r="H177" s="99" t="s">
        <v>1391</v>
      </c>
      <c r="I177" s="99" t="s">
        <v>1392</v>
      </c>
      <c r="J177" s="17" t="s">
        <v>85</v>
      </c>
      <c r="K177" s="99">
        <v>90222</v>
      </c>
      <c r="L177" s="99" t="s">
        <v>539</v>
      </c>
      <c r="M177" s="99" t="s">
        <v>1393</v>
      </c>
      <c r="N177" s="17" t="s">
        <v>32</v>
      </c>
      <c r="O177" s="99" t="s">
        <v>1394</v>
      </c>
      <c r="P177" s="99" t="s">
        <v>36</v>
      </c>
      <c r="Q177" s="99" t="s">
        <v>1395</v>
      </c>
      <c r="R177" s="112" t="s">
        <v>80</v>
      </c>
      <c r="S177" s="109" t="s">
        <v>208</v>
      </c>
      <c r="T177" s="40"/>
      <c r="U177" s="109" t="str">
        <f t="shared" si="2"/>
        <v>41223: Police attempted a traffic stop on a vehicle in which De la Trinidad was a passenger. After a brief chase, he got out of the car and deputies shot him five times in the back, according to an autopsy. Police maintain that the man was reaching for his waistband when deputies shot at him. He was unarmed. http://raniakhalek.com/2013/01/28/la-sheriffs-deputies-shot-unarmed-latino-father-of-2-in-the-back-7-times/</v>
      </c>
      <c r="V177" s="98"/>
      <c r="W177" s="109">
        <v>176.1</v>
      </c>
      <c r="X177" s="109"/>
      <c r="Y177" s="109"/>
      <c r="Z177" s="109"/>
      <c r="AA177" s="109"/>
      <c r="AB177" s="109"/>
      <c r="AC177" s="113"/>
      <c r="AD177" s="29"/>
      <c r="AE177" s="29"/>
      <c r="AF177" s="29"/>
      <c r="AG177" s="65"/>
    </row>
    <row r="178" spans="1:33" ht="14">
      <c r="A178" s="30">
        <v>41588.875439814801</v>
      </c>
      <c r="B178" s="99" t="s">
        <v>1396</v>
      </c>
      <c r="C178" s="121">
        <v>26</v>
      </c>
      <c r="D178" s="99" t="s">
        <v>23</v>
      </c>
      <c r="E178" s="99" t="s">
        <v>173</v>
      </c>
      <c r="F178" s="99" t="s">
        <v>1397</v>
      </c>
      <c r="G178" s="42">
        <v>40668</v>
      </c>
      <c r="H178" s="99" t="s">
        <v>1398</v>
      </c>
      <c r="I178" s="99" t="s">
        <v>194</v>
      </c>
      <c r="J178" s="99" t="s">
        <v>195</v>
      </c>
      <c r="K178" s="17" t="s">
        <v>1399</v>
      </c>
      <c r="L178" s="99" t="s">
        <v>197</v>
      </c>
      <c r="M178" s="99" t="s">
        <v>198</v>
      </c>
      <c r="N178" s="99" t="s">
        <v>32</v>
      </c>
      <c r="O178" s="99" t="s">
        <v>1400</v>
      </c>
      <c r="P178" s="99" t="s">
        <v>36</v>
      </c>
      <c r="Q178" s="99" t="s">
        <v>1401</v>
      </c>
      <c r="R178" s="99" t="s">
        <v>80</v>
      </c>
      <c r="S178" s="112"/>
      <c r="T178" s="40"/>
      <c r="U178" s="109" t="str">
        <f t="shared" si="2"/>
        <v>40668: Shot by SWAT team conducting forced-entry search of home involving a drug probe. http://www.huffingtonpost.com/2011/05/25/jose-guerena-arizona-_n_867020.html</v>
      </c>
      <c r="V178" s="98"/>
      <c r="W178" s="109">
        <v>177.1</v>
      </c>
      <c r="X178" s="109"/>
      <c r="Y178" s="109"/>
      <c r="Z178" s="109"/>
      <c r="AA178" s="109"/>
      <c r="AB178" s="109"/>
      <c r="AC178" s="113"/>
      <c r="AD178" s="29"/>
      <c r="AE178" s="29"/>
      <c r="AF178" s="29"/>
      <c r="AG178" s="65"/>
    </row>
    <row r="179" spans="1:33" ht="14">
      <c r="A179" s="30">
        <v>41588.875439814801</v>
      </c>
      <c r="B179" s="99" t="s">
        <v>1402</v>
      </c>
      <c r="C179" s="121" t="s">
        <v>1209</v>
      </c>
      <c r="D179" s="99" t="s">
        <v>23</v>
      </c>
      <c r="E179" s="99" t="s">
        <v>173</v>
      </c>
      <c r="F179" s="99"/>
      <c r="G179" s="42">
        <v>41227</v>
      </c>
      <c r="H179" s="99" t="s">
        <v>1403</v>
      </c>
      <c r="I179" s="99" t="s">
        <v>1392</v>
      </c>
      <c r="J179" s="17" t="s">
        <v>85</v>
      </c>
      <c r="K179" s="99">
        <v>90221</v>
      </c>
      <c r="L179" s="99" t="s">
        <v>539</v>
      </c>
      <c r="M179" s="99" t="s">
        <v>1393</v>
      </c>
      <c r="N179" s="17" t="s">
        <v>32</v>
      </c>
      <c r="O179" s="99" t="s">
        <v>1404</v>
      </c>
      <c r="P179" s="99" t="s">
        <v>36</v>
      </c>
      <c r="Q179" s="99" t="s">
        <v>1405</v>
      </c>
      <c r="R179" s="112" t="s">
        <v>36</v>
      </c>
      <c r="S179" s="109" t="s">
        <v>208</v>
      </c>
      <c r="T179" s="40"/>
      <c r="U179" s="109" t="str">
        <f t="shared" si="2"/>
        <v>41227: Deputies approached Toloza for an unspecified reason and he fled on foot. A struggle ensued, and and at least one deputy shot and killed the man after he allegedly tried to grab one of their guns. http://www.scpr.org/blogs/news/2012/11/16/11129/paramount-man-killed-deputy-involved-shooting/</v>
      </c>
      <c r="V179" s="98"/>
      <c r="W179" s="109">
        <v>178.1</v>
      </c>
      <c r="X179" s="109"/>
      <c r="Y179" s="109"/>
      <c r="Z179" s="109"/>
      <c r="AA179" s="109"/>
      <c r="AB179" s="109"/>
      <c r="AC179" s="113"/>
      <c r="AD179" s="29"/>
      <c r="AE179" s="29"/>
      <c r="AF179" s="29"/>
      <c r="AG179" s="65"/>
    </row>
    <row r="180" spans="1:33" ht="14">
      <c r="A180" s="30">
        <v>41588.875439814801</v>
      </c>
      <c r="B180" s="99" t="s">
        <v>1406</v>
      </c>
      <c r="C180" s="121">
        <v>21</v>
      </c>
      <c r="D180" s="99" t="s">
        <v>23</v>
      </c>
      <c r="E180" s="99" t="s">
        <v>40</v>
      </c>
      <c r="F180" s="99" t="s">
        <v>1407</v>
      </c>
      <c r="G180" s="42">
        <v>38783</v>
      </c>
      <c r="H180" s="99" t="s">
        <v>1408</v>
      </c>
      <c r="I180" s="99" t="s">
        <v>1409</v>
      </c>
      <c r="J180" s="99" t="s">
        <v>413</v>
      </c>
      <c r="K180" s="17" t="s">
        <v>1410</v>
      </c>
      <c r="L180" s="99" t="s">
        <v>878</v>
      </c>
      <c r="M180" s="99" t="s">
        <v>1411</v>
      </c>
      <c r="N180" s="99" t="s">
        <v>32</v>
      </c>
      <c r="O180" s="99" t="s">
        <v>1412</v>
      </c>
      <c r="P180" s="99" t="s">
        <v>1413</v>
      </c>
      <c r="Q180" s="99" t="s">
        <v>1414</v>
      </c>
      <c r="R180" s="99" t="s">
        <v>100</v>
      </c>
      <c r="S180" s="112"/>
      <c r="T180" s="40"/>
      <c r="U180" s="109" t="str">
        <f t="shared" si="2"/>
        <v>38783: Joseph Erin Hamley was killed by a state trooper who mistook the unarmed, mentally disabled man for a fugitive. http://www.foxnews.com/story/2007/06/28/arkansas-trooper-gets-0-days-in-jail-for-shooting-disabled-man-thought-was/</v>
      </c>
      <c r="V180" s="98"/>
      <c r="W180" s="109">
        <v>179.1</v>
      </c>
      <c r="X180" s="109"/>
      <c r="Y180" s="109"/>
      <c r="Z180" s="109"/>
      <c r="AA180" s="109"/>
      <c r="AB180" s="109"/>
      <c r="AC180" s="113"/>
      <c r="AD180" s="29"/>
      <c r="AE180" s="29"/>
      <c r="AF180" s="29"/>
      <c r="AG180" s="65"/>
    </row>
    <row r="181" spans="1:33" ht="14">
      <c r="A181" s="30">
        <v>41588.875439814801</v>
      </c>
      <c r="B181" s="99" t="s">
        <v>1415</v>
      </c>
      <c r="C181" s="121">
        <v>26</v>
      </c>
      <c r="D181" s="99" t="s">
        <v>23</v>
      </c>
      <c r="E181" s="99" t="s">
        <v>82</v>
      </c>
      <c r="F181" s="99"/>
      <c r="G181" s="42">
        <v>41155</v>
      </c>
      <c r="H181" s="99" t="s">
        <v>1416</v>
      </c>
      <c r="I181" s="99" t="s">
        <v>1417</v>
      </c>
      <c r="J181" s="99" t="s">
        <v>85</v>
      </c>
      <c r="K181" s="17" t="s">
        <v>1418</v>
      </c>
      <c r="L181" s="99" t="s">
        <v>539</v>
      </c>
      <c r="M181" s="99" t="s">
        <v>1419</v>
      </c>
      <c r="N181" s="99" t="s">
        <v>32</v>
      </c>
      <c r="O181" s="99" t="s">
        <v>1420</v>
      </c>
      <c r="P181" s="99" t="s">
        <v>36</v>
      </c>
      <c r="Q181" s="99" t="s">
        <v>1421</v>
      </c>
      <c r="R181" s="99" t="s">
        <v>80</v>
      </c>
      <c r="S181" s="112" t="s">
        <v>208</v>
      </c>
      <c r="T181" s="40"/>
      <c r="U181" s="109" t="str">
        <f t="shared" si="2"/>
        <v>41155: Shot while running from an officer. Officer was chasing the suspect after being alerted to an attempted robbery of an adult store. The officer believed that Rivera was armed due to information from the store clerk, it was later determined that he was unarmed. http://latimesblogs.latimes.com/lanow/2012/09/man-killed-in-officer-involved-shooting-in-azusa.html#</v>
      </c>
      <c r="V181" s="98"/>
      <c r="W181" s="109">
        <v>180.1</v>
      </c>
      <c r="X181" s="109"/>
      <c r="Y181" s="109"/>
      <c r="Z181" s="109"/>
      <c r="AA181" s="109"/>
      <c r="AB181" s="109"/>
      <c r="AC181" s="113"/>
      <c r="AD181" s="29"/>
      <c r="AE181" s="29"/>
      <c r="AF181" s="29"/>
      <c r="AG181" s="65"/>
    </row>
    <row r="182" spans="1:33" ht="12">
      <c r="A182" s="30">
        <v>41588.875439814801</v>
      </c>
      <c r="B182" s="109" t="s">
        <v>1422</v>
      </c>
      <c r="C182" s="121">
        <v>39</v>
      </c>
      <c r="D182" s="109" t="s">
        <v>23</v>
      </c>
      <c r="E182" s="109" t="s">
        <v>173</v>
      </c>
      <c r="F182" s="109"/>
      <c r="G182" s="42">
        <v>37827</v>
      </c>
      <c r="H182" s="109" t="s">
        <v>1423</v>
      </c>
      <c r="I182" s="109" t="s">
        <v>455</v>
      </c>
      <c r="J182" s="109" t="s">
        <v>104</v>
      </c>
      <c r="K182" s="98" t="s">
        <v>1424</v>
      </c>
      <c r="L182" s="109" t="s">
        <v>456</v>
      </c>
      <c r="M182" s="109" t="s">
        <v>457</v>
      </c>
      <c r="N182" s="109" t="s">
        <v>32</v>
      </c>
      <c r="O182" s="109" t="s">
        <v>1425</v>
      </c>
      <c r="P182" s="109" t="s">
        <v>760</v>
      </c>
      <c r="Q182" s="109" t="s">
        <v>1426</v>
      </c>
      <c r="R182" s="109" t="s">
        <v>80</v>
      </c>
      <c r="S182" s="25" t="s">
        <v>282</v>
      </c>
      <c r="T182" s="109"/>
      <c r="U182" s="109" t="str">
        <f t="shared" si="2"/>
        <v>37827: Madison Police Lts. Wayne Strong and Sue Williams and Officers Phil Petersen and Erik Fuhremann shoot and kill Julio Cesar Contreras, 39, who fired at them at a Park Street Mobil station after a botched robbery attempt at nearby Park Bank, 2401 S. Park St. http://host.madison.com/july-julio-cesar-contreras/article_06453c22-058e-5c67-ac38-5e28854de0fa.html</v>
      </c>
      <c r="V182" s="98"/>
      <c r="W182" s="109">
        <v>181.1</v>
      </c>
      <c r="X182" s="109"/>
      <c r="Y182" s="109"/>
      <c r="Z182" s="109"/>
      <c r="AA182" s="109"/>
      <c r="AB182" s="109"/>
      <c r="AC182" s="113"/>
      <c r="AD182" s="29"/>
      <c r="AE182" s="29"/>
      <c r="AF182" s="29"/>
      <c r="AG182" s="65"/>
    </row>
    <row r="183" spans="1:33" ht="12">
      <c r="A183" s="30">
        <v>41588.875439814801</v>
      </c>
      <c r="B183" s="55" t="s">
        <v>1427</v>
      </c>
      <c r="C183" s="121">
        <v>28</v>
      </c>
      <c r="D183" s="109" t="s">
        <v>23</v>
      </c>
      <c r="E183" s="109" t="s">
        <v>40</v>
      </c>
      <c r="F183" s="109" t="s">
        <v>1428</v>
      </c>
      <c r="G183" s="63">
        <v>40866</v>
      </c>
      <c r="H183" s="109" t="s">
        <v>1429</v>
      </c>
      <c r="I183" s="55" t="s">
        <v>1430</v>
      </c>
      <c r="J183" s="55" t="s">
        <v>223</v>
      </c>
      <c r="K183" s="98" t="s">
        <v>1431</v>
      </c>
      <c r="L183" s="109" t="s">
        <v>1306</v>
      </c>
      <c r="M183" s="109" t="s">
        <v>1432</v>
      </c>
      <c r="N183" s="109" t="s">
        <v>32</v>
      </c>
      <c r="O183" s="109" t="s">
        <v>1433</v>
      </c>
      <c r="P183" s="109" t="s">
        <v>58</v>
      </c>
      <c r="Q183" s="5" t="s">
        <v>1434</v>
      </c>
      <c r="R183" s="109" t="s">
        <v>100</v>
      </c>
      <c r="S183" s="118" t="s">
        <v>37</v>
      </c>
      <c r="T183" s="109"/>
      <c r="U183" s="109" t="str">
        <f t="shared" si="2"/>
        <v>40866: Crowley-Smilek was shot in police parking lot after threatening an officer with a knife, saying, "Kill me." http://www.maine.gov/tools/whatsnew/index.php?topic=AGOffice_Press&amp;id=379170&amp;v=reportsarticle10</v>
      </c>
      <c r="V183" s="98"/>
      <c r="W183" s="109">
        <v>182.1</v>
      </c>
      <c r="X183" s="109"/>
      <c r="Y183" s="109"/>
      <c r="Z183" s="109"/>
      <c r="AA183" s="109"/>
      <c r="AB183" s="109"/>
      <c r="AC183" s="113"/>
      <c r="AD183" s="29"/>
      <c r="AE183" s="29"/>
      <c r="AF183" s="29"/>
      <c r="AG183" s="65"/>
    </row>
    <row r="184" spans="1:33" ht="14">
      <c r="A184" s="30">
        <v>41588.875439814801</v>
      </c>
      <c r="B184" s="99" t="s">
        <v>1435</v>
      </c>
      <c r="C184" s="121">
        <v>23</v>
      </c>
      <c r="D184" s="99" t="s">
        <v>23</v>
      </c>
      <c r="E184" s="99" t="s">
        <v>40</v>
      </c>
      <c r="F184" s="99" t="s">
        <v>1436</v>
      </c>
      <c r="G184" s="42">
        <v>37939</v>
      </c>
      <c r="H184" s="99" t="s">
        <v>1437</v>
      </c>
      <c r="I184" s="99" t="s">
        <v>403</v>
      </c>
      <c r="J184" s="99" t="s">
        <v>85</v>
      </c>
      <c r="K184" s="17" t="s">
        <v>1438</v>
      </c>
      <c r="L184" s="99" t="s">
        <v>404</v>
      </c>
      <c r="M184" s="99" t="s">
        <v>405</v>
      </c>
      <c r="N184" s="99" t="s">
        <v>32</v>
      </c>
      <c r="O184" s="99" t="s">
        <v>1439</v>
      </c>
      <c r="P184" s="99" t="s">
        <v>58</v>
      </c>
      <c r="Q184" s="99" t="s">
        <v>1440</v>
      </c>
      <c r="R184" s="99" t="s">
        <v>80</v>
      </c>
      <c r="S184" s="112" t="s">
        <v>282</v>
      </c>
      <c r="T184" s="40"/>
      <c r="U184" s="109" t="str">
        <f t="shared" si="2"/>
        <v>37939: The 23-year-old man was walking his grandmother to her car in Yorba Linda around 10 a.m. when three cops approached him. The father of two was shot after one officer yelled "gun!" http://blogs.ocweekly.com/navelgazing/2013/11/justin_hertl_anaheim_2003.php</v>
      </c>
      <c r="V184" s="98"/>
      <c r="W184" s="109">
        <v>183.1</v>
      </c>
      <c r="X184" s="109"/>
      <c r="Y184" s="109"/>
      <c r="Z184" s="109"/>
      <c r="AA184" s="109"/>
      <c r="AB184" s="109"/>
      <c r="AC184" s="113"/>
      <c r="AD184" s="29"/>
      <c r="AE184" s="29"/>
      <c r="AF184" s="29"/>
      <c r="AG184" s="65"/>
    </row>
    <row r="185" spans="1:33" ht="14">
      <c r="A185" s="30">
        <v>41588.875439814801</v>
      </c>
      <c r="B185" s="99" t="s">
        <v>1441</v>
      </c>
      <c r="C185" s="121">
        <v>29</v>
      </c>
      <c r="D185" s="99" t="s">
        <v>23</v>
      </c>
      <c r="E185" s="99" t="s">
        <v>82</v>
      </c>
      <c r="F185" s="99"/>
      <c r="G185" s="42">
        <v>41124</v>
      </c>
      <c r="H185" s="99" t="s">
        <v>1442</v>
      </c>
      <c r="I185" s="99" t="s">
        <v>113</v>
      </c>
      <c r="J185" s="99" t="s">
        <v>114</v>
      </c>
      <c r="K185" s="17" t="s">
        <v>1443</v>
      </c>
      <c r="L185" s="99" t="s">
        <v>113</v>
      </c>
      <c r="M185" s="99" t="s">
        <v>116</v>
      </c>
      <c r="N185" s="99" t="s">
        <v>32</v>
      </c>
      <c r="O185" s="99" t="s">
        <v>1444</v>
      </c>
      <c r="P185" s="99" t="s">
        <v>36</v>
      </c>
      <c r="Q185" s="99" t="s">
        <v>1445</v>
      </c>
      <c r="R185" s="99" t="s">
        <v>80</v>
      </c>
      <c r="S185" s="112"/>
      <c r="T185" s="40"/>
      <c r="U185" s="109" t="str">
        <f t="shared" si="2"/>
        <v>41124: Suspect led police on car chase when officers attempted to pull his vehicle over for failing to signal a turn. Suspect allegedly advanced on officers with a raised baseball bat. Suspect was shot and killed after a taser did not stop him. http://articles.ktuu.com/2012-08-06/pursuit-or-incident_33070557</v>
      </c>
      <c r="V185" s="98"/>
      <c r="W185" s="109">
        <v>184.1</v>
      </c>
      <c r="X185" s="109"/>
      <c r="Y185" s="109"/>
      <c r="Z185" s="109"/>
      <c r="AA185" s="109"/>
      <c r="AB185" s="109"/>
      <c r="AC185" s="113"/>
      <c r="AD185" s="29"/>
      <c r="AE185" s="29"/>
      <c r="AF185" s="29"/>
      <c r="AG185" s="65"/>
    </row>
    <row r="186" spans="1:33" ht="14">
      <c r="A186" s="30">
        <v>41588.875439814801</v>
      </c>
      <c r="B186" s="99" t="s">
        <v>1446</v>
      </c>
      <c r="C186" s="121" t="s">
        <v>1447</v>
      </c>
      <c r="D186" s="99" t="s">
        <v>23</v>
      </c>
      <c r="E186" s="99" t="s">
        <v>82</v>
      </c>
      <c r="F186" s="99"/>
      <c r="G186" s="42">
        <v>36707</v>
      </c>
      <c r="H186" s="99" t="s">
        <v>867</v>
      </c>
      <c r="I186" s="99" t="s">
        <v>868</v>
      </c>
      <c r="J186" s="17" t="s">
        <v>64</v>
      </c>
      <c r="K186" s="99">
        <v>31313</v>
      </c>
      <c r="L186" s="99" t="s">
        <v>869</v>
      </c>
      <c r="M186" s="99" t="s">
        <v>870</v>
      </c>
      <c r="N186" s="17" t="s">
        <v>871</v>
      </c>
      <c r="O186" s="99" t="s">
        <v>872</v>
      </c>
      <c r="P186" s="99" t="s">
        <v>873</v>
      </c>
      <c r="Q186" s="99" t="s">
        <v>874</v>
      </c>
      <c r="R186" s="112" t="s">
        <v>80</v>
      </c>
      <c r="S186" s="109" t="s">
        <v>208</v>
      </c>
      <c r="T186" s="40"/>
      <c r="U186" s="109" t="str">
        <f t="shared" si="2"/>
        <v>36707: Stabbed to death by off-duty police officer who was sentence to four life sentences for the crimes. http://savannahnow.com/stories/070700/LOCarrest.shtml</v>
      </c>
      <c r="V186" s="98"/>
      <c r="W186" s="109">
        <v>185.1</v>
      </c>
      <c r="X186" s="109"/>
      <c r="Y186" s="109"/>
      <c r="Z186" s="109"/>
      <c r="AA186" s="109"/>
      <c r="AB186" s="109"/>
      <c r="AC186" s="113"/>
      <c r="AD186" s="29"/>
      <c r="AE186" s="29"/>
      <c r="AF186" s="29"/>
      <c r="AG186" s="65"/>
    </row>
    <row r="187" spans="1:33" ht="14">
      <c r="A187" s="30">
        <v>41588.875439814801</v>
      </c>
      <c r="B187" s="99" t="s">
        <v>1448</v>
      </c>
      <c r="C187" s="121" t="s">
        <v>1449</v>
      </c>
      <c r="D187" s="99" t="s">
        <v>91</v>
      </c>
      <c r="E187" s="99" t="s">
        <v>82</v>
      </c>
      <c r="F187" s="99"/>
      <c r="G187" s="42">
        <v>40075</v>
      </c>
      <c r="H187" s="99" t="s">
        <v>1450</v>
      </c>
      <c r="I187" s="99" t="s">
        <v>1025</v>
      </c>
      <c r="J187" s="17" t="s">
        <v>195</v>
      </c>
      <c r="K187" s="99">
        <v>85003</v>
      </c>
      <c r="L187" s="99" t="s">
        <v>686</v>
      </c>
      <c r="M187" s="99" t="s">
        <v>1451</v>
      </c>
      <c r="N187" s="17" t="s">
        <v>32</v>
      </c>
      <c r="O187" s="99" t="s">
        <v>1452</v>
      </c>
      <c r="P187" s="99" t="s">
        <v>36</v>
      </c>
      <c r="Q187" s="99" t="s">
        <v>1453</v>
      </c>
      <c r="R187" s="112" t="s">
        <v>100</v>
      </c>
      <c r="S187" s="109" t="s">
        <v>208</v>
      </c>
      <c r="T187" s="40"/>
      <c r="U187" s="109" t="str">
        <f t="shared" si="2"/>
        <v>40075: Officers were responding to calls of Hysaw threatening her neighbors with a knife. When they entered her apartment, Hysaw started throwing bottles at them. Officers attempted to use a taser, but missed. Hysaw then attacked one of the officers with a butcher's knife. After 2 rubber bullets failed to stop her, one of the officers fired 2 rounds from his rifle. Hysaw died at the scene. http://www.azfamily.com/news/local/Phoenix-police-shoot-kill-knife-wielding-woman-59944132.html</v>
      </c>
      <c r="V187" s="98"/>
      <c r="W187" s="109">
        <v>186.1</v>
      </c>
      <c r="X187" s="109"/>
      <c r="Y187" s="109"/>
      <c r="Z187" s="109"/>
      <c r="AA187" s="109"/>
      <c r="AB187" s="109"/>
      <c r="AC187" s="113"/>
      <c r="AD187" s="29"/>
      <c r="AE187" s="29"/>
      <c r="AF187" s="29"/>
      <c r="AG187" s="65"/>
    </row>
    <row r="188" spans="1:33" ht="12">
      <c r="A188" s="30">
        <v>41588.875439814801</v>
      </c>
      <c r="B188" s="55" t="s">
        <v>1454</v>
      </c>
      <c r="C188" s="121">
        <v>39</v>
      </c>
      <c r="D188" s="109" t="s">
        <v>91</v>
      </c>
      <c r="E188" s="109" t="s">
        <v>40</v>
      </c>
      <c r="F188" s="109" t="s">
        <v>1455</v>
      </c>
      <c r="G188" s="63">
        <v>40629</v>
      </c>
      <c r="H188" s="109" t="s">
        <v>1456</v>
      </c>
      <c r="I188" s="55" t="s">
        <v>1457</v>
      </c>
      <c r="J188" s="55" t="s">
        <v>223</v>
      </c>
      <c r="K188" s="98" t="s">
        <v>1458</v>
      </c>
      <c r="L188" s="109" t="s">
        <v>145</v>
      </c>
      <c r="M188" s="109" t="s">
        <v>1459</v>
      </c>
      <c r="N188" s="109" t="s">
        <v>32</v>
      </c>
      <c r="O188" s="109" t="s">
        <v>1460</v>
      </c>
      <c r="P188" s="109" t="s">
        <v>58</v>
      </c>
      <c r="Q188" s="5" t="s">
        <v>1461</v>
      </c>
      <c r="R188" s="109" t="s">
        <v>100</v>
      </c>
      <c r="S188" s="109" t="s">
        <v>229</v>
      </c>
      <c r="T188" s="109"/>
      <c r="U188" s="109" t="str">
        <f t="shared" si="2"/>
        <v>40629: Shot after advancing on police with knife in hand and refusing commands to drop weapon. Officers were responding to report of a domestic disturbance in which Paulson's mother reported she was afraid for her own well-being regarding daughter with history of psychiatric illness. http://www.maine.gov/tools/whatsnew/index.php?topic=AGOffice_Press&amp;id=279610&amp;v=reportsarticle10</v>
      </c>
      <c r="V188" s="98"/>
      <c r="W188" s="109">
        <v>187.1</v>
      </c>
      <c r="X188" s="109"/>
      <c r="Y188" s="109"/>
      <c r="Z188" s="109"/>
      <c r="AA188" s="109"/>
      <c r="AB188" s="109"/>
      <c r="AC188" s="113"/>
      <c r="AD188" s="29"/>
      <c r="AE188" s="29"/>
      <c r="AF188" s="29"/>
      <c r="AG188" s="65"/>
    </row>
    <row r="189" spans="1:33" ht="13.5" customHeight="1">
      <c r="A189" s="30">
        <v>41588.875439814801</v>
      </c>
      <c r="B189" s="55" t="s">
        <v>1462</v>
      </c>
      <c r="C189" s="121">
        <v>46</v>
      </c>
      <c r="D189" s="109" t="s">
        <v>91</v>
      </c>
      <c r="E189" s="99" t="s">
        <v>40</v>
      </c>
      <c r="F189" s="109" t="s">
        <v>1017</v>
      </c>
      <c r="G189" s="63">
        <v>41296</v>
      </c>
      <c r="H189" s="109" t="s">
        <v>1018</v>
      </c>
      <c r="I189" s="55" t="s">
        <v>1019</v>
      </c>
      <c r="J189" s="55" t="s">
        <v>53</v>
      </c>
      <c r="K189" s="98" t="s">
        <v>1020</v>
      </c>
      <c r="L189" s="109" t="s">
        <v>55</v>
      </c>
      <c r="M189" s="109" t="s">
        <v>56</v>
      </c>
      <c r="N189" s="109" t="s">
        <v>32</v>
      </c>
      <c r="O189" s="109" t="s">
        <v>1463</v>
      </c>
      <c r="P189" s="109" t="s">
        <v>1464</v>
      </c>
      <c r="Q189" s="51" t="s">
        <v>1022</v>
      </c>
      <c r="R189" s="99" t="s">
        <v>80</v>
      </c>
      <c r="S189" s="112" t="s">
        <v>598</v>
      </c>
      <c r="T189" s="112"/>
      <c r="U189" s="109" t="str">
        <f t="shared" si="2"/>
        <v>41296: Both child and mother killed during a domestic dispute by their husband/father who was a Las Vegas Police Lieutenant. Subject then set fire to the house, called 911 and waited for officers to arrive after which he stepped inside and shot himself. http://www.fox5vegas.com/story/20640342/police-metro-lieutenant-kills-self-wife-and-child</v>
      </c>
      <c r="V189" s="98"/>
      <c r="W189" s="109">
        <v>188.1</v>
      </c>
      <c r="X189" s="109"/>
      <c r="Y189" s="109"/>
      <c r="Z189" s="109"/>
      <c r="AA189" s="109"/>
      <c r="AB189" s="109"/>
      <c r="AC189" s="113"/>
      <c r="AD189" s="29"/>
      <c r="AE189" s="29"/>
      <c r="AF189" s="29"/>
      <c r="AG189" s="65"/>
    </row>
    <row r="190" spans="1:33" ht="14">
      <c r="A190" s="30">
        <v>41588.875439814801</v>
      </c>
      <c r="B190" s="99" t="s">
        <v>1465</v>
      </c>
      <c r="C190" s="121" t="s">
        <v>918</v>
      </c>
      <c r="D190" s="99" t="s">
        <v>91</v>
      </c>
      <c r="E190" s="99" t="s">
        <v>40</v>
      </c>
      <c r="F190" s="99" t="s">
        <v>1466</v>
      </c>
      <c r="G190" s="42">
        <v>40909</v>
      </c>
      <c r="H190" s="99" t="s">
        <v>1467</v>
      </c>
      <c r="I190" s="99" t="s">
        <v>552</v>
      </c>
      <c r="J190" s="17" t="s">
        <v>64</v>
      </c>
      <c r="K190" s="99">
        <v>30312</v>
      </c>
      <c r="L190" s="99" t="s">
        <v>364</v>
      </c>
      <c r="M190" s="99" t="s">
        <v>553</v>
      </c>
      <c r="N190" s="17" t="s">
        <v>314</v>
      </c>
      <c r="O190" s="99" t="s">
        <v>1468</v>
      </c>
      <c r="P190" s="99" t="s">
        <v>1469</v>
      </c>
      <c r="Q190" s="99" t="s">
        <v>1470</v>
      </c>
      <c r="R190" s="112" t="s">
        <v>80</v>
      </c>
      <c r="S190" s="109" t="s">
        <v>208</v>
      </c>
      <c r="T190" s="40"/>
      <c r="U190" s="109" t="str">
        <f t="shared" si="2"/>
        <v>40909: An officer responding to a call drove through a red light at an intersection, striking another vehicle. Several occupants of the other vehicle were injured and Porter was killed. Witnesses report the squad car had lights on, but no siren. http://espn.go.com/mlb/story/_/id/7410045/wife-atlanta-braves-trainer-dies-crash-police-cruiser</v>
      </c>
      <c r="V190" s="98"/>
      <c r="W190" s="109">
        <v>189.1</v>
      </c>
      <c r="X190" s="109"/>
      <c r="Y190" s="109"/>
      <c r="Z190" s="109"/>
      <c r="AA190" s="109"/>
      <c r="AB190" s="109"/>
      <c r="AC190" s="113"/>
      <c r="AD190" s="29"/>
      <c r="AE190" s="29"/>
      <c r="AF190" s="29"/>
      <c r="AG190" s="65"/>
    </row>
    <row r="191" spans="1:33" ht="14">
      <c r="A191" s="30">
        <v>41588.875439814801</v>
      </c>
      <c r="B191" s="99" t="s">
        <v>1471</v>
      </c>
      <c r="C191" s="121">
        <v>19</v>
      </c>
      <c r="D191" s="99" t="s">
        <v>23</v>
      </c>
      <c r="E191" s="99" t="s">
        <v>24</v>
      </c>
      <c r="F191" s="99"/>
      <c r="G191" s="42">
        <v>37463</v>
      </c>
      <c r="H191" s="99" t="s">
        <v>1472</v>
      </c>
      <c r="I191" s="99" t="s">
        <v>311</v>
      </c>
      <c r="J191" s="99" t="s">
        <v>152</v>
      </c>
      <c r="K191" s="17" t="s">
        <v>1473</v>
      </c>
      <c r="L191" s="99" t="s">
        <v>1474</v>
      </c>
      <c r="M191" s="99" t="s">
        <v>313</v>
      </c>
      <c r="N191" s="99" t="s">
        <v>32</v>
      </c>
      <c r="O191" s="99" t="s">
        <v>1475</v>
      </c>
      <c r="P191" s="99" t="s">
        <v>36</v>
      </c>
      <c r="Q191" s="99" t="s">
        <v>1476</v>
      </c>
      <c r="R191" s="99" t="s">
        <v>100</v>
      </c>
      <c r="S191" s="112"/>
      <c r="T191" s="40"/>
      <c r="U191" s="109" t="str">
        <f t="shared" si="2"/>
        <v>37463: Edwards was shot four times in the chest and arms by police on a Bronx subway train after he broke free and slashed a police lieutenant with a kitchen knife. Police defended the fatal shooting, saying cops followed procedure and tried everything short of lethal force to subdue him. http://www.nydailynews.com/archives/news/cops-kill-raving-rider-bronx-teen-shot-train-slashing-officer-article-1.504509</v>
      </c>
      <c r="V191" s="98"/>
      <c r="W191" s="109">
        <v>190.1</v>
      </c>
      <c r="X191" s="109"/>
      <c r="Y191" s="109"/>
      <c r="Z191" s="109"/>
      <c r="AA191" s="109"/>
      <c r="AB191" s="109"/>
      <c r="AC191" s="113"/>
      <c r="AD191" s="29"/>
      <c r="AE191" s="29"/>
      <c r="AF191" s="29"/>
      <c r="AG191" s="65"/>
    </row>
    <row r="192" spans="1:33" ht="12">
      <c r="A192" s="30">
        <v>41588.875439814801</v>
      </c>
      <c r="B192" s="109" t="s">
        <v>1477</v>
      </c>
      <c r="C192" s="121">
        <v>13</v>
      </c>
      <c r="D192" s="109" t="s">
        <v>23</v>
      </c>
      <c r="E192" s="109" t="s">
        <v>82</v>
      </c>
      <c r="F192" s="109"/>
      <c r="G192" s="42">
        <v>37447</v>
      </c>
      <c r="H192" s="109" t="s">
        <v>1478</v>
      </c>
      <c r="I192" s="109" t="s">
        <v>1479</v>
      </c>
      <c r="J192" s="109" t="s">
        <v>152</v>
      </c>
      <c r="K192" s="98" t="s">
        <v>1480</v>
      </c>
      <c r="L192" s="109" t="s">
        <v>1481</v>
      </c>
      <c r="M192" s="109" t="s">
        <v>313</v>
      </c>
      <c r="N192" s="109" t="s">
        <v>314</v>
      </c>
      <c r="O192" s="109" t="s">
        <v>1482</v>
      </c>
      <c r="P192" s="109" t="s">
        <v>36</v>
      </c>
      <c r="Q192" s="109" t="s">
        <v>1483</v>
      </c>
      <c r="R192" s="109" t="s">
        <v>80</v>
      </c>
      <c r="S192" s="25" t="s">
        <v>1484</v>
      </c>
      <c r="T192" s="109"/>
      <c r="U192" s="109" t="str">
        <f t="shared" si="2"/>
        <v>37447: Struck by the mirror of an undercover police van http://www.nytimes.com/2002/07/09/nyregion/metro-briefing-new-york-manhattan-boy-struck-by-police-van.html</v>
      </c>
      <c r="V192" s="98"/>
      <c r="W192" s="109">
        <v>191.1</v>
      </c>
      <c r="X192" s="109"/>
      <c r="Y192" s="109"/>
      <c r="Z192" s="109"/>
      <c r="AA192" s="109"/>
      <c r="AB192" s="109"/>
      <c r="AC192" s="113"/>
      <c r="AD192" s="29"/>
      <c r="AE192" s="29"/>
      <c r="AF192" s="29"/>
      <c r="AG192" s="65"/>
    </row>
    <row r="193" spans="1:33" ht="12">
      <c r="A193" s="30">
        <v>41588.875439814801</v>
      </c>
      <c r="B193" s="109" t="s">
        <v>1485</v>
      </c>
      <c r="C193" s="121">
        <v>30</v>
      </c>
      <c r="D193" s="109" t="s">
        <v>23</v>
      </c>
      <c r="E193" s="109" t="s">
        <v>40</v>
      </c>
      <c r="F193" s="109" t="s">
        <v>1486</v>
      </c>
      <c r="G193" s="42">
        <v>41257</v>
      </c>
      <c r="H193" s="109" t="s">
        <v>1487</v>
      </c>
      <c r="I193" s="109" t="s">
        <v>1488</v>
      </c>
      <c r="J193" s="109" t="s">
        <v>213</v>
      </c>
      <c r="K193" s="98" t="s">
        <v>1489</v>
      </c>
      <c r="L193" s="109" t="s">
        <v>1490</v>
      </c>
      <c r="M193" s="109" t="s">
        <v>1491</v>
      </c>
      <c r="N193" s="109" t="s">
        <v>32</v>
      </c>
      <c r="O193" s="109" t="s">
        <v>1492</v>
      </c>
      <c r="P193" s="109" t="s">
        <v>58</v>
      </c>
      <c r="Q193" s="109" t="s">
        <v>1493</v>
      </c>
      <c r="R193" s="109" t="s">
        <v>100</v>
      </c>
      <c r="S193" s="25" t="s">
        <v>208</v>
      </c>
      <c r="T193" s="109"/>
      <c r="U193" s="109" t="str">
        <f t="shared" si="2"/>
        <v>41257: Officers responded to a report of a suspicious vehicle parked at a lake. As they approached at least one gunshot was fired from inside the vehicle. The officers returned fire, fatally wounding the occupant who was a soldier at Fort Hood. http://www.kwtx.com/home/headlines/Soldier-Whom-Police-Shot-To-Death-At-Fort-Hood-Identified-183837011.html</v>
      </c>
      <c r="V193" s="98"/>
      <c r="W193" s="109">
        <v>192.1</v>
      </c>
      <c r="X193" s="109"/>
      <c r="Y193" s="109"/>
      <c r="Z193" s="109"/>
      <c r="AA193" s="109"/>
      <c r="AB193" s="109"/>
      <c r="AC193" s="113"/>
      <c r="AD193" s="29"/>
      <c r="AE193" s="29"/>
      <c r="AF193" s="29"/>
      <c r="AG193" s="65"/>
    </row>
    <row r="194" spans="1:33" ht="14">
      <c r="A194" s="30">
        <v>41588.875439814801</v>
      </c>
      <c r="B194" s="99" t="s">
        <v>1494</v>
      </c>
      <c r="C194" s="121">
        <v>24</v>
      </c>
      <c r="D194" s="99" t="s">
        <v>23</v>
      </c>
      <c r="E194" s="99" t="s">
        <v>24</v>
      </c>
      <c r="F194" s="99"/>
      <c r="G194" s="42">
        <v>41473</v>
      </c>
      <c r="H194" s="99" t="s">
        <v>1495</v>
      </c>
      <c r="I194" s="99" t="s">
        <v>1496</v>
      </c>
      <c r="J194" s="99" t="s">
        <v>85</v>
      </c>
      <c r="K194" s="17" t="s">
        <v>1497</v>
      </c>
      <c r="L194" s="99" t="s">
        <v>395</v>
      </c>
      <c r="M194" s="99" t="s">
        <v>1498</v>
      </c>
      <c r="N194" s="99" t="s">
        <v>32</v>
      </c>
      <c r="O194" s="99" t="s">
        <v>1499</v>
      </c>
      <c r="P194" s="99" t="s">
        <v>36</v>
      </c>
      <c r="Q194" s="99" t="s">
        <v>1500</v>
      </c>
      <c r="R194" s="99" t="s">
        <v>80</v>
      </c>
      <c r="S194" s="112" t="s">
        <v>208</v>
      </c>
      <c r="T194" s="40"/>
      <c r="U194" s="109" t="str">
        <f t="shared" ref="U194:U257" si="3">CONCATENATE(G194, ": ", O194, " ", Q194)</f>
        <v>41473: Walker was shot after he got out of his car and charged towards officers with a hammer and a knife. http://www.sfgate.com/crime/article/Family-of-man-killed-by-Vacaville-police-sues-5351780.php</v>
      </c>
      <c r="V194" s="98"/>
      <c r="W194" s="109">
        <v>193.1</v>
      </c>
      <c r="X194" s="109"/>
      <c r="Y194" s="109"/>
      <c r="Z194" s="109"/>
      <c r="AA194" s="109"/>
      <c r="AB194" s="109"/>
      <c r="AC194" s="113"/>
      <c r="AD194" s="29"/>
      <c r="AE194" s="29"/>
      <c r="AF194" s="29"/>
      <c r="AG194" s="65"/>
    </row>
    <row r="195" spans="1:33" ht="14">
      <c r="A195" s="30">
        <v>41588.875439814801</v>
      </c>
      <c r="B195" s="99" t="s">
        <v>1501</v>
      </c>
      <c r="C195" s="121">
        <v>68</v>
      </c>
      <c r="D195" s="99" t="s">
        <v>23</v>
      </c>
      <c r="E195" s="99" t="s">
        <v>24</v>
      </c>
      <c r="F195" s="99" t="s">
        <v>1502</v>
      </c>
      <c r="G195" s="42">
        <v>40866</v>
      </c>
      <c r="H195" s="99" t="s">
        <v>1503</v>
      </c>
      <c r="I195" s="99" t="s">
        <v>1504</v>
      </c>
      <c r="J195" s="99" t="s">
        <v>152</v>
      </c>
      <c r="K195" s="17" t="s">
        <v>1505</v>
      </c>
      <c r="L195" s="99" t="s">
        <v>1506</v>
      </c>
      <c r="M195" s="99" t="s">
        <v>1507</v>
      </c>
      <c r="N195" s="99" t="s">
        <v>1508</v>
      </c>
      <c r="O195" s="99" t="s">
        <v>1509</v>
      </c>
      <c r="P195" s="99" t="s">
        <v>36</v>
      </c>
      <c r="Q195" s="99" t="s">
        <v>1510</v>
      </c>
      <c r="R195" s="99" t="s">
        <v>100</v>
      </c>
      <c r="S195" s="112" t="s">
        <v>1511</v>
      </c>
      <c r="T195" s="40"/>
      <c r="U195" s="109" t="str">
        <f t="shared" si="3"/>
        <v>40866: Shot in his home by police responding to an automated medical alert. http://www.nydailynews.com/new-york/marine-veteran-kenneth-chamberlain-sr-killed-clash-police-responded-medical-emergency-article-1.1055569</v>
      </c>
      <c r="V195" s="98"/>
      <c r="W195" s="109">
        <v>194.1</v>
      </c>
      <c r="X195" s="109"/>
      <c r="Y195" s="109"/>
      <c r="Z195" s="109"/>
      <c r="AA195" s="109"/>
      <c r="AB195" s="109"/>
      <c r="AC195" s="113"/>
      <c r="AD195" s="29"/>
      <c r="AE195" s="29"/>
      <c r="AF195" s="29"/>
      <c r="AG195" s="65"/>
    </row>
    <row r="196" spans="1:33" ht="12">
      <c r="A196" s="30">
        <v>41588.875439814801</v>
      </c>
      <c r="B196" s="99" t="s">
        <v>1512</v>
      </c>
      <c r="C196" s="121" t="s">
        <v>1513</v>
      </c>
      <c r="D196" s="99" t="s">
        <v>23</v>
      </c>
      <c r="E196" s="99" t="s">
        <v>82</v>
      </c>
      <c r="F196" s="99"/>
      <c r="G196" s="42">
        <v>41030</v>
      </c>
      <c r="H196" s="99" t="s">
        <v>1514</v>
      </c>
      <c r="I196" s="99" t="s">
        <v>1257</v>
      </c>
      <c r="J196" s="17" t="s">
        <v>195</v>
      </c>
      <c r="K196" s="99">
        <v>85203</v>
      </c>
      <c r="L196" s="99" t="s">
        <v>686</v>
      </c>
      <c r="M196" s="99" t="s">
        <v>1258</v>
      </c>
      <c r="N196" s="17" t="s">
        <v>32</v>
      </c>
      <c r="O196" s="99" t="s">
        <v>1515</v>
      </c>
      <c r="P196" s="99" t="s">
        <v>36</v>
      </c>
      <c r="Q196" s="99" t="s">
        <v>1516</v>
      </c>
      <c r="R196" s="99" t="s">
        <v>100</v>
      </c>
      <c r="S196" s="109" t="s">
        <v>208</v>
      </c>
      <c r="T196" s="40"/>
      <c r="U196" s="109" t="str">
        <f t="shared" si="3"/>
        <v>41030: Cullen was shot to death by a SWAT officer outside his home after pointing a handgun in their direction. Police said he had asked officers to kill him. http://www.americanownews.com/story/18021623/police-id-suspect-killed-in-officer-involved-shooting</v>
      </c>
      <c r="V196" s="98"/>
      <c r="W196" s="109">
        <v>195.1</v>
      </c>
      <c r="X196" s="109"/>
      <c r="Y196" s="109"/>
      <c r="Z196" s="109"/>
      <c r="AA196" s="109"/>
      <c r="AB196" s="109"/>
      <c r="AC196" s="113"/>
      <c r="AD196" s="29"/>
      <c r="AE196" s="29"/>
      <c r="AF196" s="29"/>
      <c r="AG196" s="65"/>
    </row>
    <row r="197" spans="1:33" ht="14">
      <c r="A197" s="30">
        <v>41588.875439814801</v>
      </c>
      <c r="B197" s="99" t="s">
        <v>1517</v>
      </c>
      <c r="C197" s="121">
        <v>26</v>
      </c>
      <c r="D197" s="99" t="s">
        <v>1378</v>
      </c>
      <c r="E197" s="99" t="s">
        <v>40</v>
      </c>
      <c r="F197" s="99"/>
      <c r="G197" s="42">
        <v>40559</v>
      </c>
      <c r="H197" s="99" t="s">
        <v>1518</v>
      </c>
      <c r="I197" s="99" t="s">
        <v>983</v>
      </c>
      <c r="J197" s="99" t="s">
        <v>124</v>
      </c>
      <c r="K197" s="17" t="s">
        <v>1519</v>
      </c>
      <c r="L197" s="99" t="s">
        <v>1520</v>
      </c>
      <c r="M197" s="99" t="s">
        <v>1521</v>
      </c>
      <c r="N197" s="99" t="s">
        <v>32</v>
      </c>
      <c r="O197" s="99" t="s">
        <v>1522</v>
      </c>
      <c r="P197" s="99" t="s">
        <v>36</v>
      </c>
      <c r="Q197" s="99" t="s">
        <v>1523</v>
      </c>
      <c r="R197" s="99" t="s">
        <v>100</v>
      </c>
      <c r="S197" s="112" t="s">
        <v>1524</v>
      </c>
      <c r="T197" s="40"/>
      <c r="U197" s="109" t="str">
        <f t="shared" si="3"/>
        <v>40559: Shot during investigation of report of domestic violence. Police report Dennis was armed with a knife. http://www.spokesman.com/stories/2011/jan/17/spokane-man-killed-by-police/</v>
      </c>
      <c r="V197" s="98"/>
      <c r="W197" s="109">
        <v>196.1</v>
      </c>
      <c r="X197" s="109"/>
      <c r="Y197" s="109"/>
      <c r="Z197" s="109"/>
      <c r="AA197" s="109"/>
      <c r="AB197" s="109"/>
      <c r="AC197" s="113"/>
      <c r="AD197" s="29"/>
      <c r="AE197" s="29"/>
      <c r="AF197" s="29"/>
      <c r="AG197" s="65"/>
    </row>
    <row r="198" spans="1:33" ht="14">
      <c r="A198" s="30">
        <v>41588.875439814801</v>
      </c>
      <c r="B198" s="99" t="s">
        <v>1525</v>
      </c>
      <c r="C198" s="121">
        <v>45</v>
      </c>
      <c r="D198" s="99" t="s">
        <v>23</v>
      </c>
      <c r="E198" s="99" t="s">
        <v>24</v>
      </c>
      <c r="F198" s="99" t="s">
        <v>1526</v>
      </c>
      <c r="G198" s="42">
        <v>41444</v>
      </c>
      <c r="H198" s="99" t="s">
        <v>1527</v>
      </c>
      <c r="I198" s="99" t="s">
        <v>1528</v>
      </c>
      <c r="J198" s="99" t="s">
        <v>482</v>
      </c>
      <c r="K198" s="17" t="s">
        <v>1529</v>
      </c>
      <c r="L198" s="99" t="s">
        <v>483</v>
      </c>
      <c r="M198" s="99" t="s">
        <v>1530</v>
      </c>
      <c r="N198" s="99" t="s">
        <v>32</v>
      </c>
      <c r="O198" s="99" t="s">
        <v>1531</v>
      </c>
      <c r="P198" s="99" t="s">
        <v>36</v>
      </c>
      <c r="Q198" s="99" t="s">
        <v>1532</v>
      </c>
      <c r="R198" s="99" t="s">
        <v>80</v>
      </c>
      <c r="S198" s="112" t="s">
        <v>1533</v>
      </c>
      <c r="T198" s="40"/>
      <c r="U198" s="109" t="str">
        <f t="shared" si="3"/>
        <v>41444: Cooper was shot and killed after officers responded to a possible disturbance call. http://www.koco.com/news/oklahomanews/okc/oklahoma-city-police-id-man-fatally-shot-by-officer/20647644</v>
      </c>
      <c r="V198" s="98"/>
      <c r="W198" s="109">
        <v>197.1</v>
      </c>
      <c r="X198" s="109"/>
      <c r="Y198" s="109"/>
      <c r="Z198" s="109"/>
      <c r="AA198" s="109"/>
      <c r="AB198" s="109"/>
      <c r="AC198" s="113"/>
      <c r="AD198" s="29"/>
      <c r="AE198" s="29"/>
      <c r="AF198" s="29"/>
      <c r="AG198" s="65"/>
    </row>
    <row r="199" spans="1:33" ht="14">
      <c r="A199" s="30">
        <v>41588.875439814801</v>
      </c>
      <c r="B199" s="99" t="s">
        <v>1534</v>
      </c>
      <c r="C199" s="121">
        <v>50</v>
      </c>
      <c r="D199" s="99" t="s">
        <v>23</v>
      </c>
      <c r="E199" s="99" t="s">
        <v>82</v>
      </c>
      <c r="F199" s="99" t="s">
        <v>1535</v>
      </c>
      <c r="G199" s="42">
        <v>40804</v>
      </c>
      <c r="H199" s="99" t="s">
        <v>1536</v>
      </c>
      <c r="I199" s="99" t="s">
        <v>491</v>
      </c>
      <c r="J199" s="99" t="s">
        <v>64</v>
      </c>
      <c r="K199" s="17" t="s">
        <v>1537</v>
      </c>
      <c r="L199" s="99" t="s">
        <v>1538</v>
      </c>
      <c r="M199" s="99" t="s">
        <v>1539</v>
      </c>
      <c r="N199" s="99" t="s">
        <v>32</v>
      </c>
      <c r="O199" s="99" t="s">
        <v>1540</v>
      </c>
      <c r="P199" s="99" t="s">
        <v>36</v>
      </c>
      <c r="Q199" s="99" t="s">
        <v>1541</v>
      </c>
      <c r="R199" s="99" t="s">
        <v>80</v>
      </c>
      <c r="S199" s="112" t="s">
        <v>1542</v>
      </c>
      <c r="T199" s="40"/>
      <c r="U199" s="109" t="str">
        <f t="shared" si="3"/>
        <v>40804: Shot after ignoring deputy commands and setting room on fire. Police were responding to report that Martin threatened to set his wife on fire. Martin had doused her and their home with gasoline. http://onlineathens.com/stories/092011/jac_887923699.shtml</v>
      </c>
      <c r="V199" s="98"/>
      <c r="W199" s="109">
        <v>198.1</v>
      </c>
      <c r="X199" s="109"/>
      <c r="Y199" s="109"/>
      <c r="Z199" s="109"/>
      <c r="AA199" s="109"/>
      <c r="AB199" s="109"/>
      <c r="AC199" s="113"/>
      <c r="AD199" s="29"/>
      <c r="AE199" s="29"/>
      <c r="AF199" s="29"/>
      <c r="AG199" s="65"/>
    </row>
    <row r="200" spans="1:33" ht="14">
      <c r="A200" s="30">
        <v>41588.875439814801</v>
      </c>
      <c r="B200" s="99" t="s">
        <v>1543</v>
      </c>
      <c r="C200" s="121">
        <v>25</v>
      </c>
      <c r="D200" s="99" t="s">
        <v>23</v>
      </c>
      <c r="E200" s="99" t="s">
        <v>40</v>
      </c>
      <c r="F200" s="99" t="s">
        <v>1544</v>
      </c>
      <c r="G200" s="42">
        <v>40191</v>
      </c>
      <c r="H200" s="99" t="s">
        <v>1545</v>
      </c>
      <c r="I200" s="99" t="s">
        <v>1546</v>
      </c>
      <c r="J200" s="99" t="s">
        <v>1033</v>
      </c>
      <c r="K200" s="17" t="s">
        <v>1547</v>
      </c>
      <c r="L200" s="99" t="s">
        <v>1548</v>
      </c>
      <c r="M200" s="99" t="s">
        <v>1549</v>
      </c>
      <c r="N200" s="99" t="s">
        <v>1508</v>
      </c>
      <c r="O200" s="99" t="s">
        <v>1550</v>
      </c>
      <c r="P200" s="99" t="s">
        <v>36</v>
      </c>
      <c r="Q200" s="99" t="s">
        <v>1551</v>
      </c>
      <c r="R200" s="99" t="s">
        <v>100</v>
      </c>
      <c r="S200" s="112" t="s">
        <v>1552</v>
      </c>
      <c r="T200" s="40"/>
      <c r="U200" s="109" t="str">
        <f t="shared" si="3"/>
        <v>40191: Officer Bret Lampiris-Tremba shot and killed Ellis outside a 7-Eleven after Ellis refused to drop the gun he was holding to his head. Ellis had recently returned from Iraq and suffered from PTSD. Ellis' family filed a wrongful death lawsuit against the city, and in March 2013, a judge ruled that the shooting violated his Fourth Amendment rights. http://krqe.com/2014/01/27/city-settles-excessive-force-case-for-8m/</v>
      </c>
      <c r="V200" s="98"/>
      <c r="W200" s="109">
        <v>199.1</v>
      </c>
      <c r="X200" s="109"/>
      <c r="Y200" s="109"/>
      <c r="Z200" s="109"/>
      <c r="AA200" s="109"/>
      <c r="AB200" s="109"/>
      <c r="AC200" s="113"/>
      <c r="AD200" s="29"/>
      <c r="AE200" s="29"/>
      <c r="AF200" s="29"/>
      <c r="AG200" s="65"/>
    </row>
    <row r="201" spans="1:33" ht="14">
      <c r="A201" s="30">
        <v>41588.875439814801</v>
      </c>
      <c r="B201" s="99" t="s">
        <v>1553</v>
      </c>
      <c r="C201" s="121">
        <v>38</v>
      </c>
      <c r="D201" s="99" t="s">
        <v>23</v>
      </c>
      <c r="E201" s="99" t="s">
        <v>40</v>
      </c>
      <c r="F201" s="99" t="s">
        <v>745</v>
      </c>
      <c r="G201" s="42">
        <v>41118</v>
      </c>
      <c r="H201" s="99" t="s">
        <v>1554</v>
      </c>
      <c r="I201" s="99" t="s">
        <v>1555</v>
      </c>
      <c r="J201" s="99" t="s">
        <v>195</v>
      </c>
      <c r="K201" s="17" t="s">
        <v>1556</v>
      </c>
      <c r="L201" s="99" t="s">
        <v>686</v>
      </c>
      <c r="M201" s="99" t="s">
        <v>1557</v>
      </c>
      <c r="N201" s="99" t="s">
        <v>32</v>
      </c>
      <c r="O201" s="99" t="s">
        <v>1558</v>
      </c>
      <c r="P201" s="99" t="s">
        <v>36</v>
      </c>
      <c r="Q201" s="99" t="s">
        <v>1559</v>
      </c>
      <c r="R201" s="99" t="s">
        <v>80</v>
      </c>
      <c r="S201" s="112"/>
      <c r="T201" s="40"/>
      <c r="U201" s="109" t="str">
        <f t="shared" si="3"/>
        <v>41118: Officer Justin Penrose spotted a stolen vehicle occupied by two men in a fast food parking lot and called for backup. As backup arrived, the driver began to try and drive out of the parking lot. When the car came toward him, Penrose shot and killed the driver, Girardot. https://www.glendaleaz.com/police/documents/GlendaleOfficerInvolvedShooting59thandColter.pdf</v>
      </c>
      <c r="V201" s="98"/>
      <c r="W201" s="109">
        <v>200.1</v>
      </c>
      <c r="X201" s="109"/>
      <c r="Y201" s="109"/>
      <c r="Z201" s="109"/>
      <c r="AA201" s="109"/>
      <c r="AB201" s="109"/>
      <c r="AC201" s="113"/>
      <c r="AD201" s="29"/>
      <c r="AE201" s="29"/>
      <c r="AF201" s="29"/>
      <c r="AG201" s="65"/>
    </row>
    <row r="202" spans="1:33" ht="14">
      <c r="A202" s="30">
        <v>41588.875439814801</v>
      </c>
      <c r="B202" s="99" t="s">
        <v>1560</v>
      </c>
      <c r="C202" s="121">
        <v>19</v>
      </c>
      <c r="D202" s="99" t="s">
        <v>23</v>
      </c>
      <c r="E202" s="99" t="s">
        <v>24</v>
      </c>
      <c r="F202" s="99" t="s">
        <v>1561</v>
      </c>
      <c r="G202" s="42">
        <v>40740</v>
      </c>
      <c r="H202" s="99" t="s">
        <v>1562</v>
      </c>
      <c r="I202" s="99" t="s">
        <v>1563</v>
      </c>
      <c r="J202" s="99" t="s">
        <v>85</v>
      </c>
      <c r="K202" s="17" t="s">
        <v>1564</v>
      </c>
      <c r="L202" s="99" t="s">
        <v>1565</v>
      </c>
      <c r="M202" s="99" t="s">
        <v>87</v>
      </c>
      <c r="N202" s="99" t="s">
        <v>32</v>
      </c>
      <c r="O202" s="99" t="s">
        <v>1566</v>
      </c>
      <c r="P202" s="99" t="s">
        <v>24</v>
      </c>
      <c r="Q202" s="99" t="s">
        <v>1567</v>
      </c>
      <c r="R202" s="99" t="s">
        <v>36</v>
      </c>
      <c r="S202" s="112" t="s">
        <v>1568</v>
      </c>
      <c r="T202" s="40"/>
      <c r="U202" s="109" t="str">
        <f t="shared" si="3"/>
        <v>40740: Shot after shooting at police who were attempting to cite Harding for light-rail fare evasion. http://seattletimes.com/html/localnews/2015649585_apcafatalpoliceshooting2ndldwritethru.html</v>
      </c>
      <c r="V202" s="98"/>
      <c r="W202" s="109">
        <v>201.1</v>
      </c>
      <c r="X202" s="109"/>
      <c r="Y202" s="109"/>
      <c r="Z202" s="109"/>
      <c r="AA202" s="109"/>
      <c r="AB202" s="109"/>
      <c r="AC202" s="113"/>
      <c r="AD202" s="29"/>
      <c r="AE202" s="29"/>
      <c r="AF202" s="29"/>
      <c r="AG202" s="65"/>
    </row>
    <row r="203" spans="1:33" ht="14">
      <c r="A203" s="30">
        <v>41588.875439814801</v>
      </c>
      <c r="B203" s="99" t="s">
        <v>1569</v>
      </c>
      <c r="C203" s="121">
        <v>24</v>
      </c>
      <c r="D203" s="99" t="s">
        <v>23</v>
      </c>
      <c r="E203" s="99" t="s">
        <v>24</v>
      </c>
      <c r="F203" s="99"/>
      <c r="G203" s="42">
        <v>38681</v>
      </c>
      <c r="H203" s="99"/>
      <c r="I203" s="99" t="s">
        <v>515</v>
      </c>
      <c r="J203" s="99" t="s">
        <v>85</v>
      </c>
      <c r="K203" s="17" t="s">
        <v>1570</v>
      </c>
      <c r="L203" s="99" t="s">
        <v>515</v>
      </c>
      <c r="M203" s="99" t="s">
        <v>516</v>
      </c>
      <c r="N203" s="99" t="s">
        <v>32</v>
      </c>
      <c r="O203" s="99" t="s">
        <v>1571</v>
      </c>
      <c r="P203" s="99" t="s">
        <v>58</v>
      </c>
      <c r="Q203" s="99" t="s">
        <v>1572</v>
      </c>
      <c r="R203" s="99" t="s">
        <v>80</v>
      </c>
      <c r="S203" s="112" t="s">
        <v>282</v>
      </c>
      <c r="T203" s="40"/>
      <c r="U203" s="109" t="str">
        <f t="shared" si="3"/>
        <v>38681: King was shot for not responding to Officer Marcus Tafoya was later charged with excessive force in another incident. http://abclocal.go.com/kfsn/story?section=news/local&amp;id=5836587</v>
      </c>
      <c r="V203" s="98"/>
      <c r="W203" s="109">
        <v>202.1</v>
      </c>
      <c r="X203" s="109"/>
      <c r="Y203" s="109"/>
      <c r="Z203" s="109"/>
      <c r="AA203" s="109"/>
      <c r="AB203" s="109"/>
      <c r="AC203" s="113"/>
      <c r="AD203" s="29"/>
      <c r="AE203" s="29"/>
      <c r="AF203" s="29"/>
      <c r="AG203" s="65"/>
    </row>
    <row r="204" spans="1:33" ht="14">
      <c r="A204" s="30">
        <v>41588.875439814801</v>
      </c>
      <c r="B204" s="99" t="s">
        <v>1573</v>
      </c>
      <c r="C204" s="121">
        <v>43</v>
      </c>
      <c r="D204" s="99" t="s">
        <v>23</v>
      </c>
      <c r="E204" s="99" t="s">
        <v>40</v>
      </c>
      <c r="F204" s="99" t="s">
        <v>1574</v>
      </c>
      <c r="G204" s="42">
        <v>37964</v>
      </c>
      <c r="H204" s="99" t="s">
        <v>1575</v>
      </c>
      <c r="I204" s="99" t="s">
        <v>1576</v>
      </c>
      <c r="J204" s="99" t="s">
        <v>1577</v>
      </c>
      <c r="K204" s="17" t="s">
        <v>1578</v>
      </c>
      <c r="L204" s="99" t="s">
        <v>1576</v>
      </c>
      <c r="M204" s="99" t="s">
        <v>1579</v>
      </c>
      <c r="N204" s="99" t="s">
        <v>32</v>
      </c>
      <c r="O204" s="99" t="s">
        <v>1580</v>
      </c>
      <c r="P204" s="99" t="s">
        <v>36</v>
      </c>
      <c r="Q204" s="99" t="s">
        <v>1581</v>
      </c>
      <c r="R204" s="99" t="s">
        <v>100</v>
      </c>
      <c r="S204" s="112" t="s">
        <v>1582</v>
      </c>
      <c r="T204" s="40"/>
      <c r="U204" s="109" t="str">
        <f t="shared" si="3"/>
        <v>37964: Police responded to gunshots around midnight and later responded again at 3 am to gunshots by Lessley. Pointed a gun at an officer after repeatedly being told to put it down http://www.thehighroad.org/archive/index.php/t-53854.html</v>
      </c>
      <c r="V204" s="98"/>
      <c r="W204" s="109">
        <v>203.1</v>
      </c>
      <c r="X204" s="109"/>
      <c r="Y204" s="109"/>
      <c r="Z204" s="109"/>
      <c r="AA204" s="109"/>
      <c r="AB204" s="109"/>
      <c r="AC204" s="113"/>
      <c r="AD204" s="29"/>
      <c r="AE204" s="29"/>
      <c r="AF204" s="29"/>
      <c r="AG204" s="65"/>
    </row>
    <row r="205" spans="1:33" ht="14">
      <c r="A205" s="30">
        <v>41588.875439814801</v>
      </c>
      <c r="B205" s="99" t="s">
        <v>1583</v>
      </c>
      <c r="C205" s="121">
        <v>33</v>
      </c>
      <c r="D205" s="99" t="s">
        <v>23</v>
      </c>
      <c r="E205" s="99" t="s">
        <v>24</v>
      </c>
      <c r="F205" s="99"/>
      <c r="G205" s="42">
        <v>38017</v>
      </c>
      <c r="H205" s="99" t="s">
        <v>1584</v>
      </c>
      <c r="I205" s="99" t="s">
        <v>1585</v>
      </c>
      <c r="J205" s="99" t="s">
        <v>1372</v>
      </c>
      <c r="K205" s="17" t="s">
        <v>1586</v>
      </c>
      <c r="L205" s="99" t="s">
        <v>1587</v>
      </c>
      <c r="M205" s="99" t="s">
        <v>1588</v>
      </c>
      <c r="N205" s="99" t="s">
        <v>1589</v>
      </c>
      <c r="O205" s="99" t="s">
        <v>1590</v>
      </c>
      <c r="P205" s="99" t="s">
        <v>36</v>
      </c>
      <c r="Q205" s="99" t="s">
        <v>1591</v>
      </c>
      <c r="R205" s="99" t="s">
        <v>219</v>
      </c>
      <c r="S205" s="112" t="s">
        <v>1592</v>
      </c>
      <c r="T205" s="40"/>
      <c r="U205" s="109" t="str">
        <f t="shared" si="3"/>
        <v>38017: Beaten and kicked after resisting arrest after being seen with an open alcohol container http://brownwatch.squarespace.com/police-brutality-watch/2006/4/22/two-years-later-still-no-officers-punished-in-beating-death-of-black-man-by-greenville-police.html</v>
      </c>
      <c r="V205" s="98"/>
      <c r="W205" s="109">
        <v>204.1</v>
      </c>
      <c r="X205" s="109"/>
      <c r="Y205" s="109"/>
      <c r="Z205" s="109"/>
      <c r="AA205" s="109"/>
      <c r="AB205" s="109"/>
      <c r="AC205" s="113"/>
      <c r="AD205" s="29"/>
      <c r="AE205" s="29"/>
      <c r="AF205" s="29"/>
      <c r="AG205" s="65"/>
    </row>
    <row r="206" spans="1:33" ht="14">
      <c r="A206" s="30">
        <v>41588.875439814801</v>
      </c>
      <c r="B206" s="99" t="s">
        <v>1593</v>
      </c>
      <c r="C206" s="121">
        <v>39</v>
      </c>
      <c r="D206" s="99" t="s">
        <v>23</v>
      </c>
      <c r="E206" s="99" t="s">
        <v>24</v>
      </c>
      <c r="F206" s="99"/>
      <c r="G206" s="42">
        <v>37965</v>
      </c>
      <c r="H206" s="99" t="s">
        <v>1594</v>
      </c>
      <c r="I206" s="99" t="s">
        <v>1303</v>
      </c>
      <c r="J206" s="99" t="s">
        <v>64</v>
      </c>
      <c r="K206" s="17" t="s">
        <v>1595</v>
      </c>
      <c r="L206" s="99" t="s">
        <v>1596</v>
      </c>
      <c r="M206" s="99" t="s">
        <v>1597</v>
      </c>
      <c r="N206" s="99" t="s">
        <v>32</v>
      </c>
      <c r="O206" s="99" t="s">
        <v>1598</v>
      </c>
      <c r="P206" s="99" t="s">
        <v>36</v>
      </c>
      <c r="Q206" s="99" t="s">
        <v>1599</v>
      </c>
      <c r="R206" s="99"/>
      <c r="S206" s="112" t="s">
        <v>208</v>
      </c>
      <c r="T206" s="40"/>
      <c r="U206" s="109" t="str">
        <f t="shared" si="3"/>
        <v>37965: Shot during traffic stop on suspicion of drug possession. http://www.ledger-enquirer.com/2013/12/08/2845991/kenneth-walker-case-10-years-later.html</v>
      </c>
      <c r="V206" s="98"/>
      <c r="W206" s="109">
        <v>205.1</v>
      </c>
      <c r="X206" s="109"/>
      <c r="Y206" s="109"/>
      <c r="Z206" s="109"/>
      <c r="AA206" s="109"/>
      <c r="AB206" s="109"/>
      <c r="AC206" s="113"/>
      <c r="AD206" s="29"/>
      <c r="AE206" s="29"/>
      <c r="AF206" s="29"/>
      <c r="AG206" s="65"/>
    </row>
    <row r="207" spans="1:33" ht="14">
      <c r="A207" s="30">
        <v>41588.875439814801</v>
      </c>
      <c r="B207" s="99" t="s">
        <v>1600</v>
      </c>
      <c r="C207" s="121">
        <v>63</v>
      </c>
      <c r="D207" s="99" t="s">
        <v>23</v>
      </c>
      <c r="E207" s="99" t="s">
        <v>40</v>
      </c>
      <c r="F207" s="99" t="s">
        <v>1601</v>
      </c>
      <c r="G207" s="42">
        <v>40481</v>
      </c>
      <c r="H207" s="99" t="s">
        <v>1602</v>
      </c>
      <c r="I207" s="99" t="s">
        <v>1603</v>
      </c>
      <c r="J207" s="99" t="s">
        <v>124</v>
      </c>
      <c r="K207" s="17" t="s">
        <v>1604</v>
      </c>
      <c r="L207" s="99" t="s">
        <v>1605</v>
      </c>
      <c r="M207" s="99" t="s">
        <v>1606</v>
      </c>
      <c r="N207" s="99" t="s">
        <v>32</v>
      </c>
      <c r="O207" s="99" t="s">
        <v>1607</v>
      </c>
      <c r="P207" s="99" t="s">
        <v>36</v>
      </c>
      <c r="Q207" s="99" t="s">
        <v>1608</v>
      </c>
      <c r="R207" s="99"/>
      <c r="S207" s="112" t="s">
        <v>1609</v>
      </c>
      <c r="T207" s="40"/>
      <c r="U207" s="109" t="str">
        <f t="shared" si="3"/>
        <v>40481: Shot after refusing to stop waving gun after numerous police orders to do so. Police were responding to a report that Wickham was threatening to kill himself. http://www.theolympian.com/2010/11/02/1424468_tacoma-police-identify-officers.html</v>
      </c>
      <c r="V207" s="98"/>
      <c r="W207" s="109">
        <v>206.1</v>
      </c>
      <c r="X207" s="109"/>
      <c r="Y207" s="109"/>
      <c r="Z207" s="109"/>
      <c r="AA207" s="109"/>
      <c r="AB207" s="109"/>
      <c r="AC207" s="113"/>
      <c r="AD207" s="29"/>
      <c r="AE207" s="29"/>
      <c r="AF207" s="29"/>
      <c r="AG207" s="65"/>
    </row>
    <row r="208" spans="1:33" ht="14">
      <c r="A208" s="30">
        <v>41588.875439814801</v>
      </c>
      <c r="B208" s="99" t="s">
        <v>1610</v>
      </c>
      <c r="C208" s="121">
        <v>57</v>
      </c>
      <c r="D208" s="99" t="s">
        <v>23</v>
      </c>
      <c r="E208" s="99" t="s">
        <v>82</v>
      </c>
      <c r="F208" s="99"/>
      <c r="G208" s="42">
        <v>39930</v>
      </c>
      <c r="H208" s="99" t="s">
        <v>1611</v>
      </c>
      <c r="I208" s="99" t="s">
        <v>1612</v>
      </c>
      <c r="J208" s="99" t="s">
        <v>124</v>
      </c>
      <c r="K208" s="17" t="s">
        <v>1613</v>
      </c>
      <c r="L208" s="99" t="s">
        <v>1605</v>
      </c>
      <c r="M208" s="99" t="s">
        <v>1614</v>
      </c>
      <c r="N208" s="99" t="s">
        <v>32</v>
      </c>
      <c r="O208" s="99" t="s">
        <v>1615</v>
      </c>
      <c r="P208" s="99" t="s">
        <v>36</v>
      </c>
      <c r="Q208" s="99" t="s">
        <v>1616</v>
      </c>
      <c r="R208" s="99"/>
      <c r="S208" s="112" t="s">
        <v>208</v>
      </c>
      <c r="T208" s="40"/>
      <c r="U208" s="109" t="str">
        <f t="shared" si="3"/>
        <v>39930: Shot by Pierce County deputy responding to 911 call by Mr. Woodham's wife reporting him having been drinking and screaming at her and her mother. http://blog.thenewstribune.com/crime/2009/04/30/man-fatally-shot-by-deputy-at-parkland-house-identified/</v>
      </c>
      <c r="V208" s="98"/>
      <c r="W208" s="109">
        <v>207.1</v>
      </c>
      <c r="X208" s="109"/>
      <c r="Y208" s="109"/>
      <c r="Z208" s="109"/>
      <c r="AA208" s="109"/>
      <c r="AB208" s="109"/>
      <c r="AC208" s="113"/>
      <c r="AD208" s="29"/>
      <c r="AE208" s="29"/>
      <c r="AF208" s="29"/>
      <c r="AG208" s="65"/>
    </row>
    <row r="209" spans="1:33" ht="14">
      <c r="A209" s="30">
        <v>41588.875439814801</v>
      </c>
      <c r="B209" s="99" t="s">
        <v>1617</v>
      </c>
      <c r="C209" s="121">
        <v>19</v>
      </c>
      <c r="D209" s="99" t="s">
        <v>23</v>
      </c>
      <c r="E209" s="99" t="s">
        <v>40</v>
      </c>
      <c r="F209" s="99" t="s">
        <v>1618</v>
      </c>
      <c r="G209" s="42">
        <v>41094</v>
      </c>
      <c r="H209" s="99" t="s">
        <v>1619</v>
      </c>
      <c r="I209" s="99" t="s">
        <v>1620</v>
      </c>
      <c r="J209" s="99" t="s">
        <v>195</v>
      </c>
      <c r="K209" s="17" t="s">
        <v>1621</v>
      </c>
      <c r="L209" s="99" t="s">
        <v>1622</v>
      </c>
      <c r="M209" s="99" t="s">
        <v>1623</v>
      </c>
      <c r="N209" s="99" t="s">
        <v>32</v>
      </c>
      <c r="O209" s="99" t="s">
        <v>1624</v>
      </c>
      <c r="P209" s="99" t="s">
        <v>36</v>
      </c>
      <c r="Q209" s="99" t="s">
        <v>1625</v>
      </c>
      <c r="R209" s="99" t="s">
        <v>80</v>
      </c>
      <c r="S209" s="112"/>
      <c r="T209" s="40"/>
      <c r="U209" s="109" t="str">
        <f t="shared" si="3"/>
        <v>41094: Brewer was shot to death in the chest by officers after he allegedly refused to drop the sword he was "wielding." Officers were responding to a call about a family fight in the apartment. Brewer was pronounced dead on the scene. http://www.azcentral.com/news/articles/2012/07/05/20120705show-low-officer-involved-shooting-kills-man-abrk.html</v>
      </c>
      <c r="V209" s="98"/>
      <c r="W209" s="109">
        <v>208.1</v>
      </c>
      <c r="X209" s="109"/>
      <c r="Y209" s="109"/>
      <c r="Z209" s="109"/>
      <c r="AA209" s="109"/>
      <c r="AB209" s="109"/>
      <c r="AC209" s="113"/>
      <c r="AD209" s="29"/>
      <c r="AE209" s="29"/>
      <c r="AF209" s="29"/>
      <c r="AG209" s="65"/>
    </row>
    <row r="210" spans="1:33" ht="14">
      <c r="A210" s="30">
        <v>41588.875439814801</v>
      </c>
      <c r="B210" s="99" t="s">
        <v>1626</v>
      </c>
      <c r="C210" s="121">
        <v>56</v>
      </c>
      <c r="D210" s="99" t="s">
        <v>23</v>
      </c>
      <c r="E210" s="99" t="s">
        <v>40</v>
      </c>
      <c r="F210" s="99" t="s">
        <v>1627</v>
      </c>
      <c r="G210" s="42">
        <v>41064</v>
      </c>
      <c r="H210" s="99" t="s">
        <v>1628</v>
      </c>
      <c r="I210" s="99" t="s">
        <v>1629</v>
      </c>
      <c r="J210" s="99" t="s">
        <v>74</v>
      </c>
      <c r="K210" s="17" t="s">
        <v>1630</v>
      </c>
      <c r="L210" s="99" t="s">
        <v>498</v>
      </c>
      <c r="M210" s="99" t="s">
        <v>1631</v>
      </c>
      <c r="N210" s="99" t="s">
        <v>32</v>
      </c>
      <c r="O210" s="99" t="s">
        <v>1632</v>
      </c>
      <c r="P210" s="99" t="s">
        <v>36</v>
      </c>
      <c r="Q210" s="99" t="s">
        <v>1633</v>
      </c>
      <c r="R210" s="99" t="s">
        <v>80</v>
      </c>
      <c r="S210" s="112" t="s">
        <v>208</v>
      </c>
      <c r="T210" s="40"/>
      <c r="U210" s="109" t="str">
        <f t="shared" si="3"/>
        <v>41064: Mitchell reported that off-duty prison guard Shawn Bryan was near her apartment in violation of a restraining order. Officer Kevin Ambrose responded to the call and attempted to force entry to the apartment into which Bryan had taken Mitchell. Bryan shot Ambrose through the door, shot Mitchell, then shot himself. Ambrose and Bryan died of their wounds. http://www.boston.com/metrodesk/2012/06/04/springfield-police-officer-shot-responding-domestic-violence-call-condition-grave/aTCtYrkXbQftq8G3e6XMoN/story.html</v>
      </c>
      <c r="V210" s="98"/>
      <c r="W210" s="109">
        <v>209.1</v>
      </c>
      <c r="X210" s="109"/>
      <c r="Y210" s="109"/>
      <c r="Z210" s="109"/>
      <c r="AA210" s="109"/>
      <c r="AB210" s="109"/>
      <c r="AC210" s="113"/>
      <c r="AD210" s="29"/>
      <c r="AE210" s="29"/>
      <c r="AF210" s="29"/>
      <c r="AG210" s="65"/>
    </row>
    <row r="211" spans="1:33" ht="14">
      <c r="A211" s="30">
        <v>41588.875439814801</v>
      </c>
      <c r="B211" s="99" t="s">
        <v>1634</v>
      </c>
      <c r="C211" s="121">
        <v>22</v>
      </c>
      <c r="D211" s="99" t="s">
        <v>23</v>
      </c>
      <c r="E211" s="99" t="s">
        <v>173</v>
      </c>
      <c r="F211" s="99" t="s">
        <v>1635</v>
      </c>
      <c r="G211" s="42">
        <v>41485</v>
      </c>
      <c r="H211" s="99" t="s">
        <v>1636</v>
      </c>
      <c r="I211" s="99" t="s">
        <v>1637</v>
      </c>
      <c r="J211" s="99" t="s">
        <v>85</v>
      </c>
      <c r="K211" s="17" t="s">
        <v>1638</v>
      </c>
      <c r="L211" s="99" t="s">
        <v>404</v>
      </c>
      <c r="M211" s="99" t="s">
        <v>1639</v>
      </c>
      <c r="N211" s="99" t="s">
        <v>32</v>
      </c>
      <c r="O211" s="99" t="s">
        <v>1640</v>
      </c>
      <c r="P211" s="99" t="s">
        <v>58</v>
      </c>
      <c r="Q211" s="99" t="s">
        <v>1641</v>
      </c>
      <c r="R211" s="99"/>
      <c r="S211" s="112" t="s">
        <v>208</v>
      </c>
      <c r="T211" s="40"/>
      <c r="U211" s="109" t="str">
        <f t="shared" si="3"/>
        <v>41485: Police officers say the unarmed homeless man got into a confrontation with a Santa Ana police officer and took off running. What led to the police officer opening fire is under investigation. http://losangeles.cbslocal.com/2013/07/31/santa-ana-police-confirm-officer-shot-killed-unarmed-homeless-man/</v>
      </c>
      <c r="V211" s="98"/>
      <c r="W211" s="109">
        <v>210.1</v>
      </c>
      <c r="X211" s="109"/>
      <c r="Y211" s="109"/>
      <c r="Z211" s="109"/>
      <c r="AA211" s="109"/>
      <c r="AB211" s="109"/>
      <c r="AC211" s="113"/>
      <c r="AD211" s="29"/>
      <c r="AE211" s="29"/>
      <c r="AF211" s="29"/>
      <c r="AG211" s="65"/>
    </row>
    <row r="212" spans="1:33" ht="14">
      <c r="A212" s="30">
        <v>41588.875439814801</v>
      </c>
      <c r="B212" s="99" t="s">
        <v>1642</v>
      </c>
      <c r="C212" s="121">
        <v>22</v>
      </c>
      <c r="D212" s="99" t="s">
        <v>23</v>
      </c>
      <c r="E212" s="99" t="s">
        <v>82</v>
      </c>
      <c r="F212" s="99" t="s">
        <v>1643</v>
      </c>
      <c r="G212" s="42">
        <v>40427</v>
      </c>
      <c r="H212" s="99" t="s">
        <v>1644</v>
      </c>
      <c r="I212" s="99" t="s">
        <v>1173</v>
      </c>
      <c r="J212" s="99" t="s">
        <v>64</v>
      </c>
      <c r="K212" s="17" t="s">
        <v>1645</v>
      </c>
      <c r="L212" s="99" t="s">
        <v>1646</v>
      </c>
      <c r="M212" s="99" t="s">
        <v>1647</v>
      </c>
      <c r="N212" s="99" t="s">
        <v>32</v>
      </c>
      <c r="O212" s="99" t="s">
        <v>1648</v>
      </c>
      <c r="P212" s="99" t="s">
        <v>36</v>
      </c>
      <c r="Q212" s="99" t="s">
        <v>1649</v>
      </c>
      <c r="R212" s="99"/>
      <c r="S212" s="112" t="s">
        <v>208</v>
      </c>
      <c r="T212" s="40"/>
      <c r="U212" s="109" t="str">
        <f t="shared" si="3"/>
        <v>40427: Shot while reaching for gun in a bag during struggle with officer. Police were responding to report of a man bathing in the restroom of a restaurant. http://chronicle.augusta.com/news/crime-courts/2011-05-28/family-questions-sons-killing</v>
      </c>
      <c r="V212" s="98"/>
      <c r="W212" s="109">
        <v>211.1</v>
      </c>
      <c r="X212" s="109"/>
      <c r="Y212" s="109"/>
      <c r="Z212" s="109"/>
      <c r="AA212" s="109"/>
      <c r="AB212" s="109"/>
      <c r="AC212" s="113"/>
      <c r="AD212" s="29"/>
      <c r="AE212" s="29"/>
      <c r="AF212" s="29"/>
      <c r="AG212" s="65"/>
    </row>
    <row r="213" spans="1:33" ht="14">
      <c r="A213" s="30">
        <v>41588.875439814801</v>
      </c>
      <c r="B213" s="99" t="s">
        <v>1650</v>
      </c>
      <c r="C213" s="121">
        <v>19</v>
      </c>
      <c r="D213" s="99" t="s">
        <v>23</v>
      </c>
      <c r="E213" s="99" t="s">
        <v>24</v>
      </c>
      <c r="F213" s="99"/>
      <c r="G213" s="42">
        <v>40996</v>
      </c>
      <c r="H213" s="99" t="s">
        <v>1651</v>
      </c>
      <c r="I213" s="99" t="s">
        <v>878</v>
      </c>
      <c r="J213" s="99" t="s">
        <v>879</v>
      </c>
      <c r="K213" s="17" t="s">
        <v>1652</v>
      </c>
      <c r="L213" s="99" t="s">
        <v>878</v>
      </c>
      <c r="M213" s="99" t="s">
        <v>1653</v>
      </c>
      <c r="N213" s="99" t="s">
        <v>32</v>
      </c>
      <c r="O213" s="99" t="s">
        <v>1654</v>
      </c>
      <c r="P213" s="99" t="s">
        <v>36</v>
      </c>
      <c r="Q213" s="99" t="s">
        <v>1655</v>
      </c>
      <c r="R213" s="99"/>
      <c r="S213" s="112" t="s">
        <v>1656</v>
      </c>
      <c r="T213" s="40"/>
      <c r="U213" s="109" t="str">
        <f t="shared" si="3"/>
        <v>40996: Officers responded to report of drug activity and approached a group of people. One man ran and police pursued. The man drew a gun. Shots were exchanged and the man died at the scene. http://www.washingtonpost.com/local/crime/dc-police-officer-shoots-and-kills-man/2012/03/28/gIQADyejhS_story.html</v>
      </c>
      <c r="V213" s="98"/>
      <c r="W213" s="109">
        <v>212.1</v>
      </c>
      <c r="X213" s="109"/>
      <c r="Y213" s="109"/>
      <c r="Z213" s="109"/>
      <c r="AA213" s="109"/>
      <c r="AB213" s="109"/>
      <c r="AC213" s="113"/>
      <c r="AD213" s="29"/>
      <c r="AE213" s="29"/>
      <c r="AF213" s="29"/>
      <c r="AG213" s="65"/>
    </row>
    <row r="214" spans="1:33" ht="14">
      <c r="A214" s="30">
        <v>41588.875439814801</v>
      </c>
      <c r="B214" s="99" t="s">
        <v>1657</v>
      </c>
      <c r="C214" s="121">
        <v>24</v>
      </c>
      <c r="D214" s="99" t="s">
        <v>23</v>
      </c>
      <c r="E214" s="99" t="s">
        <v>40</v>
      </c>
      <c r="F214" s="99" t="s">
        <v>1658</v>
      </c>
      <c r="G214" s="42">
        <v>40932</v>
      </c>
      <c r="H214" s="99" t="s">
        <v>1659</v>
      </c>
      <c r="I214" s="99" t="s">
        <v>1257</v>
      </c>
      <c r="J214" s="99" t="s">
        <v>195</v>
      </c>
      <c r="K214" s="17" t="s">
        <v>1660</v>
      </c>
      <c r="L214" s="99" t="s">
        <v>686</v>
      </c>
      <c r="M214" s="99" t="s">
        <v>1258</v>
      </c>
      <c r="N214" s="99" t="s">
        <v>32</v>
      </c>
      <c r="O214" s="99" t="s">
        <v>1661</v>
      </c>
      <c r="P214" s="99" t="s">
        <v>36</v>
      </c>
      <c r="Q214" s="99" t="s">
        <v>1662</v>
      </c>
      <c r="R214" s="99"/>
      <c r="S214" s="112" t="s">
        <v>208</v>
      </c>
      <c r="T214" s="40"/>
      <c r="U214" s="109" t="str">
        <f t="shared" si="3"/>
        <v>40932: Undercover officers attempted to arrest Carlson on parole violations. When the officers turned on the flashing lights of their unmarked vehicle, Carlson and another man started shooting. The officers returned fire, hitting both men, and killing Carlson. http://www.eastvalleytribune.com/local/article_96649010-46f9-11e1-a26d-001871e3ce6c.html</v>
      </c>
      <c r="V214" s="98"/>
      <c r="W214" s="109">
        <v>213.1</v>
      </c>
      <c r="X214" s="109"/>
      <c r="Y214" s="109"/>
      <c r="Z214" s="109"/>
      <c r="AA214" s="109"/>
      <c r="AB214" s="109"/>
      <c r="AC214" s="113"/>
      <c r="AD214" s="29"/>
      <c r="AE214" s="29"/>
      <c r="AF214" s="29"/>
      <c r="AG214" s="65"/>
    </row>
    <row r="215" spans="1:33" ht="14">
      <c r="A215" s="30">
        <v>41588.875439814801</v>
      </c>
      <c r="B215" s="99" t="s">
        <v>1663</v>
      </c>
      <c r="C215" s="121">
        <v>44</v>
      </c>
      <c r="D215" s="99" t="s">
        <v>23</v>
      </c>
      <c r="E215" s="99" t="s">
        <v>40</v>
      </c>
      <c r="F215" s="99" t="s">
        <v>1664</v>
      </c>
      <c r="G215" s="42">
        <v>40983</v>
      </c>
      <c r="H215" s="99" t="s">
        <v>1665</v>
      </c>
      <c r="I215" s="99" t="s">
        <v>1666</v>
      </c>
      <c r="J215" s="99" t="s">
        <v>85</v>
      </c>
      <c r="K215" s="17" t="s">
        <v>1667</v>
      </c>
      <c r="L215" s="99" t="s">
        <v>1668</v>
      </c>
      <c r="M215" s="99" t="s">
        <v>1669</v>
      </c>
      <c r="N215" s="99" t="s">
        <v>32</v>
      </c>
      <c r="O215" s="99" t="s">
        <v>1670</v>
      </c>
      <c r="P215" s="99" t="s">
        <v>58</v>
      </c>
      <c r="Q215" s="99" t="s">
        <v>1671</v>
      </c>
      <c r="R215" s="99"/>
      <c r="S215" s="112" t="s">
        <v>1533</v>
      </c>
      <c r="T215" s="40"/>
      <c r="U215" s="109" t="str">
        <f t="shared" si="3"/>
        <v>40983: Officers were responding to a "shots fired" call. When they arrived on the scene Duey was shooting and refused orders to drop the weapon. Duey then pointed the weapon at officers and started to move towards some nearby houses. The officer shot once, fatally striking Duey. http://www.mymotherlode.com/news/local/1871597/No-Charges-In-Deputy-Shooting.html</v>
      </c>
      <c r="V215" s="98"/>
      <c r="W215" s="109">
        <v>214.1</v>
      </c>
      <c r="X215" s="109"/>
      <c r="Y215" s="109"/>
      <c r="Z215" s="109"/>
      <c r="AA215" s="109"/>
      <c r="AB215" s="109"/>
      <c r="AC215" s="113"/>
      <c r="AD215" s="29"/>
      <c r="AE215" s="29"/>
      <c r="AF215" s="29"/>
      <c r="AG215" s="65"/>
    </row>
    <row r="216" spans="1:33" ht="14">
      <c r="A216" s="30">
        <v>41588.875439814801</v>
      </c>
      <c r="B216" s="99" t="s">
        <v>1672</v>
      </c>
      <c r="C216" s="121">
        <v>43</v>
      </c>
      <c r="D216" s="99" t="s">
        <v>23</v>
      </c>
      <c r="E216" s="99" t="s">
        <v>82</v>
      </c>
      <c r="F216" s="99"/>
      <c r="G216" s="42">
        <v>37354</v>
      </c>
      <c r="H216" s="99" t="s">
        <v>1673</v>
      </c>
      <c r="I216" s="99" t="s">
        <v>1674</v>
      </c>
      <c r="J216" s="99" t="s">
        <v>64</v>
      </c>
      <c r="K216" s="17" t="s">
        <v>1675</v>
      </c>
      <c r="L216" s="99" t="s">
        <v>1676</v>
      </c>
      <c r="M216" s="99" t="s">
        <v>1677</v>
      </c>
      <c r="N216" s="99" t="s">
        <v>32</v>
      </c>
      <c r="O216" s="99" t="s">
        <v>1678</v>
      </c>
      <c r="P216" s="99" t="s">
        <v>36</v>
      </c>
      <c r="Q216" s="99" t="s">
        <v>1679</v>
      </c>
      <c r="R216" s="99"/>
      <c r="S216" s="112" t="s">
        <v>282</v>
      </c>
      <c r="T216" s="40"/>
      <c r="U216" s="109" t="str">
        <f t="shared" si="3"/>
        <v>37354: The officer was checking on a suspicious vehicle in the parking lot when a passenger, 43-year-old Kevin Koester Senior, pulled a gun and started firing. http://www.accessnorthga.com/detail-pf.php?n=196263</v>
      </c>
      <c r="V216" s="98"/>
      <c r="W216" s="109">
        <v>215.1</v>
      </c>
      <c r="X216" s="109"/>
      <c r="Y216" s="109"/>
      <c r="Z216" s="109"/>
      <c r="AA216" s="109"/>
      <c r="AB216" s="109"/>
      <c r="AC216" s="113"/>
      <c r="AD216" s="29"/>
      <c r="AE216" s="29"/>
      <c r="AF216" s="29"/>
      <c r="AG216" s="65"/>
    </row>
    <row r="217" spans="1:33" ht="14">
      <c r="A217" s="30">
        <v>41588.875439814801</v>
      </c>
      <c r="B217" s="99" t="s">
        <v>1680</v>
      </c>
      <c r="C217" s="121">
        <v>22</v>
      </c>
      <c r="D217" s="99" t="s">
        <v>23</v>
      </c>
      <c r="E217" s="99" t="s">
        <v>24</v>
      </c>
      <c r="F217" s="99" t="s">
        <v>1681</v>
      </c>
      <c r="G217" s="42">
        <v>41350</v>
      </c>
      <c r="H217" s="99" t="s">
        <v>1682</v>
      </c>
      <c r="I217" s="99" t="s">
        <v>1683</v>
      </c>
      <c r="J217" s="99" t="s">
        <v>1304</v>
      </c>
      <c r="K217" s="17" t="s">
        <v>1684</v>
      </c>
      <c r="L217" s="99" t="s">
        <v>1685</v>
      </c>
      <c r="M217" s="99" t="s">
        <v>1686</v>
      </c>
      <c r="N217" s="99" t="s">
        <v>32</v>
      </c>
      <c r="O217" s="99" t="s">
        <v>1687</v>
      </c>
      <c r="P217" s="99" t="s">
        <v>58</v>
      </c>
      <c r="Q217" s="99" t="s">
        <v>1688</v>
      </c>
      <c r="R217" s="99" t="s">
        <v>80</v>
      </c>
      <c r="S217" s="112" t="s">
        <v>1689</v>
      </c>
      <c r="T217" s="40"/>
      <c r="U217" s="109" t="str">
        <f t="shared" si="3"/>
        <v>41350: Bailey was shot four times by officers after fleeing a traffic stop, crashing his vehicle, and shooting at officers still in their cruisers. http://www.19actionnews.com/story/21665949/kevin-bailey-killed-in-solon-officer-involved-shooting</v>
      </c>
      <c r="V217" s="98"/>
      <c r="W217" s="109">
        <v>216.1</v>
      </c>
      <c r="X217" s="109"/>
      <c r="Y217" s="109"/>
      <c r="Z217" s="109"/>
      <c r="AA217" s="109"/>
      <c r="AB217" s="109"/>
      <c r="AC217" s="113"/>
      <c r="AD217" s="29"/>
      <c r="AE217" s="29"/>
      <c r="AF217" s="29"/>
      <c r="AG217" s="65"/>
    </row>
    <row r="218" spans="1:33" ht="14">
      <c r="A218" s="30">
        <v>41588.875439814801</v>
      </c>
      <c r="B218" s="99" t="s">
        <v>1690</v>
      </c>
      <c r="C218" s="121">
        <v>22</v>
      </c>
      <c r="D218" s="99" t="s">
        <v>23</v>
      </c>
      <c r="E218" s="99" t="s">
        <v>40</v>
      </c>
      <c r="F218" s="99" t="s">
        <v>1691</v>
      </c>
      <c r="G218" s="42">
        <v>41121</v>
      </c>
      <c r="H218" s="99" t="s">
        <v>1692</v>
      </c>
      <c r="I218" s="99" t="s">
        <v>1693</v>
      </c>
      <c r="J218" s="99" t="s">
        <v>1694</v>
      </c>
      <c r="K218" s="17" t="s">
        <v>1695</v>
      </c>
      <c r="L218" s="99" t="s">
        <v>1693</v>
      </c>
      <c r="M218" s="99" t="s">
        <v>1696</v>
      </c>
      <c r="N218" s="99" t="s">
        <v>32</v>
      </c>
      <c r="O218" s="99" t="s">
        <v>1697</v>
      </c>
      <c r="P218" s="99" t="s">
        <v>58</v>
      </c>
      <c r="Q218" s="99" t="s">
        <v>1698</v>
      </c>
      <c r="R218" s="99"/>
      <c r="S218" s="112" t="s">
        <v>1699</v>
      </c>
      <c r="T218" s="40"/>
      <c r="U218" s="109" t="str">
        <f t="shared" si="3"/>
        <v>41121: Officers had arrested a man for weapons and drug charges and were transporting him handcuffed inside a vehicle. The man allegedly was able to remove the cuffs and began to attack the officer driving the car. An officer driving behind them stopped to help, and Ryberg was shot to death. http://blogs.westword.com/latestword/2012/08/kevin_ryberg_denver_police_shooting_death_justified.php</v>
      </c>
      <c r="V218" s="98"/>
      <c r="W218" s="109">
        <v>217.1</v>
      </c>
      <c r="X218" s="109"/>
      <c r="Y218" s="109"/>
      <c r="Z218" s="109"/>
      <c r="AA218" s="109"/>
      <c r="AB218" s="109"/>
      <c r="AC218" s="113"/>
      <c r="AD218" s="29"/>
      <c r="AE218" s="29"/>
      <c r="AF218" s="29"/>
      <c r="AG218" s="65"/>
    </row>
    <row r="219" spans="1:33" ht="14">
      <c r="A219" s="30">
        <v>41588.875439814801</v>
      </c>
      <c r="B219" s="99" t="s">
        <v>1700</v>
      </c>
      <c r="C219" s="121">
        <v>25</v>
      </c>
      <c r="D219" s="99" t="s">
        <v>23</v>
      </c>
      <c r="E219" s="99" t="s">
        <v>40</v>
      </c>
      <c r="F219" s="99" t="s">
        <v>1701</v>
      </c>
      <c r="G219" s="42">
        <v>40723</v>
      </c>
      <c r="H219" s="99" t="s">
        <v>1702</v>
      </c>
      <c r="I219" s="99" t="s">
        <v>1703</v>
      </c>
      <c r="J219" s="99" t="s">
        <v>124</v>
      </c>
      <c r="K219" s="17" t="s">
        <v>1704</v>
      </c>
      <c r="L219" s="99" t="s">
        <v>1705</v>
      </c>
      <c r="M219" s="99" t="s">
        <v>1706</v>
      </c>
      <c r="N219" s="99" t="s">
        <v>32</v>
      </c>
      <c r="O219" s="99" t="s">
        <v>1707</v>
      </c>
      <c r="P219" s="99" t="s">
        <v>36</v>
      </c>
      <c r="Q219" s="99" t="s">
        <v>1708</v>
      </c>
      <c r="R219" s="99" t="s">
        <v>80</v>
      </c>
      <c r="S219" s="112" t="s">
        <v>1552</v>
      </c>
      <c r="T219" s="40"/>
      <c r="U219" s="109" t="str">
        <f t="shared" si="3"/>
        <v>40723: Shot during attempted prison escape. Drove a forklift through one set of doors then into the prison's perimeter fences. http://www.spokesman.com/stories/2011/jun/29/spokane-killer-shot-dead-attempted-prison-escape/</v>
      </c>
      <c r="V219" s="98"/>
      <c r="W219" s="109">
        <v>218.1</v>
      </c>
      <c r="X219" s="109"/>
      <c r="Y219" s="109"/>
      <c r="Z219" s="109"/>
      <c r="AA219" s="109"/>
      <c r="AB219" s="109"/>
      <c r="AC219" s="113"/>
      <c r="AD219" s="29"/>
      <c r="AE219" s="29"/>
      <c r="AF219" s="29"/>
      <c r="AG219" s="65"/>
    </row>
    <row r="220" spans="1:33" ht="14">
      <c r="A220" s="30">
        <v>41588.875439814801</v>
      </c>
      <c r="B220" s="99" t="s">
        <v>1709</v>
      </c>
      <c r="C220" s="121">
        <v>51</v>
      </c>
      <c r="D220" s="99" t="s">
        <v>23</v>
      </c>
      <c r="E220" s="99" t="s">
        <v>24</v>
      </c>
      <c r="F220" s="99" t="s">
        <v>1710</v>
      </c>
      <c r="G220" s="42">
        <v>41138</v>
      </c>
      <c r="H220" s="99" t="s">
        <v>1711</v>
      </c>
      <c r="I220" s="99" t="s">
        <v>1712</v>
      </c>
      <c r="J220" s="99" t="s">
        <v>1304</v>
      </c>
      <c r="K220" s="17" t="s">
        <v>1713</v>
      </c>
      <c r="L220" s="99" t="s">
        <v>1714</v>
      </c>
      <c r="M220" s="99" t="s">
        <v>1715</v>
      </c>
      <c r="N220" s="99" t="s">
        <v>32</v>
      </c>
      <c r="O220" s="99" t="s">
        <v>1716</v>
      </c>
      <c r="P220" s="99" t="s">
        <v>36</v>
      </c>
      <c r="Q220" s="99" t="s">
        <v>1717</v>
      </c>
      <c r="R220" s="99"/>
      <c r="S220" s="112" t="s">
        <v>208</v>
      </c>
      <c r="T220" s="40"/>
      <c r="U220" s="109" t="str">
        <f t="shared" si="3"/>
        <v>41138: Shot by an officer after he pointed a gun at the officer and a social worker. The officer and social worker were at his house to take guardianship of Willingham's disabled sister. http://www.wlwt.com/news/local-news/cincinnati/Man-dies-in-West-End-officer-involved-shooting/16178226</v>
      </c>
      <c r="V220" s="98"/>
      <c r="W220" s="109">
        <v>219.1</v>
      </c>
      <c r="X220" s="109"/>
      <c r="Y220" s="109"/>
      <c r="Z220" s="109"/>
      <c r="AA220" s="109"/>
      <c r="AB220" s="109"/>
      <c r="AC220" s="113"/>
      <c r="AD220" s="29"/>
      <c r="AE220" s="29"/>
      <c r="AF220" s="29"/>
      <c r="AG220" s="65"/>
    </row>
    <row r="221" spans="1:33" ht="14">
      <c r="A221" s="30">
        <v>41588.875439814801</v>
      </c>
      <c r="B221" s="99" t="s">
        <v>1718</v>
      </c>
      <c r="C221" s="121">
        <v>25</v>
      </c>
      <c r="D221" s="99" t="s">
        <v>1378</v>
      </c>
      <c r="E221" s="99" t="s">
        <v>40</v>
      </c>
      <c r="F221" s="99" t="s">
        <v>1719</v>
      </c>
      <c r="G221" s="42">
        <v>41178</v>
      </c>
      <c r="H221" s="99" t="s">
        <v>1720</v>
      </c>
      <c r="I221" s="99" t="s">
        <v>1721</v>
      </c>
      <c r="J221" s="99" t="s">
        <v>439</v>
      </c>
      <c r="K221" s="17" t="s">
        <v>1722</v>
      </c>
      <c r="L221" s="99" t="s">
        <v>1723</v>
      </c>
      <c r="M221" s="99" t="s">
        <v>1724</v>
      </c>
      <c r="N221" s="99" t="s">
        <v>32</v>
      </c>
      <c r="O221" s="99" t="s">
        <v>1725</v>
      </c>
      <c r="P221" s="99" t="s">
        <v>36</v>
      </c>
      <c r="Q221" s="99" t="s">
        <v>1726</v>
      </c>
      <c r="R221" s="99" t="s">
        <v>80</v>
      </c>
      <c r="S221" s="112" t="s">
        <v>1524</v>
      </c>
      <c r="T221" s="40"/>
      <c r="U221" s="109" t="str">
        <f t="shared" si="3"/>
        <v>41178: Worley was a suspect in recent home invasions. An officer spotted him sitting in a car at a gas station. When the officer approached and ordered Worley to show his hands, Worley pulled out a gun. Worley was fatally shot when he allegedly pointed the weapon at the officer. http://stlouis.cbslocal.com/2012/09/26/rock-hill-police-man-suspected-in-recent-home-invasion/</v>
      </c>
      <c r="V221" s="98"/>
      <c r="W221" s="109">
        <v>220.1</v>
      </c>
      <c r="X221" s="109"/>
      <c r="Y221" s="109"/>
      <c r="Z221" s="109"/>
      <c r="AA221" s="109"/>
      <c r="AB221" s="109"/>
      <c r="AC221" s="113"/>
      <c r="AD221" s="29"/>
      <c r="AE221" s="29"/>
      <c r="AF221" s="29"/>
      <c r="AG221" s="65"/>
    </row>
    <row r="222" spans="1:33" ht="14">
      <c r="A222" s="30">
        <v>41588.875439814801</v>
      </c>
      <c r="B222" s="99" t="s">
        <v>1727</v>
      </c>
      <c r="C222" s="121">
        <v>46</v>
      </c>
      <c r="D222" s="99" t="s">
        <v>23</v>
      </c>
      <c r="E222" s="99" t="s">
        <v>1728</v>
      </c>
      <c r="F222" s="99"/>
      <c r="G222" s="42">
        <v>37528</v>
      </c>
      <c r="H222" s="99" t="s">
        <v>1729</v>
      </c>
      <c r="I222" s="99" t="s">
        <v>1730</v>
      </c>
      <c r="J222" s="99" t="s">
        <v>1577</v>
      </c>
      <c r="K222" s="17" t="s">
        <v>1731</v>
      </c>
      <c r="L222" s="99" t="s">
        <v>1732</v>
      </c>
      <c r="M222" s="99" t="s">
        <v>1733</v>
      </c>
      <c r="N222" s="99" t="s">
        <v>32</v>
      </c>
      <c r="O222" s="99" t="s">
        <v>1734</v>
      </c>
      <c r="P222" s="99" t="s">
        <v>36</v>
      </c>
      <c r="Q222" s="99" t="s">
        <v>1735</v>
      </c>
      <c r="R222" s="99" t="s">
        <v>100</v>
      </c>
      <c r="S222" s="112" t="s">
        <v>1736</v>
      </c>
      <c r="T222" s="40"/>
      <c r="U222" s="109" t="str">
        <f t="shared" si="3"/>
        <v>37528: A St. Paul police officer shot and killed Ki Yang (“Mr. Yang”), a paranoid schizophrenic, in his home after Mr. Yang’s family requested assistance from 911 and a threatening incident ensued. http://media.ca8.uscourts.gov/opndir/07/04/062339P.pdf</v>
      </c>
      <c r="V222" s="98"/>
      <c r="W222" s="109">
        <v>221.1</v>
      </c>
      <c r="X222" s="109"/>
      <c r="Y222" s="109"/>
      <c r="Z222" s="109"/>
      <c r="AA222" s="109"/>
      <c r="AB222" s="109"/>
      <c r="AC222" s="113"/>
      <c r="AD222" s="29"/>
      <c r="AE222" s="29"/>
      <c r="AF222" s="29"/>
      <c r="AG222" s="65"/>
    </row>
    <row r="223" spans="1:33" ht="14">
      <c r="A223" s="30">
        <v>41588.875439814801</v>
      </c>
      <c r="B223" s="99" t="s">
        <v>1737</v>
      </c>
      <c r="C223" s="121" t="s">
        <v>256</v>
      </c>
      <c r="D223" s="99" t="s">
        <v>23</v>
      </c>
      <c r="E223" s="99" t="s">
        <v>82</v>
      </c>
      <c r="F223" s="99"/>
      <c r="G223" s="42">
        <v>41131</v>
      </c>
      <c r="H223" s="99" t="s">
        <v>1738</v>
      </c>
      <c r="I223" s="99" t="s">
        <v>412</v>
      </c>
      <c r="J223" s="17" t="s">
        <v>413</v>
      </c>
      <c r="K223" s="99">
        <v>72227</v>
      </c>
      <c r="L223" s="99" t="s">
        <v>414</v>
      </c>
      <c r="M223" s="99" t="s">
        <v>415</v>
      </c>
      <c r="N223" s="17" t="s">
        <v>32</v>
      </c>
      <c r="O223" s="99" t="s">
        <v>1739</v>
      </c>
      <c r="P223" s="99" t="s">
        <v>36</v>
      </c>
      <c r="Q223" s="99" t="s">
        <v>1740</v>
      </c>
      <c r="R223" s="112" t="s">
        <v>80</v>
      </c>
      <c r="S223" s="109" t="s">
        <v>208</v>
      </c>
      <c r="T223" s="40"/>
      <c r="U223" s="109" t="str">
        <f t="shared" si="3"/>
        <v>41131: Shot and killed by officers responding to a domestic dispute call. http://www.arktimes.com/ArkansasBlog/archives/2012/08/11/police-identify-man-shot-by-officer-responding-to-domestic-disturbance</v>
      </c>
      <c r="V223" s="98"/>
      <c r="W223" s="109">
        <v>222.1</v>
      </c>
      <c r="X223" s="109"/>
      <c r="Y223" s="109"/>
      <c r="Z223" s="109"/>
      <c r="AA223" s="109"/>
      <c r="AB223" s="109"/>
      <c r="AC223" s="113"/>
      <c r="AD223" s="29"/>
      <c r="AE223" s="29"/>
      <c r="AF223" s="29"/>
      <c r="AG223" s="65"/>
    </row>
    <row r="224" spans="1:33" ht="12">
      <c r="A224" s="30">
        <v>41588.875439814801</v>
      </c>
      <c r="B224" s="55" t="s">
        <v>1741</v>
      </c>
      <c r="C224" s="121">
        <v>58</v>
      </c>
      <c r="D224" s="109" t="s">
        <v>23</v>
      </c>
      <c r="E224" s="99" t="s">
        <v>82</v>
      </c>
      <c r="F224" s="109"/>
      <c r="G224" s="42">
        <v>38673</v>
      </c>
      <c r="H224" s="109" t="s">
        <v>1742</v>
      </c>
      <c r="I224" s="109" t="s">
        <v>1743</v>
      </c>
      <c r="J224" s="55" t="s">
        <v>223</v>
      </c>
      <c r="K224" s="98" t="s">
        <v>1744</v>
      </c>
      <c r="L224" s="109" t="s">
        <v>225</v>
      </c>
      <c r="M224" s="109" t="s">
        <v>1745</v>
      </c>
      <c r="N224" s="109" t="s">
        <v>32</v>
      </c>
      <c r="O224" s="109" t="s">
        <v>1746</v>
      </c>
      <c r="P224" s="109" t="s">
        <v>58</v>
      </c>
      <c r="Q224" s="109" t="s">
        <v>1747</v>
      </c>
      <c r="R224" s="109" t="s">
        <v>80</v>
      </c>
      <c r="S224" s="109" t="s">
        <v>308</v>
      </c>
      <c r="T224" s="109"/>
      <c r="U224" s="109" t="str">
        <f t="shared" si="3"/>
        <v>38673: After a robbery, pursuit, multiple vehicle jackings, a shootout occurred and Niedermann was shot to death. http://www.maine.gov/tools/whatsnew/index.php?topic=AGOffice_Press&amp;id=48436&amp;v=reportsarticle10</v>
      </c>
      <c r="V224" s="98"/>
      <c r="W224" s="109">
        <v>223.1</v>
      </c>
      <c r="X224" s="109"/>
      <c r="Y224" s="109"/>
      <c r="Z224" s="109"/>
      <c r="AA224" s="109"/>
      <c r="AB224" s="109"/>
      <c r="AC224" s="113"/>
      <c r="AD224" s="29"/>
      <c r="AE224" s="29"/>
      <c r="AF224" s="29"/>
      <c r="AG224" s="65"/>
    </row>
    <row r="225" spans="1:33" ht="14">
      <c r="A225" s="30">
        <v>41588.875439814801</v>
      </c>
      <c r="B225" s="99" t="s">
        <v>1748</v>
      </c>
      <c r="C225" s="121">
        <v>16</v>
      </c>
      <c r="D225" s="99" t="s">
        <v>23</v>
      </c>
      <c r="E225" s="99" t="s">
        <v>24</v>
      </c>
      <c r="F225" s="99" t="s">
        <v>1749</v>
      </c>
      <c r="G225" s="42">
        <v>41342</v>
      </c>
      <c r="H225" s="99" t="s">
        <v>1750</v>
      </c>
      <c r="I225" s="99" t="s">
        <v>151</v>
      </c>
      <c r="J225" s="99" t="s">
        <v>152</v>
      </c>
      <c r="K225" s="17" t="s">
        <v>153</v>
      </c>
      <c r="L225" s="99" t="s">
        <v>154</v>
      </c>
      <c r="M225" s="99" t="s">
        <v>313</v>
      </c>
      <c r="N225" s="99" t="s">
        <v>32</v>
      </c>
      <c r="O225" s="99" t="s">
        <v>1751</v>
      </c>
      <c r="P225" s="99" t="s">
        <v>36</v>
      </c>
      <c r="Q225" s="99" t="s">
        <v>1752</v>
      </c>
      <c r="R225" s="99"/>
      <c r="S225" s="112" t="s">
        <v>1753</v>
      </c>
      <c r="T225" s="40"/>
      <c r="U225" s="109" t="str">
        <f t="shared" si="3"/>
        <v>41342: Gray and some other people were standing outside a building when they were approached by plainclothes officers. The officers stated that Gray attempted to leave the area when he saw them. They stated that he adjusted his waistband and “continued to act in a suspicious manner." The officers said that Gray then drew a gun and pointed it at them, at which point they shot and killed him. http://www.nydailynews.com/new-york/brooklyn/kimani-gray-remembered-school-principal-heartfelt-letter-article-1.1290668</v>
      </c>
      <c r="V225" s="98"/>
      <c r="W225" s="109">
        <v>224.1</v>
      </c>
      <c r="X225" s="109"/>
      <c r="Y225" s="109"/>
      <c r="Z225" s="109"/>
      <c r="AA225" s="109"/>
      <c r="AB225" s="109"/>
      <c r="AC225" s="113"/>
      <c r="AD225" s="29"/>
      <c r="AE225" s="29"/>
      <c r="AF225" s="29"/>
      <c r="AG225" s="65"/>
    </row>
    <row r="226" spans="1:33" ht="14">
      <c r="A226" s="30">
        <v>41588.875439814801</v>
      </c>
      <c r="B226" s="99" t="s">
        <v>1754</v>
      </c>
      <c r="C226" s="121">
        <v>40</v>
      </c>
      <c r="D226" s="99" t="s">
        <v>91</v>
      </c>
      <c r="E226" s="99" t="s">
        <v>40</v>
      </c>
      <c r="F226" s="99"/>
      <c r="G226" s="42">
        <v>37636</v>
      </c>
      <c r="H226" s="99" t="s">
        <v>1755</v>
      </c>
      <c r="I226" s="99" t="s">
        <v>1756</v>
      </c>
      <c r="J226" s="99" t="s">
        <v>1757</v>
      </c>
      <c r="K226" s="17" t="s">
        <v>1758</v>
      </c>
      <c r="L226" s="99" t="s">
        <v>491</v>
      </c>
      <c r="M226" s="99" t="s">
        <v>1759</v>
      </c>
      <c r="N226" s="99" t="s">
        <v>314</v>
      </c>
      <c r="O226" s="99" t="s">
        <v>1760</v>
      </c>
      <c r="P226" s="99" t="s">
        <v>36</v>
      </c>
      <c r="Q226" s="99" t="s">
        <v>1761</v>
      </c>
      <c r="R226" s="99"/>
      <c r="S226" s="112" t="s">
        <v>282</v>
      </c>
      <c r="T226" s="40"/>
      <c r="U226" s="109" t="str">
        <f t="shared" si="3"/>
        <v>37636: Kjeston Rodgers was picketing the General Electric plant when she was struck by a police cruiser. http://www.wave3.com/story/1082927/ge-striker-hit-by-police-car</v>
      </c>
      <c r="V226" s="98"/>
      <c r="W226" s="109">
        <v>225.1</v>
      </c>
      <c r="X226" s="109"/>
      <c r="Y226" s="109"/>
      <c r="Z226" s="109"/>
      <c r="AA226" s="109"/>
      <c r="AB226" s="109"/>
      <c r="AC226" s="113"/>
      <c r="AD226" s="29"/>
      <c r="AE226" s="29"/>
      <c r="AF226" s="29"/>
      <c r="AG226" s="65"/>
    </row>
    <row r="227" spans="1:33" ht="14">
      <c r="A227" s="30">
        <v>41588.875439814801</v>
      </c>
      <c r="B227" s="99" t="s">
        <v>1762</v>
      </c>
      <c r="C227" s="121">
        <v>24</v>
      </c>
      <c r="D227" s="99" t="s">
        <v>23</v>
      </c>
      <c r="E227" s="99" t="s">
        <v>24</v>
      </c>
      <c r="F227" s="99" t="s">
        <v>1763</v>
      </c>
      <c r="G227" s="42">
        <v>41513</v>
      </c>
      <c r="H227" s="99" t="s">
        <v>1764</v>
      </c>
      <c r="I227" s="99" t="s">
        <v>840</v>
      </c>
      <c r="J227" s="99" t="s">
        <v>85</v>
      </c>
      <c r="K227" s="17" t="s">
        <v>841</v>
      </c>
      <c r="L227" s="99" t="s">
        <v>842</v>
      </c>
      <c r="M227" s="99" t="s">
        <v>843</v>
      </c>
      <c r="N227" s="99" t="s">
        <v>32</v>
      </c>
      <c r="O227" s="99" t="s">
        <v>1765</v>
      </c>
      <c r="P227" s="99" t="s">
        <v>36</v>
      </c>
      <c r="Q227" s="99" t="s">
        <v>1766</v>
      </c>
      <c r="R227" s="99" t="s">
        <v>80</v>
      </c>
      <c r="S227" s="112"/>
      <c r="T227" s="40"/>
      <c r="U227" s="109" t="str">
        <f t="shared" si="3"/>
        <v>41513: Germaine was shot and killed after pointing a gun at officers during a police chase. http://sanfrancisco.cbslocal.com/2013/08/28/police-involved-shooting-antioch/</v>
      </c>
      <c r="V227" s="98"/>
      <c r="W227" s="109">
        <v>226.1</v>
      </c>
      <c r="X227" s="109"/>
      <c r="Y227" s="109"/>
      <c r="Z227" s="109"/>
      <c r="AA227" s="109"/>
      <c r="AB227" s="109"/>
      <c r="AC227" s="113"/>
      <c r="AD227" s="29"/>
      <c r="AE227" s="29"/>
      <c r="AF227" s="29"/>
      <c r="AG227" s="65"/>
    </row>
    <row r="228" spans="1:33" ht="14">
      <c r="A228" s="30">
        <v>41588.875439814801</v>
      </c>
      <c r="B228" s="99" t="s">
        <v>1767</v>
      </c>
      <c r="C228" s="121" t="s">
        <v>361</v>
      </c>
      <c r="D228" s="99" t="s">
        <v>23</v>
      </c>
      <c r="E228" s="99" t="s">
        <v>82</v>
      </c>
      <c r="F228" s="99"/>
      <c r="G228" s="42">
        <v>40120</v>
      </c>
      <c r="H228" s="99" t="s">
        <v>1768</v>
      </c>
      <c r="I228" s="99" t="s">
        <v>412</v>
      </c>
      <c r="J228" s="17" t="s">
        <v>413</v>
      </c>
      <c r="K228" s="99">
        <v>72209</v>
      </c>
      <c r="L228" s="99" t="s">
        <v>414</v>
      </c>
      <c r="M228" s="99" t="s">
        <v>415</v>
      </c>
      <c r="N228" s="17" t="s">
        <v>32</v>
      </c>
      <c r="O228" s="99" t="s">
        <v>1769</v>
      </c>
      <c r="P228" s="99" t="s">
        <v>36</v>
      </c>
      <c r="Q228" s="99" t="s">
        <v>1770</v>
      </c>
      <c r="R228" s="112" t="s">
        <v>100</v>
      </c>
      <c r="S228" s="109" t="s">
        <v>208</v>
      </c>
      <c r="T228" s="40"/>
      <c r="U228" s="109" t="str">
        <f t="shared" si="3"/>
        <v>40120: Shot to death by police after making "a threatening move." Hawkins had allegedly used a kitchen knife to cut himself and his grandmother, who officers say he would not let out of the house when they arrived. The man had a history of mental illness, according to police and family members. http://www.theguardian.com/world/2013/apr/10/little-rock-arkansas-police-shooting-landris-hawkins</v>
      </c>
      <c r="V228" s="98"/>
      <c r="W228" s="109">
        <v>227.1</v>
      </c>
      <c r="X228" s="109"/>
      <c r="Y228" s="109"/>
      <c r="Z228" s="109"/>
      <c r="AA228" s="109"/>
      <c r="AB228" s="109"/>
      <c r="AC228" s="113"/>
      <c r="AD228" s="29"/>
      <c r="AE228" s="29"/>
      <c r="AF228" s="29"/>
      <c r="AG228" s="65"/>
    </row>
    <row r="229" spans="1:33" ht="14">
      <c r="A229" s="30">
        <v>41588.875439814801</v>
      </c>
      <c r="B229" s="99" t="s">
        <v>1771</v>
      </c>
      <c r="C229" s="121" t="s">
        <v>1449</v>
      </c>
      <c r="D229" s="99" t="s">
        <v>91</v>
      </c>
      <c r="E229" s="99" t="s">
        <v>24</v>
      </c>
      <c r="F229" s="99" t="s">
        <v>1772</v>
      </c>
      <c r="G229" s="42">
        <v>40565</v>
      </c>
      <c r="H229" s="99" t="s">
        <v>1773</v>
      </c>
      <c r="I229" s="99" t="s">
        <v>1774</v>
      </c>
      <c r="J229" s="17" t="s">
        <v>64</v>
      </c>
      <c r="K229" s="99">
        <v>39815</v>
      </c>
      <c r="L229" s="99" t="s">
        <v>1775</v>
      </c>
      <c r="M229" s="99" t="s">
        <v>1776</v>
      </c>
      <c r="N229" s="17" t="s">
        <v>314</v>
      </c>
      <c r="O229" s="99" t="s">
        <v>1777</v>
      </c>
      <c r="P229" s="99" t="s">
        <v>36</v>
      </c>
      <c r="Q229" s="99" t="s">
        <v>1778</v>
      </c>
      <c r="R229" s="112" t="s">
        <v>80</v>
      </c>
      <c r="S229" s="109" t="s">
        <v>208</v>
      </c>
      <c r="T229" s="40"/>
      <c r="U229" s="109" t="str">
        <f t="shared" si="3"/>
        <v>40565: Died from injuries following police use of a PIT maneuver on Sloan's vehicle. Sloan had made a U-turn after approaching a police safety check point. Witness report Sloan was not driving fast. Police later determined that Sloan was not licensed to drive in Georgia. http://www.walb.com/story/13893723/mother-dies-in-trooper-involved-wreck</v>
      </c>
      <c r="V229" s="98"/>
      <c r="W229" s="109">
        <v>228.1</v>
      </c>
      <c r="X229" s="109"/>
      <c r="Y229" s="109"/>
      <c r="Z229" s="109"/>
      <c r="AA229" s="109"/>
      <c r="AB229" s="109"/>
      <c r="AC229" s="113"/>
      <c r="AD229" s="29"/>
      <c r="AE229" s="29"/>
      <c r="AF229" s="29"/>
      <c r="AG229" s="65"/>
    </row>
    <row r="230" spans="1:33" ht="12">
      <c r="A230" s="30">
        <v>41588.875439814801</v>
      </c>
      <c r="B230" s="109" t="s">
        <v>1779</v>
      </c>
      <c r="C230" s="121">
        <v>27</v>
      </c>
      <c r="D230" s="109" t="s">
        <v>23</v>
      </c>
      <c r="E230" s="109" t="s">
        <v>40</v>
      </c>
      <c r="F230" s="109" t="s">
        <v>1780</v>
      </c>
      <c r="G230" s="42">
        <v>41205</v>
      </c>
      <c r="H230" s="109" t="s">
        <v>1781</v>
      </c>
      <c r="I230" s="55" t="s">
        <v>1782</v>
      </c>
      <c r="J230" s="55" t="s">
        <v>223</v>
      </c>
      <c r="K230" s="98" t="s">
        <v>1783</v>
      </c>
      <c r="L230" s="109" t="s">
        <v>1784</v>
      </c>
      <c r="M230" s="109" t="s">
        <v>1294</v>
      </c>
      <c r="N230" s="109" t="s">
        <v>32</v>
      </c>
      <c r="O230" s="109" t="s">
        <v>1785</v>
      </c>
      <c r="P230" s="109" t="s">
        <v>58</v>
      </c>
      <c r="Q230" s="55" t="s">
        <v>1786</v>
      </c>
      <c r="R230" s="109"/>
      <c r="S230" s="118" t="s">
        <v>591</v>
      </c>
      <c r="T230" s="109"/>
      <c r="U230" s="109" t="str">
        <f t="shared" si="3"/>
        <v>41205: After killing his father and his uncle, an armed Tilden tried to flank investigating officers, and they shot and killed him. http://www.maine.gov/tools/whatsnew/index.php?topic=AGOffice_Press&amp;id=477225&amp;v=reportsarticle10</v>
      </c>
      <c r="V230" s="98"/>
      <c r="W230" s="109">
        <v>229.1</v>
      </c>
      <c r="X230" s="109"/>
      <c r="Y230" s="109"/>
      <c r="Z230" s="109"/>
      <c r="AA230" s="109"/>
      <c r="AB230" s="109"/>
      <c r="AC230" s="113"/>
      <c r="AD230" s="29"/>
      <c r="AE230" s="29"/>
      <c r="AF230" s="29"/>
      <c r="AG230" s="65"/>
    </row>
    <row r="231" spans="1:33" ht="12">
      <c r="A231" s="30">
        <v>41588.875439814801</v>
      </c>
      <c r="B231" s="109" t="s">
        <v>1787</v>
      </c>
      <c r="C231" s="121">
        <v>39</v>
      </c>
      <c r="D231" s="109" t="s">
        <v>23</v>
      </c>
      <c r="E231" s="109" t="s">
        <v>40</v>
      </c>
      <c r="F231" s="109" t="s">
        <v>1788</v>
      </c>
      <c r="G231" s="42">
        <v>40831</v>
      </c>
      <c r="H231" s="109" t="s">
        <v>1789</v>
      </c>
      <c r="I231" s="109" t="s">
        <v>1790</v>
      </c>
      <c r="J231" s="109" t="s">
        <v>1791</v>
      </c>
      <c r="K231" s="98" t="s">
        <v>1792</v>
      </c>
      <c r="L231" s="109" t="s">
        <v>1793</v>
      </c>
      <c r="M231" s="109" t="s">
        <v>1794</v>
      </c>
      <c r="N231" s="109" t="s">
        <v>32</v>
      </c>
      <c r="O231" s="109" t="s">
        <v>1795</v>
      </c>
      <c r="P231" s="109" t="s">
        <v>58</v>
      </c>
      <c r="Q231" s="109" t="s">
        <v>1796</v>
      </c>
      <c r="R231" s="109" t="s">
        <v>100</v>
      </c>
      <c r="S231" s="25" t="s">
        <v>208</v>
      </c>
      <c r="T231" s="109"/>
      <c r="U231" s="109" t="str">
        <f t="shared" si="3"/>
        <v>40831: Shot after firing on police. Police were responding to Parera's call to 911 after Parera killed co-worker and threatened to escalate violence if approached. http://www.nj.com/news/index.ssf/2011/11/co-worker_mountain_lakes_shoot.html</v>
      </c>
      <c r="V231" s="98"/>
      <c r="W231" s="109">
        <v>230.1</v>
      </c>
      <c r="X231" s="109"/>
      <c r="Y231" s="109"/>
      <c r="Z231" s="109"/>
      <c r="AA231" s="109"/>
      <c r="AB231" s="109"/>
      <c r="AC231" s="113"/>
      <c r="AD231" s="29"/>
      <c r="AE231" s="29"/>
      <c r="AF231" s="29"/>
      <c r="AG231" s="65"/>
    </row>
    <row r="232" spans="1:33" ht="12">
      <c r="A232" s="30">
        <v>41588.875439814801</v>
      </c>
      <c r="B232" s="109" t="s">
        <v>1797</v>
      </c>
      <c r="C232" s="121">
        <v>77</v>
      </c>
      <c r="D232" s="109" t="s">
        <v>23</v>
      </c>
      <c r="E232" s="109" t="s">
        <v>82</v>
      </c>
      <c r="F232" s="109"/>
      <c r="G232" s="42">
        <v>41247</v>
      </c>
      <c r="H232" s="109" t="s">
        <v>1798</v>
      </c>
      <c r="I232" s="109" t="s">
        <v>1799</v>
      </c>
      <c r="J232" s="109" t="s">
        <v>233</v>
      </c>
      <c r="K232" s="98" t="s">
        <v>1800</v>
      </c>
      <c r="L232" s="109" t="s">
        <v>1801</v>
      </c>
      <c r="M232" s="109" t="s">
        <v>1802</v>
      </c>
      <c r="N232" s="109" t="s">
        <v>32</v>
      </c>
      <c r="O232" s="109" t="s">
        <v>1803</v>
      </c>
      <c r="P232" s="109" t="s">
        <v>760</v>
      </c>
      <c r="Q232" s="109" t="s">
        <v>1804</v>
      </c>
      <c r="R232" s="109" t="s">
        <v>36</v>
      </c>
      <c r="S232" s="25" t="s">
        <v>208</v>
      </c>
      <c r="T232" s="109"/>
      <c r="U232" s="109" t="str">
        <f t="shared" si="3"/>
        <v>41247: Officers arrived at Johnson's home to investigate a criminal mischief report. During the visit, officers attempted to subdue Johnson with a stun gun. After Johnson threw a hatchet at the officers, they opened fire, killing him. He died on scene. http://www.whas11.com/news/crimetracker/Deputies-kill-hatchet-throwing-SW-Indiana-man-182110481.html</v>
      </c>
      <c r="V232" s="98"/>
      <c r="W232" s="109">
        <v>231.1</v>
      </c>
      <c r="X232" s="109"/>
      <c r="Y232" s="109"/>
      <c r="Z232" s="109"/>
      <c r="AA232" s="109"/>
      <c r="AB232" s="109"/>
      <c r="AC232" s="113"/>
      <c r="AD232" s="29"/>
      <c r="AE232" s="29"/>
      <c r="AF232" s="29"/>
      <c r="AG232" s="65"/>
    </row>
    <row r="233" spans="1:33" ht="12">
      <c r="A233" s="30">
        <v>41588.875439814801</v>
      </c>
      <c r="B233" s="55" t="s">
        <v>1805</v>
      </c>
      <c r="C233" s="121">
        <v>36</v>
      </c>
      <c r="D233" s="109" t="s">
        <v>23</v>
      </c>
      <c r="E233" s="99" t="s">
        <v>82</v>
      </c>
      <c r="F233" s="109"/>
      <c r="G233" s="42">
        <v>36740</v>
      </c>
      <c r="H233" s="109" t="s">
        <v>1806</v>
      </c>
      <c r="I233" s="109" t="s">
        <v>1807</v>
      </c>
      <c r="J233" s="55" t="s">
        <v>223</v>
      </c>
      <c r="K233" s="98" t="s">
        <v>1808</v>
      </c>
      <c r="L233" s="109" t="s">
        <v>587</v>
      </c>
      <c r="M233" s="109" t="s">
        <v>1345</v>
      </c>
      <c r="N233" s="109" t="s">
        <v>32</v>
      </c>
      <c r="O233" s="109" t="s">
        <v>1809</v>
      </c>
      <c r="P233" s="109" t="s">
        <v>36</v>
      </c>
      <c r="Q233" s="109" t="s">
        <v>1810</v>
      </c>
      <c r="R233" s="109"/>
      <c r="S233" s="109" t="s">
        <v>308</v>
      </c>
      <c r="T233" s="109"/>
      <c r="U233" s="109" t="str">
        <f t="shared" si="3"/>
        <v>36740: Stewart was on the run after having failed to report to a six-year prison term for burglary. He took a family hostage and had them in the car during a high speed pursuit by police. He shot at police after a rollover accident, and they shot back, killing him. The hostages were uninjured. https://drive.google.com/file/d/0B-l9Ys3cd80fQng0dU5ZakVwcTdOZjN4cE51WWM3ZW8xdVl3/edit?usp=sharing</v>
      </c>
      <c r="V233" s="98"/>
      <c r="W233" s="109">
        <v>232.1</v>
      </c>
      <c r="X233" s="109"/>
      <c r="Y233" s="109"/>
      <c r="Z233" s="109"/>
      <c r="AA233" s="109"/>
      <c r="AB233" s="109"/>
      <c r="AC233" s="113"/>
      <c r="AD233" s="29"/>
      <c r="AE233" s="29"/>
      <c r="AF233" s="29"/>
      <c r="AG233" s="65"/>
    </row>
    <row r="234" spans="1:33" ht="14">
      <c r="A234" s="30">
        <v>41588.875439814801</v>
      </c>
      <c r="B234" s="99" t="s">
        <v>1811</v>
      </c>
      <c r="C234" s="121" t="s">
        <v>266</v>
      </c>
      <c r="D234" s="99" t="s">
        <v>91</v>
      </c>
      <c r="E234" s="99" t="s">
        <v>82</v>
      </c>
      <c r="F234" s="99"/>
      <c r="G234" s="42">
        <v>36707</v>
      </c>
      <c r="H234" s="99" t="s">
        <v>867</v>
      </c>
      <c r="I234" s="99" t="s">
        <v>868</v>
      </c>
      <c r="J234" s="17" t="s">
        <v>64</v>
      </c>
      <c r="K234" s="99">
        <v>31313</v>
      </c>
      <c r="L234" s="99" t="s">
        <v>869</v>
      </c>
      <c r="M234" s="99" t="s">
        <v>870</v>
      </c>
      <c r="N234" s="17" t="s">
        <v>871</v>
      </c>
      <c r="O234" s="99" t="s">
        <v>872</v>
      </c>
      <c r="P234" s="99" t="s">
        <v>873</v>
      </c>
      <c r="Q234" s="99" t="s">
        <v>874</v>
      </c>
      <c r="R234" s="112" t="s">
        <v>80</v>
      </c>
      <c r="S234" s="109" t="s">
        <v>208</v>
      </c>
      <c r="T234" s="40"/>
      <c r="U234" s="109" t="str">
        <f t="shared" si="3"/>
        <v>36707: Stabbed to death by off-duty police officer who was sentence to four life sentences for the crimes. http://savannahnow.com/stories/070700/LOCarrest.shtml</v>
      </c>
      <c r="V234" s="98"/>
      <c r="W234" s="109">
        <v>233.1</v>
      </c>
      <c r="X234" s="109"/>
      <c r="Y234" s="109"/>
      <c r="Z234" s="109"/>
      <c r="AA234" s="109"/>
      <c r="AB234" s="109"/>
      <c r="AC234" s="113"/>
      <c r="AD234" s="29"/>
      <c r="AE234" s="29"/>
      <c r="AF234" s="29"/>
      <c r="AG234" s="65"/>
    </row>
    <row r="235" spans="1:33" ht="14">
      <c r="A235" s="30">
        <v>41588.875439814801</v>
      </c>
      <c r="B235" s="99" t="s">
        <v>1812</v>
      </c>
      <c r="C235" s="121">
        <v>28</v>
      </c>
      <c r="D235" s="99" t="s">
        <v>23</v>
      </c>
      <c r="E235" s="99" t="s">
        <v>82</v>
      </c>
      <c r="F235" s="99"/>
      <c r="G235" s="42">
        <v>38133</v>
      </c>
      <c r="H235" s="99" t="s">
        <v>1813</v>
      </c>
      <c r="I235" s="99" t="s">
        <v>1814</v>
      </c>
      <c r="J235" s="99" t="s">
        <v>1577</v>
      </c>
      <c r="K235" s="17" t="s">
        <v>1815</v>
      </c>
      <c r="L235" s="99" t="s">
        <v>1816</v>
      </c>
      <c r="M235" s="99" t="s">
        <v>1817</v>
      </c>
      <c r="N235" s="99" t="s">
        <v>1818</v>
      </c>
      <c r="O235" s="99" t="s">
        <v>1819</v>
      </c>
      <c r="P235" s="99" t="s">
        <v>36</v>
      </c>
      <c r="Q235" s="99" t="s">
        <v>1820</v>
      </c>
      <c r="R235" s="99" t="s">
        <v>100</v>
      </c>
      <c r="S235" s="112"/>
      <c r="T235" s="40"/>
      <c r="U235" s="109" t="str">
        <f t="shared" si="3"/>
        <v>38133: Dobby appeared to be drunk before police arrived and he lost consciousness . Police performed CPR on him until an ambulance came, but he later died. A deadly mix of the drugs Ecstasy and PCP killed a Minneapolis man who died while in police custody, the Hennepin County medical examiner's office ruled http://huntchat.com/showthread.php?p=244495</v>
      </c>
      <c r="V235" s="98"/>
      <c r="W235" s="109">
        <v>234.1</v>
      </c>
      <c r="X235" s="109"/>
      <c r="Y235" s="109"/>
      <c r="Z235" s="109"/>
      <c r="AA235" s="109"/>
      <c r="AB235" s="109"/>
      <c r="AC235" s="113"/>
      <c r="AD235" s="29"/>
      <c r="AE235" s="29"/>
      <c r="AF235" s="29"/>
      <c r="AG235" s="65"/>
    </row>
    <row r="236" spans="1:33" ht="14">
      <c r="A236" s="30">
        <v>41588.875439814801</v>
      </c>
      <c r="B236" s="99" t="s">
        <v>1821</v>
      </c>
      <c r="C236" s="121">
        <v>36</v>
      </c>
      <c r="D236" s="99" t="s">
        <v>23</v>
      </c>
      <c r="E236" s="99" t="s">
        <v>24</v>
      </c>
      <c r="F236" s="99"/>
      <c r="G236" s="42">
        <v>37547</v>
      </c>
      <c r="H236" s="99" t="s">
        <v>1822</v>
      </c>
      <c r="I236" s="99" t="s">
        <v>327</v>
      </c>
      <c r="J236" s="99" t="s">
        <v>328</v>
      </c>
      <c r="K236" s="17" t="s">
        <v>1040</v>
      </c>
      <c r="L236" s="99" t="s">
        <v>329</v>
      </c>
      <c r="M236" s="99" t="s">
        <v>330</v>
      </c>
      <c r="N236" s="99" t="s">
        <v>474</v>
      </c>
      <c r="O236" s="99" t="s">
        <v>1823</v>
      </c>
      <c r="P236" s="99" t="s">
        <v>36</v>
      </c>
      <c r="Q236" s="99" t="s">
        <v>1824</v>
      </c>
      <c r="R236" s="99" t="s">
        <v>36</v>
      </c>
      <c r="S236" s="112" t="s">
        <v>282</v>
      </c>
      <c r="T236" s="40"/>
      <c r="U236" s="109" t="str">
        <f t="shared" si="3"/>
        <v>37547: Decquir died after he was chased on foot by police who saw him at 4:15 p.m. walking with an open can of beer in the 8900 block South Marshfield Avenue. After he was caught, Decquir told the officers that he had asthma and was having trouble breathing http://articles.chicagotribune.com/2002-10-21/news/0210210111_1_police-custody-autopsy-chased</v>
      </c>
      <c r="V236" s="98"/>
      <c r="W236" s="109">
        <v>235.1</v>
      </c>
      <c r="X236" s="109"/>
      <c r="Y236" s="109"/>
      <c r="Z236" s="109"/>
      <c r="AA236" s="109"/>
      <c r="AB236" s="109"/>
      <c r="AC236" s="113"/>
      <c r="AD236" s="29"/>
      <c r="AE236" s="29"/>
      <c r="AF236" s="29"/>
      <c r="AG236" s="65"/>
    </row>
    <row r="237" spans="1:33" ht="14">
      <c r="A237" s="30">
        <v>41588.875439814801</v>
      </c>
      <c r="B237" s="99" t="s">
        <v>1825</v>
      </c>
      <c r="C237" s="121" t="s">
        <v>647</v>
      </c>
      <c r="D237" s="99" t="s">
        <v>23</v>
      </c>
      <c r="E237" s="99" t="s">
        <v>173</v>
      </c>
      <c r="F237" s="99" t="s">
        <v>1826</v>
      </c>
      <c r="G237" s="42">
        <v>41111</v>
      </c>
      <c r="H237" s="99" t="s">
        <v>1827</v>
      </c>
      <c r="I237" s="99" t="s">
        <v>403</v>
      </c>
      <c r="J237" s="17" t="s">
        <v>85</v>
      </c>
      <c r="K237" s="99">
        <v>92805</v>
      </c>
      <c r="L237" s="99" t="s">
        <v>404</v>
      </c>
      <c r="M237" s="99" t="s">
        <v>405</v>
      </c>
      <c r="N237" s="17" t="s">
        <v>32</v>
      </c>
      <c r="O237" s="99" t="s">
        <v>1828</v>
      </c>
      <c r="P237" s="99" t="s">
        <v>58</v>
      </c>
      <c r="Q237" s="99" t="s">
        <v>1829</v>
      </c>
      <c r="R237" s="112" t="s">
        <v>80</v>
      </c>
      <c r="S237" s="109" t="s">
        <v>208</v>
      </c>
      <c r="T237" s="40"/>
      <c r="U237" s="109" t="str">
        <f t="shared" si="3"/>
        <v>41111: Officers saw Diaz talking to two men in a vehicle and, thinking the activity suspicious, approached the car. The car drove off and the officers pursued Diaz on foot, eventually shooting him. Diaz was unarmed. This incident sparked several days of unrest and conflict between police and protesters in the city. http://www.huffingtonpost.com/2012/07/23/manuel-diaz-police-shooting-protests_n_1694459.html</v>
      </c>
      <c r="V237" s="98"/>
      <c r="W237" s="109">
        <v>236.1</v>
      </c>
      <c r="X237" s="109"/>
      <c r="Y237" s="109"/>
      <c r="Z237" s="109"/>
      <c r="AA237" s="109"/>
      <c r="AB237" s="109"/>
      <c r="AC237" s="113"/>
      <c r="AD237" s="29"/>
      <c r="AE237" s="29"/>
      <c r="AF237" s="29"/>
      <c r="AG237" s="65"/>
    </row>
    <row r="238" spans="1:33" ht="14">
      <c r="A238" s="30">
        <v>41588.875439814801</v>
      </c>
      <c r="B238" s="99" t="s">
        <v>1830</v>
      </c>
      <c r="C238" s="121">
        <v>24</v>
      </c>
      <c r="D238" s="99" t="s">
        <v>91</v>
      </c>
      <c r="E238" s="99" t="s">
        <v>82</v>
      </c>
      <c r="F238" s="99"/>
      <c r="G238" s="42">
        <v>37107</v>
      </c>
      <c r="H238" s="99" t="s">
        <v>310</v>
      </c>
      <c r="I238" s="99" t="s">
        <v>311</v>
      </c>
      <c r="J238" s="99" t="s">
        <v>152</v>
      </c>
      <c r="K238" s="17" t="s">
        <v>312</v>
      </c>
      <c r="L238" s="99" t="s">
        <v>154</v>
      </c>
      <c r="M238" s="99" t="s">
        <v>313</v>
      </c>
      <c r="N238" s="99" t="s">
        <v>314</v>
      </c>
      <c r="O238" s="99" t="s">
        <v>315</v>
      </c>
      <c r="P238" s="99" t="s">
        <v>316</v>
      </c>
      <c r="Q238" s="99" t="s">
        <v>317</v>
      </c>
      <c r="R238" s="99" t="s">
        <v>80</v>
      </c>
      <c r="S238" s="112"/>
      <c r="T238" s="40"/>
      <c r="U238" s="109" t="str">
        <f t="shared" si="3"/>
        <v>37107: Around 9PM on August 4th, 2001 Herrera/Pena family were crossing 3rd Avenue on 46th Street in Sunset Park, Brooklyn, when all of them were struck by NYPD officer Joseph Gray who was driving a minivan, drunk, after 12 hours of drinking and hanging out in a strip club. http://nypost.com/2001/09/05/dwi-cop-charged-in-death-of-baby/</v>
      </c>
      <c r="V238" s="98"/>
      <c r="W238" s="109">
        <v>237.1</v>
      </c>
      <c r="X238" s="109"/>
      <c r="Y238" s="109"/>
      <c r="Z238" s="109"/>
      <c r="AA238" s="109"/>
      <c r="AB238" s="109"/>
      <c r="AC238" s="113"/>
      <c r="AD238" s="29"/>
      <c r="AE238" s="29"/>
      <c r="AF238" s="29"/>
      <c r="AG238" s="65"/>
    </row>
    <row r="239" spans="1:33" ht="14">
      <c r="A239" s="30">
        <v>41588.875439814801</v>
      </c>
      <c r="B239" s="99" t="s">
        <v>1831</v>
      </c>
      <c r="C239" s="121">
        <v>50</v>
      </c>
      <c r="D239" s="99" t="s">
        <v>23</v>
      </c>
      <c r="E239" s="99" t="s">
        <v>82</v>
      </c>
      <c r="F239" s="99"/>
      <c r="G239" s="42">
        <v>41368</v>
      </c>
      <c r="H239" s="99" t="s">
        <v>1832</v>
      </c>
      <c r="I239" s="99" t="s">
        <v>539</v>
      </c>
      <c r="J239" s="17" t="s">
        <v>85</v>
      </c>
      <c r="K239" s="99">
        <v>90004</v>
      </c>
      <c r="L239" s="99" t="s">
        <v>539</v>
      </c>
      <c r="M239" s="99" t="s">
        <v>540</v>
      </c>
      <c r="N239" s="17" t="s">
        <v>262</v>
      </c>
      <c r="O239" s="99" t="s">
        <v>1833</v>
      </c>
      <c r="P239" s="99" t="s">
        <v>36</v>
      </c>
      <c r="Q239" s="99" t="s">
        <v>1834</v>
      </c>
      <c r="R239" s="112" t="s">
        <v>80</v>
      </c>
      <c r="S239" s="109" t="s">
        <v>208</v>
      </c>
      <c r="T239" s="40"/>
      <c r="U239" s="109" t="str">
        <f t="shared" si="3"/>
        <v>41368: 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 http://articles.latimes.com/2013/apr/30/local/la-me-ln-dui-suspect-taser-20130430</v>
      </c>
      <c r="V239" s="98"/>
      <c r="W239" s="109">
        <v>238.1</v>
      </c>
      <c r="X239" s="109"/>
      <c r="Y239" s="109"/>
      <c r="Z239" s="109"/>
      <c r="AA239" s="109"/>
      <c r="AB239" s="109"/>
      <c r="AC239" s="113"/>
      <c r="AD239" s="29"/>
      <c r="AE239" s="29"/>
      <c r="AF239" s="29"/>
      <c r="AG239" s="65"/>
    </row>
    <row r="240" spans="1:33" ht="14">
      <c r="A240" s="30">
        <v>41588.875439814801</v>
      </c>
      <c r="B240" s="99" t="s">
        <v>1835</v>
      </c>
      <c r="C240" s="121" t="s">
        <v>488</v>
      </c>
      <c r="D240" s="99" t="s">
        <v>23</v>
      </c>
      <c r="E240" s="99" t="s">
        <v>173</v>
      </c>
      <c r="F240" s="99" t="s">
        <v>1836</v>
      </c>
      <c r="G240" s="42">
        <v>40974</v>
      </c>
      <c r="H240" s="99" t="s">
        <v>1837</v>
      </c>
      <c r="I240" s="99" t="s">
        <v>403</v>
      </c>
      <c r="J240" s="17" t="s">
        <v>85</v>
      </c>
      <c r="K240" s="99">
        <v>92802</v>
      </c>
      <c r="L240" s="99" t="s">
        <v>404</v>
      </c>
      <c r="M240" s="99" t="s">
        <v>405</v>
      </c>
      <c r="N240" s="17" t="s">
        <v>32</v>
      </c>
      <c r="O240" s="99" t="s">
        <v>1838</v>
      </c>
      <c r="P240" s="99" t="s">
        <v>58</v>
      </c>
      <c r="Q240" s="99" t="s">
        <v>1839</v>
      </c>
      <c r="R240" s="112" t="s">
        <v>80</v>
      </c>
      <c r="S240" s="109" t="s">
        <v>208</v>
      </c>
      <c r="T240" s="40"/>
      <c r="U240" s="109" t="str">
        <f t="shared" si="3"/>
        <v>40974: Shot to death after turning towards an officer with a shotgun in hand. http://blogs.ocweekly.com/navelgazing/2013/01/martin_hernandez_anaheim_police_shooting.php</v>
      </c>
      <c r="V240" s="98"/>
      <c r="W240" s="109">
        <v>239.1</v>
      </c>
      <c r="X240" s="109"/>
      <c r="Y240" s="109"/>
      <c r="Z240" s="109"/>
      <c r="AA240" s="109"/>
      <c r="AB240" s="109"/>
      <c r="AC240" s="113"/>
      <c r="AD240" s="29"/>
      <c r="AE240" s="29"/>
      <c r="AF240" s="29"/>
      <c r="AG240" s="65"/>
    </row>
    <row r="241" spans="1:33" ht="12">
      <c r="A241" s="30">
        <v>41588.875439814801</v>
      </c>
      <c r="B241" s="109" t="s">
        <v>1840</v>
      </c>
      <c r="C241" s="121">
        <v>29</v>
      </c>
      <c r="D241" s="109" t="s">
        <v>23</v>
      </c>
      <c r="E241" s="109" t="s">
        <v>40</v>
      </c>
      <c r="F241" s="109" t="s">
        <v>1841</v>
      </c>
      <c r="G241" s="42">
        <v>41327</v>
      </c>
      <c r="H241" s="109" t="s">
        <v>1842</v>
      </c>
      <c r="I241" s="109" t="s">
        <v>1629</v>
      </c>
      <c r="J241" s="109" t="s">
        <v>439</v>
      </c>
      <c r="K241" s="98" t="s">
        <v>1843</v>
      </c>
      <c r="L241" s="109" t="s">
        <v>1844</v>
      </c>
      <c r="M241" s="109" t="s">
        <v>1845</v>
      </c>
      <c r="N241" s="109" t="s">
        <v>32</v>
      </c>
      <c r="O241" s="109" t="s">
        <v>1846</v>
      </c>
      <c r="P241" s="109" t="s">
        <v>58</v>
      </c>
      <c r="Q241" s="109" t="s">
        <v>1847</v>
      </c>
      <c r="R241" s="109"/>
      <c r="S241" s="25" t="s">
        <v>208</v>
      </c>
      <c r="T241" s="109"/>
      <c r="U241" s="109" t="str">
        <f t="shared" si="3"/>
        <v>41327: Police were investigating two burglaries and attempting to execute a search warrant on a property when they encountered Potts, who fled. Potts was killed by members of a Special Response Team after allegedly firing at officers. http://archive.news-leader.com/article/20131231/NEWS01/312310101/Martin-Y-Potts-shooting-springfield-missouri</v>
      </c>
      <c r="V241" s="98"/>
      <c r="W241" s="109">
        <v>240.1</v>
      </c>
      <c r="X241" s="109"/>
      <c r="Y241" s="109"/>
      <c r="Z241" s="109"/>
      <c r="AA241" s="109"/>
      <c r="AB241" s="109"/>
      <c r="AC241" s="113"/>
      <c r="AD241" s="29"/>
      <c r="AE241" s="29"/>
      <c r="AF241" s="29"/>
      <c r="AG241" s="65"/>
    </row>
    <row r="242" spans="1:33" ht="14">
      <c r="A242" s="30">
        <v>41588.875439814801</v>
      </c>
      <c r="B242" s="99" t="s">
        <v>1848</v>
      </c>
      <c r="C242" s="121">
        <v>22</v>
      </c>
      <c r="D242" s="99" t="s">
        <v>23</v>
      </c>
      <c r="E242" s="99" t="s">
        <v>82</v>
      </c>
      <c r="F242" s="99"/>
      <c r="G242" s="42">
        <v>41571</v>
      </c>
      <c r="H242" s="99" t="s">
        <v>1849</v>
      </c>
      <c r="I242" s="99" t="s">
        <v>347</v>
      </c>
      <c r="J242" s="17" t="s">
        <v>213</v>
      </c>
      <c r="K242" s="99">
        <v>77051</v>
      </c>
      <c r="L242" s="99" t="s">
        <v>819</v>
      </c>
      <c r="M242" s="99" t="s">
        <v>829</v>
      </c>
      <c r="N242" s="17" t="s">
        <v>32</v>
      </c>
      <c r="O242" s="99" t="s">
        <v>1850</v>
      </c>
      <c r="P242" s="99" t="s">
        <v>36</v>
      </c>
      <c r="Q242" s="99" t="s">
        <v>1851</v>
      </c>
      <c r="R242" s="112" t="s">
        <v>80</v>
      </c>
      <c r="S242" s="109" t="s">
        <v>208</v>
      </c>
      <c r="T242" s="40"/>
      <c r="U242" s="109" t="str">
        <f t="shared" si="3"/>
        <v>41571: Swiney was fatally shot by police after holding a large knife dragging his mother down the hallway. His mother was treated at a hospital for stab wounds. http://abclocal.go.com//story?section=news/local&amp;id=9300639</v>
      </c>
      <c r="V242" s="98"/>
      <c r="W242" s="109">
        <v>241.1</v>
      </c>
      <c r="X242" s="109"/>
      <c r="Y242" s="109"/>
      <c r="Z242" s="109"/>
      <c r="AA242" s="109"/>
      <c r="AB242" s="109"/>
      <c r="AC242" s="113"/>
      <c r="AD242" s="29"/>
      <c r="AE242" s="29"/>
      <c r="AF242" s="29"/>
      <c r="AG242" s="65"/>
    </row>
    <row r="243" spans="1:33" ht="14">
      <c r="A243" s="30">
        <v>41588.875439814801</v>
      </c>
      <c r="B243" s="99" t="s">
        <v>1852</v>
      </c>
      <c r="C243" s="121" t="s">
        <v>1853</v>
      </c>
      <c r="D243" s="99" t="s">
        <v>23</v>
      </c>
      <c r="E243" s="99" t="s">
        <v>40</v>
      </c>
      <c r="F243" s="99" t="s">
        <v>1854</v>
      </c>
      <c r="G243" s="42">
        <v>41092</v>
      </c>
      <c r="H243" s="99" t="s">
        <v>1855</v>
      </c>
      <c r="I243" s="99" t="s">
        <v>1856</v>
      </c>
      <c r="J243" s="17" t="s">
        <v>85</v>
      </c>
      <c r="K243" s="99">
        <v>93427</v>
      </c>
      <c r="L243" s="99" t="s">
        <v>1857</v>
      </c>
      <c r="M243" s="99" t="s">
        <v>1858</v>
      </c>
      <c r="N243" s="17" t="s">
        <v>32</v>
      </c>
      <c r="O243" s="99" t="s">
        <v>1859</v>
      </c>
      <c r="P243" s="99" t="s">
        <v>58</v>
      </c>
      <c r="Q243" s="99" t="s">
        <v>1860</v>
      </c>
      <c r="R243" s="112" t="s">
        <v>80</v>
      </c>
      <c r="S243" s="109" t="s">
        <v>208</v>
      </c>
      <c r="T243" s="40"/>
      <c r="U243" s="109" t="str">
        <f t="shared" si="3"/>
        <v>41092: Berg was shot to death on Hwy 101 following a pursuit down Hwy 246 that began with a 911 call about a burglary. After officers attempted to cut him off, Berg allegedly rammed into a deputy's car, and that deputy opened fire and killed Berg. http://www.lompocrecord.com/news/local/crime-and-courts/deputy-on-leave-after-fatal-shooting/article_c82000f8-c72d-11e1-ade8-001a4bcf887a.html</v>
      </c>
      <c r="V243" s="98"/>
      <c r="W243" s="109">
        <v>242.1</v>
      </c>
      <c r="X243" s="109"/>
      <c r="Y243" s="109"/>
      <c r="Z243" s="109"/>
      <c r="AA243" s="109"/>
      <c r="AB243" s="109"/>
      <c r="AC243" s="113"/>
      <c r="AD243" s="29"/>
      <c r="AE243" s="29"/>
      <c r="AF243" s="29"/>
      <c r="AG243" s="65"/>
    </row>
    <row r="244" spans="1:33" ht="12">
      <c r="A244" s="30">
        <v>41588.875439814801</v>
      </c>
      <c r="B244" s="109" t="s">
        <v>1861</v>
      </c>
      <c r="C244" s="121">
        <v>42</v>
      </c>
      <c r="D244" s="109" t="s">
        <v>23</v>
      </c>
      <c r="E244" s="109" t="s">
        <v>40</v>
      </c>
      <c r="F244" s="109" t="s">
        <v>1862</v>
      </c>
      <c r="G244" s="42">
        <v>41177</v>
      </c>
      <c r="H244" s="109" t="s">
        <v>1863</v>
      </c>
      <c r="I244" s="109" t="s">
        <v>212</v>
      </c>
      <c r="J244" s="109" t="s">
        <v>213</v>
      </c>
      <c r="K244" s="98" t="s">
        <v>1864</v>
      </c>
      <c r="L244" s="109" t="s">
        <v>215</v>
      </c>
      <c r="M244" s="109" t="s">
        <v>216</v>
      </c>
      <c r="N244" s="109" t="s">
        <v>32</v>
      </c>
      <c r="O244" s="109" t="s">
        <v>1865</v>
      </c>
      <c r="P244" s="109" t="s">
        <v>36</v>
      </c>
      <c r="Q244" s="109" t="s">
        <v>1866</v>
      </c>
      <c r="R244" s="109" t="s">
        <v>80</v>
      </c>
      <c r="S244" s="25" t="s">
        <v>208</v>
      </c>
      <c r="T244" s="109"/>
      <c r="U244" s="109" t="str">
        <f t="shared" si="3"/>
        <v>41177: Paladino stole an SUV from a car dealership earlier in the day. When police found the vehicle in a hotel parking lot, they attempted to arrest Paladino. Paladino got in the vehicle and allegedly drove at an officer. The officer shot Paladino, who died the following day from his wounds. http://www.statesman.com/news/news/crime-law/suspect-shot-by-police-remains-in-grave-condition-/nSMch/</v>
      </c>
      <c r="V244" s="98"/>
      <c r="W244" s="109">
        <v>243.1</v>
      </c>
      <c r="X244" s="109"/>
      <c r="Y244" s="109"/>
      <c r="Z244" s="109"/>
      <c r="AA244" s="109"/>
      <c r="AB244" s="109"/>
      <c r="AC244" s="113"/>
      <c r="AD244" s="29"/>
      <c r="AE244" s="29"/>
      <c r="AF244" s="29"/>
      <c r="AG244" s="65"/>
    </row>
    <row r="245" spans="1:33" ht="13.5" customHeight="1">
      <c r="A245" s="30">
        <v>41588.875439814801</v>
      </c>
      <c r="B245" s="55" t="s">
        <v>1867</v>
      </c>
      <c r="C245" s="121">
        <v>5</v>
      </c>
      <c r="D245" s="109" t="s">
        <v>23</v>
      </c>
      <c r="E245" s="99" t="s">
        <v>40</v>
      </c>
      <c r="F245" s="109"/>
      <c r="G245" s="63">
        <v>41296</v>
      </c>
      <c r="H245" s="109" t="s">
        <v>1018</v>
      </c>
      <c r="I245" s="55" t="s">
        <v>1019</v>
      </c>
      <c r="J245" s="55" t="s">
        <v>53</v>
      </c>
      <c r="K245" s="98" t="s">
        <v>1020</v>
      </c>
      <c r="L245" s="109" t="s">
        <v>55</v>
      </c>
      <c r="M245" s="109" t="s">
        <v>56</v>
      </c>
      <c r="N245" s="109" t="s">
        <v>32</v>
      </c>
      <c r="O245" s="109" t="s">
        <v>1868</v>
      </c>
      <c r="P245" s="109" t="s">
        <v>1464</v>
      </c>
      <c r="Q245" s="51" t="s">
        <v>1022</v>
      </c>
      <c r="R245" s="99" t="s">
        <v>80</v>
      </c>
      <c r="S245" s="112" t="s">
        <v>598</v>
      </c>
      <c r="T245" s="112"/>
      <c r="U245" s="109" t="str">
        <f t="shared" si="3"/>
        <v>41296: Wife and child (Maximillian) killed during a domestic dispute incident by their husband/father who was a Las Vegas Police Lieutenant. Subject then set fire to the house, called 911 and waited for officers to arrive after which he stepped inside and shot himself. http://www.fox5vegas.com/story/20640342/police-metro-lieutenant-kills-self-wife-and-child</v>
      </c>
      <c r="V245" s="98"/>
      <c r="W245" s="109">
        <v>244.1</v>
      </c>
      <c r="X245" s="109"/>
      <c r="Y245" s="109"/>
      <c r="Z245" s="109"/>
      <c r="AA245" s="109"/>
      <c r="AB245" s="109"/>
      <c r="AC245" s="113"/>
      <c r="AD245" s="29"/>
      <c r="AE245" s="29"/>
      <c r="AF245" s="29"/>
      <c r="AG245" s="65"/>
    </row>
    <row r="246" spans="1:33" ht="14">
      <c r="A246" s="30">
        <v>41588.875439814801</v>
      </c>
      <c r="B246" s="99" t="s">
        <v>1869</v>
      </c>
      <c r="C246" s="121">
        <v>32</v>
      </c>
      <c r="D246" s="99" t="s">
        <v>91</v>
      </c>
      <c r="E246" s="99" t="s">
        <v>40</v>
      </c>
      <c r="F246" s="99"/>
      <c r="G246" s="42">
        <v>37720</v>
      </c>
      <c r="H246" s="99" t="s">
        <v>1870</v>
      </c>
      <c r="I246" s="99" t="s">
        <v>1871</v>
      </c>
      <c r="J246" s="99" t="s">
        <v>1357</v>
      </c>
      <c r="K246" s="17" t="s">
        <v>1872</v>
      </c>
      <c r="L246" s="99" t="s">
        <v>1359</v>
      </c>
      <c r="M246" s="99" t="s">
        <v>1873</v>
      </c>
      <c r="N246" s="99" t="s">
        <v>32</v>
      </c>
      <c r="O246" s="99" t="s">
        <v>1874</v>
      </c>
      <c r="P246" s="99" t="s">
        <v>949</v>
      </c>
      <c r="Q246" s="99" t="s">
        <v>1362</v>
      </c>
      <c r="R246" s="99" t="s">
        <v>80</v>
      </c>
      <c r="S246" s="112" t="s">
        <v>1363</v>
      </c>
      <c r="T246" s="40"/>
      <c r="U246" s="109" t="str">
        <f t="shared" si="3"/>
        <v>37720: Milton and Melody Sanchez had committed an armed robbery at a local restaurant on March 30, 2003. On April 5, 2003, a male and female, subsequently identified as Milton and Melody Sanchez, committed an armed robbery at a local beauty supply business. On April 8, 2003, BPD received information that Milton and Melody had planned a second armed robbery at the same restaurant as March 30, 2003. On April 9, 2003, BPD attempted to arrest them at a local gas station. They fled; resulting in a pursuit with shots fired striking an ACSO vehicle. They failed to stop after being rammed by an ACSO vehicle. They ultimately drove onto an active runway at the airport where they shot at BPD officers who returned fire. They were finally stopped on an airport runway after an ACSO deputy executed a “PIT” maneuver on their vehicle. Milton fatally shot Melody and then himself. Melody was deceased at the scene; Milton later died at a local hospital. https://drive.google.com/file/d/0B-l9Ys3cd80fSTN0UzhoREh1dFBDUVR6U2tnYkVWYjNWZ0hz/edit?usp=sharing</v>
      </c>
      <c r="V246" s="98"/>
      <c r="W246" s="109">
        <v>245.1</v>
      </c>
      <c r="X246" s="109"/>
      <c r="Y246" s="109"/>
      <c r="Z246" s="109"/>
      <c r="AA246" s="109"/>
      <c r="AB246" s="109"/>
      <c r="AC246" s="113"/>
      <c r="AD246" s="29"/>
      <c r="AE246" s="29"/>
      <c r="AF246" s="29"/>
      <c r="AG246" s="65"/>
    </row>
    <row r="247" spans="1:33" ht="14">
      <c r="A247" s="30">
        <v>41588.875439814801</v>
      </c>
      <c r="B247" s="99" t="s">
        <v>1875</v>
      </c>
      <c r="C247" s="121">
        <v>44</v>
      </c>
      <c r="D247" s="99" t="s">
        <v>23</v>
      </c>
      <c r="E247" s="99" t="s">
        <v>40</v>
      </c>
      <c r="F247" s="99" t="s">
        <v>1876</v>
      </c>
      <c r="G247" s="42">
        <v>41494</v>
      </c>
      <c r="H247" s="99" t="s">
        <v>1877</v>
      </c>
      <c r="I247" s="99" t="s">
        <v>756</v>
      </c>
      <c r="J247" s="17" t="s">
        <v>439</v>
      </c>
      <c r="K247" s="99">
        <v>64105</v>
      </c>
      <c r="L247" s="99" t="s">
        <v>165</v>
      </c>
      <c r="M247" s="99" t="s">
        <v>1878</v>
      </c>
      <c r="N247" s="17" t="s">
        <v>32</v>
      </c>
      <c r="O247" s="99" t="s">
        <v>1879</v>
      </c>
      <c r="P247" s="99" t="s">
        <v>36</v>
      </c>
      <c r="Q247" s="99" t="s">
        <v>1880</v>
      </c>
      <c r="R247" s="112" t="s">
        <v>80</v>
      </c>
      <c r="S247" s="109" t="s">
        <v>208</v>
      </c>
      <c r="T247" s="40"/>
      <c r="U247" s="109" t="str">
        <f t="shared" si="3"/>
        <v>41494: A man wanted for an alleged parole violation was resisting arrest and then was shot by police. Police said he pointed his finger at them like a gun. http://www.kctv5.com/story/23088794/kansas-city-police-officers-shoot-armed-man</v>
      </c>
      <c r="V247" s="98"/>
      <c r="W247" s="109">
        <v>246.1</v>
      </c>
      <c r="X247" s="109"/>
      <c r="Y247" s="109"/>
      <c r="Z247" s="109"/>
      <c r="AA247" s="109"/>
      <c r="AB247" s="109"/>
      <c r="AC247" s="113"/>
      <c r="AD247" s="29"/>
      <c r="AE247" s="29"/>
      <c r="AF247" s="29"/>
      <c r="AG247" s="65"/>
    </row>
    <row r="248" spans="1:33" ht="12">
      <c r="A248" s="30">
        <v>41588.875439814801</v>
      </c>
      <c r="B248" s="55" t="s">
        <v>1881</v>
      </c>
      <c r="C248" s="121">
        <v>61</v>
      </c>
      <c r="D248" s="109" t="s">
        <v>23</v>
      </c>
      <c r="E248" s="99" t="s">
        <v>82</v>
      </c>
      <c r="F248" s="109"/>
      <c r="G248" s="42">
        <v>37312</v>
      </c>
      <c r="H248" s="109" t="s">
        <v>1882</v>
      </c>
      <c r="I248" s="109" t="s">
        <v>1883</v>
      </c>
      <c r="J248" s="55" t="s">
        <v>223</v>
      </c>
      <c r="K248" s="98" t="s">
        <v>1884</v>
      </c>
      <c r="L248" s="109" t="s">
        <v>1003</v>
      </c>
      <c r="M248" s="109" t="s">
        <v>1885</v>
      </c>
      <c r="N248" s="109" t="s">
        <v>32</v>
      </c>
      <c r="O248" s="109" t="s">
        <v>1886</v>
      </c>
      <c r="P248" s="109" t="s">
        <v>58</v>
      </c>
      <c r="Q248" s="109" t="s">
        <v>1887</v>
      </c>
      <c r="R248" s="109" t="s">
        <v>100</v>
      </c>
      <c r="S248" s="109" t="s">
        <v>308</v>
      </c>
      <c r="T248" s="109"/>
      <c r="U248" s="109" t="str">
        <f t="shared" si="3"/>
        <v>37312: Buchanan shot and killed by Lincoln County sheriff’s deputies who are trying to take him into protective custody because of his mental illness. http://archive.bangordailynews.com/2006/02/23/suit-in-somerville-mans-death-dismissed/</v>
      </c>
      <c r="V248" s="98"/>
      <c r="W248" s="109">
        <v>247.1</v>
      </c>
      <c r="X248" s="109"/>
      <c r="Y248" s="109"/>
      <c r="Z248" s="109"/>
      <c r="AA248" s="109"/>
      <c r="AB248" s="109"/>
      <c r="AC248" s="113"/>
      <c r="AD248" s="29"/>
      <c r="AE248" s="29"/>
      <c r="AF248" s="29"/>
      <c r="AG248" s="65"/>
    </row>
    <row r="249" spans="1:33" ht="14">
      <c r="A249" s="30">
        <v>41588.875439814801</v>
      </c>
      <c r="B249" s="99" t="s">
        <v>1888</v>
      </c>
      <c r="C249" s="121" t="s">
        <v>1889</v>
      </c>
      <c r="D249" s="99" t="s">
        <v>23</v>
      </c>
      <c r="E249" s="99" t="s">
        <v>40</v>
      </c>
      <c r="F249" s="99" t="s">
        <v>1890</v>
      </c>
      <c r="G249" s="42">
        <v>40134</v>
      </c>
      <c r="H249" s="99" t="s">
        <v>1891</v>
      </c>
      <c r="I249" s="99" t="s">
        <v>1173</v>
      </c>
      <c r="J249" s="17" t="s">
        <v>64</v>
      </c>
      <c r="K249" s="99">
        <v>30904</v>
      </c>
      <c r="L249" s="99" t="s">
        <v>1892</v>
      </c>
      <c r="M249" s="99" t="s">
        <v>1893</v>
      </c>
      <c r="N249" s="17" t="s">
        <v>32</v>
      </c>
      <c r="O249" s="99" t="s">
        <v>1894</v>
      </c>
      <c r="P249" s="99" t="s">
        <v>36</v>
      </c>
      <c r="Q249" s="99" t="s">
        <v>1895</v>
      </c>
      <c r="R249" s="112" t="s">
        <v>80</v>
      </c>
      <c r="S249" s="109" t="s">
        <v>208</v>
      </c>
      <c r="T249" s="40"/>
      <c r="U249" s="109" t="str">
        <f t="shared" si="3"/>
        <v>40134: Shot while backing vehicle towards officers. Nestor was wanted a on drugs possession warrant. Police approached Nestor at his home while loading possessions into his vehicle in an apparent attempt to flee. http://www.wrdw.com/news/crimeteam12/headlines/70337642.html</v>
      </c>
      <c r="V249" s="98"/>
      <c r="W249" s="109">
        <v>248.1</v>
      </c>
      <c r="X249" s="109"/>
      <c r="Y249" s="109"/>
      <c r="Z249" s="109"/>
      <c r="AA249" s="109"/>
      <c r="AB249" s="109"/>
      <c r="AC249" s="113"/>
      <c r="AD249" s="29"/>
      <c r="AE249" s="29"/>
      <c r="AF249" s="29"/>
      <c r="AG249" s="65"/>
    </row>
    <row r="250" spans="1:33" ht="14">
      <c r="A250" s="30">
        <v>41588.875439814801</v>
      </c>
      <c r="B250" s="99" t="s">
        <v>1896</v>
      </c>
      <c r="C250" s="121" t="s">
        <v>1853</v>
      </c>
      <c r="D250" s="99" t="s">
        <v>23</v>
      </c>
      <c r="E250" s="99" t="s">
        <v>82</v>
      </c>
      <c r="F250" s="99"/>
      <c r="G250" s="42">
        <v>41123</v>
      </c>
      <c r="H250" s="99" t="s">
        <v>1897</v>
      </c>
      <c r="I250" s="99" t="s">
        <v>1898</v>
      </c>
      <c r="J250" s="17" t="s">
        <v>85</v>
      </c>
      <c r="K250" s="99">
        <v>95628</v>
      </c>
      <c r="L250" s="99" t="s">
        <v>1329</v>
      </c>
      <c r="M250" s="99" t="s">
        <v>1899</v>
      </c>
      <c r="N250" s="17" t="s">
        <v>32</v>
      </c>
      <c r="O250" s="99" t="s">
        <v>1900</v>
      </c>
      <c r="P250" s="99" t="s">
        <v>36</v>
      </c>
      <c r="Q250" s="99" t="s">
        <v>1901</v>
      </c>
      <c r="R250" s="112" t="s">
        <v>80</v>
      </c>
      <c r="S250" s="109" t="s">
        <v>208</v>
      </c>
      <c r="T250" s="40"/>
      <c r="U250" s="109" t="str">
        <f t="shared" si="3"/>
        <v>41123: Officers executing an arrest warrant shot and killed Berger when he exited his garage holding a long-barreled shotgun. http://blogs.sacbee.com/crime/archives/2012/08/coroners-office-identifies-man-killed-in-fair-oaks-officer-involved-shootin.html</v>
      </c>
      <c r="V250" s="98"/>
      <c r="W250" s="109">
        <v>249.1</v>
      </c>
      <c r="X250" s="109"/>
      <c r="Y250" s="109"/>
      <c r="Z250" s="109"/>
      <c r="AA250" s="109"/>
      <c r="AB250" s="109"/>
      <c r="AC250" s="113"/>
      <c r="AD250" s="29"/>
      <c r="AE250" s="29"/>
      <c r="AF250" s="29"/>
      <c r="AG250" s="65"/>
    </row>
    <row r="251" spans="1:33" ht="12">
      <c r="A251" s="30">
        <v>41588.875439814801</v>
      </c>
      <c r="B251" s="109" t="s">
        <v>1902</v>
      </c>
      <c r="C251" s="121">
        <v>46</v>
      </c>
      <c r="D251" s="109" t="s">
        <v>23</v>
      </c>
      <c r="E251" s="99" t="s">
        <v>82</v>
      </c>
      <c r="F251" s="109"/>
      <c r="G251" s="42">
        <v>40876</v>
      </c>
      <c r="H251" s="109" t="s">
        <v>1903</v>
      </c>
      <c r="I251" s="55" t="s">
        <v>1904</v>
      </c>
      <c r="J251" s="55" t="s">
        <v>223</v>
      </c>
      <c r="K251" s="98" t="s">
        <v>1905</v>
      </c>
      <c r="L251" s="109" t="s">
        <v>1906</v>
      </c>
      <c r="M251" s="109" t="s">
        <v>1345</v>
      </c>
      <c r="N251" s="109" t="s">
        <v>32</v>
      </c>
      <c r="O251" s="109" t="s">
        <v>1907</v>
      </c>
      <c r="P251" s="109" t="s">
        <v>36</v>
      </c>
      <c r="Q251" s="55" t="s">
        <v>1908</v>
      </c>
      <c r="R251" s="109"/>
      <c r="S251" s="118" t="s">
        <v>591</v>
      </c>
      <c r="T251" s="109"/>
      <c r="U251" s="109" t="str">
        <f t="shared" si="3"/>
        <v>40876: Curtis, a dispatcher for the Piscataquis County Sheriff’s Office, left his home after an argument with his wife and drove to the Hilltop Manor in Dover-Foxcroft where his wife’s ex-husband, Udo Schneider. Curtis shot and killed Schneider. He drove to Piscataquis Valley Fairgrounds where a standoff ensued. While Sheriff Goggin walked toward Curtis across a field to negotiate, a trooper shot and killed Curtis. http://www.maine.gov/tools/whatsnew/index.php?topic=AGOffice_Press&amp;id=409905&amp;v=reportsarticle10</v>
      </c>
      <c r="V251" s="98"/>
      <c r="W251" s="109">
        <v>250.1</v>
      </c>
      <c r="X251" s="109"/>
      <c r="Y251" s="109"/>
      <c r="Z251" s="109"/>
      <c r="AA251" s="109"/>
      <c r="AB251" s="109"/>
      <c r="AC251" s="113"/>
      <c r="AD251" s="29"/>
      <c r="AE251" s="29"/>
      <c r="AF251" s="29"/>
      <c r="AG251" s="65"/>
    </row>
    <row r="252" spans="1:33" ht="14">
      <c r="A252" s="30">
        <v>41588.875439814801</v>
      </c>
      <c r="B252" s="99" t="s">
        <v>1909</v>
      </c>
      <c r="C252" s="121" t="s">
        <v>1449</v>
      </c>
      <c r="D252" s="99" t="s">
        <v>23</v>
      </c>
      <c r="E252" s="99" t="s">
        <v>173</v>
      </c>
      <c r="F252" s="99" t="s">
        <v>1910</v>
      </c>
      <c r="G252" s="42">
        <v>40838</v>
      </c>
      <c r="H252" s="99" t="s">
        <v>1911</v>
      </c>
      <c r="I252" s="99" t="s">
        <v>926</v>
      </c>
      <c r="J252" s="17" t="s">
        <v>85</v>
      </c>
      <c r="K252" s="99">
        <v>90240</v>
      </c>
      <c r="L252" s="99" t="s">
        <v>539</v>
      </c>
      <c r="M252" s="99" t="s">
        <v>1912</v>
      </c>
      <c r="N252" s="17" t="s">
        <v>32</v>
      </c>
      <c r="O252" s="99" t="s">
        <v>1913</v>
      </c>
      <c r="P252" s="99" t="s">
        <v>58</v>
      </c>
      <c r="Q252" s="99" t="s">
        <v>1914</v>
      </c>
      <c r="R252" s="112" t="s">
        <v>80</v>
      </c>
      <c r="S252" s="109" t="s">
        <v>208</v>
      </c>
      <c r="T252" s="40"/>
      <c r="U252" s="109" t="str">
        <f t="shared" si="3"/>
        <v>40838: The night of the shooting, Downey PD officers detained Nida because he matched the description of a suspect in an armed robbery, but Nida fought them and escaped. Nida was detained a second time, only to escape and run again. According to sheriff’s investigators, Nida then turned toward police in an aggressive manner, and was shot 5 times in the chest and back. Nida was unarmed, likely running from police because of a small amount of marijuana in his possession and a known distrust for police. The city paid his family $4.5 million. http://latimesblogs.latimes.com/lanow/2012/10/michael-nida-shooting-downey-officer-no-charges.html</v>
      </c>
      <c r="V252" s="98"/>
      <c r="W252" s="109">
        <v>251.1</v>
      </c>
      <c r="X252" s="109"/>
      <c r="Y252" s="109"/>
      <c r="Z252" s="109"/>
      <c r="AA252" s="109"/>
      <c r="AB252" s="109"/>
      <c r="AC252" s="113"/>
      <c r="AD252" s="29"/>
      <c r="AE252" s="29"/>
      <c r="AF252" s="29"/>
      <c r="AG252" s="65"/>
    </row>
    <row r="253" spans="1:33" ht="12">
      <c r="A253" s="30">
        <v>41588.875439814801</v>
      </c>
      <c r="B253" s="55" t="s">
        <v>1915</v>
      </c>
      <c r="C253" s="121">
        <v>29</v>
      </c>
      <c r="D253" s="109" t="s">
        <v>23</v>
      </c>
      <c r="E253" s="109" t="s">
        <v>40</v>
      </c>
      <c r="F253" s="109" t="s">
        <v>1916</v>
      </c>
      <c r="G253" s="42">
        <v>39685</v>
      </c>
      <c r="H253" s="109" t="s">
        <v>1917</v>
      </c>
      <c r="I253" s="109" t="s">
        <v>888</v>
      </c>
      <c r="J253" s="55" t="s">
        <v>223</v>
      </c>
      <c r="K253" s="98" t="s">
        <v>889</v>
      </c>
      <c r="L253" s="109" t="s">
        <v>225</v>
      </c>
      <c r="M253" s="109" t="s">
        <v>1918</v>
      </c>
      <c r="N253" s="109" t="s">
        <v>32</v>
      </c>
      <c r="O253" s="109" t="s">
        <v>1919</v>
      </c>
      <c r="P253" s="109" t="s">
        <v>58</v>
      </c>
      <c r="Q253" s="114" t="s">
        <v>1920</v>
      </c>
      <c r="R253" s="109" t="s">
        <v>100</v>
      </c>
      <c r="S253" s="109" t="s">
        <v>1921</v>
      </c>
      <c r="T253" s="109"/>
      <c r="U253" s="109" t="str">
        <f t="shared" si="3"/>
        <v>39685: Police were called because of Norton's mentally unstable behavior. He threatened and approached them armed with a knife. He was shot with a beanbag by one officer and shot with a gun by another. http://www.maine.gov/tools/whatsnew/index.php?topic=AGOffice_Press&amp;id=64306&amp;v=reportsarticle10</v>
      </c>
      <c r="V253" s="98"/>
      <c r="W253" s="109">
        <v>252.1</v>
      </c>
      <c r="X253" s="109"/>
      <c r="Y253" s="109"/>
      <c r="Z253" s="109"/>
      <c r="AA253" s="109"/>
      <c r="AB253" s="109"/>
      <c r="AC253" s="113"/>
      <c r="AD253" s="29"/>
      <c r="AE253" s="29"/>
      <c r="AF253" s="29"/>
      <c r="AG253" s="65"/>
    </row>
    <row r="254" spans="1:33" ht="14">
      <c r="A254" s="30">
        <v>41588.875439814801</v>
      </c>
      <c r="B254" s="99" t="s">
        <v>1922</v>
      </c>
      <c r="C254" s="121">
        <v>39</v>
      </c>
      <c r="D254" s="99" t="s">
        <v>23</v>
      </c>
      <c r="E254" s="99" t="s">
        <v>40</v>
      </c>
      <c r="F254" s="99"/>
      <c r="G254" s="42">
        <v>37720</v>
      </c>
      <c r="H254" s="99" t="s">
        <v>1870</v>
      </c>
      <c r="I254" s="99" t="s">
        <v>1871</v>
      </c>
      <c r="J254" s="99" t="s">
        <v>1357</v>
      </c>
      <c r="K254" s="17" t="s">
        <v>1872</v>
      </c>
      <c r="L254" s="99" t="s">
        <v>1359</v>
      </c>
      <c r="M254" s="99" t="s">
        <v>1873</v>
      </c>
      <c r="N254" s="99" t="s">
        <v>32</v>
      </c>
      <c r="O254" s="99" t="s">
        <v>1874</v>
      </c>
      <c r="P254" s="99" t="s">
        <v>949</v>
      </c>
      <c r="Q254" s="99" t="s">
        <v>1362</v>
      </c>
      <c r="R254" s="99" t="s">
        <v>80</v>
      </c>
      <c r="S254" s="112" t="s">
        <v>1363</v>
      </c>
      <c r="T254" s="40"/>
      <c r="U254" s="109" t="str">
        <f t="shared" si="3"/>
        <v>37720: Milton and Melody Sanchez had committed an armed robbery at a local restaurant on March 30, 2003. On April 5, 2003, a male and female, subsequently identified as Milton and Melody Sanchez, committed an armed robbery at a local beauty supply business. On April 8, 2003, BPD received information that Milton and Melody had planned a second armed robbery at the same restaurant as March 30, 2003. On April 9, 2003, BPD attempted to arrest them at a local gas station. They fled; resulting in a pursuit with shots fired striking an ACSO vehicle. They failed to stop after being rammed by an ACSO vehicle. They ultimately drove onto an active runway at the airport where they shot at BPD officers who returned fire. They were finally stopped on an airport runway after an ACSO deputy executed a “PIT” maneuver on their vehicle. Milton fatally shot Melody and then himself. Melody was deceased at the scene; Milton later died at a local hospital. https://drive.google.com/file/d/0B-l9Ys3cd80fSTN0UzhoREh1dFBDUVR6U2tnYkVWYjNWZ0hz/edit?usp=sharing</v>
      </c>
      <c r="V254" s="98"/>
      <c r="W254" s="109">
        <v>253.1</v>
      </c>
      <c r="X254" s="109"/>
      <c r="Y254" s="109"/>
      <c r="Z254" s="109"/>
      <c r="AA254" s="109"/>
      <c r="AB254" s="109"/>
      <c r="AC254" s="113"/>
      <c r="AD254" s="29"/>
      <c r="AE254" s="29"/>
      <c r="AF254" s="29"/>
      <c r="AG254" s="65"/>
    </row>
    <row r="255" spans="1:33" ht="14">
      <c r="A255" s="30">
        <v>41588.875439814801</v>
      </c>
      <c r="B255" s="99" t="s">
        <v>1923</v>
      </c>
      <c r="C255" s="121" t="s">
        <v>1924</v>
      </c>
      <c r="D255" s="99" t="s">
        <v>23</v>
      </c>
      <c r="E255" s="99" t="s">
        <v>82</v>
      </c>
      <c r="F255" s="99"/>
      <c r="G255" s="42">
        <v>39175</v>
      </c>
      <c r="H255" s="99" t="s">
        <v>1925</v>
      </c>
      <c r="I255" s="99" t="s">
        <v>559</v>
      </c>
      <c r="J255" s="17" t="s">
        <v>64</v>
      </c>
      <c r="K255" s="99">
        <v>31217</v>
      </c>
      <c r="L255" s="99" t="s">
        <v>1926</v>
      </c>
      <c r="M255" s="99" t="s">
        <v>1927</v>
      </c>
      <c r="N255" s="17" t="s">
        <v>314</v>
      </c>
      <c r="O255" s="99" t="s">
        <v>1928</v>
      </c>
      <c r="P255" s="99" t="s">
        <v>36</v>
      </c>
      <c r="Q255" s="99" t="s">
        <v>1929</v>
      </c>
      <c r="R255" s="112" t="s">
        <v>80</v>
      </c>
      <c r="S255" s="109" t="s">
        <v>208</v>
      </c>
      <c r="T255" s="40"/>
      <c r="U255" s="109" t="str">
        <f t="shared" si="3"/>
        <v>39175: Died from injuries sustained during motor vehicle accident. Wilcox was the passenger in a vehicle struck by a police cruiser just after the officer “looked down to adjust his computer and C-D player.” http://thealbanyjournal.com/2011/09/dougherty-officers-should-make-amends-for-death/</v>
      </c>
      <c r="V255" s="98"/>
      <c r="W255" s="109">
        <v>254.1</v>
      </c>
      <c r="X255" s="109"/>
      <c r="Y255" s="109"/>
      <c r="Z255" s="109"/>
      <c r="AA255" s="109"/>
      <c r="AB255" s="109"/>
      <c r="AC255" s="113"/>
      <c r="AD255" s="29"/>
      <c r="AE255" s="29"/>
      <c r="AF255" s="29"/>
      <c r="AG255" s="65"/>
    </row>
    <row r="256" spans="1:33" ht="14">
      <c r="A256" s="30">
        <v>41588.875439814801</v>
      </c>
      <c r="B256" s="99" t="s">
        <v>1930</v>
      </c>
      <c r="C256" s="121">
        <v>36</v>
      </c>
      <c r="D256" s="99" t="s">
        <v>23</v>
      </c>
      <c r="E256" s="99" t="s">
        <v>24</v>
      </c>
      <c r="F256" s="99" t="s">
        <v>1931</v>
      </c>
      <c r="G256" s="42">
        <v>41134</v>
      </c>
      <c r="H256" s="99" t="s">
        <v>1932</v>
      </c>
      <c r="I256" s="99" t="s">
        <v>1775</v>
      </c>
      <c r="J256" s="99" t="s">
        <v>44</v>
      </c>
      <c r="K256" s="17" t="s">
        <v>1933</v>
      </c>
      <c r="L256" s="99" t="s">
        <v>1934</v>
      </c>
      <c r="M256" s="99" t="s">
        <v>1935</v>
      </c>
      <c r="N256" s="99" t="s">
        <v>32</v>
      </c>
      <c r="O256" s="99" t="s">
        <v>1936</v>
      </c>
      <c r="P256" s="99" t="s">
        <v>36</v>
      </c>
      <c r="Q256" s="99" t="s">
        <v>1937</v>
      </c>
      <c r="R256" s="99" t="s">
        <v>100</v>
      </c>
      <c r="S256" s="112"/>
      <c r="T256" s="40"/>
      <c r="U256" s="109" t="str">
        <f t="shared" si="3"/>
        <v>41134: An officer-involved shooting occurred at Summerplace Apartments. Lowe allegedly fought an officer for the officer's rifle. When the officer was knocked to the ground, he drew his handgun and shot Lowe twice. http://whnt.com/2012/08/13/fatal-officer-involved-shooting-in-decatur/</v>
      </c>
      <c r="V256" s="98"/>
      <c r="W256" s="109">
        <v>255.1</v>
      </c>
      <c r="X256" s="109"/>
      <c r="Y256" s="109"/>
      <c r="Z256" s="109"/>
      <c r="AA256" s="109"/>
      <c r="AB256" s="109"/>
      <c r="AC256" s="113"/>
      <c r="AD256" s="29"/>
      <c r="AE256" s="29"/>
      <c r="AF256" s="29"/>
      <c r="AG256" s="65"/>
    </row>
    <row r="257" spans="1:33" ht="14">
      <c r="A257" s="30">
        <v>41588.875439814801</v>
      </c>
      <c r="B257" s="99" t="s">
        <v>1938</v>
      </c>
      <c r="C257" s="121" t="s">
        <v>1939</v>
      </c>
      <c r="D257" s="99" t="s">
        <v>23</v>
      </c>
      <c r="E257" s="99" t="s">
        <v>24</v>
      </c>
      <c r="F257" s="99" t="s">
        <v>1940</v>
      </c>
      <c r="G257" s="42">
        <v>41524</v>
      </c>
      <c r="H257" s="99" t="s">
        <v>1941</v>
      </c>
      <c r="I257" s="99" t="s">
        <v>1942</v>
      </c>
      <c r="J257" s="99" t="s">
        <v>413</v>
      </c>
      <c r="K257" s="17" t="s">
        <v>1943</v>
      </c>
      <c r="L257" s="99" t="s">
        <v>491</v>
      </c>
      <c r="M257" s="99" t="s">
        <v>1944</v>
      </c>
      <c r="N257" s="99" t="s">
        <v>32</v>
      </c>
      <c r="O257" s="99" t="s">
        <v>1945</v>
      </c>
      <c r="P257" s="99" t="s">
        <v>58</v>
      </c>
      <c r="Q257" s="99" t="s">
        <v>1946</v>
      </c>
      <c r="R257" s="99" t="s">
        <v>80</v>
      </c>
      <c r="S257" s="112" t="s">
        <v>208</v>
      </c>
      <c r="T257" s="40"/>
      <c r="U257" s="109" t="str">
        <f t="shared" si="3"/>
        <v>41524: 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 http://www.huffingtonpost.com/2013/09/08/monroe-isadore-shootout_n_3889826.html</v>
      </c>
      <c r="V257" s="98"/>
      <c r="W257" s="109">
        <v>256.10000000000002</v>
      </c>
      <c r="X257" s="109"/>
      <c r="Y257" s="109"/>
      <c r="Z257" s="109"/>
      <c r="AA257" s="109"/>
      <c r="AB257" s="109"/>
      <c r="AC257" s="113"/>
      <c r="AD257" s="29"/>
      <c r="AE257" s="29"/>
      <c r="AF257" s="29"/>
      <c r="AG257" s="65"/>
    </row>
    <row r="258" spans="1:33" ht="14">
      <c r="A258" s="30">
        <v>41588.875439814801</v>
      </c>
      <c r="B258" s="99" t="s">
        <v>1947</v>
      </c>
      <c r="C258" s="121" t="s">
        <v>361</v>
      </c>
      <c r="D258" s="99" t="s">
        <v>23</v>
      </c>
      <c r="E258" s="99" t="s">
        <v>24</v>
      </c>
      <c r="F258" s="99" t="s">
        <v>1948</v>
      </c>
      <c r="G258" s="42">
        <v>39644</v>
      </c>
      <c r="H258" s="99" t="s">
        <v>1949</v>
      </c>
      <c r="I258" s="99" t="s">
        <v>552</v>
      </c>
      <c r="J258" s="17" t="s">
        <v>64</v>
      </c>
      <c r="K258" s="99">
        <v>30311</v>
      </c>
      <c r="L258" s="99" t="s">
        <v>364</v>
      </c>
      <c r="M258" s="99" t="s">
        <v>553</v>
      </c>
      <c r="N258" s="17" t="s">
        <v>32</v>
      </c>
      <c r="O258" s="99" t="s">
        <v>1950</v>
      </c>
      <c r="P258" s="99" t="s">
        <v>36</v>
      </c>
      <c r="Q258" s="99" t="s">
        <v>1951</v>
      </c>
      <c r="R258" s="112" t="s">
        <v>36</v>
      </c>
      <c r="S258" s="109" t="s">
        <v>208</v>
      </c>
      <c r="T258" s="40"/>
      <c r="U258" s="109" t="str">
        <f t="shared" ref="U258:U321" si="4">CONCATENATE(G258, ": ", O258, " ", Q258)</f>
        <v>39644: Shot after shooting at police. Officers approached three burglary suspects in front of a home when one began shooting at them. http://www.wrdw.com/news/headlines/27849194.html</v>
      </c>
      <c r="V258" s="98"/>
      <c r="W258" s="109">
        <v>257.10000000000002</v>
      </c>
      <c r="X258" s="109"/>
      <c r="Y258" s="109"/>
      <c r="Z258" s="109"/>
      <c r="AA258" s="109"/>
      <c r="AB258" s="109"/>
      <c r="AC258" s="113"/>
      <c r="AD258" s="29"/>
      <c r="AE258" s="29"/>
      <c r="AF258" s="29"/>
      <c r="AG258" s="65"/>
    </row>
    <row r="259" spans="1:33" ht="14">
      <c r="A259" s="30">
        <v>41588.875439814801</v>
      </c>
      <c r="B259" s="99" t="s">
        <v>1952</v>
      </c>
      <c r="C259" s="121" t="s">
        <v>1135</v>
      </c>
      <c r="D259" s="99" t="s">
        <v>23</v>
      </c>
      <c r="E259" s="99" t="s">
        <v>120</v>
      </c>
      <c r="F259" s="99" t="s">
        <v>1953</v>
      </c>
      <c r="G259" s="42">
        <v>37571</v>
      </c>
      <c r="H259" s="99" t="s">
        <v>1954</v>
      </c>
      <c r="I259" s="99" t="s">
        <v>705</v>
      </c>
      <c r="J259" s="17" t="s">
        <v>124</v>
      </c>
      <c r="K259" s="99">
        <v>98204</v>
      </c>
      <c r="L259" s="99" t="s">
        <v>707</v>
      </c>
      <c r="M259" s="99" t="s">
        <v>708</v>
      </c>
      <c r="N259" s="17" t="s">
        <v>1955</v>
      </c>
      <c r="O259" s="99" t="s">
        <v>1956</v>
      </c>
      <c r="P259" s="99" t="s">
        <v>58</v>
      </c>
      <c r="Q259" s="99" t="s">
        <v>1957</v>
      </c>
      <c r="R259" s="112" t="s">
        <v>219</v>
      </c>
      <c r="S259" s="109" t="s">
        <v>282</v>
      </c>
      <c r="T259" s="40"/>
      <c r="U259" s="109" t="str">
        <f t="shared" si="4"/>
        <v>37571: Mylo Harvey, who was reportedly running around an apartment complex naked and throwing beer bottles in a convenience store, collapsed after police used pepper spray to subdue him and placed him in handcuffs. http://community.seattletimes.nwsource.com/archive/?date=20030218&amp;slug=dige18m</v>
      </c>
      <c r="V259" s="98"/>
      <c r="W259" s="109">
        <v>258.10000000000002</v>
      </c>
      <c r="X259" s="109"/>
      <c r="Y259" s="109"/>
      <c r="Z259" s="109"/>
      <c r="AA259" s="109"/>
      <c r="AB259" s="109"/>
      <c r="AC259" s="113"/>
      <c r="AD259" s="29"/>
      <c r="AE259" s="29"/>
      <c r="AF259" s="29"/>
      <c r="AG259" s="65"/>
    </row>
    <row r="260" spans="1:33" ht="14">
      <c r="A260" s="30">
        <v>41588.875439814801</v>
      </c>
      <c r="B260" s="99" t="s">
        <v>1958</v>
      </c>
      <c r="C260" s="121">
        <v>43</v>
      </c>
      <c r="D260" s="99" t="s">
        <v>23</v>
      </c>
      <c r="E260" s="99" t="s">
        <v>82</v>
      </c>
      <c r="F260" s="99"/>
      <c r="G260" s="42">
        <v>38293</v>
      </c>
      <c r="H260" s="99" t="s">
        <v>1959</v>
      </c>
      <c r="I260" s="99" t="s">
        <v>96</v>
      </c>
      <c r="J260" s="99" t="s">
        <v>1372</v>
      </c>
      <c r="K260" s="17" t="s">
        <v>1960</v>
      </c>
      <c r="L260" s="99" t="s">
        <v>1961</v>
      </c>
      <c r="M260" s="99" t="s">
        <v>1962</v>
      </c>
      <c r="N260" s="99" t="s">
        <v>32</v>
      </c>
      <c r="O260" s="99" t="s">
        <v>1963</v>
      </c>
      <c r="P260" s="99" t="s">
        <v>36</v>
      </c>
      <c r="Q260" s="99" t="s">
        <v>1964</v>
      </c>
      <c r="R260" s="99"/>
      <c r="S260" s="112" t="s">
        <v>598</v>
      </c>
      <c r="T260" s="40"/>
      <c r="U260" s="109" t="str">
        <f t="shared" si="4"/>
        <v>38293: Police say Ligon carried a knife, and after walking away, he turned and lunged with it at one of the officers. They shot him to death. http://www.newsobserver.com/2004/11/28/67085_police-shoot-to-kill-not-injure.html</v>
      </c>
      <c r="V260" s="98"/>
      <c r="W260" s="109">
        <v>259.10000000000002</v>
      </c>
      <c r="X260" s="109"/>
      <c r="Y260" s="109"/>
      <c r="Z260" s="109"/>
      <c r="AA260" s="109"/>
      <c r="AB260" s="109"/>
      <c r="AC260" s="113"/>
      <c r="AD260" s="29"/>
      <c r="AE260" s="29"/>
      <c r="AF260" s="29"/>
      <c r="AG260" s="65"/>
    </row>
    <row r="261" spans="1:33" ht="12">
      <c r="A261" s="30">
        <v>41588.875439814801</v>
      </c>
      <c r="B261" s="55" t="s">
        <v>1965</v>
      </c>
      <c r="C261" s="121"/>
      <c r="D261" s="109" t="s">
        <v>23</v>
      </c>
      <c r="E261" s="109" t="s">
        <v>40</v>
      </c>
      <c r="F261" s="109" t="s">
        <v>1966</v>
      </c>
      <c r="G261" s="42">
        <v>40291</v>
      </c>
      <c r="H261" s="109" t="s">
        <v>1967</v>
      </c>
      <c r="I261" s="109" t="s">
        <v>1968</v>
      </c>
      <c r="J261" s="55" t="s">
        <v>223</v>
      </c>
      <c r="K261" s="98" t="s">
        <v>1969</v>
      </c>
      <c r="L261" s="109" t="s">
        <v>1970</v>
      </c>
      <c r="M261" s="109" t="s">
        <v>1971</v>
      </c>
      <c r="N261" s="109" t="s">
        <v>32</v>
      </c>
      <c r="O261" s="109" t="s">
        <v>1972</v>
      </c>
      <c r="P261" s="109" t="s">
        <v>58</v>
      </c>
      <c r="Q261" s="114" t="s">
        <v>1973</v>
      </c>
      <c r="R261" s="109" t="s">
        <v>100</v>
      </c>
      <c r="S261" s="109" t="s">
        <v>1921</v>
      </c>
      <c r="T261" s="109"/>
      <c r="U261" s="109" t="str">
        <f t="shared" si="4"/>
        <v>40291: Following complaints of a family dispute in which Begin pointed a gun at family members, police intervened. Begin was drunk and refused to put down his rifle. As he pointed it at officers, he was shot five times and killed. http://media.kjonline.com/documents/police_shooting_neil_begin.pdf</v>
      </c>
      <c r="V261" s="98"/>
      <c r="W261" s="109">
        <v>260.10000000000002</v>
      </c>
      <c r="X261" s="109"/>
      <c r="Y261" s="109"/>
      <c r="Z261" s="109"/>
      <c r="AA261" s="109"/>
      <c r="AB261" s="109"/>
      <c r="AC261" s="113"/>
      <c r="AD261" s="29"/>
      <c r="AE261" s="29"/>
      <c r="AF261" s="29"/>
      <c r="AG261" s="65"/>
    </row>
    <row r="262" spans="1:33" ht="12">
      <c r="A262" s="30">
        <v>41588.875439814801</v>
      </c>
      <c r="B262" s="109" t="s">
        <v>1974</v>
      </c>
      <c r="C262" s="121">
        <v>24</v>
      </c>
      <c r="D262" s="109" t="s">
        <v>23</v>
      </c>
      <c r="E262" s="109" t="s">
        <v>173</v>
      </c>
      <c r="F262" s="109"/>
      <c r="G262" s="42">
        <v>37111</v>
      </c>
      <c r="H262" s="109" t="s">
        <v>1975</v>
      </c>
      <c r="I262" s="109" t="s">
        <v>1976</v>
      </c>
      <c r="J262" s="109" t="s">
        <v>124</v>
      </c>
      <c r="K262" s="98" t="s">
        <v>1977</v>
      </c>
      <c r="L262" s="109" t="s">
        <v>126</v>
      </c>
      <c r="M262" s="109" t="s">
        <v>1978</v>
      </c>
      <c r="N262" s="109" t="s">
        <v>32</v>
      </c>
      <c r="O262" s="109" t="s">
        <v>1979</v>
      </c>
      <c r="P262" s="109" t="s">
        <v>58</v>
      </c>
      <c r="Q262" s="109" t="s">
        <v>1980</v>
      </c>
      <c r="R262" s="109"/>
      <c r="S262" s="25" t="s">
        <v>208</v>
      </c>
      <c r="T262" s="109"/>
      <c r="U262" s="109" t="str">
        <f t="shared" si="4"/>
        <v>37111: Officer Mike Hetle drove up to Martinez' apartment complex and a 911 call from a 26-year-old woman who reported that Martinez had threatened her with a knife. Martinez had left the apartment and was attempting to drive out of the complex in his blue Chevrolet Corsica. Hetle turned on his emergency lights and turned his cruiser sideways to block the Corsica from leaving, and the two cars collided. Police say that Officer Hetle ordered Martinez (in Spanish and English) to get out of the car and put his hands in the air. According to the official report, Martinez did not get out of the car, and reached for something in his waistband, at which point Officer Hetle shot him twice. A knife was found on the front passenger seat in Martinez' car, under some clothes. http://community.seattletimes.nwsource.com/archive/?date=20010811&amp;slug=shooting11m0</v>
      </c>
      <c r="V262" s="98"/>
      <c r="W262" s="109">
        <v>261.10000000000002</v>
      </c>
      <c r="X262" s="109"/>
      <c r="Y262" s="109"/>
      <c r="Z262" s="109"/>
      <c r="AA262" s="109"/>
      <c r="AB262" s="109"/>
      <c r="AC262" s="113"/>
      <c r="AD262" s="29"/>
      <c r="AE262" s="29"/>
      <c r="AF262" s="29"/>
      <c r="AG262" s="65"/>
    </row>
    <row r="263" spans="1:33" ht="14">
      <c r="A263" s="30">
        <v>41588.875439814801</v>
      </c>
      <c r="B263" s="99" t="s">
        <v>1981</v>
      </c>
      <c r="C263" s="121">
        <v>30</v>
      </c>
      <c r="D263" s="99" t="s">
        <v>23</v>
      </c>
      <c r="E263" s="99" t="s">
        <v>40</v>
      </c>
      <c r="F263" s="99" t="s">
        <v>1982</v>
      </c>
      <c r="G263" s="42">
        <v>41184</v>
      </c>
      <c r="H263" s="99" t="s">
        <v>1983</v>
      </c>
      <c r="I263" s="99" t="s">
        <v>1984</v>
      </c>
      <c r="J263" s="99" t="s">
        <v>195</v>
      </c>
      <c r="K263" s="17" t="s">
        <v>1985</v>
      </c>
      <c r="L263" s="99" t="s">
        <v>1986</v>
      </c>
      <c r="M263" s="99" t="s">
        <v>1987</v>
      </c>
      <c r="N263" s="99" t="s">
        <v>32</v>
      </c>
      <c r="O263" s="99" t="s">
        <v>1988</v>
      </c>
      <c r="P263" s="99" t="s">
        <v>36</v>
      </c>
      <c r="Q263" s="99" t="s">
        <v>1989</v>
      </c>
      <c r="R263" s="99" t="s">
        <v>80</v>
      </c>
      <c r="S263" s="112"/>
      <c r="T263" s="40"/>
      <c r="U263" s="109" t="str">
        <f t="shared" si="4"/>
        <v>41184: Ivie was on duty as a Border Patrol agent and responded to a report of a tripped ground sensor. Gunfire erupted, killing Ivie and injuring another agent. An FBI investigation determined that there “are strong preliminary indications” that Ivie was unintentionally killed by gunfire from a third agent. http://www.foxnews.com/us/2012/10/07/border-patrol-agents-apparently-opened-fire-on-each-other-union-says/</v>
      </c>
      <c r="V263" s="98"/>
      <c r="W263" s="109">
        <v>262.10000000000002</v>
      </c>
      <c r="X263" s="109"/>
      <c r="Y263" s="109"/>
      <c r="Z263" s="109"/>
      <c r="AA263" s="109"/>
      <c r="AB263" s="109"/>
      <c r="AC263" s="113"/>
      <c r="AD263" s="29"/>
      <c r="AE263" s="29"/>
      <c r="AF263" s="29"/>
      <c r="AG263" s="65"/>
    </row>
    <row r="264" spans="1:33" ht="12">
      <c r="A264" s="30">
        <v>41588.875439814801</v>
      </c>
      <c r="B264" s="109" t="s">
        <v>1990</v>
      </c>
      <c r="C264" s="121">
        <v>21</v>
      </c>
      <c r="D264" s="109" t="s">
        <v>23</v>
      </c>
      <c r="E264" s="109" t="s">
        <v>40</v>
      </c>
      <c r="F264" s="109" t="s">
        <v>1991</v>
      </c>
      <c r="G264" s="42">
        <v>41264</v>
      </c>
      <c r="H264" s="109" t="s">
        <v>1992</v>
      </c>
      <c r="I264" s="109" t="s">
        <v>1993</v>
      </c>
      <c r="J264" s="109" t="s">
        <v>1694</v>
      </c>
      <c r="K264" s="98" t="s">
        <v>1994</v>
      </c>
      <c r="L264" s="109" t="s">
        <v>1995</v>
      </c>
      <c r="M264" s="109" t="s">
        <v>1996</v>
      </c>
      <c r="N264" s="109" t="s">
        <v>32</v>
      </c>
      <c r="O264" s="109" t="s">
        <v>1997</v>
      </c>
      <c r="P264" s="109" t="s">
        <v>58</v>
      </c>
      <c r="Q264" s="109" t="s">
        <v>1998</v>
      </c>
      <c r="R264" s="109" t="s">
        <v>80</v>
      </c>
      <c r="S264" s="25" t="s">
        <v>208</v>
      </c>
      <c r="T264" s="109"/>
      <c r="U264" s="109" t="str">
        <f t="shared" si="4"/>
        <v>41264: Officers began following a suspect with multiple felony warrants. The officers called for backup and attempted to contain the suspect when he parked at a store. The suspect then rammed police vehicles and was subsequently fatally shot. http://gazette.com/article/148970</v>
      </c>
      <c r="V264" s="98"/>
      <c r="W264" s="109">
        <v>263.10000000000002</v>
      </c>
      <c r="X264" s="109"/>
      <c r="Y264" s="109"/>
      <c r="Z264" s="109"/>
      <c r="AA264" s="109"/>
      <c r="AB264" s="109"/>
      <c r="AC264" s="113"/>
      <c r="AD264" s="29"/>
      <c r="AE264" s="29"/>
      <c r="AF264" s="29"/>
      <c r="AG264" s="65"/>
    </row>
    <row r="265" spans="1:33" ht="12">
      <c r="A265" s="30">
        <v>41588.875439814801</v>
      </c>
      <c r="B265" s="55" t="s">
        <v>1999</v>
      </c>
      <c r="C265" s="121">
        <v>41</v>
      </c>
      <c r="D265" s="109" t="s">
        <v>23</v>
      </c>
      <c r="E265" s="109" t="s">
        <v>40</v>
      </c>
      <c r="F265" s="109" t="s">
        <v>2000</v>
      </c>
      <c r="G265" s="63">
        <v>40810</v>
      </c>
      <c r="H265" s="109" t="s">
        <v>2001</v>
      </c>
      <c r="I265" s="55" t="s">
        <v>2002</v>
      </c>
      <c r="J265" s="55" t="s">
        <v>223</v>
      </c>
      <c r="K265" s="98" t="s">
        <v>2003</v>
      </c>
      <c r="L265" s="109" t="s">
        <v>1175</v>
      </c>
      <c r="M265" s="109" t="s">
        <v>643</v>
      </c>
      <c r="N265" s="109" t="s">
        <v>32</v>
      </c>
      <c r="O265" s="109" t="s">
        <v>2004</v>
      </c>
      <c r="P265" s="109" t="s">
        <v>58</v>
      </c>
      <c r="Q265" s="5" t="s">
        <v>2005</v>
      </c>
      <c r="R265" s="109" t="s">
        <v>100</v>
      </c>
      <c r="S265" s="109" t="s">
        <v>229</v>
      </c>
      <c r="T265" s="109"/>
      <c r="U265" s="109" t="str">
        <f t="shared" si="4"/>
        <v>40810: Shot after incident that lasted several hours that began when Fritze reported began shooting at occupants of house. http://www.maine.gov/tools/whatsnew/index.php?topic=AGOffice_Press&amp;id=356095&amp;v=reportsarticle10</v>
      </c>
      <c r="V265" s="98"/>
      <c r="W265" s="109">
        <v>264.10000000000002</v>
      </c>
      <c r="X265" s="109"/>
      <c r="Y265" s="109"/>
      <c r="Z265" s="109"/>
      <c r="AA265" s="109"/>
      <c r="AB265" s="109"/>
      <c r="AC265" s="113"/>
      <c r="AD265" s="29"/>
      <c r="AE265" s="29"/>
      <c r="AF265" s="29"/>
      <c r="AG265" s="65"/>
    </row>
    <row r="266" spans="1:33" ht="14">
      <c r="A266" s="30">
        <v>41588.875439814801</v>
      </c>
      <c r="B266" s="99" t="s">
        <v>2006</v>
      </c>
      <c r="C266" s="121">
        <v>42</v>
      </c>
      <c r="D266" s="99" t="s">
        <v>23</v>
      </c>
      <c r="E266" s="99" t="s">
        <v>173</v>
      </c>
      <c r="F266" s="99" t="s">
        <v>2007</v>
      </c>
      <c r="G266" s="42">
        <v>41482</v>
      </c>
      <c r="H266" s="99" t="s">
        <v>2008</v>
      </c>
      <c r="I266" s="99" t="s">
        <v>2009</v>
      </c>
      <c r="J266" s="17" t="s">
        <v>28</v>
      </c>
      <c r="K266" s="99">
        <v>33012</v>
      </c>
      <c r="L266" s="99" t="s">
        <v>30</v>
      </c>
      <c r="M266" s="99" t="s">
        <v>2010</v>
      </c>
      <c r="N266" s="17" t="s">
        <v>32</v>
      </c>
      <c r="O266" s="99" t="s">
        <v>2011</v>
      </c>
      <c r="P266" s="99" t="s">
        <v>36</v>
      </c>
      <c r="Q266" s="99" t="s">
        <v>2012</v>
      </c>
      <c r="R266" s="112" t="s">
        <v>80</v>
      </c>
      <c r="S266" s="109" t="s">
        <v>208</v>
      </c>
      <c r="T266" s="40"/>
      <c r="U266" s="109" t="str">
        <f t="shared" si="4"/>
        <v>41482: 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 http://en.wikipedia.org/wiki/2013_Hialeah_shooting</v>
      </c>
      <c r="V266" s="98"/>
      <c r="W266" s="109">
        <v>265.10000000000002</v>
      </c>
      <c r="X266" s="109"/>
      <c r="Y266" s="109"/>
      <c r="Z266" s="109"/>
      <c r="AA266" s="109"/>
      <c r="AB266" s="109"/>
      <c r="AC266" s="113"/>
      <c r="AD266" s="29"/>
      <c r="AE266" s="29"/>
      <c r="AF266" s="29"/>
      <c r="AG266" s="65"/>
    </row>
    <row r="267" spans="1:33" ht="14">
      <c r="A267" s="30">
        <v>41588.875439814801</v>
      </c>
      <c r="B267" s="99" t="s">
        <v>2013</v>
      </c>
      <c r="C267" s="121" t="s">
        <v>609</v>
      </c>
      <c r="D267" s="99" t="s">
        <v>91</v>
      </c>
      <c r="E267" s="99" t="s">
        <v>82</v>
      </c>
      <c r="F267" s="99"/>
      <c r="G267" s="42">
        <v>40015</v>
      </c>
      <c r="H267" s="99" t="s">
        <v>378</v>
      </c>
      <c r="I267" s="99" t="s">
        <v>379</v>
      </c>
      <c r="J267" s="17" t="s">
        <v>64</v>
      </c>
      <c r="K267" s="99">
        <v>30096</v>
      </c>
      <c r="L267" s="99" t="s">
        <v>66</v>
      </c>
      <c r="M267" s="99" t="s">
        <v>380</v>
      </c>
      <c r="N267" s="17" t="s">
        <v>32</v>
      </c>
      <c r="O267" s="99" t="s">
        <v>381</v>
      </c>
      <c r="P267" s="99" t="s">
        <v>36</v>
      </c>
      <c r="Q267" s="99" t="s">
        <v>382</v>
      </c>
      <c r="R267" s="112" t="s">
        <v>219</v>
      </c>
      <c r="S267" s="109" t="s">
        <v>208</v>
      </c>
      <c r="T267" s="40"/>
      <c r="U267" s="109" t="str">
        <f t="shared" si="4"/>
        <v>40015: Shot after Schwartz confronted officer with a handgun. A single officer responded to a Baker's report of a suicidal person. Baker was shot by accident. http://www.ajc.com/news/news/local/lawsuit-in-police-shooting-of-suicidal-woman/nQJ4J/</v>
      </c>
      <c r="V267" s="98"/>
      <c r="W267" s="109">
        <v>266.10000000000002</v>
      </c>
      <c r="X267" s="109"/>
      <c r="Y267" s="109"/>
      <c r="Z267" s="109"/>
      <c r="AA267" s="109"/>
      <c r="AB267" s="109"/>
      <c r="AC267" s="113"/>
      <c r="AD267" s="29"/>
      <c r="AE267" s="29"/>
      <c r="AF267" s="29"/>
      <c r="AG267" s="65"/>
    </row>
    <row r="268" spans="1:33" ht="14">
      <c r="A268" s="30">
        <v>41588.875439814801</v>
      </c>
      <c r="B268" s="99" t="s">
        <v>2014</v>
      </c>
      <c r="C268" s="121" t="s">
        <v>361</v>
      </c>
      <c r="D268" s="99" t="s">
        <v>23</v>
      </c>
      <c r="E268" s="99" t="s">
        <v>82</v>
      </c>
      <c r="F268" s="99"/>
      <c r="G268" s="42">
        <v>36707</v>
      </c>
      <c r="H268" s="99" t="s">
        <v>867</v>
      </c>
      <c r="I268" s="99" t="s">
        <v>868</v>
      </c>
      <c r="J268" s="17" t="s">
        <v>64</v>
      </c>
      <c r="K268" s="99">
        <v>31313</v>
      </c>
      <c r="L268" s="99" t="s">
        <v>869</v>
      </c>
      <c r="M268" s="99" t="s">
        <v>870</v>
      </c>
      <c r="N268" s="17" t="s">
        <v>871</v>
      </c>
      <c r="O268" s="99" t="s">
        <v>872</v>
      </c>
      <c r="P268" s="99" t="s">
        <v>873</v>
      </c>
      <c r="Q268" s="99" t="s">
        <v>874</v>
      </c>
      <c r="R268" s="112" t="s">
        <v>80</v>
      </c>
      <c r="S268" s="109" t="s">
        <v>208</v>
      </c>
      <c r="T268" s="40"/>
      <c r="U268" s="109" t="str">
        <f t="shared" si="4"/>
        <v>36707: Stabbed to death by off-duty police officer who was sentence to four life sentences for the crimes. http://savannahnow.com/stories/070700/LOCarrest.shtml</v>
      </c>
      <c r="V268" s="98"/>
      <c r="W268" s="109">
        <v>267.10000000000002</v>
      </c>
      <c r="X268" s="109"/>
      <c r="Y268" s="109"/>
      <c r="Z268" s="109"/>
      <c r="AA268" s="109"/>
      <c r="AB268" s="109"/>
      <c r="AC268" s="113"/>
      <c r="AD268" s="29"/>
      <c r="AE268" s="29"/>
      <c r="AF268" s="29"/>
      <c r="AG268" s="65"/>
    </row>
    <row r="269" spans="1:33" ht="12">
      <c r="A269" s="30">
        <v>41588.875439814801</v>
      </c>
      <c r="B269" s="109" t="s">
        <v>2015</v>
      </c>
      <c r="C269" s="121">
        <v>50</v>
      </c>
      <c r="D269" s="109" t="s">
        <v>23</v>
      </c>
      <c r="E269" s="109" t="s">
        <v>40</v>
      </c>
      <c r="F269" s="109" t="s">
        <v>2016</v>
      </c>
      <c r="G269" s="42">
        <v>40475</v>
      </c>
      <c r="H269" s="109" t="s">
        <v>2017</v>
      </c>
      <c r="I269" s="109" t="s">
        <v>983</v>
      </c>
      <c r="J269" s="109" t="s">
        <v>124</v>
      </c>
      <c r="K269" s="98" t="s">
        <v>2018</v>
      </c>
      <c r="L269" s="109" t="s">
        <v>983</v>
      </c>
      <c r="M269" s="109" t="s">
        <v>2019</v>
      </c>
      <c r="N269" s="109" t="s">
        <v>32</v>
      </c>
      <c r="O269" s="109" t="s">
        <v>2020</v>
      </c>
      <c r="P269" s="109" t="s">
        <v>58</v>
      </c>
      <c r="Q269" s="109" t="s">
        <v>2021</v>
      </c>
      <c r="R269" s="109" t="s">
        <v>100</v>
      </c>
      <c r="S269" s="25" t="s">
        <v>208</v>
      </c>
      <c r="T269" s="109"/>
      <c r="U269" s="109" t="str">
        <f t="shared" si="4"/>
        <v>40475: Shot after charging at deputies with obsidian knife in hand and after yelling “Shoot me.” at officers. Officers were responding to report that Dodd was threatening roommate with knife. http://www.spokesman.com/stories/2010/oct/27/man-killed-by-deputy-had-been-suicidal/</v>
      </c>
      <c r="V269" s="98"/>
      <c r="W269" s="109">
        <v>268.10000000000002</v>
      </c>
      <c r="X269" s="109"/>
      <c r="Y269" s="109"/>
      <c r="Z269" s="109"/>
      <c r="AA269" s="109"/>
      <c r="AB269" s="109"/>
      <c r="AC269" s="113"/>
      <c r="AD269" s="29"/>
      <c r="AE269" s="29"/>
      <c r="AF269" s="29"/>
      <c r="AG269" s="65"/>
    </row>
    <row r="270" spans="1:33" ht="12">
      <c r="A270" s="30">
        <v>41588.875439814801</v>
      </c>
      <c r="B270" s="109" t="s">
        <v>2022</v>
      </c>
      <c r="C270" s="121">
        <v>18</v>
      </c>
      <c r="D270" s="109" t="s">
        <v>23</v>
      </c>
      <c r="E270" s="109" t="s">
        <v>40</v>
      </c>
      <c r="F270" s="109" t="s">
        <v>2023</v>
      </c>
      <c r="G270" s="42">
        <v>41284</v>
      </c>
      <c r="H270" s="109" t="s">
        <v>2024</v>
      </c>
      <c r="I270" s="109" t="s">
        <v>2025</v>
      </c>
      <c r="J270" s="109" t="s">
        <v>482</v>
      </c>
      <c r="K270" s="98" t="s">
        <v>2026</v>
      </c>
      <c r="L270" s="109" t="s">
        <v>2027</v>
      </c>
      <c r="M270" s="109" t="s">
        <v>2028</v>
      </c>
      <c r="N270" s="109" t="s">
        <v>32</v>
      </c>
      <c r="O270" s="109" t="s">
        <v>2029</v>
      </c>
      <c r="P270" s="109" t="s">
        <v>58</v>
      </c>
      <c r="Q270" s="109" t="s">
        <v>2030</v>
      </c>
      <c r="R270" s="109" t="s">
        <v>36</v>
      </c>
      <c r="S270" s="25" t="s">
        <v>208</v>
      </c>
      <c r="T270" s="109"/>
      <c r="U270" s="109" t="str">
        <f t="shared" si="4"/>
        <v>41284: Officers responded to a gym after an employee reported Ozeir confronted gym staff. When officers arrived, they report Ozeir confronted them with a handgun and refused commands to put it down. The officers shot Ozeir who died in a hospital the next day. http://www.newson6.com/story/20913774/payne-county-da-says-officers-were-justified-in-shooting-teen</v>
      </c>
      <c r="V270" s="98"/>
      <c r="W270" s="109">
        <v>269.10000000000002</v>
      </c>
      <c r="X270" s="109"/>
      <c r="Y270" s="109"/>
      <c r="Z270" s="109"/>
      <c r="AA270" s="109"/>
      <c r="AB270" s="109"/>
      <c r="AC270" s="113"/>
      <c r="AD270" s="29"/>
      <c r="AE270" s="29"/>
      <c r="AF270" s="29"/>
      <c r="AG270" s="65"/>
    </row>
    <row r="271" spans="1:33" ht="12">
      <c r="A271" s="30">
        <v>41588.875439814801</v>
      </c>
      <c r="B271" s="109" t="s">
        <v>2031</v>
      </c>
      <c r="C271" s="121">
        <v>32</v>
      </c>
      <c r="D271" s="109" t="s">
        <v>91</v>
      </c>
      <c r="E271" s="109" t="s">
        <v>40</v>
      </c>
      <c r="F271" s="109" t="s">
        <v>2032</v>
      </c>
      <c r="G271" s="42">
        <v>38918</v>
      </c>
      <c r="H271" s="109" t="s">
        <v>2033</v>
      </c>
      <c r="I271" s="109" t="s">
        <v>2034</v>
      </c>
      <c r="J271" s="109" t="s">
        <v>2035</v>
      </c>
      <c r="K271" s="98" t="s">
        <v>2036</v>
      </c>
      <c r="L271" s="109" t="s">
        <v>2037</v>
      </c>
      <c r="M271" s="109" t="s">
        <v>2038</v>
      </c>
      <c r="N271" s="109" t="s">
        <v>32</v>
      </c>
      <c r="O271" s="109" t="s">
        <v>2039</v>
      </c>
      <c r="P271" s="109" t="s">
        <v>58</v>
      </c>
      <c r="Q271" s="109" t="s">
        <v>2040</v>
      </c>
      <c r="R271" s="109" t="s">
        <v>80</v>
      </c>
      <c r="S271" s="25" t="s">
        <v>282</v>
      </c>
      <c r="T271" s="109"/>
      <c r="U271" s="109" t="str">
        <f t="shared" si="4"/>
        <v>38918: Officer Dezi Meza investigated a vehicle and recognized an occupant as Rachel Soto who was wanted in connection with three armed robberies. According to the Albany Police, Soto drew a handgun inside the car and the officer fired a single shot that killed her. http://www.salem-news.com/articles/july202006/soto_72006.php</v>
      </c>
      <c r="V271" s="98"/>
      <c r="W271" s="109">
        <v>270.10000000000002</v>
      </c>
      <c r="X271" s="109"/>
      <c r="Y271" s="109"/>
      <c r="Z271" s="109"/>
      <c r="AA271" s="109"/>
      <c r="AB271" s="109"/>
      <c r="AC271" s="113"/>
      <c r="AD271" s="29"/>
      <c r="AE271" s="29"/>
      <c r="AF271" s="29"/>
      <c r="AG271" s="65"/>
    </row>
    <row r="272" spans="1:33" ht="12">
      <c r="A272" s="30">
        <v>41588.875439814801</v>
      </c>
      <c r="B272" s="109" t="s">
        <v>2041</v>
      </c>
      <c r="C272" s="121">
        <v>27</v>
      </c>
      <c r="D272" s="109" t="s">
        <v>23</v>
      </c>
      <c r="E272" s="109" t="s">
        <v>173</v>
      </c>
      <c r="F272" s="109"/>
      <c r="G272" s="42">
        <v>41340</v>
      </c>
      <c r="H272" s="109" t="s">
        <v>2042</v>
      </c>
      <c r="I272" s="109" t="s">
        <v>2043</v>
      </c>
      <c r="J272" s="109" t="s">
        <v>124</v>
      </c>
      <c r="K272" s="98" t="s">
        <v>2044</v>
      </c>
      <c r="L272" s="109" t="s">
        <v>2045</v>
      </c>
      <c r="M272" s="109" t="s">
        <v>2046</v>
      </c>
      <c r="N272" s="109" t="s">
        <v>32</v>
      </c>
      <c r="O272" s="109" t="s">
        <v>2047</v>
      </c>
      <c r="P272" s="109" t="s">
        <v>58</v>
      </c>
      <c r="Q272" s="109" t="s">
        <v>2048</v>
      </c>
      <c r="R272" s="109"/>
      <c r="S272" s="25" t="s">
        <v>208</v>
      </c>
      <c r="T272" s="109"/>
      <c r="U272" s="109" t="str">
        <f t="shared" si="4"/>
        <v>41340: Officers responded to a report of a man shooting a gun into the air on a busy street corner. An officer shot and killed Ayala when he ignored their commands and allegedly pointed the gun towards them. http://www.yakimaherald.com/home/912352-8/sunnyside-officer-kills-man-firing-gun</v>
      </c>
      <c r="V272" s="98"/>
      <c r="W272" s="109">
        <v>271.10000000000002</v>
      </c>
      <c r="X272" s="109"/>
      <c r="Y272" s="109"/>
      <c r="Z272" s="109"/>
      <c r="AA272" s="109"/>
      <c r="AB272" s="109"/>
      <c r="AC272" s="113"/>
      <c r="AD272" s="29"/>
      <c r="AE272" s="29"/>
      <c r="AF272" s="29"/>
      <c r="AG272" s="65"/>
    </row>
    <row r="273" spans="1:33" ht="14">
      <c r="A273" s="30">
        <v>41588.875439814801</v>
      </c>
      <c r="B273" s="99" t="s">
        <v>2049</v>
      </c>
      <c r="C273" s="121" t="s">
        <v>549</v>
      </c>
      <c r="D273" s="99" t="s">
        <v>23</v>
      </c>
      <c r="E273" s="99" t="s">
        <v>82</v>
      </c>
      <c r="F273" s="99"/>
      <c r="G273" s="42">
        <v>39304</v>
      </c>
      <c r="H273" s="99" t="s">
        <v>2050</v>
      </c>
      <c r="I273" s="99" t="s">
        <v>2051</v>
      </c>
      <c r="J273" s="17" t="s">
        <v>114</v>
      </c>
      <c r="K273" s="99">
        <v>99801</v>
      </c>
      <c r="L273" s="99" t="s">
        <v>2051</v>
      </c>
      <c r="M273" s="99" t="s">
        <v>2052</v>
      </c>
      <c r="N273" s="17" t="s">
        <v>32</v>
      </c>
      <c r="O273" s="99" t="s">
        <v>2053</v>
      </c>
      <c r="P273" s="99" t="s">
        <v>58</v>
      </c>
      <c r="Q273" s="99" t="s">
        <v>2054</v>
      </c>
      <c r="R273" s="112" t="s">
        <v>80</v>
      </c>
      <c r="S273" s="109" t="s">
        <v>282</v>
      </c>
      <c r="T273" s="40"/>
      <c r="U273" s="109" t="str">
        <f t="shared" si="4"/>
        <v>39304: Clevenger vowed to cut his wife's throat with a sword if she ever left him. A lone Juneau Police officer found the sword-wielding 40-year-old father of two along a wooded path near Thunder Mountain Mobile Park and shot him three times in the chest with a .40-caliber pistol, killing him. http://juneauempire.com/stories/081407/loc_20070814011.shtml</v>
      </c>
      <c r="V273" s="98"/>
      <c r="W273" s="109">
        <v>272.10000000000002</v>
      </c>
      <c r="X273" s="109"/>
      <c r="Y273" s="109"/>
      <c r="Z273" s="109"/>
      <c r="AA273" s="109"/>
      <c r="AB273" s="109"/>
      <c r="AC273" s="113"/>
      <c r="AD273" s="29"/>
      <c r="AE273" s="29"/>
      <c r="AF273" s="29"/>
      <c r="AG273" s="65"/>
    </row>
    <row r="274" spans="1:33" ht="14">
      <c r="A274" s="30">
        <v>41588.875439814801</v>
      </c>
      <c r="B274" s="99" t="s">
        <v>2055</v>
      </c>
      <c r="C274" s="121">
        <v>50</v>
      </c>
      <c r="D274" s="99" t="s">
        <v>23</v>
      </c>
      <c r="E274" s="99" t="s">
        <v>24</v>
      </c>
      <c r="F274" s="99" t="s">
        <v>2056</v>
      </c>
      <c r="G274" s="42">
        <v>41295</v>
      </c>
      <c r="H274" s="99" t="s">
        <v>2057</v>
      </c>
      <c r="I274" s="99" t="s">
        <v>2058</v>
      </c>
      <c r="J274" s="99" t="s">
        <v>1154</v>
      </c>
      <c r="K274" s="17" t="s">
        <v>2059</v>
      </c>
      <c r="L274" s="99" t="s">
        <v>2060</v>
      </c>
      <c r="M274" s="99" t="s">
        <v>2061</v>
      </c>
      <c r="N274" s="99" t="s">
        <v>32</v>
      </c>
      <c r="O274" s="99" t="s">
        <v>2062</v>
      </c>
      <c r="P274" s="99" t="s">
        <v>36</v>
      </c>
      <c r="Q274" s="99" t="s">
        <v>2063</v>
      </c>
      <c r="R274" s="99" t="s">
        <v>80</v>
      </c>
      <c r="S274" s="112"/>
      <c r="T274" s="40"/>
      <c r="U274" s="109" t="str">
        <f t="shared" si="4"/>
        <v>41295: 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 http://www.wafb.com/story/20648489/police-identify-pharmacy-robbery-suspect-shot-by-officer</v>
      </c>
      <c r="V274" s="98"/>
      <c r="W274" s="109">
        <v>273.10000000000002</v>
      </c>
      <c r="X274" s="109"/>
      <c r="Y274" s="109"/>
      <c r="Z274" s="109"/>
      <c r="AA274" s="109"/>
      <c r="AB274" s="109"/>
      <c r="AC274" s="113"/>
      <c r="AD274" s="29"/>
      <c r="AE274" s="29"/>
      <c r="AF274" s="29"/>
      <c r="AG274" s="65"/>
    </row>
    <row r="275" spans="1:33" ht="12">
      <c r="A275" s="30">
        <v>41588.875439814801</v>
      </c>
      <c r="B275" s="109" t="s">
        <v>2064</v>
      </c>
      <c r="C275" s="121">
        <v>22</v>
      </c>
      <c r="D275" s="109" t="s">
        <v>23</v>
      </c>
      <c r="E275" s="109" t="s">
        <v>24</v>
      </c>
      <c r="F275" s="109" t="s">
        <v>2065</v>
      </c>
      <c r="G275" s="42">
        <v>41055</v>
      </c>
      <c r="H275" s="109" t="s">
        <v>2066</v>
      </c>
      <c r="I275" s="109" t="s">
        <v>756</v>
      </c>
      <c r="J275" s="109" t="s">
        <v>439</v>
      </c>
      <c r="K275" s="98" t="s">
        <v>2067</v>
      </c>
      <c r="L275" s="109" t="s">
        <v>165</v>
      </c>
      <c r="M275" s="109" t="s">
        <v>2068</v>
      </c>
      <c r="N275" s="109" t="s">
        <v>32</v>
      </c>
      <c r="O275" s="109" t="s">
        <v>2069</v>
      </c>
      <c r="P275" s="109" t="s">
        <v>760</v>
      </c>
      <c r="Q275" s="109" t="s">
        <v>2070</v>
      </c>
      <c r="R275" s="109" t="s">
        <v>36</v>
      </c>
      <c r="S275" s="25" t="s">
        <v>208</v>
      </c>
      <c r="T275" s="109"/>
      <c r="U275" s="109" t="str">
        <f t="shared" si="4"/>
        <v>41055: Police were responding to a call about suspicious prostitution activity when a man fled on foot. Two officers pursued him and allege that he fired shots at them. Both officers shot the man to death. http://www.kmbc.com/news/Police-release-name-of-man-killed-in-officer-involved-shooting/14261190#!bIh8Qb</v>
      </c>
      <c r="V275" s="98"/>
      <c r="W275" s="109">
        <v>274.10000000000002</v>
      </c>
      <c r="X275" s="109"/>
      <c r="Y275" s="109"/>
      <c r="Z275" s="109"/>
      <c r="AA275" s="109"/>
      <c r="AB275" s="109"/>
      <c r="AC275" s="113"/>
      <c r="AD275" s="29"/>
      <c r="AE275" s="29"/>
      <c r="AF275" s="29"/>
      <c r="AG275" s="65"/>
    </row>
    <row r="276" spans="1:33" ht="14">
      <c r="A276" s="30">
        <v>41588.875439814801</v>
      </c>
      <c r="B276" s="99" t="s">
        <v>2071</v>
      </c>
      <c r="C276" s="121">
        <v>24</v>
      </c>
      <c r="D276" s="99" t="s">
        <v>91</v>
      </c>
      <c r="E276" s="99" t="s">
        <v>40</v>
      </c>
      <c r="F276" s="99" t="s">
        <v>2072</v>
      </c>
      <c r="G276" s="42">
        <v>41433</v>
      </c>
      <c r="H276" s="99" t="s">
        <v>2073</v>
      </c>
      <c r="I276" s="99" t="s">
        <v>194</v>
      </c>
      <c r="J276" s="99" t="s">
        <v>195</v>
      </c>
      <c r="K276" s="17" t="s">
        <v>2074</v>
      </c>
      <c r="L276" s="99" t="s">
        <v>197</v>
      </c>
      <c r="M276" s="99" t="s">
        <v>834</v>
      </c>
      <c r="N276" s="99" t="s">
        <v>32</v>
      </c>
      <c r="O276" s="99" t="s">
        <v>2075</v>
      </c>
      <c r="P276" s="99" t="s">
        <v>36</v>
      </c>
      <c r="Q276" s="99" t="s">
        <v>2076</v>
      </c>
      <c r="R276" s="99" t="s">
        <v>100</v>
      </c>
      <c r="S276" s="112"/>
      <c r="T276" s="40"/>
      <c r="U276" s="109" t="str">
        <f t="shared" si="4"/>
        <v>41433: 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 http://www.jrn.com/kgun9/news/210692891.html</v>
      </c>
      <c r="V276" s="98"/>
      <c r="W276" s="109">
        <v>275.10000000000002</v>
      </c>
      <c r="X276" s="109"/>
      <c r="Y276" s="109"/>
      <c r="Z276" s="109"/>
      <c r="AA276" s="109"/>
      <c r="AB276" s="109"/>
      <c r="AC276" s="113"/>
      <c r="AD276" s="29"/>
      <c r="AE276" s="29"/>
      <c r="AF276" s="29"/>
      <c r="AG276" s="65"/>
    </row>
    <row r="277" spans="1:33" ht="14">
      <c r="A277" s="30">
        <v>41588.875439814801</v>
      </c>
      <c r="B277" s="99" t="s">
        <v>2077</v>
      </c>
      <c r="C277" s="121" t="s">
        <v>2078</v>
      </c>
      <c r="D277" s="99" t="s">
        <v>23</v>
      </c>
      <c r="E277" s="99" t="s">
        <v>82</v>
      </c>
      <c r="F277" s="99"/>
      <c r="G277" s="42">
        <v>37107</v>
      </c>
      <c r="H277" s="99" t="s">
        <v>310</v>
      </c>
      <c r="I277" s="99" t="s">
        <v>311</v>
      </c>
      <c r="J277" s="99" t="s">
        <v>152</v>
      </c>
      <c r="K277" s="17" t="s">
        <v>312</v>
      </c>
      <c r="L277" s="99" t="s">
        <v>154</v>
      </c>
      <c r="M277" s="99" t="s">
        <v>313</v>
      </c>
      <c r="N277" s="99" t="s">
        <v>314</v>
      </c>
      <c r="O277" s="99" t="s">
        <v>315</v>
      </c>
      <c r="P277" s="99" t="s">
        <v>316</v>
      </c>
      <c r="Q277" s="99" t="s">
        <v>317</v>
      </c>
      <c r="R277" s="99" t="s">
        <v>80</v>
      </c>
      <c r="S277" s="112"/>
      <c r="T277" s="40"/>
      <c r="U277" s="109" t="str">
        <f t="shared" si="4"/>
        <v>37107: Around 9PM on August 4th, 2001 Herrera/Pena family were crossing 3rd Avenue on 46th Street in Sunset Park, Brooklyn, when all of them were struck by NYPD officer Joseph Gray who was driving a minivan, drunk, after 12 hours of drinking and hanging out in a strip club. http://nypost.com/2001/09/05/dwi-cop-charged-in-death-of-baby/</v>
      </c>
      <c r="V277" s="98"/>
      <c r="W277" s="109">
        <v>276.10000000000002</v>
      </c>
      <c r="X277" s="109"/>
      <c r="Y277" s="109"/>
      <c r="Z277" s="109"/>
      <c r="AA277" s="109"/>
      <c r="AB277" s="109"/>
      <c r="AC277" s="113"/>
      <c r="AD277" s="29"/>
      <c r="AE277" s="29"/>
      <c r="AF277" s="29"/>
      <c r="AG277" s="65"/>
    </row>
    <row r="278" spans="1:33" ht="12">
      <c r="A278" s="30">
        <v>41588.875439814801</v>
      </c>
      <c r="B278" s="55" t="s">
        <v>2079</v>
      </c>
      <c r="C278" s="121">
        <v>26</v>
      </c>
      <c r="D278" s="109" t="s">
        <v>23</v>
      </c>
      <c r="E278" s="99" t="s">
        <v>82</v>
      </c>
      <c r="F278" s="109"/>
      <c r="G278" s="42">
        <v>38955</v>
      </c>
      <c r="H278" s="109" t="s">
        <v>2080</v>
      </c>
      <c r="I278" s="109" t="s">
        <v>222</v>
      </c>
      <c r="J278" s="55" t="s">
        <v>223</v>
      </c>
      <c r="K278" s="98" t="s">
        <v>2081</v>
      </c>
      <c r="L278" s="109" t="s">
        <v>225</v>
      </c>
      <c r="M278" s="109" t="s">
        <v>226</v>
      </c>
      <c r="N278" s="109" t="s">
        <v>32</v>
      </c>
      <c r="O278" s="109" t="s">
        <v>2082</v>
      </c>
      <c r="P278" s="109" t="s">
        <v>58</v>
      </c>
      <c r="Q278" s="109" t="s">
        <v>2083</v>
      </c>
      <c r="R278" s="109" t="s">
        <v>80</v>
      </c>
      <c r="S278" s="109" t="s">
        <v>308</v>
      </c>
      <c r="T278" s="109"/>
      <c r="U278" s="109" t="str">
        <f t="shared" si="4"/>
        <v>38955: After a report of a drug exchange, Duncan's vehicle was pulled over in the vicinity of the reported drug activity. Duncan resisted arrest and during a scuffle was shot. http://www.maine.gov/tools/whatsnew/index.php?topic=AGOffice_Press&amp;id=48465&amp;v=reportsarticle10</v>
      </c>
      <c r="V278" s="98"/>
      <c r="W278" s="109">
        <v>277.10000000000002</v>
      </c>
      <c r="X278" s="109"/>
      <c r="Y278" s="109"/>
      <c r="Z278" s="109"/>
      <c r="AA278" s="109"/>
      <c r="AB278" s="109"/>
      <c r="AC278" s="113"/>
      <c r="AD278" s="29"/>
      <c r="AE278" s="29"/>
      <c r="AF278" s="29"/>
      <c r="AG278" s="65"/>
    </row>
    <row r="279" spans="1:33" ht="12">
      <c r="A279" s="30">
        <v>41588.875439814801</v>
      </c>
      <c r="B279" s="109" t="s">
        <v>2084</v>
      </c>
      <c r="C279" s="121">
        <v>18</v>
      </c>
      <c r="D279" s="109" t="s">
        <v>23</v>
      </c>
      <c r="E279" s="109" t="s">
        <v>82</v>
      </c>
      <c r="F279" s="109"/>
      <c r="G279" s="42">
        <v>39659</v>
      </c>
      <c r="H279" s="109" t="s">
        <v>2085</v>
      </c>
      <c r="I279" s="109" t="s">
        <v>2086</v>
      </c>
      <c r="J279" s="109" t="s">
        <v>124</v>
      </c>
      <c r="K279" s="98" t="s">
        <v>2087</v>
      </c>
      <c r="L279" s="109" t="s">
        <v>707</v>
      </c>
      <c r="M279" s="109" t="s">
        <v>2088</v>
      </c>
      <c r="N279" s="109" t="s">
        <v>32</v>
      </c>
      <c r="O279" s="109" t="s">
        <v>2089</v>
      </c>
      <c r="P279" s="109" t="s">
        <v>58</v>
      </c>
      <c r="Q279" s="109" t="s">
        <v>2090</v>
      </c>
      <c r="R279" s="109" t="s">
        <v>80</v>
      </c>
      <c r="S279" s="25" t="s">
        <v>208</v>
      </c>
      <c r="T279" s="109"/>
      <c r="U279" s="109" t="str">
        <f t="shared" si="4"/>
        <v>39659: Shot after leaning out a window with a firearm. Officers were responding to report of gunshots. http://blog.seattlepi.com/seattle911/2008/07/31/man-killed-in-officer-involved-shooting-identified/</v>
      </c>
      <c r="V279" s="98"/>
      <c r="W279" s="109">
        <v>278.10000000000002</v>
      </c>
      <c r="X279" s="109"/>
      <c r="Y279" s="109"/>
      <c r="Z279" s="109"/>
      <c r="AA279" s="109"/>
      <c r="AB279" s="109"/>
      <c r="AC279" s="113"/>
      <c r="AD279" s="29"/>
      <c r="AE279" s="29"/>
      <c r="AF279" s="29"/>
      <c r="AG279" s="65"/>
    </row>
    <row r="280" spans="1:33" ht="12">
      <c r="A280" s="30">
        <v>41588.875439814801</v>
      </c>
      <c r="B280" s="109" t="s">
        <v>2091</v>
      </c>
      <c r="C280" s="121">
        <v>40</v>
      </c>
      <c r="D280" s="109" t="s">
        <v>23</v>
      </c>
      <c r="E280" s="109" t="s">
        <v>82</v>
      </c>
      <c r="F280" s="109"/>
      <c r="G280" s="42">
        <v>41268</v>
      </c>
      <c r="H280" s="109" t="s">
        <v>2092</v>
      </c>
      <c r="I280" s="109" t="s">
        <v>2093</v>
      </c>
      <c r="J280" s="109" t="s">
        <v>1694</v>
      </c>
      <c r="K280" s="98" t="s">
        <v>2094</v>
      </c>
      <c r="L280" s="109" t="s">
        <v>2093</v>
      </c>
      <c r="M280" s="109" t="s">
        <v>2095</v>
      </c>
      <c r="N280" s="109" t="s">
        <v>32</v>
      </c>
      <c r="O280" s="109" t="s">
        <v>2096</v>
      </c>
      <c r="P280" s="109" t="s">
        <v>58</v>
      </c>
      <c r="Q280" s="109" t="s">
        <v>2097</v>
      </c>
      <c r="R280" s="109" t="s">
        <v>80</v>
      </c>
      <c r="S280" s="25" t="s">
        <v>208</v>
      </c>
      <c r="T280" s="109"/>
      <c r="U280" s="109" t="str">
        <f t="shared" si="4"/>
        <v>41268: Officers responded to a report of a domestic disturbance. As the officers arrived, the suspect fired at police with a handgun, then fled through the rear of the house. Officers in the alley confronted the suspect and fatally shot him. http://www.koaa.com/news/new-information-released-in-pueblo-officer-involved-shooting-that-killed-one/</v>
      </c>
      <c r="V280" s="98"/>
      <c r="W280" s="109">
        <v>279.10000000000002</v>
      </c>
      <c r="X280" s="109"/>
      <c r="Y280" s="109"/>
      <c r="Z280" s="109"/>
      <c r="AA280" s="109"/>
      <c r="AB280" s="109"/>
      <c r="AC280" s="113"/>
      <c r="AD280" s="29"/>
      <c r="AE280" s="29"/>
      <c r="AF280" s="29"/>
      <c r="AG280" s="65"/>
    </row>
    <row r="281" spans="1:33" ht="12">
      <c r="A281" s="30">
        <v>41588.875439814801</v>
      </c>
      <c r="B281" s="109" t="s">
        <v>2098</v>
      </c>
      <c r="C281" s="121">
        <v>64</v>
      </c>
      <c r="D281" s="109" t="s">
        <v>23</v>
      </c>
      <c r="E281" s="109" t="s">
        <v>82</v>
      </c>
      <c r="F281" s="109"/>
      <c r="G281" s="42">
        <v>40424</v>
      </c>
      <c r="H281" s="109" t="s">
        <v>2099</v>
      </c>
      <c r="I281" s="109" t="s">
        <v>1603</v>
      </c>
      <c r="J281" s="109" t="s">
        <v>124</v>
      </c>
      <c r="K281" s="98" t="s">
        <v>2100</v>
      </c>
      <c r="L281" s="109" t="s">
        <v>2101</v>
      </c>
      <c r="M281" s="109" t="s">
        <v>1606</v>
      </c>
      <c r="N281" s="109" t="s">
        <v>32</v>
      </c>
      <c r="O281" s="109" t="s">
        <v>2102</v>
      </c>
      <c r="P281" s="109" t="s">
        <v>58</v>
      </c>
      <c r="Q281" s="109" t="s">
        <v>2103</v>
      </c>
      <c r="R281" s="109" t="s">
        <v>36</v>
      </c>
      <c r="S281" s="25" t="s">
        <v>208</v>
      </c>
      <c r="T281" s="109"/>
      <c r="U281" s="109" t="str">
        <f t="shared" si="4"/>
        <v>40424: Shot after refusing commands to put down knife and then raising knife in an overhand threatening manner. Police were responding to a report of a man waving a knife around in front of a bus stop. http://seattletimes.com/html/localnews/2012804980_tacoma04m.html</v>
      </c>
      <c r="V281" s="98"/>
      <c r="W281" s="109">
        <v>280.10000000000002</v>
      </c>
      <c r="X281" s="109"/>
      <c r="Y281" s="109"/>
      <c r="Z281" s="109"/>
      <c r="AA281" s="109"/>
      <c r="AB281" s="109"/>
      <c r="AC281" s="113"/>
      <c r="AD281" s="29"/>
      <c r="AE281" s="29"/>
      <c r="AF281" s="29"/>
      <c r="AG281" s="65"/>
    </row>
    <row r="282" spans="1:33" ht="12">
      <c r="A282" s="30">
        <v>41588.875439814801</v>
      </c>
      <c r="B282" s="109" t="s">
        <v>2104</v>
      </c>
      <c r="C282" s="121">
        <v>78</v>
      </c>
      <c r="D282" s="109" t="s">
        <v>23</v>
      </c>
      <c r="E282" s="109" t="s">
        <v>40</v>
      </c>
      <c r="F282" s="109" t="s">
        <v>2105</v>
      </c>
      <c r="G282" s="42">
        <v>41503</v>
      </c>
      <c r="H282" s="109" t="s">
        <v>2106</v>
      </c>
      <c r="I282" s="55" t="s">
        <v>2107</v>
      </c>
      <c r="J282" s="55" t="s">
        <v>223</v>
      </c>
      <c r="K282" s="98" t="s">
        <v>2108</v>
      </c>
      <c r="L282" s="109" t="s">
        <v>500</v>
      </c>
      <c r="M282" s="109" t="s">
        <v>2109</v>
      </c>
      <c r="N282" s="109" t="s">
        <v>32</v>
      </c>
      <c r="O282" s="109" t="s">
        <v>2110</v>
      </c>
      <c r="P282" s="109" t="s">
        <v>58</v>
      </c>
      <c r="Q282" s="55" t="s">
        <v>2111</v>
      </c>
      <c r="R282" s="109" t="s">
        <v>80</v>
      </c>
      <c r="S282" s="118" t="s">
        <v>37</v>
      </c>
      <c r="T282" s="109"/>
      <c r="U282" s="109" t="str">
        <f t="shared" si="4"/>
        <v>41503: Bellfleur drunkenly threatened his neighbors over their bear-hunting business. They called police. Bellfleur pointed his shotgun at him. They shot and killed him. http://www.maine.gov/tools/whatsnew/index.php?topic=AGOffice_Press&amp;id=610725&amp;v=reportsarticle10</v>
      </c>
      <c r="V282" s="98"/>
      <c r="W282" s="109">
        <v>281.10000000000002</v>
      </c>
      <c r="X282" s="109"/>
      <c r="Y282" s="109"/>
      <c r="Z282" s="109"/>
      <c r="AA282" s="109"/>
      <c r="AB282" s="109"/>
      <c r="AC282" s="113"/>
      <c r="AD282" s="29"/>
      <c r="AE282" s="29"/>
      <c r="AF282" s="29"/>
      <c r="AG282" s="65"/>
    </row>
    <row r="283" spans="1:33" ht="14">
      <c r="A283" s="30">
        <v>41588.875439814801</v>
      </c>
      <c r="B283" s="99" t="s">
        <v>2112</v>
      </c>
      <c r="C283" s="121">
        <v>73</v>
      </c>
      <c r="D283" s="99" t="s">
        <v>23</v>
      </c>
      <c r="E283" s="99" t="s">
        <v>40</v>
      </c>
      <c r="F283" s="99" t="s">
        <v>2113</v>
      </c>
      <c r="G283" s="42">
        <v>41572</v>
      </c>
      <c r="H283" s="99" t="s">
        <v>2114</v>
      </c>
      <c r="I283" s="99" t="s">
        <v>2115</v>
      </c>
      <c r="J283" s="17" t="s">
        <v>28</v>
      </c>
      <c r="K283" s="99">
        <v>33036</v>
      </c>
      <c r="L283" s="99" t="s">
        <v>2116</v>
      </c>
      <c r="M283" s="99" t="s">
        <v>2117</v>
      </c>
      <c r="N283" s="17" t="s">
        <v>32</v>
      </c>
      <c r="O283" s="99" t="s">
        <v>2118</v>
      </c>
      <c r="P283" s="99" t="s">
        <v>58</v>
      </c>
      <c r="Q283" s="99" t="s">
        <v>2119</v>
      </c>
      <c r="R283" s="112" t="s">
        <v>80</v>
      </c>
      <c r="S283" s="109" t="s">
        <v>208</v>
      </c>
      <c r="T283" s="40"/>
      <c r="U283" s="109" t="str">
        <f t="shared" si="4"/>
        <v>41572: Parlette was shot and killed by police after he fired his gun at deputies. http://www.miamiherald.com/2013/10/25/3711895/keys-sheriff-deputies-shoot-and.html</v>
      </c>
      <c r="V283" s="98"/>
      <c r="W283" s="109">
        <v>283.10000000000002</v>
      </c>
      <c r="X283" s="109"/>
      <c r="Y283" s="109"/>
      <c r="Z283" s="109"/>
      <c r="AA283" s="109"/>
      <c r="AB283" s="109"/>
      <c r="AC283" s="113"/>
      <c r="AD283" s="29"/>
      <c r="AE283" s="29"/>
      <c r="AF283" s="29"/>
      <c r="AG283" s="65"/>
    </row>
    <row r="284" spans="1:33" ht="14">
      <c r="A284" s="30">
        <v>41588.875439814801</v>
      </c>
      <c r="B284" s="99" t="s">
        <v>2120</v>
      </c>
      <c r="C284" s="121">
        <v>38</v>
      </c>
      <c r="D284" s="99" t="s">
        <v>23</v>
      </c>
      <c r="E284" s="99" t="s">
        <v>82</v>
      </c>
      <c r="F284" s="99"/>
      <c r="G284" s="42">
        <v>37490</v>
      </c>
      <c r="H284" s="99" t="s">
        <v>2121</v>
      </c>
      <c r="I284" s="99" t="s">
        <v>379</v>
      </c>
      <c r="J284" s="99" t="s">
        <v>64</v>
      </c>
      <c r="K284" s="17" t="s">
        <v>2122</v>
      </c>
      <c r="L284" s="99" t="s">
        <v>66</v>
      </c>
      <c r="M284" s="99" t="s">
        <v>380</v>
      </c>
      <c r="N284" s="99" t="s">
        <v>32</v>
      </c>
      <c r="O284" s="99" t="s">
        <v>2123</v>
      </c>
      <c r="P284" s="99" t="s">
        <v>36</v>
      </c>
      <c r="Q284" s="99" t="s">
        <v>2124</v>
      </c>
      <c r="R284" s="99" t="s">
        <v>36</v>
      </c>
      <c r="S284" s="112" t="s">
        <v>282</v>
      </c>
      <c r="T284" s="40"/>
      <c r="U284" s="109" t="str">
        <f t="shared" si="4"/>
        <v>37490: Roman Khaimov, 38, who had fired several rounds at police with a .357-caliber revolver, died in his Benthollow Lane garage after being shot several times http://www.freerepublic.com/focus/f-news/740875/posts</v>
      </c>
      <c r="V284" s="98"/>
      <c r="W284" s="109">
        <v>284.10000000000002</v>
      </c>
      <c r="X284" s="109"/>
      <c r="Y284" s="109"/>
      <c r="Z284" s="109"/>
      <c r="AA284" s="109"/>
      <c r="AB284" s="109"/>
      <c r="AC284" s="113"/>
      <c r="AD284" s="29"/>
      <c r="AE284" s="29"/>
      <c r="AF284" s="29"/>
      <c r="AG284" s="65"/>
    </row>
    <row r="285" spans="1:33" ht="14">
      <c r="A285" s="30">
        <v>41588.875439814801</v>
      </c>
      <c r="B285" s="99" t="s">
        <v>2125</v>
      </c>
      <c r="C285" s="121" t="s">
        <v>2126</v>
      </c>
      <c r="D285" s="99" t="s">
        <v>23</v>
      </c>
      <c r="E285" s="99" t="s">
        <v>24</v>
      </c>
      <c r="F285" s="99" t="s">
        <v>2127</v>
      </c>
      <c r="G285" s="42">
        <v>39187</v>
      </c>
      <c r="H285" s="99" t="s">
        <v>2128</v>
      </c>
      <c r="I285" s="99" t="s">
        <v>363</v>
      </c>
      <c r="J285" s="17" t="s">
        <v>64</v>
      </c>
      <c r="K285" s="99">
        <v>30349</v>
      </c>
      <c r="L285" s="99" t="s">
        <v>364</v>
      </c>
      <c r="M285" s="99" t="s">
        <v>2129</v>
      </c>
      <c r="N285" s="17" t="s">
        <v>32</v>
      </c>
      <c r="O285" s="99" t="s">
        <v>2130</v>
      </c>
      <c r="P285" s="99" t="s">
        <v>36</v>
      </c>
      <c r="Q285" s="99" t="s">
        <v>2131</v>
      </c>
      <c r="R285" s="112" t="s">
        <v>80</v>
      </c>
      <c r="S285" s="109" t="s">
        <v>208</v>
      </c>
      <c r="T285" s="40"/>
      <c r="U285" s="109" t="str">
        <f t="shared" si="4"/>
        <v>39187: Shot outside a bar. Police were responding to report of a fight. http://eddiegriffinbasg.blogspot.com/2007/04/ron-pettaway-funeral-to-be-preceded-by.html</v>
      </c>
      <c r="V285" s="98"/>
      <c r="W285" s="109">
        <v>285.10000000000002</v>
      </c>
      <c r="X285" s="109"/>
      <c r="Y285" s="109"/>
      <c r="Z285" s="109"/>
      <c r="AA285" s="109"/>
      <c r="AB285" s="109"/>
      <c r="AC285" s="113"/>
      <c r="AD285" s="29"/>
      <c r="AE285" s="29"/>
      <c r="AF285" s="29"/>
      <c r="AG285" s="65"/>
    </row>
    <row r="286" spans="1:33" ht="12">
      <c r="A286" s="30">
        <v>41588.875439814801</v>
      </c>
      <c r="B286" s="109" t="s">
        <v>2132</v>
      </c>
      <c r="C286" s="59">
        <v>40</v>
      </c>
      <c r="D286" s="109" t="s">
        <v>23</v>
      </c>
      <c r="E286" s="109" t="s">
        <v>24</v>
      </c>
      <c r="F286" s="109" t="s">
        <v>2133</v>
      </c>
      <c r="G286" s="42">
        <v>38599</v>
      </c>
      <c r="H286" s="109" t="s">
        <v>1152</v>
      </c>
      <c r="I286" s="109" t="s">
        <v>1153</v>
      </c>
      <c r="J286" s="109" t="s">
        <v>1154</v>
      </c>
      <c r="K286" s="98" t="s">
        <v>1155</v>
      </c>
      <c r="L286" s="109" t="s">
        <v>1156</v>
      </c>
      <c r="M286" s="109" t="s">
        <v>1157</v>
      </c>
      <c r="N286" s="109" t="s">
        <v>32</v>
      </c>
      <c r="O286" s="109" t="s">
        <v>2134</v>
      </c>
      <c r="P286" s="109" t="s">
        <v>2135</v>
      </c>
      <c r="Q286" s="109" t="s">
        <v>1160</v>
      </c>
      <c r="R286" s="109" t="s">
        <v>100</v>
      </c>
      <c r="S286" s="25" t="s">
        <v>1161</v>
      </c>
      <c r="T286" s="109" t="s">
        <v>1162</v>
      </c>
      <c r="U286" s="109" t="str">
        <f t="shared" si="4"/>
        <v>38599: A group of police officers opened fire with assault rifles and a shotgun, shooting at an unarmed family walking on the east side of the Danziger Bridge. A fter shooting at the Bartholomew family and James Brissette, officers traveled to the other side of the bridge to chase two men—brothers Lance and Ronald Madison—who had run away when the shooting started. Officers caught up to the Madisons on the west side of the bridge, where Officer Faulcon used a shotgun to shoot Ronald Madison in the back as Madison was running away. Ronald, a 40-year-old man with severe mental and physical disabilities, died near the base of the bridge. http://www.fbi.gov/neworleans/press-releases/2012/five-new-orleans-police-officers-sentenced-on-civil-rights-and-obstruction-of-justice-violations-in-the-danziger-bridge-shooting-case</v>
      </c>
      <c r="V286" s="98"/>
      <c r="W286" s="109">
        <v>286.10000000000002</v>
      </c>
      <c r="X286" s="109"/>
      <c r="Y286" s="109"/>
      <c r="Z286" s="109"/>
      <c r="AA286" s="109"/>
      <c r="AB286" s="109"/>
      <c r="AC286" s="113"/>
      <c r="AD286" s="29"/>
      <c r="AE286" s="29"/>
      <c r="AF286" s="29"/>
      <c r="AG286" s="65"/>
    </row>
    <row r="287" spans="1:33" ht="14">
      <c r="A287" s="30">
        <v>41588.875439814801</v>
      </c>
      <c r="B287" s="99" t="s">
        <v>2136</v>
      </c>
      <c r="C287" s="121" t="s">
        <v>2137</v>
      </c>
      <c r="D287" s="99" t="s">
        <v>23</v>
      </c>
      <c r="E287" s="99" t="s">
        <v>40</v>
      </c>
      <c r="F287" s="99" t="s">
        <v>2138</v>
      </c>
      <c r="G287" s="42">
        <v>40927</v>
      </c>
      <c r="H287" s="99" t="s">
        <v>2139</v>
      </c>
      <c r="I287" s="99" t="s">
        <v>403</v>
      </c>
      <c r="J287" s="17" t="s">
        <v>85</v>
      </c>
      <c r="K287" s="99">
        <v>92808</v>
      </c>
      <c r="L287" s="99" t="s">
        <v>404</v>
      </c>
      <c r="M287" s="99" t="s">
        <v>405</v>
      </c>
      <c r="N287" s="17" t="s">
        <v>32</v>
      </c>
      <c r="O287" s="99" t="s">
        <v>2140</v>
      </c>
      <c r="P287" s="99" t="s">
        <v>58</v>
      </c>
      <c r="Q287" s="99" t="s">
        <v>2141</v>
      </c>
      <c r="R287" s="112" t="s">
        <v>80</v>
      </c>
      <c r="S287" s="109" t="s">
        <v>208</v>
      </c>
      <c r="T287" s="40"/>
      <c r="U287" s="109" t="str">
        <f t="shared" si="4"/>
        <v>40927: According to police, Cambridge approached an officer sitting in his cruiser in a parking lot while holding a large kitchen knife. The officer shot him to death. A knife and a bible were reportedly found near his body. http://www.orangecountyda.com/docs/roscoe_cambridge_ois_investigation_letter.pdf</v>
      </c>
      <c r="V287" s="98"/>
      <c r="W287" s="109">
        <v>287.10000000000002</v>
      </c>
      <c r="X287" s="109"/>
      <c r="Y287" s="109"/>
      <c r="Z287" s="109"/>
      <c r="AA287" s="109"/>
      <c r="AB287" s="109"/>
      <c r="AC287" s="113"/>
      <c r="AD287" s="29"/>
      <c r="AE287" s="29"/>
      <c r="AF287" s="29"/>
      <c r="AG287" s="65"/>
    </row>
    <row r="288" spans="1:33" ht="12">
      <c r="A288" s="30">
        <v>41588.875439814801</v>
      </c>
      <c r="B288" s="109" t="s">
        <v>2142</v>
      </c>
      <c r="C288" s="121">
        <v>21</v>
      </c>
      <c r="D288" s="109" t="s">
        <v>23</v>
      </c>
      <c r="E288" s="109" t="s">
        <v>82</v>
      </c>
      <c r="F288" s="109"/>
      <c r="G288" s="42">
        <v>41493</v>
      </c>
      <c r="H288" s="109" t="s">
        <v>2143</v>
      </c>
      <c r="I288" s="109" t="s">
        <v>2144</v>
      </c>
      <c r="J288" s="109" t="s">
        <v>74</v>
      </c>
      <c r="K288" s="98" t="s">
        <v>2145</v>
      </c>
      <c r="L288" s="109" t="s">
        <v>2146</v>
      </c>
      <c r="M288" s="109" t="s">
        <v>2147</v>
      </c>
      <c r="N288" s="109" t="s">
        <v>32</v>
      </c>
      <c r="O288" s="109" t="s">
        <v>2148</v>
      </c>
      <c r="P288" s="109" t="s">
        <v>36</v>
      </c>
      <c r="Q288" s="109" t="s">
        <v>2149</v>
      </c>
      <c r="R288" s="109" t="s">
        <v>80</v>
      </c>
      <c r="S288" s="25" t="s">
        <v>208</v>
      </c>
      <c r="T288" s="109"/>
      <c r="U288" s="109" t="str">
        <f t="shared" si="4"/>
        <v>41493: Boston drug control unit Officers Harry Jean and Terry Cotton were observing two men. An alleged shootout between officers and the men ensued. Both officers were wounded by gunfire, and one of the men was shot to death. http://boston.cbslocal.com/2013/08/07/boston-police-officer-shot-by-suspect-in-dorchester/</v>
      </c>
      <c r="V288" s="98"/>
      <c r="W288" s="109">
        <v>288.10000000000002</v>
      </c>
      <c r="X288" s="109"/>
      <c r="Y288" s="109"/>
      <c r="Z288" s="109"/>
      <c r="AA288" s="109"/>
      <c r="AB288" s="109"/>
      <c r="AC288" s="113"/>
      <c r="AD288" s="29"/>
      <c r="AE288" s="29"/>
      <c r="AF288" s="29"/>
      <c r="AG288" s="65"/>
    </row>
    <row r="289" spans="1:33" ht="14">
      <c r="A289" s="30">
        <v>41588.875439814801</v>
      </c>
      <c r="B289" s="99" t="s">
        <v>2150</v>
      </c>
      <c r="C289" s="121" t="s">
        <v>918</v>
      </c>
      <c r="D289" s="99" t="s">
        <v>23</v>
      </c>
      <c r="E289" s="99" t="s">
        <v>173</v>
      </c>
      <c r="F289" s="99" t="s">
        <v>2151</v>
      </c>
      <c r="G289" s="42">
        <v>41099</v>
      </c>
      <c r="H289" s="99" t="s">
        <v>2152</v>
      </c>
      <c r="I289" s="99" t="s">
        <v>347</v>
      </c>
      <c r="J289" s="17" t="s">
        <v>213</v>
      </c>
      <c r="K289" s="99">
        <v>77074</v>
      </c>
      <c r="L289" s="99" t="s">
        <v>819</v>
      </c>
      <c r="M289" s="99" t="s">
        <v>829</v>
      </c>
      <c r="N289" s="17" t="s">
        <v>32</v>
      </c>
      <c r="O289" s="99" t="s">
        <v>2153</v>
      </c>
      <c r="P289" s="99" t="s">
        <v>36</v>
      </c>
      <c r="Q289" s="99" t="s">
        <v>2154</v>
      </c>
      <c r="R289" s="112" t="s">
        <v>80</v>
      </c>
      <c r="S289" s="109" t="s">
        <v>208</v>
      </c>
      <c r="T289" s="40"/>
      <c r="U289" s="109" t="str">
        <f t="shared" si="4"/>
        <v>41099: Two officers were responding to a call about assault outside an abandoned store and began to question a group of men there. Florida Rubio, a witness, said she made the call at Lara's request because he feared the other men were going to hurt him. Lara attempted to leave the scene, refusing an officer's commands to turn around or show his hands. The officer claims she gave commands both in English and Spanish (Lara did not speak English). Rubio said she attempted to tell the officers that Lara needed help, but that she was ignored. When Lara did turn around, one hand was in his pocket, and the officer shot him to death. Lara was unarmed. http://www.chron.com/news/houston-texas/article/Witnesses-dispute-HPD-s-account-of-fatal-shooting-3697666.php</v>
      </c>
      <c r="V289" s="98"/>
      <c r="W289" s="109">
        <v>289.10000000000002</v>
      </c>
      <c r="X289" s="109"/>
      <c r="Y289" s="109"/>
      <c r="Z289" s="109"/>
      <c r="AA289" s="109"/>
      <c r="AB289" s="109"/>
      <c r="AC289" s="113"/>
      <c r="AD289" s="29"/>
      <c r="AE289" s="29"/>
      <c r="AF289" s="29"/>
      <c r="AG289" s="65"/>
    </row>
    <row r="290" spans="1:33" ht="12">
      <c r="A290" s="30">
        <v>41588.875439814801</v>
      </c>
      <c r="B290" s="109" t="s">
        <v>2155</v>
      </c>
      <c r="C290" s="121">
        <v>19</v>
      </c>
      <c r="D290" s="109" t="s">
        <v>23</v>
      </c>
      <c r="E290" s="109" t="s">
        <v>173</v>
      </c>
      <c r="F290" s="109" t="s">
        <v>2156</v>
      </c>
      <c r="G290" s="42">
        <v>41486</v>
      </c>
      <c r="H290" s="109" t="s">
        <v>2157</v>
      </c>
      <c r="I290" s="109" t="s">
        <v>1197</v>
      </c>
      <c r="J290" s="109" t="s">
        <v>213</v>
      </c>
      <c r="K290" s="98" t="s">
        <v>1198</v>
      </c>
      <c r="L290" s="109" t="s">
        <v>1199</v>
      </c>
      <c r="M290" s="109" t="s">
        <v>2158</v>
      </c>
      <c r="N290" s="109" t="s">
        <v>32</v>
      </c>
      <c r="O290" s="109" t="s">
        <v>2159</v>
      </c>
      <c r="P290" s="109" t="s">
        <v>2160</v>
      </c>
      <c r="Q290" s="109" t="s">
        <v>2161</v>
      </c>
      <c r="R290" s="109" t="s">
        <v>80</v>
      </c>
      <c r="S290" s="25" t="s">
        <v>208</v>
      </c>
      <c r="T290" s="109"/>
      <c r="U290" s="109" t="str">
        <f t="shared" si="4"/>
        <v>41486: 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 http://www.chron.com/neighborhood/woodlands/article/Conroe-woman-files-federal-suit-over-son-s-5009991.php</v>
      </c>
      <c r="V290" s="98"/>
      <c r="W290" s="109">
        <v>290.10000000000002</v>
      </c>
      <c r="X290" s="109"/>
      <c r="Y290" s="109"/>
      <c r="Z290" s="109"/>
      <c r="AA290" s="109"/>
      <c r="AB290" s="109"/>
      <c r="AC290" s="113"/>
      <c r="AD290" s="29"/>
      <c r="AE290" s="29"/>
      <c r="AF290" s="29"/>
      <c r="AG290" s="65"/>
    </row>
    <row r="291" spans="1:33" ht="14">
      <c r="A291" s="30">
        <v>41588.875439814801</v>
      </c>
      <c r="B291" s="99" t="s">
        <v>2162</v>
      </c>
      <c r="C291" s="121">
        <v>26</v>
      </c>
      <c r="D291" s="99" t="s">
        <v>23</v>
      </c>
      <c r="E291" s="99" t="s">
        <v>82</v>
      </c>
      <c r="F291" s="99"/>
      <c r="G291" s="42">
        <v>38024</v>
      </c>
      <c r="H291" s="99" t="s">
        <v>2163</v>
      </c>
      <c r="I291" s="99" t="s">
        <v>2164</v>
      </c>
      <c r="J291" s="99" t="s">
        <v>124</v>
      </c>
      <c r="K291" s="17" t="s">
        <v>2165</v>
      </c>
      <c r="L291" s="99" t="s">
        <v>126</v>
      </c>
      <c r="M291" s="99" t="s">
        <v>2166</v>
      </c>
      <c r="N291" s="99" t="s">
        <v>32</v>
      </c>
      <c r="O291" s="99" t="s">
        <v>2167</v>
      </c>
      <c r="P291" s="99" t="s">
        <v>36</v>
      </c>
      <c r="Q291" s="99" t="s">
        <v>2168</v>
      </c>
      <c r="R291" s="99" t="s">
        <v>80</v>
      </c>
      <c r="S291" s="112"/>
      <c r="T291" s="40"/>
      <c r="U291" s="109" t="str">
        <f t="shared" si="4"/>
        <v>38024: Alcohol fueled Ryan Allen Rozsonits' depression, and he was probably full of both over the weekend when a police officer shot him to death, say his family members.He was killed when he backed a Jeep Wrangler toward two bicycle officers. http://www.seattlepi.com/local/article/Man-shot-by-Kent-police-was-troubled-1136635.php</v>
      </c>
      <c r="V291" s="98"/>
      <c r="W291" s="109">
        <v>291.10000000000002</v>
      </c>
      <c r="X291" s="109"/>
      <c r="Y291" s="109"/>
      <c r="Z291" s="109"/>
      <c r="AA291" s="109"/>
      <c r="AB291" s="109"/>
      <c r="AC291" s="113"/>
      <c r="AD291" s="29"/>
      <c r="AE291" s="29"/>
      <c r="AF291" s="29"/>
      <c r="AG291" s="65"/>
    </row>
    <row r="292" spans="1:33" ht="14">
      <c r="A292" s="30">
        <v>41588.875439814801</v>
      </c>
      <c r="B292" s="99" t="s">
        <v>2169</v>
      </c>
      <c r="C292" s="121">
        <v>25</v>
      </c>
      <c r="D292" s="99" t="s">
        <v>23</v>
      </c>
      <c r="E292" s="99" t="s">
        <v>82</v>
      </c>
      <c r="F292" s="99" t="s">
        <v>2170</v>
      </c>
      <c r="G292" s="42">
        <v>41569</v>
      </c>
      <c r="H292" s="99" t="s">
        <v>2171</v>
      </c>
      <c r="I292" s="99" t="s">
        <v>2172</v>
      </c>
      <c r="J292" s="99" t="s">
        <v>85</v>
      </c>
      <c r="K292" s="17" t="s">
        <v>2173</v>
      </c>
      <c r="L292" s="99" t="s">
        <v>2174</v>
      </c>
      <c r="M292" s="99" t="s">
        <v>2175</v>
      </c>
      <c r="N292" s="99" t="s">
        <v>32</v>
      </c>
      <c r="O292" s="99" t="s">
        <v>2176</v>
      </c>
      <c r="P292" s="99" t="s">
        <v>58</v>
      </c>
      <c r="Q292" s="99" t="s">
        <v>2177</v>
      </c>
      <c r="R292" s="99" t="s">
        <v>80</v>
      </c>
      <c r="S292" s="112" t="s">
        <v>208</v>
      </c>
      <c r="T292" s="40"/>
      <c r="U292" s="109" t="str">
        <f t="shared" si="4"/>
        <v>41569: Police shot and killed a stolen car suspect. http://sfappeal.com/2013/10/sf-man-shot-to-death-by-san-mateo-police/</v>
      </c>
      <c r="V292" s="98"/>
      <c r="W292" s="109">
        <v>292.10000000000002</v>
      </c>
      <c r="X292" s="109"/>
      <c r="Y292" s="109"/>
      <c r="Z292" s="109"/>
      <c r="AA292" s="109"/>
      <c r="AB292" s="109"/>
      <c r="AC292" s="113"/>
      <c r="AD292" s="29"/>
      <c r="AE292" s="29"/>
      <c r="AF292" s="29"/>
      <c r="AG292" s="65"/>
    </row>
    <row r="293" spans="1:33" ht="14">
      <c r="A293" s="30">
        <v>41588.875439814801</v>
      </c>
      <c r="B293" s="99" t="s">
        <v>2178</v>
      </c>
      <c r="C293" s="121">
        <v>32</v>
      </c>
      <c r="D293" s="99" t="s">
        <v>23</v>
      </c>
      <c r="E293" s="99" t="s">
        <v>1728</v>
      </c>
      <c r="F293" s="99" t="s">
        <v>2179</v>
      </c>
      <c r="G293" s="42">
        <v>41400</v>
      </c>
      <c r="H293" s="99" t="s">
        <v>2180</v>
      </c>
      <c r="I293" s="99" t="s">
        <v>394</v>
      </c>
      <c r="J293" s="99" t="s">
        <v>85</v>
      </c>
      <c r="K293" s="17" t="s">
        <v>2181</v>
      </c>
      <c r="L293" s="99" t="s">
        <v>395</v>
      </c>
      <c r="M293" s="99" t="s">
        <v>396</v>
      </c>
      <c r="N293" s="99" t="s">
        <v>32</v>
      </c>
      <c r="O293" s="99" t="s">
        <v>2182</v>
      </c>
      <c r="P293" s="99" t="s">
        <v>36</v>
      </c>
      <c r="Q293" s="99" t="s">
        <v>2183</v>
      </c>
      <c r="R293" s="99" t="s">
        <v>100</v>
      </c>
      <c r="S293" s="112" t="s">
        <v>208</v>
      </c>
      <c r="T293" s="40"/>
      <c r="U293" s="109" t="str">
        <f t="shared" si="4"/>
        <v>41400: Saan Pao Saeteurn was shot and killed by police after brandishing a pellet gun at them. The pellet gun was designed to look like an authentic rifle. http://www.ktvu.com/news/news/crime-law/police-say-man-gun-shot-boat-launch-thursday-was-i/nXjM2/</v>
      </c>
      <c r="V293" s="98"/>
      <c r="W293" s="109">
        <v>293.10000000000002</v>
      </c>
      <c r="X293" s="109"/>
      <c r="Y293" s="109"/>
      <c r="Z293" s="109"/>
      <c r="AA293" s="109"/>
      <c r="AB293" s="109"/>
      <c r="AC293" s="113"/>
      <c r="AD293" s="29"/>
      <c r="AE293" s="29"/>
      <c r="AF293" s="29"/>
      <c r="AG293" s="65"/>
    </row>
    <row r="294" spans="1:33" ht="14">
      <c r="A294" s="30">
        <v>41588.875439814801</v>
      </c>
      <c r="B294" s="99" t="s">
        <v>2184</v>
      </c>
      <c r="C294" s="121" t="s">
        <v>2185</v>
      </c>
      <c r="D294" s="99" t="s">
        <v>23</v>
      </c>
      <c r="E294" s="99" t="s">
        <v>24</v>
      </c>
      <c r="F294" s="99" t="s">
        <v>2186</v>
      </c>
      <c r="G294" s="42">
        <v>41264</v>
      </c>
      <c r="H294" s="99" t="s">
        <v>2187</v>
      </c>
      <c r="I294" s="99" t="s">
        <v>422</v>
      </c>
      <c r="J294" s="17" t="s">
        <v>64</v>
      </c>
      <c r="K294" s="99">
        <v>31204</v>
      </c>
      <c r="L294" s="99" t="s">
        <v>423</v>
      </c>
      <c r="M294" s="99" t="s">
        <v>2188</v>
      </c>
      <c r="N294" s="17" t="s">
        <v>32</v>
      </c>
      <c r="O294" s="99" t="s">
        <v>2189</v>
      </c>
      <c r="P294" s="99" t="s">
        <v>58</v>
      </c>
      <c r="Q294" s="99" t="s">
        <v>2190</v>
      </c>
      <c r="R294" s="112" t="s">
        <v>80</v>
      </c>
      <c r="S294" s="109" t="s">
        <v>208</v>
      </c>
      <c r="T294" s="40"/>
      <c r="U294" s="109" t="str">
        <f t="shared" si="4"/>
        <v>41264: Macon Police Officer Clayton Sutton responded to a Supermarket shopping Center in reference to a Subject that was refusing to leave. Upon arrival Officer Sutton met with Sammie "Junebug" Davis, and shortly there after Davis began to struggle with Officer Sutton. Davis allegedly attempted to cut Officer Sutton with an unknown object, which he threw when Officer Sutton fatally shot him in self defense. http://www.informationliberation.com/?id=42161</v>
      </c>
      <c r="V294" s="98"/>
      <c r="W294" s="109">
        <v>294.10000000000002</v>
      </c>
      <c r="X294" s="109"/>
      <c r="Y294" s="109"/>
      <c r="Z294" s="109"/>
      <c r="AA294" s="109"/>
      <c r="AB294" s="109"/>
      <c r="AC294" s="113"/>
      <c r="AD294" s="29"/>
      <c r="AE294" s="29"/>
      <c r="AF294" s="29"/>
      <c r="AG294" s="65"/>
    </row>
    <row r="295" spans="1:33" ht="14">
      <c r="A295" s="30">
        <v>41588.875439814801</v>
      </c>
      <c r="B295" s="99" t="s">
        <v>2191</v>
      </c>
      <c r="C295" s="121" t="s">
        <v>1145</v>
      </c>
      <c r="D295" s="99" t="s">
        <v>23</v>
      </c>
      <c r="E295" s="99" t="s">
        <v>24</v>
      </c>
      <c r="F295" s="99" t="s">
        <v>2192</v>
      </c>
      <c r="G295" s="42">
        <v>40480</v>
      </c>
      <c r="H295" s="99" t="s">
        <v>2193</v>
      </c>
      <c r="I295" s="99" t="s">
        <v>2194</v>
      </c>
      <c r="J295" s="17" t="s">
        <v>64</v>
      </c>
      <c r="K295" s="99">
        <v>30601</v>
      </c>
      <c r="L295" s="99" t="s">
        <v>2195</v>
      </c>
      <c r="M295" s="99" t="s">
        <v>2196</v>
      </c>
      <c r="N295" s="17" t="s">
        <v>32</v>
      </c>
      <c r="O295" s="99" t="s">
        <v>2197</v>
      </c>
      <c r="P295" s="99" t="s">
        <v>58</v>
      </c>
      <c r="Q295" s="99" t="s">
        <v>2198</v>
      </c>
      <c r="R295" s="112" t="s">
        <v>80</v>
      </c>
      <c r="S295" s="109" t="s">
        <v>208</v>
      </c>
      <c r="T295" s="40"/>
      <c r="U295" s="109" t="str">
        <f t="shared" si="4"/>
        <v>40480: Shot while holding knife to another man's throat. Police officer on foot patrol heard an argument and entered apartment. http://onlineathens.com/local-news/2012-11-13/athens-woman-files-suit-against-police-fatal-shooting-son</v>
      </c>
      <c r="V295" s="98"/>
      <c r="W295" s="109">
        <v>295.10000000000002</v>
      </c>
      <c r="X295" s="109"/>
      <c r="Y295" s="109"/>
      <c r="Z295" s="109"/>
      <c r="AA295" s="109"/>
      <c r="AB295" s="109"/>
      <c r="AC295" s="113"/>
      <c r="AD295" s="29"/>
      <c r="AE295" s="29"/>
      <c r="AF295" s="29"/>
      <c r="AG295" s="65"/>
    </row>
    <row r="296" spans="1:33" ht="14">
      <c r="A296" s="30">
        <v>41588.875439814801</v>
      </c>
      <c r="B296" s="99" t="s">
        <v>2199</v>
      </c>
      <c r="C296" s="121">
        <v>49</v>
      </c>
      <c r="D296" s="99" t="s">
        <v>23</v>
      </c>
      <c r="E296" s="99" t="s">
        <v>82</v>
      </c>
      <c r="F296" s="99"/>
      <c r="G296" s="42">
        <v>41174</v>
      </c>
      <c r="H296" s="99" t="s">
        <v>2200</v>
      </c>
      <c r="I296" s="99" t="s">
        <v>1025</v>
      </c>
      <c r="J296" s="99" t="s">
        <v>195</v>
      </c>
      <c r="K296" s="17" t="s">
        <v>2201</v>
      </c>
      <c r="L296" s="99" t="s">
        <v>686</v>
      </c>
      <c r="M296" s="99" t="s">
        <v>1451</v>
      </c>
      <c r="N296" s="99" t="s">
        <v>32</v>
      </c>
      <c r="O296" s="99" t="s">
        <v>2202</v>
      </c>
      <c r="P296" s="99" t="s">
        <v>36</v>
      </c>
      <c r="Q296" s="99" t="s">
        <v>2203</v>
      </c>
      <c r="R296" s="99" t="s">
        <v>80</v>
      </c>
      <c r="S296" s="112"/>
      <c r="T296" s="40"/>
      <c r="U296" s="109" t="str">
        <f t="shared" si="4"/>
        <v>41174: Officers were responding to a domestic dispute call when they encountered Barnes pointing an AK-47 at his wife. Officers shot him when he refused to lower the weapon. After being hit, Barnes pointed the weapon towards one of the officers, and the officer fired a second time. Barnes died later at the hospital. http://www.abc15.com/news/region-phoenix-metro/north-phoenix/pd-officers-shoot-kill-samuel-barnes-as-he-threatened-his-wife-with-a-rifle-in-n-phoenix</v>
      </c>
      <c r="V296" s="98"/>
      <c r="W296" s="109">
        <v>296.10000000000002</v>
      </c>
      <c r="X296" s="109"/>
      <c r="Y296" s="109"/>
      <c r="Z296" s="109"/>
      <c r="AA296" s="109"/>
      <c r="AB296" s="109"/>
      <c r="AC296" s="113"/>
      <c r="AD296" s="29"/>
      <c r="AE296" s="29"/>
      <c r="AF296" s="29"/>
      <c r="AG296" s="65"/>
    </row>
    <row r="297" spans="1:33" ht="12">
      <c r="A297" s="30">
        <v>41588.875439814801</v>
      </c>
      <c r="B297" s="55" t="s">
        <v>2204</v>
      </c>
      <c r="C297" s="121">
        <v>46</v>
      </c>
      <c r="D297" s="109" t="s">
        <v>23</v>
      </c>
      <c r="E297" s="99" t="s">
        <v>82</v>
      </c>
      <c r="F297" s="109"/>
      <c r="G297" s="42">
        <v>39347</v>
      </c>
      <c r="H297" s="109" t="s">
        <v>2205</v>
      </c>
      <c r="I297" s="109" t="s">
        <v>970</v>
      </c>
      <c r="J297" s="55" t="s">
        <v>223</v>
      </c>
      <c r="K297" s="98" t="s">
        <v>971</v>
      </c>
      <c r="L297" s="109" t="s">
        <v>354</v>
      </c>
      <c r="M297" s="109" t="s">
        <v>1294</v>
      </c>
      <c r="N297" s="109" t="s">
        <v>32</v>
      </c>
      <c r="O297" s="109" t="s">
        <v>2206</v>
      </c>
      <c r="P297" s="109" t="s">
        <v>58</v>
      </c>
      <c r="Q297" s="109" t="s">
        <v>2207</v>
      </c>
      <c r="R297" s="109" t="s">
        <v>100</v>
      </c>
      <c r="S297" s="109" t="s">
        <v>308</v>
      </c>
      <c r="T297" s="109"/>
      <c r="U297" s="109" t="str">
        <f t="shared" si="4"/>
        <v>39347: White was inside his ex-wife's house, drinking alcohol and threatening to burn down the house and himself with it. He was coaxed out of the house, carrying two knives, tasered, and shot three times. http://www.maine.gov/tools/whatsnew/index.php?topic=AGOffice_Press&amp;id=47418&amp;v=reportsarticle10</v>
      </c>
      <c r="V297" s="98"/>
      <c r="W297" s="109">
        <v>297.10000000000002</v>
      </c>
      <c r="X297" s="109"/>
      <c r="Y297" s="109"/>
      <c r="Z297" s="109"/>
      <c r="AA297" s="109"/>
      <c r="AB297" s="109"/>
      <c r="AC297" s="113"/>
      <c r="AD297" s="29"/>
      <c r="AE297" s="29"/>
      <c r="AF297" s="29"/>
      <c r="AG297" s="65"/>
    </row>
    <row r="298" spans="1:33" ht="14">
      <c r="A298" s="30">
        <v>41588.875439814801</v>
      </c>
      <c r="B298" s="99" t="s">
        <v>2208</v>
      </c>
      <c r="C298" s="121">
        <v>39</v>
      </c>
      <c r="D298" s="99" t="s">
        <v>23</v>
      </c>
      <c r="E298" s="99" t="s">
        <v>173</v>
      </c>
      <c r="F298" s="99" t="s">
        <v>2209</v>
      </c>
      <c r="G298" s="42">
        <v>41572</v>
      </c>
      <c r="H298" s="99" t="s">
        <v>2210</v>
      </c>
      <c r="I298" s="99" t="s">
        <v>2211</v>
      </c>
      <c r="J298" s="99" t="s">
        <v>85</v>
      </c>
      <c r="K298" s="17" t="s">
        <v>2212</v>
      </c>
      <c r="L298" s="99" t="s">
        <v>775</v>
      </c>
      <c r="M298" s="99" t="s">
        <v>2213</v>
      </c>
      <c r="N298" s="99" t="s">
        <v>32</v>
      </c>
      <c r="O298" s="99" t="s">
        <v>2214</v>
      </c>
      <c r="P298" s="99" t="s">
        <v>36</v>
      </c>
      <c r="Q298" s="99" t="s">
        <v>2215</v>
      </c>
      <c r="R298" s="99" t="s">
        <v>80</v>
      </c>
      <c r="S298" s="112" t="s">
        <v>208</v>
      </c>
      <c r="T298" s="40"/>
      <c r="U298" s="109" t="str">
        <f t="shared" si="4"/>
        <v>41572: 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 http://bigstory.ap.org/article/police-chase-gunman-hostages-across-mojave-desert</v>
      </c>
      <c r="V298" s="98"/>
      <c r="W298" s="109">
        <v>298.10000000000002</v>
      </c>
      <c r="X298" s="109"/>
      <c r="Y298" s="109"/>
      <c r="Z298" s="109"/>
      <c r="AA298" s="109"/>
      <c r="AB298" s="109"/>
      <c r="AC298" s="113"/>
      <c r="AD298" s="29"/>
      <c r="AE298" s="29"/>
      <c r="AF298" s="29"/>
      <c r="AG298" s="65"/>
    </row>
    <row r="299" spans="1:33" ht="14">
      <c r="A299" s="30">
        <v>41588.875439814801</v>
      </c>
      <c r="B299" s="99" t="s">
        <v>2216</v>
      </c>
      <c r="C299" s="121">
        <v>31</v>
      </c>
      <c r="D299" s="99" t="s">
        <v>23</v>
      </c>
      <c r="E299" s="99" t="s">
        <v>24</v>
      </c>
      <c r="F299" s="99"/>
      <c r="G299" s="42">
        <v>37305</v>
      </c>
      <c r="H299" s="99" t="s">
        <v>2217</v>
      </c>
      <c r="I299" s="99" t="s">
        <v>123</v>
      </c>
      <c r="J299" s="99" t="s">
        <v>124</v>
      </c>
      <c r="K299" s="17" t="s">
        <v>2218</v>
      </c>
      <c r="L299" s="99" t="s">
        <v>126</v>
      </c>
      <c r="M299" s="99" t="s">
        <v>127</v>
      </c>
      <c r="N299" s="99" t="s">
        <v>32</v>
      </c>
      <c r="O299" s="99" t="s">
        <v>2219</v>
      </c>
      <c r="P299" s="99" t="s">
        <v>58</v>
      </c>
      <c r="Q299" s="99" t="s">
        <v>2220</v>
      </c>
      <c r="R299" s="99" t="s">
        <v>80</v>
      </c>
      <c r="S299" s="112" t="s">
        <v>2221</v>
      </c>
      <c r="T299" s="40"/>
      <c r="U299" s="109" t="str">
        <f t="shared" si="4"/>
        <v>37305: The sword-carrying man fatally shot by Seattle police...seemed so bent on confronting police that he tried to get up and attack officers even after he had been shot twice and zapped with a stun gun "At least two witnesses questioned the necessity of the shooting. They said Maxwell made no sudden movements and was holding the sword at his side when he was shot." He "seemed in some instances to be goading police to shoot but at other times appeared desperate to escape." http://www.seattlepi.com/news/article/Accounts-differ-over-shooting-of-alleged-1095218.php</v>
      </c>
      <c r="V299" s="98"/>
      <c r="W299" s="109">
        <v>300.10000000000002</v>
      </c>
      <c r="X299" s="109"/>
      <c r="Y299" s="109"/>
      <c r="Z299" s="109"/>
      <c r="AA299" s="109"/>
      <c r="AB299" s="109"/>
      <c r="AC299" s="113"/>
      <c r="AD299" s="29"/>
      <c r="AE299" s="29"/>
      <c r="AF299" s="29"/>
      <c r="AG299" s="65"/>
    </row>
    <row r="300" spans="1:33" ht="14">
      <c r="A300" s="30">
        <v>41588.875439814801</v>
      </c>
      <c r="B300" s="99" t="s">
        <v>2222</v>
      </c>
      <c r="C300" s="121" t="s">
        <v>771</v>
      </c>
      <c r="D300" s="99" t="s">
        <v>91</v>
      </c>
      <c r="E300" s="99" t="s">
        <v>24</v>
      </c>
      <c r="F300" s="99" t="s">
        <v>2223</v>
      </c>
      <c r="G300" s="42">
        <v>40593</v>
      </c>
      <c r="H300" s="99" t="s">
        <v>611</v>
      </c>
      <c r="I300" s="99" t="s">
        <v>612</v>
      </c>
      <c r="J300" s="17" t="s">
        <v>64</v>
      </c>
      <c r="K300" s="99">
        <v>30002</v>
      </c>
      <c r="L300" s="99" t="s">
        <v>613</v>
      </c>
      <c r="M300" s="99" t="s">
        <v>614</v>
      </c>
      <c r="N300" s="17" t="s">
        <v>314</v>
      </c>
      <c r="O300" s="99" t="s">
        <v>615</v>
      </c>
      <c r="P300" s="99" t="s">
        <v>616</v>
      </c>
      <c r="Q300" s="99" t="s">
        <v>617</v>
      </c>
      <c r="R300" s="112" t="s">
        <v>80</v>
      </c>
      <c r="S300" s="109" t="s">
        <v>208</v>
      </c>
      <c r="T300" s="40"/>
      <c r="U300" s="109" t="str">
        <f t="shared" si="4"/>
        <v>40593: Died from injuries sustained during motor vehicle accident. Police officer was estimated to be driving at twice the speed limit while not on an emergency call when she collided with another vehicle. The officer was later indicted on two counts of vehicular homicide and reckless driving. http://www.georgianewsday.com/news/73924-former-dekalb-co-officer-kristina-hambie-released-on-bond.html</v>
      </c>
      <c r="V300" s="98"/>
      <c r="W300" s="109">
        <v>301.10000000000002</v>
      </c>
      <c r="X300" s="109"/>
      <c r="Y300" s="109"/>
      <c r="Z300" s="109"/>
      <c r="AA300" s="109"/>
      <c r="AB300" s="109"/>
      <c r="AC300" s="113"/>
      <c r="AD300" s="29"/>
      <c r="AE300" s="29"/>
      <c r="AF300" s="29"/>
      <c r="AG300" s="65"/>
    </row>
    <row r="301" spans="1:33" ht="14">
      <c r="A301" s="30">
        <v>41588.875439814801</v>
      </c>
      <c r="B301" s="99" t="s">
        <v>2224</v>
      </c>
      <c r="C301" s="121">
        <v>51</v>
      </c>
      <c r="D301" s="99" t="s">
        <v>91</v>
      </c>
      <c r="E301" s="99" t="s">
        <v>82</v>
      </c>
      <c r="F301" s="99"/>
      <c r="G301" s="42">
        <v>41429</v>
      </c>
      <c r="H301" s="99" t="s">
        <v>2225</v>
      </c>
      <c r="I301" s="99" t="s">
        <v>2226</v>
      </c>
      <c r="J301" s="99" t="s">
        <v>85</v>
      </c>
      <c r="K301" s="17" t="s">
        <v>2227</v>
      </c>
      <c r="L301" s="99" t="s">
        <v>2228</v>
      </c>
      <c r="M301" s="99" t="s">
        <v>2229</v>
      </c>
      <c r="N301" s="99" t="s">
        <v>32</v>
      </c>
      <c r="O301" s="99" t="s">
        <v>2230</v>
      </c>
      <c r="P301" s="99" t="s">
        <v>36</v>
      </c>
      <c r="Q301" s="99" t="s">
        <v>2231</v>
      </c>
      <c r="R301" s="99" t="s">
        <v>80</v>
      </c>
      <c r="S301" s="112" t="s">
        <v>208</v>
      </c>
      <c r="T301" s="40"/>
      <c r="U301" s="109" t="str">
        <f t="shared" si="4"/>
        <v>41429: 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 http://www.redding.com/news/2013/jun/07/woman-armed-rifle-shot-killed-deputies/</v>
      </c>
      <c r="V301" s="98"/>
      <c r="W301" s="109">
        <v>302.10000000000002</v>
      </c>
      <c r="X301" s="109"/>
      <c r="Y301" s="109"/>
      <c r="Z301" s="109"/>
      <c r="AA301" s="109"/>
      <c r="AB301" s="109"/>
      <c r="AC301" s="113"/>
      <c r="AD301" s="29"/>
      <c r="AE301" s="29"/>
      <c r="AF301" s="29"/>
      <c r="AG301" s="65"/>
    </row>
    <row r="302" spans="1:33" ht="12">
      <c r="A302" s="30">
        <v>41588.875439814801</v>
      </c>
      <c r="B302" s="109" t="s">
        <v>2232</v>
      </c>
      <c r="C302" s="121">
        <v>33</v>
      </c>
      <c r="D302" s="109" t="s">
        <v>23</v>
      </c>
      <c r="E302" s="109" t="s">
        <v>40</v>
      </c>
      <c r="F302" s="109" t="s">
        <v>2233</v>
      </c>
      <c r="G302" s="42">
        <v>41279</v>
      </c>
      <c r="H302" s="109" t="s">
        <v>2234</v>
      </c>
      <c r="I302" s="55" t="s">
        <v>2235</v>
      </c>
      <c r="J302" s="55" t="s">
        <v>1694</v>
      </c>
      <c r="K302" s="98" t="s">
        <v>2236</v>
      </c>
      <c r="L302" s="109" t="s">
        <v>2237</v>
      </c>
      <c r="M302" s="109" t="s">
        <v>2238</v>
      </c>
      <c r="N302" s="109" t="s">
        <v>32</v>
      </c>
      <c r="O302" s="109" t="s">
        <v>2239</v>
      </c>
      <c r="P302" s="109" t="s">
        <v>760</v>
      </c>
      <c r="Q302" s="55" t="s">
        <v>2240</v>
      </c>
      <c r="R302" s="109" t="s">
        <v>80</v>
      </c>
      <c r="S302" s="118" t="s">
        <v>2241</v>
      </c>
      <c r="T302" s="109"/>
      <c r="U302" s="109" t="str">
        <f t="shared" si="4"/>
        <v>41279: 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 http://denver.cbslocal.com/2013/01/06/officer-told-neighbor-standoff-gunman-was-on-meth-binge/</v>
      </c>
      <c r="V302" s="98"/>
      <c r="W302" s="109">
        <v>303.10000000000002</v>
      </c>
      <c r="X302" s="109"/>
      <c r="Y302" s="109"/>
      <c r="Z302" s="109"/>
      <c r="AA302" s="109"/>
      <c r="AB302" s="109"/>
      <c r="AC302" s="113"/>
      <c r="AD302" s="29"/>
      <c r="AE302" s="29"/>
      <c r="AF302" s="29"/>
      <c r="AG302" s="65"/>
    </row>
    <row r="303" spans="1:33" ht="14">
      <c r="A303" s="30">
        <v>41588.875439814801</v>
      </c>
      <c r="B303" s="99" t="s">
        <v>2242</v>
      </c>
      <c r="C303" s="121" t="s">
        <v>1284</v>
      </c>
      <c r="D303" s="99" t="s">
        <v>23</v>
      </c>
      <c r="E303" s="99" t="s">
        <v>24</v>
      </c>
      <c r="F303" s="99"/>
      <c r="G303" s="42">
        <v>37155</v>
      </c>
      <c r="H303" s="99" t="s">
        <v>2243</v>
      </c>
      <c r="I303" s="99" t="s">
        <v>2194</v>
      </c>
      <c r="J303" s="17" t="s">
        <v>64</v>
      </c>
      <c r="K303" s="99">
        <v>30606</v>
      </c>
      <c r="L303" s="99" t="s">
        <v>2195</v>
      </c>
      <c r="M303" s="99" t="s">
        <v>2196</v>
      </c>
      <c r="N303" s="17" t="s">
        <v>32</v>
      </c>
      <c r="O303" s="99" t="s">
        <v>2244</v>
      </c>
      <c r="P303" s="99" t="s">
        <v>36</v>
      </c>
      <c r="Q303" s="99" t="s">
        <v>2245</v>
      </c>
      <c r="R303" s="112" t="s">
        <v>80</v>
      </c>
      <c r="S303" s="109" t="s">
        <v>208</v>
      </c>
      <c r="T303" s="40"/>
      <c r="U303" s="109" t="str">
        <f t="shared" si="4"/>
        <v>37155: Shot after shooting at officer. Police were responding to report of an armed robbery of a hotel. A man running from the scene matched suspects description and was commanded to stop. http://onlineathens.com/stories/092501/new_0925010023.shtml</v>
      </c>
      <c r="V303" s="98"/>
      <c r="W303" s="109">
        <v>304.10000000000002</v>
      </c>
      <c r="X303" s="109"/>
      <c r="Y303" s="109"/>
      <c r="Z303" s="109"/>
      <c r="AA303" s="109"/>
      <c r="AB303" s="109"/>
      <c r="AC303" s="113"/>
      <c r="AD303" s="29"/>
      <c r="AE303" s="29"/>
      <c r="AF303" s="29"/>
      <c r="AG303" s="65"/>
    </row>
    <row r="304" spans="1:33" ht="14">
      <c r="A304" s="30">
        <v>41588.875439814801</v>
      </c>
      <c r="B304" s="99" t="s">
        <v>2246</v>
      </c>
      <c r="C304" s="121">
        <v>37</v>
      </c>
      <c r="D304" s="99" t="s">
        <v>23</v>
      </c>
      <c r="E304" s="99" t="s">
        <v>24</v>
      </c>
      <c r="F304" s="99"/>
      <c r="G304" s="42">
        <v>37883</v>
      </c>
      <c r="H304" s="99" t="s">
        <v>2247</v>
      </c>
      <c r="I304" s="99" t="s">
        <v>311</v>
      </c>
      <c r="J304" s="99" t="s">
        <v>152</v>
      </c>
      <c r="K304" s="17" t="s">
        <v>2248</v>
      </c>
      <c r="L304" s="99" t="s">
        <v>1474</v>
      </c>
      <c r="M304" s="99" t="s">
        <v>313</v>
      </c>
      <c r="N304" s="99" t="s">
        <v>32</v>
      </c>
      <c r="O304" s="99" t="s">
        <v>2249</v>
      </c>
      <c r="P304" s="99" t="s">
        <v>36</v>
      </c>
      <c r="Q304" s="99" t="s">
        <v>2250</v>
      </c>
      <c r="R304" s="99" t="s">
        <v>80</v>
      </c>
      <c r="S304" s="112"/>
      <c r="T304" s="40"/>
      <c r="U304" s="109" t="str">
        <f t="shared" si="4"/>
        <v>37883: Stephen was gunned down on a Bronx street after he posed as a cop and then taunted police officers with a realistic toy gun. The officers repeatedly ordered Seignious to drop his weapon, but he refused, Instead, he took another step toward the officers, and they fired. He was taken to St. Barnabas Hospital, where he was pronounced dead at 10:13 a. http://www.nytimes.com/2003/09/20/nyregion/former-correction-officer-dies-in-police-shooting-in-bronx.html</v>
      </c>
      <c r="V304" s="98"/>
      <c r="W304" s="109">
        <v>305.10000000000002</v>
      </c>
      <c r="X304" s="109"/>
      <c r="Y304" s="109"/>
      <c r="Z304" s="109"/>
      <c r="AA304" s="109"/>
      <c r="AB304" s="109"/>
      <c r="AC304" s="113"/>
      <c r="AD304" s="29"/>
      <c r="AE304" s="29"/>
      <c r="AF304" s="29"/>
      <c r="AG304" s="65"/>
    </row>
    <row r="305" spans="1:33" ht="12">
      <c r="A305" s="30">
        <v>41588.875439814801</v>
      </c>
      <c r="B305" s="55" t="s">
        <v>2251</v>
      </c>
      <c r="C305" s="121">
        <v>37</v>
      </c>
      <c r="D305" s="109" t="s">
        <v>23</v>
      </c>
      <c r="E305" s="99" t="s">
        <v>82</v>
      </c>
      <c r="F305" s="109"/>
      <c r="G305" s="42">
        <v>36652</v>
      </c>
      <c r="H305" s="109" t="s">
        <v>2252</v>
      </c>
      <c r="I305" s="109" t="s">
        <v>1173</v>
      </c>
      <c r="J305" s="55" t="s">
        <v>223</v>
      </c>
      <c r="K305" s="98" t="s">
        <v>1174</v>
      </c>
      <c r="L305" s="109" t="s">
        <v>1175</v>
      </c>
      <c r="M305" s="109" t="s">
        <v>2253</v>
      </c>
      <c r="N305" s="109" t="s">
        <v>32</v>
      </c>
      <c r="O305" s="109" t="s">
        <v>2254</v>
      </c>
      <c r="P305" s="109" t="s">
        <v>36</v>
      </c>
      <c r="Q305" s="109" t="s">
        <v>2255</v>
      </c>
      <c r="R305" s="109" t="s">
        <v>36</v>
      </c>
      <c r="S305" s="109" t="s">
        <v>308</v>
      </c>
      <c r="T305" s="109"/>
      <c r="U305" s="109" t="str">
        <f t="shared" si="4"/>
        <v>36652: Ware, who had no previous criminal record, was shooting guns in the early morning in his neighborhood off Green Street. He was wearing non-military camouflage pants, and exchanged gunfire with police. http://news.google.com/newspapers?nid=1914&amp;dat=20000508&amp;id=iJ80AAAAIBAJ&amp;sjid=WGoFAAAAIBAJ&amp;pg=4106,1603168</v>
      </c>
      <c r="V305" s="98"/>
      <c r="W305" s="109">
        <v>306.10000000000002</v>
      </c>
      <c r="X305" s="109"/>
      <c r="Y305" s="109"/>
      <c r="Z305" s="109"/>
      <c r="AA305" s="109"/>
      <c r="AB305" s="109"/>
      <c r="AC305" s="113"/>
      <c r="AD305" s="29"/>
      <c r="AE305" s="29"/>
      <c r="AF305" s="29"/>
      <c r="AG305" s="65"/>
    </row>
    <row r="306" spans="1:33" ht="14">
      <c r="A306" s="30">
        <v>41588.875439814801</v>
      </c>
      <c r="B306" s="99" t="s">
        <v>2256</v>
      </c>
      <c r="C306" s="121">
        <v>39</v>
      </c>
      <c r="D306" s="99" t="s">
        <v>23</v>
      </c>
      <c r="E306" s="99" t="s">
        <v>82</v>
      </c>
      <c r="F306" s="99"/>
      <c r="G306" s="42">
        <v>41023</v>
      </c>
      <c r="H306" s="99" t="s">
        <v>2257</v>
      </c>
      <c r="I306" s="99" t="s">
        <v>1025</v>
      </c>
      <c r="J306" s="99" t="s">
        <v>195</v>
      </c>
      <c r="K306" s="17" t="s">
        <v>2258</v>
      </c>
      <c r="L306" s="99" t="s">
        <v>686</v>
      </c>
      <c r="M306" s="99" t="s">
        <v>1451</v>
      </c>
      <c r="N306" s="99" t="s">
        <v>32</v>
      </c>
      <c r="O306" s="99" t="s">
        <v>2259</v>
      </c>
      <c r="P306" s="99" t="s">
        <v>36</v>
      </c>
      <c r="Q306" s="99" t="s">
        <v>2260</v>
      </c>
      <c r="R306" s="99" t="s">
        <v>80</v>
      </c>
      <c r="S306" s="112"/>
      <c r="T306" s="40"/>
      <c r="U306" s="109" t="str">
        <f t="shared" si="4"/>
        <v>41023: A man named Dan Ruble called police to say that Brandt, his girlfriend's estranged husband, was in his driveway with a gun. Ruble was at work when he learned that Brandt was at his home, and met police at a family member's house. The officer asked Ruble to accompany her to his home. When they arrived, Brandt opened fire on Ruble, killing him, and the officer shot and killed Brandt. http://www.kpho.com/story/17669624/pd-love-triangle-leaves-2-dead-in-phoenix</v>
      </c>
      <c r="V306" s="98"/>
      <c r="W306" s="109">
        <v>307.10000000000002</v>
      </c>
      <c r="X306" s="109"/>
      <c r="Y306" s="109"/>
      <c r="Z306" s="109"/>
      <c r="AA306" s="109"/>
      <c r="AB306" s="109"/>
      <c r="AC306" s="113"/>
      <c r="AD306" s="29"/>
      <c r="AE306" s="29"/>
      <c r="AF306" s="29"/>
      <c r="AG306" s="65"/>
    </row>
    <row r="307" spans="1:33" ht="14">
      <c r="A307" s="30">
        <v>41588.875439814801</v>
      </c>
      <c r="B307" s="99" t="s">
        <v>2261</v>
      </c>
      <c r="C307" s="121" t="s">
        <v>780</v>
      </c>
      <c r="D307" s="99" t="s">
        <v>23</v>
      </c>
      <c r="E307" s="99" t="s">
        <v>82</v>
      </c>
      <c r="F307" s="99"/>
      <c r="G307" s="42">
        <v>41141</v>
      </c>
      <c r="H307" s="99" t="s">
        <v>2262</v>
      </c>
      <c r="I307" s="99" t="s">
        <v>194</v>
      </c>
      <c r="J307" s="17" t="s">
        <v>195</v>
      </c>
      <c r="K307" s="99">
        <v>85712</v>
      </c>
      <c r="L307" s="99" t="s">
        <v>197</v>
      </c>
      <c r="M307" s="99" t="s">
        <v>834</v>
      </c>
      <c r="N307" s="17" t="s">
        <v>314</v>
      </c>
      <c r="O307" s="99" t="s">
        <v>2263</v>
      </c>
      <c r="P307" s="99" t="s">
        <v>36</v>
      </c>
      <c r="Q307" s="99" t="s">
        <v>2264</v>
      </c>
      <c r="R307" s="112" t="s">
        <v>80</v>
      </c>
      <c r="S307" s="109" t="s">
        <v>208</v>
      </c>
      <c r="T307" s="40"/>
      <c r="U307" s="109" t="str">
        <f t="shared" si="4"/>
        <v>41141: Rodgers was walking across a street when he was struck and killed by a police cruiser. The cruiser, which had its lights and sirens on, was responding to a call about a fight involving a weapon. http://www.jrn.com/kgun9/news/166748096.html</v>
      </c>
      <c r="V307" s="98"/>
      <c r="W307" s="109">
        <v>308.10000000000002</v>
      </c>
      <c r="X307" s="109"/>
      <c r="Y307" s="109"/>
      <c r="Z307" s="109"/>
      <c r="AA307" s="109"/>
      <c r="AB307" s="109"/>
      <c r="AC307" s="113"/>
      <c r="AD307" s="29"/>
      <c r="AE307" s="29"/>
      <c r="AF307" s="29"/>
      <c r="AG307" s="65"/>
    </row>
    <row r="308" spans="1:33" ht="14">
      <c r="A308" s="30">
        <v>41588.875439814801</v>
      </c>
      <c r="B308" s="99" t="s">
        <v>2265</v>
      </c>
      <c r="C308" s="121">
        <v>32</v>
      </c>
      <c r="D308" s="99" t="s">
        <v>23</v>
      </c>
      <c r="E308" s="99" t="s">
        <v>40</v>
      </c>
      <c r="F308" s="99" t="s">
        <v>2266</v>
      </c>
      <c r="G308" s="42">
        <v>41571</v>
      </c>
      <c r="H308" s="99" t="s">
        <v>2267</v>
      </c>
      <c r="I308" s="99" t="s">
        <v>2268</v>
      </c>
      <c r="J308" s="99" t="s">
        <v>85</v>
      </c>
      <c r="K308" s="17" t="s">
        <v>2269</v>
      </c>
      <c r="L308" s="99" t="s">
        <v>2270</v>
      </c>
      <c r="M308" s="99" t="s">
        <v>2271</v>
      </c>
      <c r="N308" s="99" t="s">
        <v>32</v>
      </c>
      <c r="O308" s="99" t="s">
        <v>2272</v>
      </c>
      <c r="P308" s="99" t="s">
        <v>36</v>
      </c>
      <c r="Q308" s="99" t="s">
        <v>2273</v>
      </c>
      <c r="R308" s="99" t="s">
        <v>36</v>
      </c>
      <c r="S308" s="112" t="s">
        <v>208</v>
      </c>
      <c r="T308" s="40"/>
      <c r="U308" s="109" t="str">
        <f t="shared" si="4"/>
        <v>41571: 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killed.[18][19] http://www.nbcmontana.com/news/whitefish-man-killed-in-california-police-shooting/22654088</v>
      </c>
      <c r="V308" s="98"/>
      <c r="W308" s="109">
        <v>309.10000000000002</v>
      </c>
      <c r="X308" s="109"/>
      <c r="Y308" s="109"/>
      <c r="Z308" s="109"/>
      <c r="AA308" s="109"/>
      <c r="AB308" s="109"/>
      <c r="AC308" s="113"/>
      <c r="AD308" s="29"/>
      <c r="AE308" s="29"/>
      <c r="AF308" s="29"/>
      <c r="AG308" s="65"/>
    </row>
    <row r="309" spans="1:33" ht="12">
      <c r="A309" s="30">
        <v>41588.875439814801</v>
      </c>
      <c r="B309" s="109" t="s">
        <v>2274</v>
      </c>
      <c r="C309" s="121">
        <v>33</v>
      </c>
      <c r="D309" s="109" t="s">
        <v>23</v>
      </c>
      <c r="E309" s="109" t="s">
        <v>40</v>
      </c>
      <c r="F309" s="109" t="s">
        <v>2275</v>
      </c>
      <c r="G309" s="42">
        <v>40714</v>
      </c>
      <c r="H309" s="109" t="s">
        <v>2276</v>
      </c>
      <c r="I309" s="55" t="s">
        <v>2277</v>
      </c>
      <c r="J309" s="55" t="s">
        <v>124</v>
      </c>
      <c r="K309" s="98" t="s">
        <v>2278</v>
      </c>
      <c r="L309" s="109" t="s">
        <v>2279</v>
      </c>
      <c r="M309" s="109" t="s">
        <v>2280</v>
      </c>
      <c r="N309" s="109" t="s">
        <v>2281</v>
      </c>
      <c r="O309" s="109" t="s">
        <v>2282</v>
      </c>
      <c r="P309" s="109" t="s">
        <v>58</v>
      </c>
      <c r="Q309" s="55" t="s">
        <v>2283</v>
      </c>
      <c r="R309" s="109" t="s">
        <v>80</v>
      </c>
      <c r="S309" s="118" t="s">
        <v>2241</v>
      </c>
      <c r="T309" s="109"/>
      <c r="U309" s="109" t="str">
        <f t="shared" si="4"/>
        <v>40714: Shot after refusing to take hands out of pockets and while charging at deputy. Police were responding to report of man armed with knife attempting to break into a home. http://www.lewiscountysirens.com/wp-content/uploads/2011/07/AR-M620N_20110630_234745.pdf</v>
      </c>
      <c r="V309" s="98"/>
      <c r="W309" s="109">
        <v>310.10000000000002</v>
      </c>
      <c r="X309" s="109"/>
      <c r="Y309" s="109"/>
      <c r="Z309" s="109"/>
      <c r="AA309" s="109"/>
      <c r="AB309" s="109"/>
      <c r="AC309" s="113"/>
      <c r="AD309" s="29"/>
      <c r="AE309" s="29"/>
      <c r="AF309" s="29"/>
      <c r="AG309" s="65"/>
    </row>
    <row r="310" spans="1:33" ht="14">
      <c r="A310" s="30">
        <v>41588.875439814801</v>
      </c>
      <c r="B310" s="99" t="s">
        <v>2284</v>
      </c>
      <c r="C310" s="121">
        <v>30</v>
      </c>
      <c r="D310" s="99" t="s">
        <v>23</v>
      </c>
      <c r="E310" s="99" t="s">
        <v>82</v>
      </c>
      <c r="F310" s="99"/>
      <c r="G310" s="42">
        <v>37880</v>
      </c>
      <c r="H310" s="99" t="s">
        <v>2285</v>
      </c>
      <c r="I310" s="99" t="s">
        <v>552</v>
      </c>
      <c r="J310" s="99" t="s">
        <v>64</v>
      </c>
      <c r="K310" s="17" t="s">
        <v>2286</v>
      </c>
      <c r="L310" s="99" t="s">
        <v>958</v>
      </c>
      <c r="M310" s="99" t="s">
        <v>2287</v>
      </c>
      <c r="N310" s="99" t="s">
        <v>32</v>
      </c>
      <c r="O310" s="99" t="s">
        <v>2288</v>
      </c>
      <c r="P310" s="99" t="s">
        <v>58</v>
      </c>
      <c r="Q310" s="99" t="s">
        <v>2289</v>
      </c>
      <c r="R310" s="99" t="s">
        <v>100</v>
      </c>
      <c r="S310" s="112" t="s">
        <v>282</v>
      </c>
      <c r="T310" s="40"/>
      <c r="U310" s="109" t="str">
        <f t="shared" si="4"/>
        <v>37880: Two Officers shot and killed Surafel Assaminew of Stone Mountain in a Marietta subdivision on Sept. 16, after reports that he had assaulted two people and was smashing windows with a four-by-four. https://www.accessnorthga.com/detail.php?n=181387</v>
      </c>
      <c r="V310" s="98"/>
      <c r="W310" s="109">
        <v>311.10000000000002</v>
      </c>
      <c r="X310" s="109"/>
      <c r="Y310" s="109"/>
      <c r="Z310" s="109"/>
      <c r="AA310" s="109"/>
      <c r="AB310" s="109"/>
      <c r="AC310" s="113"/>
      <c r="AD310" s="29"/>
      <c r="AE310" s="29"/>
      <c r="AF310" s="29"/>
      <c r="AG310" s="65"/>
    </row>
    <row r="311" spans="1:33" ht="12">
      <c r="A311" s="30">
        <v>41588.875439814801</v>
      </c>
      <c r="B311" s="109" t="s">
        <v>2290</v>
      </c>
      <c r="C311" s="121">
        <v>37</v>
      </c>
      <c r="D311" s="109" t="s">
        <v>91</v>
      </c>
      <c r="E311" s="109" t="s">
        <v>1728</v>
      </c>
      <c r="F311" s="109" t="s">
        <v>2291</v>
      </c>
      <c r="G311" s="42">
        <v>39913</v>
      </c>
      <c r="H311" s="109" t="s">
        <v>2292</v>
      </c>
      <c r="I311" s="55" t="s">
        <v>1637</v>
      </c>
      <c r="J311" s="55" t="s">
        <v>85</v>
      </c>
      <c r="K311" s="98" t="s">
        <v>2293</v>
      </c>
      <c r="L311" s="109" t="s">
        <v>404</v>
      </c>
      <c r="M311" s="109" t="s">
        <v>2294</v>
      </c>
      <c r="N311" s="109" t="s">
        <v>32</v>
      </c>
      <c r="O311" s="109" t="s">
        <v>2295</v>
      </c>
      <c r="P311" s="109" t="s">
        <v>760</v>
      </c>
      <c r="Q311" s="55" t="s">
        <v>2296</v>
      </c>
      <c r="R311" s="109" t="s">
        <v>80</v>
      </c>
      <c r="S311" s="118" t="s">
        <v>2297</v>
      </c>
      <c r="T311" s="109"/>
      <c r="U311" s="109" t="str">
        <f t="shared" si="4"/>
        <v>39913: Shot after a a high speed chase.. Police were pursuing Kim for a traffic violation; during the chase, she rammed police vehicles. Kim was found under the influence of alcohol and cocaine with her 18-month old daughter in the car. http://www.ocregister.com/articles/kim-322555-galipo-settlement.html</v>
      </c>
      <c r="V311" s="98"/>
      <c r="W311" s="109">
        <v>312.10000000000002</v>
      </c>
      <c r="X311" s="109"/>
      <c r="Y311" s="109"/>
      <c r="Z311" s="109"/>
      <c r="AA311" s="109"/>
      <c r="AB311" s="109"/>
      <c r="AC311" s="113"/>
      <c r="AD311" s="29"/>
      <c r="AE311" s="29"/>
      <c r="AF311" s="29"/>
      <c r="AG311" s="65"/>
    </row>
    <row r="312" spans="1:33" ht="12">
      <c r="A312" s="30">
        <v>41588.875439814801</v>
      </c>
      <c r="B312" s="109" t="s">
        <v>2298</v>
      </c>
      <c r="C312" s="121">
        <v>30</v>
      </c>
      <c r="D312" s="109" t="s">
        <v>23</v>
      </c>
      <c r="E312" s="109" t="s">
        <v>24</v>
      </c>
      <c r="F312" s="109" t="s">
        <v>2299</v>
      </c>
      <c r="G312" s="42">
        <v>41323</v>
      </c>
      <c r="H312" s="109" t="s">
        <v>2300</v>
      </c>
      <c r="I312" s="55" t="s">
        <v>2301</v>
      </c>
      <c r="J312" s="55" t="s">
        <v>1084</v>
      </c>
      <c r="K312" s="98" t="s">
        <v>2302</v>
      </c>
      <c r="L312" s="109" t="s">
        <v>2303</v>
      </c>
      <c r="M312" s="109" t="s">
        <v>2304</v>
      </c>
      <c r="N312" s="109" t="s">
        <v>32</v>
      </c>
      <c r="O312" s="109" t="s">
        <v>2305</v>
      </c>
      <c r="P312" s="109" t="s">
        <v>58</v>
      </c>
      <c r="Q312" s="55" t="s">
        <v>2306</v>
      </c>
      <c r="R312" s="109" t="s">
        <v>80</v>
      </c>
      <c r="S312" s="118" t="s">
        <v>916</v>
      </c>
      <c r="T312" s="109"/>
      <c r="U312" s="109" t="str">
        <f t="shared" si="4"/>
        <v>41323: Police arrived at Seller's mothers home for domestic disturbance. Seller supposedly had a gun and fired - officers then fired 37 shots, subsequently killing Seller. http://www.alexandriagazette.com/news/2013/feb/21/alexandria-police-shield-information-shooting/</v>
      </c>
      <c r="V312" s="98"/>
      <c r="W312" s="109">
        <v>313.10000000000002</v>
      </c>
      <c r="X312" s="109"/>
      <c r="Y312" s="109"/>
      <c r="Z312" s="109"/>
      <c r="AA312" s="109"/>
      <c r="AB312" s="109"/>
      <c r="AC312" s="113"/>
      <c r="AD312" s="29"/>
      <c r="AE312" s="29"/>
      <c r="AF312" s="29"/>
      <c r="AG312" s="65"/>
    </row>
    <row r="313" spans="1:33" ht="12">
      <c r="A313" s="30">
        <v>41588.875439814801</v>
      </c>
      <c r="B313" s="55" t="s">
        <v>2307</v>
      </c>
      <c r="C313" s="121">
        <v>28</v>
      </c>
      <c r="D313" s="109" t="s">
        <v>23</v>
      </c>
      <c r="E313" s="99" t="s">
        <v>40</v>
      </c>
      <c r="F313" s="109" t="s">
        <v>2308</v>
      </c>
      <c r="G313" s="63">
        <v>41343</v>
      </c>
      <c r="H313" s="109" t="s">
        <v>2309</v>
      </c>
      <c r="I313" s="55" t="s">
        <v>2310</v>
      </c>
      <c r="J313" s="55" t="s">
        <v>2311</v>
      </c>
      <c r="K313" s="98" t="s">
        <v>2312</v>
      </c>
      <c r="L313" s="109" t="s">
        <v>2313</v>
      </c>
      <c r="M313" s="109" t="s">
        <v>2314</v>
      </c>
      <c r="N313" s="109" t="s">
        <v>32</v>
      </c>
      <c r="O313" s="109" t="s">
        <v>2315</v>
      </c>
      <c r="P313" s="109" t="s">
        <v>36</v>
      </c>
      <c r="Q313" s="5" t="s">
        <v>2316</v>
      </c>
      <c r="R313" s="109" t="s">
        <v>36</v>
      </c>
      <c r="S313" s="118" t="s">
        <v>208</v>
      </c>
      <c r="T313" s="109"/>
      <c r="U313" s="109" t="str">
        <f t="shared" si="4"/>
        <v>41343: Police responded to a 911 call reporting domestic violence. When they arrived at the scene gunshots were exchanged and Salameh was shot and killed. http://thegazette.com/2013/03/11/north-liberty-man-killed-in-gunfire-exchange-with-officers-three-officers-injured/</v>
      </c>
      <c r="V313" s="98"/>
      <c r="W313" s="109">
        <v>314.10000000000002</v>
      </c>
      <c r="X313" s="109"/>
      <c r="Y313" s="109"/>
      <c r="Z313" s="109"/>
      <c r="AA313" s="109"/>
      <c r="AB313" s="109"/>
      <c r="AC313" s="113"/>
      <c r="AD313" s="29"/>
      <c r="AE313" s="29"/>
      <c r="AF313" s="29"/>
      <c r="AG313" s="65"/>
    </row>
    <row r="314" spans="1:33" ht="14">
      <c r="A314" s="30">
        <v>41588.875439814801</v>
      </c>
      <c r="B314" s="99" t="s">
        <v>2317</v>
      </c>
      <c r="C314" s="121" t="s">
        <v>420</v>
      </c>
      <c r="D314" s="99" t="s">
        <v>23</v>
      </c>
      <c r="E314" s="99" t="s">
        <v>24</v>
      </c>
      <c r="F314" s="99" t="s">
        <v>2318</v>
      </c>
      <c r="G314" s="42">
        <v>40995</v>
      </c>
      <c r="H314" s="99" t="s">
        <v>2319</v>
      </c>
      <c r="I314" s="99" t="s">
        <v>552</v>
      </c>
      <c r="J314" s="17" t="s">
        <v>64</v>
      </c>
      <c r="K314" s="99">
        <v>30339</v>
      </c>
      <c r="L314" s="99" t="s">
        <v>364</v>
      </c>
      <c r="M314" s="99" t="s">
        <v>553</v>
      </c>
      <c r="N314" s="17" t="s">
        <v>32</v>
      </c>
      <c r="O314" s="99" t="s">
        <v>2320</v>
      </c>
      <c r="P314" s="99" t="s">
        <v>36</v>
      </c>
      <c r="Q314" s="99" t="s">
        <v>2321</v>
      </c>
      <c r="R314" s="112" t="s">
        <v>219</v>
      </c>
      <c r="S314" s="109" t="s">
        <v>208</v>
      </c>
      <c r="T314" s="40"/>
      <c r="U314" s="109" t="str">
        <f t="shared" si="4"/>
        <v>40995: Officers were called to Nhekairo's apartment to investigate suspicious behavior. Nhekairo came out of his apartment naked and wielding two knives. Nhekairo allegedly attempted to attack one of the officers with the knives, that officers then shot and killed him. http://eastcobb.patch.com/groups/police-and-fire/p/teen-killed-by-cobb-police-was-to-graduate-this-year</v>
      </c>
      <c r="V314" s="98"/>
      <c r="W314" s="109">
        <v>315.10000000000002</v>
      </c>
      <c r="X314" s="109"/>
      <c r="Y314" s="109"/>
      <c r="Z314" s="109"/>
      <c r="AA314" s="109"/>
      <c r="AB314" s="109"/>
      <c r="AC314" s="113"/>
      <c r="AD314" s="29"/>
      <c r="AE314" s="29"/>
      <c r="AF314" s="29"/>
      <c r="AG314" s="65"/>
    </row>
    <row r="315" spans="1:33" ht="12">
      <c r="A315" s="30">
        <v>41588.875439814801</v>
      </c>
      <c r="B315" s="109" t="s">
        <v>2322</v>
      </c>
      <c r="C315" s="121">
        <v>25</v>
      </c>
      <c r="D315" s="109" t="s">
        <v>23</v>
      </c>
      <c r="E315" s="109" t="s">
        <v>24</v>
      </c>
      <c r="F315" s="109"/>
      <c r="G315" s="42">
        <v>41142</v>
      </c>
      <c r="H315" s="109" t="s">
        <v>2323</v>
      </c>
      <c r="I315" s="55" t="s">
        <v>276</v>
      </c>
      <c r="J315" s="55" t="s">
        <v>28</v>
      </c>
      <c r="K315" s="98" t="s">
        <v>277</v>
      </c>
      <c r="L315" s="109" t="s">
        <v>278</v>
      </c>
      <c r="M315" s="109" t="s">
        <v>2324</v>
      </c>
      <c r="N315" s="109" t="s">
        <v>32</v>
      </c>
      <c r="O315" s="109" t="s">
        <v>2325</v>
      </c>
      <c r="P315" s="109" t="s">
        <v>760</v>
      </c>
      <c r="Q315" s="55" t="s">
        <v>2326</v>
      </c>
      <c r="R315" s="109" t="s">
        <v>80</v>
      </c>
      <c r="S315" s="118" t="s">
        <v>916</v>
      </c>
      <c r="T315" s="109"/>
      <c r="U315" s="109" t="str">
        <f t="shared" si="4"/>
        <v>41142: Officers were responding to a call about a shooting. They spotted the suspect a few blocks away and ordered him to the ground. The suspect failed to comply, and shot at officers, who fatally shot him. http://pensacolapolice.com/08222012-2/</v>
      </c>
      <c r="V315" s="98"/>
      <c r="W315" s="109">
        <v>316.10000000000002</v>
      </c>
      <c r="X315" s="109"/>
      <c r="Y315" s="109"/>
      <c r="Z315" s="109"/>
      <c r="AA315" s="109"/>
      <c r="AB315" s="109"/>
      <c r="AC315" s="113"/>
      <c r="AD315" s="29"/>
      <c r="AE315" s="29"/>
      <c r="AF315" s="29"/>
      <c r="AG315" s="65"/>
    </row>
    <row r="316" spans="1:33" ht="12">
      <c r="A316" s="30">
        <v>41588.875439814801</v>
      </c>
      <c r="B316" s="109" t="s">
        <v>2327</v>
      </c>
      <c r="C316" s="121">
        <v>39</v>
      </c>
      <c r="D316" s="109" t="s">
        <v>23</v>
      </c>
      <c r="E316" s="109" t="s">
        <v>82</v>
      </c>
      <c r="F316" s="109"/>
      <c r="G316" s="42">
        <v>41244</v>
      </c>
      <c r="H316" s="109" t="s">
        <v>2328</v>
      </c>
      <c r="I316" s="55" t="s">
        <v>1743</v>
      </c>
      <c r="J316" s="55" t="s">
        <v>1304</v>
      </c>
      <c r="K316" s="98" t="s">
        <v>2329</v>
      </c>
      <c r="L316" s="109" t="s">
        <v>2330</v>
      </c>
      <c r="M316" s="109" t="s">
        <v>2331</v>
      </c>
      <c r="N316" s="109" t="s">
        <v>32</v>
      </c>
      <c r="O316" s="109" t="s">
        <v>2332</v>
      </c>
      <c r="P316" s="109" t="s">
        <v>760</v>
      </c>
      <c r="Q316" s="55" t="s">
        <v>2333</v>
      </c>
      <c r="R316" s="109" t="s">
        <v>100</v>
      </c>
      <c r="S316" s="118" t="s">
        <v>916</v>
      </c>
      <c r="T316" s="109"/>
      <c r="U316" s="109" t="str">
        <f t="shared" si="4"/>
        <v>41244: Officers responded to a report that a man was going to a home to hurt his ex-girlfriend. Police and SWAT surrounded the home and a 30-hour standoff ensued. A coroner reported that the man died from multiple gunshot wounds after being shot by police. http://www.cleveland.com/brunswick/index.ssf/2012/12/brunswick_police_release_detai.html</v>
      </c>
      <c r="V316" s="98"/>
      <c r="W316" s="109">
        <v>317.10000000000002</v>
      </c>
      <c r="X316" s="109"/>
      <c r="Y316" s="109"/>
      <c r="Z316" s="109"/>
      <c r="AA316" s="109"/>
      <c r="AB316" s="109"/>
      <c r="AC316" s="113"/>
      <c r="AD316" s="29"/>
      <c r="AE316" s="29"/>
      <c r="AF316" s="29"/>
      <c r="AG316" s="65"/>
    </row>
    <row r="317" spans="1:33" ht="14">
      <c r="A317" s="30">
        <v>41588.875439814801</v>
      </c>
      <c r="B317" s="99" t="s">
        <v>2334</v>
      </c>
      <c r="C317" s="121">
        <v>50</v>
      </c>
      <c r="D317" s="99" t="s">
        <v>23</v>
      </c>
      <c r="E317" s="99" t="s">
        <v>24</v>
      </c>
      <c r="F317" s="99" t="s">
        <v>2335</v>
      </c>
      <c r="G317" s="42">
        <v>41412</v>
      </c>
      <c r="H317" s="99" t="s">
        <v>2336</v>
      </c>
      <c r="I317" s="99" t="s">
        <v>539</v>
      </c>
      <c r="J317" s="99" t="s">
        <v>85</v>
      </c>
      <c r="K317" s="17" t="s">
        <v>2337</v>
      </c>
      <c r="L317" s="99" t="s">
        <v>539</v>
      </c>
      <c r="M317" s="99" t="s">
        <v>2338</v>
      </c>
      <c r="N317" s="99" t="s">
        <v>32</v>
      </c>
      <c r="O317" s="99" t="s">
        <v>2339</v>
      </c>
      <c r="P317" s="99" t="s">
        <v>36</v>
      </c>
      <c r="Q317" s="99" t="s">
        <v>2340</v>
      </c>
      <c r="R317" s="99" t="s">
        <v>80</v>
      </c>
      <c r="S317" s="112" t="s">
        <v>208</v>
      </c>
      <c r="T317" s="40"/>
      <c r="U317" s="109" t="str">
        <f t="shared" si="4"/>
        <v>41412: 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 http://abclocal.go.com/kabc/story?id=9107846</v>
      </c>
      <c r="V317" s="98"/>
      <c r="W317" s="109">
        <v>318.10000000000002</v>
      </c>
      <c r="X317" s="109"/>
      <c r="Y317" s="109"/>
      <c r="Z317" s="109"/>
      <c r="AA317" s="109"/>
      <c r="AB317" s="109"/>
      <c r="AC317" s="113"/>
      <c r="AD317" s="29"/>
      <c r="AE317" s="29"/>
      <c r="AF317" s="29"/>
      <c r="AG317" s="65"/>
    </row>
    <row r="318" spans="1:33" ht="12">
      <c r="A318" s="30">
        <v>41588.875439814801</v>
      </c>
      <c r="B318" s="109" t="s">
        <v>2341</v>
      </c>
      <c r="C318" s="121">
        <v>35</v>
      </c>
      <c r="D318" s="109" t="s">
        <v>23</v>
      </c>
      <c r="E318" s="109" t="s">
        <v>40</v>
      </c>
      <c r="F318" s="109" t="s">
        <v>2342</v>
      </c>
      <c r="G318" s="42">
        <v>41134</v>
      </c>
      <c r="H318" s="109" t="s">
        <v>2343</v>
      </c>
      <c r="I318" s="55" t="s">
        <v>2344</v>
      </c>
      <c r="J318" s="55" t="s">
        <v>213</v>
      </c>
      <c r="K318" s="98" t="s">
        <v>2345</v>
      </c>
      <c r="L318" s="109" t="s">
        <v>2346</v>
      </c>
      <c r="M318" s="109" t="s">
        <v>2347</v>
      </c>
      <c r="N318" s="109" t="s">
        <v>32</v>
      </c>
      <c r="O318" s="109" t="s">
        <v>2348</v>
      </c>
      <c r="P318" s="109" t="s">
        <v>299</v>
      </c>
      <c r="Q318" s="55" t="s">
        <v>2349</v>
      </c>
      <c r="R318" s="109" t="s">
        <v>36</v>
      </c>
      <c r="S318" s="118" t="s">
        <v>916</v>
      </c>
      <c r="T318" s="109"/>
      <c r="U318" s="109" t="str">
        <f t="shared" si="4"/>
        <v>41134: Caffall was shot and killed during gunfight with officers, after killing a Brazos County Constable who was serving an eviction notice. http://www.nydailynews.com/news/national/texas-m-shooting-family-shooter-thomas-caffall-ticking-time-bomb-article-1.1135883</v>
      </c>
      <c r="V318" s="98"/>
      <c r="W318" s="109">
        <v>319.10000000000002</v>
      </c>
      <c r="X318" s="109"/>
      <c r="Y318" s="109"/>
      <c r="Z318" s="109"/>
      <c r="AA318" s="109"/>
      <c r="AB318" s="109"/>
      <c r="AC318" s="113"/>
      <c r="AD318" s="29"/>
      <c r="AE318" s="29"/>
      <c r="AF318" s="29"/>
      <c r="AG318" s="65"/>
    </row>
    <row r="319" spans="1:33" ht="12">
      <c r="A319" s="30">
        <v>41588.875439814801</v>
      </c>
      <c r="B319" s="109" t="s">
        <v>2350</v>
      </c>
      <c r="C319" s="121">
        <v>38</v>
      </c>
      <c r="D319" s="109" t="s">
        <v>23</v>
      </c>
      <c r="E319" s="109" t="s">
        <v>82</v>
      </c>
      <c r="F319" s="109"/>
      <c r="G319" s="42">
        <v>41250</v>
      </c>
      <c r="H319" s="109" t="s">
        <v>2351</v>
      </c>
      <c r="I319" s="55" t="s">
        <v>2352</v>
      </c>
      <c r="J319" s="55" t="s">
        <v>1757</v>
      </c>
      <c r="K319" s="98" t="s">
        <v>2353</v>
      </c>
      <c r="L319" s="109" t="s">
        <v>2354</v>
      </c>
      <c r="M319" s="109" t="s">
        <v>2355</v>
      </c>
      <c r="N319" s="109" t="s">
        <v>32</v>
      </c>
      <c r="O319" s="109" t="s">
        <v>2356</v>
      </c>
      <c r="P319" s="109" t="s">
        <v>760</v>
      </c>
      <c r="Q319" s="55" t="s">
        <v>2357</v>
      </c>
      <c r="R319" s="109" t="s">
        <v>80</v>
      </c>
      <c r="S319" s="118" t="s">
        <v>916</v>
      </c>
      <c r="T319" s="109"/>
      <c r="U319" s="109" t="str">
        <f t="shared" si="4"/>
        <v>41250: An officer attempted to stop a vehicle for reckless driving. The driver fled in the vehicle, spun out of control and came to a stop. As an officer approached the vehicle, the driver accelerated towards the officer who fired several shots into the car. The driver died at a local hospital. http://www.kentuckystatepolice.org/posts/press/2012/post4_pr12_08_12.htm</v>
      </c>
      <c r="V319" s="98"/>
      <c r="W319" s="109">
        <v>320.10000000000002</v>
      </c>
      <c r="X319" s="109"/>
      <c r="Y319" s="109"/>
      <c r="Z319" s="109"/>
      <c r="AA319" s="109"/>
      <c r="AB319" s="109"/>
      <c r="AC319" s="113"/>
      <c r="AD319" s="29"/>
      <c r="AE319" s="29"/>
      <c r="AF319" s="29"/>
      <c r="AG319" s="65"/>
    </row>
    <row r="320" spans="1:33" ht="12">
      <c r="A320" s="30">
        <v>41588.875439814801</v>
      </c>
      <c r="B320" s="109" t="s">
        <v>2358</v>
      </c>
      <c r="C320" s="121">
        <v>46</v>
      </c>
      <c r="D320" s="109" t="s">
        <v>23</v>
      </c>
      <c r="E320" s="109" t="s">
        <v>82</v>
      </c>
      <c r="F320" s="109"/>
      <c r="G320" s="42">
        <v>41501</v>
      </c>
      <c r="H320" s="109" t="s">
        <v>2359</v>
      </c>
      <c r="I320" s="109" t="s">
        <v>2360</v>
      </c>
      <c r="J320" s="109" t="s">
        <v>1757</v>
      </c>
      <c r="K320" s="98" t="s">
        <v>2361</v>
      </c>
      <c r="L320" s="109" t="s">
        <v>2362</v>
      </c>
      <c r="M320" s="109" t="s">
        <v>2363</v>
      </c>
      <c r="N320" s="109" t="s">
        <v>32</v>
      </c>
      <c r="O320" s="109" t="s">
        <v>2364</v>
      </c>
      <c r="P320" s="109" t="s">
        <v>36</v>
      </c>
      <c r="Q320" s="109" t="s">
        <v>2365</v>
      </c>
      <c r="R320" s="109" t="s">
        <v>80</v>
      </c>
      <c r="S320" s="25" t="s">
        <v>208</v>
      </c>
      <c r="T320" s="109"/>
      <c r="U320" s="109" t="str">
        <f t="shared" si="4"/>
        <v>41501: Fleming County Sheriff's deputies responded to a domestic call. Thomas McClanahan came out of the house and pointed a gun at the officers. A state trooper fired his weapon, killing McClanahan. http://www.lex18.com/news/fleming-county-man-shot-killed-by-officer/</v>
      </c>
      <c r="V320" s="98"/>
      <c r="W320" s="109">
        <v>321.10000000000002</v>
      </c>
      <c r="X320" s="109"/>
      <c r="Y320" s="109"/>
      <c r="Z320" s="109"/>
      <c r="AA320" s="109"/>
      <c r="AB320" s="109"/>
      <c r="AC320" s="113"/>
      <c r="AD320" s="29"/>
      <c r="AE320" s="29"/>
      <c r="AF320" s="29"/>
      <c r="AG320" s="65"/>
    </row>
    <row r="321" spans="1:33" ht="12">
      <c r="A321" s="30">
        <v>41588.875439814801</v>
      </c>
      <c r="B321" s="55" t="s">
        <v>2366</v>
      </c>
      <c r="C321" s="121">
        <v>58</v>
      </c>
      <c r="D321" s="109" t="s">
        <v>23</v>
      </c>
      <c r="E321" s="109" t="s">
        <v>40</v>
      </c>
      <c r="F321" s="109" t="s">
        <v>2367</v>
      </c>
      <c r="G321" s="63">
        <v>40344</v>
      </c>
      <c r="H321" s="109" t="s">
        <v>2368</v>
      </c>
      <c r="I321" s="55" t="s">
        <v>2369</v>
      </c>
      <c r="J321" s="55" t="s">
        <v>223</v>
      </c>
      <c r="K321" s="98" t="s">
        <v>2370</v>
      </c>
      <c r="L321" s="109" t="s">
        <v>145</v>
      </c>
      <c r="M321" s="109" t="s">
        <v>2371</v>
      </c>
      <c r="N321" s="109" t="s">
        <v>32</v>
      </c>
      <c r="O321" s="109" t="s">
        <v>2372</v>
      </c>
      <c r="P321" s="109" t="s">
        <v>58</v>
      </c>
      <c r="Q321" s="5" t="s">
        <v>2373</v>
      </c>
      <c r="R321" s="109" t="s">
        <v>80</v>
      </c>
      <c r="S321" s="109" t="s">
        <v>229</v>
      </c>
      <c r="T321" s="109"/>
      <c r="U321" s="109" t="str">
        <f t="shared" si="4"/>
        <v>40344: Shot after firing at federal agents who were attempting to arrest him. http://www.maine.gov/tools/whatsnew/index.php?topic=AGOffice_Press&amp;id=178781&amp;v=reportsarticle10</v>
      </c>
      <c r="V321" s="98"/>
      <c r="W321" s="109">
        <v>322.10000000000002</v>
      </c>
      <c r="X321" s="109"/>
      <c r="Y321" s="109"/>
      <c r="Z321" s="109"/>
      <c r="AA321" s="109"/>
      <c r="AB321" s="109"/>
      <c r="AC321" s="113"/>
      <c r="AD321" s="29"/>
      <c r="AE321" s="29"/>
      <c r="AF321" s="29"/>
      <c r="AG321" s="65"/>
    </row>
    <row r="322" spans="1:33" ht="14">
      <c r="A322" s="30">
        <v>41588.875439814801</v>
      </c>
      <c r="B322" s="99" t="s">
        <v>2374</v>
      </c>
      <c r="C322" s="121" t="s">
        <v>2375</v>
      </c>
      <c r="D322" s="99" t="s">
        <v>91</v>
      </c>
      <c r="E322" s="99" t="s">
        <v>40</v>
      </c>
      <c r="F322" s="99" t="s">
        <v>2376</v>
      </c>
      <c r="G322" s="42">
        <v>40787</v>
      </c>
      <c r="H322" s="99" t="s">
        <v>2377</v>
      </c>
      <c r="I322" s="99" t="s">
        <v>165</v>
      </c>
      <c r="J322" s="17" t="s">
        <v>64</v>
      </c>
      <c r="K322" s="99">
        <v>30233</v>
      </c>
      <c r="L322" s="99" t="s">
        <v>2378</v>
      </c>
      <c r="M322" s="99" t="s">
        <v>424</v>
      </c>
      <c r="N322" s="17" t="s">
        <v>32</v>
      </c>
      <c r="O322" s="99" t="s">
        <v>2379</v>
      </c>
      <c r="P322" s="99" t="s">
        <v>36</v>
      </c>
      <c r="Q322" s="99" t="s">
        <v>2380</v>
      </c>
      <c r="R322" s="112" t="s">
        <v>80</v>
      </c>
      <c r="S322" s="109" t="s">
        <v>208</v>
      </c>
      <c r="T322" s="40"/>
      <c r="U322" s="109" t="str">
        <f t="shared" ref="U322:U385" si="5">CONCATENATE(G322, ": ", O322, " ", Q322)</f>
        <v>40787: Shot accidentally by instructor during firearms training class. Bishop was attending the class as a probation officer for the Georgia Diagnostic Prison in Jackson. http://www.georgianewsday.com/news/72643-gbi-probes-probation-officer-tiffany-bishop-s-death.html</v>
      </c>
      <c r="V322" s="98"/>
      <c r="W322" s="109">
        <v>323.10000000000002</v>
      </c>
      <c r="X322" s="109"/>
      <c r="Y322" s="109"/>
      <c r="Z322" s="109"/>
      <c r="AA322" s="109"/>
      <c r="AB322" s="109"/>
      <c r="AC322" s="113"/>
      <c r="AD322" s="29"/>
      <c r="AE322" s="29"/>
      <c r="AF322" s="29"/>
      <c r="AG322" s="65"/>
    </row>
    <row r="323" spans="1:33" ht="14">
      <c r="A323" s="30">
        <v>41588.875439814801</v>
      </c>
      <c r="B323" s="99" t="s">
        <v>2381</v>
      </c>
      <c r="C323" s="121" t="s">
        <v>647</v>
      </c>
      <c r="D323" s="99" t="s">
        <v>23</v>
      </c>
      <c r="E323" s="99" t="s">
        <v>82</v>
      </c>
      <c r="F323" s="99"/>
      <c r="G323" s="42">
        <v>41064</v>
      </c>
      <c r="H323" s="99" t="s">
        <v>2382</v>
      </c>
      <c r="I323" s="99" t="s">
        <v>1025</v>
      </c>
      <c r="J323" s="17" t="s">
        <v>195</v>
      </c>
      <c r="K323" s="99">
        <v>85027</v>
      </c>
      <c r="L323" s="99" t="s">
        <v>686</v>
      </c>
      <c r="M323" s="99" t="s">
        <v>1451</v>
      </c>
      <c r="N323" s="17" t="s">
        <v>32</v>
      </c>
      <c r="O323" s="99" t="s">
        <v>2383</v>
      </c>
      <c r="P323" s="99" t="s">
        <v>36</v>
      </c>
      <c r="Q323" s="99" t="s">
        <v>2384</v>
      </c>
      <c r="R323" s="112" t="s">
        <v>80</v>
      </c>
      <c r="S323" s="109" t="s">
        <v>208</v>
      </c>
      <c r="T323" s="40"/>
      <c r="U323" s="109" t="str">
        <f t="shared" si="5"/>
        <v>41064: O'Brien, 25, was allegedly threatening people, including children, with a baseball bat after being denied access to a swimming pool. When officers responded, O'Brien moved towards them while swinging the bat. After repeated warning to stop and drop the bat, the two officers shot and killed O'Brien. http://www.abc15.com/news/region-phoenix-metro/north-phoenix/pd-1-dead-in-phoenix-officer-involved-shooting</v>
      </c>
      <c r="V323" s="98"/>
      <c r="W323" s="109">
        <v>324.10000000000002</v>
      </c>
      <c r="X323" s="109"/>
      <c r="Y323" s="109"/>
      <c r="Z323" s="109"/>
      <c r="AA323" s="109"/>
      <c r="AB323" s="109"/>
      <c r="AC323" s="113"/>
      <c r="AD323" s="29"/>
      <c r="AE323" s="29"/>
      <c r="AF323" s="29"/>
      <c r="AG323" s="65"/>
    </row>
    <row r="324" spans="1:33" ht="14">
      <c r="A324" s="30">
        <v>41588.875439814801</v>
      </c>
      <c r="B324" s="99" t="s">
        <v>2385</v>
      </c>
      <c r="C324" s="121">
        <v>19</v>
      </c>
      <c r="D324" s="99" t="s">
        <v>23</v>
      </c>
      <c r="E324" s="99" t="s">
        <v>24</v>
      </c>
      <c r="F324" s="99" t="s">
        <v>2386</v>
      </c>
      <c r="G324" s="42">
        <v>38010</v>
      </c>
      <c r="H324" s="99" t="s">
        <v>2387</v>
      </c>
      <c r="I324" s="99" t="s">
        <v>151</v>
      </c>
      <c r="J324" s="99" t="s">
        <v>152</v>
      </c>
      <c r="K324" s="17" t="s">
        <v>2388</v>
      </c>
      <c r="L324" s="99" t="s">
        <v>154</v>
      </c>
      <c r="M324" s="99" t="s">
        <v>313</v>
      </c>
      <c r="N324" s="99" t="s">
        <v>32</v>
      </c>
      <c r="O324" s="99" t="s">
        <v>2389</v>
      </c>
      <c r="P324" s="99" t="s">
        <v>2390</v>
      </c>
      <c r="Q324" s="99" t="s">
        <v>2391</v>
      </c>
      <c r="R324" s="99" t="s">
        <v>80</v>
      </c>
      <c r="S324" s="112" t="s">
        <v>598</v>
      </c>
      <c r="T324" s="40"/>
      <c r="U324" s="109" t="str">
        <f t="shared" si="5"/>
        <v>38010: As Timothy and his friend walked up the stairwell towards the rooftop door, a veteran New York City Police Officer Richard S. Neri who was patrolling the roof opened the entry door. The Police Officer was “startled” and fired his weapon, fatally hitting Timothy Stansbury. http://www.nytimes.com/2007/05/24/nyregion/24settles.html</v>
      </c>
      <c r="V324" s="98"/>
      <c r="W324" s="109">
        <v>325.10000000000002</v>
      </c>
      <c r="X324" s="109"/>
      <c r="Y324" s="109"/>
      <c r="Z324" s="109"/>
      <c r="AA324" s="109"/>
      <c r="AB324" s="109"/>
      <c r="AC324" s="113"/>
      <c r="AD324" s="29"/>
      <c r="AE324" s="29"/>
      <c r="AF324" s="29"/>
      <c r="AG324" s="65"/>
    </row>
    <row r="325" spans="1:33" ht="12">
      <c r="A325" s="30">
        <v>41588.875439814801</v>
      </c>
      <c r="B325" s="109" t="s">
        <v>2392</v>
      </c>
      <c r="C325" s="121">
        <v>38</v>
      </c>
      <c r="D325" s="109" t="s">
        <v>23</v>
      </c>
      <c r="E325" s="109" t="s">
        <v>40</v>
      </c>
      <c r="F325" s="109" t="s">
        <v>2393</v>
      </c>
      <c r="G325" s="42">
        <v>41289</v>
      </c>
      <c r="H325" s="109" t="s">
        <v>2394</v>
      </c>
      <c r="I325" s="55" t="s">
        <v>756</v>
      </c>
      <c r="J325" s="55" t="s">
        <v>439</v>
      </c>
      <c r="K325" s="98" t="s">
        <v>2395</v>
      </c>
      <c r="L325" s="109" t="s">
        <v>165</v>
      </c>
      <c r="M325" s="109" t="s">
        <v>2396</v>
      </c>
      <c r="N325" s="109" t="s">
        <v>32</v>
      </c>
      <c r="O325" s="109" t="s">
        <v>2397</v>
      </c>
      <c r="P325" s="109" t="s">
        <v>760</v>
      </c>
      <c r="Q325" s="55" t="s">
        <v>2398</v>
      </c>
      <c r="R325" s="109" t="s">
        <v>80</v>
      </c>
      <c r="S325" s="118" t="s">
        <v>2399</v>
      </c>
      <c r="T325" s="109"/>
      <c r="U325" s="109" t="str">
        <f t="shared" si="5"/>
        <v>41289: 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 http://fox4kc.com/2013/01/15/police-identify-man-killed-during-shoot-out/</v>
      </c>
      <c r="V325" s="98"/>
      <c r="W325" s="109">
        <v>326.10000000000002</v>
      </c>
      <c r="X325" s="109"/>
      <c r="Y325" s="109"/>
      <c r="Z325" s="109"/>
      <c r="AA325" s="109"/>
      <c r="AB325" s="109"/>
      <c r="AC325" s="113"/>
      <c r="AD325" s="29"/>
      <c r="AE325" s="29"/>
      <c r="AF325" s="29"/>
      <c r="AG325" s="65"/>
    </row>
    <row r="326" spans="1:33" ht="14">
      <c r="A326" s="30">
        <v>41588.875439814801</v>
      </c>
      <c r="B326" s="99" t="s">
        <v>2400</v>
      </c>
      <c r="C326" s="121" t="s">
        <v>647</v>
      </c>
      <c r="D326" s="99" t="s">
        <v>23</v>
      </c>
      <c r="E326" s="99" t="s">
        <v>24</v>
      </c>
      <c r="F326" s="99" t="s">
        <v>2401</v>
      </c>
      <c r="G326" s="42">
        <v>41149</v>
      </c>
      <c r="H326" s="99" t="s">
        <v>2402</v>
      </c>
      <c r="I326" s="99" t="s">
        <v>649</v>
      </c>
      <c r="J326" s="17" t="s">
        <v>85</v>
      </c>
      <c r="K326" s="99">
        <v>90706</v>
      </c>
      <c r="L326" s="99" t="s">
        <v>539</v>
      </c>
      <c r="M326" s="99" t="s">
        <v>2403</v>
      </c>
      <c r="N326" s="17" t="s">
        <v>32</v>
      </c>
      <c r="O326" s="99" t="s">
        <v>2404</v>
      </c>
      <c r="P326" s="99" t="s">
        <v>36</v>
      </c>
      <c r="Q326" s="99" t="s">
        <v>2405</v>
      </c>
      <c r="R326" s="112" t="s">
        <v>80</v>
      </c>
      <c r="S326" s="109" t="s">
        <v>208</v>
      </c>
      <c r="T326" s="40"/>
      <c r="U326" s="109" t="str">
        <f t="shared" si="5"/>
        <v>41149: A deputy said he saw Francis punch a man in the face, rob him, and flee. The deputy followed Francis into a driveway and ended up shooting and killing while still inside his vehicle. The deputy said Francis reached for his waistband, but no gun was found. http://www.laweekly.com/informer/2012/08/28/tony-francis-unarmed-compton-man-shot-dead-by-sheriff-family-files-civil-rights-lawsuit-alleges-coverup</v>
      </c>
      <c r="V326" s="98"/>
      <c r="W326" s="109">
        <v>327.10000000000002</v>
      </c>
      <c r="X326" s="109"/>
      <c r="Y326" s="109"/>
      <c r="Z326" s="109"/>
      <c r="AA326" s="109"/>
      <c r="AB326" s="109"/>
      <c r="AC326" s="113"/>
      <c r="AD326" s="29"/>
      <c r="AE326" s="29"/>
      <c r="AF326" s="29"/>
      <c r="AG326" s="65"/>
    </row>
    <row r="327" spans="1:33" ht="14">
      <c r="A327" s="30">
        <v>41588.875439814801</v>
      </c>
      <c r="B327" s="99" t="s">
        <v>2406</v>
      </c>
      <c r="C327" s="121">
        <v>30</v>
      </c>
      <c r="D327" s="99" t="s">
        <v>23</v>
      </c>
      <c r="E327" s="99" t="s">
        <v>40</v>
      </c>
      <c r="F327" s="99" t="s">
        <v>2407</v>
      </c>
      <c r="G327" s="42">
        <v>38135</v>
      </c>
      <c r="H327" s="99" t="s">
        <v>2408</v>
      </c>
      <c r="I327" s="99" t="s">
        <v>2409</v>
      </c>
      <c r="J327" s="99" t="s">
        <v>471</v>
      </c>
      <c r="K327" s="17" t="s">
        <v>2410</v>
      </c>
      <c r="L327" s="99" t="s">
        <v>2411</v>
      </c>
      <c r="M327" s="99" t="s">
        <v>2412</v>
      </c>
      <c r="N327" s="99" t="s">
        <v>2413</v>
      </c>
      <c r="O327" s="99" t="s">
        <v>2414</v>
      </c>
      <c r="P327" s="99" t="s">
        <v>1281</v>
      </c>
      <c r="Q327" s="99" t="s">
        <v>2415</v>
      </c>
      <c r="R327" s="99" t="s">
        <v>80</v>
      </c>
      <c r="S327" s="112"/>
      <c r="T327" s="40"/>
      <c r="U327" s="109" t="str">
        <f t="shared" si="5"/>
        <v>38135: Travis was involved in a chase on May 28 with the Rock Springs Police Department and the U.S. Department of Justice Bureau of Alcohol, Tobacco, Firearms and Explosives. Sweetwater County Prosecuting Attorney Jason Petri officially closed the case, clearing all law enforcement officers involved after ruling Posselt died of an accidental methamphetamine-related overdose. http://trib.com/news/state-and-regional/rock-springs-mom-sues-cops-for-millions/article_780d7228-efb1-59de-8545-e34be22901e5.html</v>
      </c>
      <c r="V327" s="98"/>
      <c r="W327" s="109">
        <v>328.1</v>
      </c>
      <c r="X327" s="109"/>
      <c r="Y327" s="109"/>
      <c r="Z327" s="109"/>
      <c r="AA327" s="109"/>
      <c r="AB327" s="109"/>
      <c r="AC327" s="113"/>
      <c r="AD327" s="29"/>
      <c r="AE327" s="29"/>
      <c r="AF327" s="29"/>
      <c r="AG327" s="65"/>
    </row>
    <row r="328" spans="1:33" ht="14">
      <c r="A328" s="30">
        <v>41588.875439814801</v>
      </c>
      <c r="B328" s="99" t="s">
        <v>2416</v>
      </c>
      <c r="C328" s="121" t="s">
        <v>2417</v>
      </c>
      <c r="D328" s="99" t="s">
        <v>23</v>
      </c>
      <c r="E328" s="99" t="s">
        <v>24</v>
      </c>
      <c r="F328" s="99" t="s">
        <v>2418</v>
      </c>
      <c r="G328" s="42">
        <v>41087</v>
      </c>
      <c r="H328" s="99" t="s">
        <v>2419</v>
      </c>
      <c r="I328" s="99" t="s">
        <v>2420</v>
      </c>
      <c r="J328" s="17" t="s">
        <v>64</v>
      </c>
      <c r="K328" s="99">
        <v>30238</v>
      </c>
      <c r="L328" s="99" t="s">
        <v>1140</v>
      </c>
      <c r="M328" s="99" t="s">
        <v>2421</v>
      </c>
      <c r="N328" s="17" t="s">
        <v>32</v>
      </c>
      <c r="O328" s="99" t="s">
        <v>2422</v>
      </c>
      <c r="P328" s="99" t="s">
        <v>36</v>
      </c>
      <c r="Q328" s="99" t="s">
        <v>2423</v>
      </c>
      <c r="R328" s="112" t="s">
        <v>80</v>
      </c>
      <c r="S328" s="109" t="s">
        <v>208</v>
      </c>
      <c r="T328" s="40"/>
      <c r="U328" s="109" t="str">
        <f t="shared" si="5"/>
        <v>41087: Clayton County police were responding to a burglary in progress when they shot and killed Davis. http://www.news-daily.com/news/2012/jul/05/teen-killed-police-was-troubled-court-records-indi/</v>
      </c>
      <c r="V328" s="98"/>
      <c r="W328" s="109">
        <v>329.1</v>
      </c>
      <c r="X328" s="109"/>
      <c r="Y328" s="109"/>
      <c r="Z328" s="109"/>
      <c r="AA328" s="109"/>
      <c r="AB328" s="109"/>
      <c r="AC328" s="113"/>
      <c r="AD328" s="29"/>
      <c r="AE328" s="29"/>
      <c r="AF328" s="29"/>
      <c r="AG328" s="65"/>
    </row>
    <row r="329" spans="1:33" ht="14">
      <c r="A329" s="30">
        <v>41588.875439814801</v>
      </c>
      <c r="B329" s="99" t="s">
        <v>2424</v>
      </c>
      <c r="C329" s="121">
        <v>24</v>
      </c>
      <c r="D329" s="99" t="s">
        <v>23</v>
      </c>
      <c r="E329" s="99" t="s">
        <v>40</v>
      </c>
      <c r="F329" s="99" t="s">
        <v>2425</v>
      </c>
      <c r="G329" s="42">
        <v>41000</v>
      </c>
      <c r="H329" s="99" t="s">
        <v>2426</v>
      </c>
      <c r="I329" s="99" t="s">
        <v>808</v>
      </c>
      <c r="J329" s="99" t="s">
        <v>809</v>
      </c>
      <c r="K329" s="17" t="s">
        <v>2427</v>
      </c>
      <c r="L329" s="99" t="s">
        <v>811</v>
      </c>
      <c r="M329" s="99" t="s">
        <v>812</v>
      </c>
      <c r="N329" s="99" t="s">
        <v>32</v>
      </c>
      <c r="O329" s="99" t="s">
        <v>2428</v>
      </c>
      <c r="P329" s="99" t="s">
        <v>36</v>
      </c>
      <c r="Q329" s="99" t="s">
        <v>2429</v>
      </c>
      <c r="R329" s="99" t="s">
        <v>80</v>
      </c>
      <c r="S329" s="112"/>
      <c r="T329" s="40"/>
      <c r="U329" s="109" t="str">
        <f t="shared" si="5"/>
        <v>41000: Officers were looking for a white vehicle after receiving a report of a drive-by shooting. They spotted a white car speeding and attempted a traffic stop, and a 7-minute chase ensued. The vehicle was disabled after driving over a curb, and four people fled on foot. One officer chased Lanning over a fence into a backyard. Lanning was carrying a bag and allegedly reaching into it and the officer shot him several times, killing him. No weapons were found in Lanning's belongings or in the vehicle. http://articles.kwch.com/2012-04-01/wichita-police-officer_31268030</v>
      </c>
      <c r="V329" s="98"/>
      <c r="W329" s="109">
        <v>330.1</v>
      </c>
      <c r="X329" s="109"/>
      <c r="Y329" s="109"/>
      <c r="Z329" s="109"/>
      <c r="AA329" s="109"/>
      <c r="AB329" s="109"/>
      <c r="AC329" s="113"/>
      <c r="AD329" s="29"/>
      <c r="AE329" s="29"/>
      <c r="AF329" s="29"/>
      <c r="AG329" s="65"/>
    </row>
    <row r="330" spans="1:33" ht="14">
      <c r="A330" s="30">
        <v>41588.875439814801</v>
      </c>
      <c r="B330" s="99" t="s">
        <v>2430</v>
      </c>
      <c r="C330" s="121">
        <v>48</v>
      </c>
      <c r="D330" s="99" t="s">
        <v>23</v>
      </c>
      <c r="E330" s="99" t="s">
        <v>173</v>
      </c>
      <c r="F330" s="99"/>
      <c r="G330" s="42">
        <v>41433</v>
      </c>
      <c r="H330" s="99" t="s">
        <v>2431</v>
      </c>
      <c r="I330" s="99" t="s">
        <v>2432</v>
      </c>
      <c r="J330" s="99" t="s">
        <v>85</v>
      </c>
      <c r="K330" s="17" t="s">
        <v>2433</v>
      </c>
      <c r="L330" s="99" t="s">
        <v>178</v>
      </c>
      <c r="M330" s="99" t="s">
        <v>2434</v>
      </c>
      <c r="N330" s="99" t="s">
        <v>32</v>
      </c>
      <c r="O330" s="99" t="s">
        <v>2435</v>
      </c>
      <c r="P330" s="99" t="s">
        <v>36</v>
      </c>
      <c r="Q330" s="99" t="s">
        <v>2436</v>
      </c>
      <c r="R330" s="99" t="s">
        <v>36</v>
      </c>
      <c r="S330" s="112" t="s">
        <v>208</v>
      </c>
      <c r="T330" s="40"/>
      <c r="U330" s="109" t="str">
        <f t="shared" si="5"/>
        <v>41433: 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 http://usgunviolence.wordpress.com/2013/06/08/killed-urbano-moreno-morales-windsor-ca/</v>
      </c>
      <c r="V330" s="98"/>
      <c r="W330" s="109">
        <v>331.1</v>
      </c>
      <c r="X330" s="109"/>
      <c r="Y330" s="109"/>
      <c r="Z330" s="109"/>
      <c r="AA330" s="109"/>
      <c r="AB330" s="109"/>
      <c r="AC330" s="113"/>
      <c r="AD330" s="29"/>
      <c r="AE330" s="29"/>
      <c r="AF330" s="29"/>
      <c r="AG330" s="65"/>
    </row>
    <row r="331" spans="1:33" ht="14">
      <c r="A331" s="30">
        <v>41588.875439814801</v>
      </c>
      <c r="B331" s="99" t="s">
        <v>2437</v>
      </c>
      <c r="C331" s="121" t="s">
        <v>1449</v>
      </c>
      <c r="D331" s="99" t="s">
        <v>91</v>
      </c>
      <c r="E331" s="99" t="s">
        <v>173</v>
      </c>
      <c r="F331" s="99" t="s">
        <v>2438</v>
      </c>
      <c r="G331" s="42">
        <v>41180</v>
      </c>
      <c r="H331" s="99" t="s">
        <v>2439</v>
      </c>
      <c r="I331" s="99" t="s">
        <v>2440</v>
      </c>
      <c r="J331" s="17" t="s">
        <v>85</v>
      </c>
      <c r="K331" s="99">
        <v>91911</v>
      </c>
      <c r="L331" s="99" t="s">
        <v>203</v>
      </c>
      <c r="M331" s="99" t="s">
        <v>2441</v>
      </c>
      <c r="N331" s="17" t="s">
        <v>32</v>
      </c>
      <c r="O331" s="99" t="s">
        <v>2442</v>
      </c>
      <c r="P331" s="99" t="s">
        <v>36</v>
      </c>
      <c r="Q331" s="99" t="s">
        <v>2443</v>
      </c>
      <c r="R331" s="112" t="s">
        <v>80</v>
      </c>
      <c r="S331" s="109" t="s">
        <v>208</v>
      </c>
      <c r="T331" s="40"/>
      <c r="U331" s="109" t="str">
        <f t="shared" si="5"/>
        <v>41180: Alvarado allegedly struck a plainclothes Border Patrol agent with her car. The agent was allegedly on the hood of the car when he shot Alvarado. http://www.huffingtonpost.com/2012/09/29/border-patrol-agent-shoot_chula-vista-kills_n_1925319.html</v>
      </c>
      <c r="V331" s="98"/>
      <c r="W331" s="109">
        <v>332.1</v>
      </c>
      <c r="X331" s="109"/>
      <c r="Y331" s="109"/>
      <c r="Z331" s="109"/>
      <c r="AA331" s="109"/>
      <c r="AB331" s="109"/>
      <c r="AC331" s="113"/>
      <c r="AD331" s="29"/>
      <c r="AE331" s="29"/>
      <c r="AF331" s="29"/>
      <c r="AG331" s="65"/>
    </row>
    <row r="332" spans="1:33" ht="14">
      <c r="A332" s="30">
        <v>41588.875439814801</v>
      </c>
      <c r="B332" s="99" t="s">
        <v>2444</v>
      </c>
      <c r="C332" s="121">
        <v>46</v>
      </c>
      <c r="D332" s="99" t="s">
        <v>23</v>
      </c>
      <c r="E332" s="99" t="s">
        <v>82</v>
      </c>
      <c r="F332" s="99" t="s">
        <v>2445</v>
      </c>
      <c r="G332" s="42">
        <v>41517</v>
      </c>
      <c r="H332" s="99" t="s">
        <v>2446</v>
      </c>
      <c r="I332" s="99" t="s">
        <v>269</v>
      </c>
      <c r="J332" s="99" t="s">
        <v>85</v>
      </c>
      <c r="K332" s="17" t="s">
        <v>2447</v>
      </c>
      <c r="L332" s="99" t="s">
        <v>270</v>
      </c>
      <c r="M332" s="99" t="s">
        <v>271</v>
      </c>
      <c r="N332" s="99" t="s">
        <v>32</v>
      </c>
      <c r="O332" s="99" t="s">
        <v>2448</v>
      </c>
      <c r="P332" s="99" t="s">
        <v>36</v>
      </c>
      <c r="Q332" s="99" t="s">
        <v>2449</v>
      </c>
      <c r="R332" s="99" t="s">
        <v>100</v>
      </c>
      <c r="S332" s="112" t="s">
        <v>208</v>
      </c>
      <c r="T332" s="40"/>
      <c r="U332" s="109" t="str">
        <f t="shared" si="5"/>
        <v>41517: Worrell reportedly fired 10 to 15 gunshots in a neighborhood in Union City. He refused to comply with the officers' demand to drop the rifle and was then shot. http://www.contracostatimes.com/breaking-news/ci_24015226/union-city-police-release-911-tapes-from-fatal</v>
      </c>
      <c r="V332" s="98"/>
      <c r="W332" s="109">
        <v>333.1</v>
      </c>
      <c r="X332" s="109"/>
      <c r="Y332" s="109"/>
      <c r="Z332" s="109"/>
      <c r="AA332" s="109"/>
      <c r="AB332" s="109"/>
      <c r="AC332" s="113"/>
      <c r="AD332" s="29"/>
      <c r="AE332" s="29"/>
      <c r="AF332" s="29"/>
      <c r="AG332" s="65"/>
    </row>
    <row r="333" spans="1:33" ht="14">
      <c r="A333" s="30">
        <v>41588.875439814801</v>
      </c>
      <c r="B333" s="99" t="s">
        <v>2450</v>
      </c>
      <c r="C333" s="121" t="s">
        <v>1384</v>
      </c>
      <c r="D333" s="99" t="s">
        <v>23</v>
      </c>
      <c r="E333" s="99" t="s">
        <v>1728</v>
      </c>
      <c r="F333" s="99"/>
      <c r="G333" s="42">
        <v>41164</v>
      </c>
      <c r="H333" s="99" t="s">
        <v>2451</v>
      </c>
      <c r="I333" s="99" t="s">
        <v>2452</v>
      </c>
      <c r="J333" s="17" t="s">
        <v>64</v>
      </c>
      <c r="K333" s="99">
        <v>30047</v>
      </c>
      <c r="L333" s="99" t="s">
        <v>66</v>
      </c>
      <c r="M333" s="99" t="s">
        <v>2453</v>
      </c>
      <c r="N333" s="17" t="s">
        <v>32</v>
      </c>
      <c r="O333" s="99" t="s">
        <v>2454</v>
      </c>
      <c r="P333" s="99" t="s">
        <v>36</v>
      </c>
      <c r="Q333" s="99" t="s">
        <v>2455</v>
      </c>
      <c r="R333" s="112" t="s">
        <v>100</v>
      </c>
      <c r="S333" s="109" t="s">
        <v>208</v>
      </c>
      <c r="T333" s="40"/>
      <c r="U333" s="109" t="str">
        <f t="shared" si="5"/>
        <v>41164: Family members called the police because their son was threatening to commit robbery. When an officer approached the house the man came outside. After a conversation with the officer, Le allegedly pointed a BB gun at the officer, who fired one shot. Le was fatally wounded. http://www.ajc.com/news/news/crime-law/gwinnett-cop-shoots-kills-armed-subject/nR9QL/</v>
      </c>
      <c r="V333" s="98"/>
      <c r="W333" s="109">
        <v>334.1</v>
      </c>
      <c r="X333" s="109"/>
      <c r="Y333" s="109"/>
      <c r="Z333" s="109"/>
      <c r="AA333" s="109"/>
      <c r="AB333" s="109"/>
      <c r="AC333" s="113"/>
      <c r="AD333" s="29"/>
      <c r="AE333" s="29"/>
      <c r="AF333" s="29"/>
      <c r="AG333" s="65"/>
    </row>
    <row r="334" spans="1:33" ht="14">
      <c r="A334" s="30">
        <v>41588.875439814801</v>
      </c>
      <c r="B334" s="99" t="s">
        <v>2456</v>
      </c>
      <c r="C334" s="121" t="s">
        <v>461</v>
      </c>
      <c r="D334" s="99" t="s">
        <v>23</v>
      </c>
      <c r="E334" s="99" t="s">
        <v>82</v>
      </c>
      <c r="F334" s="99"/>
      <c r="G334" s="42">
        <v>41094</v>
      </c>
      <c r="H334" s="99" t="s">
        <v>2457</v>
      </c>
      <c r="I334" s="99" t="s">
        <v>194</v>
      </c>
      <c r="J334" s="17" t="s">
        <v>195</v>
      </c>
      <c r="K334" s="99">
        <v>85711</v>
      </c>
      <c r="L334" s="99" t="s">
        <v>197</v>
      </c>
      <c r="M334" s="99" t="s">
        <v>834</v>
      </c>
      <c r="N334" s="17" t="s">
        <v>32</v>
      </c>
      <c r="O334" s="99" t="s">
        <v>2458</v>
      </c>
      <c r="P334" s="99" t="s">
        <v>36</v>
      </c>
      <c r="Q334" s="99" t="s">
        <v>2459</v>
      </c>
      <c r="R334" s="112" t="s">
        <v>80</v>
      </c>
      <c r="S334" s="109" t="s">
        <v>208</v>
      </c>
      <c r="T334" s="40"/>
      <c r="U334" s="109" t="str">
        <f t="shared" si="5"/>
        <v>41094: Vincent Alvarez who advanced on an officer with a large edged weapon was shot and killed by the officer overnight. http://www.kvoa.com/news/police-identify-suspect-shot-and-killed-by-officer-overnight/</v>
      </c>
      <c r="V334" s="98"/>
      <c r="W334" s="109">
        <v>335.1</v>
      </c>
      <c r="X334" s="109"/>
      <c r="Y334" s="109"/>
      <c r="Z334" s="109"/>
      <c r="AA334" s="109"/>
      <c r="AB334" s="109"/>
      <c r="AC334" s="113"/>
      <c r="AD334" s="29"/>
      <c r="AE334" s="29"/>
      <c r="AF334" s="29"/>
      <c r="AG334" s="65"/>
    </row>
    <row r="335" spans="1:33" ht="14">
      <c r="A335" s="30">
        <v>41588.875439814801</v>
      </c>
      <c r="B335" s="99" t="s">
        <v>2460</v>
      </c>
      <c r="C335" s="121" t="s">
        <v>1209</v>
      </c>
      <c r="D335" s="99" t="s">
        <v>23</v>
      </c>
      <c r="E335" s="99" t="s">
        <v>173</v>
      </c>
      <c r="F335" s="99" t="s">
        <v>2461</v>
      </c>
      <c r="G335" s="42">
        <v>41281</v>
      </c>
      <c r="H335" s="99" t="s">
        <v>2462</v>
      </c>
      <c r="I335" s="99" t="s">
        <v>1025</v>
      </c>
      <c r="J335" s="17" t="s">
        <v>195</v>
      </c>
      <c r="K335" s="99">
        <v>85009</v>
      </c>
      <c r="L335" s="99" t="s">
        <v>686</v>
      </c>
      <c r="M335" s="99" t="s">
        <v>1451</v>
      </c>
      <c r="N335" s="17" t="s">
        <v>32</v>
      </c>
      <c r="O335" s="99" t="s">
        <v>2463</v>
      </c>
      <c r="P335" s="99" t="s">
        <v>36</v>
      </c>
      <c r="Q335" s="99" t="s">
        <v>2464</v>
      </c>
      <c r="R335" s="112" t="s">
        <v>80</v>
      </c>
      <c r="S335" s="109" t="s">
        <v>208</v>
      </c>
      <c r="T335" s="40"/>
      <c r="U335" s="109" t="str">
        <f t="shared" si="5"/>
        <v>41281: 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 http://www.kpho.com/story/20537937/phoenix-pd-officers-forced-to-shoot-man-who-tried-to-run-them-over</v>
      </c>
      <c r="V335" s="98"/>
      <c r="W335" s="109">
        <v>336.1</v>
      </c>
      <c r="X335" s="109"/>
      <c r="Y335" s="109"/>
      <c r="Z335" s="109"/>
      <c r="AA335" s="109"/>
      <c r="AB335" s="109"/>
      <c r="AC335" s="113"/>
      <c r="AD335" s="29"/>
      <c r="AE335" s="29"/>
      <c r="AF335" s="29"/>
      <c r="AG335" s="65"/>
    </row>
    <row r="336" spans="1:33" ht="14">
      <c r="A336" s="30">
        <v>41588.875439814801</v>
      </c>
      <c r="B336" s="99" t="s">
        <v>2465</v>
      </c>
      <c r="C336" s="121" t="s">
        <v>918</v>
      </c>
      <c r="D336" s="99" t="s">
        <v>23</v>
      </c>
      <c r="E336" s="99" t="s">
        <v>82</v>
      </c>
      <c r="F336" s="99"/>
      <c r="G336" s="42">
        <v>41187</v>
      </c>
      <c r="H336" s="99" t="s">
        <v>2466</v>
      </c>
      <c r="I336" s="99" t="s">
        <v>2467</v>
      </c>
      <c r="J336" s="17" t="s">
        <v>413</v>
      </c>
      <c r="K336" s="99">
        <v>72801</v>
      </c>
      <c r="L336" s="99" t="s">
        <v>414</v>
      </c>
      <c r="M336" s="99" t="s">
        <v>2468</v>
      </c>
      <c r="N336" s="17" t="s">
        <v>32</v>
      </c>
      <c r="O336" s="99" t="s">
        <v>2469</v>
      </c>
      <c r="P336" s="99" t="s">
        <v>58</v>
      </c>
      <c r="Q336" s="99" t="s">
        <v>2470</v>
      </c>
      <c r="R336" s="112" t="s">
        <v>100</v>
      </c>
      <c r="S336" s="109" t="s">
        <v>208</v>
      </c>
      <c r="T336" s="40"/>
      <c r="U336" s="109" t="str">
        <f t="shared" si="5"/>
        <v>41187: Officers were responding to a call about a suicidal person. An officer-involved shooting occurred, and the person was killed. http://www.couriernews.com/view/full_story/20411261/article-Man-indentified-in-fatal-police-shooting</v>
      </c>
      <c r="V336" s="98"/>
      <c r="W336" s="109">
        <v>337.1</v>
      </c>
      <c r="X336" s="109"/>
      <c r="Y336" s="109"/>
      <c r="Z336" s="109"/>
      <c r="AA336" s="109"/>
      <c r="AB336" s="109"/>
      <c r="AC336" s="113"/>
      <c r="AD336" s="29"/>
      <c r="AE336" s="29"/>
      <c r="AF336" s="29"/>
      <c r="AG336" s="65"/>
    </row>
    <row r="337" spans="1:33" ht="12">
      <c r="A337" s="30">
        <v>41588.875439814801</v>
      </c>
      <c r="B337" s="109" t="s">
        <v>2471</v>
      </c>
      <c r="C337" s="121">
        <v>19</v>
      </c>
      <c r="D337" s="109" t="s">
        <v>23</v>
      </c>
      <c r="E337" s="109" t="s">
        <v>24</v>
      </c>
      <c r="F337" s="109"/>
      <c r="G337" s="42">
        <v>37416</v>
      </c>
      <c r="H337" s="109" t="s">
        <v>2472</v>
      </c>
      <c r="I337" s="55" t="s">
        <v>347</v>
      </c>
      <c r="J337" s="55" t="s">
        <v>213</v>
      </c>
      <c r="K337" s="98" t="s">
        <v>2473</v>
      </c>
      <c r="L337" s="109" t="s">
        <v>819</v>
      </c>
      <c r="M337" s="109" t="s">
        <v>2474</v>
      </c>
      <c r="N337" s="109" t="s">
        <v>32</v>
      </c>
      <c r="O337" s="109" t="s">
        <v>2475</v>
      </c>
      <c r="P337" s="109" t="s">
        <v>58</v>
      </c>
      <c r="Q337" s="55" t="s">
        <v>2476</v>
      </c>
      <c r="R337" s="109" t="s">
        <v>80</v>
      </c>
      <c r="S337" s="118" t="s">
        <v>2241</v>
      </c>
      <c r="T337" s="109"/>
      <c r="U337" s="109" t="str">
        <f t="shared" si="5"/>
        <v>37416: Officers pulled over Jung after he was driving erratically on Interstate 45 around 5:30 a.m. When officers exited their vehicle, Jung open fried with several shots before speeding away. According to officials, Jung continued to fire shots at deputies from a semiautomatic assault rifle during a five-mile chase. Jung pulled into the drive way of his residence, failed to escape again, and exited his vehicle. Jung and officers commenced in a shootout with over 50 rounds fired before Jung was struck multiple times and died on the scene. Sgt. Tommy Bohannon of the Harris County Sheriffs was critically wounded but survived his injuries. http://www.911jobforums.com/f66/officers-kill-teen-shootout-sheriffs-sergeant-seriously-wounded-12409/</v>
      </c>
      <c r="V337" s="98"/>
      <c r="W337" s="109">
        <v>338.1</v>
      </c>
      <c r="X337" s="109"/>
      <c r="Y337" s="109"/>
      <c r="Z337" s="109"/>
      <c r="AA337" s="109"/>
      <c r="AB337" s="109"/>
      <c r="AC337" s="113"/>
      <c r="AD337" s="29"/>
      <c r="AE337" s="29"/>
      <c r="AF337" s="29"/>
      <c r="AG337" s="65"/>
    </row>
    <row r="338" spans="1:33" ht="12">
      <c r="A338" s="30">
        <v>41588.875439814801</v>
      </c>
      <c r="B338" s="109" t="s">
        <v>2477</v>
      </c>
      <c r="C338" s="121">
        <v>74</v>
      </c>
      <c r="D338" s="109" t="s">
        <v>23</v>
      </c>
      <c r="E338" s="109" t="s">
        <v>40</v>
      </c>
      <c r="F338" s="109" t="s">
        <v>2478</v>
      </c>
      <c r="G338" s="42">
        <v>40415</v>
      </c>
      <c r="H338" s="109" t="s">
        <v>2479</v>
      </c>
      <c r="I338" s="55" t="s">
        <v>2480</v>
      </c>
      <c r="J338" s="55" t="s">
        <v>124</v>
      </c>
      <c r="K338" s="98" t="s">
        <v>2481</v>
      </c>
      <c r="L338" s="109" t="s">
        <v>983</v>
      </c>
      <c r="M338" s="109" t="s">
        <v>985</v>
      </c>
      <c r="N338" s="109" t="s">
        <v>32</v>
      </c>
      <c r="O338" s="109" t="s">
        <v>2482</v>
      </c>
      <c r="P338" s="109" t="s">
        <v>760</v>
      </c>
      <c r="Q338" s="55" t="s">
        <v>2483</v>
      </c>
      <c r="R338" s="109" t="s">
        <v>80</v>
      </c>
      <c r="S338" s="118" t="s">
        <v>769</v>
      </c>
      <c r="T338" s="109"/>
      <c r="U338" s="109" t="str">
        <f t="shared" si="5"/>
        <v>40415: Shot with handgun after approaching unmarked police car in parking lot of Creach's business around 11 pm. The family reported the Creach thought he had heard a burglar and had gone outside to investigate. http://www.spokesman.com/topics/creach-shooting/</v>
      </c>
      <c r="V338" s="98"/>
      <c r="W338" s="109">
        <v>339.1</v>
      </c>
      <c r="X338" s="109"/>
      <c r="Y338" s="109"/>
      <c r="Z338" s="109"/>
      <c r="AA338" s="109"/>
      <c r="AB338" s="109"/>
      <c r="AC338" s="113"/>
      <c r="AD338" s="29"/>
      <c r="AE338" s="29"/>
      <c r="AF338" s="29"/>
      <c r="AG338" s="65"/>
    </row>
    <row r="339" spans="1:33" ht="14">
      <c r="A339" s="30">
        <v>41588.875439814801</v>
      </c>
      <c r="B339" s="99" t="s">
        <v>2484</v>
      </c>
      <c r="C339" s="121" t="s">
        <v>2126</v>
      </c>
      <c r="D339" s="99" t="s">
        <v>23</v>
      </c>
      <c r="E339" s="99" t="s">
        <v>82</v>
      </c>
      <c r="F339" s="99"/>
      <c r="G339" s="42">
        <v>40265</v>
      </c>
      <c r="H339" s="99" t="s">
        <v>2485</v>
      </c>
      <c r="I339" s="99" t="s">
        <v>2486</v>
      </c>
      <c r="J339" s="17" t="s">
        <v>64</v>
      </c>
      <c r="K339" s="99">
        <v>30120</v>
      </c>
      <c r="L339" s="99" t="s">
        <v>2487</v>
      </c>
      <c r="M339" s="99" t="s">
        <v>2488</v>
      </c>
      <c r="N339" s="17" t="s">
        <v>32</v>
      </c>
      <c r="O339" s="99" t="s">
        <v>2489</v>
      </c>
      <c r="P339" s="99" t="s">
        <v>36</v>
      </c>
      <c r="Q339" s="99" t="s">
        <v>2490</v>
      </c>
      <c r="R339" s="112" t="s">
        <v>80</v>
      </c>
      <c r="S339" s="109" t="s">
        <v>208</v>
      </c>
      <c r="T339" s="40"/>
      <c r="U339" s="109" t="str">
        <f t="shared" si="5"/>
        <v>40265: Shot after turning on police with pistol in hand. Police were responding to report of man urinating in public. Doyle fled when approached and was chased. http://www.ajc.com/news/news/local/man-shot-and-killed-by-bartow-deputy/nQdjG/</v>
      </c>
      <c r="V339" s="98"/>
      <c r="W339" s="109">
        <v>340.1</v>
      </c>
      <c r="X339" s="109"/>
      <c r="Y339" s="109"/>
      <c r="Z339" s="109"/>
      <c r="AA339" s="109"/>
      <c r="AB339" s="109"/>
      <c r="AC339" s="113"/>
      <c r="AD339" s="29"/>
      <c r="AE339" s="29"/>
      <c r="AF339" s="29"/>
      <c r="AG339" s="65"/>
    </row>
    <row r="340" spans="1:33" ht="12">
      <c r="A340" s="30">
        <v>41588.875439814801</v>
      </c>
      <c r="B340" s="109" t="s">
        <v>2491</v>
      </c>
      <c r="C340" s="121">
        <v>40</v>
      </c>
      <c r="D340" s="109" t="s">
        <v>23</v>
      </c>
      <c r="E340" s="109" t="s">
        <v>82</v>
      </c>
      <c r="F340" s="109"/>
      <c r="G340" s="42">
        <v>40477</v>
      </c>
      <c r="H340" s="109" t="s">
        <v>2492</v>
      </c>
      <c r="I340" s="55" t="s">
        <v>2493</v>
      </c>
      <c r="J340" s="55" t="s">
        <v>124</v>
      </c>
      <c r="K340" s="98" t="s">
        <v>2494</v>
      </c>
      <c r="L340" s="109" t="s">
        <v>2495</v>
      </c>
      <c r="M340" s="109" t="s">
        <v>2496</v>
      </c>
      <c r="N340" s="109" t="s">
        <v>32</v>
      </c>
      <c r="O340" s="109" t="s">
        <v>2497</v>
      </c>
      <c r="P340" s="109" t="s">
        <v>949</v>
      </c>
      <c r="Q340" s="55" t="s">
        <v>2498</v>
      </c>
      <c r="R340" s="109" t="s">
        <v>80</v>
      </c>
      <c r="S340" s="118" t="s">
        <v>2499</v>
      </c>
      <c r="T340" s="109"/>
      <c r="U340" s="109" t="str">
        <f t="shared" si="5"/>
        <v>40477: Shot after shooting at police. Officers were pursuing man as prime suspect following the armed robbery of a market. After man's vehicle's tire blew out, man exited vehicle with rifle and fired at police. http://www.nwcn.com/story/news/local/washington/2014/07/30/12909406/</v>
      </c>
      <c r="V340" s="98"/>
      <c r="W340" s="109">
        <v>341.1</v>
      </c>
      <c r="X340" s="109"/>
      <c r="Y340" s="109"/>
      <c r="Z340" s="109"/>
      <c r="AA340" s="109"/>
      <c r="AB340" s="109"/>
      <c r="AC340" s="113"/>
      <c r="AD340" s="29"/>
      <c r="AE340" s="29"/>
      <c r="AF340" s="29"/>
      <c r="AG340" s="65"/>
    </row>
    <row r="341" spans="1:33" ht="14">
      <c r="A341" s="30">
        <v>41588.875439814801</v>
      </c>
      <c r="B341" s="99" t="s">
        <v>2500</v>
      </c>
      <c r="C341" s="121" t="s">
        <v>256</v>
      </c>
      <c r="D341" s="99" t="s">
        <v>23</v>
      </c>
      <c r="E341" s="99" t="s">
        <v>82</v>
      </c>
      <c r="F341" s="99"/>
      <c r="G341" s="42">
        <v>41094</v>
      </c>
      <c r="H341" s="99" t="s">
        <v>2501</v>
      </c>
      <c r="I341" s="99" t="s">
        <v>2502</v>
      </c>
      <c r="J341" s="17" t="s">
        <v>85</v>
      </c>
      <c r="K341" s="99">
        <v>95380</v>
      </c>
      <c r="L341" s="99" t="s">
        <v>2503</v>
      </c>
      <c r="M341" s="99" t="s">
        <v>2504</v>
      </c>
      <c r="N341" s="17" t="s">
        <v>32</v>
      </c>
      <c r="O341" s="99" t="s">
        <v>2505</v>
      </c>
      <c r="P341" s="99" t="s">
        <v>36</v>
      </c>
      <c r="Q341" s="99" t="s">
        <v>2506</v>
      </c>
      <c r="R341" s="112" t="s">
        <v>100</v>
      </c>
      <c r="S341" s="109" t="s">
        <v>208</v>
      </c>
      <c r="T341" s="40"/>
      <c r="U341" s="109" t="str">
        <f t="shared" si="5"/>
        <v>41094: Police were responding to a report of an armed suicidal man when Nazar allegedly walked out of his home shooting at officers. Deputy Steve Gerhardt returned fire, killing him. http://www.kcra.com/news/local-news/news-modesto/Stanislaus-deputy-fatally-shot-man-in-standoff/15405020</v>
      </c>
      <c r="V341" s="98"/>
      <c r="W341" s="109">
        <v>342.1</v>
      </c>
      <c r="X341" s="109"/>
      <c r="Y341" s="109"/>
      <c r="Z341" s="109"/>
      <c r="AA341" s="109"/>
      <c r="AB341" s="109"/>
      <c r="AC341" s="113"/>
      <c r="AD341" s="29"/>
      <c r="AE341" s="29"/>
      <c r="AF341" s="29"/>
      <c r="AG341" s="65"/>
    </row>
    <row r="342" spans="1:33" ht="14">
      <c r="A342" s="30">
        <v>41588.875439814801</v>
      </c>
      <c r="B342" s="99" t="s">
        <v>2507</v>
      </c>
      <c r="C342" s="121" t="s">
        <v>2375</v>
      </c>
      <c r="D342" s="99" t="s">
        <v>23</v>
      </c>
      <c r="E342" s="99" t="s">
        <v>40</v>
      </c>
      <c r="F342" s="99" t="s">
        <v>2508</v>
      </c>
      <c r="G342" s="42">
        <v>39645</v>
      </c>
      <c r="H342" s="99" t="s">
        <v>2509</v>
      </c>
      <c r="I342" s="99" t="s">
        <v>412</v>
      </c>
      <c r="J342" s="17" t="s">
        <v>413</v>
      </c>
      <c r="K342" s="99">
        <v>72205</v>
      </c>
      <c r="L342" s="99" t="s">
        <v>414</v>
      </c>
      <c r="M342" s="99" t="s">
        <v>415</v>
      </c>
      <c r="N342" s="17" t="s">
        <v>32</v>
      </c>
      <c r="O342" s="99" t="s">
        <v>2510</v>
      </c>
      <c r="P342" s="99" t="s">
        <v>36</v>
      </c>
      <c r="Q342" s="99" t="s">
        <v>2511</v>
      </c>
      <c r="R342" s="112" t="s">
        <v>80</v>
      </c>
      <c r="S342" s="109" t="s">
        <v>208</v>
      </c>
      <c r="T342" s="40"/>
      <c r="U342" s="109" t="str">
        <f t="shared" si="5"/>
        <v>39645: Shot by officers after allegedly pointing a gun at them. They were investigating a burglary. http://www.fox16.com/news/story/Update-Officers-Named-in-Fatal-Shooting/d/story/J66L07133kePxMEp6SEp-Q</v>
      </c>
      <c r="V342" s="98"/>
      <c r="W342" s="109">
        <v>343.1</v>
      </c>
      <c r="X342" s="109"/>
      <c r="Y342" s="109"/>
      <c r="Z342" s="109"/>
      <c r="AA342" s="109"/>
      <c r="AB342" s="109"/>
      <c r="AC342" s="113"/>
      <c r="AD342" s="29"/>
      <c r="AE342" s="29"/>
      <c r="AF342" s="29"/>
      <c r="AG342" s="65"/>
    </row>
    <row r="343" spans="1:33" ht="12">
      <c r="A343" s="30">
        <v>41588.875439814801</v>
      </c>
      <c r="B343" s="109" t="s">
        <v>2512</v>
      </c>
      <c r="C343" s="121">
        <v>54</v>
      </c>
      <c r="D343" s="109" t="s">
        <v>23</v>
      </c>
      <c r="E343" s="109" t="s">
        <v>82</v>
      </c>
      <c r="F343" s="109"/>
      <c r="G343" s="42">
        <v>41151</v>
      </c>
      <c r="H343" s="109" t="s">
        <v>2513</v>
      </c>
      <c r="I343" s="55" t="s">
        <v>438</v>
      </c>
      <c r="J343" s="55" t="s">
        <v>439</v>
      </c>
      <c r="K343" s="98" t="s">
        <v>2514</v>
      </c>
      <c r="L343" s="109" t="s">
        <v>2515</v>
      </c>
      <c r="M343" s="109" t="s">
        <v>2516</v>
      </c>
      <c r="N343" s="109" t="s">
        <v>32</v>
      </c>
      <c r="O343" s="109" t="s">
        <v>2517</v>
      </c>
      <c r="P343" s="109" t="s">
        <v>760</v>
      </c>
      <c r="Q343" s="55" t="s">
        <v>2518</v>
      </c>
      <c r="R343" s="109" t="s">
        <v>219</v>
      </c>
      <c r="S343" s="118" t="s">
        <v>916</v>
      </c>
      <c r="T343" s="109"/>
      <c r="U343" s="109" t="str">
        <f t="shared" si="5"/>
        <v>41151: Shot by officers after allegedly advancing on them with a machete. http://www.stltoday.com/news/local/crime-and-courts/man-with-machete-is-fatally-shot-by-st-louis-police/article_050a088e-f298-11e1-9af6-0019bb30f31a.html</v>
      </c>
      <c r="V343" s="98"/>
      <c r="W343" s="109">
        <v>344.1</v>
      </c>
      <c r="X343" s="109"/>
      <c r="Y343" s="109"/>
      <c r="Z343" s="109"/>
      <c r="AA343" s="109"/>
      <c r="AB343" s="109"/>
      <c r="AC343" s="113"/>
      <c r="AD343" s="29"/>
      <c r="AE343" s="29"/>
      <c r="AF343" s="29"/>
      <c r="AG343" s="65"/>
    </row>
    <row r="344" spans="1:33" ht="14">
      <c r="A344" s="30">
        <v>41588.875439814801</v>
      </c>
      <c r="B344" s="99" t="s">
        <v>2519</v>
      </c>
      <c r="C344" s="121" t="s">
        <v>520</v>
      </c>
      <c r="D344" s="99" t="s">
        <v>23</v>
      </c>
      <c r="E344" s="99" t="s">
        <v>24</v>
      </c>
      <c r="F344" s="99" t="s">
        <v>2520</v>
      </c>
      <c r="G344" s="42">
        <v>41299</v>
      </c>
      <c r="H344" s="99" t="s">
        <v>2521</v>
      </c>
      <c r="I344" s="99" t="s">
        <v>194</v>
      </c>
      <c r="J344" s="17" t="s">
        <v>195</v>
      </c>
      <c r="K344" s="99">
        <v>85716</v>
      </c>
      <c r="L344" s="99" t="s">
        <v>197</v>
      </c>
      <c r="M344" s="99" t="s">
        <v>834</v>
      </c>
      <c r="N344" s="17" t="s">
        <v>32</v>
      </c>
      <c r="O344" s="99" t="s">
        <v>2522</v>
      </c>
      <c r="P344" s="99" t="s">
        <v>36</v>
      </c>
      <c r="Q344" s="99" t="s">
        <v>2523</v>
      </c>
      <c r="R344" s="112" t="s">
        <v>80</v>
      </c>
      <c r="S344" s="109" t="s">
        <v>208</v>
      </c>
      <c r="T344" s="40"/>
      <c r="U344" s="109" t="str">
        <f t="shared" si="5"/>
        <v>41299: An officer responded to a report of an armed robbery. A suspect matching the description was chased in a vehicle until the suspect crashed. An altercation ensued during which the officer fatally shot the suspect. http://azstarnet.com/news/local/crime/tucson-police-id-suspected-robber-fatally-shot-by-officer/article_c3e1efd8-6700-11e2-a0fe-001a4bcf887a.html</v>
      </c>
      <c r="V344" s="98"/>
      <c r="W344" s="109">
        <v>345.1</v>
      </c>
      <c r="X344" s="109"/>
      <c r="Y344" s="109"/>
      <c r="Z344" s="109"/>
      <c r="AA344" s="109"/>
      <c r="AB344" s="109"/>
      <c r="AC344" s="113"/>
      <c r="AD344" s="29"/>
      <c r="AE344" s="29"/>
      <c r="AF344" s="29"/>
      <c r="AG344" s="65"/>
    </row>
    <row r="345" spans="1:33" ht="12">
      <c r="A345" s="30">
        <v>41588.875439814801</v>
      </c>
      <c r="B345" s="109" t="s">
        <v>2524</v>
      </c>
      <c r="C345" s="121">
        <v>18</v>
      </c>
      <c r="D345" s="109" t="s">
        <v>23</v>
      </c>
      <c r="E345" s="109" t="s">
        <v>40</v>
      </c>
      <c r="F345" s="109" t="s">
        <v>2525</v>
      </c>
      <c r="G345" s="42">
        <v>39086</v>
      </c>
      <c r="H345" s="109" t="s">
        <v>2526</v>
      </c>
      <c r="I345" s="55" t="s">
        <v>602</v>
      </c>
      <c r="J345" s="55" t="s">
        <v>85</v>
      </c>
      <c r="K345" s="98" t="s">
        <v>2527</v>
      </c>
      <c r="L345" s="109" t="s">
        <v>603</v>
      </c>
      <c r="M345" s="109" t="s">
        <v>604</v>
      </c>
      <c r="N345" s="109" t="s">
        <v>32</v>
      </c>
      <c r="O345" s="109" t="s">
        <v>2528</v>
      </c>
      <c r="P345" s="109" t="s">
        <v>58</v>
      </c>
      <c r="Q345" s="55" t="s">
        <v>2529</v>
      </c>
      <c r="R345" s="109" t="s">
        <v>80</v>
      </c>
      <c r="S345" s="118" t="s">
        <v>2399</v>
      </c>
      <c r="T345" s="109"/>
      <c r="U345" s="109" t="str">
        <f t="shared" si="5"/>
        <v>39086: Cooke was being sought for an area crime spree. He and another man were in an abandoned home when area police, sheriff, and ATF agents tried to apprehend him. He misfired, and they returned fire killing him. http://www.times-standard.com/ci_6534884</v>
      </c>
      <c r="V345" s="98"/>
      <c r="W345" s="109">
        <v>346.1</v>
      </c>
      <c r="X345" s="109"/>
      <c r="Y345" s="109"/>
      <c r="Z345" s="109"/>
      <c r="AA345" s="109"/>
      <c r="AB345" s="109"/>
      <c r="AC345" s="113"/>
      <c r="AD345" s="29"/>
      <c r="AE345" s="29"/>
      <c r="AF345" s="29"/>
      <c r="AG345" s="65"/>
    </row>
    <row r="346" spans="1:33" ht="12">
      <c r="A346" s="30">
        <v>41588.875439814801</v>
      </c>
      <c r="B346" s="109" t="s">
        <v>2530</v>
      </c>
      <c r="C346" s="59">
        <v>26</v>
      </c>
      <c r="D346" s="109" t="s">
        <v>23</v>
      </c>
      <c r="E346" s="109" t="s">
        <v>40</v>
      </c>
      <c r="F346" s="109" t="s">
        <v>2531</v>
      </c>
      <c r="G346" s="42">
        <v>41436</v>
      </c>
      <c r="H346" s="109" t="s">
        <v>2532</v>
      </c>
      <c r="I346" s="109" t="s">
        <v>379</v>
      </c>
      <c r="J346" s="109" t="s">
        <v>1577</v>
      </c>
      <c r="K346" s="98" t="s">
        <v>2533</v>
      </c>
      <c r="L346" s="109" t="s">
        <v>438</v>
      </c>
      <c r="M346" s="109" t="s">
        <v>380</v>
      </c>
      <c r="N346" s="109" t="s">
        <v>32</v>
      </c>
      <c r="O346" s="109" t="s">
        <v>2534</v>
      </c>
      <c r="P346" s="109" t="s">
        <v>58</v>
      </c>
      <c r="Q346" s="109" t="s">
        <v>2535</v>
      </c>
      <c r="R346" s="109" t="s">
        <v>80</v>
      </c>
      <c r="S346" s="25" t="s">
        <v>208</v>
      </c>
      <c r="T346" s="109"/>
      <c r="U346" s="109" t="str">
        <f t="shared" si="5"/>
        <v>41436: Police officers shot Zachary Premo following a confrontation that began while officers looked for a driver who had fled the scene of a one-vehicle crash. http://www.crookstontimes.com/article/20130906/NEWS/130909762?template=printart</v>
      </c>
      <c r="V346" s="98"/>
      <c r="W346" s="109">
        <v>347.1</v>
      </c>
      <c r="X346" s="109"/>
      <c r="Y346" s="109"/>
      <c r="Z346" s="109"/>
      <c r="AA346" s="109"/>
      <c r="AB346" s="109"/>
      <c r="AC346" s="113"/>
      <c r="AD346" s="29"/>
      <c r="AE346" s="29"/>
      <c r="AF346" s="29"/>
      <c r="AG346" s="65"/>
    </row>
    <row r="347" spans="1:33" ht="14">
      <c r="A347" s="30">
        <v>41589.875439814801</v>
      </c>
      <c r="B347" s="99" t="s">
        <v>2536</v>
      </c>
      <c r="C347" s="121">
        <v>70</v>
      </c>
      <c r="D347" s="99" t="s">
        <v>23</v>
      </c>
      <c r="E347" s="99" t="s">
        <v>40</v>
      </c>
      <c r="F347" s="99" t="s">
        <v>2537</v>
      </c>
      <c r="G347" s="42">
        <v>41695</v>
      </c>
      <c r="H347" s="99"/>
      <c r="I347" s="99" t="s">
        <v>2538</v>
      </c>
      <c r="J347" s="17" t="s">
        <v>2539</v>
      </c>
      <c r="K347" s="99">
        <v>29710</v>
      </c>
      <c r="L347" s="99" t="s">
        <v>145</v>
      </c>
      <c r="M347" s="99" t="s">
        <v>288</v>
      </c>
      <c r="N347" s="17" t="s">
        <v>32</v>
      </c>
      <c r="O347" s="99" t="s">
        <v>2540</v>
      </c>
      <c r="P347" s="99" t="s">
        <v>58</v>
      </c>
      <c r="Q347" s="99" t="s">
        <v>2541</v>
      </c>
      <c r="R347" s="112" t="s">
        <v>80</v>
      </c>
      <c r="S347" s="109"/>
      <c r="T347" s="40"/>
      <c r="U347" s="109" t="str">
        <f t="shared" si="5"/>
        <v>41695: York County deputies say an officer shot a 70-year-old man reaching for a cane during a traffic stop because he thought the man was grabbing a rifle from the bed of his pickup truck. http://www.wbtw.com/story/24833263/70-year-old-man-reaching-for-cane-is-shot-during-sc-traffic-stop</v>
      </c>
      <c r="V347" s="98"/>
      <c r="W347" s="109">
        <v>348.1</v>
      </c>
      <c r="X347" s="109"/>
      <c r="Y347" s="109"/>
      <c r="Z347" s="109"/>
      <c r="AA347" s="109"/>
      <c r="AB347" s="109"/>
      <c r="AC347" s="113"/>
      <c r="AD347" s="29"/>
      <c r="AE347" s="29"/>
      <c r="AF347" s="29"/>
      <c r="AG347" s="65"/>
    </row>
    <row r="348" spans="1:33" ht="14">
      <c r="A348" s="30">
        <v>41589.875439814801</v>
      </c>
      <c r="B348" s="99" t="s">
        <v>2542</v>
      </c>
      <c r="C348" s="121">
        <v>68</v>
      </c>
      <c r="D348" s="99" t="s">
        <v>23</v>
      </c>
      <c r="E348" s="99" t="s">
        <v>40</v>
      </c>
      <c r="F348" s="99"/>
      <c r="G348" s="42">
        <v>41124</v>
      </c>
      <c r="H348" s="99" t="s">
        <v>2543</v>
      </c>
      <c r="I348" s="99" t="s">
        <v>2544</v>
      </c>
      <c r="J348" s="99" t="s">
        <v>1304</v>
      </c>
      <c r="K348" s="17" t="s">
        <v>2545</v>
      </c>
      <c r="L348" s="99" t="s">
        <v>2546</v>
      </c>
      <c r="M348" s="99" t="s">
        <v>2547</v>
      </c>
      <c r="N348" s="99" t="s">
        <v>32</v>
      </c>
      <c r="O348" s="99" t="s">
        <v>2548</v>
      </c>
      <c r="P348" s="99" t="s">
        <v>36</v>
      </c>
      <c r="Q348" s="99" t="s">
        <v>2549</v>
      </c>
      <c r="R348" s="99" t="s">
        <v>100</v>
      </c>
      <c r="S348" s="112" t="s">
        <v>2550</v>
      </c>
      <c r="T348" s="40"/>
      <c r="U348" s="109" t="str">
        <f t="shared" si="5"/>
        <v>41124: Officers responded to a report that Roedig was intoxicated, had been asked to leave a neighbor's party, and had subsequently fired shots at the neighbor's house. When officers arrived at Roedig's home he threatened suicide. A special response team was called to assist. Roedig was fatally shot when he stepped out of his home and pointed a rifle at officers. http://www.wlwt.com/news/local-news/hamilton-county/Deputy-shoots-kills-armed-Green-Township-man/15967384</v>
      </c>
      <c r="V348" s="98"/>
      <c r="W348" s="109">
        <v>349.1</v>
      </c>
      <c r="X348" s="109"/>
      <c r="Y348" s="109"/>
      <c r="Z348" s="109"/>
      <c r="AA348" s="109"/>
      <c r="AB348" s="109"/>
      <c r="AC348" s="113"/>
      <c r="AD348" s="29"/>
      <c r="AE348" s="29"/>
      <c r="AF348" s="29"/>
      <c r="AG348" s="65"/>
    </row>
    <row r="349" spans="1:33" ht="12">
      <c r="A349" s="30">
        <v>41597</v>
      </c>
      <c r="B349" s="109" t="s">
        <v>2551</v>
      </c>
      <c r="C349" s="121">
        <v>19</v>
      </c>
      <c r="D349" s="109" t="s">
        <v>23</v>
      </c>
      <c r="E349" s="109" t="s">
        <v>24</v>
      </c>
      <c r="F349" s="109" t="s">
        <v>2552</v>
      </c>
      <c r="G349" s="42">
        <v>41597</v>
      </c>
      <c r="H349" s="109" t="s">
        <v>2553</v>
      </c>
      <c r="I349" s="55" t="s">
        <v>2554</v>
      </c>
      <c r="J349" s="55" t="s">
        <v>85</v>
      </c>
      <c r="K349" s="98" t="s">
        <v>2555</v>
      </c>
      <c r="L349" s="109" t="s">
        <v>539</v>
      </c>
      <c r="M349" s="109" t="s">
        <v>2556</v>
      </c>
      <c r="N349" s="109" t="s">
        <v>32</v>
      </c>
      <c r="O349" s="109" t="s">
        <v>2557</v>
      </c>
      <c r="P349" s="109" t="s">
        <v>760</v>
      </c>
      <c r="Q349" s="55" t="s">
        <v>2558</v>
      </c>
      <c r="R349" s="109" t="s">
        <v>80</v>
      </c>
      <c r="S349" s="118" t="s">
        <v>2559</v>
      </c>
      <c r="T349" s="109"/>
      <c r="U349" s="109" t="str">
        <f t="shared" si="5"/>
        <v>41597: Woods stopped in a traffic stop and fled on foot. He ran to a rooftop, where police confronted him and shot him to death http://www.presstelegram.com/general-news/20131120/man-shot-killed-by-long-beach-police-identified-as-from-rialto</v>
      </c>
      <c r="V349" s="98"/>
      <c r="W349" s="109">
        <v>350.1</v>
      </c>
      <c r="X349" s="109"/>
      <c r="Y349" s="109"/>
      <c r="Z349" s="109"/>
      <c r="AA349" s="109"/>
      <c r="AB349" s="109"/>
      <c r="AC349" s="113"/>
      <c r="AD349" s="29"/>
      <c r="AE349" s="29"/>
      <c r="AF349" s="29"/>
      <c r="AG349" s="65"/>
    </row>
    <row r="350" spans="1:33" ht="13">
      <c r="A350" s="30">
        <v>41609.887777777803</v>
      </c>
      <c r="B350" s="55" t="s">
        <v>2560</v>
      </c>
      <c r="C350" s="121">
        <v>36</v>
      </c>
      <c r="D350" s="55" t="s">
        <v>23</v>
      </c>
      <c r="E350" s="55" t="s">
        <v>24</v>
      </c>
      <c r="F350" s="55"/>
      <c r="G350" s="83">
        <v>38835</v>
      </c>
      <c r="H350" s="35" t="s">
        <v>2561</v>
      </c>
      <c r="I350" s="55" t="s">
        <v>52</v>
      </c>
      <c r="J350" s="118" t="s">
        <v>53</v>
      </c>
      <c r="K350" s="97" t="s">
        <v>2562</v>
      </c>
      <c r="L350" s="109" t="s">
        <v>55</v>
      </c>
      <c r="M350" s="55" t="s">
        <v>56</v>
      </c>
      <c r="N350" s="109" t="s">
        <v>32</v>
      </c>
      <c r="O350" s="35" t="s">
        <v>2563</v>
      </c>
      <c r="P350" s="55" t="s">
        <v>58</v>
      </c>
      <c r="Q350" s="55" t="s">
        <v>2564</v>
      </c>
      <c r="R350" s="55" t="s">
        <v>80</v>
      </c>
      <c r="S350" s="118" t="s">
        <v>2565</v>
      </c>
      <c r="T350" s="55"/>
      <c r="U350" s="109" t="str">
        <f t="shared" si="5"/>
        <v>38835: After being confronted by Las Vegas officers near Sahara Avenue and Durango Drive, a burglary suspect tried to ram a police car and started driving toward officers. Officers shot Aaron Jones, 36. At the coroner's inquest, questions were raised about whether the officers were truly in danger when they fired their weapons. https://drive.google.com/file/d/0B-l9Ys3cd80fbWl0dkNieVFybkU/edit?usp=sharing</v>
      </c>
      <c r="V350" s="98"/>
      <c r="W350" s="55">
        <v>351.1</v>
      </c>
      <c r="X350" s="55"/>
      <c r="Y350" s="55"/>
      <c r="Z350" s="55"/>
      <c r="AA350" s="55"/>
      <c r="AB350" s="55"/>
      <c r="AC350" s="1"/>
      <c r="AD350" s="29"/>
      <c r="AE350" s="29"/>
      <c r="AF350" s="29"/>
      <c r="AG350" s="65"/>
    </row>
    <row r="351" spans="1:33" ht="12">
      <c r="A351" s="30">
        <v>41609.887777777803</v>
      </c>
      <c r="B351" s="109" t="s">
        <v>2566</v>
      </c>
      <c r="C351" s="121">
        <v>25</v>
      </c>
      <c r="D351" s="109" t="s">
        <v>23</v>
      </c>
      <c r="E351" s="109" t="s">
        <v>24</v>
      </c>
      <c r="F351" s="109"/>
      <c r="G351" s="42">
        <v>40207</v>
      </c>
      <c r="H351" s="109" t="s">
        <v>2567</v>
      </c>
      <c r="I351" s="109" t="s">
        <v>222</v>
      </c>
      <c r="J351" s="109" t="s">
        <v>2035</v>
      </c>
      <c r="K351" s="98" t="s">
        <v>2568</v>
      </c>
      <c r="L351" s="109" t="s">
        <v>2569</v>
      </c>
      <c r="M351" s="109" t="s">
        <v>2570</v>
      </c>
      <c r="N351" s="109" t="s">
        <v>32</v>
      </c>
      <c r="O351" s="109" t="s">
        <v>2571</v>
      </c>
      <c r="P351" s="109" t="s">
        <v>58</v>
      </c>
      <c r="Q351" s="109" t="s">
        <v>2572</v>
      </c>
      <c r="R351" s="109" t="s">
        <v>100</v>
      </c>
      <c r="S351" s="109" t="s">
        <v>2573</v>
      </c>
      <c r="T351" s="109"/>
      <c r="U351" s="109" t="str">
        <f t="shared" si="5"/>
        <v>40207: Collins was making suicidal statements and came out of his apartment. Police shot him with a beanbag then claimed he went for a gun. http://www.kgw.com/home/Man-dies-of-gunshots-afer-Portland-police-respond-to-suicide-report-83150947.html</v>
      </c>
      <c r="V351" s="98"/>
      <c r="W351" s="109">
        <v>352.1</v>
      </c>
      <c r="X351" s="109"/>
      <c r="Y351" s="109"/>
      <c r="Z351" s="109"/>
      <c r="AA351" s="109"/>
      <c r="AB351" s="109"/>
      <c r="AC351" s="113"/>
      <c r="AD351" s="29"/>
      <c r="AE351" s="29"/>
      <c r="AF351" s="29"/>
      <c r="AG351" s="65"/>
    </row>
    <row r="352" spans="1:33" ht="12">
      <c r="A352" s="30">
        <v>41609.887777777803</v>
      </c>
      <c r="B352" s="55" t="s">
        <v>2574</v>
      </c>
      <c r="C352" s="121">
        <v>35</v>
      </c>
      <c r="D352" s="109" t="s">
        <v>23</v>
      </c>
      <c r="E352" s="109" t="s">
        <v>40</v>
      </c>
      <c r="F352" s="109" t="s">
        <v>2575</v>
      </c>
      <c r="G352" s="63">
        <v>41224</v>
      </c>
      <c r="H352" s="109" t="s">
        <v>2576</v>
      </c>
      <c r="I352" s="55" t="s">
        <v>2577</v>
      </c>
      <c r="J352" s="55" t="s">
        <v>431</v>
      </c>
      <c r="K352" s="98" t="s">
        <v>2578</v>
      </c>
      <c r="L352" s="109" t="s">
        <v>2579</v>
      </c>
      <c r="M352" s="109" t="s">
        <v>2580</v>
      </c>
      <c r="N352" s="109" t="s">
        <v>32</v>
      </c>
      <c r="O352" s="109" t="s">
        <v>2581</v>
      </c>
      <c r="P352" s="109" t="s">
        <v>949</v>
      </c>
      <c r="Q352" s="51" t="s">
        <v>2582</v>
      </c>
      <c r="R352" s="109" t="s">
        <v>100</v>
      </c>
      <c r="S352" s="118" t="s">
        <v>208</v>
      </c>
      <c r="T352" s="109"/>
      <c r="U352" s="109" t="str">
        <f t="shared" si="5"/>
        <v>41224: Barricaded himself inside a home after allegedly shooting at police, who returned fire. When SWAT eventually entered the home, the man was dead. Police were responding to a domestic violence incident. Declared a suicide. http://www.sltrib.com/sltrib/news/55268433-78/police-collier-inside-officers.html.csp</v>
      </c>
      <c r="V352" s="98"/>
      <c r="W352" s="109">
        <v>353.1</v>
      </c>
      <c r="X352" s="109"/>
      <c r="Y352" s="109"/>
      <c r="Z352" s="109"/>
      <c r="AA352" s="109"/>
      <c r="AB352" s="109"/>
      <c r="AC352" s="113"/>
      <c r="AD352" s="29"/>
      <c r="AE352" s="29"/>
      <c r="AF352" s="29"/>
      <c r="AG352" s="65"/>
    </row>
    <row r="353" spans="1:33" ht="13">
      <c r="A353" s="30">
        <v>41609.887777777803</v>
      </c>
      <c r="B353" s="55" t="s">
        <v>2583</v>
      </c>
      <c r="C353" s="121">
        <v>52</v>
      </c>
      <c r="D353" s="55" t="s">
        <v>23</v>
      </c>
      <c r="E353" s="99" t="s">
        <v>82</v>
      </c>
      <c r="F353" s="55"/>
      <c r="G353" s="83">
        <v>40645</v>
      </c>
      <c r="H353" s="35" t="s">
        <v>2584</v>
      </c>
      <c r="I353" s="55" t="s">
        <v>52</v>
      </c>
      <c r="J353" s="118" t="s">
        <v>53</v>
      </c>
      <c r="K353" s="97" t="s">
        <v>2585</v>
      </c>
      <c r="L353" s="109" t="s">
        <v>55</v>
      </c>
      <c r="M353" s="55" t="s">
        <v>2586</v>
      </c>
      <c r="N353" s="109" t="s">
        <v>32</v>
      </c>
      <c r="O353" s="35" t="s">
        <v>2587</v>
      </c>
      <c r="P353" s="55" t="s">
        <v>58</v>
      </c>
      <c r="Q353" s="55" t="s">
        <v>2588</v>
      </c>
      <c r="R353" s="55" t="s">
        <v>100</v>
      </c>
      <c r="S353" s="118" t="s">
        <v>2565</v>
      </c>
      <c r="T353" s="55"/>
      <c r="U353" s="109" t="str">
        <f t="shared" si="5"/>
        <v>40645: Las Vegas police officers were called to a home over a suicidal person. When they arrived they found Abdul Hamlan in the open garage of his home with a gun. Officers told him to drop it, but he rolled over on his side and pointed the gun at police, and one officer fired several times, killing him. https://drive.google.com/file/d/0B-l9Ys3cd80fMTl6Z3RxY3VjV1E/edit?usp=sharing</v>
      </c>
      <c r="V353" s="98"/>
      <c r="W353" s="55">
        <v>354.1</v>
      </c>
      <c r="X353" s="55"/>
      <c r="Y353" s="55"/>
      <c r="Z353" s="55"/>
      <c r="AA353" s="55"/>
      <c r="AB353" s="55"/>
      <c r="AC353" s="1"/>
      <c r="AD353" s="29"/>
      <c r="AE353" s="29"/>
      <c r="AF353" s="29"/>
      <c r="AG353" s="65"/>
    </row>
    <row r="354" spans="1:33" ht="13">
      <c r="A354" s="30">
        <v>41609.887777777803</v>
      </c>
      <c r="B354" s="55" t="s">
        <v>2589</v>
      </c>
      <c r="C354" s="121">
        <v>33</v>
      </c>
      <c r="D354" s="55" t="s">
        <v>23</v>
      </c>
      <c r="E354" s="109" t="s">
        <v>40</v>
      </c>
      <c r="F354" s="55"/>
      <c r="G354" s="83">
        <v>38891</v>
      </c>
      <c r="H354" s="35" t="s">
        <v>2590</v>
      </c>
      <c r="I354" s="55" t="s">
        <v>2591</v>
      </c>
      <c r="J354" s="118" t="s">
        <v>53</v>
      </c>
      <c r="K354" s="97" t="s">
        <v>2592</v>
      </c>
      <c r="L354" s="109" t="s">
        <v>55</v>
      </c>
      <c r="M354" s="55" t="s">
        <v>2593</v>
      </c>
      <c r="N354" s="109" t="s">
        <v>32</v>
      </c>
      <c r="O354" s="35" t="s">
        <v>2594</v>
      </c>
      <c r="P354" s="55" t="s">
        <v>58</v>
      </c>
      <c r="Q354" s="55" t="s">
        <v>2595</v>
      </c>
      <c r="R354" s="55" t="s">
        <v>100</v>
      </c>
      <c r="S354" s="118" t="s">
        <v>2565</v>
      </c>
      <c r="T354" s="55"/>
      <c r="U354" s="109" t="str">
        <f t="shared" si="5"/>
        <v>38891: Nevada Highway Patrol trooper Michael Stapledon responds to a fire at a silica sand mine in Overton. There, the rookie encounters Adam Lee Cooper, who recently lost his job at the mine, operating a massive rock hauler truck. Cooper maneuvers the vehicle toward the Highway Patrol cruiser, prompting Stapledon to shoot and kill him. Unanimously ruled justifiable. https://docs.google.com/file/d/0B-l9Ys3cd80fek9VYlVLN2ZFeVU/edit</v>
      </c>
      <c r="V354" s="98"/>
      <c r="W354" s="55">
        <v>355.1</v>
      </c>
      <c r="X354" s="55"/>
      <c r="Y354" s="55"/>
      <c r="Z354" s="55"/>
      <c r="AA354" s="55"/>
      <c r="AB354" s="55"/>
      <c r="AC354" s="1"/>
      <c r="AD354" s="29"/>
      <c r="AE354" s="29"/>
      <c r="AF354" s="29"/>
      <c r="AG354" s="65"/>
    </row>
    <row r="355" spans="1:33" ht="12">
      <c r="A355" s="30">
        <v>41609.887777777803</v>
      </c>
      <c r="B355" s="109" t="s">
        <v>2596</v>
      </c>
      <c r="C355" s="121">
        <v>21</v>
      </c>
      <c r="D355" s="109" t="s">
        <v>23</v>
      </c>
      <c r="E355" s="109" t="s">
        <v>173</v>
      </c>
      <c r="F355" s="109"/>
      <c r="G355" s="42">
        <v>39116</v>
      </c>
      <c r="H355" s="109" t="s">
        <v>2597</v>
      </c>
      <c r="I355" s="109" t="s">
        <v>2598</v>
      </c>
      <c r="J355" s="109" t="s">
        <v>85</v>
      </c>
      <c r="K355" s="98" t="s">
        <v>2599</v>
      </c>
      <c r="L355" s="109" t="s">
        <v>270</v>
      </c>
      <c r="M355" s="109" t="s">
        <v>2600</v>
      </c>
      <c r="N355" s="109" t="s">
        <v>32</v>
      </c>
      <c r="O355" s="109" t="s">
        <v>2601</v>
      </c>
      <c r="P355" s="109" t="s">
        <v>36</v>
      </c>
      <c r="Q355" s="109" t="s">
        <v>2602</v>
      </c>
      <c r="R355" s="118" t="s">
        <v>36</v>
      </c>
      <c r="S355" s="109" t="s">
        <v>2603</v>
      </c>
      <c r="T355" s="109"/>
      <c r="U355" s="109" t="str">
        <f t="shared" si="5"/>
        <v>39116: Addiel had been firing a gun on an East Oakland street. He was shot dead by a police officer who responded. http://www.insidebayarea.com/ci_5156348</v>
      </c>
      <c r="V355" s="98"/>
      <c r="W355" s="109">
        <v>356.1</v>
      </c>
      <c r="X355" s="109"/>
      <c r="Y355" s="109"/>
      <c r="Z355" s="109"/>
      <c r="AA355" s="109"/>
      <c r="AB355" s="109"/>
      <c r="AC355" s="113"/>
      <c r="AD355" s="29"/>
      <c r="AE355" s="29"/>
      <c r="AF355" s="29"/>
      <c r="AG355" s="65"/>
    </row>
    <row r="356" spans="1:33" ht="12">
      <c r="A356" s="30">
        <v>41609.887777777803</v>
      </c>
      <c r="B356" s="109" t="s">
        <v>2604</v>
      </c>
      <c r="C356" s="121">
        <v>18</v>
      </c>
      <c r="D356" s="109" t="s">
        <v>23</v>
      </c>
      <c r="E356" s="109" t="s">
        <v>24</v>
      </c>
      <c r="F356" s="109" t="s">
        <v>2605</v>
      </c>
      <c r="G356" s="42">
        <v>41035</v>
      </c>
      <c r="H356" s="109" t="s">
        <v>2606</v>
      </c>
      <c r="I356" s="109" t="s">
        <v>2598</v>
      </c>
      <c r="J356" s="109" t="s">
        <v>85</v>
      </c>
      <c r="K356" s="98" t="s">
        <v>2607</v>
      </c>
      <c r="L356" s="109" t="s">
        <v>270</v>
      </c>
      <c r="M356" s="109" t="s">
        <v>2600</v>
      </c>
      <c r="N356" s="109" t="s">
        <v>32</v>
      </c>
      <c r="O356" s="109" t="s">
        <v>2608</v>
      </c>
      <c r="P356" s="109" t="s">
        <v>2609</v>
      </c>
      <c r="Q356" s="109" t="s">
        <v>2610</v>
      </c>
      <c r="R356" s="109" t="s">
        <v>80</v>
      </c>
      <c r="S356" s="109" t="s">
        <v>2603</v>
      </c>
      <c r="T356" s="109"/>
      <c r="U356" s="109" t="str">
        <f t="shared" si="5"/>
        <v>41035: An Oakland police officer had chased Alan Blueford, 18, for three blocks through a darkened neighborhood before he tripped and fell along a home's chain-link fence. The officer shot Blueford three times in the chest, killing him. He said he believed Blueford had a gun, and one was recovered near the body. https://oaklandnorth.net/2012/10/09/district-attorneys-report-officer-justified-in-alan-blueford-shooting/</v>
      </c>
      <c r="V356" s="98"/>
      <c r="W356" s="109">
        <v>357.1</v>
      </c>
      <c r="X356" s="109"/>
      <c r="Y356" s="109"/>
      <c r="Z356" s="109"/>
      <c r="AA356" s="109"/>
      <c r="AB356" s="109"/>
      <c r="AC356" s="113"/>
      <c r="AD356" s="29"/>
      <c r="AE356" s="29"/>
      <c r="AF356" s="29"/>
      <c r="AG356" s="65"/>
    </row>
    <row r="357" spans="1:33" ht="13">
      <c r="A357" s="30">
        <v>41609.887777777803</v>
      </c>
      <c r="B357" s="55" t="s">
        <v>2611</v>
      </c>
      <c r="C357" s="121">
        <v>51</v>
      </c>
      <c r="D357" s="55" t="s">
        <v>23</v>
      </c>
      <c r="E357" s="55" t="s">
        <v>40</v>
      </c>
      <c r="F357" s="55"/>
      <c r="G357" s="83">
        <v>40090</v>
      </c>
      <c r="H357" s="35" t="s">
        <v>2612</v>
      </c>
      <c r="I357" s="55" t="s">
        <v>52</v>
      </c>
      <c r="J357" s="118" t="s">
        <v>53</v>
      </c>
      <c r="K357" s="97" t="s">
        <v>2613</v>
      </c>
      <c r="L357" s="109" t="s">
        <v>55</v>
      </c>
      <c r="M357" s="55" t="s">
        <v>56</v>
      </c>
      <c r="N357" s="109" t="s">
        <v>32</v>
      </c>
      <c r="O357" s="35" t="s">
        <v>2614</v>
      </c>
      <c r="P357" s="55" t="s">
        <v>949</v>
      </c>
      <c r="Q357" s="55" t="s">
        <v>2615</v>
      </c>
      <c r="R357" s="55" t="s">
        <v>80</v>
      </c>
      <c r="S357" s="118" t="s">
        <v>2565</v>
      </c>
      <c r="T357" s="55"/>
      <c r="U357" s="109" t="str">
        <f t="shared" si="5"/>
        <v>40090: Las Vegas police officers responded to a domestic disturbance call and determined suspect Alan Dale Cash had barricaded himself in a room in the house. An officer and his field training officer breached the door, at which point Cash fired a gun. Thinking Cash had shot at officers, the officer returned fire. It turned out, however, that Cash had committed suicide. https://drive.google.com/file/d/0B-l9Ys3cd80faHoxNWVMMEhmREU/edit?usp=sharing</v>
      </c>
      <c r="V357" s="98"/>
      <c r="W357" s="55">
        <v>358.1</v>
      </c>
      <c r="X357" s="55"/>
      <c r="Y357" s="55"/>
      <c r="Z357" s="55"/>
      <c r="AA357" s="55"/>
      <c r="AB357" s="55"/>
      <c r="AC357" s="1"/>
      <c r="AD357" s="29"/>
      <c r="AE357" s="29"/>
      <c r="AF357" s="29"/>
      <c r="AG357" s="65"/>
    </row>
    <row r="358" spans="1:33" ht="13">
      <c r="A358" s="30">
        <v>41609.887777777803</v>
      </c>
      <c r="B358" s="55" t="s">
        <v>2616</v>
      </c>
      <c r="C358" s="121">
        <v>35</v>
      </c>
      <c r="D358" s="55" t="s">
        <v>23</v>
      </c>
      <c r="E358" s="55" t="s">
        <v>173</v>
      </c>
      <c r="F358" s="55" t="s">
        <v>2617</v>
      </c>
      <c r="G358" s="83">
        <v>40690</v>
      </c>
      <c r="H358" s="35" t="s">
        <v>2618</v>
      </c>
      <c r="I358" s="55" t="s">
        <v>52</v>
      </c>
      <c r="J358" s="118" t="s">
        <v>53</v>
      </c>
      <c r="K358" s="97" t="s">
        <v>2619</v>
      </c>
      <c r="L358" s="109" t="s">
        <v>55</v>
      </c>
      <c r="M358" s="55" t="s">
        <v>56</v>
      </c>
      <c r="N358" s="109" t="s">
        <v>32</v>
      </c>
      <c r="O358" s="35" t="s">
        <v>2620</v>
      </c>
      <c r="P358" s="55" t="s">
        <v>58</v>
      </c>
      <c r="Q358" s="55" t="s">
        <v>2621</v>
      </c>
      <c r="R358" s="55" t="s">
        <v>80</v>
      </c>
      <c r="S358" s="118" t="s">
        <v>2565</v>
      </c>
      <c r="T358" s="55"/>
      <c r="U358" s="109" t="str">
        <f t="shared" si="5"/>
        <v>40690: Las Vegas police officers were called to a home over a domestic dispute and saw a man pinning a woman against a bedroom wall while wielding scissors. The man, Alberto Castillo, would not drop the scissors, so one officer used a Taser on him. The Taser didn't work, and Castillo grabbed the stun gun and was shot by the other officer several times. Police have not released which officer fired. https://drive.google.com/file/d/0B-l9Ys3cd80fUHN6Z2NvU0JJU1k/edit?usp=sharing</v>
      </c>
      <c r="V358" s="98"/>
      <c r="W358" s="55">
        <v>359.1</v>
      </c>
      <c r="X358" s="55"/>
      <c r="Y358" s="55"/>
      <c r="Z358" s="55"/>
      <c r="AA358" s="55"/>
      <c r="AB358" s="55"/>
      <c r="AC358" s="1"/>
      <c r="AD358" s="29"/>
      <c r="AE358" s="29"/>
      <c r="AF358" s="29"/>
      <c r="AG358" s="65"/>
    </row>
    <row r="359" spans="1:33" ht="13">
      <c r="A359" s="30">
        <v>41609.887777777803</v>
      </c>
      <c r="B359" s="55" t="s">
        <v>2622</v>
      </c>
      <c r="C359" s="121">
        <v>32</v>
      </c>
      <c r="D359" s="55" t="s">
        <v>23</v>
      </c>
      <c r="E359" s="55" t="s">
        <v>40</v>
      </c>
      <c r="F359" s="55"/>
      <c r="G359" s="83">
        <v>39872</v>
      </c>
      <c r="H359" s="35" t="s">
        <v>2623</v>
      </c>
      <c r="I359" s="55" t="s">
        <v>52</v>
      </c>
      <c r="J359" s="118" t="s">
        <v>53</v>
      </c>
      <c r="K359" s="97" t="s">
        <v>54</v>
      </c>
      <c r="L359" s="109" t="s">
        <v>55</v>
      </c>
      <c r="M359" s="55" t="s">
        <v>56</v>
      </c>
      <c r="N359" s="109" t="s">
        <v>32</v>
      </c>
      <c r="O359" s="35" t="s">
        <v>2624</v>
      </c>
      <c r="P359" s="55" t="s">
        <v>2625</v>
      </c>
      <c r="Q359" s="55" t="s">
        <v>2626</v>
      </c>
      <c r="R359" s="55" t="s">
        <v>80</v>
      </c>
      <c r="S359" s="118" t="s">
        <v>2565</v>
      </c>
      <c r="T359" s="55"/>
      <c r="U359" s="109" t="str">
        <f t="shared" si="5"/>
        <v>39872: A man wanted in California for murder shot his girlfriend and then himself in his northwest valley home. Before the murder-suicide, Allen Meister exchanged gunfire with Las Vegas police sergeant. During the incident, police rescued a young child from the residence. https://drive.google.com/file/d/0B-l9Ys3cd80fN3FuQzdvN0lRZzA/edit?usp=sharing</v>
      </c>
      <c r="V359" s="98"/>
      <c r="W359" s="55">
        <v>360.1</v>
      </c>
      <c r="X359" s="55"/>
      <c r="Y359" s="55"/>
      <c r="Z359" s="55"/>
      <c r="AA359" s="55"/>
      <c r="AB359" s="55"/>
      <c r="AC359" s="1"/>
      <c r="AD359" s="29"/>
      <c r="AE359" s="29"/>
      <c r="AF359" s="29"/>
      <c r="AG359" s="65"/>
    </row>
    <row r="360" spans="1:33" ht="13">
      <c r="A360" s="30">
        <v>41609.887777777803</v>
      </c>
      <c r="B360" s="55" t="s">
        <v>2627</v>
      </c>
      <c r="C360" s="121">
        <v>21</v>
      </c>
      <c r="D360" s="55" t="s">
        <v>23</v>
      </c>
      <c r="E360" s="55" t="s">
        <v>24</v>
      </c>
      <c r="F360" s="55"/>
      <c r="G360" s="83">
        <v>38749</v>
      </c>
      <c r="H360" s="35" t="s">
        <v>2628</v>
      </c>
      <c r="I360" s="55" t="s">
        <v>52</v>
      </c>
      <c r="J360" s="118" t="s">
        <v>53</v>
      </c>
      <c r="K360" s="97" t="s">
        <v>2629</v>
      </c>
      <c r="L360" s="109" t="s">
        <v>55</v>
      </c>
      <c r="M360" s="55" t="s">
        <v>56</v>
      </c>
      <c r="N360" s="109" t="s">
        <v>32</v>
      </c>
      <c r="O360" s="35" t="s">
        <v>2630</v>
      </c>
      <c r="P360" s="55" t="s">
        <v>58</v>
      </c>
      <c r="Q360" s="55" t="s">
        <v>2631</v>
      </c>
      <c r="R360" s="55" t="s">
        <v>80</v>
      </c>
      <c r="S360" s="118" t="s">
        <v>2565</v>
      </c>
      <c r="T360" s="55"/>
      <c r="U360" s="109" t="str">
        <f t="shared" si="5"/>
        <v>38749: Henry Prendes, 37, becomes the first Metropolitan Police Department officer since 1988 killed in the line of duty. Prendes is ambushed by Amir Rashid Crump, 21, as he approaches Crump’s southwest Las Vegas residence. A standoff follows in which seven officers fire at and kill Crump. https://drive.google.com/file/d/0B-l9Ys3cd80fRkNmVTBhRW9tVFE/edit?usp=sharing</v>
      </c>
      <c r="V360" s="98"/>
      <c r="W360" s="55">
        <v>361.1</v>
      </c>
      <c r="X360" s="55"/>
      <c r="Y360" s="55"/>
      <c r="Z360" s="55"/>
      <c r="AA360" s="55"/>
      <c r="AB360" s="55"/>
      <c r="AC360" s="1"/>
      <c r="AD360" s="29"/>
      <c r="AE360" s="29"/>
      <c r="AF360" s="29"/>
      <c r="AG360" s="65"/>
    </row>
    <row r="361" spans="1:33" ht="13">
      <c r="A361" s="30">
        <v>41609.887777777803</v>
      </c>
      <c r="B361" s="55" t="s">
        <v>2632</v>
      </c>
      <c r="C361" s="121">
        <v>21</v>
      </c>
      <c r="D361" s="55" t="s">
        <v>23</v>
      </c>
      <c r="E361" s="55" t="s">
        <v>173</v>
      </c>
      <c r="F361" s="55"/>
      <c r="G361" s="83">
        <v>39232</v>
      </c>
      <c r="H361" s="35" t="s">
        <v>2633</v>
      </c>
      <c r="I361" s="55" t="s">
        <v>2634</v>
      </c>
      <c r="J361" s="118" t="s">
        <v>53</v>
      </c>
      <c r="K361" s="97" t="s">
        <v>2635</v>
      </c>
      <c r="L361" s="109" t="s">
        <v>55</v>
      </c>
      <c r="M361" s="55" t="s">
        <v>2636</v>
      </c>
      <c r="N361" s="109" t="s">
        <v>32</v>
      </c>
      <c r="O361" s="35" t="s">
        <v>2637</v>
      </c>
      <c r="P361" s="55" t="s">
        <v>949</v>
      </c>
      <c r="Q361" s="55" t="s">
        <v>2638</v>
      </c>
      <c r="R361" s="55" t="s">
        <v>80</v>
      </c>
      <c r="S361" s="118" t="s">
        <v>2565</v>
      </c>
      <c r="T361" s="55"/>
      <c r="U361" s="109" t="str">
        <f t="shared" si="5"/>
        <v>39232: A woman called police saying her daughter's estranged husband, identified as Andres Avita, was possibly in her daughter's bedroom, and he wasn't supposed to be there. Shots were also heard coming from the room. Police arrived and evacuated the house, aside from the daughter's bedroom. An officer tried to kick in the bedroom door, but his foot became stuck. Avita fired multiple times, hitting the officer once in the foot. Several officers returned fire. A robot operated by the SWAT team entered the room to find Avita dead from a self-inflicted gunshot wound. His estranged wife, Naira Villarreal-Gonzalez, 21, was found dead from gunshot and stab wounds that investigators determined came from Avita. http://www.reviewjournal.com/news/deadly-force/incident/166</v>
      </c>
      <c r="V361" s="98"/>
      <c r="W361" s="55">
        <v>362.1</v>
      </c>
      <c r="X361" s="55"/>
      <c r="Y361" s="55"/>
      <c r="Z361" s="55"/>
      <c r="AA361" s="55"/>
      <c r="AB361" s="55"/>
      <c r="AC361" s="1"/>
      <c r="AD361" s="29"/>
      <c r="AE361" s="29"/>
      <c r="AF361" s="29"/>
      <c r="AG361" s="65"/>
    </row>
    <row r="362" spans="1:33" ht="12">
      <c r="A362" s="30">
        <v>41609.887777777803</v>
      </c>
      <c r="B362" s="109" t="s">
        <v>2639</v>
      </c>
      <c r="C362" s="121">
        <v>21</v>
      </c>
      <c r="D362" s="109" t="s">
        <v>23</v>
      </c>
      <c r="E362" s="109" t="s">
        <v>173</v>
      </c>
      <c r="F362" s="109"/>
      <c r="G362" s="42">
        <v>39564</v>
      </c>
      <c r="H362" s="109" t="s">
        <v>2640</v>
      </c>
      <c r="I362" s="109" t="s">
        <v>2598</v>
      </c>
      <c r="J362" s="109" t="s">
        <v>85</v>
      </c>
      <c r="K362" s="98" t="s">
        <v>2641</v>
      </c>
      <c r="L362" s="109" t="s">
        <v>270</v>
      </c>
      <c r="M362" s="109" t="s">
        <v>2600</v>
      </c>
      <c r="N362" s="109" t="s">
        <v>32</v>
      </c>
      <c r="O362" s="109" t="s">
        <v>2642</v>
      </c>
      <c r="P362" s="109" t="s">
        <v>36</v>
      </c>
      <c r="Q362" s="109"/>
      <c r="R362" s="109" t="s">
        <v>80</v>
      </c>
      <c r="S362" s="109" t="s">
        <v>2603</v>
      </c>
      <c r="T362" s="109"/>
      <c r="U362" s="109" t="str">
        <f t="shared" si="5"/>
        <v xml:space="preserve">39564: Officers shot Andrew Marcus Gonzalez, 21, after he crashed his carjacked car into a police cruiser, then tried to flee. </v>
      </c>
      <c r="V362" s="98"/>
      <c r="W362" s="109">
        <v>363.1</v>
      </c>
      <c r="X362" s="109"/>
      <c r="Y362" s="109"/>
      <c r="Z362" s="109"/>
      <c r="AA362" s="109"/>
      <c r="AB362" s="109"/>
      <c r="AC362" s="113"/>
      <c r="AD362" s="29"/>
      <c r="AE362" s="29"/>
      <c r="AF362" s="29"/>
      <c r="AG362" s="65"/>
    </row>
    <row r="363" spans="1:33" ht="12">
      <c r="A363" s="30">
        <v>41609.887777777803</v>
      </c>
      <c r="B363" s="109" t="s">
        <v>2643</v>
      </c>
      <c r="C363" s="121">
        <v>20</v>
      </c>
      <c r="D363" s="109" t="s">
        <v>23</v>
      </c>
      <c r="E363" s="109" t="s">
        <v>173</v>
      </c>
      <c r="F363" s="109"/>
      <c r="G363" s="42">
        <v>39447</v>
      </c>
      <c r="H363" s="109" t="s">
        <v>2644</v>
      </c>
      <c r="I363" s="109" t="s">
        <v>2598</v>
      </c>
      <c r="J363" s="109" t="s">
        <v>85</v>
      </c>
      <c r="K363" s="98" t="s">
        <v>2641</v>
      </c>
      <c r="L363" s="109" t="s">
        <v>270</v>
      </c>
      <c r="M363" s="109" t="s">
        <v>2600</v>
      </c>
      <c r="N363" s="109" t="s">
        <v>32</v>
      </c>
      <c r="O363" s="109" t="s">
        <v>2645</v>
      </c>
      <c r="P363" s="109" t="s">
        <v>58</v>
      </c>
      <c r="Q363" s="109" t="s">
        <v>2646</v>
      </c>
      <c r="R363" s="109" t="s">
        <v>80</v>
      </c>
      <c r="S363" s="109" t="s">
        <v>2603</v>
      </c>
      <c r="T363" s="109"/>
      <c r="U363" s="109" t="str">
        <f t="shared" si="5"/>
        <v>39447: Moppin-Buckskin ran from his car after a traffic stop. Police said he was reaching for his waistband, although later no weapon was found. http://abclocal.go.com/kgo/story?section=news/local/east_bay&amp;id=6551184</v>
      </c>
      <c r="V363" s="98"/>
      <c r="W363" s="109">
        <v>364.1</v>
      </c>
      <c r="X363" s="109"/>
      <c r="Y363" s="109"/>
      <c r="Z363" s="109"/>
      <c r="AA363" s="109"/>
      <c r="AB363" s="109"/>
      <c r="AC363" s="113"/>
      <c r="AD363" s="29"/>
      <c r="AE363" s="29"/>
      <c r="AF363" s="29"/>
      <c r="AG363" s="65"/>
    </row>
    <row r="364" spans="1:33" ht="12">
      <c r="A364" s="30">
        <v>41609.887777777803</v>
      </c>
      <c r="B364" s="55" t="s">
        <v>2647</v>
      </c>
      <c r="C364" s="121">
        <v>43</v>
      </c>
      <c r="D364" s="55" t="s">
        <v>23</v>
      </c>
      <c r="E364" s="55" t="s">
        <v>173</v>
      </c>
      <c r="F364" s="55"/>
      <c r="G364" s="63">
        <v>41113</v>
      </c>
      <c r="H364" s="55" t="s">
        <v>2648</v>
      </c>
      <c r="I364" s="55" t="s">
        <v>52</v>
      </c>
      <c r="J364" s="118" t="s">
        <v>53</v>
      </c>
      <c r="K364" s="97" t="s">
        <v>2649</v>
      </c>
      <c r="L364" s="109" t="s">
        <v>55</v>
      </c>
      <c r="M364" s="55" t="s">
        <v>2636</v>
      </c>
      <c r="N364" s="109" t="s">
        <v>32</v>
      </c>
      <c r="O364" s="55" t="s">
        <v>2650</v>
      </c>
      <c r="P364" s="55" t="s">
        <v>58</v>
      </c>
      <c r="Q364" s="55" t="s">
        <v>2651</v>
      </c>
      <c r="R364" s="55" t="s">
        <v>80</v>
      </c>
      <c r="S364" s="118" t="s">
        <v>2565</v>
      </c>
      <c r="T364" s="55"/>
      <c r="U364" s="109" t="str">
        <f t="shared" si="5"/>
        <v>41113: The Criminal Apprehension Team was trying to arrest Andy Puente Soto in a murder case when he sped away in his car. After his car became disabled at Boulder Highway and Warm Springs Road, Soto tried to carjack another motorist before she drove away. When officers ordered Soto to show his hands, he turned with his hand in his waistband as if he had a weapon, prompting Henderson police officers to fire. Soto was unarmed. https://drive.google.com/file/d/0B-l9Ys3cd80fREV2NDk0YkhBMms5aDdIYWlBeHl4VUxVR184/edit?usp=sharing</v>
      </c>
      <c r="V364" s="98"/>
      <c r="W364" s="55">
        <v>365.1</v>
      </c>
      <c r="X364" s="55"/>
      <c r="Y364" s="55"/>
      <c r="Z364" s="55"/>
      <c r="AA364" s="55"/>
      <c r="AB364" s="55"/>
      <c r="AC364" s="1"/>
      <c r="AD364" s="29"/>
      <c r="AE364" s="29"/>
      <c r="AF364" s="29"/>
      <c r="AG364" s="65"/>
    </row>
    <row r="365" spans="1:33" ht="13">
      <c r="A365" s="30">
        <v>41609.887777777803</v>
      </c>
      <c r="B365" s="55" t="s">
        <v>2652</v>
      </c>
      <c r="C365" s="121">
        <v>25</v>
      </c>
      <c r="D365" s="55" t="s">
        <v>23</v>
      </c>
      <c r="E365" s="55" t="s">
        <v>24</v>
      </c>
      <c r="F365" s="55"/>
      <c r="G365" s="83">
        <v>39330</v>
      </c>
      <c r="H365" s="35" t="s">
        <v>2653</v>
      </c>
      <c r="I365" s="55" t="s">
        <v>52</v>
      </c>
      <c r="J365" s="118" t="s">
        <v>53</v>
      </c>
      <c r="K365" s="97" t="s">
        <v>2619</v>
      </c>
      <c r="L365" s="109" t="s">
        <v>55</v>
      </c>
      <c r="M365" s="55" t="s">
        <v>56</v>
      </c>
      <c r="N365" s="109" t="s">
        <v>32</v>
      </c>
      <c r="O365" s="35" t="s">
        <v>2654</v>
      </c>
      <c r="P365" s="55" t="s">
        <v>949</v>
      </c>
      <c r="Q365" s="55" t="s">
        <v>2655</v>
      </c>
      <c r="R365" s="55" t="s">
        <v>100</v>
      </c>
      <c r="S365" s="118" t="s">
        <v>2565</v>
      </c>
      <c r="T365" s="55"/>
      <c r="U365" s="109" t="str">
        <f t="shared" si="5"/>
        <v>39330: A suspect in a bank robbery leads police on a car chase before engaging them in a gunfight near Bonanza Road and Bruce Street. Several shots hit Angel Jesus Hinojoza, 25, but the one that kills him comes from his own gun. https://drive.google.com/file/d/0B-l9Ys3cd80fc19HNXVKNzJEWUE/edit?usp=sharing</v>
      </c>
      <c r="V365" s="98"/>
      <c r="W365" s="55">
        <v>366.1</v>
      </c>
      <c r="X365" s="55"/>
      <c r="Y365" s="55"/>
      <c r="Z365" s="55"/>
      <c r="AA365" s="55"/>
      <c r="AB365" s="55"/>
      <c r="AC365" s="1"/>
      <c r="AD365" s="29"/>
      <c r="AE365" s="29"/>
      <c r="AF365" s="29"/>
      <c r="AG365" s="65"/>
    </row>
    <row r="366" spans="1:33" ht="12">
      <c r="A366" s="30">
        <v>41609.887777777803</v>
      </c>
      <c r="B366" s="109" t="s">
        <v>2656</v>
      </c>
      <c r="C366" s="121">
        <v>51</v>
      </c>
      <c r="D366" s="109" t="s">
        <v>91</v>
      </c>
      <c r="E366" s="109" t="s">
        <v>24</v>
      </c>
      <c r="F366" s="109" t="s">
        <v>2657</v>
      </c>
      <c r="G366" s="42">
        <v>39494</v>
      </c>
      <c r="H366" s="109" t="s">
        <v>2658</v>
      </c>
      <c r="I366" s="109" t="s">
        <v>2659</v>
      </c>
      <c r="J366" s="109" t="s">
        <v>85</v>
      </c>
      <c r="K366" s="98" t="s">
        <v>2660</v>
      </c>
      <c r="L366" s="109" t="s">
        <v>270</v>
      </c>
      <c r="M366" s="109" t="s">
        <v>2661</v>
      </c>
      <c r="N366" s="109" t="s">
        <v>32</v>
      </c>
      <c r="O366" s="109" t="s">
        <v>2662</v>
      </c>
      <c r="P366" s="109" t="s">
        <v>36</v>
      </c>
      <c r="Q366" s="109" t="s">
        <v>2663</v>
      </c>
      <c r="R366" s="109" t="s">
        <v>80</v>
      </c>
      <c r="S366" s="109" t="s">
        <v>37</v>
      </c>
      <c r="T366" s="109"/>
      <c r="U366" s="109" t="str">
        <f t="shared" si="5"/>
        <v>39494: Officer was responding to a domestic dispute in a south Berkeley apartment. Gay was said to have threatened officer with knife but when Gay's daughters came out, threatened the daughters. Officer fired to protect the daughters. http://www.berkeleydailyplanet.com/issue/2008-02-15/article/29254</v>
      </c>
      <c r="V366" s="98"/>
      <c r="W366" s="109">
        <v>367.1</v>
      </c>
      <c r="X366" s="109"/>
      <c r="Y366" s="109"/>
      <c r="Z366" s="109"/>
      <c r="AA366" s="109"/>
      <c r="AB366" s="109"/>
      <c r="AC366" s="113"/>
      <c r="AD366" s="29"/>
      <c r="AE366" s="29"/>
      <c r="AF366" s="29"/>
      <c r="AG366" s="65"/>
    </row>
    <row r="367" spans="1:33" ht="13">
      <c r="A367" s="30">
        <v>41609.887777777803</v>
      </c>
      <c r="B367" s="55" t="s">
        <v>2664</v>
      </c>
      <c r="C367" s="121">
        <v>24</v>
      </c>
      <c r="D367" s="55" t="s">
        <v>23</v>
      </c>
      <c r="E367" s="55" t="s">
        <v>24</v>
      </c>
      <c r="F367" s="55"/>
      <c r="G367" s="83">
        <v>39663</v>
      </c>
      <c r="H367" s="35" t="s">
        <v>2665</v>
      </c>
      <c r="I367" s="55" t="s">
        <v>52</v>
      </c>
      <c r="J367" s="118" t="s">
        <v>53</v>
      </c>
      <c r="K367" s="97" t="s">
        <v>2666</v>
      </c>
      <c r="L367" s="109" t="s">
        <v>55</v>
      </c>
      <c r="M367" s="55" t="s">
        <v>56</v>
      </c>
      <c r="N367" s="109" t="s">
        <v>32</v>
      </c>
      <c r="O367" s="35" t="s">
        <v>2667</v>
      </c>
      <c r="P367" s="55" t="s">
        <v>58</v>
      </c>
      <c r="Q367" s="55" t="s">
        <v>2668</v>
      </c>
      <c r="R367" s="55" t="s">
        <v>80</v>
      </c>
      <c r="S367" s="118" t="s">
        <v>2565</v>
      </c>
      <c r="T367" s="55"/>
      <c r="U367" s="109" t="str">
        <f t="shared" si="5"/>
        <v>39663: Las Vegas sergeant, investigating gang activity at an apartment complex off Las Vegas Boulevard North, fatally shot Anthony Antwan Davis, 24, after Davis struggled with him and tried to grab another officer’s gun. https://drive.google.com/file/d/0B-l9Ys3cd80fQ3FnZGV0VG9oMnc/edit?usp=sharing</v>
      </c>
      <c r="V367" s="98"/>
      <c r="W367" s="55">
        <v>368.1</v>
      </c>
      <c r="X367" s="55"/>
      <c r="Y367" s="55"/>
      <c r="Z367" s="55"/>
      <c r="AA367" s="55"/>
      <c r="AB367" s="55"/>
      <c r="AC367" s="1"/>
      <c r="AD367" s="29"/>
      <c r="AE367" s="29"/>
      <c r="AF367" s="29"/>
      <c r="AG367" s="65"/>
    </row>
    <row r="368" spans="1:33" ht="13">
      <c r="A368" s="30">
        <v>41609.887777777803</v>
      </c>
      <c r="B368" s="55" t="s">
        <v>2669</v>
      </c>
      <c r="C368" s="121">
        <v>32</v>
      </c>
      <c r="D368" s="55" t="s">
        <v>23</v>
      </c>
      <c r="E368" s="55" t="s">
        <v>40</v>
      </c>
      <c r="F368" s="55"/>
      <c r="G368" s="83">
        <v>40497</v>
      </c>
      <c r="H368" s="35" t="s">
        <v>2670</v>
      </c>
      <c r="I368" s="55" t="s">
        <v>52</v>
      </c>
      <c r="J368" s="118" t="s">
        <v>53</v>
      </c>
      <c r="K368" s="97" t="s">
        <v>2671</v>
      </c>
      <c r="L368" s="109" t="s">
        <v>55</v>
      </c>
      <c r="M368" s="55" t="s">
        <v>56</v>
      </c>
      <c r="N368" s="109" t="s">
        <v>32</v>
      </c>
      <c r="O368" s="35" t="s">
        <v>2672</v>
      </c>
      <c r="P368" s="55" t="s">
        <v>58</v>
      </c>
      <c r="Q368" s="55" t="s">
        <v>2673</v>
      </c>
      <c r="R368" s="55" t="s">
        <v>80</v>
      </c>
      <c r="S368" s="118" t="s">
        <v>2565</v>
      </c>
      <c r="T368" s="55"/>
      <c r="U368" s="109" t="str">
        <f t="shared" si="5"/>
        <v>40497: A Las Vegas police officer responding to a report of a domestic disturbance shoots and kills Anthony Brenes, 32, after Brenes threatens officers with a cane on E. Desert Inn Road. One officer fired the single deadly shot after officers try to subdue Brenes with a Taser and a beanbag gun. https://drive.google.com/file/d/0B-l9Ys3cd80fdzZSdWIxay1hTTA/edit?usp=sharing</v>
      </c>
      <c r="V368" s="98"/>
      <c r="W368" s="55">
        <v>369.1</v>
      </c>
      <c r="X368" s="55"/>
      <c r="Y368" s="55"/>
      <c r="Z368" s="55"/>
      <c r="AA368" s="55"/>
      <c r="AB368" s="55"/>
      <c r="AC368" s="1"/>
      <c r="AD368" s="29"/>
      <c r="AE368" s="29"/>
      <c r="AF368" s="29"/>
      <c r="AG368" s="65"/>
    </row>
    <row r="369" spans="1:33" ht="13">
      <c r="A369" s="30">
        <v>41609.887777777803</v>
      </c>
      <c r="B369" s="55" t="s">
        <v>2674</v>
      </c>
      <c r="C369" s="121">
        <v>22</v>
      </c>
      <c r="D369" s="55" t="s">
        <v>23</v>
      </c>
      <c r="E369" s="55" t="s">
        <v>24</v>
      </c>
      <c r="F369" s="55"/>
      <c r="G369" s="83">
        <v>37832</v>
      </c>
      <c r="H369" s="35" t="s">
        <v>2675</v>
      </c>
      <c r="I369" s="55" t="s">
        <v>52</v>
      </c>
      <c r="J369" s="118" t="s">
        <v>53</v>
      </c>
      <c r="K369" s="97" t="s">
        <v>2676</v>
      </c>
      <c r="L369" s="109" t="s">
        <v>55</v>
      </c>
      <c r="M369" s="55" t="s">
        <v>56</v>
      </c>
      <c r="N369" s="109" t="s">
        <v>32</v>
      </c>
      <c r="O369" s="35" t="s">
        <v>2677</v>
      </c>
      <c r="P369" s="55" t="s">
        <v>58</v>
      </c>
      <c r="Q369" s="55" t="s">
        <v>2678</v>
      </c>
      <c r="R369" s="55" t="s">
        <v>80</v>
      </c>
      <c r="S369" s="118" t="s">
        <v>2565</v>
      </c>
      <c r="T369" s="55"/>
      <c r="U369" s="109" t="str">
        <f t="shared" si="5"/>
        <v>37832: Las Vegas police officer was called to an apartment where Anthony Minner was suspected of shooting a 16-year-old boy in the face. Minner was expected to return to the apartment and the officer awaited a phone call from Minner's roommate upon Minner's return. The officer was called and went to the apartment, where he saw Minner in the patio area. When the officer told him to put his hands up, Minner initially complied, then reached for the handgun and pointed it at the officer. The officer fired three times and Minner died. https://drive.google.com/file/d/0B-l9Ys3cd80fVHFRTThmaTUtOFE/edit?usp=sharing</v>
      </c>
      <c r="V369" s="98"/>
      <c r="W369" s="55">
        <v>370.1</v>
      </c>
      <c r="X369" s="55"/>
      <c r="Y369" s="55"/>
      <c r="Z369" s="55"/>
      <c r="AA369" s="55"/>
      <c r="AB369" s="55"/>
      <c r="AC369" s="1"/>
      <c r="AD369" s="29"/>
      <c r="AE369" s="29"/>
      <c r="AF369" s="29"/>
      <c r="AG369" s="65"/>
    </row>
    <row r="370" spans="1:33" ht="12">
      <c r="A370" s="30">
        <v>41609.887777777803</v>
      </c>
      <c r="B370" s="109" t="s">
        <v>2679</v>
      </c>
      <c r="C370" s="121">
        <v>29</v>
      </c>
      <c r="D370" s="109" t="s">
        <v>23</v>
      </c>
      <c r="E370" s="99" t="s">
        <v>82</v>
      </c>
      <c r="F370" s="109"/>
      <c r="G370" s="42">
        <v>37367</v>
      </c>
      <c r="H370" s="109" t="s">
        <v>2680</v>
      </c>
      <c r="I370" s="109" t="s">
        <v>222</v>
      </c>
      <c r="J370" s="109" t="s">
        <v>2035</v>
      </c>
      <c r="K370" s="98" t="s">
        <v>2681</v>
      </c>
      <c r="L370" s="109" t="s">
        <v>2569</v>
      </c>
      <c r="M370" s="109" t="s">
        <v>2570</v>
      </c>
      <c r="N370" s="109" t="s">
        <v>32</v>
      </c>
      <c r="O370" s="109" t="s">
        <v>2682</v>
      </c>
      <c r="P370" s="109" t="s">
        <v>34</v>
      </c>
      <c r="Q370" s="109" t="s">
        <v>2683</v>
      </c>
      <c r="R370" s="118" t="s">
        <v>36</v>
      </c>
      <c r="S370" s="109" t="s">
        <v>2573</v>
      </c>
      <c r="T370" s="109"/>
      <c r="U370" s="109" t="str">
        <f t="shared" si="5"/>
        <v>37367: After breaking into a home, stabbing himself and threatening to shoot the homeowner, emerged onto the porch carrying an air pistol and was shot by police. http://groups.yahoo.com/neo/groups/stop-polabuse/conversations/topics/10205</v>
      </c>
      <c r="V370" s="98"/>
      <c r="W370" s="109">
        <v>371.1</v>
      </c>
      <c r="X370" s="109"/>
      <c r="Y370" s="109"/>
      <c r="Z370" s="109"/>
      <c r="AA370" s="109"/>
      <c r="AB370" s="109"/>
      <c r="AC370" s="113"/>
      <c r="AD370" s="29"/>
      <c r="AE370" s="29"/>
      <c r="AF370" s="29"/>
      <c r="AG370" s="65"/>
    </row>
    <row r="371" spans="1:33" ht="13">
      <c r="A371" s="30">
        <v>41609.887777777803</v>
      </c>
      <c r="B371" s="55" t="s">
        <v>2684</v>
      </c>
      <c r="C371" s="121">
        <v>28</v>
      </c>
      <c r="D371" s="55" t="s">
        <v>23</v>
      </c>
      <c r="E371" s="55" t="s">
        <v>173</v>
      </c>
      <c r="F371" s="55"/>
      <c r="G371" s="83">
        <v>38272</v>
      </c>
      <c r="H371" s="35" t="s">
        <v>2685</v>
      </c>
      <c r="I371" s="55" t="s">
        <v>2686</v>
      </c>
      <c r="J371" s="118" t="s">
        <v>53</v>
      </c>
      <c r="K371" s="97" t="s">
        <v>2687</v>
      </c>
      <c r="L371" s="109" t="s">
        <v>55</v>
      </c>
      <c r="M371" s="55" t="s">
        <v>2688</v>
      </c>
      <c r="N371" s="109" t="s">
        <v>32</v>
      </c>
      <c r="O371" s="35" t="s">
        <v>2689</v>
      </c>
      <c r="P371" s="55" t="s">
        <v>58</v>
      </c>
      <c r="Q371" s="55" t="s">
        <v>2690</v>
      </c>
      <c r="R371" s="55" t="s">
        <v>100</v>
      </c>
      <c r="S371" s="118" t="s">
        <v>2565</v>
      </c>
      <c r="T371" s="55"/>
      <c r="U371" s="109" t="str">
        <f t="shared" si="5"/>
        <v>38272: North Las Vegas police officer responded to a shots fired call where a man was distraught and fired a gun inside his apartment. When the officer arrived, he saw Antonio Corona-Mendoza standing outside the apartment building. The officer armed with a shotgun, told investigators he called to him several times but received no response. Corona-Mendoza then turned toward the apartment and yelled, "Go ahead and call the police." He walked behind a vehicle, out of view from the officer, and a gunshot was heard. Corona-Mendoza waited for a moment before walking into the street, and that's when the officer fired twice. https://drive.google.com/file/d/0B-l9Ys3cd80fX3A4MGpYODVTSEE/edit?usp=sharing</v>
      </c>
      <c r="V371" s="98"/>
      <c r="W371" s="55">
        <v>372.1</v>
      </c>
      <c r="X371" s="55"/>
      <c r="Y371" s="55"/>
      <c r="Z371" s="55"/>
      <c r="AA371" s="55"/>
      <c r="AB371" s="55"/>
      <c r="AC371" s="1"/>
      <c r="AD371" s="29"/>
      <c r="AE371" s="29"/>
      <c r="AF371" s="29"/>
      <c r="AG371" s="65"/>
    </row>
    <row r="372" spans="1:33" ht="13">
      <c r="A372" s="30">
        <v>41609.887777777803</v>
      </c>
      <c r="B372" s="55" t="s">
        <v>2691</v>
      </c>
      <c r="C372" s="121">
        <v>21</v>
      </c>
      <c r="D372" s="55" t="s">
        <v>23</v>
      </c>
      <c r="E372" s="55" t="s">
        <v>173</v>
      </c>
      <c r="F372" s="55"/>
      <c r="G372" s="83">
        <v>38347</v>
      </c>
      <c r="H372" s="35" t="s">
        <v>2692</v>
      </c>
      <c r="I372" s="55" t="s">
        <v>52</v>
      </c>
      <c r="J372" s="118" t="s">
        <v>53</v>
      </c>
      <c r="K372" s="97" t="s">
        <v>2693</v>
      </c>
      <c r="L372" s="109" t="s">
        <v>55</v>
      </c>
      <c r="M372" s="55" t="s">
        <v>56</v>
      </c>
      <c r="N372" s="109" t="s">
        <v>32</v>
      </c>
      <c r="O372" s="35" t="s">
        <v>2694</v>
      </c>
      <c r="P372" s="55" t="s">
        <v>58</v>
      </c>
      <c r="Q372" s="55" t="s">
        <v>2695</v>
      </c>
      <c r="R372" s="55" t="s">
        <v>100</v>
      </c>
      <c r="S372" s="118" t="s">
        <v>2565</v>
      </c>
      <c r="T372" s="55"/>
      <c r="U372" s="109" t="str">
        <f t="shared" si="5"/>
        <v>38347: Aquileo Jimenez-Duran confronted a man in the parking lot of the Fashion Show Mall, demanding the man's keys. The man refused, so Jimenez-Duran began breaking the windows of the car. The victim ran to a bus and had the driver call police. Officer confronted Jimenez-Duran who became aggressive. The officer pulled out a baton and used it on Jimenez-Duran to no effect, so he pulled out his Taser. The man was felled by the Taser, but as the officer dropped his baton in order to handcuff him, Jimenez-Duran got up and grabbed the baton. He began swinging it at the officer's head, and the officer fired three times from his handgun. https://drive.google.com/file/d/0B-l9Ys3cd80fWDk0SjMtbzJzTGs/edit?usp=sharing</v>
      </c>
      <c r="V372" s="98"/>
      <c r="W372" s="55">
        <v>373.1</v>
      </c>
      <c r="X372" s="55"/>
      <c r="Y372" s="55"/>
      <c r="Z372" s="55"/>
      <c r="AA372" s="55"/>
      <c r="AB372" s="55"/>
      <c r="AC372" s="1"/>
      <c r="AD372" s="29"/>
      <c r="AE372" s="29"/>
      <c r="AF372" s="29"/>
      <c r="AG372" s="65"/>
    </row>
    <row r="373" spans="1:33" ht="13">
      <c r="A373" s="30">
        <v>41609.887777777803</v>
      </c>
      <c r="B373" s="55" t="s">
        <v>2696</v>
      </c>
      <c r="C373" s="121">
        <v>45</v>
      </c>
      <c r="D373" s="55" t="s">
        <v>23</v>
      </c>
      <c r="E373" s="55" t="s">
        <v>173</v>
      </c>
      <c r="F373" s="55"/>
      <c r="G373" s="83">
        <v>38272</v>
      </c>
      <c r="H373" s="35" t="s">
        <v>2697</v>
      </c>
      <c r="I373" s="55" t="s">
        <v>52</v>
      </c>
      <c r="J373" s="118" t="s">
        <v>53</v>
      </c>
      <c r="K373" s="97" t="s">
        <v>2698</v>
      </c>
      <c r="L373" s="109" t="s">
        <v>55</v>
      </c>
      <c r="M373" s="55" t="s">
        <v>56</v>
      </c>
      <c r="N373" s="109" t="s">
        <v>32</v>
      </c>
      <c r="O373" s="35" t="s">
        <v>2699</v>
      </c>
      <c r="P373" s="55" t="s">
        <v>58</v>
      </c>
      <c r="Q373" s="55" t="s">
        <v>2700</v>
      </c>
      <c r="R373" s="55" t="s">
        <v>80</v>
      </c>
      <c r="S373" s="118" t="s">
        <v>2565</v>
      </c>
      <c r="T373" s="55"/>
      <c r="U373" s="109" t="str">
        <f t="shared" si="5"/>
        <v>38272: A terminally ill man throws a hammer at his son and points a gun at Las Vegas officers, who fatally shoot Arcangelito Contreras, 45, in southwest Las Vegas. https://drive.google.com/file/d/0B-l9Ys3cd80fSmt2RUE0clJadUk/edit?usp=sharing</v>
      </c>
      <c r="V373" s="98"/>
      <c r="W373" s="55">
        <v>374.1</v>
      </c>
      <c r="X373" s="55"/>
      <c r="Y373" s="55"/>
      <c r="Z373" s="55"/>
      <c r="AA373" s="55"/>
      <c r="AB373" s="55"/>
      <c r="AC373" s="1"/>
      <c r="AD373" s="29"/>
      <c r="AE373" s="29"/>
      <c r="AF373" s="29"/>
      <c r="AG373" s="65"/>
    </row>
    <row r="374" spans="1:33" ht="12">
      <c r="A374" s="30">
        <v>41609.887777777803</v>
      </c>
      <c r="B374" s="109" t="s">
        <v>2701</v>
      </c>
      <c r="C374" s="121">
        <v>34</v>
      </c>
      <c r="D374" s="109" t="s">
        <v>23</v>
      </c>
      <c r="E374" s="109" t="s">
        <v>82</v>
      </c>
      <c r="F374" s="109"/>
      <c r="G374" s="42">
        <v>40812</v>
      </c>
      <c r="H374" s="109" t="s">
        <v>2702</v>
      </c>
      <c r="I374" s="109" t="s">
        <v>2598</v>
      </c>
      <c r="J374" s="109" t="s">
        <v>85</v>
      </c>
      <c r="K374" s="98" t="s">
        <v>2607</v>
      </c>
      <c r="L374" s="109" t="s">
        <v>270</v>
      </c>
      <c r="M374" s="109" t="s">
        <v>2600</v>
      </c>
      <c r="N374" s="109" t="s">
        <v>32</v>
      </c>
      <c r="O374" s="109" t="s">
        <v>2703</v>
      </c>
      <c r="P374" s="109" t="s">
        <v>36</v>
      </c>
      <c r="Q374" s="109" t="s">
        <v>2704</v>
      </c>
      <c r="R374" s="109" t="s">
        <v>80</v>
      </c>
      <c r="S374" s="109" t="s">
        <v>2603</v>
      </c>
      <c r="T374" s="109"/>
      <c r="U374" s="109" t="str">
        <f t="shared" si="5"/>
        <v>40812: Arthur Raleigh, 34, was shot after he fled from a car and threatened the officer with a gun. http://www.sfgate.com/crime/article/Family-of-man-killed-by-police-sues-Oakland-3473219.php</v>
      </c>
      <c r="V374" s="98"/>
      <c r="W374" s="109">
        <v>375.1</v>
      </c>
      <c r="X374" s="109"/>
      <c r="Y374" s="109"/>
      <c r="Z374" s="109"/>
      <c r="AA374" s="109"/>
      <c r="AB374" s="109"/>
      <c r="AC374" s="113"/>
      <c r="AD374" s="29"/>
      <c r="AE374" s="29"/>
      <c r="AF374" s="29"/>
      <c r="AG374" s="65"/>
    </row>
    <row r="375" spans="1:33" ht="13">
      <c r="A375" s="30">
        <v>41609.887777777803</v>
      </c>
      <c r="B375" s="55" t="s">
        <v>2705</v>
      </c>
      <c r="C375" s="121">
        <v>19</v>
      </c>
      <c r="D375" s="55" t="s">
        <v>23</v>
      </c>
      <c r="E375" s="55" t="s">
        <v>24</v>
      </c>
      <c r="F375" s="55"/>
      <c r="G375" s="83">
        <v>38527</v>
      </c>
      <c r="H375" s="35" t="s">
        <v>2706</v>
      </c>
      <c r="I375" s="55" t="s">
        <v>52</v>
      </c>
      <c r="J375" s="118" t="s">
        <v>53</v>
      </c>
      <c r="K375" s="97" t="s">
        <v>54</v>
      </c>
      <c r="L375" s="109" t="s">
        <v>55</v>
      </c>
      <c r="M375" s="55" t="s">
        <v>56</v>
      </c>
      <c r="N375" s="109" t="s">
        <v>32</v>
      </c>
      <c r="O375" s="35" t="s">
        <v>2707</v>
      </c>
      <c r="P375" s="55" t="s">
        <v>58</v>
      </c>
      <c r="Q375" s="55" t="s">
        <v>2708</v>
      </c>
      <c r="R375" s="55" t="s">
        <v>80</v>
      </c>
      <c r="S375" s="118" t="s">
        <v>2565</v>
      </c>
      <c r="T375" s="55"/>
      <c r="U375" s="109" t="str">
        <f t="shared" si="5"/>
        <v>38527: Las Vegas police officer saw Barrington Hall on the steps of a second-floor apartment he had been called to. When he went to the apartment door, a person inside told him Hall had just killed the person's sister. While at the door, the officer heard a metallic sound behind him and ducked in time to avoid being shot in the head by Hall. Hall turned and ran down the stairs and pointed the gun at the officer, who fired four times, killing Hall. Hall's shot was close enough to the officer's face that the officer suffered burn wounds from the powder. An investigation found Hall had killed his ex-girlfriend inside the apartment. https://drive.google.com/file/d/0B-l9Ys3cd80fWVdnTWVzQkFObnc/edit?usp=sharing</v>
      </c>
      <c r="V375" s="98"/>
      <c r="W375" s="55">
        <v>376.1</v>
      </c>
      <c r="X375" s="55"/>
      <c r="Y375" s="55"/>
      <c r="Z375" s="55"/>
      <c r="AA375" s="55"/>
      <c r="AB375" s="55"/>
      <c r="AC375" s="1"/>
      <c r="AD375" s="29"/>
      <c r="AE375" s="29"/>
      <c r="AF375" s="29"/>
      <c r="AG375" s="65"/>
    </row>
    <row r="376" spans="1:33" ht="13">
      <c r="A376" s="30">
        <v>41609.887777777803</v>
      </c>
      <c r="B376" s="55" t="s">
        <v>2709</v>
      </c>
      <c r="C376" s="121">
        <v>22</v>
      </c>
      <c r="D376" s="55" t="s">
        <v>23</v>
      </c>
      <c r="E376" s="55" t="s">
        <v>40</v>
      </c>
      <c r="F376" s="55"/>
      <c r="G376" s="83">
        <v>40497</v>
      </c>
      <c r="H376" s="35" t="s">
        <v>2710</v>
      </c>
      <c r="I376" s="55" t="s">
        <v>52</v>
      </c>
      <c r="J376" s="118" t="s">
        <v>53</v>
      </c>
      <c r="K376" s="97" t="s">
        <v>2711</v>
      </c>
      <c r="L376" s="109" t="s">
        <v>55</v>
      </c>
      <c r="M376" s="55" t="s">
        <v>56</v>
      </c>
      <c r="N376" s="109" t="s">
        <v>32</v>
      </c>
      <c r="O376" s="35" t="s">
        <v>2712</v>
      </c>
      <c r="P376" s="55" t="s">
        <v>58</v>
      </c>
      <c r="Q376" s="55" t="s">
        <v>2713</v>
      </c>
      <c r="R376" s="55" t="s">
        <v>80</v>
      </c>
      <c r="S376" s="118" t="s">
        <v>2565</v>
      </c>
      <c r="T376" s="55"/>
      <c r="U376" s="109" t="str">
        <f t="shared" si="5"/>
        <v>40497: Just hours after another fatal police shooting, three Las Vegas police officers shoot and kill Benjamin Hunter Bowman, 22, at a PT’s Pub on South Nellis Boulevard where Bowman was holding a female bartender hostage and threatening to stab her. https://drive.google.com/file/d/0B-l9Ys3cd80fQWNWZkxoeDhma3M/edit?usp=sharing</v>
      </c>
      <c r="V376" s="98"/>
      <c r="W376" s="55">
        <v>377.1</v>
      </c>
      <c r="X376" s="55"/>
      <c r="Y376" s="55"/>
      <c r="Z376" s="55"/>
      <c r="AA376" s="55"/>
      <c r="AB376" s="55"/>
      <c r="AC376" s="1"/>
      <c r="AD376" s="29"/>
      <c r="AE376" s="29"/>
      <c r="AF376" s="29"/>
      <c r="AG376" s="65"/>
    </row>
    <row r="377" spans="1:33" ht="12">
      <c r="A377" s="30">
        <v>41609.887777777803</v>
      </c>
      <c r="B377" s="55" t="s">
        <v>2714</v>
      </c>
      <c r="C377" s="121">
        <v>37</v>
      </c>
      <c r="D377" s="55" t="s">
        <v>23</v>
      </c>
      <c r="E377" s="55" t="s">
        <v>24</v>
      </c>
      <c r="F377" s="55"/>
      <c r="G377" s="63">
        <v>40868</v>
      </c>
      <c r="H377" s="55" t="s">
        <v>2715</v>
      </c>
      <c r="I377" s="55" t="s">
        <v>52</v>
      </c>
      <c r="J377" s="118" t="s">
        <v>53</v>
      </c>
      <c r="K377" s="97" t="s">
        <v>2671</v>
      </c>
      <c r="L377" s="109" t="s">
        <v>55</v>
      </c>
      <c r="M377" s="55" t="s">
        <v>56</v>
      </c>
      <c r="N377" s="109" t="s">
        <v>32</v>
      </c>
      <c r="O377" s="55" t="s">
        <v>2716</v>
      </c>
      <c r="P377" s="55" t="s">
        <v>58</v>
      </c>
      <c r="Q377" s="55" t="s">
        <v>2717</v>
      </c>
      <c r="R377" s="55" t="s">
        <v>80</v>
      </c>
      <c r="S377" s="118" t="s">
        <v>2565</v>
      </c>
      <c r="T377" s="55"/>
      <c r="U377" s="109" t="str">
        <f t="shared" si="5"/>
        <v>40868: Las Vegas police gang crimes detectives saw a man "acting suspiciously" in the courtyard of an apartment complex. When they approached the man, later identified as Bernard Pate, the man ran, and officers pursued him. During the foot pursuit, one fired at Pate, hitting him in the back and killing him. A gun was found next to Pate. https://drive.google.com/file/d/0B-l9Ys3cd80faXV5S3JGM3Z3a2M/edit?usp=sharing</v>
      </c>
      <c r="V377" s="98"/>
      <c r="W377" s="55">
        <v>378.1</v>
      </c>
      <c r="X377" s="55"/>
      <c r="Y377" s="55"/>
      <c r="Z377" s="55"/>
      <c r="AA377" s="55"/>
      <c r="AB377" s="55"/>
      <c r="AC377" s="1"/>
      <c r="AD377" s="29"/>
      <c r="AE377" s="29"/>
      <c r="AF377" s="29"/>
      <c r="AG377" s="65"/>
    </row>
    <row r="378" spans="1:33" ht="13">
      <c r="A378" s="30">
        <v>41609.887777777803</v>
      </c>
      <c r="B378" s="55" t="s">
        <v>2718</v>
      </c>
      <c r="C378" s="121">
        <v>55</v>
      </c>
      <c r="D378" s="55" t="s">
        <v>23</v>
      </c>
      <c r="E378" s="55" t="s">
        <v>1728</v>
      </c>
      <c r="F378" s="55"/>
      <c r="G378" s="83">
        <v>37065</v>
      </c>
      <c r="H378" s="35" t="s">
        <v>2719</v>
      </c>
      <c r="I378" s="55" t="s">
        <v>2634</v>
      </c>
      <c r="J378" s="118" t="s">
        <v>53</v>
      </c>
      <c r="K378" s="97" t="s">
        <v>2720</v>
      </c>
      <c r="L378" s="109" t="s">
        <v>55</v>
      </c>
      <c r="M378" s="55" t="s">
        <v>2636</v>
      </c>
      <c r="N378" s="109" t="s">
        <v>32</v>
      </c>
      <c r="O378" s="35" t="s">
        <v>2721</v>
      </c>
      <c r="P378" s="55" t="s">
        <v>58</v>
      </c>
      <c r="Q378" s="55" t="s">
        <v>2722</v>
      </c>
      <c r="R378" s="55" t="s">
        <v>80</v>
      </c>
      <c r="S378" s="118" t="s">
        <v>2565</v>
      </c>
      <c r="T378" s="55"/>
      <c r="U378" s="109" t="str">
        <f t="shared" si="5"/>
        <v>37065: Henderson police officer saw Bernardo Ancheta Caberto blatantly run a red light on Green Valley Parkway just south of I-215 and pulled him over. Caberto became agitated during the traffic stop, complaining that he was late for his job as a security guard. The officer called for another officer from his portable radio, but its batteries were not working. When he called from the radio in his car, he was told that there were no backup units available. Caberto continued to be agitated, and eventually grabbed a knife from his vehicle and charged the officer, who fired twice, killing him. https://drive.google.com/file/d/0B-l9Ys3cd80fLXBiVVJzRjRRV1dzbUtyb2doS0dKbnI5V0NV/edit?usp=sharing</v>
      </c>
      <c r="V378" s="98"/>
      <c r="W378" s="55">
        <v>379.1</v>
      </c>
      <c r="X378" s="55"/>
      <c r="Y378" s="55"/>
      <c r="Z378" s="55"/>
      <c r="AA378" s="55"/>
      <c r="AB378" s="55"/>
      <c r="AC378" s="1"/>
      <c r="AD378" s="29"/>
      <c r="AE378" s="29"/>
      <c r="AF378" s="29"/>
      <c r="AG378" s="65"/>
    </row>
    <row r="379" spans="1:33" ht="13">
      <c r="A379" s="30">
        <v>41609.887777777803</v>
      </c>
      <c r="B379" s="55" t="s">
        <v>2723</v>
      </c>
      <c r="C379" s="121">
        <v>16</v>
      </c>
      <c r="D379" s="55" t="s">
        <v>23</v>
      </c>
      <c r="E379" s="55" t="s">
        <v>24</v>
      </c>
      <c r="F379" s="55"/>
      <c r="G379" s="83">
        <v>36949</v>
      </c>
      <c r="H379" s="35" t="s">
        <v>2724</v>
      </c>
      <c r="I379" s="55" t="s">
        <v>52</v>
      </c>
      <c r="J379" s="118" t="s">
        <v>53</v>
      </c>
      <c r="K379" s="98" t="s">
        <v>54</v>
      </c>
      <c r="L379" s="109" t="s">
        <v>55</v>
      </c>
      <c r="M379" s="55" t="s">
        <v>2688</v>
      </c>
      <c r="N379" s="109" t="s">
        <v>32</v>
      </c>
      <c r="O379" s="35" t="s">
        <v>2725</v>
      </c>
      <c r="P379" s="55" t="s">
        <v>58</v>
      </c>
      <c r="Q379" s="55" t="s">
        <v>2726</v>
      </c>
      <c r="R379" s="55" t="s">
        <v>80</v>
      </c>
      <c r="S379" s="118" t="s">
        <v>2565</v>
      </c>
      <c r="T379" s="55"/>
      <c r="U379" s="109" t="str">
        <f t="shared" si="5"/>
        <v>36949: Billy Ray Finks, a Western High School student, and a friend were driving a stolen car when a North Las Vegas police officer noticed the vehicle and followed it to a dead-end dirt road. The officer, who had called for other officers to help him, got out of the patrol car and pointed a gun at the two occupants. Finks and his friend got out of the car, even though the officer told them to stay inside. Finks also refused orders to drop a silver-colored gun, prompting the officer to fire twice. An investigation found the gun was a toy that they found in the glove box of the stolen car, and that Finks and his friend had used it to try to rob a pedestrian. https://drive.google.com/file/d/0B-l9Ys3cd80fVWQzcGxVVTJXSW8/edit?usp=sharing</v>
      </c>
      <c r="V379" s="98"/>
      <c r="W379" s="55">
        <v>380.1</v>
      </c>
      <c r="X379" s="55"/>
      <c r="Y379" s="55"/>
      <c r="Z379" s="55"/>
      <c r="AA379" s="55"/>
      <c r="AB379" s="55"/>
      <c r="AC379" s="1"/>
      <c r="AD379" s="29"/>
      <c r="AE379" s="29"/>
      <c r="AF379" s="29"/>
      <c r="AG379" s="65"/>
    </row>
    <row r="380" spans="1:33" ht="12">
      <c r="A380" s="30">
        <v>41609.887777777803</v>
      </c>
      <c r="B380" s="109" t="s">
        <v>2727</v>
      </c>
      <c r="C380" s="121">
        <v>28</v>
      </c>
      <c r="D380" s="109" t="s">
        <v>23</v>
      </c>
      <c r="E380" s="109" t="s">
        <v>40</v>
      </c>
      <c r="F380" s="109" t="s">
        <v>2728</v>
      </c>
      <c r="G380" s="42">
        <v>41118</v>
      </c>
      <c r="H380" s="109" t="s">
        <v>2729</v>
      </c>
      <c r="I380" s="109" t="s">
        <v>222</v>
      </c>
      <c r="J380" s="109" t="s">
        <v>2035</v>
      </c>
      <c r="K380" s="98" t="s">
        <v>2730</v>
      </c>
      <c r="L380" s="109" t="s">
        <v>2569</v>
      </c>
      <c r="M380" s="109" t="s">
        <v>2570</v>
      </c>
      <c r="N380" s="109" t="s">
        <v>32</v>
      </c>
      <c r="O380" s="109" t="s">
        <v>2731</v>
      </c>
      <c r="P380" s="109" t="s">
        <v>58</v>
      </c>
      <c r="Q380" s="109" t="s">
        <v>2732</v>
      </c>
      <c r="R380" s="109" t="s">
        <v>80</v>
      </c>
      <c r="S380" s="109" t="s">
        <v>2573</v>
      </c>
      <c r="T380" s="109"/>
      <c r="U380" s="109" t="str">
        <f t="shared" si="5"/>
        <v>41118: In a high-risk traffic stop following a "shots fired" call, a Portland Police Bureau officer shot and killed Billy Wayne Simms, 28. http://www.portlandmercury.com/images/blogimages/2012/08/20/1345502241-20120817-gj_transcript_simms.pdf</v>
      </c>
      <c r="V380" s="98"/>
      <c r="W380" s="109">
        <v>381.1</v>
      </c>
      <c r="X380" s="109"/>
      <c r="Y380" s="109"/>
      <c r="Z380" s="109"/>
      <c r="AA380" s="109"/>
      <c r="AB380" s="109"/>
      <c r="AC380" s="113"/>
      <c r="AD380" s="29"/>
      <c r="AE380" s="29"/>
      <c r="AF380" s="29"/>
      <c r="AG380" s="65"/>
    </row>
    <row r="381" spans="1:33" ht="12">
      <c r="A381" s="30">
        <v>41609.887777777803</v>
      </c>
      <c r="B381" s="109" t="s">
        <v>2733</v>
      </c>
      <c r="C381" s="121">
        <v>50</v>
      </c>
      <c r="D381" s="109" t="s">
        <v>23</v>
      </c>
      <c r="E381" s="109" t="s">
        <v>24</v>
      </c>
      <c r="F381" s="109" t="s">
        <v>2734</v>
      </c>
      <c r="G381" s="42">
        <v>38295</v>
      </c>
      <c r="H381" s="109" t="s">
        <v>2735</v>
      </c>
      <c r="I381" s="109" t="s">
        <v>2598</v>
      </c>
      <c r="J381" s="109" t="s">
        <v>85</v>
      </c>
      <c r="K381" s="98" t="s">
        <v>2736</v>
      </c>
      <c r="L381" s="109" t="s">
        <v>270</v>
      </c>
      <c r="M381" s="109" t="s">
        <v>2600</v>
      </c>
      <c r="N381" s="109" t="s">
        <v>32</v>
      </c>
      <c r="O381" s="109" t="s">
        <v>2737</v>
      </c>
      <c r="P381" s="109" t="s">
        <v>36</v>
      </c>
      <c r="Q381" s="109" t="s">
        <v>2738</v>
      </c>
      <c r="R381" s="109" t="s">
        <v>100</v>
      </c>
      <c r="S381" s="109" t="s">
        <v>2603</v>
      </c>
      <c r="T381" s="109"/>
      <c r="U381" s="109" t="str">
        <f t="shared" si="5"/>
        <v>38295: Carloss was shot and killed when he charged at police with an ax after they shot him with stun guns and a bean-bag. http://www.sfgate.com/bayarea/article/OAKLAND-Police-shoot-kill-mentally-ill-man-2637977.php</v>
      </c>
      <c r="V381" s="98"/>
      <c r="W381" s="109">
        <v>382.1</v>
      </c>
      <c r="X381" s="109"/>
      <c r="Y381" s="109"/>
      <c r="Z381" s="109"/>
      <c r="AA381" s="109"/>
      <c r="AB381" s="109"/>
      <c r="AC381" s="113"/>
      <c r="AD381" s="29"/>
      <c r="AE381" s="29"/>
      <c r="AF381" s="29"/>
      <c r="AG381" s="65"/>
    </row>
    <row r="382" spans="1:33" ht="12">
      <c r="A382" s="30">
        <v>41609.887777777803</v>
      </c>
      <c r="B382" s="109" t="s">
        <v>2739</v>
      </c>
      <c r="C382" s="121">
        <v>21</v>
      </c>
      <c r="D382" s="109" t="s">
        <v>23</v>
      </c>
      <c r="E382" s="109" t="s">
        <v>40</v>
      </c>
      <c r="F382" s="109" t="s">
        <v>2740</v>
      </c>
      <c r="G382" s="42">
        <v>40933</v>
      </c>
      <c r="H382" s="109" t="s">
        <v>2741</v>
      </c>
      <c r="I382" s="109" t="s">
        <v>222</v>
      </c>
      <c r="J382" s="109" t="s">
        <v>2035</v>
      </c>
      <c r="K382" s="98" t="s">
        <v>2742</v>
      </c>
      <c r="L382" s="109" t="s">
        <v>2569</v>
      </c>
      <c r="M382" s="109" t="s">
        <v>2570</v>
      </c>
      <c r="N382" s="109" t="s">
        <v>32</v>
      </c>
      <c r="O382" s="109" t="s">
        <v>2743</v>
      </c>
      <c r="P382" s="109" t="s">
        <v>58</v>
      </c>
      <c r="Q382" s="109" t="s">
        <v>2744</v>
      </c>
      <c r="R382" s="118" t="s">
        <v>36</v>
      </c>
      <c r="S382" s="109" t="s">
        <v>2573</v>
      </c>
      <c r="T382" s="109"/>
      <c r="U382" s="109" t="str">
        <f t="shared" si="5"/>
        <v>40933: A Portland police sergeant and an officer early Wednesday fatally shot a 21-year-old man who had called 9-1-1 saying he had committed a robbery at knifepoint and threatened to jump off the top of a downtown parking garage. http://www.oregonlive.com/portland/index.ssf/2012/01/portland_police_fatally_shot_b.html</v>
      </c>
      <c r="V382" s="98"/>
      <c r="W382" s="109">
        <v>383.1</v>
      </c>
      <c r="X382" s="109"/>
      <c r="Y382" s="109"/>
      <c r="Z382" s="109"/>
      <c r="AA382" s="109"/>
      <c r="AB382" s="109"/>
      <c r="AC382" s="113"/>
      <c r="AD382" s="29"/>
      <c r="AE382" s="29"/>
      <c r="AF382" s="29"/>
      <c r="AG382" s="65"/>
    </row>
    <row r="383" spans="1:33" ht="13">
      <c r="A383" s="30">
        <v>41609.887777777803</v>
      </c>
      <c r="B383" s="55" t="s">
        <v>2745</v>
      </c>
      <c r="C383" s="121">
        <v>45</v>
      </c>
      <c r="D383" s="55" t="s">
        <v>23</v>
      </c>
      <c r="E383" s="55" t="s">
        <v>40</v>
      </c>
      <c r="F383" s="55"/>
      <c r="G383" s="83">
        <v>40313</v>
      </c>
      <c r="H383" s="35" t="s">
        <v>2746</v>
      </c>
      <c r="I383" s="55" t="s">
        <v>52</v>
      </c>
      <c r="J383" s="118" t="s">
        <v>53</v>
      </c>
      <c r="K383" s="97" t="s">
        <v>2613</v>
      </c>
      <c r="L383" s="109" t="s">
        <v>55</v>
      </c>
      <c r="M383" s="55" t="s">
        <v>56</v>
      </c>
      <c r="N383" s="109" t="s">
        <v>32</v>
      </c>
      <c r="O383" s="35" t="s">
        <v>2747</v>
      </c>
      <c r="P383" s="55" t="s">
        <v>2625</v>
      </c>
      <c r="Q383" s="55" t="s">
        <v>2748</v>
      </c>
      <c r="R383" s="55" t="s">
        <v>100</v>
      </c>
      <c r="S383" s="118" t="s">
        <v>2565</v>
      </c>
      <c r="T383" s="55"/>
      <c r="U383" s="109" t="str">
        <f t="shared" si="5"/>
        <v>40313: Brian Edward Shelton, 45, made a false 911 call about a stabbing in his neighborhood near Washington Avenue and Jones Boulevard. When Las Vegas police arrived, it was Shelton who had the knife. He charged officers, prompting one to shoot and kill him. https://drive.google.com/file/d/0B-l9Ys3cd80fSnNQcndkaC1tOUk/edit?usp=sharing</v>
      </c>
      <c r="V383" s="98"/>
      <c r="W383" s="55">
        <v>384.1</v>
      </c>
      <c r="X383" s="55"/>
      <c r="Y383" s="55"/>
      <c r="Z383" s="55"/>
      <c r="AA383" s="55"/>
      <c r="AB383" s="55"/>
      <c r="AC383" s="1"/>
      <c r="AD383" s="29"/>
      <c r="AE383" s="29"/>
      <c r="AF383" s="29"/>
      <c r="AG383" s="65"/>
    </row>
    <row r="384" spans="1:33" ht="13">
      <c r="A384" s="30">
        <v>41609.887777777803</v>
      </c>
      <c r="B384" s="55" t="s">
        <v>2749</v>
      </c>
      <c r="C384" s="121">
        <v>45</v>
      </c>
      <c r="D384" s="55" t="s">
        <v>23</v>
      </c>
      <c r="E384" s="55" t="s">
        <v>40</v>
      </c>
      <c r="F384" s="55"/>
      <c r="G384" s="83">
        <v>39464</v>
      </c>
      <c r="H384" s="35" t="s">
        <v>2750</v>
      </c>
      <c r="I384" s="55" t="s">
        <v>2634</v>
      </c>
      <c r="J384" s="118" t="s">
        <v>53</v>
      </c>
      <c r="K384" s="97" t="s">
        <v>2720</v>
      </c>
      <c r="L384" s="109" t="s">
        <v>55</v>
      </c>
      <c r="M384" s="55" t="s">
        <v>56</v>
      </c>
      <c r="N384" s="109" t="s">
        <v>32</v>
      </c>
      <c r="O384" s="35" t="s">
        <v>2751</v>
      </c>
      <c r="P384" s="55" t="s">
        <v>58</v>
      </c>
      <c r="Q384" s="55" t="s">
        <v>2752</v>
      </c>
      <c r="R384" s="55" t="s">
        <v>100</v>
      </c>
      <c r="S384" s="118" t="s">
        <v>2565</v>
      </c>
      <c r="T384" s="55"/>
      <c r="U384" s="109" t="str">
        <f t="shared" si="5"/>
        <v>39464: After hours of negotiation, Las Vegas police SWAT officer shot and killed Brian Ramirez, 45, a former Nevada Test Site security officer who in a standoff following a domestic disturbance at his home in Henderson fired a shot at himself and later aimed a gun at officers. https://drive.google.com/file/d/0B-l9Ys3cd80fYldEV3k4T2hIUzg/edit?usp=sharing</v>
      </c>
      <c r="V384" s="98"/>
      <c r="W384" s="55">
        <v>385.1</v>
      </c>
      <c r="X384" s="55"/>
      <c r="Y384" s="55"/>
      <c r="Z384" s="55"/>
      <c r="AA384" s="55"/>
      <c r="AB384" s="55"/>
      <c r="AC384" s="1"/>
      <c r="AD384" s="29"/>
      <c r="AE384" s="29"/>
      <c r="AF384" s="29"/>
      <c r="AG384" s="65"/>
    </row>
    <row r="385" spans="1:33" ht="12">
      <c r="A385" s="30">
        <v>41609.887777777803</v>
      </c>
      <c r="B385" s="109" t="s">
        <v>2753</v>
      </c>
      <c r="C385" s="121">
        <v>46</v>
      </c>
      <c r="D385" s="109" t="s">
        <v>23</v>
      </c>
      <c r="E385" s="109" t="s">
        <v>2754</v>
      </c>
      <c r="F385" s="109"/>
      <c r="G385" s="42">
        <v>40026</v>
      </c>
      <c r="H385" s="109" t="s">
        <v>2755</v>
      </c>
      <c r="I385" s="109" t="s">
        <v>2598</v>
      </c>
      <c r="J385" s="109" t="s">
        <v>85</v>
      </c>
      <c r="K385" s="98" t="s">
        <v>2756</v>
      </c>
      <c r="L385" s="109" t="s">
        <v>270</v>
      </c>
      <c r="M385" s="109" t="s">
        <v>2600</v>
      </c>
      <c r="N385" s="109" t="s">
        <v>32</v>
      </c>
      <c r="O385" s="109" t="s">
        <v>2757</v>
      </c>
      <c r="P385" s="109" t="s">
        <v>58</v>
      </c>
      <c r="Q385" s="109" t="s">
        <v>2758</v>
      </c>
      <c r="R385" s="109" t="s">
        <v>80</v>
      </c>
      <c r="S385" s="109" t="s">
        <v>2603</v>
      </c>
      <c r="T385" s="109"/>
      <c r="U385" s="109" t="str">
        <f t="shared" si="5"/>
        <v>40026: Polk was holding a hatchet over his head in a threatening manner when he was shot. The owner of Tolin Liquor Store had called police to report that Polk, 46, was causing problems inside the store by harassing the owner and store customers. http://www.nbcbayarea.com/news/local/Hatchet-Holding-Man-Shot-by-OPD-52435412.html</v>
      </c>
      <c r="V385" s="98"/>
      <c r="W385" s="109">
        <v>386.1</v>
      </c>
      <c r="X385" s="109"/>
      <c r="Y385" s="109"/>
      <c r="Z385" s="109"/>
      <c r="AA385" s="109"/>
      <c r="AB385" s="109"/>
      <c r="AC385" s="113"/>
      <c r="AD385" s="29"/>
      <c r="AE385" s="29"/>
      <c r="AF385" s="29"/>
      <c r="AG385" s="65"/>
    </row>
    <row r="386" spans="1:33" ht="12">
      <c r="A386" s="30">
        <v>41609.887777777803</v>
      </c>
      <c r="B386" s="109" t="s">
        <v>2759</v>
      </c>
      <c r="C386" s="121">
        <v>39</v>
      </c>
      <c r="D386" s="109" t="s">
        <v>23</v>
      </c>
      <c r="E386" s="109" t="s">
        <v>40</v>
      </c>
      <c r="F386" s="109"/>
      <c r="G386" s="42">
        <v>38313</v>
      </c>
      <c r="H386" s="109" t="s">
        <v>2760</v>
      </c>
      <c r="I386" s="109" t="s">
        <v>222</v>
      </c>
      <c r="J386" s="109" t="s">
        <v>2035</v>
      </c>
      <c r="K386" s="98" t="s">
        <v>2761</v>
      </c>
      <c r="L386" s="109" t="s">
        <v>2569</v>
      </c>
      <c r="M386" s="109" t="s">
        <v>2570</v>
      </c>
      <c r="N386" s="109" t="s">
        <v>32</v>
      </c>
      <c r="O386" s="109" t="s">
        <v>2762</v>
      </c>
      <c r="P386" s="109" t="s">
        <v>58</v>
      </c>
      <c r="Q386" s="109" t="s">
        <v>2763</v>
      </c>
      <c r="R386" s="109" t="s">
        <v>80</v>
      </c>
      <c r="S386" s="109" t="s">
        <v>2573</v>
      </c>
      <c r="T386" s="109"/>
      <c r="U386" s="109" t="str">
        <f t="shared" ref="U386:U449" si="6">CONCATENATE(G386, ": ", O386, " ", Q386)</f>
        <v>38313: Portland Police officer shot and killed a 39-year-old bank robbery suspect while responding to report of a robbery at the Bank of the West on Northeast Halsey Street. http://www.portlandoregon.gov/police/pbnotify.cfm?action=ViewContent&amp;content_id=721</v>
      </c>
      <c r="V386" s="98"/>
      <c r="W386" s="109">
        <v>387.1</v>
      </c>
      <c r="X386" s="109"/>
      <c r="Y386" s="109"/>
      <c r="Z386" s="109"/>
      <c r="AA386" s="109"/>
      <c r="AB386" s="109"/>
      <c r="AC386" s="113"/>
      <c r="AD386" s="29"/>
      <c r="AE386" s="29"/>
      <c r="AF386" s="29"/>
      <c r="AG386" s="65"/>
    </row>
    <row r="387" spans="1:33" ht="13">
      <c r="A387" s="30">
        <v>41609.887777777803</v>
      </c>
      <c r="B387" s="55" t="s">
        <v>2764</v>
      </c>
      <c r="C387" s="121">
        <v>36</v>
      </c>
      <c r="D387" s="55" t="s">
        <v>23</v>
      </c>
      <c r="E387" s="55" t="s">
        <v>2754</v>
      </c>
      <c r="F387" s="55" t="s">
        <v>2765</v>
      </c>
      <c r="G387" s="83">
        <v>40058</v>
      </c>
      <c r="H387" s="35" t="s">
        <v>2766</v>
      </c>
      <c r="I387" s="55" t="s">
        <v>52</v>
      </c>
      <c r="J387" s="118" t="s">
        <v>53</v>
      </c>
      <c r="K387" s="97" t="s">
        <v>2767</v>
      </c>
      <c r="L387" s="109" t="s">
        <v>55</v>
      </c>
      <c r="M387" s="55" t="s">
        <v>56</v>
      </c>
      <c r="N387" s="109" t="s">
        <v>32</v>
      </c>
      <c r="O387" s="35" t="s">
        <v>2768</v>
      </c>
      <c r="P387" s="55" t="s">
        <v>2625</v>
      </c>
      <c r="Q387" s="55" t="s">
        <v>2769</v>
      </c>
      <c r="R387" s="55" t="s">
        <v>80</v>
      </c>
      <c r="S387" s="118" t="s">
        <v>2565</v>
      </c>
      <c r="T387" s="55"/>
      <c r="U387" s="109" t="str">
        <f t="shared" si="6"/>
        <v>40058: After setting his home on fire, apparently to draw officers to the scene, Bryan Benjamin Hanasz, 36, shot at arriving firefighters and police, one of whom was wounded. Three Las Vegas police officers shot and killed Hanasz at the home near Vegas Drive and Martin Luther King Boulevard. https://drive.google.com/file/d/0B-l9Ys3cd80fMVpLVkJ4aDVYMnc/edit?usp=sharing</v>
      </c>
      <c r="V387" s="98"/>
      <c r="W387" s="55">
        <v>388.1</v>
      </c>
      <c r="X387" s="55"/>
      <c r="Y387" s="55"/>
      <c r="Z387" s="55"/>
      <c r="AA387" s="55"/>
      <c r="AB387" s="55"/>
      <c r="AC387" s="1"/>
      <c r="AD387" s="29"/>
      <c r="AE387" s="29"/>
      <c r="AF387" s="29"/>
      <c r="AG387" s="65"/>
    </row>
    <row r="388" spans="1:33" ht="12">
      <c r="A388" s="30">
        <v>41609.887777777803</v>
      </c>
      <c r="B388" s="109" t="s">
        <v>2770</v>
      </c>
      <c r="C388" s="121">
        <v>26</v>
      </c>
      <c r="D388" s="109" t="s">
        <v>23</v>
      </c>
      <c r="E388" s="109" t="s">
        <v>24</v>
      </c>
      <c r="F388" s="109"/>
      <c r="G388" s="42">
        <v>37309</v>
      </c>
      <c r="H388" s="109" t="s">
        <v>2771</v>
      </c>
      <c r="I388" s="109" t="s">
        <v>222</v>
      </c>
      <c r="J388" s="109" t="s">
        <v>2035</v>
      </c>
      <c r="K388" s="98" t="s">
        <v>2772</v>
      </c>
      <c r="L388" s="109" t="s">
        <v>2569</v>
      </c>
      <c r="M388" s="109" t="s">
        <v>2570</v>
      </c>
      <c r="N388" s="109" t="s">
        <v>32</v>
      </c>
      <c r="O388" s="109" t="s">
        <v>2773</v>
      </c>
      <c r="P388" s="109" t="s">
        <v>34</v>
      </c>
      <c r="Q388" s="109" t="s">
        <v>2774</v>
      </c>
      <c r="R388" s="118" t="s">
        <v>36</v>
      </c>
      <c r="S388" s="109" t="s">
        <v>2573</v>
      </c>
      <c r="T388" s="109"/>
      <c r="U388" s="109" t="str">
        <f t="shared" si="6"/>
        <v>37309: Police said a Motel 6 guard reported that a man was assaulting the 3-year-old boy and might have a handgun. Police say the officers saw the man assaulting the child when they arrived and ordered him to stop, but when he did not, they shot him. Hammick died at the scene of gunshots wounds to the head and chest. http://portlandtribune.com/component/content/article?id=117123</v>
      </c>
      <c r="V388" s="98"/>
      <c r="W388" s="109">
        <v>389.1</v>
      </c>
      <c r="X388" s="109"/>
      <c r="Y388" s="109"/>
      <c r="Z388" s="109"/>
      <c r="AA388" s="109"/>
      <c r="AB388" s="109"/>
      <c r="AC388" s="113"/>
      <c r="AD388" s="29"/>
      <c r="AE388" s="29"/>
      <c r="AF388" s="29"/>
      <c r="AG388" s="65"/>
    </row>
    <row r="389" spans="1:33" ht="12">
      <c r="A389" s="30">
        <v>41609.887777777803</v>
      </c>
      <c r="B389" s="109" t="s">
        <v>2775</v>
      </c>
      <c r="C389" s="121">
        <v>71</v>
      </c>
      <c r="D389" s="109" t="s">
        <v>23</v>
      </c>
      <c r="E389" s="109" t="s">
        <v>24</v>
      </c>
      <c r="F389" s="109"/>
      <c r="G389" s="42">
        <v>39521</v>
      </c>
      <c r="H389" s="109" t="s">
        <v>2776</v>
      </c>
      <c r="I389" s="109" t="s">
        <v>2598</v>
      </c>
      <c r="J389" s="109" t="s">
        <v>85</v>
      </c>
      <c r="K389" s="98" t="s">
        <v>2599</v>
      </c>
      <c r="L389" s="109" t="s">
        <v>270</v>
      </c>
      <c r="M389" s="109" t="s">
        <v>2600</v>
      </c>
      <c r="N389" s="109" t="s">
        <v>32</v>
      </c>
      <c r="O389" s="109" t="s">
        <v>2777</v>
      </c>
      <c r="P389" s="109" t="s">
        <v>36</v>
      </c>
      <c r="Q389" s="109" t="s">
        <v>2778</v>
      </c>
      <c r="R389" s="118" t="s">
        <v>36</v>
      </c>
      <c r="S389" s="109" t="s">
        <v>2603</v>
      </c>
      <c r="T389" s="109"/>
      <c r="U389" s="109" t="str">
        <f t="shared" si="6"/>
        <v>39521: Casper Banjo, 71, was killed near the Eastmont police substation after he pointed a replica pistol at officers. http://wandasabir.blogspot.com/2008/03/casper-banjo-killed-march-14-by-opd.html</v>
      </c>
      <c r="V389" s="98"/>
      <c r="W389" s="109">
        <v>390.1</v>
      </c>
      <c r="X389" s="109"/>
      <c r="Y389" s="109"/>
      <c r="Z389" s="109"/>
      <c r="AA389" s="109"/>
      <c r="AB389" s="109"/>
      <c r="AC389" s="113"/>
      <c r="AD389" s="29"/>
      <c r="AE389" s="29"/>
      <c r="AF389" s="29"/>
      <c r="AG389" s="65"/>
    </row>
    <row r="390" spans="1:33" ht="13">
      <c r="A390" s="30">
        <v>41609.887777777803</v>
      </c>
      <c r="B390" s="55" t="s">
        <v>2779</v>
      </c>
      <c r="C390" s="121">
        <v>48</v>
      </c>
      <c r="D390" s="55" t="s">
        <v>23</v>
      </c>
      <c r="E390" s="55" t="s">
        <v>40</v>
      </c>
      <c r="F390" s="55"/>
      <c r="G390" s="83">
        <v>39883</v>
      </c>
      <c r="H390" s="35" t="s">
        <v>2780</v>
      </c>
      <c r="I390" s="55" t="s">
        <v>2634</v>
      </c>
      <c r="J390" s="118" t="s">
        <v>53</v>
      </c>
      <c r="K390" s="97" t="s">
        <v>2781</v>
      </c>
      <c r="L390" s="109" t="s">
        <v>55</v>
      </c>
      <c r="M390" s="55" t="s">
        <v>2636</v>
      </c>
      <c r="N390" s="109" t="s">
        <v>32</v>
      </c>
      <c r="O390" s="35" t="s">
        <v>2782</v>
      </c>
      <c r="P390" s="55" t="s">
        <v>2625</v>
      </c>
      <c r="Q390" s="55" t="s">
        <v>2783</v>
      </c>
      <c r="R390" s="55" t="s">
        <v>100</v>
      </c>
      <c r="S390" s="118" t="s">
        <v>2565</v>
      </c>
      <c r="T390" s="55"/>
      <c r="U390" s="109" t="str">
        <f t="shared" si="6"/>
        <v>39883: A suicidal former Arizona police officer and retired U.S. Department of the Interior special agent, Charles Bradley Campbell, walks into St. Rose Dominican Hospital’s Siena campus with a gun, claiming that he wants to kill himself and donate his organs. Police evacuate the hospital's emergency room and Henderson police officers shoot Campbell after he points a handgun at them. The police investigation discovers Campbell had been suffering from depression and anxiety, partly from financial stress over his home mortgage payment. https://drive.google.com/file/d/0B-l9Ys3cd80fakRPdVI4LW43clYtVTU4Q0RsbktaNW52MDJZ/edit?usp=sharing</v>
      </c>
      <c r="V390" s="98"/>
      <c r="W390" s="55">
        <v>391.1</v>
      </c>
      <c r="X390" s="55"/>
      <c r="Y390" s="55"/>
      <c r="Z390" s="55"/>
      <c r="AA390" s="55"/>
      <c r="AB390" s="55"/>
      <c r="AC390" s="1"/>
      <c r="AD390" s="29"/>
      <c r="AE390" s="29"/>
      <c r="AF390" s="29"/>
      <c r="AG390" s="65"/>
    </row>
    <row r="391" spans="1:33" ht="13">
      <c r="A391" s="30">
        <v>41609.887777777803</v>
      </c>
      <c r="B391" s="55" t="s">
        <v>2784</v>
      </c>
      <c r="C391" s="121">
        <v>21</v>
      </c>
      <c r="D391" s="55" t="s">
        <v>23</v>
      </c>
      <c r="E391" s="55" t="s">
        <v>24</v>
      </c>
      <c r="F391" s="55"/>
      <c r="G391" s="83">
        <v>37872</v>
      </c>
      <c r="H391" s="35" t="s">
        <v>2785</v>
      </c>
      <c r="I391" s="55" t="s">
        <v>52</v>
      </c>
      <c r="J391" s="118" t="s">
        <v>53</v>
      </c>
      <c r="K391" s="97" t="s">
        <v>2786</v>
      </c>
      <c r="L391" s="109" t="s">
        <v>55</v>
      </c>
      <c r="M391" s="55" t="s">
        <v>56</v>
      </c>
      <c r="N391" s="109" t="s">
        <v>32</v>
      </c>
      <c r="O391" s="35" t="s">
        <v>2787</v>
      </c>
      <c r="P391" s="55" t="s">
        <v>58</v>
      </c>
      <c r="Q391" s="55" t="s">
        <v>2788</v>
      </c>
      <c r="R391" s="55" t="s">
        <v>80</v>
      </c>
      <c r="S391" s="118" t="s">
        <v>2565</v>
      </c>
      <c r="T391" s="55"/>
      <c r="U391" s="109" t="str">
        <f t="shared" si="6"/>
        <v>37872: Las Vegas police officers confronted Charles M. Rorie III after a convenience store employee called police claiming Rorie brandished a knife and took a beer. The plainclothes officers stopped Rorie at Desert Breeze Park, where he pulled out the knife and charged them. The officers fired multiple times, killing him. https://drive.google.com/file/d/0B-l9Ys3cd80faERkQmlXMUMydkE/edit?usp=sharing</v>
      </c>
      <c r="V391" s="98"/>
      <c r="W391" s="55">
        <v>392.1</v>
      </c>
      <c r="X391" s="55"/>
      <c r="Y391" s="55"/>
      <c r="Z391" s="55"/>
      <c r="AA391" s="55"/>
      <c r="AB391" s="55"/>
      <c r="AC391" s="1"/>
      <c r="AD391" s="29"/>
      <c r="AE391" s="29"/>
      <c r="AF391" s="29"/>
      <c r="AG391" s="65"/>
    </row>
    <row r="392" spans="1:33" ht="13">
      <c r="A392" s="30">
        <v>41609.887777777803</v>
      </c>
      <c r="B392" s="55" t="s">
        <v>2789</v>
      </c>
      <c r="C392" s="121">
        <v>32</v>
      </c>
      <c r="D392" s="55" t="s">
        <v>23</v>
      </c>
      <c r="E392" s="55" t="s">
        <v>24</v>
      </c>
      <c r="F392" s="55"/>
      <c r="G392" s="83">
        <v>37971</v>
      </c>
      <c r="H392" s="35" t="s">
        <v>2790</v>
      </c>
      <c r="I392" s="55" t="s">
        <v>52</v>
      </c>
      <c r="J392" s="118" t="s">
        <v>53</v>
      </c>
      <c r="K392" s="97" t="s">
        <v>2619</v>
      </c>
      <c r="L392" s="109" t="s">
        <v>55</v>
      </c>
      <c r="M392" s="55" t="s">
        <v>56</v>
      </c>
      <c r="N392" s="109" t="s">
        <v>32</v>
      </c>
      <c r="O392" s="35" t="s">
        <v>2791</v>
      </c>
      <c r="P392" s="55" t="s">
        <v>58</v>
      </c>
      <c r="Q392" s="55" t="s">
        <v>2792</v>
      </c>
      <c r="R392" s="55" t="s">
        <v>80</v>
      </c>
      <c r="S392" s="118" t="s">
        <v>2565</v>
      </c>
      <c r="T392" s="55"/>
      <c r="U392" s="109" t="str">
        <f t="shared" si="6"/>
        <v>37971: Las Vegas police sergeant and his team were surveilling murder suspect Charles Whaley and were going to serve him with a "notice of intent to seek indictment" by the Clark County District Attorney's office. Whaley got into the back of a car and drove away and police pulled him over. He got out of the car and began running. The sergeant chased him to a chain link fence in between two homes, where Whaley was crouching and had his hands around his waistband. Robison believed Whaley was reaching for a firearm and he fired several times. The sergeant again asked to see his hands, and he didn't move so he fired again. When police went up to Whaley they saw he was unarmed. https://drive.google.com/file/d/0B-l9Ys3cd80fN1UwZ3J1Zkd1QzQ/edit?usp=sharing</v>
      </c>
      <c r="V392" s="98"/>
      <c r="W392" s="55">
        <v>393.1</v>
      </c>
      <c r="X392" s="55"/>
      <c r="Y392" s="55"/>
      <c r="Z392" s="55"/>
      <c r="AA392" s="55"/>
      <c r="AB392" s="55"/>
      <c r="AC392" s="1"/>
      <c r="AD392" s="29"/>
      <c r="AE392" s="29"/>
      <c r="AF392" s="29"/>
      <c r="AG392" s="65"/>
    </row>
    <row r="393" spans="1:33" ht="13">
      <c r="A393" s="30">
        <v>41609.887777777803</v>
      </c>
      <c r="B393" s="55" t="s">
        <v>2793</v>
      </c>
      <c r="C393" s="121">
        <v>32</v>
      </c>
      <c r="D393" s="55" t="s">
        <v>23</v>
      </c>
      <c r="E393" s="55" t="s">
        <v>24</v>
      </c>
      <c r="F393" s="55"/>
      <c r="G393" s="83">
        <v>38757</v>
      </c>
      <c r="H393" s="35" t="s">
        <v>2794</v>
      </c>
      <c r="I393" s="55" t="s">
        <v>52</v>
      </c>
      <c r="J393" s="118" t="s">
        <v>53</v>
      </c>
      <c r="K393" s="97" t="s">
        <v>2619</v>
      </c>
      <c r="L393" s="109" t="s">
        <v>55</v>
      </c>
      <c r="M393" s="55" t="s">
        <v>2795</v>
      </c>
      <c r="N393" s="109" t="s">
        <v>32</v>
      </c>
      <c r="O393" s="35" t="s">
        <v>2796</v>
      </c>
      <c r="P393" s="55" t="s">
        <v>58</v>
      </c>
      <c r="Q393" s="55" t="s">
        <v>2797</v>
      </c>
      <c r="R393" s="55" t="s">
        <v>80</v>
      </c>
      <c r="S393" s="118" t="s">
        <v>2565</v>
      </c>
      <c r="T393" s="55"/>
      <c r="U393" s="109" t="str">
        <f t="shared" si="6"/>
        <v>38757: Officers were called to the scene by a neighbor who reported marijuana smoke coming from the apartment of Christopher Hawkins. They were ambushed when they entered the apartment and pinned down by Hawkins' gunfire outside. Many officers responded and exchanged gunfire with Hawkins during a lengthy standoff that ended with several SWAT officers killing him. https://drive.google.com/file/d/0B-l9Ys3cd80fcTFNZVZkWTdZREU/edit?usp=sharing</v>
      </c>
      <c r="V393" s="98"/>
      <c r="W393" s="55">
        <v>394.1</v>
      </c>
      <c r="X393" s="55"/>
      <c r="Y393" s="55"/>
      <c r="Z393" s="55"/>
      <c r="AA393" s="55"/>
      <c r="AB393" s="55"/>
      <c r="AC393" s="1"/>
      <c r="AD393" s="29"/>
      <c r="AE393" s="29"/>
      <c r="AF393" s="29"/>
      <c r="AG393" s="65"/>
    </row>
    <row r="394" spans="1:33" ht="13">
      <c r="A394" s="30">
        <v>41609.887777777803</v>
      </c>
      <c r="B394" s="55" t="s">
        <v>2798</v>
      </c>
      <c r="C394" s="121">
        <v>31</v>
      </c>
      <c r="D394" s="55" t="s">
        <v>23</v>
      </c>
      <c r="E394" s="55" t="s">
        <v>40</v>
      </c>
      <c r="F394" s="55"/>
      <c r="G394" s="83">
        <v>39585</v>
      </c>
      <c r="H394" s="35" t="s">
        <v>2799</v>
      </c>
      <c r="I394" s="55" t="s">
        <v>52</v>
      </c>
      <c r="J394" s="118" t="s">
        <v>53</v>
      </c>
      <c r="K394" s="97" t="s">
        <v>54</v>
      </c>
      <c r="L394" s="109" t="s">
        <v>55</v>
      </c>
      <c r="M394" s="55" t="s">
        <v>56</v>
      </c>
      <c r="N394" s="109" t="s">
        <v>32</v>
      </c>
      <c r="O394" s="35" t="s">
        <v>2800</v>
      </c>
      <c r="P394" s="55" t="s">
        <v>2625</v>
      </c>
      <c r="Q394" s="55" t="s">
        <v>2801</v>
      </c>
      <c r="R394" s="55" t="s">
        <v>80</v>
      </c>
      <c r="S394" s="118" t="s">
        <v>2565</v>
      </c>
      <c r="T394" s="55"/>
      <c r="U394" s="109" t="str">
        <f t="shared" si="6"/>
        <v>39585: Christopher John Tuttle, 31, who shot at his brother, is fatally shot by Las Vegas officers after he pointed the weapon at them near Washington Avenue and Jones Boulevard. https://drive.google.com/file/d/0B-l9Ys3cd80fazhpd2lYVTl6T1k/edit?usp=sharing</v>
      </c>
      <c r="V394" s="98"/>
      <c r="W394" s="55">
        <v>395.1</v>
      </c>
      <c r="X394" s="55"/>
      <c r="Y394" s="55"/>
      <c r="Z394" s="55"/>
      <c r="AA394" s="55"/>
      <c r="AB394" s="55"/>
      <c r="AC394" s="1"/>
      <c r="AD394" s="29"/>
      <c r="AE394" s="29"/>
      <c r="AF394" s="29"/>
      <c r="AG394" s="65"/>
    </row>
    <row r="395" spans="1:33" ht="12">
      <c r="A395" s="30">
        <v>41609.887777777803</v>
      </c>
      <c r="B395" s="109" t="s">
        <v>2802</v>
      </c>
      <c r="C395" s="121">
        <v>48</v>
      </c>
      <c r="D395" s="109" t="s">
        <v>23</v>
      </c>
      <c r="E395" s="99" t="s">
        <v>82</v>
      </c>
      <c r="F395" s="109"/>
      <c r="G395" s="42">
        <v>41024</v>
      </c>
      <c r="H395" s="109" t="s">
        <v>2803</v>
      </c>
      <c r="I395" s="109" t="s">
        <v>222</v>
      </c>
      <c r="J395" s="109" t="s">
        <v>2035</v>
      </c>
      <c r="K395" s="98" t="s">
        <v>2804</v>
      </c>
      <c r="L395" s="109" t="s">
        <v>2569</v>
      </c>
      <c r="M395" s="109" t="s">
        <v>2570</v>
      </c>
      <c r="N395" s="109" t="s">
        <v>32</v>
      </c>
      <c r="O395" s="109" t="s">
        <v>2805</v>
      </c>
      <c r="P395" s="109" t="s">
        <v>2806</v>
      </c>
      <c r="Q395" s="109" t="s">
        <v>2807</v>
      </c>
      <c r="R395" s="109" t="s">
        <v>100</v>
      </c>
      <c r="S395" s="109" t="s">
        <v>2573</v>
      </c>
      <c r="T395" s="109"/>
      <c r="U395" s="109" t="str">
        <f t="shared" si="6"/>
        <v>41024: On April 25, Christopher Karl Bullert, 48, supposedly shot himself after officers responded to a call that he was suicidal. KATU reported that the police fired 37mm plastic "less lethal" rounds into the man's home "to break windows in order to look into the house." There was no mention of whether the rounds may have hit Bullert. Officers entered the home hours later and found Bullert dead. http://www.portlandcopwatch.org/PPR57/shootings57.html</v>
      </c>
      <c r="V395" s="98"/>
      <c r="W395" s="109">
        <v>396.1</v>
      </c>
      <c r="X395" s="109"/>
      <c r="Y395" s="109"/>
      <c r="Z395" s="109"/>
      <c r="AA395" s="109"/>
      <c r="AB395" s="109"/>
      <c r="AC395" s="113"/>
      <c r="AD395" s="29"/>
      <c r="AE395" s="29"/>
      <c r="AF395" s="29"/>
      <c r="AG395" s="65"/>
    </row>
    <row r="396" spans="1:33" ht="13">
      <c r="A396" s="30">
        <v>41609.887777777803</v>
      </c>
      <c r="B396" s="55" t="s">
        <v>2808</v>
      </c>
      <c r="C396" s="121">
        <v>44</v>
      </c>
      <c r="D396" s="55" t="s">
        <v>23</v>
      </c>
      <c r="E396" s="55" t="s">
        <v>173</v>
      </c>
      <c r="F396" s="55"/>
      <c r="G396" s="83">
        <v>38104</v>
      </c>
      <c r="H396" s="35" t="s">
        <v>2809</v>
      </c>
      <c r="I396" s="55" t="s">
        <v>52</v>
      </c>
      <c r="J396" s="118" t="s">
        <v>53</v>
      </c>
      <c r="K396" s="97" t="s">
        <v>2619</v>
      </c>
      <c r="L396" s="109" t="s">
        <v>55</v>
      </c>
      <c r="M396" s="55" t="s">
        <v>2688</v>
      </c>
      <c r="N396" s="109" t="s">
        <v>32</v>
      </c>
      <c r="O396" s="35" t="s">
        <v>2810</v>
      </c>
      <c r="P396" s="55" t="s">
        <v>58</v>
      </c>
      <c r="Q396" s="55" t="s">
        <v>2811</v>
      </c>
      <c r="R396" s="55" t="s">
        <v>80</v>
      </c>
      <c r="S396" s="118" t="s">
        <v>2565</v>
      </c>
      <c r="T396" s="55"/>
      <c r="U396" s="109" t="str">
        <f t="shared" si="6"/>
        <v>38104: North Las Vegas narcotics officers with a search warrant crossed their jurisdiction’s boundaries to storm the downtown apartment of drug suspect Cipriano Gerardo Lopez, 44, who fired at them. An officer returned fire, killing him. https://drive.google.com/file/d/0B-l9Ys3cd80fWWR5NWlDNGJ0cUU/edit?usp=sharing</v>
      </c>
      <c r="V396" s="98"/>
      <c r="W396" s="55">
        <v>397.1</v>
      </c>
      <c r="X396" s="55"/>
      <c r="Y396" s="55"/>
      <c r="Z396" s="55"/>
      <c r="AA396" s="55"/>
      <c r="AB396" s="55"/>
      <c r="AC396" s="1"/>
      <c r="AD396" s="29"/>
      <c r="AE396" s="29"/>
      <c r="AF396" s="29"/>
      <c r="AG396" s="65"/>
    </row>
    <row r="397" spans="1:33" ht="12">
      <c r="A397" s="30">
        <v>41609.887777777803</v>
      </c>
      <c r="B397" s="109" t="s">
        <v>2812</v>
      </c>
      <c r="C397" s="121">
        <v>46</v>
      </c>
      <c r="D397" s="109" t="s">
        <v>23</v>
      </c>
      <c r="E397" s="109" t="s">
        <v>40</v>
      </c>
      <c r="F397" s="109" t="s">
        <v>2813</v>
      </c>
      <c r="G397" s="42">
        <v>40505</v>
      </c>
      <c r="H397" s="109" t="s">
        <v>2814</v>
      </c>
      <c r="I397" s="109" t="s">
        <v>222</v>
      </c>
      <c r="J397" s="109" t="s">
        <v>2035</v>
      </c>
      <c r="K397" s="98" t="s">
        <v>2815</v>
      </c>
      <c r="L397" s="109" t="s">
        <v>2569</v>
      </c>
      <c r="M397" s="109" t="s">
        <v>2570</v>
      </c>
      <c r="N397" s="109" t="s">
        <v>2816</v>
      </c>
      <c r="O397" s="109" t="s">
        <v>2817</v>
      </c>
      <c r="P397" s="109" t="s">
        <v>34</v>
      </c>
      <c r="Q397" s="109" t="s">
        <v>2818</v>
      </c>
      <c r="R397" s="109" t="s">
        <v>80</v>
      </c>
      <c r="S397" s="109" t="s">
        <v>2573</v>
      </c>
      <c r="T397" s="109"/>
      <c r="U397" s="109" t="str">
        <f t="shared" si="6"/>
        <v>40505: Portland Oregonian: Police were called on a domestic disturbance. Boehler, 46, died of smoke inhalation, but was shot three times by an officer, and one time by Boehler's stepfather. The gunshots were not fatal. http://media.oregonlive.com/portland_impact/other/Boehler_Detective_Investigation.pdf</v>
      </c>
      <c r="V397" s="98"/>
      <c r="W397" s="109">
        <v>398.1</v>
      </c>
      <c r="X397" s="109"/>
      <c r="Y397" s="109"/>
      <c r="Z397" s="109"/>
      <c r="AA397" s="109"/>
      <c r="AB397" s="109"/>
      <c r="AC397" s="113"/>
      <c r="AD397" s="29"/>
      <c r="AE397" s="29"/>
      <c r="AF397" s="29"/>
      <c r="AG397" s="65"/>
    </row>
    <row r="398" spans="1:33" ht="13">
      <c r="A398" s="30">
        <v>41609.887777777803</v>
      </c>
      <c r="B398" s="55" t="s">
        <v>2819</v>
      </c>
      <c r="C398" s="121">
        <v>37</v>
      </c>
      <c r="D398" s="55" t="s">
        <v>23</v>
      </c>
      <c r="E398" s="55" t="s">
        <v>1728</v>
      </c>
      <c r="F398" s="55" t="s">
        <v>2820</v>
      </c>
      <c r="G398" s="83">
        <v>39523</v>
      </c>
      <c r="H398" s="35" t="s">
        <v>2821</v>
      </c>
      <c r="I398" s="55" t="s">
        <v>52</v>
      </c>
      <c r="J398" s="118" t="s">
        <v>53</v>
      </c>
      <c r="K398" s="97" t="s">
        <v>2822</v>
      </c>
      <c r="L398" s="109" t="s">
        <v>55</v>
      </c>
      <c r="M398" s="55" t="s">
        <v>56</v>
      </c>
      <c r="N398" s="109" t="s">
        <v>32</v>
      </c>
      <c r="O398" s="35" t="s">
        <v>2823</v>
      </c>
      <c r="P398" s="55" t="s">
        <v>2625</v>
      </c>
      <c r="Q398" s="55" t="s">
        <v>2824</v>
      </c>
      <c r="R398" s="55" t="s">
        <v>100</v>
      </c>
      <c r="S398" s="118" t="s">
        <v>2565</v>
      </c>
      <c r="T398" s="55"/>
      <c r="U398" s="109" t="str">
        <f t="shared" si="6"/>
        <v>39523: A suspicious person call led Las Vegas police to an area near the campus of the University of Nevada, Las Vegas, where they confronted Daechull Chung, 37, who came at an officer with a pair of knives. A rookie officer and a two-year veteran shot and killed him. Questions were later raised about whether Chung was lying on the ground when he was shot a second and third time. https://drive.google.com/file/d/0B-l9Ys3cd80fcm9zVWFDSmpaMlU/edit?usp=sharing</v>
      </c>
      <c r="V398" s="98"/>
      <c r="W398" s="55">
        <v>399.1</v>
      </c>
      <c r="X398" s="55"/>
      <c r="Y398" s="55"/>
      <c r="Z398" s="55"/>
      <c r="AA398" s="55"/>
      <c r="AB398" s="55"/>
      <c r="AC398" s="1"/>
      <c r="AD398" s="29"/>
      <c r="AE398" s="29"/>
      <c r="AF398" s="29"/>
      <c r="AG398" s="65"/>
    </row>
    <row r="399" spans="1:33" ht="13">
      <c r="A399" s="30">
        <v>41609.887777777803</v>
      </c>
      <c r="B399" s="55" t="s">
        <v>2825</v>
      </c>
      <c r="C399" s="121">
        <v>22</v>
      </c>
      <c r="D399" s="55" t="s">
        <v>23</v>
      </c>
      <c r="E399" s="55" t="s">
        <v>24</v>
      </c>
      <c r="F399" s="55"/>
      <c r="G399" s="83">
        <v>37808</v>
      </c>
      <c r="H399" s="35" t="s">
        <v>2826</v>
      </c>
      <c r="I399" s="55" t="s">
        <v>52</v>
      </c>
      <c r="J399" s="118" t="s">
        <v>53</v>
      </c>
      <c r="K399" s="97" t="s">
        <v>2619</v>
      </c>
      <c r="L399" s="109" t="s">
        <v>55</v>
      </c>
      <c r="M399" s="55" t="s">
        <v>56</v>
      </c>
      <c r="N399" s="109" t="s">
        <v>32</v>
      </c>
      <c r="O399" s="35" t="s">
        <v>2827</v>
      </c>
      <c r="P399" s="55" t="s">
        <v>58</v>
      </c>
      <c r="Q399" s="55" t="s">
        <v>2828</v>
      </c>
      <c r="R399" s="55" t="s">
        <v>80</v>
      </c>
      <c r="S399" s="118" t="s">
        <v>2565</v>
      </c>
      <c r="T399" s="55"/>
      <c r="U399" s="109" t="str">
        <f t="shared" si="6"/>
        <v>37808: Las Vegas police officer saw a car driving the wrong direction and tried to pull it over. The driver, Damien Morton, wouldn't stop until the intersection of Third Street and Bridger Avenue, where he got out and began running. The officer chased him on foot and saw Morton try unsuccessfully to carjack a vehicle nearby. The officer then saw Morton jump into the passenger window of a car, and the officer fired twice. The car was the same vehicle Morton had been driving, but Morton's girlfriend was behind the wheel, and she drove Morton to a hospital. https://drive.google.com/file/d/0B-l9Ys3cd80fdUFXSjlJQmV0eVk/edit?usp=sharing</v>
      </c>
      <c r="V399" s="98"/>
      <c r="W399" s="55">
        <v>400.1</v>
      </c>
      <c r="X399" s="55"/>
      <c r="Y399" s="55"/>
      <c r="Z399" s="55"/>
      <c r="AA399" s="55"/>
      <c r="AB399" s="55"/>
      <c r="AC399" s="1"/>
      <c r="AD399" s="29"/>
      <c r="AE399" s="29"/>
      <c r="AF399" s="29"/>
      <c r="AG399" s="65"/>
    </row>
    <row r="400" spans="1:33" ht="13">
      <c r="A400" s="30">
        <v>41609.887777777803</v>
      </c>
      <c r="B400" s="55" t="s">
        <v>2829</v>
      </c>
      <c r="C400" s="121">
        <v>26</v>
      </c>
      <c r="D400" s="55" t="s">
        <v>23</v>
      </c>
      <c r="E400" s="55" t="s">
        <v>24</v>
      </c>
      <c r="F400" s="55"/>
      <c r="G400" s="83">
        <v>40260</v>
      </c>
      <c r="H400" s="35" t="s">
        <v>2830</v>
      </c>
      <c r="I400" s="55" t="s">
        <v>52</v>
      </c>
      <c r="J400" s="118" t="s">
        <v>53</v>
      </c>
      <c r="K400" s="97" t="s">
        <v>2613</v>
      </c>
      <c r="L400" s="109" t="s">
        <v>55</v>
      </c>
      <c r="M400" s="55" t="s">
        <v>56</v>
      </c>
      <c r="N400" s="109" t="s">
        <v>32</v>
      </c>
      <c r="O400" s="35" t="s">
        <v>2831</v>
      </c>
      <c r="P400" s="55" t="s">
        <v>2625</v>
      </c>
      <c r="Q400" s="55" t="s">
        <v>2832</v>
      </c>
      <c r="R400" s="55" t="s">
        <v>80</v>
      </c>
      <c r="S400" s="118" t="s">
        <v>2565</v>
      </c>
      <c r="T400" s="55"/>
      <c r="U400" s="109" t="str">
        <f t="shared" si="6"/>
        <v>40260: A Las Vegas police officer was shot while chasing a robbery suspect through the backyards of a northwest Las Vegas neighborhood. A fellow officer fatally shot Damon Edward Beal, 26. https://drive.google.com/file/d/0B-l9Ys3cd80fMnhHSV9CYmVGT1E/edit?usp=sharing</v>
      </c>
      <c r="V400" s="98"/>
      <c r="W400" s="55">
        <v>401.1</v>
      </c>
      <c r="X400" s="55"/>
      <c r="Y400" s="55"/>
      <c r="Z400" s="55"/>
      <c r="AA400" s="55"/>
      <c r="AB400" s="55"/>
      <c r="AC400" s="1"/>
      <c r="AD400" s="29"/>
      <c r="AE400" s="29"/>
      <c r="AF400" s="29"/>
      <c r="AG400" s="65"/>
    </row>
    <row r="401" spans="1:33" ht="12">
      <c r="A401" s="30">
        <v>41609.887777777803</v>
      </c>
      <c r="B401" s="109" t="s">
        <v>2833</v>
      </c>
      <c r="C401" s="121">
        <v>23</v>
      </c>
      <c r="D401" s="109" t="s">
        <v>23</v>
      </c>
      <c r="E401" s="109" t="s">
        <v>40</v>
      </c>
      <c r="F401" s="109"/>
      <c r="G401" s="42">
        <v>37234</v>
      </c>
      <c r="H401" s="109" t="s">
        <v>2834</v>
      </c>
      <c r="I401" s="109" t="s">
        <v>222</v>
      </c>
      <c r="J401" s="109" t="s">
        <v>2035</v>
      </c>
      <c r="K401" s="98" t="s">
        <v>2815</v>
      </c>
      <c r="L401" s="109" t="s">
        <v>2569</v>
      </c>
      <c r="M401" s="109" t="s">
        <v>2570</v>
      </c>
      <c r="N401" s="109" t="s">
        <v>32</v>
      </c>
      <c r="O401" s="109" t="s">
        <v>2835</v>
      </c>
      <c r="P401" s="109" t="s">
        <v>34</v>
      </c>
      <c r="Q401" s="109" t="s">
        <v>2836</v>
      </c>
      <c r="R401" s="118" t="s">
        <v>36</v>
      </c>
      <c r="S401" s="109" t="s">
        <v>2573</v>
      </c>
      <c r="T401" s="109"/>
      <c r="U401" s="109" t="str">
        <f t="shared" si="6"/>
        <v>37234: Officers responded to reports of an armed robbery of Village Inn Restaurant at Southeast 103rd Avenue and Stark Street. Officers stopped Cromb on a bicycle and asked to pat him down; Cromb fled and eventually pulled out what looked like a gun, at which point the officers both shot at him. Cromb died of a single gunshot wound; police found an inoperable pellet gun at his side. http://www.portlandoregon.gov/police/pbnotify.cfm?action=ViewContent&amp;content_id=109</v>
      </c>
      <c r="V401" s="98"/>
      <c r="W401" s="109">
        <v>402.1</v>
      </c>
      <c r="X401" s="109"/>
      <c r="Y401" s="109"/>
      <c r="Z401" s="109"/>
      <c r="AA401" s="109"/>
      <c r="AB401" s="109"/>
      <c r="AC401" s="113"/>
      <c r="AD401" s="29"/>
      <c r="AE401" s="29"/>
      <c r="AF401" s="29"/>
      <c r="AG401" s="65"/>
    </row>
    <row r="402" spans="1:33" ht="13">
      <c r="A402" s="30">
        <v>41609.887777777803</v>
      </c>
      <c r="B402" s="55" t="s">
        <v>2837</v>
      </c>
      <c r="C402" s="121">
        <v>23</v>
      </c>
      <c r="D402" s="55" t="s">
        <v>23</v>
      </c>
      <c r="E402" s="55" t="s">
        <v>173</v>
      </c>
      <c r="F402" s="55"/>
      <c r="G402" s="83">
        <v>37918</v>
      </c>
      <c r="H402" s="35" t="s">
        <v>2838</v>
      </c>
      <c r="I402" s="55" t="s">
        <v>52</v>
      </c>
      <c r="J402" s="118" t="s">
        <v>53</v>
      </c>
      <c r="K402" s="97" t="s">
        <v>2839</v>
      </c>
      <c r="L402" s="109" t="s">
        <v>55</v>
      </c>
      <c r="M402" s="55" t="s">
        <v>56</v>
      </c>
      <c r="N402" s="109" t="s">
        <v>32</v>
      </c>
      <c r="O402" s="35" t="s">
        <v>2840</v>
      </c>
      <c r="P402" s="55" t="s">
        <v>949</v>
      </c>
      <c r="Q402" s="55" t="s">
        <v>2841</v>
      </c>
      <c r="R402" s="55" t="s">
        <v>80</v>
      </c>
      <c r="S402" s="118" t="s">
        <v>2565</v>
      </c>
      <c r="T402" s="55"/>
      <c r="U402" s="109" t="str">
        <f t="shared" si="6"/>
        <v>37918: In a nearly unprecedented two-hour crime spree, Daniel Nunez, 23, killed a man in a home invasion, killed a police dog, hit two pedestrians with a stolen vehicle, shot at officers and hijacked five vehicles, including two police vehicles, before killing himself. Officers caught up to Nunez at Lake Mead Boulevard and Tenaya Way, where Nunez stopped, got out and immediately began firing on them with two handguns. Officers returned fire, but Nunez was able to take a vehicle. He killed the police dog inside and drove east on Lake Mead to southbound U.S. Highway 95. Shortly after entering the freeway he shot himself in the head. http://www.reviewjournal.com/news/deadly-force/incident/297</v>
      </c>
      <c r="V402" s="98"/>
      <c r="W402" s="55">
        <v>403.1</v>
      </c>
      <c r="X402" s="55"/>
      <c r="Y402" s="55"/>
      <c r="Z402" s="55"/>
      <c r="AA402" s="55"/>
      <c r="AB402" s="55"/>
      <c r="AC402" s="1"/>
      <c r="AD402" s="29"/>
      <c r="AE402" s="29"/>
      <c r="AF402" s="29"/>
      <c r="AG402" s="65"/>
    </row>
    <row r="403" spans="1:33" ht="12">
      <c r="A403" s="30">
        <v>41609.887777777803</v>
      </c>
      <c r="B403" s="55" t="s">
        <v>2842</v>
      </c>
      <c r="C403" s="121">
        <v>39</v>
      </c>
      <c r="D403" s="55" t="s">
        <v>23</v>
      </c>
      <c r="E403" s="99" t="s">
        <v>24</v>
      </c>
      <c r="F403" s="55"/>
      <c r="G403" s="63">
        <v>41215</v>
      </c>
      <c r="H403" s="55" t="s">
        <v>2843</v>
      </c>
      <c r="I403" s="55" t="s">
        <v>52</v>
      </c>
      <c r="J403" s="118" t="s">
        <v>53</v>
      </c>
      <c r="K403" s="97" t="s">
        <v>2822</v>
      </c>
      <c r="L403" s="109" t="s">
        <v>55</v>
      </c>
      <c r="M403" s="55" t="s">
        <v>56</v>
      </c>
      <c r="N403" s="109" t="s">
        <v>32</v>
      </c>
      <c r="O403" s="55" t="s">
        <v>2844</v>
      </c>
      <c r="P403" s="55" t="s">
        <v>58</v>
      </c>
      <c r="Q403" s="55" t="s">
        <v>2845</v>
      </c>
      <c r="R403" s="55" t="s">
        <v>80</v>
      </c>
      <c r="S403" s="118" t="s">
        <v>2565</v>
      </c>
      <c r="T403" s="55"/>
      <c r="U403" s="109" t="str">
        <f t="shared" si="6"/>
        <v>41215: Las Vegas police officers went to the Siegel Suites after Daniel Taiwan Hathorne refused to vacate his room and threatened to take hostages if management tried to evict him. Hathorne ran when police arrived and grabbed an elderly woman along Cambridge Street. He held two knives to the woman's neck, prompting officers to shoot. He died at the hospital. https://drive.google.com/file/d/0B-l9Ys3cd80fdlVObURrNUVFWEE/edit?usp=sharing</v>
      </c>
      <c r="V403" s="98"/>
      <c r="W403" s="55">
        <v>404.1</v>
      </c>
      <c r="X403" s="55"/>
      <c r="Y403" s="55"/>
      <c r="Z403" s="55"/>
      <c r="AA403" s="55"/>
      <c r="AB403" s="55"/>
      <c r="AC403" s="1"/>
      <c r="AD403" s="29"/>
      <c r="AE403" s="29"/>
      <c r="AF403" s="29"/>
      <c r="AG403" s="65"/>
    </row>
    <row r="404" spans="1:33" ht="13">
      <c r="A404" s="30">
        <v>41609.887777777803</v>
      </c>
      <c r="B404" s="55" t="s">
        <v>2846</v>
      </c>
      <c r="C404" s="121">
        <v>33</v>
      </c>
      <c r="D404" s="55" t="s">
        <v>23</v>
      </c>
      <c r="E404" s="109" t="s">
        <v>40</v>
      </c>
      <c r="F404" s="55"/>
      <c r="G404" s="83">
        <v>38397</v>
      </c>
      <c r="H404" s="35" t="s">
        <v>2847</v>
      </c>
      <c r="I404" s="55" t="s">
        <v>52</v>
      </c>
      <c r="J404" s="118" t="s">
        <v>53</v>
      </c>
      <c r="K404" s="97" t="s">
        <v>2848</v>
      </c>
      <c r="L404" s="109" t="s">
        <v>55</v>
      </c>
      <c r="M404" s="55" t="s">
        <v>56</v>
      </c>
      <c r="N404" s="109" t="s">
        <v>32</v>
      </c>
      <c r="O404" s="35" t="s">
        <v>2849</v>
      </c>
      <c r="P404" s="55" t="s">
        <v>58</v>
      </c>
      <c r="Q404" s="55" t="s">
        <v>2850</v>
      </c>
      <c r="R404" s="55" t="s">
        <v>100</v>
      </c>
      <c r="S404" s="118" t="s">
        <v>2565</v>
      </c>
      <c r="T404" s="55"/>
      <c r="U404" s="109" t="str">
        <f t="shared" si="6"/>
        <v>38397: Facing a hostage situation, Las Vegas SWAT officers enter a home at 955 East Twain Avenue to find Daniel Vincent Kloskowski, 33, with a knife to his mother’s throat. An officer fires a single deadly shot. https://drive.google.com/file/d/0B-l9Ys3cd80fM0NBX0o2bDdHQUE/edit?usp=sharing</v>
      </c>
      <c r="V404" s="98"/>
      <c r="W404" s="55">
        <v>405.1</v>
      </c>
      <c r="X404" s="55"/>
      <c r="Y404" s="55"/>
      <c r="Z404" s="55"/>
      <c r="AA404" s="55"/>
      <c r="AB404" s="55"/>
      <c r="AC404" s="1"/>
      <c r="AD404" s="29"/>
      <c r="AE404" s="29"/>
      <c r="AF404" s="29"/>
      <c r="AG404" s="65"/>
    </row>
    <row r="405" spans="1:33" ht="12">
      <c r="A405" s="30">
        <v>41609.887777777803</v>
      </c>
      <c r="B405" s="109" t="s">
        <v>2851</v>
      </c>
      <c r="C405" s="121">
        <v>26</v>
      </c>
      <c r="D405" s="109" t="s">
        <v>23</v>
      </c>
      <c r="E405" s="109" t="s">
        <v>24</v>
      </c>
      <c r="F405" s="109" t="s">
        <v>2852</v>
      </c>
      <c r="G405" s="42">
        <v>40733</v>
      </c>
      <c r="H405" s="109" t="s">
        <v>2853</v>
      </c>
      <c r="I405" s="109" t="s">
        <v>222</v>
      </c>
      <c r="J405" s="109" t="s">
        <v>2035</v>
      </c>
      <c r="K405" s="98" t="s">
        <v>2815</v>
      </c>
      <c r="L405" s="109" t="s">
        <v>2569</v>
      </c>
      <c r="M405" s="109" t="s">
        <v>2570</v>
      </c>
      <c r="N405" s="109" t="s">
        <v>1818</v>
      </c>
      <c r="O405" s="109" t="s">
        <v>2854</v>
      </c>
      <c r="P405" s="109" t="s">
        <v>34</v>
      </c>
      <c r="Q405" s="109" t="s">
        <v>2855</v>
      </c>
      <c r="R405" s="109" t="s">
        <v>2856</v>
      </c>
      <c r="S405" s="109" t="s">
        <v>2573</v>
      </c>
      <c r="T405" s="109"/>
      <c r="U405" s="109" t="str">
        <f t="shared" si="6"/>
        <v>40733: Stopped for no taillight gave Portland police "false information" and then ran from police. After he was caught by police, he suffered a medical problem and died at a local hospital before he got to jail. http://www.oregonlive.com/portland/index.ssf/2011/07/man_who_died_in_portland_polic.html</v>
      </c>
      <c r="V405" s="98"/>
      <c r="W405" s="109">
        <v>406.1</v>
      </c>
      <c r="X405" s="109"/>
      <c r="Y405" s="109"/>
      <c r="Z405" s="109"/>
      <c r="AA405" s="109"/>
      <c r="AB405" s="109"/>
      <c r="AC405" s="113"/>
      <c r="AD405" s="29"/>
      <c r="AE405" s="29"/>
      <c r="AF405" s="29"/>
      <c r="AG405" s="65"/>
    </row>
    <row r="406" spans="1:33" ht="12">
      <c r="A406" s="30">
        <v>41609.887777777803</v>
      </c>
      <c r="B406" s="109" t="s">
        <v>2857</v>
      </c>
      <c r="C406" s="121">
        <v>45</v>
      </c>
      <c r="D406" s="109" t="s">
        <v>23</v>
      </c>
      <c r="E406" s="109" t="s">
        <v>40</v>
      </c>
      <c r="F406" s="109" t="s">
        <v>2858</v>
      </c>
      <c r="G406" s="42">
        <v>40529</v>
      </c>
      <c r="H406" s="109" t="s">
        <v>2859</v>
      </c>
      <c r="I406" s="109" t="s">
        <v>222</v>
      </c>
      <c r="J406" s="109" t="s">
        <v>2035</v>
      </c>
      <c r="K406" s="98" t="s">
        <v>2815</v>
      </c>
      <c r="L406" s="109" t="s">
        <v>2569</v>
      </c>
      <c r="M406" s="109" t="s">
        <v>2570</v>
      </c>
      <c r="N406" s="109" t="s">
        <v>32</v>
      </c>
      <c r="O406" s="109" t="s">
        <v>2860</v>
      </c>
      <c r="P406" s="109" t="s">
        <v>34</v>
      </c>
      <c r="Q406" s="109" t="s">
        <v>2861</v>
      </c>
      <c r="R406" s="109" t="s">
        <v>80</v>
      </c>
      <c r="S406" s="109" t="s">
        <v>2573</v>
      </c>
      <c r="T406" s="109"/>
      <c r="U406" s="109" t="str">
        <f t="shared" si="6"/>
        <v>40529: Police were called to the Ventura Park Plaza for a report of armed threats. The 45-year-old man, later identified as Darryel Dwayne Ferguson, was armed with a handgun, the report claimed. When the two officers encountered Ferguson they fired their weapons. Ferguson died of his injuries. http://www.oregonlive.com/portland/index.ssf/2010/12/police_shoot_and_kill_46-year-.html</v>
      </c>
      <c r="V406" s="98"/>
      <c r="W406" s="109">
        <v>407.1</v>
      </c>
      <c r="X406" s="109"/>
      <c r="Y406" s="109"/>
      <c r="Z406" s="109"/>
      <c r="AA406" s="109"/>
      <c r="AB406" s="109"/>
      <c r="AC406" s="113"/>
      <c r="AD406" s="29"/>
      <c r="AE406" s="29"/>
      <c r="AF406" s="29"/>
      <c r="AG406" s="65"/>
    </row>
    <row r="407" spans="1:33" ht="13">
      <c r="A407" s="30">
        <v>41609.887777777803</v>
      </c>
      <c r="B407" s="55" t="s">
        <v>2862</v>
      </c>
      <c r="C407" s="121">
        <v>46</v>
      </c>
      <c r="D407" s="55" t="s">
        <v>23</v>
      </c>
      <c r="E407" s="109" t="s">
        <v>40</v>
      </c>
      <c r="F407" s="55"/>
      <c r="G407" s="83">
        <v>39122</v>
      </c>
      <c r="H407" s="35" t="s">
        <v>2863</v>
      </c>
      <c r="I407" s="55" t="s">
        <v>52</v>
      </c>
      <c r="J407" s="118" t="s">
        <v>53</v>
      </c>
      <c r="K407" s="97" t="s">
        <v>2864</v>
      </c>
      <c r="L407" s="109" t="s">
        <v>55</v>
      </c>
      <c r="M407" s="55" t="s">
        <v>2865</v>
      </c>
      <c r="N407" s="109" t="s">
        <v>32</v>
      </c>
      <c r="O407" s="35" t="s">
        <v>2866</v>
      </c>
      <c r="P407" s="55" t="s">
        <v>58</v>
      </c>
      <c r="Q407" s="55" t="s">
        <v>2867</v>
      </c>
      <c r="R407" s="55" t="s">
        <v>80</v>
      </c>
      <c r="S407" s="118" t="s">
        <v>2565</v>
      </c>
      <c r="T407" s="55"/>
      <c r="U407" s="109" t="str">
        <f t="shared" si="6"/>
        <v>39122: A friendly conversation between a U.S. Fish and Wildlife Service officer and a man he wants to keep from off-roading in a remote wilderness area about 25 miles northwest of Las Vegas turned violent when David Collopy, 46, pulled out a handgun. Believing his life was in jeopardy, the ranger fired at Collopy, killing him. http://unitedstatesparkrangerlodge.yuku.com/sreply/121/Corps-of-Engineers-Ranger-shot</v>
      </c>
      <c r="V407" s="98"/>
      <c r="W407" s="55">
        <v>408.1</v>
      </c>
      <c r="X407" s="55"/>
      <c r="Y407" s="55"/>
      <c r="Z407" s="55"/>
      <c r="AA407" s="55"/>
      <c r="AB407" s="55"/>
      <c r="AC407" s="1"/>
      <c r="AD407" s="29"/>
      <c r="AE407" s="29"/>
      <c r="AF407" s="29"/>
      <c r="AG407" s="65"/>
    </row>
    <row r="408" spans="1:33" ht="12">
      <c r="A408" s="30">
        <v>41609.887777777803</v>
      </c>
      <c r="B408" s="109" t="s">
        <v>2868</v>
      </c>
      <c r="C408" s="121">
        <v>52</v>
      </c>
      <c r="D408" s="109" t="s">
        <v>23</v>
      </c>
      <c r="E408" s="109" t="s">
        <v>40</v>
      </c>
      <c r="F408" s="109" t="s">
        <v>2869</v>
      </c>
      <c r="G408" s="42">
        <v>39033</v>
      </c>
      <c r="H408" s="109" t="s">
        <v>2870</v>
      </c>
      <c r="I408" s="109" t="s">
        <v>222</v>
      </c>
      <c r="J408" s="109" t="s">
        <v>2035</v>
      </c>
      <c r="K408" s="98" t="s">
        <v>2871</v>
      </c>
      <c r="L408" s="109" t="s">
        <v>2569</v>
      </c>
      <c r="M408" s="109" t="s">
        <v>2570</v>
      </c>
      <c r="N408" s="109" t="s">
        <v>32</v>
      </c>
      <c r="O408" s="109" t="s">
        <v>2872</v>
      </c>
      <c r="P408" s="109" t="s">
        <v>36</v>
      </c>
      <c r="Q408" s="109" t="s">
        <v>2873</v>
      </c>
      <c r="R408" s="118" t="s">
        <v>36</v>
      </c>
      <c r="S408" s="109" t="s">
        <v>2573</v>
      </c>
      <c r="T408" s="109"/>
      <c r="U408" s="109" t="str">
        <f t="shared" si="6"/>
        <v>39033: Three officers were attempting to arrest on a felony warrant. Even after being shot, he refused to obey orders to show his hands. Officers shot him again. No weapon was found on or near him. http://www.katu.com/news/4633236.html</v>
      </c>
      <c r="V408" s="98"/>
      <c r="W408" s="109">
        <v>409.1</v>
      </c>
      <c r="X408" s="109"/>
      <c r="Y408" s="109"/>
      <c r="Z408" s="109"/>
      <c r="AA408" s="109"/>
      <c r="AB408" s="109"/>
      <c r="AC408" s="113"/>
      <c r="AD408" s="29"/>
      <c r="AE408" s="29"/>
      <c r="AF408" s="29"/>
      <c r="AG408" s="65"/>
    </row>
    <row r="409" spans="1:33" ht="13">
      <c r="A409" s="30">
        <v>41609.887777777803</v>
      </c>
      <c r="B409" s="55" t="s">
        <v>2874</v>
      </c>
      <c r="C409" s="121">
        <v>32</v>
      </c>
      <c r="D409" s="55" t="s">
        <v>23</v>
      </c>
      <c r="E409" s="55" t="s">
        <v>40</v>
      </c>
      <c r="F409" s="55"/>
      <c r="G409" s="83">
        <v>37844</v>
      </c>
      <c r="H409" s="35" t="s">
        <v>2875</v>
      </c>
      <c r="I409" s="55" t="s">
        <v>52</v>
      </c>
      <c r="J409" s="118" t="s">
        <v>53</v>
      </c>
      <c r="K409" s="97" t="s">
        <v>2676</v>
      </c>
      <c r="L409" s="109" t="s">
        <v>55</v>
      </c>
      <c r="M409" s="55" t="s">
        <v>56</v>
      </c>
      <c r="N409" s="109" t="s">
        <v>32</v>
      </c>
      <c r="O409" s="35" t="s">
        <v>2876</v>
      </c>
      <c r="P409" s="55" t="s">
        <v>58</v>
      </c>
      <c r="Q409" s="55" t="s">
        <v>2877</v>
      </c>
      <c r="R409" s="55" t="s">
        <v>80</v>
      </c>
      <c r="S409" s="118" t="s">
        <v>2565</v>
      </c>
      <c r="T409" s="55"/>
      <c r="U409" s="109" t="str">
        <f t="shared" si="6"/>
        <v>37844: David Jeffrey Freeman, 32, who resigned from the Las Vegas police because of a prescription drug dependency, kidnapped a doctor at gunpoint and took him to a pharmacy to get more pills in southeast Las Vegas. After a standoff in which Freemon pointed a gun at the doctor, who was handcuffed in the passenger seat, Freeman was shot and killed by Las Vegas police. https://drive.google.com/file/d/0B-l9Ys3cd80fT3BtSGdjTXhIc28/edit?usp=sharing</v>
      </c>
      <c r="V409" s="98"/>
      <c r="W409" s="55">
        <v>410.1</v>
      </c>
      <c r="X409" s="55"/>
      <c r="Y409" s="55"/>
      <c r="Z409" s="55"/>
      <c r="AA409" s="55"/>
      <c r="AB409" s="55"/>
      <c r="AC409" s="1"/>
      <c r="AD409" s="29"/>
      <c r="AE409" s="29"/>
      <c r="AF409" s="29"/>
      <c r="AG409" s="65"/>
    </row>
    <row r="410" spans="1:33" ht="13">
      <c r="A410" s="30">
        <v>41609.887777777803</v>
      </c>
      <c r="B410" s="55" t="s">
        <v>2878</v>
      </c>
      <c r="C410" s="121">
        <v>27</v>
      </c>
      <c r="D410" s="55" t="s">
        <v>23</v>
      </c>
      <c r="E410" s="55" t="s">
        <v>173</v>
      </c>
      <c r="F410" s="55"/>
      <c r="G410" s="83">
        <v>36908</v>
      </c>
      <c r="H410" s="35" t="s">
        <v>2879</v>
      </c>
      <c r="I410" s="55" t="s">
        <v>52</v>
      </c>
      <c r="J410" s="118" t="s">
        <v>53</v>
      </c>
      <c r="K410" s="97" t="s">
        <v>2880</v>
      </c>
      <c r="L410" s="109" t="s">
        <v>55</v>
      </c>
      <c r="M410" s="55" t="s">
        <v>56</v>
      </c>
      <c r="N410" s="109" t="s">
        <v>32</v>
      </c>
      <c r="O410" s="35" t="s">
        <v>2881</v>
      </c>
      <c r="P410" s="55" t="s">
        <v>58</v>
      </c>
      <c r="Q410" s="55" t="s">
        <v>2882</v>
      </c>
      <c r="R410" s="55" t="s">
        <v>100</v>
      </c>
      <c r="S410" s="118" t="s">
        <v>2565</v>
      </c>
      <c r="T410" s="55"/>
      <c r="U410" s="109" t="str">
        <f t="shared" si="6"/>
        <v>36908: An attempt in southeast Las Vegas to get a man committed to a psychiatric facility turns violent when the man comes at police with a knife. Las Vegas officers are unable to subdue David Michael Herrera, 27, with a beanbag gun and pepper spray, leading one to shoot. https://drive.google.com/file/d/0B-l9Ys3cd80fYXdsbkdva05DY2s/edit?usp=sharing</v>
      </c>
      <c r="V410" s="98"/>
      <c r="W410" s="55">
        <v>411.1</v>
      </c>
      <c r="X410" s="55"/>
      <c r="Y410" s="55"/>
      <c r="Z410" s="55"/>
      <c r="AA410" s="55"/>
      <c r="AB410" s="55"/>
      <c r="AC410" s="1"/>
      <c r="AD410" s="29"/>
      <c r="AE410" s="29"/>
      <c r="AF410" s="29"/>
      <c r="AG410" s="65"/>
    </row>
    <row r="411" spans="1:33" ht="13">
      <c r="A411" s="30">
        <v>41609.887777777803</v>
      </c>
      <c r="B411" s="55" t="s">
        <v>2883</v>
      </c>
      <c r="C411" s="121">
        <v>40</v>
      </c>
      <c r="D411" s="55" t="s">
        <v>23</v>
      </c>
      <c r="E411" s="55" t="s">
        <v>40</v>
      </c>
      <c r="F411" s="55"/>
      <c r="G411" s="83">
        <v>37431</v>
      </c>
      <c r="H411" s="35" t="s">
        <v>2884</v>
      </c>
      <c r="I411" s="55" t="s">
        <v>52</v>
      </c>
      <c r="J411" s="118" t="s">
        <v>53</v>
      </c>
      <c r="K411" s="97" t="s">
        <v>2848</v>
      </c>
      <c r="L411" s="109" t="s">
        <v>55</v>
      </c>
      <c r="M411" s="55" t="s">
        <v>56</v>
      </c>
      <c r="N411" s="109" t="s">
        <v>32</v>
      </c>
      <c r="O411" s="35" t="s">
        <v>2885</v>
      </c>
      <c r="P411" s="55" t="s">
        <v>58</v>
      </c>
      <c r="Q411" s="55" t="s">
        <v>2886</v>
      </c>
      <c r="R411" s="55" t="s">
        <v>80</v>
      </c>
      <c r="S411" s="118" t="s">
        <v>2565</v>
      </c>
      <c r="T411" s="55"/>
      <c r="U411" s="109" t="str">
        <f t="shared" si="6"/>
        <v>37431: Las Vegas police were patrolling an alleyway in an area known for high drug activity when they saw a small boy in a diaper walking by himself. One of the officers recognized him as the son of David Orr, who had lost custody of the boy that year. Police called Child Protective Services, who told them to take the boy into custody. Orr confronted the officers and became upset, eventually retrieving what later turned out to be a BB gun. He pointed it at an officer, who, believing it was a real gun, fired once. https://drive.google.com/file/d/0B-l9Ys3cd80fbTluRzNmbEEtalE/edit?usp=sharing</v>
      </c>
      <c r="V411" s="98"/>
      <c r="W411" s="55">
        <v>412.1</v>
      </c>
      <c r="X411" s="55"/>
      <c r="Y411" s="55"/>
      <c r="Z411" s="55"/>
      <c r="AA411" s="55"/>
      <c r="AB411" s="55"/>
      <c r="AC411" s="1"/>
      <c r="AD411" s="29"/>
      <c r="AE411" s="29"/>
      <c r="AF411" s="29"/>
      <c r="AG411" s="65"/>
    </row>
    <row r="412" spans="1:33" ht="13">
      <c r="A412" s="30">
        <v>41609.887777777803</v>
      </c>
      <c r="B412" s="55" t="s">
        <v>2887</v>
      </c>
      <c r="C412" s="121">
        <v>32</v>
      </c>
      <c r="D412" s="55" t="s">
        <v>23</v>
      </c>
      <c r="E412" s="55" t="s">
        <v>173</v>
      </c>
      <c r="F412" s="55"/>
      <c r="G412" s="83">
        <v>40652</v>
      </c>
      <c r="H412" s="35" t="s">
        <v>2888</v>
      </c>
      <c r="I412" s="55" t="s">
        <v>52</v>
      </c>
      <c r="J412" s="118" t="s">
        <v>53</v>
      </c>
      <c r="K412" s="97" t="s">
        <v>2822</v>
      </c>
      <c r="L412" s="109" t="s">
        <v>55</v>
      </c>
      <c r="M412" s="55" t="s">
        <v>56</v>
      </c>
      <c r="N412" s="109" t="s">
        <v>32</v>
      </c>
      <c r="O412" s="35" t="s">
        <v>2889</v>
      </c>
      <c r="P412" s="55" t="s">
        <v>58</v>
      </c>
      <c r="Q412" s="55" t="s">
        <v>2890</v>
      </c>
      <c r="R412" s="55" t="s">
        <v>80</v>
      </c>
      <c r="S412" s="118" t="s">
        <v>2565</v>
      </c>
      <c r="T412" s="55"/>
      <c r="U412" s="109" t="str">
        <f t="shared" si="6"/>
        <v>40652: Las Vegas police officers tried to pull over a car they saw speeding and weaving on Flamingo Road near Swenson Street. The officers spun the car, driven by David Paul Gonzalez, disabling it. Gonzalez got out of the car, fired once, and ran a short distance before firing again at the officers. One officer returned fire, killing him. https://drive.google.com/file/d/0B-l9Ys3cd80feEI1ckpobmlEM2M/edit?usp=sharing</v>
      </c>
      <c r="V412" s="98"/>
      <c r="W412" s="55">
        <v>413.1</v>
      </c>
      <c r="X412" s="55"/>
      <c r="Y412" s="55"/>
      <c r="Z412" s="55"/>
      <c r="AA412" s="55"/>
      <c r="AB412" s="55"/>
      <c r="AC412" s="1"/>
      <c r="AD412" s="29"/>
      <c r="AE412" s="29"/>
      <c r="AF412" s="29"/>
      <c r="AG412" s="65"/>
    </row>
    <row r="413" spans="1:33" ht="13">
      <c r="A413" s="30">
        <v>41609.887777777803</v>
      </c>
      <c r="B413" s="55" t="s">
        <v>2891</v>
      </c>
      <c r="C413" s="121">
        <v>48</v>
      </c>
      <c r="D413" s="55" t="s">
        <v>23</v>
      </c>
      <c r="E413" s="55" t="s">
        <v>40</v>
      </c>
      <c r="F413" s="55"/>
      <c r="G413" s="83">
        <v>38338</v>
      </c>
      <c r="H413" s="35" t="s">
        <v>2892</v>
      </c>
      <c r="I413" s="55" t="s">
        <v>52</v>
      </c>
      <c r="J413" s="118" t="s">
        <v>53</v>
      </c>
      <c r="K413" s="97" t="s">
        <v>2893</v>
      </c>
      <c r="L413" s="109" t="s">
        <v>55</v>
      </c>
      <c r="M413" s="55" t="s">
        <v>56</v>
      </c>
      <c r="N413" s="109" t="s">
        <v>32</v>
      </c>
      <c r="O413" s="35" t="s">
        <v>2894</v>
      </c>
      <c r="P413" s="55" t="s">
        <v>58</v>
      </c>
      <c r="Q413" s="55" t="s">
        <v>2895</v>
      </c>
      <c r="R413" s="55" t="s">
        <v>80</v>
      </c>
      <c r="S413" s="118" t="s">
        <v>2565</v>
      </c>
      <c r="T413" s="55"/>
      <c r="U413" s="109" t="str">
        <f t="shared" si="6"/>
        <v>38338: A Las Vegas police officer, one of many officers who responded to a domestic disturbance call in Spring Valley, fatally shot David William Higgins after he charged Rodriguez with a knife inside the home. https://drive.google.com/file/d/0B-l9Ys3cd80fcGhwdFBfak5OZTg/edit?usp=sharing</v>
      </c>
      <c r="V413" s="98"/>
      <c r="W413" s="55">
        <v>414.1</v>
      </c>
      <c r="X413" s="55"/>
      <c r="Y413" s="55"/>
      <c r="Z413" s="55"/>
      <c r="AA413" s="55"/>
      <c r="AB413" s="55"/>
      <c r="AC413" s="1"/>
      <c r="AD413" s="29"/>
      <c r="AE413" s="29"/>
      <c r="AF413" s="29"/>
      <c r="AG413" s="65"/>
    </row>
    <row r="414" spans="1:33" ht="12">
      <c r="A414" s="30">
        <v>41609.887777777803</v>
      </c>
      <c r="B414" s="109" t="s">
        <v>2896</v>
      </c>
      <c r="C414" s="121">
        <v>30</v>
      </c>
      <c r="D414" s="109" t="s">
        <v>23</v>
      </c>
      <c r="E414" s="109" t="s">
        <v>24</v>
      </c>
      <c r="F414" s="109"/>
      <c r="G414" s="42">
        <v>40681</v>
      </c>
      <c r="H414" s="109" t="s">
        <v>2897</v>
      </c>
      <c r="I414" s="109" t="s">
        <v>2598</v>
      </c>
      <c r="J414" s="109" t="s">
        <v>85</v>
      </c>
      <c r="K414" s="98" t="s">
        <v>2898</v>
      </c>
      <c r="L414" s="109" t="s">
        <v>270</v>
      </c>
      <c r="M414" s="109" t="s">
        <v>2600</v>
      </c>
      <c r="N414" s="109" t="s">
        <v>32</v>
      </c>
      <c r="O414" s="109" t="s">
        <v>2899</v>
      </c>
      <c r="P414" s="109" t="s">
        <v>58</v>
      </c>
      <c r="Q414" s="109" t="s">
        <v>2900</v>
      </c>
      <c r="R414" s="109" t="s">
        <v>80</v>
      </c>
      <c r="S414" s="109" t="s">
        <v>2603</v>
      </c>
      <c r="T414" s="109"/>
      <c r="U414" s="109" t="str">
        <f t="shared" si="6"/>
        <v>40681: Davon Jackson was shot and killed after he, John Sloan and a third man were stopped by Oakland police. Police said the men were armed and confrontational. Moments later, police shot Davon Jackson in the side while he sat in the driver's seat and John Sloan in the back of the head while he ran away. http://www.mercurynews.com/cupertino/ci_20976064/four-men-charged-conspiracy-attempted-murder-oakland</v>
      </c>
      <c r="V414" s="98"/>
      <c r="W414" s="109">
        <v>415.1</v>
      </c>
      <c r="X414" s="109"/>
      <c r="Y414" s="109"/>
      <c r="Z414" s="109"/>
      <c r="AA414" s="109"/>
      <c r="AB414" s="109"/>
      <c r="AC414" s="113"/>
      <c r="AD414" s="29"/>
      <c r="AE414" s="29"/>
      <c r="AF414" s="29"/>
      <c r="AG414" s="65"/>
    </row>
    <row r="415" spans="1:33" ht="13">
      <c r="A415" s="30">
        <v>41609.887777777803</v>
      </c>
      <c r="B415" s="55" t="s">
        <v>2901</v>
      </c>
      <c r="C415" s="121">
        <v>24</v>
      </c>
      <c r="D415" s="55" t="s">
        <v>91</v>
      </c>
      <c r="E415" s="55" t="s">
        <v>24</v>
      </c>
      <c r="F415" s="55"/>
      <c r="G415" s="83">
        <v>39245</v>
      </c>
      <c r="H415" s="35" t="s">
        <v>2902</v>
      </c>
      <c r="I415" s="55" t="s">
        <v>52</v>
      </c>
      <c r="J415" s="118" t="s">
        <v>53</v>
      </c>
      <c r="K415" s="97" t="s">
        <v>2767</v>
      </c>
      <c r="L415" s="109" t="s">
        <v>55</v>
      </c>
      <c r="M415" s="55" t="s">
        <v>56</v>
      </c>
      <c r="N415" s="109" t="s">
        <v>32</v>
      </c>
      <c r="O415" s="35" t="s">
        <v>2903</v>
      </c>
      <c r="P415" s="55" t="s">
        <v>58</v>
      </c>
      <c r="Q415" s="55" t="s">
        <v>2904</v>
      </c>
      <c r="R415" s="55" t="s">
        <v>80</v>
      </c>
      <c r="S415" s="118" t="s">
        <v>2565</v>
      </c>
      <c r="T415" s="55"/>
      <c r="U415" s="109" t="str">
        <f t="shared" si="6"/>
        <v>39245: Las Vegas officers shot and killed a woman under the influence of PCP who lunged at them with a knife at a busy intersection in West Las Vegas. Earlier attempts to subdue Denise Nicole Glasco, 24, with less-than-lethal force were unsuccessful. Police encountered Glasco after receiving a call that she was causing a disturbance at a fast food restaurant and had a young child with her. https://drive.google.com/file/d/0B-l9Ys3cd80fRHZCSjg1RFJwSlU/edit?usp=sharing</v>
      </c>
      <c r="V415" s="98"/>
      <c r="W415" s="55">
        <v>416.1</v>
      </c>
      <c r="X415" s="55"/>
      <c r="Y415" s="55"/>
      <c r="Z415" s="55"/>
      <c r="AA415" s="55"/>
      <c r="AB415" s="55"/>
      <c r="AC415" s="1"/>
      <c r="AD415" s="29"/>
      <c r="AE415" s="29"/>
      <c r="AF415" s="29"/>
      <c r="AG415" s="65"/>
    </row>
    <row r="416" spans="1:33" ht="12">
      <c r="A416" s="30">
        <v>41609.887777777803</v>
      </c>
      <c r="B416" s="109" t="s">
        <v>2905</v>
      </c>
      <c r="C416" s="121">
        <v>28</v>
      </c>
      <c r="D416" s="109" t="s">
        <v>23</v>
      </c>
      <c r="E416" s="109" t="s">
        <v>40</v>
      </c>
      <c r="F416" s="109"/>
      <c r="G416" s="42">
        <v>38721</v>
      </c>
      <c r="H416" s="109" t="s">
        <v>2906</v>
      </c>
      <c r="I416" s="109" t="s">
        <v>222</v>
      </c>
      <c r="J416" s="109" t="s">
        <v>2035</v>
      </c>
      <c r="K416" s="98" t="s">
        <v>2907</v>
      </c>
      <c r="L416" s="109" t="s">
        <v>2569</v>
      </c>
      <c r="M416" s="109" t="s">
        <v>2570</v>
      </c>
      <c r="N416" s="109" t="s">
        <v>32</v>
      </c>
      <c r="O416" s="109" t="s">
        <v>2908</v>
      </c>
      <c r="P416" s="109" t="s">
        <v>58</v>
      </c>
      <c r="Q416" s="109" t="s">
        <v>2909</v>
      </c>
      <c r="R416" s="109" t="s">
        <v>80</v>
      </c>
      <c r="S416" s="109" t="s">
        <v>2573</v>
      </c>
      <c r="T416" s="109"/>
      <c r="U416" s="109" t="str">
        <f t="shared" si="6"/>
        <v>38721: Dennis Lamar Young—driving a stolen Oldsmobile Cutlass—ran into a tree before dawn. Moments later, after 28-year-old Young put his car in reverse, and headed toward Portland Police Officers. One shot at the car. The other pulled out his Taser and jolted the wounded Young—then pulled him out of the car and performed CPR. Young died at the scene. http://www.portlandmercury.com/portland/shot-before-dawn/Content?oid=35914</v>
      </c>
      <c r="V416" s="98"/>
      <c r="W416" s="109">
        <v>417.1</v>
      </c>
      <c r="X416" s="109"/>
      <c r="Y416" s="109"/>
      <c r="Z416" s="109"/>
      <c r="AA416" s="109"/>
      <c r="AB416" s="109"/>
      <c r="AC416" s="113"/>
      <c r="AD416" s="29"/>
      <c r="AE416" s="29"/>
      <c r="AF416" s="29"/>
      <c r="AG416" s="65"/>
    </row>
    <row r="417" spans="1:33" ht="13">
      <c r="A417" s="30">
        <v>41609.887777777803</v>
      </c>
      <c r="B417" s="55" t="s">
        <v>2910</v>
      </c>
      <c r="C417" s="121">
        <v>29</v>
      </c>
      <c r="D417" s="55" t="s">
        <v>23</v>
      </c>
      <c r="E417" s="55" t="s">
        <v>24</v>
      </c>
      <c r="F417" s="55"/>
      <c r="G417" s="83">
        <v>37472</v>
      </c>
      <c r="H417" s="35" t="s">
        <v>2911</v>
      </c>
      <c r="I417" s="55" t="s">
        <v>2686</v>
      </c>
      <c r="J417" s="118" t="s">
        <v>53</v>
      </c>
      <c r="K417" s="97" t="s">
        <v>2912</v>
      </c>
      <c r="L417" s="109" t="s">
        <v>55</v>
      </c>
      <c r="M417" s="55" t="s">
        <v>2688</v>
      </c>
      <c r="N417" s="109" t="s">
        <v>32</v>
      </c>
      <c r="O417" s="35" t="s">
        <v>2913</v>
      </c>
      <c r="P417" s="55" t="s">
        <v>58</v>
      </c>
      <c r="Q417" s="55" t="s">
        <v>2914</v>
      </c>
      <c r="R417" s="55" t="s">
        <v>100</v>
      </c>
      <c r="S417" s="118" t="s">
        <v>2565</v>
      </c>
      <c r="T417" s="55"/>
      <c r="U417" s="109" t="str">
        <f t="shared" si="6"/>
        <v>37472: North Las Vegas police were called to the home of Deon Johnson and found him holding his pregnant fiancee at knifepoint in the driveway. Johnson, whom his girlfriend described as mentally disturbed, made repeated stabbing motions at her back and refused to put down the knife. A sergeant believed Johnson was going to kill her and fired once at his head, killing him. Officers and witnesses corroborated his story. https://drive.google.com/file/d/0B-l9Ys3cd80fMTJyN3kxY0ZDVTA/edit?usp=sharing</v>
      </c>
      <c r="V417" s="98"/>
      <c r="W417" s="55">
        <v>418.1</v>
      </c>
      <c r="X417" s="55"/>
      <c r="Y417" s="55"/>
      <c r="Z417" s="55"/>
      <c r="AA417" s="55"/>
      <c r="AB417" s="55"/>
      <c r="AC417" s="1"/>
      <c r="AD417" s="29"/>
      <c r="AE417" s="29"/>
      <c r="AF417" s="29"/>
      <c r="AG417" s="65"/>
    </row>
    <row r="418" spans="1:33" ht="12">
      <c r="A418" s="30">
        <v>41609.887777777803</v>
      </c>
      <c r="B418" s="109" t="s">
        <v>2915</v>
      </c>
      <c r="C418" s="121">
        <v>43</v>
      </c>
      <c r="D418" s="109" t="s">
        <v>23</v>
      </c>
      <c r="E418" s="99" t="s">
        <v>82</v>
      </c>
      <c r="F418" s="109"/>
      <c r="G418" s="42">
        <v>39583</v>
      </c>
      <c r="H418" s="109" t="s">
        <v>2916</v>
      </c>
      <c r="I418" s="109" t="s">
        <v>222</v>
      </c>
      <c r="J418" s="109" t="s">
        <v>2035</v>
      </c>
      <c r="K418" s="98" t="s">
        <v>2907</v>
      </c>
      <c r="L418" s="109" t="s">
        <v>2569</v>
      </c>
      <c r="M418" s="109" t="s">
        <v>2570</v>
      </c>
      <c r="N418" s="109" t="s">
        <v>32</v>
      </c>
      <c r="O418" s="109" t="s">
        <v>2917</v>
      </c>
      <c r="P418" s="109" t="s">
        <v>2806</v>
      </c>
      <c r="Q418" s="109" t="s">
        <v>2918</v>
      </c>
      <c r="R418" s="109" t="s">
        <v>80</v>
      </c>
      <c r="S418" s="109" t="s">
        <v>2573</v>
      </c>
      <c r="T418" s="109"/>
      <c r="U418" s="109" t="str">
        <f t="shared" si="6"/>
        <v>39583: Shot himself as Portland and federal officers raided his house. http://blog.oregonlive.com/breakingnews/2008/05/update_man_dies_of_selfinflict.html</v>
      </c>
      <c r="V418" s="98"/>
      <c r="W418" s="109">
        <v>419.1</v>
      </c>
      <c r="X418" s="109"/>
      <c r="Y418" s="109"/>
      <c r="Z418" s="109"/>
      <c r="AA418" s="109"/>
      <c r="AB418" s="109"/>
      <c r="AC418" s="113"/>
      <c r="AD418" s="29"/>
      <c r="AE418" s="29"/>
      <c r="AF418" s="29"/>
      <c r="AG418" s="65"/>
    </row>
    <row r="419" spans="1:33" ht="12">
      <c r="A419" s="30">
        <v>41609.887777777803</v>
      </c>
      <c r="B419" s="109" t="s">
        <v>2919</v>
      </c>
      <c r="C419" s="121">
        <v>37</v>
      </c>
      <c r="D419" s="109" t="s">
        <v>23</v>
      </c>
      <c r="E419" s="109" t="s">
        <v>24</v>
      </c>
      <c r="F419" s="109" t="s">
        <v>2920</v>
      </c>
      <c r="G419" s="42">
        <v>40490</v>
      </c>
      <c r="H419" s="109" t="s">
        <v>2921</v>
      </c>
      <c r="I419" s="109" t="s">
        <v>2598</v>
      </c>
      <c r="J419" s="109" t="s">
        <v>85</v>
      </c>
      <c r="K419" s="98" t="s">
        <v>2599</v>
      </c>
      <c r="L419" s="109" t="s">
        <v>270</v>
      </c>
      <c r="M419" s="109" t="s">
        <v>2600</v>
      </c>
      <c r="N419" s="109" t="s">
        <v>32</v>
      </c>
      <c r="O419" s="109" t="s">
        <v>2922</v>
      </c>
      <c r="P419" s="109" t="s">
        <v>58</v>
      </c>
      <c r="Q419" s="109" t="s">
        <v>2923</v>
      </c>
      <c r="R419" s="109" t="s">
        <v>80</v>
      </c>
      <c r="S419" s="109" t="s">
        <v>2603</v>
      </c>
      <c r="T419" s="109"/>
      <c r="U419" s="109" t="str">
        <f t="shared" si="6"/>
        <v>40490: Police said Jones was shot after fleeing from officers questioning him regarding a domestic dispute. The interrogation took place inside the Kwik Cuts Barbershop, which Jones owned. http://oaklandnorth.net/2010/11/09/east-oakland-barbershop-owner-shot-to-death-by-opd-officers/</v>
      </c>
      <c r="V419" s="98"/>
      <c r="W419" s="109">
        <v>420.1</v>
      </c>
      <c r="X419" s="109"/>
      <c r="Y419" s="109"/>
      <c r="Z419" s="109"/>
      <c r="AA419" s="109"/>
      <c r="AB419" s="109"/>
      <c r="AC419" s="113"/>
      <c r="AD419" s="29"/>
      <c r="AE419" s="29"/>
      <c r="AF419" s="29"/>
      <c r="AG419" s="65"/>
    </row>
    <row r="420" spans="1:33" ht="13">
      <c r="A420" s="30">
        <v>41609.887777777803</v>
      </c>
      <c r="B420" s="55" t="s">
        <v>2924</v>
      </c>
      <c r="C420" s="121">
        <v>42</v>
      </c>
      <c r="D420" s="55" t="s">
        <v>91</v>
      </c>
      <c r="E420" s="55" t="s">
        <v>40</v>
      </c>
      <c r="F420" s="55"/>
      <c r="G420" s="83">
        <v>39490</v>
      </c>
      <c r="H420" s="35" t="s">
        <v>2925</v>
      </c>
      <c r="I420" s="55" t="s">
        <v>2634</v>
      </c>
      <c r="J420" s="118" t="s">
        <v>53</v>
      </c>
      <c r="K420" s="97" t="s">
        <v>2781</v>
      </c>
      <c r="L420" s="109" t="s">
        <v>55</v>
      </c>
      <c r="M420" s="55" t="s">
        <v>2636</v>
      </c>
      <c r="N420" s="109" t="s">
        <v>32</v>
      </c>
      <c r="O420" s="55" t="s">
        <v>2926</v>
      </c>
      <c r="P420" s="55" t="s">
        <v>2625</v>
      </c>
      <c r="Q420" s="55" t="s">
        <v>2927</v>
      </c>
      <c r="R420" s="55" t="s">
        <v>100</v>
      </c>
      <c r="S420" s="118" t="s">
        <v>2565</v>
      </c>
      <c r="T420" s="55"/>
      <c r="U420" s="109" t="str">
        <f t="shared" si="6"/>
        <v>39490: In a roadside confrontation with Henderson police, Deshira Selimaj, 42, was shot and killed. Police said they were forced to shoot a knife-wielding Deshira Selimaj after she threatened one of her sons and police officers with the weapon. https://drive.google.com/file/d/0B-l9Ys3cd80fN0NrbzBPTEpkMzVLSEVoelNpaFh1ZThsY05V/edit?usp=sharing</v>
      </c>
      <c r="V420" s="98"/>
      <c r="W420" s="55">
        <v>421.1</v>
      </c>
      <c r="X420" s="55"/>
      <c r="Y420" s="55"/>
      <c r="Z420" s="55"/>
      <c r="AA420" s="55"/>
      <c r="AB420" s="55"/>
      <c r="AC420" s="1"/>
      <c r="AD420" s="29"/>
      <c r="AE420" s="29"/>
      <c r="AF420" s="29"/>
      <c r="AG420" s="65"/>
    </row>
    <row r="421" spans="1:33" ht="12">
      <c r="A421" s="30">
        <v>41609.887777777803</v>
      </c>
      <c r="B421" s="109" t="s">
        <v>2928</v>
      </c>
      <c r="C421" s="121">
        <v>27</v>
      </c>
      <c r="D421" s="109" t="s">
        <v>23</v>
      </c>
      <c r="E421" s="99" t="s">
        <v>82</v>
      </c>
      <c r="F421" s="109"/>
      <c r="G421" s="42">
        <v>41369</v>
      </c>
      <c r="H421" s="109" t="s">
        <v>2929</v>
      </c>
      <c r="I421" s="109" t="s">
        <v>2930</v>
      </c>
      <c r="J421" s="109" t="s">
        <v>114</v>
      </c>
      <c r="K421" s="98" t="s">
        <v>2931</v>
      </c>
      <c r="L421" s="109" t="s">
        <v>2932</v>
      </c>
      <c r="M421" s="109" t="s">
        <v>116</v>
      </c>
      <c r="N421" s="109" t="s">
        <v>32</v>
      </c>
      <c r="O421" s="109" t="s">
        <v>2933</v>
      </c>
      <c r="P421" s="109" t="s">
        <v>58</v>
      </c>
      <c r="Q421" s="109" t="s">
        <v>2934</v>
      </c>
      <c r="R421" s="118" t="s">
        <v>36</v>
      </c>
      <c r="S421" s="109" t="s">
        <v>37</v>
      </c>
      <c r="T421" s="109"/>
      <c r="U421" s="109" t="str">
        <f t="shared" si="6"/>
        <v>41369: 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 http://www.alaskadispatch.com/article/20130408/anchorage-police-officers-who-shot-killed-man-fairview-identified</v>
      </c>
      <c r="V421" s="98"/>
      <c r="W421" s="109">
        <v>422.1</v>
      </c>
      <c r="X421" s="109"/>
      <c r="Y421" s="109"/>
      <c r="Z421" s="109"/>
      <c r="AA421" s="109"/>
      <c r="AB421" s="109"/>
      <c r="AC421" s="113"/>
      <c r="AD421" s="29"/>
      <c r="AE421" s="29"/>
      <c r="AF421" s="29"/>
      <c r="AG421" s="65"/>
    </row>
    <row r="422" spans="1:33" ht="13">
      <c r="A422" s="30">
        <v>41609.887777777803</v>
      </c>
      <c r="B422" s="55" t="s">
        <v>2935</v>
      </c>
      <c r="C422" s="121">
        <v>30</v>
      </c>
      <c r="D422" s="55" t="s">
        <v>23</v>
      </c>
      <c r="E422" s="55" t="s">
        <v>173</v>
      </c>
      <c r="F422" s="55"/>
      <c r="G422" s="83">
        <v>39604</v>
      </c>
      <c r="H422" s="35" t="s">
        <v>2936</v>
      </c>
      <c r="I422" s="55" t="s">
        <v>52</v>
      </c>
      <c r="J422" s="118" t="s">
        <v>53</v>
      </c>
      <c r="K422" s="97" t="s">
        <v>2629</v>
      </c>
      <c r="L422" s="109" t="s">
        <v>55</v>
      </c>
      <c r="M422" s="55" t="s">
        <v>56</v>
      </c>
      <c r="N422" s="109" t="s">
        <v>32</v>
      </c>
      <c r="O422" s="35" t="s">
        <v>2937</v>
      </c>
      <c r="P422" s="55" t="s">
        <v>58</v>
      </c>
      <c r="Q422" s="55" t="s">
        <v>2938</v>
      </c>
      <c r="R422" s="55" t="s">
        <v>80</v>
      </c>
      <c r="S422" s="118" t="s">
        <v>2565</v>
      </c>
      <c r="T422" s="55"/>
      <c r="U422" s="109" t="str">
        <f t="shared" si="6"/>
        <v>39604: Responding to reports of a shooting at the Penthouse nightclub near Interstate 15 and Russell Road, Las Vegas officer pursued a car driven by Dominic Ian Nieto, 30. After Nieto crashed his car in a desert area, he shot the officer in the leg. The officer shot and killed Nieto. https://drive.google.com/file/d/0B-l9Ys3cd80fM2d3MmwtNHpJZU0/edit?usp=sharing</v>
      </c>
      <c r="V422" s="98"/>
      <c r="W422" s="55">
        <v>423.1</v>
      </c>
      <c r="X422" s="55"/>
      <c r="Y422" s="55"/>
      <c r="Z422" s="55"/>
      <c r="AA422" s="55"/>
      <c r="AB422" s="55"/>
      <c r="AC422" s="1"/>
      <c r="AD422" s="29"/>
      <c r="AE422" s="29"/>
      <c r="AF422" s="29"/>
      <c r="AG422" s="65"/>
    </row>
    <row r="423" spans="1:33" ht="13">
      <c r="A423" s="30">
        <v>41609.887777777803</v>
      </c>
      <c r="B423" s="55" t="s">
        <v>2939</v>
      </c>
      <c r="C423" s="121">
        <v>49</v>
      </c>
      <c r="D423" s="55" t="s">
        <v>23</v>
      </c>
      <c r="E423" s="55" t="s">
        <v>40</v>
      </c>
      <c r="F423" s="55"/>
      <c r="G423" s="83">
        <v>37009</v>
      </c>
      <c r="H423" s="35" t="s">
        <v>2940</v>
      </c>
      <c r="I423" s="55" t="s">
        <v>52</v>
      </c>
      <c r="J423" s="118" t="s">
        <v>53</v>
      </c>
      <c r="K423" s="97" t="s">
        <v>2941</v>
      </c>
      <c r="L423" s="109" t="s">
        <v>55</v>
      </c>
      <c r="M423" s="55" t="s">
        <v>56</v>
      </c>
      <c r="N423" s="109" t="s">
        <v>32</v>
      </c>
      <c r="O423" s="35" t="s">
        <v>2942</v>
      </c>
      <c r="P423" s="55" t="s">
        <v>58</v>
      </c>
      <c r="Q423" s="55" t="s">
        <v>2943</v>
      </c>
      <c r="R423" s="55" t="s">
        <v>80</v>
      </c>
      <c r="S423" s="118" t="s">
        <v>2565</v>
      </c>
      <c r="T423" s="55"/>
      <c r="U423" s="109" t="str">
        <f t="shared" si="6"/>
        <v>37009: Las Vegas police responded to a domestic disturbance on West Desert Inn Road and were fired upon by Donald Charles Mettinger, who hits an officer in the head with a shotgun blast. While shielding Mettinger’s girlfriend outside the home, another officer returned fire, killing him. https://drive.google.com/file/d/0B-l9Ys3cd80fb1Y0andzajNxTWs/edit?usp=sharing</v>
      </c>
      <c r="V423" s="98"/>
      <c r="W423" s="55">
        <v>424.1</v>
      </c>
      <c r="X423" s="55"/>
      <c r="Y423" s="55"/>
      <c r="Z423" s="55"/>
      <c r="AA423" s="55"/>
      <c r="AB423" s="55"/>
      <c r="AC423" s="1"/>
      <c r="AD423" s="29"/>
      <c r="AE423" s="29"/>
      <c r="AF423" s="29"/>
      <c r="AG423" s="65"/>
    </row>
    <row r="424" spans="1:33" ht="13">
      <c r="A424" s="30">
        <v>41609.887777777803</v>
      </c>
      <c r="B424" s="55" t="s">
        <v>2944</v>
      </c>
      <c r="C424" s="121">
        <v>47</v>
      </c>
      <c r="D424" s="55" t="s">
        <v>91</v>
      </c>
      <c r="E424" s="55" t="s">
        <v>40</v>
      </c>
      <c r="F424" s="55"/>
      <c r="G424" s="83">
        <v>38524</v>
      </c>
      <c r="H424" s="35" t="s">
        <v>2945</v>
      </c>
      <c r="I424" s="55" t="s">
        <v>2634</v>
      </c>
      <c r="J424" s="118" t="s">
        <v>53</v>
      </c>
      <c r="K424" s="97" t="s">
        <v>2946</v>
      </c>
      <c r="L424" s="109" t="s">
        <v>55</v>
      </c>
      <c r="M424" s="55" t="s">
        <v>2636</v>
      </c>
      <c r="N424" s="109" t="s">
        <v>32</v>
      </c>
      <c r="O424" s="35" t="s">
        <v>2947</v>
      </c>
      <c r="P424" s="55" t="s">
        <v>58</v>
      </c>
      <c r="Q424" s="55" t="s">
        <v>2948</v>
      </c>
      <c r="R424" s="55" t="s">
        <v>80</v>
      </c>
      <c r="S424" s="118" t="s">
        <v>2565</v>
      </c>
      <c r="T424" s="55"/>
      <c r="U424" s="109" t="str">
        <f t="shared" si="6"/>
        <v>38524: Donna Ann Morrow is shot and killed at Sunset Road and Burns Avenue by Henderson police after pulling a sawed-off shotgun out of a suitcase and pointing it at them. Police were responding to a report that Morrow had fired a shot into the trailer of her ex-boyfriend, who was not home at the time. http://www.lasvegassun.com/news/2005/aug/05/inquest-set-in-henderson-shooting/</v>
      </c>
      <c r="V424" s="98"/>
      <c r="W424" s="55">
        <v>425.1</v>
      </c>
      <c r="X424" s="55"/>
      <c r="Y424" s="55"/>
      <c r="Z424" s="55"/>
      <c r="AA424" s="55"/>
      <c r="AB424" s="55"/>
      <c r="AC424" s="1"/>
      <c r="AD424" s="29"/>
      <c r="AE424" s="29"/>
      <c r="AF424" s="29"/>
      <c r="AG424" s="65"/>
    </row>
    <row r="425" spans="1:33" ht="12">
      <c r="A425" s="30">
        <v>41609.887777777803</v>
      </c>
      <c r="B425" s="109" t="s">
        <v>2949</v>
      </c>
      <c r="C425" s="121">
        <v>39</v>
      </c>
      <c r="D425" s="109" t="s">
        <v>23</v>
      </c>
      <c r="E425" s="109" t="s">
        <v>40</v>
      </c>
      <c r="F425" s="109"/>
      <c r="G425" s="42">
        <v>38423</v>
      </c>
      <c r="H425" s="109"/>
      <c r="I425" s="109" t="s">
        <v>2950</v>
      </c>
      <c r="J425" s="109" t="s">
        <v>2035</v>
      </c>
      <c r="K425" s="98" t="s">
        <v>2951</v>
      </c>
      <c r="L425" s="109" t="s">
        <v>2952</v>
      </c>
      <c r="M425" s="109" t="s">
        <v>2570</v>
      </c>
      <c r="N425" s="109" t="s">
        <v>32</v>
      </c>
      <c r="O425" s="109" t="s">
        <v>2953</v>
      </c>
      <c r="P425" s="109" t="s">
        <v>36</v>
      </c>
      <c r="Q425" s="109" t="s">
        <v>2954</v>
      </c>
      <c r="R425" s="109" t="s">
        <v>80</v>
      </c>
      <c r="S425" s="109" t="s">
        <v>2573</v>
      </c>
      <c r="T425" s="109"/>
      <c r="U425" s="109" t="str">
        <f t="shared" si="6"/>
        <v>38423: Dwayne Novak allegedly confronted two Portland officers and a Multnomah County Sheriff's Deputy with a knife on March 12. The police were called to a motor home in Scappoose by a 14-year old who had witnessed Novak assaulting her grandmother, Norma Murff, 74. Novak apparently killed Murff and was ransacking the house when the three officers all shot him (Oregonian, March 14-15, and PPB). http://www.portlandcopwatch.org/PPR35/shootings35.html</v>
      </c>
      <c r="V425" s="98"/>
      <c r="W425" s="109">
        <v>426.1</v>
      </c>
      <c r="X425" s="109"/>
      <c r="Y425" s="109"/>
      <c r="Z425" s="109"/>
      <c r="AA425" s="109"/>
      <c r="AB425" s="109"/>
      <c r="AC425" s="113"/>
      <c r="AD425" s="29"/>
      <c r="AE425" s="29"/>
      <c r="AF425" s="29"/>
      <c r="AG425" s="65"/>
    </row>
    <row r="426" spans="1:33" ht="12">
      <c r="A426" s="30">
        <v>41609.887777777803</v>
      </c>
      <c r="B426" s="109" t="s">
        <v>2955</v>
      </c>
      <c r="C426" s="121">
        <v>19</v>
      </c>
      <c r="D426" s="109" t="s">
        <v>23</v>
      </c>
      <c r="E426" s="109" t="s">
        <v>1728</v>
      </c>
      <c r="F426" s="109"/>
      <c r="G426" s="42">
        <v>37915</v>
      </c>
      <c r="H426" s="109" t="s">
        <v>2956</v>
      </c>
      <c r="I426" s="109" t="s">
        <v>222</v>
      </c>
      <c r="J426" s="109" t="s">
        <v>2035</v>
      </c>
      <c r="K426" s="98" t="s">
        <v>2957</v>
      </c>
      <c r="L426" s="109" t="s">
        <v>2569</v>
      </c>
      <c r="M426" s="109" t="s">
        <v>2570</v>
      </c>
      <c r="N426" s="109" t="s">
        <v>32</v>
      </c>
      <c r="O426" s="109" t="s">
        <v>2958</v>
      </c>
      <c r="P426" s="109" t="s">
        <v>58</v>
      </c>
      <c r="Q426" s="109" t="s">
        <v>2959</v>
      </c>
      <c r="R426" s="109" t="s">
        <v>80</v>
      </c>
      <c r="S426" s="109" t="s">
        <v>2573</v>
      </c>
      <c r="T426" s="109"/>
      <c r="U426" s="109" t="str">
        <f t="shared" si="6"/>
        <v>37915: 19-year-old Eddie Homsombath exchanged gunfire with police during a pursuit following a minor traffic stop. http://www.portlandoregon.gov/police/pbnotify.cfm?action=ViewContent&amp;content_id=552</v>
      </c>
      <c r="V426" s="98"/>
      <c r="W426" s="109">
        <v>427.1</v>
      </c>
      <c r="X426" s="109"/>
      <c r="Y426" s="109"/>
      <c r="Z426" s="109"/>
      <c r="AA426" s="109"/>
      <c r="AB426" s="109"/>
      <c r="AC426" s="113"/>
      <c r="AD426" s="29"/>
      <c r="AE426" s="29"/>
      <c r="AF426" s="29"/>
      <c r="AG426" s="65"/>
    </row>
    <row r="427" spans="1:33" ht="13">
      <c r="A427" s="30">
        <v>41609.887777777803</v>
      </c>
      <c r="B427" s="55" t="s">
        <v>2960</v>
      </c>
      <c r="C427" s="121">
        <v>47</v>
      </c>
      <c r="D427" s="55" t="s">
        <v>23</v>
      </c>
      <c r="E427" s="55" t="s">
        <v>40</v>
      </c>
      <c r="F427" s="55"/>
      <c r="G427" s="83">
        <v>38719</v>
      </c>
      <c r="H427" s="35" t="s">
        <v>2961</v>
      </c>
      <c r="I427" s="55" t="s">
        <v>52</v>
      </c>
      <c r="J427" s="118" t="s">
        <v>53</v>
      </c>
      <c r="K427" s="97" t="s">
        <v>2671</v>
      </c>
      <c r="L427" s="109" t="s">
        <v>55</v>
      </c>
      <c r="M427" s="55" t="s">
        <v>56</v>
      </c>
      <c r="N427" s="109" t="s">
        <v>32</v>
      </c>
      <c r="O427" s="35" t="s">
        <v>2962</v>
      </c>
      <c r="P427" s="55" t="s">
        <v>58</v>
      </c>
      <c r="Q427" s="55" t="s">
        <v>2963</v>
      </c>
      <c r="R427" s="55" t="s">
        <v>80</v>
      </c>
      <c r="S427" s="118" t="s">
        <v>2565</v>
      </c>
      <c r="T427" s="55"/>
      <c r="U427" s="109" t="str">
        <f t="shared" si="6"/>
        <v>38719: A Las Vegas officer shoots and kills Edgar Doubleday, 47, who had threatened a woman with a gun. Doubleday drives off when police arrive, and after a low-speed chase gets out of his vehicle and shoots at an officer. The officer returns fire. https://drive.google.com/file/d/0B-l9Ys3cd80fM2JjbzRKSFN5eWs/edit?usp=sharing</v>
      </c>
      <c r="V427" s="98"/>
      <c r="W427" s="55">
        <v>428.1</v>
      </c>
      <c r="X427" s="55"/>
      <c r="Y427" s="55"/>
      <c r="Z427" s="55"/>
      <c r="AA427" s="55"/>
      <c r="AB427" s="55"/>
      <c r="AC427" s="1"/>
      <c r="AD427" s="29"/>
      <c r="AE427" s="29"/>
      <c r="AF427" s="29"/>
      <c r="AG427" s="65"/>
    </row>
    <row r="428" spans="1:33" ht="13">
      <c r="A428" s="30">
        <v>41609.887777777803</v>
      </c>
      <c r="B428" s="55" t="s">
        <v>2964</v>
      </c>
      <c r="C428" s="121">
        <v>35</v>
      </c>
      <c r="D428" s="55" t="s">
        <v>23</v>
      </c>
      <c r="E428" s="55" t="s">
        <v>173</v>
      </c>
      <c r="F428" s="55"/>
      <c r="G428" s="83">
        <v>39858</v>
      </c>
      <c r="H428" s="35" t="s">
        <v>2965</v>
      </c>
      <c r="I428" s="55" t="s">
        <v>52</v>
      </c>
      <c r="J428" s="118" t="s">
        <v>53</v>
      </c>
      <c r="K428" s="97" t="s">
        <v>2619</v>
      </c>
      <c r="L428" s="109" t="s">
        <v>55</v>
      </c>
      <c r="M428" s="55" t="s">
        <v>56</v>
      </c>
      <c r="N428" s="109" t="s">
        <v>32</v>
      </c>
      <c r="O428" s="35" t="s">
        <v>2966</v>
      </c>
      <c r="P428" s="55" t="s">
        <v>2625</v>
      </c>
      <c r="Q428" s="55" t="s">
        <v>2967</v>
      </c>
      <c r="R428" s="55" t="s">
        <v>80</v>
      </c>
      <c r="S428" s="118" t="s">
        <v>2565</v>
      </c>
      <c r="T428" s="55"/>
      <c r="U428" s="109" t="str">
        <f t="shared" si="6"/>
        <v>39858: An armed man walking downtown in the early morning hours refused to drop his gun when Las Vegas police ordered him to. When Edmundo Del Valle Jr., 35, pointed what is later was revealed to be a BB gun at officers shot and killed him. https://drive.google.com/file/d/0B-l9Ys3cd80fSGhvb2YzUGRRMWs/edit?usp=sharing</v>
      </c>
      <c r="V428" s="98"/>
      <c r="W428" s="55">
        <v>429.1</v>
      </c>
      <c r="X428" s="55"/>
      <c r="Y428" s="55"/>
      <c r="Z428" s="55"/>
      <c r="AA428" s="55"/>
      <c r="AB428" s="55"/>
      <c r="AC428" s="1"/>
      <c r="AD428" s="29"/>
      <c r="AE428" s="29"/>
      <c r="AF428" s="29"/>
      <c r="AG428" s="65"/>
    </row>
    <row r="429" spans="1:33" ht="13">
      <c r="A429" s="30">
        <v>41609.887777777803</v>
      </c>
      <c r="B429" s="118" t="s">
        <v>2968</v>
      </c>
      <c r="C429" s="121">
        <v>63</v>
      </c>
      <c r="D429" s="118" t="s">
        <v>23</v>
      </c>
      <c r="E429" s="109" t="s">
        <v>40</v>
      </c>
      <c r="F429" s="118"/>
      <c r="G429" s="83">
        <v>41506</v>
      </c>
      <c r="H429" s="35" t="s">
        <v>2969</v>
      </c>
      <c r="I429" s="118" t="s">
        <v>2634</v>
      </c>
      <c r="J429" s="118" t="s">
        <v>53</v>
      </c>
      <c r="K429" s="16" t="s">
        <v>2970</v>
      </c>
      <c r="L429" s="109" t="s">
        <v>55</v>
      </c>
      <c r="M429" s="118" t="s">
        <v>2636</v>
      </c>
      <c r="N429" s="109" t="s">
        <v>32</v>
      </c>
      <c r="O429" s="118" t="s">
        <v>2971</v>
      </c>
      <c r="P429" s="55" t="s">
        <v>58</v>
      </c>
      <c r="Q429" s="118" t="s">
        <v>2972</v>
      </c>
      <c r="R429" s="118" t="s">
        <v>80</v>
      </c>
      <c r="S429" s="118" t="s">
        <v>2565</v>
      </c>
      <c r="T429" s="55"/>
      <c r="U429" s="109" t="str">
        <f t="shared" si="6"/>
        <v>41506: Edward John Scheboth pulled up on Henderson police at a car crash scene on Boulder Highway and opened fire in what authorities called an "ambush." Officers returned fire and killed him. https://drive.google.com/file/d/0B-l9Ys3cd80fai1PTmh3eVpIdmhrQWFrajJLZFBQSzk1SW1N/edit?usp=sharing</v>
      </c>
      <c r="V429" s="98"/>
      <c r="W429" s="55">
        <v>430.1</v>
      </c>
      <c r="X429" s="55"/>
      <c r="Y429" s="55"/>
      <c r="Z429" s="55"/>
      <c r="AA429" s="55"/>
      <c r="AB429" s="55"/>
      <c r="AC429" s="1"/>
      <c r="AD429" s="29"/>
      <c r="AE429" s="29"/>
      <c r="AF429" s="29"/>
      <c r="AG429" s="65"/>
    </row>
    <row r="430" spans="1:33" ht="13">
      <c r="A430" s="30">
        <v>41609.887777777803</v>
      </c>
      <c r="B430" s="55" t="s">
        <v>2973</v>
      </c>
      <c r="C430" s="121">
        <v>27</v>
      </c>
      <c r="D430" s="55" t="s">
        <v>23</v>
      </c>
      <c r="E430" s="55" t="s">
        <v>40</v>
      </c>
      <c r="F430" s="55"/>
      <c r="G430" s="83">
        <v>37518</v>
      </c>
      <c r="H430" s="35" t="s">
        <v>2974</v>
      </c>
      <c r="I430" s="55" t="s">
        <v>52</v>
      </c>
      <c r="J430" s="118" t="s">
        <v>53</v>
      </c>
      <c r="K430" s="97" t="s">
        <v>2975</v>
      </c>
      <c r="L430" s="109" t="s">
        <v>55</v>
      </c>
      <c r="M430" s="55" t="s">
        <v>56</v>
      </c>
      <c r="N430" s="109" t="s">
        <v>32</v>
      </c>
      <c r="O430" s="35" t="s">
        <v>2976</v>
      </c>
      <c r="P430" s="55" t="s">
        <v>58</v>
      </c>
      <c r="Q430" s="55" t="s">
        <v>2977</v>
      </c>
      <c r="R430" s="55" t="s">
        <v>80</v>
      </c>
      <c r="S430" s="118" t="s">
        <v>2565</v>
      </c>
      <c r="T430" s="55"/>
      <c r="U430" s="109" t="str">
        <f t="shared" si="6"/>
        <v>37518: Las Vegas police officer, in plainclothes and in an undercover police vehicle, followed a stolen car into the parking lot of the Nevada Palace casino. The driver of the stolen car, Edward William Cook, was being followed in another vehicle by his wife, and the two were communicating with radios. Cook suspected he was being followed and stopped in the parking lot. He got out, walked to the officer's car and pointed a gun at him. The officer fired his gun through the windshield, killing Cook. https://drive.google.com/file/d/0B-l9Ys3cd80fQzhhTVFZSTMyTTg/edit?usp=sharing</v>
      </c>
      <c r="V430" s="98"/>
      <c r="W430" s="55">
        <v>431.1</v>
      </c>
      <c r="X430" s="55"/>
      <c r="Y430" s="55"/>
      <c r="Z430" s="55"/>
      <c r="AA430" s="55"/>
      <c r="AB430" s="55"/>
      <c r="AC430" s="1"/>
      <c r="AD430" s="29"/>
      <c r="AE430" s="29"/>
      <c r="AF430" s="29"/>
      <c r="AG430" s="65"/>
    </row>
    <row r="431" spans="1:33" ht="13">
      <c r="A431" s="30">
        <v>41609.887777777803</v>
      </c>
      <c r="B431" s="55" t="s">
        <v>2978</v>
      </c>
      <c r="C431" s="121">
        <v>16</v>
      </c>
      <c r="D431" s="55" t="s">
        <v>23</v>
      </c>
      <c r="E431" s="55" t="s">
        <v>173</v>
      </c>
      <c r="F431" s="55"/>
      <c r="G431" s="83">
        <v>37803</v>
      </c>
      <c r="H431" s="35" t="s">
        <v>2979</v>
      </c>
      <c r="I431" s="55" t="s">
        <v>52</v>
      </c>
      <c r="J431" s="118" t="s">
        <v>53</v>
      </c>
      <c r="K431" s="97" t="s">
        <v>2893</v>
      </c>
      <c r="L431" s="109" t="s">
        <v>55</v>
      </c>
      <c r="M431" s="55" t="s">
        <v>56</v>
      </c>
      <c r="N431" s="109" t="s">
        <v>32</v>
      </c>
      <c r="O431" s="35" t="s">
        <v>2980</v>
      </c>
      <c r="P431" s="55" t="s">
        <v>58</v>
      </c>
      <c r="Q431" s="55" t="s">
        <v>2981</v>
      </c>
      <c r="R431" s="55" t="s">
        <v>80</v>
      </c>
      <c r="S431" s="118" t="s">
        <v>2565</v>
      </c>
      <c r="T431" s="55"/>
      <c r="U431" s="109" t="str">
        <f t="shared" si="6"/>
        <v>37803: Off-duty Las Vegas officer was manning a fireworks stand with his wife when he was robbed at gunpoint by Efrain Cuenca Dimas, 16. Dimas demanded money but the officer feared he was going to shoot him or his wife when Dimas started counting down. Johnson pulled out a concealed gun and fired six times. Dimas died at the scene. An investigation found Dimas had robbed another fireworks stand earlier. https://drive.google.com/file/d/0B-l9Ys3cd80fLTFMOGJISGE0NDg/edit?usp=sharing</v>
      </c>
      <c r="V431" s="98"/>
      <c r="W431" s="55">
        <v>432.1</v>
      </c>
      <c r="X431" s="55"/>
      <c r="Y431" s="55"/>
      <c r="Z431" s="55"/>
      <c r="AA431" s="55"/>
      <c r="AB431" s="55"/>
      <c r="AC431" s="1"/>
      <c r="AD431" s="29"/>
      <c r="AE431" s="29"/>
      <c r="AF431" s="29"/>
      <c r="AG431" s="65"/>
    </row>
    <row r="432" spans="1:33" ht="13">
      <c r="A432" s="30">
        <v>41609.887777777803</v>
      </c>
      <c r="B432" s="55" t="s">
        <v>2982</v>
      </c>
      <c r="C432" s="121">
        <v>34</v>
      </c>
      <c r="D432" s="55" t="s">
        <v>23</v>
      </c>
      <c r="E432" s="55" t="s">
        <v>40</v>
      </c>
      <c r="F432" s="55"/>
      <c r="G432" s="83">
        <v>36987</v>
      </c>
      <c r="H432" s="35" t="s">
        <v>2983</v>
      </c>
      <c r="I432" s="55" t="s">
        <v>52</v>
      </c>
      <c r="J432" s="118" t="s">
        <v>53</v>
      </c>
      <c r="K432" s="97" t="s">
        <v>2893</v>
      </c>
      <c r="L432" s="109" t="s">
        <v>55</v>
      </c>
      <c r="M432" s="55" t="s">
        <v>56</v>
      </c>
      <c r="N432" s="109" t="s">
        <v>32</v>
      </c>
      <c r="O432" s="35" t="s">
        <v>2984</v>
      </c>
      <c r="P432" s="55" t="s">
        <v>58</v>
      </c>
      <c r="Q432" s="55" t="s">
        <v>2985</v>
      </c>
      <c r="R432" s="55" t="s">
        <v>80</v>
      </c>
      <c r="S432" s="118" t="s">
        <v>2565</v>
      </c>
      <c r="T432" s="55"/>
      <c r="U432" s="109" t="str">
        <f t="shared" si="6"/>
        <v>36987: Officers arrived over a call of a man with a gun to find the man dragging his 31-year-old ex-girlfriend into the garage by her hair. After a standoff, officers heard a gunshot and a girl scream. SWAT officers entered the home and were met by gunfire by the man, later identified as Emit Rice. Officer An officer was shot in the thigh before he and another officer returned fire. Officers left the home and the standoff resumed until Rice released the woman and shot and killed himself. http://www.reviewjournal.com/news/deadly-force/incident/198</v>
      </c>
      <c r="V432" s="98"/>
      <c r="W432" s="55">
        <v>433.1</v>
      </c>
      <c r="X432" s="55"/>
      <c r="Y432" s="55"/>
      <c r="Z432" s="55"/>
      <c r="AA432" s="55"/>
      <c r="AB432" s="55"/>
      <c r="AC432" s="1"/>
      <c r="AD432" s="29"/>
      <c r="AE432" s="29"/>
      <c r="AF432" s="29"/>
      <c r="AG432" s="65"/>
    </row>
    <row r="433" spans="1:33" ht="13">
      <c r="A433" s="30">
        <v>41609.887777777803</v>
      </c>
      <c r="B433" s="55" t="s">
        <v>2986</v>
      </c>
      <c r="C433" s="121">
        <v>38</v>
      </c>
      <c r="D433" s="55" t="s">
        <v>23</v>
      </c>
      <c r="E433" s="55" t="s">
        <v>40</v>
      </c>
      <c r="F433" s="55" t="s">
        <v>2987</v>
      </c>
      <c r="G433" s="83">
        <v>40290</v>
      </c>
      <c r="H433" s="35" t="s">
        <v>2988</v>
      </c>
      <c r="I433" s="55" t="s">
        <v>2634</v>
      </c>
      <c r="J433" s="118" t="s">
        <v>53</v>
      </c>
      <c r="K433" s="97" t="s">
        <v>2989</v>
      </c>
      <c r="L433" s="109" t="s">
        <v>55</v>
      </c>
      <c r="M433" s="55" t="s">
        <v>2636</v>
      </c>
      <c r="N433" s="109" t="s">
        <v>32</v>
      </c>
      <c r="O433" s="35" t="s">
        <v>2990</v>
      </c>
      <c r="P433" s="55" t="s">
        <v>949</v>
      </c>
      <c r="Q433" s="55" t="s">
        <v>2991</v>
      </c>
      <c r="R433" s="55" t="s">
        <v>100</v>
      </c>
      <c r="S433" s="118" t="s">
        <v>2565</v>
      </c>
      <c r="T433" s="55"/>
      <c r="U433" s="109" t="str">
        <f t="shared" si="6"/>
        <v>40290: Family and friends noticed that Eric Jason Thatcher, 38, a former Nevada Highway Patrol trooper, seemed to be slipping deeper into depression and paranoia before he became involved in a shootout with Henderson police officers at his home. Thatcher's estranged wife called police after receiving a suicidal email from him saying, "I worked my (expletive) off to protect the public. It ruined my soul." When police arrived, Thatcher began shooting at officers. One SWAT officer returned fire twice, striking Thatcher in the shoulder. He later committed suicide. https://drive.google.com/file/d/0B-l9Ys3cd80fb0hNU1hFNFpYaTh5cXIta09EV2taVUNweE9n/edit?usp=sharing</v>
      </c>
      <c r="V433" s="98"/>
      <c r="W433" s="55">
        <v>434.1</v>
      </c>
      <c r="X433" s="55"/>
      <c r="Y433" s="55"/>
      <c r="Z433" s="55"/>
      <c r="AA433" s="55"/>
      <c r="AB433" s="55"/>
      <c r="AC433" s="1"/>
      <c r="AD433" s="29"/>
      <c r="AE433" s="29"/>
      <c r="AF433" s="29"/>
      <c r="AG433" s="65"/>
    </row>
    <row r="434" spans="1:33" ht="12">
      <c r="A434" s="30">
        <v>41609.887777777803</v>
      </c>
      <c r="B434" s="55" t="s">
        <v>2992</v>
      </c>
      <c r="C434" s="121">
        <v>38</v>
      </c>
      <c r="D434" s="55" t="s">
        <v>23</v>
      </c>
      <c r="E434" s="55" t="s">
        <v>40</v>
      </c>
      <c r="F434" s="55" t="s">
        <v>2993</v>
      </c>
      <c r="G434" s="63">
        <v>40369</v>
      </c>
      <c r="H434" s="55" t="s">
        <v>2994</v>
      </c>
      <c r="I434" s="55" t="s">
        <v>52</v>
      </c>
      <c r="J434" s="118" t="s">
        <v>53</v>
      </c>
      <c r="K434" s="97" t="s">
        <v>2995</v>
      </c>
      <c r="L434" s="109" t="s">
        <v>55</v>
      </c>
      <c r="M434" s="55" t="s">
        <v>56</v>
      </c>
      <c r="N434" s="109" t="s">
        <v>32</v>
      </c>
      <c r="O434" s="55" t="s">
        <v>2996</v>
      </c>
      <c r="P434" s="55" t="s">
        <v>58</v>
      </c>
      <c r="Q434" s="55" t="s">
        <v>2997</v>
      </c>
      <c r="R434" s="55" t="s">
        <v>80</v>
      </c>
      <c r="S434" s="118" t="s">
        <v>2565</v>
      </c>
      <c r="T434" s="55"/>
      <c r="U434" s="109" t="str">
        <f t="shared" si="6"/>
        <v>40369: Erik Scott, a West Point graduate who Las Vegas police confronted outside the Summerlin Costco after receiving reports that Scott had been causing a disturbance inside the crowded store. Scott, who had morphine and Xanax in his system at the time of the incident, reached for a gun when officers ordered him to get on the ground outside the store. At that point, officers fired their weapons. https://drive.google.com/file/d/0B-l9Ys3cd80fM29sckQ5T1VNcVU/edit?usp=sharing</v>
      </c>
      <c r="V434" s="98"/>
      <c r="W434" s="55">
        <v>435.1</v>
      </c>
      <c r="X434" s="55"/>
      <c r="Y434" s="55"/>
      <c r="Z434" s="55"/>
      <c r="AA434" s="55"/>
      <c r="AB434" s="55"/>
      <c r="AC434" s="1"/>
      <c r="AD434" s="29"/>
      <c r="AE434" s="29"/>
      <c r="AF434" s="29"/>
      <c r="AG434" s="65"/>
    </row>
    <row r="435" spans="1:33" ht="13">
      <c r="A435" s="30">
        <v>41609.887777777803</v>
      </c>
      <c r="B435" s="55" t="s">
        <v>2998</v>
      </c>
      <c r="C435" s="121">
        <v>36</v>
      </c>
      <c r="D435" s="55" t="s">
        <v>23</v>
      </c>
      <c r="E435" s="55" t="s">
        <v>24</v>
      </c>
      <c r="F435" s="55"/>
      <c r="G435" s="83">
        <v>36775</v>
      </c>
      <c r="H435" s="35" t="s">
        <v>2999</v>
      </c>
      <c r="I435" s="55" t="s">
        <v>2686</v>
      </c>
      <c r="J435" s="118" t="s">
        <v>53</v>
      </c>
      <c r="K435" s="97" t="s">
        <v>2912</v>
      </c>
      <c r="L435" s="109" t="s">
        <v>55</v>
      </c>
      <c r="M435" s="55" t="s">
        <v>2688</v>
      </c>
      <c r="N435" s="109" t="s">
        <v>32</v>
      </c>
      <c r="O435" s="35" t="s">
        <v>3000</v>
      </c>
      <c r="P435" s="55" t="s">
        <v>58</v>
      </c>
      <c r="Q435" s="55" t="s">
        <v>3001</v>
      </c>
      <c r="R435" s="55" t="s">
        <v>80</v>
      </c>
      <c r="S435" s="118" t="s">
        <v>2565</v>
      </c>
      <c r="T435" s="55"/>
      <c r="U435" s="109" t="str">
        <f t="shared" si="6"/>
        <v>36775: North Las Vegas officer shoots and kills a motorist he thinks is trying to run him over. Ernest Williams Jr., 36, drove away from officers who wanted to ask why he and a passenger were parked in a subdivision near the North Las Vegas Airport. Passenger Shereese Owens was shot in the arm. Five jurors rule it justifiable; two say it is criminal. https://drive.google.com/file/d/0B-l9Ys3cd80fYWdId0VrTXpsNTA/edit?usp=sharing</v>
      </c>
      <c r="V435" s="98"/>
      <c r="W435" s="55">
        <v>436.1</v>
      </c>
      <c r="X435" s="55"/>
      <c r="Y435" s="55"/>
      <c r="Z435" s="55"/>
      <c r="AA435" s="55"/>
      <c r="AB435" s="55"/>
      <c r="AC435" s="1"/>
      <c r="AD435" s="29"/>
      <c r="AE435" s="29"/>
      <c r="AF435" s="29"/>
      <c r="AG435" s="65"/>
    </row>
    <row r="436" spans="1:33" ht="12">
      <c r="A436" s="30">
        <v>41609.887777777803</v>
      </c>
      <c r="B436" s="109" t="s">
        <v>3002</v>
      </c>
      <c r="C436" s="121">
        <v>30</v>
      </c>
      <c r="D436" s="109" t="s">
        <v>23</v>
      </c>
      <c r="E436" s="99" t="s">
        <v>82</v>
      </c>
      <c r="F436" s="109"/>
      <c r="G436" s="42">
        <v>41015</v>
      </c>
      <c r="H436" s="109" t="s">
        <v>3003</v>
      </c>
      <c r="I436" s="109" t="s">
        <v>222</v>
      </c>
      <c r="J436" s="109" t="s">
        <v>2035</v>
      </c>
      <c r="K436" s="98" t="s">
        <v>3004</v>
      </c>
      <c r="L436" s="109" t="s">
        <v>2569</v>
      </c>
      <c r="M436" s="109" t="s">
        <v>2570</v>
      </c>
      <c r="N436" s="109" t="s">
        <v>3005</v>
      </c>
      <c r="O436" s="109" t="s">
        <v>3006</v>
      </c>
      <c r="P436" s="109" t="s">
        <v>2806</v>
      </c>
      <c r="Q436" s="109" t="s">
        <v>3007</v>
      </c>
      <c r="R436" s="118" t="s">
        <v>36</v>
      </c>
      <c r="S436" s="109" t="s">
        <v>2573</v>
      </c>
      <c r="T436" s="109"/>
      <c r="U436" s="109" t="str">
        <f t="shared" si="6"/>
        <v>41015: Portland police said a man suspected in a domestic violence-related shooting on Sunday jumped off a building Monday morning after being spotted by an officer. Ervin Jeff Dirnbaugh, 30, was taken to a hospital and later died. http://www.katu.com/news/local/Man-jumps-off-downtown-building-after-running-from-police-147583255.html</v>
      </c>
      <c r="V436" s="98"/>
      <c r="W436" s="109">
        <v>437.1</v>
      </c>
      <c r="X436" s="109"/>
      <c r="Y436" s="109"/>
      <c r="Z436" s="109"/>
      <c r="AA436" s="109"/>
      <c r="AB436" s="109"/>
      <c r="AC436" s="113"/>
      <c r="AD436" s="29"/>
      <c r="AE436" s="29"/>
      <c r="AF436" s="29"/>
      <c r="AG436" s="65"/>
    </row>
    <row r="437" spans="1:33" ht="13">
      <c r="A437" s="30">
        <v>41609.887777777803</v>
      </c>
      <c r="B437" s="55" t="s">
        <v>3008</v>
      </c>
      <c r="C437" s="121">
        <v>32</v>
      </c>
      <c r="D437" s="55" t="s">
        <v>23</v>
      </c>
      <c r="E437" s="55" t="s">
        <v>173</v>
      </c>
      <c r="F437" s="55"/>
      <c r="G437" s="83">
        <v>40544</v>
      </c>
      <c r="H437" s="35" t="s">
        <v>3009</v>
      </c>
      <c r="I437" s="55" t="s">
        <v>2686</v>
      </c>
      <c r="J437" s="118" t="s">
        <v>53</v>
      </c>
      <c r="K437" s="97" t="s">
        <v>2687</v>
      </c>
      <c r="L437" s="109" t="s">
        <v>55</v>
      </c>
      <c r="M437" s="55" t="s">
        <v>2688</v>
      </c>
      <c r="N437" s="109" t="s">
        <v>32</v>
      </c>
      <c r="O437" s="35" t="s">
        <v>3010</v>
      </c>
      <c r="P437" s="55" t="s">
        <v>58</v>
      </c>
      <c r="Q437" s="55" t="s">
        <v>3011</v>
      </c>
      <c r="R437" s="55" t="s">
        <v>80</v>
      </c>
      <c r="S437" s="118" t="s">
        <v>2565</v>
      </c>
      <c r="T437" s="55"/>
      <c r="U437" s="109" t="str">
        <f t="shared" si="6"/>
        <v>40544: Pollard and a partner were assigned to cover a neighborhood that has a lot of celebratory gunfire on New Year's Eve. He was dispatched to home where that was happening. As Pollard and his partner, dressed in green SWAT uniforms, walked up to Sauceda's home, several people had guns. All complied except for Sauceda, who police said pointed a gun at Pollard. The officer brushed the gun aside and tried to disarm him, eventually shooting him several times. Sauceda's family said police did not identify themselves properly. https://drive.google.com/file/d/0B-l9Ys3cd80fVkVzLWRveENqLW8/edit?usp=sharing</v>
      </c>
      <c r="V437" s="98"/>
      <c r="W437" s="55">
        <v>438.1</v>
      </c>
      <c r="X437" s="55"/>
      <c r="Y437" s="55"/>
      <c r="Z437" s="55"/>
      <c r="AA437" s="55"/>
      <c r="AB437" s="55"/>
      <c r="AC437" s="1"/>
      <c r="AD437" s="29"/>
      <c r="AE437" s="29"/>
      <c r="AF437" s="29"/>
      <c r="AG437" s="65"/>
    </row>
    <row r="438" spans="1:33" ht="13">
      <c r="A438" s="30">
        <v>41609.887777777803</v>
      </c>
      <c r="B438" s="55" t="s">
        <v>3012</v>
      </c>
      <c r="C438" s="121">
        <v>19</v>
      </c>
      <c r="D438" s="55" t="s">
        <v>23</v>
      </c>
      <c r="E438" s="55" t="s">
        <v>24</v>
      </c>
      <c r="F438" s="55"/>
      <c r="G438" s="83">
        <v>36717</v>
      </c>
      <c r="H438" s="35" t="s">
        <v>3013</v>
      </c>
      <c r="I438" s="55" t="s">
        <v>52</v>
      </c>
      <c r="J438" s="118" t="s">
        <v>53</v>
      </c>
      <c r="K438" s="97" t="s">
        <v>2822</v>
      </c>
      <c r="L438" s="109" t="s">
        <v>55</v>
      </c>
      <c r="M438" s="55" t="s">
        <v>56</v>
      </c>
      <c r="N438" s="109" t="s">
        <v>32</v>
      </c>
      <c r="O438" s="35" t="s">
        <v>3014</v>
      </c>
      <c r="P438" s="55" t="s">
        <v>58</v>
      </c>
      <c r="Q438" s="55" t="s">
        <v>3015</v>
      </c>
      <c r="R438" s="55" t="s">
        <v>80</v>
      </c>
      <c r="S438" s="118" t="s">
        <v>2565</v>
      </c>
      <c r="T438" s="55"/>
      <c r="U438" s="109" t="str">
        <f t="shared" si="6"/>
        <v>36717: Four Las Vegas police officers opened fire on Frakelin Marice Hardy, 19, a robbery suspect who led police on a car chase before ramming one of the officers with his vehicle. A 13-year-old girl who was a passenger in Hardy's car was shot and injured. Hardy's death was unanimously ruled justifiable. https://drive.google.com/file/d/0B-l9Ys3cd80fa2lZalRHUVpySk0/edit?usp=sharing</v>
      </c>
      <c r="V438" s="98"/>
      <c r="W438" s="55">
        <v>439.1</v>
      </c>
      <c r="X438" s="55"/>
      <c r="Y438" s="55"/>
      <c r="Z438" s="55"/>
      <c r="AA438" s="55"/>
      <c r="AB438" s="55"/>
      <c r="AC438" s="1"/>
      <c r="AD438" s="29"/>
      <c r="AE438" s="29"/>
      <c r="AF438" s="29"/>
      <c r="AG438" s="65"/>
    </row>
    <row r="439" spans="1:33" ht="13">
      <c r="A439" s="30">
        <v>41609.887777777803</v>
      </c>
      <c r="B439" s="55" t="s">
        <v>3016</v>
      </c>
      <c r="C439" s="121">
        <v>37</v>
      </c>
      <c r="D439" s="55" t="s">
        <v>23</v>
      </c>
      <c r="E439" s="55" t="s">
        <v>173</v>
      </c>
      <c r="F439" s="55"/>
      <c r="G439" s="83">
        <v>36919</v>
      </c>
      <c r="H439" s="35" t="s">
        <v>3017</v>
      </c>
      <c r="I439" s="55" t="s">
        <v>52</v>
      </c>
      <c r="J439" s="118" t="s">
        <v>53</v>
      </c>
      <c r="K439" s="97" t="s">
        <v>2822</v>
      </c>
      <c r="L439" s="109" t="s">
        <v>55</v>
      </c>
      <c r="M439" s="55" t="s">
        <v>56</v>
      </c>
      <c r="N439" s="109" t="s">
        <v>32</v>
      </c>
      <c r="O439" s="35" t="s">
        <v>3018</v>
      </c>
      <c r="P439" s="55" t="s">
        <v>58</v>
      </c>
      <c r="Q439" s="55" t="s">
        <v>3019</v>
      </c>
      <c r="R439" s="55" t="s">
        <v>80</v>
      </c>
      <c r="S439" s="118" t="s">
        <v>2565</v>
      </c>
      <c r="T439" s="55"/>
      <c r="U439" s="109" t="str">
        <f t="shared" si="6"/>
        <v>36919: Three Las Vegas police officers were called to an apartment over shots fired in the area. When they arrived they found the window of a second-story apartment shot out and the door open. The entered the darkened apartment and were met with shotgun and assault rifle fire from two men inside. Two officers, along with a security guard waiting outside on the landing, were shot, and all three officers returned fire as they fled the apartment. Jose Vallejo surrendered to police, but Francisco Benitez is believed to have killed himself after the gunbattle. http://www.reviewjournal.com/news/deadly-force/incident/197</v>
      </c>
      <c r="V439" s="98"/>
      <c r="W439" s="55">
        <v>440.1</v>
      </c>
      <c r="X439" s="55"/>
      <c r="Y439" s="55"/>
      <c r="Z439" s="55"/>
      <c r="AA439" s="55"/>
      <c r="AB439" s="55"/>
      <c r="AC439" s="1"/>
      <c r="AD439" s="29"/>
      <c r="AE439" s="29"/>
      <c r="AF439" s="29"/>
      <c r="AG439" s="65"/>
    </row>
    <row r="440" spans="1:33" ht="12">
      <c r="A440" s="30">
        <v>41609.887777777803</v>
      </c>
      <c r="B440" s="109" t="s">
        <v>3020</v>
      </c>
      <c r="C440" s="121">
        <v>49</v>
      </c>
      <c r="D440" s="109" t="s">
        <v>23</v>
      </c>
      <c r="E440" s="109" t="s">
        <v>2754</v>
      </c>
      <c r="F440" s="109" t="s">
        <v>3021</v>
      </c>
      <c r="G440" s="42">
        <v>40376</v>
      </c>
      <c r="H440" s="109" t="s">
        <v>3022</v>
      </c>
      <c r="I440" s="109" t="s">
        <v>2598</v>
      </c>
      <c r="J440" s="109" t="s">
        <v>85</v>
      </c>
      <c r="K440" s="98" t="s">
        <v>2641</v>
      </c>
      <c r="L440" s="109" t="s">
        <v>270</v>
      </c>
      <c r="M440" s="109" t="s">
        <v>3023</v>
      </c>
      <c r="N440" s="109" t="s">
        <v>32</v>
      </c>
      <c r="O440" s="109" t="s">
        <v>3024</v>
      </c>
      <c r="P440" s="109" t="s">
        <v>36</v>
      </c>
      <c r="Q440" s="109" t="s">
        <v>3025</v>
      </c>
      <c r="R440" s="109" t="s">
        <v>100</v>
      </c>
      <c r="S440" s="109" t="s">
        <v>2603</v>
      </c>
      <c r="T440" s="109"/>
      <c r="U440" s="109" t="str">
        <f t="shared" si="6"/>
        <v>40376: Fred Collins, 48, who threatened officers with a knife and shouted “shoot me,” was shot and killed by five police officers — three from Oakland Police and two from BART Police http://www.californiabeat.org/2010/07/17/bart-oakland-police-shoot-man-in-fruitvale-district</v>
      </c>
      <c r="V440" s="98"/>
      <c r="W440" s="109">
        <v>441.1</v>
      </c>
      <c r="X440" s="109"/>
      <c r="Y440" s="109"/>
      <c r="Z440" s="109"/>
      <c r="AA440" s="109"/>
      <c r="AB440" s="109"/>
      <c r="AC440" s="113"/>
      <c r="AD440" s="29"/>
      <c r="AE440" s="29"/>
      <c r="AF440" s="29"/>
      <c r="AG440" s="65"/>
    </row>
    <row r="441" spans="1:33" ht="13">
      <c r="A441" s="30">
        <v>41609.887777777803</v>
      </c>
      <c r="B441" s="55" t="s">
        <v>3026</v>
      </c>
      <c r="C441" s="121">
        <v>61</v>
      </c>
      <c r="D441" s="55" t="s">
        <v>23</v>
      </c>
      <c r="E441" s="55" t="s">
        <v>40</v>
      </c>
      <c r="F441" s="55"/>
      <c r="G441" s="83">
        <v>38703</v>
      </c>
      <c r="H441" s="35" t="s">
        <v>3027</v>
      </c>
      <c r="I441" s="55" t="s">
        <v>52</v>
      </c>
      <c r="J441" s="118" t="s">
        <v>53</v>
      </c>
      <c r="K441" s="97" t="s">
        <v>2893</v>
      </c>
      <c r="L441" s="109" t="s">
        <v>55</v>
      </c>
      <c r="M441" s="55" t="s">
        <v>56</v>
      </c>
      <c r="N441" s="109" t="s">
        <v>32</v>
      </c>
      <c r="O441" s="35" t="s">
        <v>3028</v>
      </c>
      <c r="P441" s="55" t="s">
        <v>58</v>
      </c>
      <c r="Q441" s="55" t="s">
        <v>3029</v>
      </c>
      <c r="R441" s="55" t="s">
        <v>80</v>
      </c>
      <c r="S441" s="118" t="s">
        <v>2565</v>
      </c>
      <c r="T441" s="55"/>
      <c r="U441" s="109" t="str">
        <f t="shared" si="6"/>
        <v>38703: Las Vegas police responded to a 911 call from a man who had reported a burglary at his residence near Tropicana Avenue and Jones Boulevard. When police arrived at the apartment complex of the caller, Frederick M. Hedstrom Jr., 61, he was wandering in the parking lot with a gun. After a brief foot chase, Hedstrom turned and fired at officers, who shot back, killing him. https://drive.google.com/file/d/0B-l9Ys3cd80feHpBWmVGY24wNUk/edit?usp=sharing</v>
      </c>
      <c r="V441" s="98"/>
      <c r="W441" s="55">
        <v>442.1</v>
      </c>
      <c r="X441" s="55"/>
      <c r="Y441" s="55"/>
      <c r="Z441" s="55"/>
      <c r="AA441" s="55"/>
      <c r="AB441" s="55"/>
      <c r="AC441" s="1"/>
      <c r="AD441" s="29"/>
      <c r="AE441" s="29"/>
      <c r="AF441" s="29"/>
      <c r="AG441" s="65"/>
    </row>
    <row r="442" spans="1:33" ht="13">
      <c r="A442" s="30">
        <v>41609.887777777803</v>
      </c>
      <c r="B442" s="55" t="s">
        <v>3030</v>
      </c>
      <c r="C442" s="121">
        <v>44</v>
      </c>
      <c r="D442" s="55" t="s">
        <v>23</v>
      </c>
      <c r="E442" s="55" t="s">
        <v>173</v>
      </c>
      <c r="F442" s="55"/>
      <c r="G442" s="83">
        <v>37616</v>
      </c>
      <c r="H442" s="35" t="s">
        <v>3031</v>
      </c>
      <c r="I442" s="55" t="s">
        <v>52</v>
      </c>
      <c r="J442" s="118" t="s">
        <v>53</v>
      </c>
      <c r="K442" s="97" t="s">
        <v>3032</v>
      </c>
      <c r="L442" s="109" t="s">
        <v>55</v>
      </c>
      <c r="M442" s="55" t="s">
        <v>56</v>
      </c>
      <c r="N442" s="109" t="s">
        <v>32</v>
      </c>
      <c r="O442" s="35" t="s">
        <v>3033</v>
      </c>
      <c r="P442" s="55" t="s">
        <v>58</v>
      </c>
      <c r="Q442" s="55" t="s">
        <v>3034</v>
      </c>
      <c r="R442" s="55" t="s">
        <v>80</v>
      </c>
      <c r="S442" s="118" t="s">
        <v>2565</v>
      </c>
      <c r="T442" s="55"/>
      <c r="U442" s="109" t="str">
        <f t="shared" si="6"/>
        <v>37616: Multiple officers engaged in the pursuit of a reckless driver who rammed a police car at Hollywood Boulevard and Bonanza Road. Officers got out of their vehicles to confront him, but Gary Frank Orozco drove at one. Both officers fired into the car. Orozco crashed into a nearby house and was found dead inside the car. https://drive.google.com/file/d/0B-l9Ys3cd80faVhPcXh6TG4tOFE/edit?usp=sharing</v>
      </c>
      <c r="V442" s="98"/>
      <c r="W442" s="55">
        <v>443.1</v>
      </c>
      <c r="X442" s="55"/>
      <c r="Y442" s="55"/>
      <c r="Z442" s="55"/>
      <c r="AA442" s="55"/>
      <c r="AB442" s="55"/>
      <c r="AC442" s="1"/>
      <c r="AD442" s="29"/>
      <c r="AE442" s="29"/>
      <c r="AF442" s="29"/>
      <c r="AG442" s="65"/>
    </row>
    <row r="443" spans="1:33" ht="12">
      <c r="A443" s="30">
        <v>41609.887777777803</v>
      </c>
      <c r="B443" s="109" t="s">
        <v>3035</v>
      </c>
      <c r="C443" s="121">
        <v>19</v>
      </c>
      <c r="D443" s="109" t="s">
        <v>23</v>
      </c>
      <c r="E443" s="109" t="s">
        <v>24</v>
      </c>
      <c r="F443" s="109"/>
      <c r="G443" s="42">
        <v>39345</v>
      </c>
      <c r="H443" s="109" t="s">
        <v>3036</v>
      </c>
      <c r="I443" s="109" t="s">
        <v>2598</v>
      </c>
      <c r="J443" s="109" t="s">
        <v>85</v>
      </c>
      <c r="K443" s="98" t="s">
        <v>3037</v>
      </c>
      <c r="L443" s="109" t="s">
        <v>270</v>
      </c>
      <c r="M443" s="109" t="s">
        <v>2600</v>
      </c>
      <c r="N443" s="109" t="s">
        <v>32</v>
      </c>
      <c r="O443" s="109" t="s">
        <v>3038</v>
      </c>
      <c r="P443" s="109" t="s">
        <v>58</v>
      </c>
      <c r="Q443" s="109" t="s">
        <v>3039</v>
      </c>
      <c r="R443" s="109" t="s">
        <v>80</v>
      </c>
      <c r="S443" s="109" t="s">
        <v>2603</v>
      </c>
      <c r="T443" s="109"/>
      <c r="U443" s="109" t="str">
        <f t="shared" si="6"/>
        <v>39345: King was leaving a liquor store when he was approached for questioning about a murder. Officer said he felt a gun through King's clothes. King was tasered. Officer fired when he believed King was going for his weapon. Oakland paid $1.5 million in a wrongful death lawsuit. http://www.sfgate.com/bayarea/article/Cop-who-shot-killed-a-man-had-been-involved-in-2-2501837.php</v>
      </c>
      <c r="V443" s="98"/>
      <c r="W443" s="109">
        <v>444.1</v>
      </c>
      <c r="X443" s="109"/>
      <c r="Y443" s="109"/>
      <c r="Z443" s="109"/>
      <c r="AA443" s="109"/>
      <c r="AB443" s="109"/>
      <c r="AC443" s="113"/>
      <c r="AD443" s="29"/>
      <c r="AE443" s="29"/>
      <c r="AF443" s="29"/>
      <c r="AG443" s="65"/>
    </row>
    <row r="444" spans="1:33" ht="12">
      <c r="A444" s="30">
        <v>41609.887777777803</v>
      </c>
      <c r="B444" s="109" t="s">
        <v>3040</v>
      </c>
      <c r="C444" s="121">
        <v>71</v>
      </c>
      <c r="D444" s="109" t="s">
        <v>23</v>
      </c>
      <c r="E444" s="99" t="s">
        <v>82</v>
      </c>
      <c r="F444" s="109"/>
      <c r="G444" s="42">
        <v>36761</v>
      </c>
      <c r="H444" s="109"/>
      <c r="I444" s="109" t="s">
        <v>222</v>
      </c>
      <c r="J444" s="109" t="s">
        <v>2035</v>
      </c>
      <c r="K444" s="98" t="s">
        <v>2761</v>
      </c>
      <c r="L444" s="109" t="s">
        <v>2569</v>
      </c>
      <c r="M444" s="109" t="s">
        <v>2570</v>
      </c>
      <c r="N444" s="109" t="s">
        <v>32</v>
      </c>
      <c r="O444" s="109" t="s">
        <v>3041</v>
      </c>
      <c r="P444" s="109" t="s">
        <v>58</v>
      </c>
      <c r="Q444" s="109" t="s">
        <v>3042</v>
      </c>
      <c r="R444" s="118" t="s">
        <v>36</v>
      </c>
      <c r="S444" s="109" t="s">
        <v>2573</v>
      </c>
      <c r="T444" s="109"/>
      <c r="U444" s="109" t="str">
        <f t="shared" si="6"/>
        <v>36761: Officer was called to the Portland home of 71-year-old George Waldum, who'd threatened an AT&amp;T employee who was disconnecting his cable TV. Officers said he met them with a shotgun. http://www.multichannel.com/news-article/portland-man-killed-after-dispute/76117</v>
      </c>
      <c r="V444" s="98"/>
      <c r="W444" s="109">
        <v>445.1</v>
      </c>
      <c r="X444" s="109"/>
      <c r="Y444" s="109"/>
      <c r="Z444" s="109"/>
      <c r="AA444" s="109"/>
      <c r="AB444" s="109"/>
      <c r="AC444" s="113"/>
      <c r="AD444" s="29"/>
      <c r="AE444" s="29"/>
      <c r="AF444" s="29"/>
      <c r="AG444" s="65"/>
    </row>
    <row r="445" spans="1:33" ht="12">
      <c r="A445" s="30">
        <v>41609.887777777803</v>
      </c>
      <c r="B445" s="55" t="s">
        <v>3043</v>
      </c>
      <c r="C445" s="121">
        <v>47</v>
      </c>
      <c r="D445" s="55" t="s">
        <v>23</v>
      </c>
      <c r="E445" s="109" t="s">
        <v>24</v>
      </c>
      <c r="F445" s="109"/>
      <c r="G445" s="63">
        <v>37839</v>
      </c>
      <c r="H445" s="55" t="s">
        <v>3044</v>
      </c>
      <c r="I445" s="55" t="s">
        <v>2598</v>
      </c>
      <c r="J445" s="109" t="s">
        <v>85</v>
      </c>
      <c r="K445" s="98" t="s">
        <v>2756</v>
      </c>
      <c r="L445" s="109" t="s">
        <v>270</v>
      </c>
      <c r="M445" s="109" t="s">
        <v>2600</v>
      </c>
      <c r="N445" s="109" t="s">
        <v>32</v>
      </c>
      <c r="O445" s="109" t="s">
        <v>3045</v>
      </c>
      <c r="P445" s="55" t="s">
        <v>58</v>
      </c>
      <c r="Q445" s="55" t="s">
        <v>3046</v>
      </c>
      <c r="R445" s="55" t="s">
        <v>100</v>
      </c>
      <c r="S445" s="109" t="s">
        <v>2603</v>
      </c>
      <c r="T445" s="109"/>
      <c r="U445" s="109" t="str">
        <f t="shared" si="6"/>
        <v>37839: police shot and killed Willis after he stabbed an officer several times in the back and arm. The police described him as mentally unstable. Willis' family told police he was a known schizophrenic and was not taking his medication. http://www.mercurynews.com/alameda-county/ci_19611985</v>
      </c>
      <c r="V445" s="98"/>
      <c r="W445" s="109">
        <v>446.1</v>
      </c>
      <c r="X445" s="109"/>
      <c r="Y445" s="109"/>
      <c r="Z445" s="109"/>
      <c r="AA445" s="109"/>
      <c r="AB445" s="109"/>
      <c r="AC445" s="113"/>
      <c r="AD445" s="29"/>
      <c r="AE445" s="29"/>
      <c r="AF445" s="29"/>
      <c r="AG445" s="65"/>
    </row>
    <row r="446" spans="1:33" ht="13">
      <c r="A446" s="30">
        <v>41609.887777777803</v>
      </c>
      <c r="B446" s="55" t="s">
        <v>3047</v>
      </c>
      <c r="C446" s="121">
        <v>53</v>
      </c>
      <c r="D446" s="55" t="s">
        <v>23</v>
      </c>
      <c r="E446" s="55" t="s">
        <v>40</v>
      </c>
      <c r="F446" s="55"/>
      <c r="G446" s="83">
        <v>39463</v>
      </c>
      <c r="H446" s="35" t="s">
        <v>3048</v>
      </c>
      <c r="I446" s="55" t="s">
        <v>2634</v>
      </c>
      <c r="J446" s="118" t="s">
        <v>53</v>
      </c>
      <c r="K446" s="97" t="s">
        <v>2635</v>
      </c>
      <c r="L446" s="109" t="s">
        <v>55</v>
      </c>
      <c r="M446" s="55" t="s">
        <v>2636</v>
      </c>
      <c r="N446" s="109" t="s">
        <v>32</v>
      </c>
      <c r="O446" s="35" t="s">
        <v>3049</v>
      </c>
      <c r="P446" s="55" t="s">
        <v>58</v>
      </c>
      <c r="Q446" s="55" t="s">
        <v>3050</v>
      </c>
      <c r="R446" s="55" t="s">
        <v>100</v>
      </c>
      <c r="S446" s="118" t="s">
        <v>2565</v>
      </c>
      <c r="T446" s="55"/>
      <c r="U446" s="109" t="str">
        <f t="shared" si="6"/>
        <v>39463: Henderson police officers spotted Glenn Jeffrey Spyer, a suspected car thief who had been living out of a Ford Mustang, getting into the car in a desert area near Foothills and Equestrian drives. They followed the car and discovered it had been reported stolen. They pulled Spyer over and both vehicles stopped in a Walgreens parking lot. Spyer got out of the car with his hand in a small bag that Tetzlaff realized concealed a handgun. Spyer refused to drop the gun and he was shot. https://drive.google.com/file/d/0B-l9Ys3cd80fRFpySHVkMVpObnZCaXpGQzhxTTk1b3NuZEhB/edit?usp=sharing</v>
      </c>
      <c r="V446" s="98"/>
      <c r="W446" s="55">
        <v>447.1</v>
      </c>
      <c r="X446" s="55"/>
      <c r="Y446" s="55"/>
      <c r="Z446" s="55"/>
      <c r="AA446" s="55"/>
      <c r="AB446" s="55"/>
      <c r="AC446" s="1"/>
      <c r="AD446" s="29"/>
      <c r="AE446" s="29"/>
      <c r="AF446" s="29"/>
      <c r="AG446" s="65"/>
    </row>
    <row r="447" spans="1:33" ht="12">
      <c r="A447" s="30">
        <v>41609.887777777803</v>
      </c>
      <c r="B447" s="109" t="s">
        <v>3051</v>
      </c>
      <c r="C447" s="121">
        <v>28</v>
      </c>
      <c r="D447" s="109" t="s">
        <v>23</v>
      </c>
      <c r="E447" s="109" t="s">
        <v>24</v>
      </c>
      <c r="F447" s="109"/>
      <c r="G447" s="42">
        <v>37827</v>
      </c>
      <c r="H447" s="109" t="s">
        <v>3052</v>
      </c>
      <c r="I447" s="109" t="s">
        <v>2659</v>
      </c>
      <c r="J447" s="109" t="s">
        <v>85</v>
      </c>
      <c r="K447" s="98" t="s">
        <v>3053</v>
      </c>
      <c r="L447" s="109" t="s">
        <v>270</v>
      </c>
      <c r="M447" s="109" t="s">
        <v>3054</v>
      </c>
      <c r="N447" s="109" t="s">
        <v>32</v>
      </c>
      <c r="O447" s="109" t="s">
        <v>3055</v>
      </c>
      <c r="P447" s="109" t="s">
        <v>36</v>
      </c>
      <c r="Q447" s="109" t="s">
        <v>3056</v>
      </c>
      <c r="R447" s="109" t="s">
        <v>80</v>
      </c>
      <c r="S447" s="109" t="s">
        <v>37</v>
      </c>
      <c r="T447" s="109"/>
      <c r="U447" s="109" t="str">
        <f t="shared" si="6"/>
        <v>37827: Givens was shot and killed by three police officers after he allegedly brandished a weapon. He also was a suspect in a series of takeover robberies of banks in Oakland and San Francisco, police said. http://www.sfgate.com/bayarea/article/Robbery-suspect-killed-by-police-a-recent-UC-grad-2599317.php</v>
      </c>
      <c r="V447" s="98"/>
      <c r="W447" s="109">
        <v>448.1</v>
      </c>
      <c r="X447" s="109"/>
      <c r="Y447" s="109"/>
      <c r="Z447" s="109"/>
      <c r="AA447" s="109"/>
      <c r="AB447" s="109"/>
      <c r="AC447" s="113"/>
      <c r="AD447" s="29"/>
      <c r="AE447" s="29"/>
      <c r="AF447" s="29"/>
      <c r="AG447" s="65"/>
    </row>
    <row r="448" spans="1:33" ht="13">
      <c r="A448" s="30">
        <v>41609.887777777803</v>
      </c>
      <c r="B448" s="55" t="s">
        <v>3057</v>
      </c>
      <c r="C448" s="121">
        <v>40</v>
      </c>
      <c r="D448" s="55" t="s">
        <v>23</v>
      </c>
      <c r="E448" s="55" t="s">
        <v>24</v>
      </c>
      <c r="F448" s="55"/>
      <c r="G448" s="83">
        <v>38007</v>
      </c>
      <c r="H448" s="35" t="s">
        <v>3058</v>
      </c>
      <c r="I448" s="55" t="s">
        <v>2634</v>
      </c>
      <c r="J448" s="118" t="s">
        <v>53</v>
      </c>
      <c r="K448" s="97" t="s">
        <v>3059</v>
      </c>
      <c r="L448" s="109" t="s">
        <v>55</v>
      </c>
      <c r="M448" s="55" t="s">
        <v>2636</v>
      </c>
      <c r="N448" s="109" t="s">
        <v>32</v>
      </c>
      <c r="O448" s="35" t="s">
        <v>3060</v>
      </c>
      <c r="P448" s="55" t="s">
        <v>58</v>
      </c>
      <c r="Q448" s="55" t="s">
        <v>3061</v>
      </c>
      <c r="R448" s="55" t="s">
        <v>80</v>
      </c>
      <c r="S448" s="118" t="s">
        <v>2565</v>
      </c>
      <c r="T448" s="55"/>
      <c r="U448" s="109" t="str">
        <f t="shared" si="6"/>
        <v>38007: A man shoots and kills his ex-girlfriend’s boyfriend outside Fay Galloway Elementary School and then enters the school. Henderson police encounter Hezekiah Lewis, 40, after he leaves the school and gets into the car of the man he killed. Following a standoff, an officer fires into the car, fatally wounding Lewis. https://drive.google.com/file/d/0B-l9Ys3cd80fQldfazgzTnJ5Y2M/edit?usp=sharing</v>
      </c>
      <c r="V448" s="98"/>
      <c r="W448" s="55">
        <v>449.1</v>
      </c>
      <c r="X448" s="55"/>
      <c r="Y448" s="55"/>
      <c r="Z448" s="55"/>
      <c r="AA448" s="55"/>
      <c r="AB448" s="55"/>
      <c r="AC448" s="1"/>
      <c r="AD448" s="29"/>
      <c r="AE448" s="29"/>
      <c r="AF448" s="29"/>
      <c r="AG448" s="65"/>
    </row>
    <row r="449" spans="1:33" ht="13">
      <c r="A449" s="30">
        <v>41609.887777777803</v>
      </c>
      <c r="B449" s="55" t="s">
        <v>3062</v>
      </c>
      <c r="C449" s="121">
        <v>29</v>
      </c>
      <c r="D449" s="55" t="s">
        <v>23</v>
      </c>
      <c r="E449" s="55" t="s">
        <v>173</v>
      </c>
      <c r="F449" s="109"/>
      <c r="G449" s="83">
        <v>39122</v>
      </c>
      <c r="H449" s="35" t="s">
        <v>3063</v>
      </c>
      <c r="I449" s="55" t="s">
        <v>52</v>
      </c>
      <c r="J449" s="118" t="s">
        <v>53</v>
      </c>
      <c r="K449" s="97" t="s">
        <v>2822</v>
      </c>
      <c r="L449" s="109" t="s">
        <v>55</v>
      </c>
      <c r="M449" s="55" t="s">
        <v>56</v>
      </c>
      <c r="N449" s="109" t="s">
        <v>32</v>
      </c>
      <c r="O449" s="35" t="s">
        <v>3064</v>
      </c>
      <c r="P449" s="55" t="s">
        <v>949</v>
      </c>
      <c r="Q449" s="55" t="s">
        <v>3065</v>
      </c>
      <c r="R449" s="55" t="s">
        <v>80</v>
      </c>
      <c r="S449" s="118" t="s">
        <v>2565</v>
      </c>
      <c r="T449" s="55"/>
      <c r="U449" s="109" t="str">
        <f t="shared" si="6"/>
        <v>39122: Police responded to a call about Ivan Alonzo, 29, a Las Vegas police academy recruit, who was throwing Molotov cocktails and firing a gun into the air near Mandalay Bay. Alonzo shot at them, prompting them to return fire. Alonzo ultimately shot himself in the head. Unanimously ruled a suicide. https://drive.google.com/file/d/0B-l9Ys3cd80fa0dRYkZ4ZFY4eDg/edit?usp=sharing</v>
      </c>
      <c r="V449" s="98"/>
      <c r="W449" s="55">
        <v>450.1</v>
      </c>
      <c r="X449" s="55"/>
      <c r="Y449" s="55"/>
      <c r="Z449" s="55"/>
      <c r="AA449" s="55"/>
      <c r="AB449" s="55"/>
      <c r="AC449" s="1"/>
      <c r="AD449" s="29"/>
      <c r="AE449" s="29"/>
      <c r="AF449" s="29"/>
      <c r="AG449" s="65"/>
    </row>
    <row r="450" spans="1:33" ht="13">
      <c r="A450" s="30">
        <v>41609.887777777803</v>
      </c>
      <c r="B450" s="55" t="s">
        <v>3066</v>
      </c>
      <c r="C450" s="121">
        <v>31</v>
      </c>
      <c r="D450" s="55" t="s">
        <v>23</v>
      </c>
      <c r="E450" s="55" t="s">
        <v>173</v>
      </c>
      <c r="F450" s="55"/>
      <c r="G450" s="83">
        <v>39083</v>
      </c>
      <c r="H450" s="35" t="s">
        <v>3067</v>
      </c>
      <c r="I450" s="55" t="s">
        <v>52</v>
      </c>
      <c r="J450" s="118" t="s">
        <v>53</v>
      </c>
      <c r="K450" s="97" t="s">
        <v>54</v>
      </c>
      <c r="L450" s="109" t="s">
        <v>55</v>
      </c>
      <c r="M450" s="55" t="s">
        <v>56</v>
      </c>
      <c r="N450" s="109" t="s">
        <v>32</v>
      </c>
      <c r="O450" s="35" t="s">
        <v>3068</v>
      </c>
      <c r="P450" s="55" t="s">
        <v>3069</v>
      </c>
      <c r="Q450" s="55" t="s">
        <v>3070</v>
      </c>
      <c r="R450" s="55" t="s">
        <v>100</v>
      </c>
      <c r="S450" s="118" t="s">
        <v>2565</v>
      </c>
      <c r="T450" s="55"/>
      <c r="U450" s="109" t="str">
        <f t="shared" ref="U450:U513" si="7">CONCATENATE(G450, ": ", O450, " ", Q450)</f>
        <v>39083: Ivan Guajardo Ariza, 31, was shot and killed by Las Vegas police officers responding to a domestic disturbance call at his residence at 2700 North Rainbow Blvd. Ariza was acting erratically and was armed with a butcher knife when the four officers fired their weapons. Some witnesses to the incident questioned whether he posed a threat to officers. Prior to the fatal shooting, an officer tried to fire a beanbag shotgun at Ariza, but the weapon did not go off. https://drive.google.com/file/d/0B-l9Ys3cd80faWJRdk5QemV2Q0E/edit?usp=sharing</v>
      </c>
      <c r="V450" s="98"/>
      <c r="W450" s="55">
        <v>451.1</v>
      </c>
      <c r="X450" s="55"/>
      <c r="Y450" s="55"/>
      <c r="Z450" s="55"/>
      <c r="AA450" s="55"/>
      <c r="AB450" s="55"/>
      <c r="AC450" s="1"/>
      <c r="AD450" s="29"/>
      <c r="AE450" s="29"/>
      <c r="AF450" s="29"/>
      <c r="AG450" s="65"/>
    </row>
    <row r="451" spans="1:33" ht="12">
      <c r="A451" s="30">
        <v>41609.887777777803</v>
      </c>
      <c r="B451" s="109" t="s">
        <v>3071</v>
      </c>
      <c r="C451" s="121">
        <v>58</v>
      </c>
      <c r="D451" s="109" t="s">
        <v>23</v>
      </c>
      <c r="E451" s="109" t="s">
        <v>40</v>
      </c>
      <c r="F451" s="109" t="s">
        <v>3072</v>
      </c>
      <c r="G451" s="42">
        <v>40259</v>
      </c>
      <c r="H451" s="109" t="s">
        <v>3073</v>
      </c>
      <c r="I451" s="109" t="s">
        <v>222</v>
      </c>
      <c r="J451" s="109" t="s">
        <v>2035</v>
      </c>
      <c r="K451" s="98" t="s">
        <v>3074</v>
      </c>
      <c r="L451" s="109" t="s">
        <v>2569</v>
      </c>
      <c r="M451" s="109" t="s">
        <v>2570</v>
      </c>
      <c r="N451" s="109" t="s">
        <v>32</v>
      </c>
      <c r="O451" s="109" t="s">
        <v>3075</v>
      </c>
      <c r="P451" s="109" t="s">
        <v>58</v>
      </c>
      <c r="Q451" s="109" t="s">
        <v>3076</v>
      </c>
      <c r="R451" s="118" t="s">
        <v>36</v>
      </c>
      <c r="S451" s="109" t="s">
        <v>2573</v>
      </c>
      <c r="T451" s="109"/>
      <c r="U451" s="109" t="str">
        <f t="shared" si="7"/>
        <v>40259: Oregonian: Collins suddenly emerged from a restroom holding an razor knife, surprising the officer, who shot him when Collins failed to drop the knife and continued to advance. http://www.oregonlive.com/portland/index.ssf/2011/07/portland_police_review_board_u.html</v>
      </c>
      <c r="V451" s="98"/>
      <c r="W451" s="109">
        <v>452.1</v>
      </c>
      <c r="X451" s="109"/>
      <c r="Y451" s="109"/>
      <c r="Z451" s="109"/>
      <c r="AA451" s="109"/>
      <c r="AB451" s="109"/>
      <c r="AC451" s="113"/>
      <c r="AD451" s="29"/>
      <c r="AE451" s="29"/>
      <c r="AF451" s="29"/>
      <c r="AG451" s="65"/>
    </row>
    <row r="452" spans="1:33" ht="13">
      <c r="A452" s="30">
        <v>41609.887777777803</v>
      </c>
      <c r="B452" s="55" t="s">
        <v>3077</v>
      </c>
      <c r="C452" s="121">
        <v>21</v>
      </c>
      <c r="D452" s="55" t="s">
        <v>23</v>
      </c>
      <c r="E452" s="55" t="s">
        <v>173</v>
      </c>
      <c r="F452" s="55"/>
      <c r="G452" s="83">
        <v>40597</v>
      </c>
      <c r="H452" s="35" t="s">
        <v>3078</v>
      </c>
      <c r="I452" s="55" t="s">
        <v>52</v>
      </c>
      <c r="J452" s="118" t="s">
        <v>53</v>
      </c>
      <c r="K452" s="97" t="s">
        <v>3079</v>
      </c>
      <c r="L452" s="109" t="s">
        <v>55</v>
      </c>
      <c r="M452" s="55" t="s">
        <v>2586</v>
      </c>
      <c r="N452" s="109" t="s">
        <v>32</v>
      </c>
      <c r="O452" s="35" t="s">
        <v>3080</v>
      </c>
      <c r="P452" s="55" t="s">
        <v>58</v>
      </c>
      <c r="Q452" s="55" t="s">
        <v>3081</v>
      </c>
      <c r="R452" s="55" t="s">
        <v>80</v>
      </c>
      <c r="S452" s="118" t="s">
        <v>2565</v>
      </c>
      <c r="T452" s="55"/>
      <c r="U452" s="109" t="str">
        <f t="shared" si="7"/>
        <v>40597: Las Vegas police were called to the Broadstone Montecito apartments over a gun-wielding man, later identified as Jaime Padilla, trying to break into apartments. After an hour-long standoff, police said Padilla fired at officers and officers shot and killed him. https://drive.google.com/file/d/0B-l9Ys3cd80fb3dWLU9yTG02cVk/edit?usp=sharing</v>
      </c>
      <c r="V452" s="98"/>
      <c r="W452" s="55">
        <v>453.1</v>
      </c>
      <c r="X452" s="55"/>
      <c r="Y452" s="55"/>
      <c r="Z452" s="55"/>
      <c r="AA452" s="55"/>
      <c r="AB452" s="55"/>
      <c r="AC452" s="1"/>
      <c r="AD452" s="29"/>
      <c r="AE452" s="29"/>
      <c r="AF452" s="29"/>
      <c r="AG452" s="65"/>
    </row>
    <row r="453" spans="1:33" ht="13">
      <c r="A453" s="30">
        <v>41609.887777777803</v>
      </c>
      <c r="B453" s="55" t="s">
        <v>3082</v>
      </c>
      <c r="C453" s="121">
        <v>30</v>
      </c>
      <c r="D453" s="55" t="s">
        <v>23</v>
      </c>
      <c r="E453" s="55" t="s">
        <v>40</v>
      </c>
      <c r="F453" s="55"/>
      <c r="G453" s="83">
        <v>39684</v>
      </c>
      <c r="H453" s="35" t="s">
        <v>3083</v>
      </c>
      <c r="I453" s="55" t="s">
        <v>2634</v>
      </c>
      <c r="J453" s="118" t="s">
        <v>53</v>
      </c>
      <c r="K453" s="97" t="s">
        <v>3059</v>
      </c>
      <c r="L453" s="109" t="s">
        <v>55</v>
      </c>
      <c r="M453" s="55" t="s">
        <v>2636</v>
      </c>
      <c r="N453" s="109" t="s">
        <v>32</v>
      </c>
      <c r="O453" s="35" t="s">
        <v>3084</v>
      </c>
      <c r="P453" s="55" t="s">
        <v>949</v>
      </c>
      <c r="Q453" s="55" t="s">
        <v>3085</v>
      </c>
      <c r="R453" s="55" t="s">
        <v>100</v>
      </c>
      <c r="S453" s="118" t="s">
        <v>2565</v>
      </c>
      <c r="T453" s="55"/>
      <c r="U453" s="109" t="str">
        <f t="shared" si="7"/>
        <v>39684: When Henderson police arrive at a domestic dispute near College Avenue and Horizon Drive, they find James Heitkotter, 30, with a rifle to his chin. After talking with officers, Heitkotter drops the rifle in their direction, prompting them to shoot. Heitkotter is struck once in the chest, then picks up the rifle and shoots himself in the head. https://drive.google.com/file/d/0B-l9Ys3cd80fdl83aDEzNVhJanhFc2tUaG9BTTZ2bGY5dVh3/edit?usp=sharing</v>
      </c>
      <c r="V453" s="98"/>
      <c r="W453" s="55">
        <v>454.1</v>
      </c>
      <c r="X453" s="55"/>
      <c r="Y453" s="55"/>
      <c r="Z453" s="55"/>
      <c r="AA453" s="55"/>
      <c r="AB453" s="55"/>
      <c r="AC453" s="1"/>
      <c r="AD453" s="29"/>
      <c r="AE453" s="29"/>
      <c r="AF453" s="29"/>
      <c r="AG453" s="65"/>
    </row>
    <row r="454" spans="1:33" ht="12">
      <c r="A454" s="30">
        <v>41609.887777777803</v>
      </c>
      <c r="B454" s="109" t="s">
        <v>3086</v>
      </c>
      <c r="C454" s="121">
        <v>28</v>
      </c>
      <c r="D454" s="109" t="s">
        <v>23</v>
      </c>
      <c r="E454" s="109" t="s">
        <v>24</v>
      </c>
      <c r="F454" s="109" t="s">
        <v>3087</v>
      </c>
      <c r="G454" s="42">
        <v>38074</v>
      </c>
      <c r="H454" s="109" t="s">
        <v>3088</v>
      </c>
      <c r="I454" s="109" t="s">
        <v>222</v>
      </c>
      <c r="J454" s="109" t="s">
        <v>2035</v>
      </c>
      <c r="K454" s="98" t="s">
        <v>2730</v>
      </c>
      <c r="L454" s="109" t="s">
        <v>2569</v>
      </c>
      <c r="M454" s="109" t="s">
        <v>2570</v>
      </c>
      <c r="N454" s="109" t="s">
        <v>32</v>
      </c>
      <c r="O454" s="109" t="s">
        <v>3089</v>
      </c>
      <c r="P454" s="109" t="s">
        <v>58</v>
      </c>
      <c r="Q454" s="109" t="s">
        <v>3090</v>
      </c>
      <c r="R454" s="109" t="s">
        <v>100</v>
      </c>
      <c r="S454" s="109" t="s">
        <v>2573</v>
      </c>
      <c r="T454" s="109"/>
      <c r="U454" s="109" t="str">
        <f t="shared" si="7"/>
        <v>38074: Officers testified that during a traffic stop, Perez was going for something in his pockets and refused orders to show his hands. He was unarmed. http://www.portlandoregon.gov/police/article/99881</v>
      </c>
      <c r="V454" s="98"/>
      <c r="W454" s="109">
        <v>455.1</v>
      </c>
      <c r="X454" s="109"/>
      <c r="Y454" s="109"/>
      <c r="Z454" s="109"/>
      <c r="AA454" s="109"/>
      <c r="AB454" s="109"/>
      <c r="AC454" s="113"/>
      <c r="AD454" s="29"/>
      <c r="AE454" s="29"/>
      <c r="AF454" s="29"/>
      <c r="AG454" s="65"/>
    </row>
    <row r="455" spans="1:33" ht="12">
      <c r="A455" s="30">
        <v>41609.887777777803</v>
      </c>
      <c r="B455" s="109" t="s">
        <v>3091</v>
      </c>
      <c r="C455" s="121">
        <v>42</v>
      </c>
      <c r="D455" s="109" t="s">
        <v>23</v>
      </c>
      <c r="E455" s="109" t="s">
        <v>40</v>
      </c>
      <c r="F455" s="109" t="s">
        <v>3092</v>
      </c>
      <c r="G455" s="42">
        <v>38977</v>
      </c>
      <c r="H455" s="109" t="s">
        <v>3093</v>
      </c>
      <c r="I455" s="109" t="s">
        <v>222</v>
      </c>
      <c r="J455" s="109" t="s">
        <v>2035</v>
      </c>
      <c r="K455" s="98" t="s">
        <v>3004</v>
      </c>
      <c r="L455" s="109" t="s">
        <v>2569</v>
      </c>
      <c r="M455" s="109" t="s">
        <v>2570</v>
      </c>
      <c r="N455" s="109" t="s">
        <v>1589</v>
      </c>
      <c r="O455" s="109" t="s">
        <v>3094</v>
      </c>
      <c r="P455" s="109" t="s">
        <v>3095</v>
      </c>
      <c r="Q455" s="109" t="s">
        <v>3096</v>
      </c>
      <c r="R455" s="109" t="s">
        <v>100</v>
      </c>
      <c r="S455" s="109" t="s">
        <v>2573</v>
      </c>
      <c r="T455" s="109"/>
      <c r="U455" s="109" t="str">
        <f t="shared" si="7"/>
        <v>38977: The original incident began when officers, including Sgt. Kyle Nice and Officer Chris Humphreys, chased Chasse down, believing he had urinated in the street. Officers knocked him to the ground at Northwest Everett Street and 13th Avenue, and struggled to handcuff him. http://www.portlandmercury.com/portland/the-chasse-files/Content?oid=468047</v>
      </c>
      <c r="V455" s="98"/>
      <c r="W455" s="109">
        <v>456.1</v>
      </c>
      <c r="X455" s="109"/>
      <c r="Y455" s="109"/>
      <c r="Z455" s="109"/>
      <c r="AA455" s="109"/>
      <c r="AB455" s="109"/>
      <c r="AC455" s="113"/>
      <c r="AD455" s="29"/>
      <c r="AE455" s="29"/>
      <c r="AF455" s="29"/>
      <c r="AG455" s="65"/>
    </row>
    <row r="456" spans="1:33" ht="12">
      <c r="A456" s="30">
        <v>41609.887777777803</v>
      </c>
      <c r="B456" s="109" t="s">
        <v>3097</v>
      </c>
      <c r="C456" s="121">
        <v>36</v>
      </c>
      <c r="D456" s="109" t="s">
        <v>23</v>
      </c>
      <c r="E456" s="109" t="s">
        <v>24</v>
      </c>
      <c r="F456" s="109"/>
      <c r="G456" s="42">
        <v>36995</v>
      </c>
      <c r="H456" s="109"/>
      <c r="I456" s="109" t="s">
        <v>2598</v>
      </c>
      <c r="J456" s="109" t="s">
        <v>85</v>
      </c>
      <c r="K456" s="98" t="s">
        <v>2898</v>
      </c>
      <c r="L456" s="109" t="s">
        <v>270</v>
      </c>
      <c r="M456" s="109" t="s">
        <v>2600</v>
      </c>
      <c r="N456" s="109" t="s">
        <v>1589</v>
      </c>
      <c r="O456" s="109" t="s">
        <v>3098</v>
      </c>
      <c r="P456" s="109" t="s">
        <v>58</v>
      </c>
      <c r="Q456" s="109" t="s">
        <v>3099</v>
      </c>
      <c r="R456" s="109" t="s">
        <v>80</v>
      </c>
      <c r="S456" s="109" t="s">
        <v>3100</v>
      </c>
      <c r="T456" s="109"/>
      <c r="U456" s="109" t="str">
        <f t="shared" si="7"/>
        <v>36995: The bank robbery suspect was beaten to death after a high speed pursuit. http://www.sfgate.com/news/article/Dead-suspect-s-family-sues-Oakland-Cops-accused-2850000.php</v>
      </c>
      <c r="V456" s="98"/>
      <c r="W456" s="109">
        <v>457.1</v>
      </c>
      <c r="X456" s="109"/>
      <c r="Y456" s="109"/>
      <c r="Z456" s="109"/>
      <c r="AA456" s="109"/>
      <c r="AB456" s="109"/>
      <c r="AC456" s="113"/>
      <c r="AD456" s="29"/>
      <c r="AE456" s="29"/>
      <c r="AF456" s="29"/>
      <c r="AG456" s="65"/>
    </row>
    <row r="457" spans="1:33" ht="12">
      <c r="A457" s="30">
        <v>41609.887777777803</v>
      </c>
      <c r="B457" s="55" t="s">
        <v>3101</v>
      </c>
      <c r="C457" s="121">
        <v>23</v>
      </c>
      <c r="D457" s="55" t="s">
        <v>23</v>
      </c>
      <c r="E457" s="55" t="s">
        <v>173</v>
      </c>
      <c r="F457" s="55" t="s">
        <v>3102</v>
      </c>
      <c r="G457" s="63">
        <v>40940</v>
      </c>
      <c r="H457" s="55" t="s">
        <v>3103</v>
      </c>
      <c r="I457" s="55" t="s">
        <v>52</v>
      </c>
      <c r="J457" s="118" t="s">
        <v>53</v>
      </c>
      <c r="K457" s="97" t="s">
        <v>54</v>
      </c>
      <c r="L457" s="109" t="s">
        <v>55</v>
      </c>
      <c r="M457" s="55" t="s">
        <v>56</v>
      </c>
      <c r="N457" s="109" t="s">
        <v>32</v>
      </c>
      <c r="O457" s="55" t="s">
        <v>3104</v>
      </c>
      <c r="P457" s="55" t="s">
        <v>58</v>
      </c>
      <c r="Q457" s="55" t="s">
        <v>3105</v>
      </c>
      <c r="R457" s="55" t="s">
        <v>80</v>
      </c>
      <c r="S457" s="118" t="s">
        <v>2565</v>
      </c>
      <c r="T457" s="55"/>
      <c r="U457" s="109" t="str">
        <f t="shared" si="7"/>
        <v>40940: Three members of the Criminal Apprehension Team shot Jason Baires while trying to arrest him in the killing of his mother's boyfriend. When authorities pulled Baires' vehicle over, he burst from the car and opened fire on police. They returned fire and killed him. https://drive.google.com/file/d/0B-l9Ys3cd80fVkxPeTFZMWdMVVE/edit?usp=sharing</v>
      </c>
      <c r="V457" s="98"/>
      <c r="W457" s="55">
        <v>458.1</v>
      </c>
      <c r="X457" s="55"/>
      <c r="Y457" s="55"/>
      <c r="Z457" s="55"/>
      <c r="AA457" s="55"/>
      <c r="AB457" s="55"/>
      <c r="AC457" s="1"/>
      <c r="AD457" s="29"/>
      <c r="AE457" s="29"/>
      <c r="AF457" s="29"/>
      <c r="AG457" s="65"/>
    </row>
    <row r="458" spans="1:33" ht="12">
      <c r="A458" s="30">
        <v>41609.887777777803</v>
      </c>
      <c r="B458" s="109" t="s">
        <v>3106</v>
      </c>
      <c r="C458" s="121">
        <v>27</v>
      </c>
      <c r="D458" s="109" t="s">
        <v>23</v>
      </c>
      <c r="E458" s="109" t="s">
        <v>40</v>
      </c>
      <c r="F458" s="109" t="s">
        <v>3107</v>
      </c>
      <c r="G458" s="42">
        <v>39581</v>
      </c>
      <c r="H458" s="109" t="s">
        <v>3108</v>
      </c>
      <c r="I458" s="109" t="s">
        <v>222</v>
      </c>
      <c r="J458" s="109" t="s">
        <v>2035</v>
      </c>
      <c r="K458" s="98" t="s">
        <v>3109</v>
      </c>
      <c r="L458" s="109" t="s">
        <v>2569</v>
      </c>
      <c r="M458" s="109" t="s">
        <v>2570</v>
      </c>
      <c r="N458" s="109" t="s">
        <v>32</v>
      </c>
      <c r="O458" s="109" t="s">
        <v>3110</v>
      </c>
      <c r="P458" s="109" t="s">
        <v>58</v>
      </c>
      <c r="Q458" s="109" t="s">
        <v>3111</v>
      </c>
      <c r="R458" s="118" t="s">
        <v>36</v>
      </c>
      <c r="S458" s="109" t="s">
        <v>2573</v>
      </c>
      <c r="T458" s="109"/>
      <c r="U458" s="109" t="str">
        <f t="shared" si="7"/>
        <v>39581: Police were investigating a homicide. As they arrived, Spoor began to leave then went back inside and got a gun. Officers told him to drop it, but he continued toward them. http://www.katu.com/news/local/18938864.html</v>
      </c>
      <c r="V458" s="98"/>
      <c r="W458" s="109">
        <v>459.1</v>
      </c>
      <c r="X458" s="109"/>
      <c r="Y458" s="109"/>
      <c r="Z458" s="109"/>
      <c r="AA458" s="109"/>
      <c r="AB458" s="109"/>
      <c r="AC458" s="113"/>
      <c r="AD458" s="29"/>
      <c r="AE458" s="29"/>
      <c r="AF458" s="29"/>
      <c r="AG458" s="65"/>
    </row>
    <row r="459" spans="1:33" ht="13">
      <c r="A459" s="30">
        <v>41609.887777777803</v>
      </c>
      <c r="B459" s="55" t="s">
        <v>3112</v>
      </c>
      <c r="C459" s="121">
        <v>53</v>
      </c>
      <c r="D459" s="55" t="s">
        <v>23</v>
      </c>
      <c r="E459" s="55" t="s">
        <v>173</v>
      </c>
      <c r="F459" s="55"/>
      <c r="G459" s="83">
        <v>39207</v>
      </c>
      <c r="H459" s="35" t="s">
        <v>3113</v>
      </c>
      <c r="I459" s="55" t="s">
        <v>52</v>
      </c>
      <c r="J459" s="118" t="s">
        <v>53</v>
      </c>
      <c r="K459" s="97" t="s">
        <v>2613</v>
      </c>
      <c r="L459" s="109" t="s">
        <v>55</v>
      </c>
      <c r="M459" s="55" t="s">
        <v>56</v>
      </c>
      <c r="N459" s="109" t="s">
        <v>32</v>
      </c>
      <c r="O459" s="35" t="s">
        <v>3114</v>
      </c>
      <c r="P459" s="55" t="s">
        <v>58</v>
      </c>
      <c r="Q459" s="55" t="s">
        <v>3115</v>
      </c>
      <c r="R459" s="55" t="s">
        <v>80</v>
      </c>
      <c r="S459" s="118" t="s">
        <v>2565</v>
      </c>
      <c r="T459" s="55"/>
      <c r="U459" s="109" t="str">
        <f t="shared" si="7"/>
        <v>39207: A Las Vegas police officer fatally shot a man who violated a restraining order. The suspect, Javier Escamilla, 53, led officers on a chase but crashed his car at Jones Boulevard and Alta Drive, and when an officer approached the vehicle, Escamilla pointed a gun at him. The officer fired twice, killing Escamilla. https://drive.google.com/file/d/0B-l9Ys3cd80fNHU5bm5sdkxYbVE/edit?usp=sharing</v>
      </c>
      <c r="V459" s="98"/>
      <c r="W459" s="55">
        <v>460.1</v>
      </c>
      <c r="X459" s="55"/>
      <c r="Y459" s="55"/>
      <c r="Z459" s="55"/>
      <c r="AA459" s="55"/>
      <c r="AB459" s="55"/>
      <c r="AC459" s="1"/>
      <c r="AD459" s="29"/>
      <c r="AE459" s="29"/>
      <c r="AF459" s="29"/>
      <c r="AG459" s="65"/>
    </row>
    <row r="460" spans="1:33" ht="12">
      <c r="A460" s="30">
        <v>41609.887777777803</v>
      </c>
      <c r="B460" s="55" t="s">
        <v>3116</v>
      </c>
      <c r="C460" s="121">
        <v>32</v>
      </c>
      <c r="D460" s="55" t="s">
        <v>23</v>
      </c>
      <c r="E460" s="99" t="s">
        <v>82</v>
      </c>
      <c r="F460" s="55"/>
      <c r="G460" s="63">
        <v>41324</v>
      </c>
      <c r="H460" s="55" t="s">
        <v>3117</v>
      </c>
      <c r="I460" s="55" t="s">
        <v>52</v>
      </c>
      <c r="J460" s="118" t="s">
        <v>53</v>
      </c>
      <c r="K460" s="97" t="s">
        <v>2711</v>
      </c>
      <c r="L460" s="109" t="s">
        <v>55</v>
      </c>
      <c r="M460" s="55" t="s">
        <v>1266</v>
      </c>
      <c r="N460" s="109" t="s">
        <v>32</v>
      </c>
      <c r="O460" s="55" t="s">
        <v>3118</v>
      </c>
      <c r="P460" s="55" t="s">
        <v>58</v>
      </c>
      <c r="Q460" s="55" t="s">
        <v>3119</v>
      </c>
      <c r="R460" s="55" t="s">
        <v>80</v>
      </c>
      <c r="S460" s="118" t="s">
        <v>2565</v>
      </c>
      <c r="T460" s="55"/>
      <c r="U460" s="109" t="str">
        <f t="shared" si="7"/>
        <v>41324: 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 http://www.reviewjournal.com/news/deadly-force/incident/414</v>
      </c>
      <c r="V460" s="98"/>
      <c r="W460" s="55">
        <v>461.1</v>
      </c>
      <c r="X460" s="55"/>
      <c r="Y460" s="55"/>
      <c r="Z460" s="55"/>
      <c r="AA460" s="55"/>
      <c r="AB460" s="55"/>
      <c r="AC460" s="1"/>
      <c r="AD460" s="29"/>
      <c r="AE460" s="29"/>
      <c r="AF460" s="29"/>
      <c r="AG460" s="65"/>
    </row>
    <row r="461" spans="1:33" ht="13">
      <c r="A461" s="30">
        <v>41609.887777777803</v>
      </c>
      <c r="B461" s="55" t="s">
        <v>3120</v>
      </c>
      <c r="C461" s="121">
        <v>28</v>
      </c>
      <c r="D461" s="55" t="s">
        <v>23</v>
      </c>
      <c r="E461" s="55" t="s">
        <v>40</v>
      </c>
      <c r="F461" s="55"/>
      <c r="G461" s="83">
        <v>38356</v>
      </c>
      <c r="H461" s="35" t="s">
        <v>3121</v>
      </c>
      <c r="I461" s="55" t="s">
        <v>52</v>
      </c>
      <c r="J461" s="118" t="s">
        <v>53</v>
      </c>
      <c r="K461" s="97" t="s">
        <v>2893</v>
      </c>
      <c r="L461" s="109" t="s">
        <v>55</v>
      </c>
      <c r="M461" s="55" t="s">
        <v>56</v>
      </c>
      <c r="N461" s="109" t="s">
        <v>32</v>
      </c>
      <c r="O461" s="35" t="s">
        <v>3122</v>
      </c>
      <c r="P461" s="55" t="s">
        <v>58</v>
      </c>
      <c r="Q461" s="55" t="s">
        <v>3123</v>
      </c>
      <c r="R461" s="55" t="s">
        <v>100</v>
      </c>
      <c r="S461" s="118" t="s">
        <v>2565</v>
      </c>
      <c r="T461" s="55"/>
      <c r="U461" s="109" t="str">
        <f t="shared" si="7"/>
        <v>38356: Three Las Vegas police officers pursued Jeffrey Allan Gaddis, a mentally ill and suicidal man, after he was caught stealing items at a Walgreens store. One officer spun out Gaddis' vehicle, and when officers confronted him he pulled out a gun. The officers fired, killing him. https://drive.google.com/file/d/0B-l9Ys3cd80fbldoak5hakNQZzQ/edit?usp=sharing</v>
      </c>
      <c r="V461" s="98"/>
      <c r="W461" s="55">
        <v>462.1</v>
      </c>
      <c r="X461" s="55"/>
      <c r="Y461" s="55"/>
      <c r="Z461" s="55"/>
      <c r="AA461" s="55"/>
      <c r="AB461" s="55"/>
      <c r="AC461" s="1"/>
      <c r="AD461" s="29"/>
      <c r="AE461" s="29"/>
      <c r="AF461" s="29"/>
      <c r="AG461" s="65"/>
    </row>
    <row r="462" spans="1:33" ht="13">
      <c r="A462" s="30">
        <v>41609.887777777803</v>
      </c>
      <c r="B462" s="55" t="s">
        <v>3124</v>
      </c>
      <c r="C462" s="121">
        <v>37</v>
      </c>
      <c r="D462" s="55" t="s">
        <v>23</v>
      </c>
      <c r="E462" s="55" t="s">
        <v>40</v>
      </c>
      <c r="F462" s="55"/>
      <c r="G462" s="83">
        <v>37187</v>
      </c>
      <c r="H462" s="35" t="s">
        <v>3125</v>
      </c>
      <c r="I462" s="55" t="s">
        <v>52</v>
      </c>
      <c r="J462" s="118" t="s">
        <v>53</v>
      </c>
      <c r="K462" s="97" t="s">
        <v>3126</v>
      </c>
      <c r="L462" s="109" t="s">
        <v>55</v>
      </c>
      <c r="M462" s="55" t="s">
        <v>56</v>
      </c>
      <c r="N462" s="109" t="s">
        <v>32</v>
      </c>
      <c r="O462" s="35" t="s">
        <v>3127</v>
      </c>
      <c r="P462" s="55" t="s">
        <v>58</v>
      </c>
      <c r="Q462" s="55" t="s">
        <v>3128</v>
      </c>
      <c r="R462" s="55" t="s">
        <v>80</v>
      </c>
      <c r="S462" s="118" t="s">
        <v>2565</v>
      </c>
      <c r="T462" s="55"/>
      <c r="U462" s="109" t="str">
        <f t="shared" si="7"/>
        <v>37187: In an apparent "suicide by cop," Jeffrey Daniels walked outside his apartment and threatened his neighbor's children with a gun. Daniels encouraged the woman to call police, and when officers arrived they found Daniels in his apartment with a handgun. Daniels told officers to shoot him, and when he raised the handgun, an officer fired once. https://drive.google.com/file/d/0B-l9Ys3cd80fYnlLUk5PUjZLVkE/edit?usp=sharing</v>
      </c>
      <c r="V462" s="98"/>
      <c r="W462" s="55">
        <v>463.1</v>
      </c>
      <c r="X462" s="55"/>
      <c r="Y462" s="55"/>
      <c r="Z462" s="55"/>
      <c r="AA462" s="55"/>
      <c r="AB462" s="55"/>
      <c r="AC462" s="1"/>
      <c r="AD462" s="29"/>
      <c r="AE462" s="29"/>
      <c r="AF462" s="29"/>
      <c r="AG462" s="65"/>
    </row>
    <row r="463" spans="1:33" ht="13">
      <c r="A463" s="30">
        <v>41609.887777777803</v>
      </c>
      <c r="B463" s="55" t="s">
        <v>3129</v>
      </c>
      <c r="C463" s="121">
        <v>32</v>
      </c>
      <c r="D463" s="55" t="s">
        <v>23</v>
      </c>
      <c r="E463" s="55" t="s">
        <v>40</v>
      </c>
      <c r="F463" s="55"/>
      <c r="G463" s="83">
        <v>38625</v>
      </c>
      <c r="H463" s="35" t="s">
        <v>3130</v>
      </c>
      <c r="I463" s="55" t="s">
        <v>1019</v>
      </c>
      <c r="J463" s="118" t="s">
        <v>53</v>
      </c>
      <c r="K463" s="97" t="s">
        <v>1020</v>
      </c>
      <c r="L463" s="109" t="s">
        <v>55</v>
      </c>
      <c r="M463" s="55" t="s">
        <v>3131</v>
      </c>
      <c r="N463" s="109" t="s">
        <v>32</v>
      </c>
      <c r="O463" s="35" t="s">
        <v>3132</v>
      </c>
      <c r="P463" s="55" t="s">
        <v>58</v>
      </c>
      <c r="Q463" s="55" t="s">
        <v>3133</v>
      </c>
      <c r="R463" s="55" t="s">
        <v>80</v>
      </c>
      <c r="S463" s="118" t="s">
        <v>2565</v>
      </c>
      <c r="T463" s="55"/>
      <c r="U463" s="109" t="str">
        <f t="shared" si="7"/>
        <v>38625: A white supremacist on the run from an attempted murder charge fires at Boulder City officers during a traffic stop. They return fire, killing Jeffrey Dean Martindale, 32. http://www.reviewjournal.com/news/deadly-force/incident/85</v>
      </c>
      <c r="V463" s="98"/>
      <c r="W463" s="55">
        <v>464.1</v>
      </c>
      <c r="X463" s="55"/>
      <c r="Y463" s="55"/>
      <c r="Z463" s="55"/>
      <c r="AA463" s="55"/>
      <c r="AB463" s="55"/>
      <c r="AC463" s="1"/>
      <c r="AD463" s="29"/>
      <c r="AE463" s="29"/>
      <c r="AF463" s="29"/>
      <c r="AG463" s="65"/>
    </row>
    <row r="464" spans="1:33" ht="13">
      <c r="A464" s="30">
        <v>41609.887777777803</v>
      </c>
      <c r="B464" s="55" t="s">
        <v>3134</v>
      </c>
      <c r="C464" s="121">
        <v>28</v>
      </c>
      <c r="D464" s="55" t="s">
        <v>23</v>
      </c>
      <c r="E464" s="55" t="s">
        <v>24</v>
      </c>
      <c r="F464" s="55"/>
      <c r="G464" s="83">
        <v>39484</v>
      </c>
      <c r="H464" s="35" t="s">
        <v>3135</v>
      </c>
      <c r="I464" s="55" t="s">
        <v>52</v>
      </c>
      <c r="J464" s="118" t="s">
        <v>53</v>
      </c>
      <c r="K464" s="97" t="s">
        <v>3136</v>
      </c>
      <c r="L464" s="109" t="s">
        <v>55</v>
      </c>
      <c r="M464" s="55" t="s">
        <v>56</v>
      </c>
      <c r="N464" s="109" t="s">
        <v>32</v>
      </c>
      <c r="O464" s="35" t="s">
        <v>3137</v>
      </c>
      <c r="P464" s="55" t="s">
        <v>58</v>
      </c>
      <c r="Q464" s="55" t="s">
        <v>3138</v>
      </c>
      <c r="R464" s="55" t="s">
        <v>80</v>
      </c>
      <c r="S464" s="118" t="s">
        <v>2565</v>
      </c>
      <c r="T464" s="55"/>
      <c r="U464" s="109" t="str">
        <f t="shared" si="7"/>
        <v>39484: Three Las Vegas officers fatally shot a fugitive who fired at them and injured two officers near St. Louis and Eastern avenues. Jeffrey Williams, 28, was wanted on a parole violation for a California robbery. https://drive.google.com/file/d/0B-l9Ys3cd80fYkNtSHV3aHRWNXc/edit?usp=sharing</v>
      </c>
      <c r="V464" s="98"/>
      <c r="W464" s="55">
        <v>465.1</v>
      </c>
      <c r="X464" s="55"/>
      <c r="Y464" s="55"/>
      <c r="Z464" s="55"/>
      <c r="AA464" s="55"/>
      <c r="AB464" s="55"/>
      <c r="AC464" s="1"/>
      <c r="AD464" s="29"/>
      <c r="AE464" s="29"/>
      <c r="AF464" s="29"/>
      <c r="AG464" s="65"/>
    </row>
    <row r="465" spans="1:33" ht="12">
      <c r="A465" s="30">
        <v>41609.887777777803</v>
      </c>
      <c r="B465" s="109" t="s">
        <v>3139</v>
      </c>
      <c r="C465" s="121">
        <v>22</v>
      </c>
      <c r="D465" s="109" t="s">
        <v>23</v>
      </c>
      <c r="E465" s="109" t="s">
        <v>173</v>
      </c>
      <c r="F465" s="109"/>
      <c r="G465" s="42">
        <v>39221</v>
      </c>
      <c r="H465" s="109" t="s">
        <v>3140</v>
      </c>
      <c r="I465" s="109" t="s">
        <v>2598</v>
      </c>
      <c r="J465" s="109" t="s">
        <v>85</v>
      </c>
      <c r="K465" s="98" t="s">
        <v>2599</v>
      </c>
      <c r="L465" s="109" t="s">
        <v>270</v>
      </c>
      <c r="M465" s="109" t="s">
        <v>2600</v>
      </c>
      <c r="N465" s="109" t="s">
        <v>32</v>
      </c>
      <c r="O465" s="109" t="s">
        <v>3141</v>
      </c>
      <c r="P465" s="109" t="s">
        <v>58</v>
      </c>
      <c r="Q465" s="109" t="s">
        <v>3142</v>
      </c>
      <c r="R465" s="109" t="s">
        <v>80</v>
      </c>
      <c r="S465" s="109" t="s">
        <v>2603</v>
      </c>
      <c r="T465" s="109"/>
      <c r="U465" s="109" t="str">
        <f t="shared" si="7"/>
        <v>39221: Jeremiah Dye was killed in a crawlspace under an East Oakland house. Dye had run from police after his cousin shot and wounded an OPD officer during a traffic stop. http://www.orovillemr.com/news/bayarea/ci_6016925</v>
      </c>
      <c r="V465" s="98"/>
      <c r="W465" s="109">
        <v>466.1</v>
      </c>
      <c r="X465" s="109"/>
      <c r="Y465" s="109"/>
      <c r="Z465" s="109"/>
      <c r="AA465" s="109"/>
      <c r="AB465" s="109"/>
      <c r="AC465" s="113"/>
      <c r="AD465" s="29"/>
      <c r="AE465" s="29"/>
      <c r="AF465" s="29"/>
      <c r="AG465" s="65"/>
    </row>
    <row r="466" spans="1:33" ht="12">
      <c r="A466" s="30">
        <v>41609.887777777803</v>
      </c>
      <c r="B466" s="109" t="s">
        <v>3143</v>
      </c>
      <c r="C466" s="121">
        <v>37</v>
      </c>
      <c r="D466" s="109" t="s">
        <v>23</v>
      </c>
      <c r="E466" s="109" t="s">
        <v>40</v>
      </c>
      <c r="F466" s="109"/>
      <c r="G466" s="42">
        <v>38917</v>
      </c>
      <c r="H466" s="109" t="s">
        <v>3144</v>
      </c>
      <c r="I466" s="109" t="s">
        <v>222</v>
      </c>
      <c r="J466" s="109" t="s">
        <v>2035</v>
      </c>
      <c r="K466" s="98" t="s">
        <v>3145</v>
      </c>
      <c r="L466" s="109" t="s">
        <v>2569</v>
      </c>
      <c r="M466" s="109" t="s">
        <v>2570</v>
      </c>
      <c r="N466" s="109" t="s">
        <v>32</v>
      </c>
      <c r="O466" s="109" t="s">
        <v>3146</v>
      </c>
      <c r="P466" s="109" t="s">
        <v>2806</v>
      </c>
      <c r="Q466" s="109" t="s">
        <v>3147</v>
      </c>
      <c r="R466" s="109" t="s">
        <v>100</v>
      </c>
      <c r="S466" s="109" t="s">
        <v>2573</v>
      </c>
      <c r="T466" s="109"/>
      <c r="U466" s="109" t="str">
        <f t="shared" si="7"/>
        <v>38917: Apparently distraught over a breakup with his girlfriend, Goins confronted officers. They shot him, but the fatal bullet was from his own gun. http://eastpdxnews.com/fire-and-police/lovers-spat-leads-gunman-to-draw-on-officer-shoot-self/</v>
      </c>
      <c r="V466" s="98"/>
      <c r="W466" s="109">
        <v>467.1</v>
      </c>
      <c r="X466" s="109"/>
      <c r="Y466" s="109"/>
      <c r="Z466" s="109"/>
      <c r="AA466" s="109"/>
      <c r="AB466" s="109"/>
      <c r="AC466" s="113"/>
      <c r="AD466" s="29"/>
      <c r="AE466" s="29"/>
      <c r="AF466" s="29"/>
      <c r="AG466" s="65"/>
    </row>
    <row r="467" spans="1:33" ht="12">
      <c r="A467" s="30">
        <v>41609.887777777803</v>
      </c>
      <c r="B467" s="109" t="s">
        <v>3148</v>
      </c>
      <c r="C467" s="121">
        <v>29</v>
      </c>
      <c r="D467" s="109" t="s">
        <v>23</v>
      </c>
      <c r="E467" s="99" t="s">
        <v>82</v>
      </c>
      <c r="F467" s="109"/>
      <c r="G467" s="42">
        <v>41377</v>
      </c>
      <c r="H467" s="109" t="s">
        <v>3149</v>
      </c>
      <c r="I467" s="109" t="s">
        <v>1025</v>
      </c>
      <c r="J467" s="109" t="s">
        <v>195</v>
      </c>
      <c r="K467" s="98" t="s">
        <v>3150</v>
      </c>
      <c r="L467" s="109" t="s">
        <v>686</v>
      </c>
      <c r="M467" s="109" t="s">
        <v>1451</v>
      </c>
      <c r="N467" s="109" t="s">
        <v>32</v>
      </c>
      <c r="O467" s="109" t="s">
        <v>3151</v>
      </c>
      <c r="P467" s="109" t="s">
        <v>36</v>
      </c>
      <c r="Q467" s="109" t="s">
        <v>3152</v>
      </c>
      <c r="R467" s="109" t="s">
        <v>80</v>
      </c>
      <c r="S467" s="109" t="s">
        <v>37</v>
      </c>
      <c r="T467" s="109"/>
      <c r="U467" s="109" t="str">
        <f t="shared" si="7"/>
        <v>41377: Phoenix police were called to a domestic violence situation in a neighborhood near 83rd Avenue and Buckeye Road when 29-year-old Jesus Antonio Torres began firing gunshots from inside the home. http://www.abc15.com/dpp/news/region_phoenix_metro/central_phoenix/phoenix-officer-shooting-phoenix-police-kill-suspect-firing-shots-into-the-air</v>
      </c>
      <c r="V467" s="98"/>
      <c r="W467" s="109">
        <v>468.1</v>
      </c>
      <c r="X467" s="109"/>
      <c r="Y467" s="109"/>
      <c r="Z467" s="109"/>
      <c r="AA467" s="109"/>
      <c r="AB467" s="109"/>
      <c r="AC467" s="113"/>
      <c r="AD467" s="29"/>
      <c r="AE467" s="29"/>
      <c r="AF467" s="29"/>
      <c r="AG467" s="65"/>
    </row>
    <row r="468" spans="1:33" ht="13">
      <c r="A468" s="30">
        <v>41609.887777777803</v>
      </c>
      <c r="B468" s="55" t="s">
        <v>3153</v>
      </c>
      <c r="C468" s="121">
        <v>23</v>
      </c>
      <c r="D468" s="55" t="s">
        <v>23</v>
      </c>
      <c r="E468" s="55" t="s">
        <v>40</v>
      </c>
      <c r="F468" s="55"/>
      <c r="G468" s="83">
        <v>36561</v>
      </c>
      <c r="H468" s="35" t="s">
        <v>3154</v>
      </c>
      <c r="I468" s="55" t="s">
        <v>52</v>
      </c>
      <c r="J468" s="118" t="s">
        <v>53</v>
      </c>
      <c r="K468" s="97" t="s">
        <v>2666</v>
      </c>
      <c r="L468" s="109" t="s">
        <v>55</v>
      </c>
      <c r="M468" s="55" t="s">
        <v>56</v>
      </c>
      <c r="N468" s="109" t="s">
        <v>32</v>
      </c>
      <c r="O468" s="35" t="s">
        <v>3155</v>
      </c>
      <c r="P468" s="55" t="s">
        <v>58</v>
      </c>
      <c r="Q468" s="55" t="s">
        <v>3156</v>
      </c>
      <c r="R468" s="55" t="s">
        <v>80</v>
      </c>
      <c r="S468" s="118" t="s">
        <v>2565</v>
      </c>
      <c r="T468" s="55"/>
      <c r="U468" s="109" t="str">
        <f t="shared" si="7"/>
        <v>36561: John Charles O’Banion, 23, dies after he bails out of a stolen car and confronts Las Vegas police officers with a gun near Washington Avenue and Rainbow Boulevard. Two officers strike O’Banion with a dozen bullets. http://www.reviewjournal.com/news/deadly-force/incident/42</v>
      </c>
      <c r="V468" s="98"/>
      <c r="W468" s="55">
        <v>469.1</v>
      </c>
      <c r="X468" s="55"/>
      <c r="Y468" s="55"/>
      <c r="Z468" s="55"/>
      <c r="AA468" s="55"/>
      <c r="AB468" s="55"/>
      <c r="AC468" s="1"/>
      <c r="AD468" s="29"/>
      <c r="AE468" s="29"/>
      <c r="AF468" s="29"/>
      <c r="AG468" s="65"/>
    </row>
    <row r="469" spans="1:33" ht="13">
      <c r="A469" s="30">
        <v>41609.887777777803</v>
      </c>
      <c r="B469" s="55" t="s">
        <v>3157</v>
      </c>
      <c r="C469" s="121">
        <v>43</v>
      </c>
      <c r="D469" s="55" t="s">
        <v>23</v>
      </c>
      <c r="E469" s="55" t="s">
        <v>40</v>
      </c>
      <c r="F469" s="55"/>
      <c r="G469" s="83">
        <v>38789</v>
      </c>
      <c r="H469" s="35" t="s">
        <v>3158</v>
      </c>
      <c r="I469" s="55" t="s">
        <v>52</v>
      </c>
      <c r="J469" s="118" t="s">
        <v>53</v>
      </c>
      <c r="K469" s="97" t="s">
        <v>3159</v>
      </c>
      <c r="L469" s="109" t="s">
        <v>55</v>
      </c>
      <c r="M469" s="55" t="s">
        <v>56</v>
      </c>
      <c r="N469" s="109" t="s">
        <v>32</v>
      </c>
      <c r="O469" s="35" t="s">
        <v>3160</v>
      </c>
      <c r="P469" s="55" t="s">
        <v>58</v>
      </c>
      <c r="Q469" s="55" t="s">
        <v>3161</v>
      </c>
      <c r="R469" s="55" t="s">
        <v>100</v>
      </c>
      <c r="S469" s="118" t="s">
        <v>2565</v>
      </c>
      <c r="T469" s="55"/>
      <c r="U469" s="109" t="str">
        <f t="shared" si="7"/>
        <v>38789: Las Vegas officer Bryon Bunitsky fatally shot John Frank Jackman, 43, after Jackman, who suffered from bipolar disorder, charged at officers with a knife following a domestic dispute with his wife in southwest Las Vegas. Jackman's girlfriend later told police she thought he might have been trying to commit "suicide by cop." https://drive.google.com/file/d/0B-l9Ys3cd80fcmg4Zk95SWsxV1U/edit?usp=sharing</v>
      </c>
      <c r="V469" s="98"/>
      <c r="W469" s="55">
        <v>470.1</v>
      </c>
      <c r="X469" s="55"/>
      <c r="Y469" s="55"/>
      <c r="Z469" s="55"/>
      <c r="AA469" s="55"/>
      <c r="AB469" s="55"/>
      <c r="AC469" s="1"/>
      <c r="AD469" s="29"/>
      <c r="AE469" s="29"/>
      <c r="AF469" s="29"/>
      <c r="AG469" s="65"/>
    </row>
    <row r="470" spans="1:33" ht="13">
      <c r="A470" s="30">
        <v>41609.887777777803</v>
      </c>
      <c r="B470" s="55" t="s">
        <v>3162</v>
      </c>
      <c r="C470" s="121">
        <v>30</v>
      </c>
      <c r="D470" s="55" t="s">
        <v>23</v>
      </c>
      <c r="E470" s="55" t="s">
        <v>40</v>
      </c>
      <c r="F470" s="55"/>
      <c r="G470" s="83">
        <v>39862</v>
      </c>
      <c r="H470" s="35" t="s">
        <v>3163</v>
      </c>
      <c r="I470" s="55" t="s">
        <v>52</v>
      </c>
      <c r="J470" s="118" t="s">
        <v>53</v>
      </c>
      <c r="K470" s="97" t="s">
        <v>3164</v>
      </c>
      <c r="L470" s="109" t="s">
        <v>55</v>
      </c>
      <c r="M470" s="55" t="s">
        <v>56</v>
      </c>
      <c r="N470" s="109" t="s">
        <v>32</v>
      </c>
      <c r="O470" s="35" t="s">
        <v>3165</v>
      </c>
      <c r="P470" s="55" t="s">
        <v>2625</v>
      </c>
      <c r="Q470" s="55" t="s">
        <v>3166</v>
      </c>
      <c r="R470" s="55" t="s">
        <v>100</v>
      </c>
      <c r="S470" s="118" t="s">
        <v>2565</v>
      </c>
      <c r="T470" s="55"/>
      <c r="U470" s="109" t="str">
        <f t="shared" si="7"/>
        <v>39862: Six Las Vegas police officers fatally shot John Hampton Haines, 30, who was holding a gun to his head as he walked toward a house in northwest Las Vegas occupied by his wife and young son. https://drive.google.com/file/d/0B-l9Ys3cd80fTV9sQ3RvM0VDbTA/edit?usp=sharing</v>
      </c>
      <c r="V470" s="98"/>
      <c r="W470" s="55">
        <v>471.1</v>
      </c>
      <c r="X470" s="55"/>
      <c r="Y470" s="55"/>
      <c r="Z470" s="55"/>
      <c r="AA470" s="55"/>
      <c r="AB470" s="55"/>
      <c r="AC470" s="1"/>
      <c r="AD470" s="29"/>
      <c r="AE470" s="29"/>
      <c r="AF470" s="29"/>
      <c r="AG470" s="65"/>
    </row>
    <row r="471" spans="1:33" ht="12">
      <c r="A471" s="30">
        <v>41609.887777777803</v>
      </c>
      <c r="B471" s="109" t="s">
        <v>3167</v>
      </c>
      <c r="C471" s="121">
        <v>43</v>
      </c>
      <c r="D471" s="109" t="s">
        <v>23</v>
      </c>
      <c r="E471" s="99" t="s">
        <v>82</v>
      </c>
      <c r="F471" s="109"/>
      <c r="G471" s="42">
        <v>41478</v>
      </c>
      <c r="H471" s="109" t="s">
        <v>3168</v>
      </c>
      <c r="I471" s="109" t="s">
        <v>3169</v>
      </c>
      <c r="J471" s="109" t="s">
        <v>195</v>
      </c>
      <c r="K471" s="98" t="s">
        <v>3170</v>
      </c>
      <c r="L471" s="109" t="s">
        <v>686</v>
      </c>
      <c r="M471" s="109" t="s">
        <v>3171</v>
      </c>
      <c r="N471" s="109" t="s">
        <v>32</v>
      </c>
      <c r="O471" s="109" t="s">
        <v>3172</v>
      </c>
      <c r="P471" s="109" t="s">
        <v>36</v>
      </c>
      <c r="Q471" s="109" t="s">
        <v>3173</v>
      </c>
      <c r="R471" s="109" t="s">
        <v>80</v>
      </c>
      <c r="S471" s="109" t="s">
        <v>37</v>
      </c>
      <c r="T471" s="109"/>
      <c r="U471" s="109" t="str">
        <f t="shared" si="7"/>
        <v>41478: From the Arizona Republic: Tempe Narcotics officers were issuing a search warrant at a home in the 2100 block east Cairo when Wheelihan reportedly pointed a .22 caliber air rifle at officers from his backyard, Sgt. Mike Pooley said in a statement Thursday. After Wheelihan didn’t obey orders to put down the rifle, officers shot him. http://www.kpho.com/story/22925597/suspect-shot-dead-by-tempe-police-idd</v>
      </c>
      <c r="V471" s="98"/>
      <c r="W471" s="109">
        <v>472.1</v>
      </c>
      <c r="X471" s="109"/>
      <c r="Y471" s="109"/>
      <c r="Z471" s="109"/>
      <c r="AA471" s="109"/>
      <c r="AB471" s="109"/>
      <c r="AC471" s="113"/>
      <c r="AD471" s="29"/>
      <c r="AE471" s="29"/>
      <c r="AF471" s="29"/>
      <c r="AG471" s="65"/>
    </row>
    <row r="472" spans="1:33" ht="13">
      <c r="A472" s="30">
        <v>41609.887777777803</v>
      </c>
      <c r="B472" s="55" t="s">
        <v>3174</v>
      </c>
      <c r="C472" s="121">
        <v>32</v>
      </c>
      <c r="D472" s="55" t="s">
        <v>23</v>
      </c>
      <c r="E472" s="55" t="s">
        <v>40</v>
      </c>
      <c r="F472" s="55"/>
      <c r="G472" s="83">
        <v>39995</v>
      </c>
      <c r="H472" s="35" t="s">
        <v>3175</v>
      </c>
      <c r="I472" s="55" t="s">
        <v>52</v>
      </c>
      <c r="J472" s="118" t="s">
        <v>53</v>
      </c>
      <c r="K472" s="97" t="s">
        <v>3176</v>
      </c>
      <c r="L472" s="109" t="s">
        <v>55</v>
      </c>
      <c r="M472" s="55" t="s">
        <v>56</v>
      </c>
      <c r="N472" s="109" t="s">
        <v>32</v>
      </c>
      <c r="O472" s="35" t="s">
        <v>3177</v>
      </c>
      <c r="P472" s="55" t="s">
        <v>2625</v>
      </c>
      <c r="Q472" s="55" t="s">
        <v>3178</v>
      </c>
      <c r="R472" s="55" t="s">
        <v>80</v>
      </c>
      <c r="S472" s="118" t="s">
        <v>2565</v>
      </c>
      <c r="T472" s="55"/>
      <c r="U472" s="109" t="str">
        <f t="shared" si="7"/>
        <v>39995: Las Vegas officer shot and killed sex assault suspect John Paul Hambleton, 32, who gained possession of his Taser before leading him on a foot pursuit on West Alexander Road. https://drive.google.com/file/d/0B-l9Ys3cd80fZ00waWNkTVNiSjA/edit?usp=sharing</v>
      </c>
      <c r="V472" s="98"/>
      <c r="W472" s="55">
        <v>473.1</v>
      </c>
      <c r="X472" s="55"/>
      <c r="Y472" s="55"/>
      <c r="Z472" s="55"/>
      <c r="AA472" s="55"/>
      <c r="AB472" s="55"/>
      <c r="AC472" s="1"/>
      <c r="AD472" s="29"/>
      <c r="AE472" s="29"/>
      <c r="AF472" s="29"/>
      <c r="AG472" s="65"/>
    </row>
    <row r="473" spans="1:33" ht="12">
      <c r="A473" s="30">
        <v>41609.887777777803</v>
      </c>
      <c r="B473" s="109" t="s">
        <v>3179</v>
      </c>
      <c r="C473" s="121">
        <v>23</v>
      </c>
      <c r="D473" s="109" t="s">
        <v>23</v>
      </c>
      <c r="E473" s="109" t="s">
        <v>24</v>
      </c>
      <c r="F473" s="109" t="s">
        <v>3180</v>
      </c>
      <c r="G473" s="42">
        <v>40681</v>
      </c>
      <c r="H473" s="109" t="s">
        <v>2897</v>
      </c>
      <c r="I473" s="109" t="s">
        <v>2598</v>
      </c>
      <c r="J473" s="109" t="s">
        <v>85</v>
      </c>
      <c r="K473" s="98" t="s">
        <v>2898</v>
      </c>
      <c r="L473" s="109" t="s">
        <v>270</v>
      </c>
      <c r="M473" s="109" t="s">
        <v>2600</v>
      </c>
      <c r="N473" s="109" t="s">
        <v>32</v>
      </c>
      <c r="O473" s="109" t="s">
        <v>3181</v>
      </c>
      <c r="P473" s="109" t="s">
        <v>58</v>
      </c>
      <c r="Q473" s="109" t="s">
        <v>3182</v>
      </c>
      <c r="R473" s="109" t="s">
        <v>80</v>
      </c>
      <c r="S473" s="109" t="s">
        <v>2603</v>
      </c>
      <c r="T473" s="109"/>
      <c r="U473" s="109" t="str">
        <f t="shared" si="7"/>
        <v>40681: John Sloan was shot and killed after he, Davon Jackson and a third man were stopped by Oakland police. Police said the men were armed and confrontational. Moments later, police shot Davon Jackson in the side while he sat in the driver's seat and John Sloan in the back of the head while he ran away. http://abclocal.go.com/kgo/story?section=news/local/east_bay&amp;id=8158679</v>
      </c>
      <c r="V473" s="98"/>
      <c r="W473" s="109">
        <v>474.1</v>
      </c>
      <c r="X473" s="109"/>
      <c r="Y473" s="109"/>
      <c r="Z473" s="109"/>
      <c r="AA473" s="109"/>
      <c r="AB473" s="109"/>
      <c r="AC473" s="113"/>
      <c r="AD473" s="29"/>
      <c r="AE473" s="29"/>
      <c r="AF473" s="29"/>
      <c r="AG473" s="65"/>
    </row>
    <row r="474" spans="1:33" ht="12">
      <c r="A474" s="30">
        <v>41609.887777777803</v>
      </c>
      <c r="B474" s="109" t="s">
        <v>3183</v>
      </c>
      <c r="C474" s="121">
        <v>44</v>
      </c>
      <c r="D474" s="109" t="s">
        <v>23</v>
      </c>
      <c r="E474" s="99" t="s">
        <v>82</v>
      </c>
      <c r="F474" s="109"/>
      <c r="G474" s="42">
        <v>41028</v>
      </c>
      <c r="H474" s="109" t="s">
        <v>3184</v>
      </c>
      <c r="I474" s="109" t="s">
        <v>222</v>
      </c>
      <c r="J474" s="109" t="s">
        <v>2035</v>
      </c>
      <c r="K474" s="98" t="s">
        <v>3185</v>
      </c>
      <c r="L474" s="109" t="s">
        <v>2569</v>
      </c>
      <c r="M474" s="109" t="s">
        <v>2570</v>
      </c>
      <c r="N474" s="109" t="s">
        <v>3186</v>
      </c>
      <c r="O474" s="109" t="s">
        <v>3187</v>
      </c>
      <c r="P474" s="109" t="s">
        <v>2806</v>
      </c>
      <c r="Q474" s="109" t="s">
        <v>3188</v>
      </c>
      <c r="R474" s="109" t="s">
        <v>100</v>
      </c>
      <c r="S474" s="109" t="s">
        <v>2573</v>
      </c>
      <c r="T474" s="109"/>
      <c r="U474" s="109" t="str">
        <f t="shared" si="7"/>
        <v>41028: A man died of a self-inflicted gunshot wound during a Southeast Portland standoff, police said.Officers were called to a domestic disturbance. http://www.kgw.com/news/SERT-standoff-under-way-in-SE-Portland-149420245.html</v>
      </c>
      <c r="V474" s="98"/>
      <c r="W474" s="109">
        <v>475.1</v>
      </c>
      <c r="X474" s="109"/>
      <c r="Y474" s="109"/>
      <c r="Z474" s="109"/>
      <c r="AA474" s="109"/>
      <c r="AB474" s="109"/>
      <c r="AC474" s="113"/>
      <c r="AD474" s="29"/>
      <c r="AE474" s="29"/>
      <c r="AF474" s="29"/>
      <c r="AG474" s="65"/>
    </row>
    <row r="475" spans="1:33" ht="13">
      <c r="A475" s="30">
        <v>41609.887777777803</v>
      </c>
      <c r="B475" s="55" t="s">
        <v>3189</v>
      </c>
      <c r="C475" s="121">
        <v>54</v>
      </c>
      <c r="D475" s="55" t="s">
        <v>23</v>
      </c>
      <c r="E475" s="55" t="s">
        <v>24</v>
      </c>
      <c r="F475" s="55"/>
      <c r="G475" s="83">
        <v>36768</v>
      </c>
      <c r="H475" s="35" t="s">
        <v>3190</v>
      </c>
      <c r="I475" s="55" t="s">
        <v>2686</v>
      </c>
      <c r="J475" s="118" t="s">
        <v>53</v>
      </c>
      <c r="K475" s="97" t="s">
        <v>2687</v>
      </c>
      <c r="L475" s="109" t="s">
        <v>55</v>
      </c>
      <c r="M475" s="55" t="s">
        <v>2688</v>
      </c>
      <c r="N475" s="109" t="s">
        <v>32</v>
      </c>
      <c r="O475" s="35" t="s">
        <v>3191</v>
      </c>
      <c r="P475" s="55" t="s">
        <v>58</v>
      </c>
      <c r="Q475" s="55" t="s">
        <v>3192</v>
      </c>
      <c r="R475" s="55" t="s">
        <v>80</v>
      </c>
      <c r="S475" s="118" t="s">
        <v>2565</v>
      </c>
      <c r="T475" s="55"/>
      <c r="U475" s="109" t="str">
        <f t="shared" si="7"/>
        <v>36768: North Las Vegas narcotics officers execute a search warrant in an apartment on Las Vegas Boulevard North and shoot and kill Johnnie Weatherspoon, 54, after Weatherspoon fires at them. https://drive.google.com/file/d/0B-l9Ys3cd80fMGZveUtIZ1c4bEk/edit?usp=sharing</v>
      </c>
      <c r="V475" s="98"/>
      <c r="W475" s="55">
        <v>476.1</v>
      </c>
      <c r="X475" s="55"/>
      <c r="Y475" s="55"/>
      <c r="Z475" s="55"/>
      <c r="AA475" s="55"/>
      <c r="AB475" s="55"/>
      <c r="AC475" s="1"/>
      <c r="AD475" s="29"/>
      <c r="AE475" s="29"/>
      <c r="AF475" s="29"/>
      <c r="AG475" s="65"/>
    </row>
    <row r="476" spans="1:33" ht="13">
      <c r="A476" s="30">
        <v>41609.887777777803</v>
      </c>
      <c r="B476" s="55" t="s">
        <v>3193</v>
      </c>
      <c r="C476" s="121">
        <v>66</v>
      </c>
      <c r="D476" s="55" t="s">
        <v>23</v>
      </c>
      <c r="E476" s="55" t="s">
        <v>24</v>
      </c>
      <c r="F476" s="55" t="s">
        <v>3194</v>
      </c>
      <c r="G476" s="83">
        <v>40182</v>
      </c>
      <c r="H476" s="35" t="s">
        <v>3195</v>
      </c>
      <c r="I476" s="55" t="s">
        <v>52</v>
      </c>
      <c r="J476" s="118" t="s">
        <v>53</v>
      </c>
      <c r="K476" s="97" t="s">
        <v>2619</v>
      </c>
      <c r="L476" s="109" t="s">
        <v>55</v>
      </c>
      <c r="M476" s="55" t="s">
        <v>3196</v>
      </c>
      <c r="N476" s="109" t="s">
        <v>32</v>
      </c>
      <c r="O476" s="35" t="s">
        <v>3197</v>
      </c>
      <c r="P476" s="55" t="s">
        <v>2625</v>
      </c>
      <c r="Q476" s="55" t="s">
        <v>3198</v>
      </c>
      <c r="R476" s="55" t="s">
        <v>80</v>
      </c>
      <c r="S476" s="118" t="s">
        <v>2565</v>
      </c>
      <c r="T476" s="55"/>
      <c r="U476" s="109" t="str">
        <f t="shared" si="7"/>
        <v>40182: A man upset at lost Social Security benefits guns down security guard Stan Cooper in the lobby of the federal courthouse in Las Vegas. He then engages several private security officers, U.S. marshals, and a federal corrections officer in a gun battle outside the building. Johnny Lee Wicks, 66, is killed in the shootout with six officers. http://www.reviewjournal.com/news/shooter-releases-fury</v>
      </c>
      <c r="V476" s="98"/>
      <c r="W476" s="55">
        <v>477.1</v>
      </c>
      <c r="X476" s="55"/>
      <c r="Y476" s="55"/>
      <c r="Z476" s="55"/>
      <c r="AA476" s="55"/>
      <c r="AB476" s="55"/>
      <c r="AC476" s="1"/>
      <c r="AD476" s="29"/>
      <c r="AE476" s="29"/>
      <c r="AF476" s="29"/>
      <c r="AG476" s="65"/>
    </row>
    <row r="477" spans="1:33" ht="13">
      <c r="A477" s="30">
        <v>41609.887777777803</v>
      </c>
      <c r="B477" s="55" t="s">
        <v>3199</v>
      </c>
      <c r="C477" s="121">
        <v>39</v>
      </c>
      <c r="D477" s="55" t="s">
        <v>23</v>
      </c>
      <c r="E477" s="55" t="s">
        <v>1728</v>
      </c>
      <c r="F477" s="55"/>
      <c r="G477" s="83">
        <v>37729</v>
      </c>
      <c r="H477" s="35" t="s">
        <v>3200</v>
      </c>
      <c r="I477" s="55" t="s">
        <v>52</v>
      </c>
      <c r="J477" s="118" t="s">
        <v>53</v>
      </c>
      <c r="K477" s="97" t="s">
        <v>2893</v>
      </c>
      <c r="L477" s="109" t="s">
        <v>55</v>
      </c>
      <c r="M477" s="55" t="s">
        <v>56</v>
      </c>
      <c r="N477" s="109" t="s">
        <v>32</v>
      </c>
      <c r="O477" s="35" t="s">
        <v>3201</v>
      </c>
      <c r="P477" s="55" t="s">
        <v>58</v>
      </c>
      <c r="Q477" s="55" t="s">
        <v>3202</v>
      </c>
      <c r="R477" s="55" t="s">
        <v>100</v>
      </c>
      <c r="S477" s="118" t="s">
        <v>2565</v>
      </c>
      <c r="T477" s="55"/>
      <c r="U477" s="109" t="str">
        <f t="shared" si="7"/>
        <v>37729: Las Vegas police officer escorted Jon Kenji Fukumoto, 39, to his apartment near Flamingo Road and Decatur Boulevard after an intoxicated Fukumoto banged on the door of a neighbor’s apartment in the middle of the night. After the officer declined to go inside his apartment, Fukumoto grabbed a golf club and charged Bressler, prompting the officer to fatally shoot him. https://drive.google.com/file/d/0B-l9Ys3cd80fd3R1bWpRdlFiS2M/edit?usp=sharing</v>
      </c>
      <c r="V477" s="98"/>
      <c r="W477" s="55">
        <v>478.1</v>
      </c>
      <c r="X477" s="55"/>
      <c r="Y477" s="55"/>
      <c r="Z477" s="55"/>
      <c r="AA477" s="55"/>
      <c r="AB477" s="55"/>
      <c r="AC477" s="1"/>
      <c r="AD477" s="29"/>
      <c r="AE477" s="29"/>
      <c r="AF477" s="29"/>
      <c r="AG477" s="65"/>
    </row>
    <row r="478" spans="1:33" ht="12">
      <c r="A478" s="30">
        <v>41609.887777777803</v>
      </c>
      <c r="B478" s="109" t="s">
        <v>3203</v>
      </c>
      <c r="C478" s="121">
        <v>22</v>
      </c>
      <c r="D478" s="109" t="s">
        <v>23</v>
      </c>
      <c r="E478" s="99" t="s">
        <v>82</v>
      </c>
      <c r="F478" s="109"/>
      <c r="G478" s="42">
        <v>37989</v>
      </c>
      <c r="H478" s="109" t="s">
        <v>3204</v>
      </c>
      <c r="I478" s="109" t="s">
        <v>222</v>
      </c>
      <c r="J478" s="109" t="s">
        <v>2035</v>
      </c>
      <c r="K478" s="98" t="s">
        <v>3004</v>
      </c>
      <c r="L478" s="109" t="s">
        <v>2569</v>
      </c>
      <c r="M478" s="109" t="s">
        <v>2570</v>
      </c>
      <c r="N478" s="109" t="s">
        <v>32</v>
      </c>
      <c r="O478" s="109" t="s">
        <v>3205</v>
      </c>
      <c r="P478" s="109" t="s">
        <v>58</v>
      </c>
      <c r="Q478" s="109" t="s">
        <v>3206</v>
      </c>
      <c r="R478" s="118" t="s">
        <v>36</v>
      </c>
      <c r="S478" s="109" t="s">
        <v>2573</v>
      </c>
      <c r="T478" s="109"/>
      <c r="U478" s="109" t="str">
        <f t="shared" si="7"/>
        <v>37989: Officer fired one shot at Jose Angel Padilla, 22, at the downtown Portland Greyhound Bus depot after police said Padilla threatened to stab a woman with a knife. http://www.policeone.com/news/75920-Ore-Police-Shoot-Kill-Man-Holding-Girlfriend-at-Knifepoint/</v>
      </c>
      <c r="V478" s="98"/>
      <c r="W478" s="109">
        <v>479.1</v>
      </c>
      <c r="X478" s="109"/>
      <c r="Y478" s="109"/>
      <c r="Z478" s="109"/>
      <c r="AA478" s="109"/>
      <c r="AB478" s="109"/>
      <c r="AC478" s="113"/>
      <c r="AD478" s="29"/>
      <c r="AE478" s="29"/>
      <c r="AF478" s="29"/>
      <c r="AG478" s="65"/>
    </row>
    <row r="479" spans="1:33" ht="12">
      <c r="A479" s="30">
        <v>41609.887777777803</v>
      </c>
      <c r="B479" s="109" t="s">
        <v>3207</v>
      </c>
      <c r="C479" s="121">
        <v>15</v>
      </c>
      <c r="D479" s="109" t="s">
        <v>23</v>
      </c>
      <c r="E479" s="109" t="s">
        <v>173</v>
      </c>
      <c r="F479" s="109"/>
      <c r="G479" s="42">
        <v>39526</v>
      </c>
      <c r="H479" s="109" t="s">
        <v>3208</v>
      </c>
      <c r="I479" s="109" t="s">
        <v>2598</v>
      </c>
      <c r="J479" s="109" t="s">
        <v>85</v>
      </c>
      <c r="K479" s="98" t="s">
        <v>2756</v>
      </c>
      <c r="L479" s="109" t="s">
        <v>270</v>
      </c>
      <c r="M479" s="109" t="s">
        <v>2600</v>
      </c>
      <c r="N479" s="109" t="s">
        <v>32</v>
      </c>
      <c r="O479" s="109" t="s">
        <v>3209</v>
      </c>
      <c r="P479" s="109" t="s">
        <v>58</v>
      </c>
      <c r="Q479" s="109" t="s">
        <v>3210</v>
      </c>
      <c r="R479" s="109" t="s">
        <v>80</v>
      </c>
      <c r="S479" s="109" t="s">
        <v>37</v>
      </c>
      <c r="T479" s="109"/>
      <c r="U479" s="109" t="str">
        <f t="shared" si="7"/>
        <v>39526: Three officers from the police gang unit shot and killed 15-year-old Jose Luis Buenrostro, who allegedly had ties to a gang, after he pointed a sawed-off rifle at them. http://www.sfgate.com/bayarea/article/Oakland-cops-shoot-kill-boy-say-he-was-armed-3221519.php</v>
      </c>
      <c r="V479" s="98"/>
      <c r="W479" s="109">
        <v>480.1</v>
      </c>
      <c r="X479" s="109"/>
      <c r="Y479" s="109"/>
      <c r="Z479" s="109"/>
      <c r="AA479" s="109"/>
      <c r="AB479" s="109"/>
      <c r="AC479" s="113"/>
      <c r="AD479" s="29"/>
      <c r="AE479" s="29"/>
      <c r="AF479" s="29"/>
      <c r="AG479" s="65"/>
    </row>
    <row r="480" spans="1:33" ht="12">
      <c r="A480" s="30">
        <v>41609.887777777803</v>
      </c>
      <c r="B480" s="109" t="s">
        <v>3211</v>
      </c>
      <c r="C480" s="121">
        <v>29</v>
      </c>
      <c r="D480" s="109" t="s">
        <v>23</v>
      </c>
      <c r="E480" s="109" t="s">
        <v>173</v>
      </c>
      <c r="F480" s="109" t="s">
        <v>3212</v>
      </c>
      <c r="G480" s="42">
        <v>36982</v>
      </c>
      <c r="H480" s="109" t="s">
        <v>3213</v>
      </c>
      <c r="I480" s="109" t="s">
        <v>222</v>
      </c>
      <c r="J480" s="109" t="s">
        <v>2035</v>
      </c>
      <c r="K480" s="98" t="s">
        <v>3109</v>
      </c>
      <c r="L480" s="109" t="s">
        <v>2569</v>
      </c>
      <c r="M480" s="109" t="s">
        <v>2570</v>
      </c>
      <c r="N480" s="109" t="s">
        <v>32</v>
      </c>
      <c r="O480" s="109" t="s">
        <v>3214</v>
      </c>
      <c r="P480" s="109" t="s">
        <v>58</v>
      </c>
      <c r="Q480" s="109" t="s">
        <v>3215</v>
      </c>
      <c r="R480" s="109" t="s">
        <v>100</v>
      </c>
      <c r="S480" s="109" t="s">
        <v>2573</v>
      </c>
      <c r="T480" s="109"/>
      <c r="U480" s="109" t="str">
        <f t="shared" si="7"/>
        <v>36982: José Santos Victor Mejía Poot shot and killed after officers say he threatened them with a metal rod in a Sellwood psychiatric hospital http://www.portlandmercury.com/BlogtownPDX/archives/2011/04/01/somber-anniversary-a-decade-since-the-police-shooting-of-jose-mejia-poot</v>
      </c>
      <c r="V480" s="98"/>
      <c r="W480" s="109">
        <v>481.1</v>
      </c>
      <c r="X480" s="109"/>
      <c r="Y480" s="109"/>
      <c r="Z480" s="109"/>
      <c r="AA480" s="109"/>
      <c r="AB480" s="109"/>
      <c r="AC480" s="113"/>
      <c r="AD480" s="29"/>
      <c r="AE480" s="29"/>
      <c r="AF480" s="29"/>
      <c r="AG480" s="65"/>
    </row>
    <row r="481" spans="1:33" ht="13">
      <c r="A481" s="30">
        <v>41609.887777777803</v>
      </c>
      <c r="B481" s="55" t="s">
        <v>3216</v>
      </c>
      <c r="C481" s="121">
        <v>28</v>
      </c>
      <c r="D481" s="55" t="s">
        <v>23</v>
      </c>
      <c r="E481" s="55" t="s">
        <v>40</v>
      </c>
      <c r="F481" s="55"/>
      <c r="G481" s="83">
        <v>39316</v>
      </c>
      <c r="H481" s="35" t="s">
        <v>3217</v>
      </c>
      <c r="I481" s="55" t="s">
        <v>52</v>
      </c>
      <c r="J481" s="118" t="s">
        <v>53</v>
      </c>
      <c r="K481" s="97" t="s">
        <v>2671</v>
      </c>
      <c r="L481" s="109" t="s">
        <v>55</v>
      </c>
      <c r="M481" s="55" t="s">
        <v>56</v>
      </c>
      <c r="N481" s="109" t="s">
        <v>32</v>
      </c>
      <c r="O481" s="35" t="s">
        <v>3218</v>
      </c>
      <c r="P481" s="55" t="s">
        <v>58</v>
      </c>
      <c r="Q481" s="55" t="s">
        <v>3219</v>
      </c>
      <c r="R481" s="55" t="s">
        <v>80</v>
      </c>
      <c r="S481" s="118" t="s">
        <v>2565</v>
      </c>
      <c r="T481" s="55"/>
      <c r="U481" s="109" t="str">
        <f t="shared" si="7"/>
        <v>39316: Las Vegas police officers shot and killed Joseph Michael Justin, 28, a burglary suspect who ignored orders to drop a gun near Flamingo Road and Nellis Boulevard. Two officers each fired one shot. Some inquest witnesses said they didn’t see Justin with a gun. https://drive.google.com/file/d/0B-l9Ys3cd80fZVBXekdYelN3X00/edit?usp=sharing</v>
      </c>
      <c r="V481" s="98"/>
      <c r="W481" s="55">
        <v>482.1</v>
      </c>
      <c r="X481" s="55"/>
      <c r="Y481" s="55"/>
      <c r="Z481" s="55"/>
      <c r="AA481" s="55"/>
      <c r="AB481" s="55"/>
      <c r="AC481" s="1"/>
      <c r="AD481" s="29"/>
      <c r="AE481" s="29"/>
      <c r="AF481" s="29"/>
      <c r="AG481" s="65"/>
    </row>
    <row r="482" spans="1:33" ht="12">
      <c r="A482" s="30">
        <v>41609.887777777803</v>
      </c>
      <c r="B482" s="55" t="s">
        <v>3220</v>
      </c>
      <c r="C482" s="121">
        <v>35</v>
      </c>
      <c r="D482" s="55" t="s">
        <v>23</v>
      </c>
      <c r="E482" s="99" t="s">
        <v>82</v>
      </c>
      <c r="F482" s="109"/>
      <c r="G482" s="63">
        <v>41123</v>
      </c>
      <c r="H482" s="55" t="s">
        <v>3221</v>
      </c>
      <c r="I482" s="55" t="s">
        <v>52</v>
      </c>
      <c r="J482" s="118" t="s">
        <v>53</v>
      </c>
      <c r="K482" s="97" t="s">
        <v>2671</v>
      </c>
      <c r="L482" s="109" t="s">
        <v>55</v>
      </c>
      <c r="M482" s="55" t="s">
        <v>3222</v>
      </c>
      <c r="N482" s="109" t="s">
        <v>32</v>
      </c>
      <c r="O482" s="55" t="s">
        <v>3223</v>
      </c>
      <c r="P482" s="55" t="s">
        <v>58</v>
      </c>
      <c r="Q482" s="55" t="s">
        <v>3224</v>
      </c>
      <c r="R482" s="55" t="s">
        <v>80</v>
      </c>
      <c r="S482" s="118" t="s">
        <v>2565</v>
      </c>
      <c r="T482" s="55"/>
      <c r="U482" s="109" t="str">
        <f t="shared" si="7"/>
        <v>41123: An FBI agent with the Criminal Apprehension Team shot Joshua Burchell while trying to arrest him on a murder warrant at Arizona Charlie's. Burchell had brandished a weapon before he was shot. He died at the hospital. http://www.reviewjournal.com/news/crime-courts/murder-suspect-shot-fbi-agent-dies</v>
      </c>
      <c r="V482" s="98"/>
      <c r="W482" s="55">
        <v>483.1</v>
      </c>
      <c r="X482" s="55"/>
      <c r="Y482" s="55"/>
      <c r="Z482" s="55"/>
      <c r="AA482" s="55"/>
      <c r="AB482" s="55"/>
      <c r="AC482" s="1"/>
      <c r="AD482" s="29"/>
      <c r="AE482" s="29"/>
      <c r="AF482" s="29"/>
      <c r="AG482" s="65"/>
    </row>
    <row r="483" spans="1:33" ht="12">
      <c r="A483" s="30">
        <v>41609.887777777803</v>
      </c>
      <c r="B483" s="109" t="s">
        <v>3225</v>
      </c>
      <c r="C483" s="121">
        <v>19</v>
      </c>
      <c r="D483" s="109" t="s">
        <v>23</v>
      </c>
      <c r="E483" s="109" t="s">
        <v>40</v>
      </c>
      <c r="F483" s="109"/>
      <c r="G483" s="42">
        <v>37342</v>
      </c>
      <c r="H483" s="109" t="s">
        <v>3226</v>
      </c>
      <c r="I483" s="109" t="s">
        <v>2598</v>
      </c>
      <c r="J483" s="109" t="s">
        <v>85</v>
      </c>
      <c r="K483" s="98" t="s">
        <v>3227</v>
      </c>
      <c r="L483" s="109" t="s">
        <v>270</v>
      </c>
      <c r="M483" s="109" t="s">
        <v>2600</v>
      </c>
      <c r="N483" s="109" t="s">
        <v>32</v>
      </c>
      <c r="O483" s="109" t="s">
        <v>3228</v>
      </c>
      <c r="P483" s="109" t="s">
        <v>58</v>
      </c>
      <c r="Q483" s="109" t="s">
        <v>3229</v>
      </c>
      <c r="R483" s="109" t="s">
        <v>80</v>
      </c>
      <c r="S483" s="109" t="s">
        <v>2603</v>
      </c>
      <c r="T483" s="109"/>
      <c r="U483" s="109" t="str">
        <f t="shared" si="7"/>
        <v>37342: A police sergeant Gonzales shot and killed Joshua Russell, 19 after Russell and an accomplice allegedly tried to rob a man at gunpoint in the parking lot of a Burger King. http://www.sfgate.com/bayarea/article/Family-disputes-Oakland-police-version-of-fatal-2501304.php</v>
      </c>
      <c r="V483" s="98"/>
      <c r="W483" s="109">
        <v>484.1</v>
      </c>
      <c r="X483" s="109"/>
      <c r="Y483" s="109"/>
      <c r="Z483" s="109"/>
      <c r="AA483" s="109"/>
      <c r="AB483" s="109"/>
      <c r="AC483" s="113"/>
      <c r="AD483" s="29"/>
      <c r="AE483" s="29"/>
      <c r="AF483" s="29"/>
      <c r="AG483" s="65"/>
    </row>
    <row r="484" spans="1:33" ht="13">
      <c r="A484" s="30">
        <v>41609.887777777803</v>
      </c>
      <c r="B484" s="55" t="s">
        <v>3230</v>
      </c>
      <c r="C484" s="121">
        <v>28</v>
      </c>
      <c r="D484" s="55" t="s">
        <v>23</v>
      </c>
      <c r="E484" s="55" t="s">
        <v>24</v>
      </c>
      <c r="F484" s="55"/>
      <c r="G484" s="83">
        <v>39139</v>
      </c>
      <c r="H484" s="35" t="s">
        <v>3231</v>
      </c>
      <c r="I484" s="55" t="s">
        <v>52</v>
      </c>
      <c r="J484" s="118" t="s">
        <v>53</v>
      </c>
      <c r="K484" s="97" t="s">
        <v>2562</v>
      </c>
      <c r="L484" s="109" t="s">
        <v>55</v>
      </c>
      <c r="M484" s="55" t="s">
        <v>56</v>
      </c>
      <c r="N484" s="109" t="s">
        <v>32</v>
      </c>
      <c r="O484" s="35" t="s">
        <v>3232</v>
      </c>
      <c r="P484" s="55" t="s">
        <v>58</v>
      </c>
      <c r="Q484" s="55" t="s">
        <v>3233</v>
      </c>
      <c r="R484" s="55" t="s">
        <v>80</v>
      </c>
      <c r="S484" s="118" t="s">
        <v>2565</v>
      </c>
      <c r="T484" s="55"/>
      <c r="U484" s="109" t="str">
        <f t="shared" si="7"/>
        <v>39139: Justin Brimmer, 28, was killed in a gunfight with Las Vegas police officers who sought to question him about a fight outside a nearby restaurant. Brimmer wounded an officer with several shots. Officers returned fire, killing Brimmer. Later, it is revealed that he was uninvolved in the earlier incident. It is unclear why he shot at police. https://drive.google.com/file/d/0B-l9Ys3cd80fdmgzUnZUUGxpU2c/edit?usp=sharing</v>
      </c>
      <c r="V484" s="98"/>
      <c r="W484" s="55">
        <v>485.1</v>
      </c>
      <c r="X484" s="55"/>
      <c r="Y484" s="55"/>
      <c r="Z484" s="55"/>
      <c r="AA484" s="55"/>
      <c r="AB484" s="55"/>
      <c r="AC484" s="1"/>
      <c r="AD484" s="29"/>
      <c r="AE484" s="29"/>
      <c r="AF484" s="29"/>
      <c r="AG484" s="65"/>
    </row>
    <row r="485" spans="1:33" ht="12">
      <c r="A485" s="30">
        <v>41609.887777777803</v>
      </c>
      <c r="B485" s="55" t="s">
        <v>3234</v>
      </c>
      <c r="C485" s="121">
        <v>36</v>
      </c>
      <c r="D485" s="55" t="s">
        <v>23</v>
      </c>
      <c r="E485" s="99" t="s">
        <v>40</v>
      </c>
      <c r="F485" s="55"/>
      <c r="G485" s="63">
        <v>41220</v>
      </c>
      <c r="H485" s="55" t="s">
        <v>3235</v>
      </c>
      <c r="I485" s="55" t="s">
        <v>2634</v>
      </c>
      <c r="J485" s="118" t="s">
        <v>53</v>
      </c>
      <c r="K485" s="97" t="s">
        <v>2781</v>
      </c>
      <c r="L485" s="109" t="s">
        <v>55</v>
      </c>
      <c r="M485" s="55" t="s">
        <v>2636</v>
      </c>
      <c r="N485" s="109" t="s">
        <v>32</v>
      </c>
      <c r="O485" s="55" t="s">
        <v>3236</v>
      </c>
      <c r="P485" s="55" t="s">
        <v>58</v>
      </c>
      <c r="Q485" s="55" t="s">
        <v>3237</v>
      </c>
      <c r="R485" s="55" t="s">
        <v>100</v>
      </c>
      <c r="S485" s="118" t="s">
        <v>2565</v>
      </c>
      <c r="T485" s="55"/>
      <c r="U485" s="109" t="str">
        <f t="shared" si="7"/>
        <v>41220: After assaulting his ex-girlfriend, Justin Hoey was confronted by Henderson police on a sidewalk near St. Rose Parkway and Eastern Avenue. During a standoff, Hoey held a handgun to his head and made suicidal statements. After about two hours, SWAT officers shot and killed Hoey when he pointed the gun at police. https://drive.google.com/file/d/0B-l9Ys3cd80fUzEwOTNyUkdGN2dBQzFXdkdJaG5QUEk2VGdB/edit?usp=sharing</v>
      </c>
      <c r="V485" s="98"/>
      <c r="W485" s="55">
        <v>486.1</v>
      </c>
      <c r="X485" s="55"/>
      <c r="Y485" s="55"/>
      <c r="Z485" s="55"/>
      <c r="AA485" s="55"/>
      <c r="AB485" s="55"/>
      <c r="AC485" s="1"/>
      <c r="AD485" s="29"/>
      <c r="AE485" s="29"/>
      <c r="AF485" s="29"/>
      <c r="AG485" s="65"/>
    </row>
    <row r="486" spans="1:33" ht="13">
      <c r="A486" s="30">
        <v>41609.887777777803</v>
      </c>
      <c r="B486" s="55" t="s">
        <v>3238</v>
      </c>
      <c r="C486" s="121">
        <v>26</v>
      </c>
      <c r="D486" s="55" t="s">
        <v>23</v>
      </c>
      <c r="E486" s="55" t="s">
        <v>40</v>
      </c>
      <c r="F486" s="55"/>
      <c r="G486" s="83">
        <v>40488</v>
      </c>
      <c r="H486" s="35" t="s">
        <v>3239</v>
      </c>
      <c r="I486" s="55" t="s">
        <v>2634</v>
      </c>
      <c r="J486" s="118" t="s">
        <v>53</v>
      </c>
      <c r="K486" s="97" t="s">
        <v>2635</v>
      </c>
      <c r="L486" s="109" t="s">
        <v>55</v>
      </c>
      <c r="M486" s="55" t="s">
        <v>2636</v>
      </c>
      <c r="N486" s="109" t="s">
        <v>32</v>
      </c>
      <c r="O486" s="35" t="s">
        <v>3240</v>
      </c>
      <c r="P486" s="55" t="s">
        <v>58</v>
      </c>
      <c r="Q486" s="55" t="s">
        <v>3241</v>
      </c>
      <c r="R486" s="55" t="s">
        <v>80</v>
      </c>
      <c r="S486" s="118" t="s">
        <v>2565</v>
      </c>
      <c r="T486" s="55"/>
      <c r="U486" s="109" t="str">
        <f t="shared" si="7"/>
        <v>40488: Officers were dispatched to a robbery at the Check 'n Go at 278 E. Lake Mead Parkway, and pulled over a Pontiac car believed to have been involved. The woman driver, Sabrina Andrews, got out of the car. Justin Mueller refused to come out of the car, and fired one round, shooting himself in the head. Officers, believing they were being fired upon, returned fire. Evidence showed Mueller was the person who had robbed the store. https://drive.google.com/file/d/0B-l9Ys3cd80fem91MGNoOVpVcGZRSjg3Umtjemc2OHVMOVJF/edit?usp=sharing</v>
      </c>
      <c r="V486" s="98"/>
      <c r="W486" s="55">
        <v>487.1</v>
      </c>
      <c r="X486" s="55"/>
      <c r="Y486" s="55"/>
      <c r="Z486" s="55"/>
      <c r="AA486" s="55"/>
      <c r="AB486" s="55"/>
      <c r="AC486" s="1"/>
      <c r="AD486" s="29"/>
      <c r="AE486" s="29"/>
      <c r="AF486" s="29"/>
      <c r="AG486" s="65"/>
    </row>
    <row r="487" spans="1:33" ht="12">
      <c r="A487" s="30">
        <v>41609.887777777803</v>
      </c>
      <c r="B487" s="109" t="s">
        <v>3242</v>
      </c>
      <c r="C487" s="121">
        <v>19</v>
      </c>
      <c r="D487" s="109" t="s">
        <v>23</v>
      </c>
      <c r="E487" s="99" t="s">
        <v>82</v>
      </c>
      <c r="F487" s="109"/>
      <c r="G487" s="42">
        <v>36801</v>
      </c>
      <c r="H487" s="109" t="s">
        <v>3243</v>
      </c>
      <c r="I487" s="109" t="s">
        <v>849</v>
      </c>
      <c r="J487" s="109" t="s">
        <v>2035</v>
      </c>
      <c r="K487" s="98" t="s">
        <v>3244</v>
      </c>
      <c r="L487" s="109" t="s">
        <v>2569</v>
      </c>
      <c r="M487" s="109" t="s">
        <v>2570</v>
      </c>
      <c r="N487" s="109" t="s">
        <v>32</v>
      </c>
      <c r="O487" s="109" t="s">
        <v>3245</v>
      </c>
      <c r="P487" s="109" t="s">
        <v>58</v>
      </c>
      <c r="Q487" s="109" t="s">
        <v>3246</v>
      </c>
      <c r="R487" s="118" t="s">
        <v>36</v>
      </c>
      <c r="S487" s="109" t="s">
        <v>2573</v>
      </c>
      <c r="T487" s="109"/>
      <c r="U487" s="109" t="str">
        <f t="shared" si="7"/>
        <v>36801: Police from six jurisdictions chased a man who was suspected in a shooting at a MAX station into an RV sales lot. The suspect, 19-year-old Justyn Gallegos, allegedly fired one shot at police, and was hit 10 times. (Oregonian, Oct. 6, 200). Gallegos died of his injuries. http://www.portlandcopwatch.org/PPR22/shootings22.HTML</v>
      </c>
      <c r="V487" s="98"/>
      <c r="W487" s="109">
        <v>488.1</v>
      </c>
      <c r="X487" s="109"/>
      <c r="Y487" s="109"/>
      <c r="Z487" s="109"/>
      <c r="AA487" s="109"/>
      <c r="AB487" s="109"/>
      <c r="AC487" s="113"/>
      <c r="AD487" s="29"/>
      <c r="AE487" s="29"/>
      <c r="AF487" s="29"/>
      <c r="AG487" s="65"/>
    </row>
    <row r="488" spans="1:33" ht="13">
      <c r="A488" s="30">
        <v>41609.887777777803</v>
      </c>
      <c r="B488" s="55" t="s">
        <v>3247</v>
      </c>
      <c r="C488" s="121">
        <v>20</v>
      </c>
      <c r="D488" s="55" t="s">
        <v>91</v>
      </c>
      <c r="E488" s="55" t="s">
        <v>40</v>
      </c>
      <c r="F488" s="55"/>
      <c r="G488" s="83">
        <v>36926</v>
      </c>
      <c r="H488" s="35" t="s">
        <v>3248</v>
      </c>
      <c r="I488" s="55" t="s">
        <v>52</v>
      </c>
      <c r="J488" s="118" t="s">
        <v>53</v>
      </c>
      <c r="K488" s="97" t="s">
        <v>2619</v>
      </c>
      <c r="L488" s="109" t="s">
        <v>55</v>
      </c>
      <c r="M488" s="55" t="s">
        <v>56</v>
      </c>
      <c r="N488" s="109" t="s">
        <v>32</v>
      </c>
      <c r="O488" s="35" t="s">
        <v>3249</v>
      </c>
      <c r="P488" s="55" t="s">
        <v>58</v>
      </c>
      <c r="Q488" s="55" t="s">
        <v>3250</v>
      </c>
      <c r="R488" s="55" t="s">
        <v>80</v>
      </c>
      <c r="S488" s="118" t="s">
        <v>2565</v>
      </c>
      <c r="T488" s="55"/>
      <c r="U488" s="109" t="str">
        <f t="shared" si="7"/>
        <v>36926: Police had received several calls about a woman pointing a gun at passersby and, later, about her firing shots at someone. Officer confronted the woman, who turned at him with a gun. He fired one shot, and she ran down the street. He followed her in her patrol car until she again turned toward him with the gun. Southwell fired two more times, and she fled into a motel complex. Other officers at the scene said she fired her gun at the officer. A man later told police she knocked on his motel room door asking if he could let her in. He did, and moments later he said she shot and killed herself. The man said he didn't know the woman. http://www.reviewjournal.com/news/deadly-force/incident/265</v>
      </c>
      <c r="V488" s="98"/>
      <c r="W488" s="55">
        <v>489.1</v>
      </c>
      <c r="X488" s="55"/>
      <c r="Y488" s="55"/>
      <c r="Z488" s="55"/>
      <c r="AA488" s="55"/>
      <c r="AB488" s="55"/>
      <c r="AC488" s="1"/>
      <c r="AD488" s="29"/>
      <c r="AE488" s="29"/>
      <c r="AF488" s="29"/>
      <c r="AG488" s="65"/>
    </row>
    <row r="489" spans="1:33" ht="12">
      <c r="A489" s="30">
        <v>41609.887777777803</v>
      </c>
      <c r="B489" s="109" t="s">
        <v>3251</v>
      </c>
      <c r="C489" s="121" t="s">
        <v>737</v>
      </c>
      <c r="D489" s="109" t="s">
        <v>91</v>
      </c>
      <c r="E489" s="99" t="s">
        <v>40</v>
      </c>
      <c r="F489" s="109"/>
      <c r="G489" s="42">
        <v>39847</v>
      </c>
      <c r="H489" s="109" t="s">
        <v>3252</v>
      </c>
      <c r="I489" s="109" t="s">
        <v>3253</v>
      </c>
      <c r="J489" s="109" t="s">
        <v>53</v>
      </c>
      <c r="K489" s="98" t="s">
        <v>3254</v>
      </c>
      <c r="L489" s="109" t="s">
        <v>3255</v>
      </c>
      <c r="M489" s="109" t="s">
        <v>3256</v>
      </c>
      <c r="N489" s="109" t="s">
        <v>32</v>
      </c>
      <c r="O489" s="109" t="s">
        <v>3257</v>
      </c>
      <c r="P489" s="109" t="s">
        <v>58</v>
      </c>
      <c r="Q489" s="109" t="s">
        <v>3258</v>
      </c>
      <c r="R489" s="109" t="s">
        <v>100</v>
      </c>
      <c r="S489" s="109" t="s">
        <v>3259</v>
      </c>
      <c r="T489" s="109"/>
      <c r="U489" s="109" t="str">
        <f t="shared" si="7"/>
        <v>39847: Officers were checking the welfare of a 7-year-old girl after her father called police on Saturday, worried about the behavior of the grandmother, who was the child's legal guardian. https://drive.google.com/file/d/0B-l9Ys3cd80fbzNNdFFUNEZ2WjQ/edit?usp=sharing</v>
      </c>
      <c r="V489" s="98"/>
      <c r="W489" s="109">
        <v>490.1</v>
      </c>
      <c r="X489" s="109"/>
      <c r="Y489" s="109"/>
      <c r="Z489" s="109"/>
      <c r="AA489" s="109"/>
      <c r="AB489" s="109"/>
      <c r="AC489" s="113"/>
      <c r="AD489" s="29"/>
      <c r="AE489" s="29"/>
      <c r="AF489" s="29"/>
      <c r="AG489" s="65"/>
    </row>
    <row r="490" spans="1:33" ht="12">
      <c r="A490" s="30">
        <v>41609.887777777803</v>
      </c>
      <c r="B490" s="109" t="s">
        <v>3260</v>
      </c>
      <c r="C490" s="121">
        <v>25</v>
      </c>
      <c r="D490" s="109" t="s">
        <v>23</v>
      </c>
      <c r="E490" s="109" t="s">
        <v>24</v>
      </c>
      <c r="F490" s="109" t="s">
        <v>3261</v>
      </c>
      <c r="G490" s="42">
        <v>40310</v>
      </c>
      <c r="H490" s="109" t="s">
        <v>3262</v>
      </c>
      <c r="I490" s="109" t="s">
        <v>222</v>
      </c>
      <c r="J490" s="109" t="s">
        <v>2035</v>
      </c>
      <c r="K490" s="98" t="s">
        <v>2761</v>
      </c>
      <c r="L490" s="109" t="s">
        <v>2569</v>
      </c>
      <c r="M490" s="109" t="s">
        <v>2570</v>
      </c>
      <c r="N490" s="109" t="s">
        <v>32</v>
      </c>
      <c r="O490" s="109" t="s">
        <v>3263</v>
      </c>
      <c r="P490" s="109" t="s">
        <v>34</v>
      </c>
      <c r="Q490" s="109" t="s">
        <v>3264</v>
      </c>
      <c r="R490" s="109" t="s">
        <v>100</v>
      </c>
      <c r="S490" s="109" t="s">
        <v>2573</v>
      </c>
      <c r="T490" s="109"/>
      <c r="U490" s="109" t="str">
        <f t="shared" si="7"/>
        <v>40310: Police tried to pull Otis over near Northeast Grand Avenue and Holladay Street for traffic infractions. Otis kept driving. Two police cars boxed in his car, officers approached, and Otis started shouting profanities at them. Officers shot him twice with a Taser, and they said he then shot an officer. Otis, who never got out of the car, died from multiple gunshot wounds to the chest. http://www.oregonlive.com/portland/index.ssf/2010/05/portland_man_shot_by_police_wa.html</v>
      </c>
      <c r="V490" s="98"/>
      <c r="W490" s="109">
        <v>491.1</v>
      </c>
      <c r="X490" s="109"/>
      <c r="Y490" s="109"/>
      <c r="Z490" s="109"/>
      <c r="AA490" s="109"/>
      <c r="AB490" s="109"/>
      <c r="AC490" s="113"/>
      <c r="AD490" s="29"/>
      <c r="AE490" s="29"/>
      <c r="AF490" s="29"/>
      <c r="AG490" s="65"/>
    </row>
    <row r="491" spans="1:33" ht="13">
      <c r="A491" s="30">
        <v>41609.887777777803</v>
      </c>
      <c r="B491" s="55" t="s">
        <v>3265</v>
      </c>
      <c r="C491" s="121">
        <v>29</v>
      </c>
      <c r="D491" s="55" t="s">
        <v>23</v>
      </c>
      <c r="E491" s="55" t="s">
        <v>40</v>
      </c>
      <c r="F491" s="55"/>
      <c r="G491" s="83">
        <v>38715</v>
      </c>
      <c r="H491" s="35" t="s">
        <v>3266</v>
      </c>
      <c r="I491" s="55" t="s">
        <v>52</v>
      </c>
      <c r="J491" s="118" t="s">
        <v>53</v>
      </c>
      <c r="K491" s="97" t="s">
        <v>3136</v>
      </c>
      <c r="L491" s="109" t="s">
        <v>55</v>
      </c>
      <c r="M491" s="55" t="s">
        <v>56</v>
      </c>
      <c r="N491" s="109" t="s">
        <v>32</v>
      </c>
      <c r="O491" s="35" t="s">
        <v>3267</v>
      </c>
      <c r="P491" s="55" t="s">
        <v>58</v>
      </c>
      <c r="Q491" s="55" t="s">
        <v>3268</v>
      </c>
      <c r="R491" s="55" t="s">
        <v>80</v>
      </c>
      <c r="S491" s="118" t="s">
        <v>2565</v>
      </c>
      <c r="T491" s="55"/>
      <c r="U491" s="109" t="str">
        <f t="shared" si="7"/>
        <v>38715: Las Vegas police spotted a stolen car and followed it until both of the people inside stopped and ran away. Three officers pursued Keith Alan Engel until one of the officers tackled him. Engel and the officer scuffled and Engel grabbed the officer's handgun and tried to pull it out of her holster. https://drive.google.com/file/d/0B-l9Ys3cd80fR1p6R3VFbUtzU0E/edit?usp=sharing</v>
      </c>
      <c r="V491" s="98"/>
      <c r="W491" s="55">
        <v>492.1</v>
      </c>
      <c r="X491" s="55"/>
      <c r="Y491" s="55"/>
      <c r="Z491" s="55"/>
      <c r="AA491" s="55"/>
      <c r="AB491" s="55"/>
      <c r="AC491" s="1"/>
      <c r="AD491" s="29"/>
      <c r="AE491" s="29"/>
      <c r="AF491" s="29"/>
      <c r="AG491" s="65"/>
    </row>
    <row r="492" spans="1:33" ht="13">
      <c r="A492" s="30">
        <v>41609.887777777803</v>
      </c>
      <c r="B492" s="55" t="s">
        <v>3269</v>
      </c>
      <c r="C492" s="121">
        <v>24</v>
      </c>
      <c r="D492" s="55" t="s">
        <v>23</v>
      </c>
      <c r="E492" s="55" t="s">
        <v>24</v>
      </c>
      <c r="F492" s="55"/>
      <c r="G492" s="83">
        <v>38007</v>
      </c>
      <c r="H492" s="35" t="s">
        <v>3270</v>
      </c>
      <c r="I492" s="55" t="s">
        <v>52</v>
      </c>
      <c r="J492" s="118" t="s">
        <v>53</v>
      </c>
      <c r="K492" s="97" t="s">
        <v>54</v>
      </c>
      <c r="L492" s="109" t="s">
        <v>55</v>
      </c>
      <c r="M492" s="55" t="s">
        <v>56</v>
      </c>
      <c r="N492" s="109" t="s">
        <v>32</v>
      </c>
      <c r="O492" s="35" t="s">
        <v>3271</v>
      </c>
      <c r="P492" s="55" t="s">
        <v>58</v>
      </c>
      <c r="Q492" s="55" t="s">
        <v>3272</v>
      </c>
      <c r="R492" s="55" t="s">
        <v>100</v>
      </c>
      <c r="S492" s="118" t="s">
        <v>2565</v>
      </c>
      <c r="T492" s="55"/>
      <c r="U492" s="109" t="str">
        <f t="shared" si="7"/>
        <v>38007: Las Vegas police officer was one of multiple officers who pursued a car full of suspected home invaders, immobilizing the car in a residential neighborhood. Keith Maurice Williams got out of the passenger's seat of the car, pointed a gun at the officer and fled on foot. The officer fired four times, hitting Williams once in the back. He was found in the back yard of one of the nearby homes. https://drive.google.com/file/d/0B-l9Ys3cd80feEFwTE5DS2dndjg/edit?usp=sharing</v>
      </c>
      <c r="V492" s="98"/>
      <c r="W492" s="55">
        <v>493.1</v>
      </c>
      <c r="X492" s="55"/>
      <c r="Y492" s="55"/>
      <c r="Z492" s="55"/>
      <c r="AA492" s="55"/>
      <c r="AB492" s="55"/>
      <c r="AC492" s="1"/>
      <c r="AD492" s="29"/>
      <c r="AE492" s="29"/>
      <c r="AF492" s="29"/>
      <c r="AG492" s="65"/>
    </row>
    <row r="493" spans="1:33" ht="13">
      <c r="A493" s="30">
        <v>41609.887777777803</v>
      </c>
      <c r="B493" s="55" t="s">
        <v>3273</v>
      </c>
      <c r="C493" s="121">
        <v>39</v>
      </c>
      <c r="D493" s="55" t="s">
        <v>91</v>
      </c>
      <c r="E493" s="55" t="s">
        <v>40</v>
      </c>
      <c r="F493" s="55"/>
      <c r="G493" s="83">
        <v>40336</v>
      </c>
      <c r="H493" s="35" t="s">
        <v>3274</v>
      </c>
      <c r="I493" s="55" t="s">
        <v>2634</v>
      </c>
      <c r="J493" s="118" t="s">
        <v>53</v>
      </c>
      <c r="K493" s="97" t="s">
        <v>3275</v>
      </c>
      <c r="L493" s="109" t="s">
        <v>55</v>
      </c>
      <c r="M493" s="55" t="s">
        <v>2636</v>
      </c>
      <c r="N493" s="109" t="s">
        <v>32</v>
      </c>
      <c r="O493" s="35" t="s">
        <v>3276</v>
      </c>
      <c r="P493" s="55" t="s">
        <v>2625</v>
      </c>
      <c r="Q493" s="55" t="s">
        <v>3277</v>
      </c>
      <c r="R493" s="55" t="s">
        <v>80</v>
      </c>
      <c r="S493" s="118" t="s">
        <v>2565</v>
      </c>
      <c r="T493" s="55"/>
      <c r="U493" s="109" t="str">
        <f t="shared" si="7"/>
        <v>40336: Six Henderson police officers fire at Kelly DuPriest, 39, after she drives a stolen car toward them. DuPriest is killed and a passenger in the car is wounded. https://drive.google.com/file/d/0B-l9Ys3cd80fMEZzeWtRSmFLX2lnRzEtbERZajdLM3ZjUkR3/edit?usp=sharing</v>
      </c>
      <c r="V493" s="98"/>
      <c r="W493" s="55">
        <v>494.1</v>
      </c>
      <c r="X493" s="55"/>
      <c r="Y493" s="55"/>
      <c r="Z493" s="55"/>
      <c r="AA493" s="55"/>
      <c r="AB493" s="55"/>
      <c r="AC493" s="1"/>
      <c r="AD493" s="29"/>
      <c r="AE493" s="29"/>
      <c r="AF493" s="29"/>
      <c r="AG493" s="65"/>
    </row>
    <row r="494" spans="1:33" ht="12">
      <c r="A494" s="30">
        <v>41609.887777777803</v>
      </c>
      <c r="B494" s="109" t="s">
        <v>3278</v>
      </c>
      <c r="C494" s="121">
        <v>21</v>
      </c>
      <c r="D494" s="109" t="s">
        <v>91</v>
      </c>
      <c r="E494" s="109" t="s">
        <v>24</v>
      </c>
      <c r="F494" s="109" t="s">
        <v>3279</v>
      </c>
      <c r="G494" s="42">
        <v>37746</v>
      </c>
      <c r="H494" s="109" t="s">
        <v>3280</v>
      </c>
      <c r="I494" s="109" t="s">
        <v>222</v>
      </c>
      <c r="J494" s="109" t="s">
        <v>2035</v>
      </c>
      <c r="K494" s="98" t="s">
        <v>3281</v>
      </c>
      <c r="L494" s="109" t="s">
        <v>2569</v>
      </c>
      <c r="M494" s="109" t="s">
        <v>2570</v>
      </c>
      <c r="N494" s="109" t="s">
        <v>32</v>
      </c>
      <c r="O494" s="109" t="s">
        <v>3282</v>
      </c>
      <c r="P494" s="109" t="s">
        <v>58</v>
      </c>
      <c r="Q494" s="109" t="s">
        <v>3283</v>
      </c>
      <c r="R494" s="109" t="s">
        <v>100</v>
      </c>
      <c r="S494" s="109" t="s">
        <v>2573</v>
      </c>
      <c r="T494" s="109"/>
      <c r="U494" s="109" t="str">
        <f t="shared" si="7"/>
        <v>37746: Kendra James, a 25-year-old woman, was fatally shot by a Portland police officer as she tried to drive from a traffic stop. http://www.wweek.com/portland/article-2106-anatomy_of_a_police_shooting.html</v>
      </c>
      <c r="V494" s="98"/>
      <c r="W494" s="109">
        <v>495.1</v>
      </c>
      <c r="X494" s="109"/>
      <c r="Y494" s="109"/>
      <c r="Z494" s="109"/>
      <c r="AA494" s="109"/>
      <c r="AB494" s="109"/>
      <c r="AC494" s="113"/>
      <c r="AD494" s="29"/>
      <c r="AE494" s="29"/>
      <c r="AF494" s="29"/>
      <c r="AG494" s="65"/>
    </row>
    <row r="495" spans="1:33" ht="12">
      <c r="A495" s="30">
        <v>41609.887777777803</v>
      </c>
      <c r="B495" s="109" t="s">
        <v>3284</v>
      </c>
      <c r="C495" s="121">
        <v>26</v>
      </c>
      <c r="D495" s="109" t="s">
        <v>23</v>
      </c>
      <c r="E495" s="99" t="s">
        <v>82</v>
      </c>
      <c r="F495" s="109"/>
      <c r="G495" s="42">
        <v>41449</v>
      </c>
      <c r="H495" s="109" t="s">
        <v>3285</v>
      </c>
      <c r="I495" s="109" t="s">
        <v>2930</v>
      </c>
      <c r="J495" s="109" t="s">
        <v>114</v>
      </c>
      <c r="K495" s="98" t="s">
        <v>2931</v>
      </c>
      <c r="L495" s="109" t="s">
        <v>3286</v>
      </c>
      <c r="M495" s="109" t="s">
        <v>116</v>
      </c>
      <c r="N495" s="109" t="s">
        <v>32</v>
      </c>
      <c r="O495" s="109" t="s">
        <v>3287</v>
      </c>
      <c r="P495" s="109" t="s">
        <v>36</v>
      </c>
      <c r="Q495" s="109" t="s">
        <v>3288</v>
      </c>
      <c r="R495" s="118" t="s">
        <v>36</v>
      </c>
      <c r="S495" s="109" t="s">
        <v>37</v>
      </c>
      <c r="T495" s="109"/>
      <c r="U495" s="109" t="str">
        <f t="shared" si="7"/>
        <v>41449: Traffic stop, When stopped, he reportedly got out of his Chevy Blazer and approached the officer with “two bladed weapons. Turns out he was friends with Detlef Wulf killed by police in April. http://www.alaskadispatch.com/article/20130625/two-cousins-western-alaska-shot-dead-same-neighborhood-police</v>
      </c>
      <c r="V495" s="98"/>
      <c r="W495" s="109">
        <v>496.1</v>
      </c>
      <c r="X495" s="109"/>
      <c r="Y495" s="109"/>
      <c r="Z495" s="109"/>
      <c r="AA495" s="109"/>
      <c r="AB495" s="109"/>
      <c r="AC495" s="113"/>
      <c r="AD495" s="29"/>
      <c r="AE495" s="29"/>
      <c r="AF495" s="29"/>
      <c r="AG495" s="65"/>
    </row>
    <row r="496" spans="1:33" ht="12">
      <c r="A496" s="30">
        <v>41609.887777777803</v>
      </c>
      <c r="B496" s="109" t="s">
        <v>3289</v>
      </c>
      <c r="C496" s="121">
        <v>18</v>
      </c>
      <c r="D496" s="109" t="s">
        <v>23</v>
      </c>
      <c r="E496" s="109" t="s">
        <v>2754</v>
      </c>
      <c r="F496" s="109"/>
      <c r="G496" s="42">
        <v>40150</v>
      </c>
      <c r="H496" s="109" t="s">
        <v>3290</v>
      </c>
      <c r="I496" s="109" t="s">
        <v>2598</v>
      </c>
      <c r="J496" s="109" t="s">
        <v>85</v>
      </c>
      <c r="K496" s="98" t="s">
        <v>2599</v>
      </c>
      <c r="L496" s="109" t="s">
        <v>270</v>
      </c>
      <c r="M496" s="109" t="s">
        <v>2600</v>
      </c>
      <c r="N496" s="109" t="s">
        <v>32</v>
      </c>
      <c r="O496" s="109" t="s">
        <v>3291</v>
      </c>
      <c r="P496" s="109" t="s">
        <v>36</v>
      </c>
      <c r="Q496" s="109" t="s">
        <v>3292</v>
      </c>
      <c r="R496" s="109" t="s">
        <v>80</v>
      </c>
      <c r="S496" s="109" t="s">
        <v>2603</v>
      </c>
      <c r="T496" s="109"/>
      <c r="U496" s="109" t="str">
        <f t="shared" si="7"/>
        <v>40150: Ross was killed when he pulled his gun on police as they tried to question him in the stairwell of an apartment complex. http://www.sfgate.com/bayarea/article/Oakland-police-kill-one-suspect-wound-another-3208361.php</v>
      </c>
      <c r="V496" s="98"/>
      <c r="W496" s="109">
        <v>497.1</v>
      </c>
      <c r="X496" s="109"/>
      <c r="Y496" s="109"/>
      <c r="Z496" s="109"/>
      <c r="AA496" s="109"/>
      <c r="AB496" s="109"/>
      <c r="AC496" s="113"/>
      <c r="AD496" s="29"/>
      <c r="AE496" s="29"/>
      <c r="AF496" s="29"/>
      <c r="AG496" s="65"/>
    </row>
    <row r="497" spans="1:33" ht="12">
      <c r="A497" s="30">
        <v>41609.887777777803</v>
      </c>
      <c r="B497" s="109" t="s">
        <v>3293</v>
      </c>
      <c r="C497" s="121">
        <v>22</v>
      </c>
      <c r="D497" s="109" t="s">
        <v>23</v>
      </c>
      <c r="E497" s="109" t="s">
        <v>1728</v>
      </c>
      <c r="F497" s="109" t="s">
        <v>3294</v>
      </c>
      <c r="G497" s="42">
        <v>38889</v>
      </c>
      <c r="H497" s="109" t="s">
        <v>3295</v>
      </c>
      <c r="I497" s="109" t="s">
        <v>2598</v>
      </c>
      <c r="J497" s="109" t="s">
        <v>85</v>
      </c>
      <c r="K497" s="98" t="s">
        <v>2898</v>
      </c>
      <c r="L497" s="109" t="s">
        <v>270</v>
      </c>
      <c r="M497" s="109" t="s">
        <v>2600</v>
      </c>
      <c r="N497" s="109" t="s">
        <v>32</v>
      </c>
      <c r="O497" s="109" t="s">
        <v>3296</v>
      </c>
      <c r="P497" s="109" t="s">
        <v>36</v>
      </c>
      <c r="Q497" s="109" t="s">
        <v>3297</v>
      </c>
      <c r="R497" s="109" t="s">
        <v>80</v>
      </c>
      <c r="S497" s="109" t="s">
        <v>2603</v>
      </c>
      <c r="T497" s="109"/>
      <c r="U497" s="109" t="str">
        <f t="shared" si="7"/>
        <v>38889: Saelio was shot as he fled to evade arrest on a murder warrant. During the flight, his vehicle struck an Oakland Police Car. Two officers fired, but hit Saelio. http://www.sfgate.com/bayarea/article/OAKLAND-Most-Wanted-fugitive-shot-dead-in-2494235.php</v>
      </c>
      <c r="V497" s="98"/>
      <c r="W497" s="109">
        <v>498.1</v>
      </c>
      <c r="X497" s="109"/>
      <c r="Y497" s="109"/>
      <c r="Z497" s="109"/>
      <c r="AA497" s="109"/>
      <c r="AB497" s="109"/>
      <c r="AC497" s="113"/>
      <c r="AD497" s="29"/>
      <c r="AE497" s="29"/>
      <c r="AF497" s="29"/>
      <c r="AG497" s="65"/>
    </row>
    <row r="498" spans="1:33" ht="12">
      <c r="A498" s="30">
        <v>41609.887777777803</v>
      </c>
      <c r="B498" s="109" t="s">
        <v>3298</v>
      </c>
      <c r="C498" s="121" t="s">
        <v>266</v>
      </c>
      <c r="D498" s="109" t="s">
        <v>23</v>
      </c>
      <c r="E498" s="109" t="s">
        <v>120</v>
      </c>
      <c r="F498" s="109"/>
      <c r="G498" s="42">
        <v>38427</v>
      </c>
      <c r="H498" s="109" t="s">
        <v>3299</v>
      </c>
      <c r="I498" s="109" t="s">
        <v>3300</v>
      </c>
      <c r="J498" s="109" t="s">
        <v>53</v>
      </c>
      <c r="K498" s="98" t="s">
        <v>3301</v>
      </c>
      <c r="L498" s="109" t="s">
        <v>3255</v>
      </c>
      <c r="M498" s="109" t="s">
        <v>3302</v>
      </c>
      <c r="N498" s="109" t="s">
        <v>32</v>
      </c>
      <c r="O498" s="109" t="s">
        <v>3303</v>
      </c>
      <c r="P498" s="109" t="s">
        <v>36</v>
      </c>
      <c r="Q498" s="109" t="s">
        <v>3304</v>
      </c>
      <c r="R498" s="109" t="s">
        <v>80</v>
      </c>
      <c r="S498" s="99" t="s">
        <v>3305</v>
      </c>
      <c r="T498" s="109"/>
      <c r="U498" s="109" t="str">
        <f t="shared" si="7"/>
        <v>38427: Melendez reportedly robbed the smoke shop on Second Street east of downtown around 3 p.m. Wednesday and fled on foot through the neighborhood on tribal land, authorities said. In a written statement, the tribe said Melendez was shot after threatening the officer with a knife in the back yard of a nearby home. http://www.indiancountrynews.info/fullstory.cfm-ID=207.htm</v>
      </c>
      <c r="V498" s="98"/>
      <c r="W498" s="109">
        <v>499.1</v>
      </c>
      <c r="X498" s="109"/>
      <c r="Y498" s="109"/>
      <c r="Z498" s="109"/>
      <c r="AA498" s="109"/>
      <c r="AB498" s="109"/>
      <c r="AC498" s="113"/>
      <c r="AD498" s="29"/>
      <c r="AE498" s="29"/>
      <c r="AF498" s="29"/>
      <c r="AG498" s="65"/>
    </row>
    <row r="499" spans="1:33" ht="13">
      <c r="A499" s="30">
        <v>41609.887777777803</v>
      </c>
      <c r="B499" s="55" t="s">
        <v>3306</v>
      </c>
      <c r="C499" s="121">
        <v>18</v>
      </c>
      <c r="D499" s="55" t="s">
        <v>23</v>
      </c>
      <c r="E499" s="55" t="s">
        <v>24</v>
      </c>
      <c r="F499" s="55"/>
      <c r="G499" s="83">
        <v>39265</v>
      </c>
      <c r="H499" s="35" t="s">
        <v>3307</v>
      </c>
      <c r="I499" s="55" t="s">
        <v>2686</v>
      </c>
      <c r="J499" s="118" t="s">
        <v>53</v>
      </c>
      <c r="K499" s="97" t="s">
        <v>2687</v>
      </c>
      <c r="L499" s="109" t="s">
        <v>55</v>
      </c>
      <c r="M499" s="55" t="s">
        <v>56</v>
      </c>
      <c r="N499" s="109" t="s">
        <v>32</v>
      </c>
      <c r="O499" s="35" t="s">
        <v>3308</v>
      </c>
      <c r="P499" s="55" t="s">
        <v>3069</v>
      </c>
      <c r="Q499" s="55" t="s">
        <v>3309</v>
      </c>
      <c r="R499" s="55" t="s">
        <v>80</v>
      </c>
      <c r="S499" s="118" t="s">
        <v>2565</v>
      </c>
      <c r="T499" s="55"/>
      <c r="U499" s="109" t="str">
        <f t="shared" si="7"/>
        <v>39265: A Las Vegas SWAT officer accidentally killed the brother of an armed drug suspect whose residence at 3895 E. Cheyenne Ave. was being raided. Kyone Johnson, 18, was shot in the chest with a rifle by an officer whose intended target is the armed suspect. Johnson’s brother, Kyone Wilkerson, was also shot and wounded in the incident. https://drive.google.com/file/d/0B-l9Ys3cd80fNFRiY0Z5Mmx6dW8/edit?usp=sharing</v>
      </c>
      <c r="V499" s="98"/>
      <c r="W499" s="55">
        <v>500.1</v>
      </c>
      <c r="X499" s="55"/>
      <c r="Y499" s="55"/>
      <c r="Z499" s="55"/>
      <c r="AA499" s="55"/>
      <c r="AB499" s="55"/>
      <c r="AC499" s="1"/>
      <c r="AD499" s="29"/>
      <c r="AE499" s="29"/>
      <c r="AF499" s="29"/>
      <c r="AG499" s="65"/>
    </row>
    <row r="500" spans="1:33" ht="13">
      <c r="A500" s="30">
        <v>41609.887777777803</v>
      </c>
      <c r="B500" s="55" t="s">
        <v>3310</v>
      </c>
      <c r="C500" s="121">
        <v>35</v>
      </c>
      <c r="D500" s="55" t="s">
        <v>23</v>
      </c>
      <c r="E500" s="55" t="s">
        <v>40</v>
      </c>
      <c r="F500" s="55"/>
      <c r="G500" s="83">
        <v>38084</v>
      </c>
      <c r="H500" s="35" t="s">
        <v>3311</v>
      </c>
      <c r="I500" s="55" t="s">
        <v>52</v>
      </c>
      <c r="J500" s="118" t="s">
        <v>53</v>
      </c>
      <c r="K500" s="97" t="s">
        <v>3312</v>
      </c>
      <c r="L500" s="109" t="s">
        <v>55</v>
      </c>
      <c r="M500" s="55" t="s">
        <v>56</v>
      </c>
      <c r="N500" s="109" t="s">
        <v>32</v>
      </c>
      <c r="O500" s="35" t="s">
        <v>3313</v>
      </c>
      <c r="P500" s="55" t="s">
        <v>58</v>
      </c>
      <c r="Q500" s="55" t="s">
        <v>3314</v>
      </c>
      <c r="R500" s="55" t="s">
        <v>100</v>
      </c>
      <c r="S500" s="118" t="s">
        <v>2565</v>
      </c>
      <c r="T500" s="55"/>
      <c r="U500" s="109" t="str">
        <f t="shared" si="7"/>
        <v>38084: A man who called 911 threatening to commit suicide and expressing a wish to have police kill him was tracked down by Las Vegas police officers outside a convenience store. The officers mistook a black noose in Larry Lloyd Dague’s pocket for a gun, and when Dague reached for it, officers shot and killed him. https://drive.google.com/file/d/0B-l9Ys3cd80fZEJSUkp4LVl1WWM/edit?usp=sharing</v>
      </c>
      <c r="V500" s="98"/>
      <c r="W500" s="55">
        <v>501.1</v>
      </c>
      <c r="X500" s="55"/>
      <c r="Y500" s="55"/>
      <c r="Z500" s="55"/>
      <c r="AA500" s="55"/>
      <c r="AB500" s="55"/>
      <c r="AC500" s="1"/>
      <c r="AD500" s="29"/>
      <c r="AE500" s="29"/>
      <c r="AF500" s="29"/>
      <c r="AG500" s="65"/>
    </row>
    <row r="501" spans="1:33" ht="12">
      <c r="A501" s="30">
        <v>41609.887777777803</v>
      </c>
      <c r="B501" s="109" t="s">
        <v>3315</v>
      </c>
      <c r="C501" s="121">
        <v>43</v>
      </c>
      <c r="D501" s="109" t="s">
        <v>23</v>
      </c>
      <c r="E501" s="99" t="s">
        <v>82</v>
      </c>
      <c r="F501" s="109"/>
      <c r="G501" s="42">
        <v>38946</v>
      </c>
      <c r="H501" s="109" t="s">
        <v>3316</v>
      </c>
      <c r="I501" s="109" t="s">
        <v>3317</v>
      </c>
      <c r="J501" s="109" t="s">
        <v>53</v>
      </c>
      <c r="K501" s="98" t="s">
        <v>3318</v>
      </c>
      <c r="L501" s="109" t="s">
        <v>3319</v>
      </c>
      <c r="M501" s="109" t="s">
        <v>3320</v>
      </c>
      <c r="N501" s="109" t="s">
        <v>32</v>
      </c>
      <c r="O501" s="109" t="s">
        <v>3321</v>
      </c>
      <c r="P501" s="109" t="s">
        <v>58</v>
      </c>
      <c r="Q501" s="109" t="s">
        <v>3322</v>
      </c>
      <c r="R501" s="109" t="s">
        <v>80</v>
      </c>
      <c r="S501" s="109" t="s">
        <v>37</v>
      </c>
      <c r="T501" s="109"/>
      <c r="U501" s="109" t="str">
        <f t="shared" si="7"/>
        <v>38946: A motorist killed in what authorities describe as a pre-dawn Thursday shootout with a Mineral County sheriff's deputy on U.S. 95 just north of Hawthorne has been identified as Leon James Buck, 43, of Fallon. https://drive.google.com/file/d/0B-l9Ys3cd80fcV91S0wtZ0ZJVFpWV25EUVJVQlJiM2xMcFUw/edit?usp=sharing</v>
      </c>
      <c r="V501" s="98"/>
      <c r="W501" s="109">
        <v>502.1</v>
      </c>
      <c r="X501" s="109"/>
      <c r="Y501" s="109"/>
      <c r="Z501" s="109"/>
      <c r="AA501" s="109"/>
      <c r="AB501" s="109"/>
      <c r="AC501" s="113"/>
      <c r="AD501" s="29"/>
      <c r="AE501" s="29"/>
      <c r="AF501" s="29"/>
      <c r="AG501" s="65"/>
    </row>
    <row r="502" spans="1:33" ht="13">
      <c r="A502" s="30">
        <v>41609.887777777803</v>
      </c>
      <c r="B502" s="55" t="s">
        <v>3323</v>
      </c>
      <c r="C502" s="121">
        <v>24</v>
      </c>
      <c r="D502" s="55" t="s">
        <v>23</v>
      </c>
      <c r="E502" s="55" t="s">
        <v>173</v>
      </c>
      <c r="F502" s="55"/>
      <c r="G502" s="83">
        <v>38487</v>
      </c>
      <c r="H502" s="35" t="s">
        <v>3324</v>
      </c>
      <c r="I502" s="55" t="s">
        <v>52</v>
      </c>
      <c r="J502" s="118" t="s">
        <v>53</v>
      </c>
      <c r="K502" s="97" t="s">
        <v>3032</v>
      </c>
      <c r="L502" s="109" t="s">
        <v>55</v>
      </c>
      <c r="M502" s="55" t="s">
        <v>56</v>
      </c>
      <c r="N502" s="109" t="s">
        <v>32</v>
      </c>
      <c r="O502" s="35" t="s">
        <v>3325</v>
      </c>
      <c r="P502" s="55" t="s">
        <v>3069</v>
      </c>
      <c r="Q502" s="55" t="s">
        <v>3326</v>
      </c>
      <c r="R502" s="55" t="s">
        <v>80</v>
      </c>
      <c r="S502" s="118" t="s">
        <v>2565</v>
      </c>
      <c r="T502" s="55"/>
      <c r="U502" s="109" t="str">
        <f t="shared" si="7"/>
        <v>38487: Police were called after Leopoldo Tijerina started harassing people in the parking lot of a grocery store. Officer tried to stop him with a Taser, but the device didn't work, and Tijerina yanked it from the officer's hand. The officer then pulled out his baton and hit Tijerina twice, but Tijerina took it from him and acted like he was going to hit the officer. The officer then took out his handgun and fired 14 times, killing him. https://drive.google.com/file/d/0B-l9Ys3cd80fWUE1YlNSSHZXWm8/edit?usp=sharing</v>
      </c>
      <c r="V502" s="98"/>
      <c r="W502" s="55">
        <v>503.1</v>
      </c>
      <c r="X502" s="55"/>
      <c r="Y502" s="55"/>
      <c r="Z502" s="55"/>
      <c r="AA502" s="55"/>
      <c r="AB502" s="55"/>
      <c r="AC502" s="1"/>
      <c r="AD502" s="29"/>
      <c r="AE502" s="29"/>
      <c r="AF502" s="29"/>
      <c r="AG502" s="65"/>
    </row>
    <row r="503" spans="1:33" ht="12">
      <c r="A503" s="30">
        <v>41609.887777777803</v>
      </c>
      <c r="B503" s="109" t="s">
        <v>3327</v>
      </c>
      <c r="C503" s="121">
        <v>21</v>
      </c>
      <c r="D503" s="109" t="s">
        <v>23</v>
      </c>
      <c r="E503" s="109" t="s">
        <v>2754</v>
      </c>
      <c r="F503" s="109"/>
      <c r="G503" s="42">
        <v>39648</v>
      </c>
      <c r="H503" s="109" t="s">
        <v>3328</v>
      </c>
      <c r="I503" s="109" t="s">
        <v>2598</v>
      </c>
      <c r="J503" s="109" t="s">
        <v>85</v>
      </c>
      <c r="K503" s="98" t="s">
        <v>3329</v>
      </c>
      <c r="L503" s="109" t="s">
        <v>270</v>
      </c>
      <c r="M503" s="109" t="s">
        <v>2600</v>
      </c>
      <c r="N503" s="109" t="s">
        <v>32</v>
      </c>
      <c r="O503" s="109" t="s">
        <v>3330</v>
      </c>
      <c r="P503" s="109" t="s">
        <v>58</v>
      </c>
      <c r="Q503" s="109" t="s">
        <v>3331</v>
      </c>
      <c r="R503" s="109" t="s">
        <v>80</v>
      </c>
      <c r="S503" s="109" t="s">
        <v>2603</v>
      </c>
      <c r="T503" s="109"/>
      <c r="U503" s="109" t="str">
        <f t="shared" si="7"/>
        <v>39648: Police shot and killed him after a chase into San Leandro. http://www.huffingtonpost.com/2013/03/22/derrick-jones-trial_n_2935734.html</v>
      </c>
      <c r="V503" s="98"/>
      <c r="W503" s="109">
        <v>504.1</v>
      </c>
      <c r="X503" s="109"/>
      <c r="Y503" s="109"/>
      <c r="Z503" s="109"/>
      <c r="AA503" s="109"/>
      <c r="AB503" s="109"/>
      <c r="AC503" s="113"/>
      <c r="AD503" s="29"/>
      <c r="AE503" s="29"/>
      <c r="AF503" s="29"/>
      <c r="AG503" s="65"/>
    </row>
    <row r="504" spans="1:33" ht="12">
      <c r="A504" s="30">
        <v>41609.887777777803</v>
      </c>
      <c r="B504" s="109" t="s">
        <v>3332</v>
      </c>
      <c r="C504" s="121">
        <v>26</v>
      </c>
      <c r="D504" s="109" t="s">
        <v>23</v>
      </c>
      <c r="E504" s="109" t="s">
        <v>24</v>
      </c>
      <c r="F504" s="109" t="s">
        <v>3333</v>
      </c>
      <c r="G504" s="42">
        <v>39893</v>
      </c>
      <c r="H504" s="109" t="s">
        <v>3334</v>
      </c>
      <c r="I504" s="109" t="s">
        <v>2598</v>
      </c>
      <c r="J504" s="109" t="s">
        <v>85</v>
      </c>
      <c r="K504" s="98" t="s">
        <v>2599</v>
      </c>
      <c r="L504" s="109" t="s">
        <v>270</v>
      </c>
      <c r="M504" s="109" t="s">
        <v>2600</v>
      </c>
      <c r="N504" s="109" t="s">
        <v>32</v>
      </c>
      <c r="O504" s="109" t="s">
        <v>3335</v>
      </c>
      <c r="P504" s="109" t="s">
        <v>58</v>
      </c>
      <c r="Q504" s="109" t="s">
        <v>3336</v>
      </c>
      <c r="R504" s="109" t="s">
        <v>80</v>
      </c>
      <c r="S504" s="109" t="s">
        <v>2603</v>
      </c>
      <c r="T504" s="109"/>
      <c r="U504" s="109" t="str">
        <f t="shared" si="7"/>
        <v>39893: Lovelle Mixon shot and killed two Oakland police officers during a traffic stop, then killed two more when SWAT team officers attempted to apprehend him two hours later. Mixon was killed in a barrage of gunfire as the officers returned fire. http://www.sfgate.com/news/article/Fourth-Oakland-officer-involved-in-Saturday-s-3167588.php</v>
      </c>
      <c r="V504" s="98"/>
      <c r="W504" s="109">
        <v>505.1</v>
      </c>
      <c r="X504" s="109"/>
      <c r="Y504" s="109"/>
      <c r="Z504" s="109"/>
      <c r="AA504" s="109"/>
      <c r="AB504" s="109"/>
      <c r="AC504" s="113"/>
      <c r="AD504" s="29"/>
      <c r="AE504" s="29"/>
      <c r="AF504" s="29"/>
      <c r="AG504" s="65"/>
    </row>
    <row r="505" spans="1:33" ht="13">
      <c r="A505" s="30">
        <v>41609.887777777803</v>
      </c>
      <c r="B505" s="55" t="s">
        <v>3337</v>
      </c>
      <c r="C505" s="121">
        <v>54</v>
      </c>
      <c r="D505" s="55" t="s">
        <v>23</v>
      </c>
      <c r="E505" s="55" t="s">
        <v>173</v>
      </c>
      <c r="F505" s="55"/>
      <c r="G505" s="83">
        <v>40728</v>
      </c>
      <c r="H505" s="35" t="s">
        <v>3338</v>
      </c>
      <c r="I505" s="55" t="s">
        <v>52</v>
      </c>
      <c r="J505" s="118" t="s">
        <v>53</v>
      </c>
      <c r="K505" s="97" t="s">
        <v>2666</v>
      </c>
      <c r="L505" s="109" t="s">
        <v>55</v>
      </c>
      <c r="M505" s="55" t="s">
        <v>56</v>
      </c>
      <c r="N505" s="109" t="s">
        <v>32</v>
      </c>
      <c r="O505" s="35" t="s">
        <v>3339</v>
      </c>
      <c r="P505" s="55" t="s">
        <v>58</v>
      </c>
      <c r="Q505" s="55" t="s">
        <v>3340</v>
      </c>
      <c r="R505" s="55" t="s">
        <v>100</v>
      </c>
      <c r="S505" s="118" t="s">
        <v>2565</v>
      </c>
      <c r="T505" s="55"/>
      <c r="U505" s="109" t="str">
        <f t="shared" si="7"/>
        <v>40728: Las Vegas police officers are sent to a home to investigate a domestic disturbance. They find an apparently suicidal Luis Carlos Silva, who points a gun at the officers. Police shoot and kill him. https://drive.google.com/file/d/0B-l9Ys3cd80fb2FpdlIzRjBLTVk/edit?usp=sharing</v>
      </c>
      <c r="V505" s="98"/>
      <c r="W505" s="55">
        <v>506.1</v>
      </c>
      <c r="X505" s="55"/>
      <c r="Y505" s="55"/>
      <c r="Z505" s="55"/>
      <c r="AA505" s="55"/>
      <c r="AB505" s="55"/>
      <c r="AC505" s="1"/>
      <c r="AD505" s="29"/>
      <c r="AE505" s="29"/>
      <c r="AF505" s="29"/>
      <c r="AG505" s="65"/>
    </row>
    <row r="506" spans="1:33" ht="12">
      <c r="A506" s="30">
        <v>41609.887777777803</v>
      </c>
      <c r="B506" s="109" t="s">
        <v>3341</v>
      </c>
      <c r="C506" s="121">
        <v>27</v>
      </c>
      <c r="D506" s="109" t="s">
        <v>23</v>
      </c>
      <c r="E506" s="109" t="s">
        <v>2754</v>
      </c>
      <c r="F506" s="109"/>
      <c r="G506" s="42">
        <v>39654</v>
      </c>
      <c r="H506" s="109" t="s">
        <v>3342</v>
      </c>
      <c r="I506" s="109" t="s">
        <v>2598</v>
      </c>
      <c r="J506" s="109" t="s">
        <v>85</v>
      </c>
      <c r="K506" s="98" t="s">
        <v>2641</v>
      </c>
      <c r="L506" s="109" t="s">
        <v>270</v>
      </c>
      <c r="M506" s="109" t="s">
        <v>2600</v>
      </c>
      <c r="N506" s="109" t="s">
        <v>32</v>
      </c>
      <c r="O506" s="109" t="s">
        <v>3343</v>
      </c>
      <c r="P506" s="109" t="s">
        <v>36</v>
      </c>
      <c r="Q506" s="109" t="s">
        <v>3344</v>
      </c>
      <c r="R506" s="118" t="s">
        <v>36</v>
      </c>
      <c r="S506" s="109" t="s">
        <v>2603</v>
      </c>
      <c r="T506" s="109"/>
      <c r="U506" s="109" t="str">
        <f t="shared" si="7"/>
        <v>39654: Mack "Jody" Woodfox, 27, was shot and killed after an attempted traffic stop http://colorlines.com/archives/2012/06/the_oakland_police_departments_nine-year-long.html</v>
      </c>
      <c r="V506" s="98"/>
      <c r="W506" s="109">
        <v>507.1</v>
      </c>
      <c r="X506" s="109"/>
      <c r="Y506" s="109"/>
      <c r="Z506" s="109"/>
      <c r="AA506" s="109"/>
      <c r="AB506" s="109"/>
      <c r="AC506" s="113"/>
      <c r="AD506" s="29"/>
      <c r="AE506" s="29"/>
      <c r="AF506" s="29"/>
      <c r="AG506" s="65"/>
    </row>
    <row r="507" spans="1:33" ht="13">
      <c r="A507" s="30">
        <v>41609.887777777803</v>
      </c>
      <c r="B507" s="55" t="s">
        <v>3345</v>
      </c>
      <c r="C507" s="121">
        <v>25</v>
      </c>
      <c r="D507" s="55" t="s">
        <v>23</v>
      </c>
      <c r="E507" s="55" t="s">
        <v>40</v>
      </c>
      <c r="F507" s="55" t="s">
        <v>3346</v>
      </c>
      <c r="G507" s="83">
        <v>40795</v>
      </c>
      <c r="H507" s="35" t="s">
        <v>3347</v>
      </c>
      <c r="I507" s="55" t="s">
        <v>52</v>
      </c>
      <c r="J507" s="118" t="s">
        <v>53</v>
      </c>
      <c r="K507" s="97" t="s">
        <v>2893</v>
      </c>
      <c r="L507" s="109" t="s">
        <v>55</v>
      </c>
      <c r="M507" s="55" t="s">
        <v>56</v>
      </c>
      <c r="N507" s="109" t="s">
        <v>32</v>
      </c>
      <c r="O507" s="35" t="s">
        <v>3348</v>
      </c>
      <c r="P507" s="55" t="s">
        <v>58</v>
      </c>
      <c r="Q507" s="55" t="s">
        <v>3349</v>
      </c>
      <c r="R507" s="55" t="s">
        <v>80</v>
      </c>
      <c r="S507" s="118" t="s">
        <v>2565</v>
      </c>
      <c r="T507" s="55"/>
      <c r="U507" s="109" t="str">
        <f t="shared" si="7"/>
        <v>40795: Las Vegas police were called to a Wal-Mart store over a person, later identified as Marc Hull, who had tried to make a purchase with a fraudulent credit card. At some point during the confrontation with officers, Hull pulled out a gun and shot several times. One was shot once in his protective vest and several times in the arm and survived. https://drive.google.com/file/d/0B-l9Ys3cd80fSi1pWkd1UWVxYWM/edit?usp=sharing</v>
      </c>
      <c r="V507" s="98"/>
      <c r="W507" s="55">
        <v>508.1</v>
      </c>
      <c r="X507" s="55"/>
      <c r="Y507" s="55"/>
      <c r="Z507" s="55"/>
      <c r="AA507" s="55"/>
      <c r="AB507" s="55"/>
      <c r="AC507" s="1"/>
      <c r="AD507" s="29"/>
      <c r="AE507" s="29"/>
      <c r="AF507" s="29"/>
      <c r="AG507" s="65"/>
    </row>
    <row r="508" spans="1:33" ht="12">
      <c r="A508" s="30">
        <v>41609.887777777803</v>
      </c>
      <c r="B508" s="55" t="s">
        <v>3350</v>
      </c>
      <c r="C508" s="121">
        <v>28</v>
      </c>
      <c r="D508" s="55" t="s">
        <v>23</v>
      </c>
      <c r="E508" s="99" t="s">
        <v>82</v>
      </c>
      <c r="F508" s="55"/>
      <c r="G508" s="63">
        <v>41259</v>
      </c>
      <c r="H508" s="55" t="s">
        <v>3351</v>
      </c>
      <c r="I508" s="55" t="s">
        <v>3352</v>
      </c>
      <c r="J508" s="118" t="s">
        <v>53</v>
      </c>
      <c r="K508" s="97" t="s">
        <v>3353</v>
      </c>
      <c r="L508" s="109" t="s">
        <v>55</v>
      </c>
      <c r="M508" s="55" t="s">
        <v>3354</v>
      </c>
      <c r="N508" s="109" t="s">
        <v>32</v>
      </c>
      <c r="O508" s="55" t="s">
        <v>3355</v>
      </c>
      <c r="P508" s="55" t="s">
        <v>58</v>
      </c>
      <c r="Q508" s="55" t="s">
        <v>3356</v>
      </c>
      <c r="R508" s="55" t="s">
        <v>80</v>
      </c>
      <c r="S508" s="118" t="s">
        <v>2565</v>
      </c>
      <c r="T508" s="55"/>
      <c r="U508" s="109" t="str">
        <f t="shared" si="7"/>
        <v>41259: Two Moapa tribal police officers tried to question Marcus S. Lee in connection with gunshots on the reservation when a struggle broke out. The officers unsuccessfully used a Taser stun gun to try to subdue Lee. When Lee pointed his gun at officers, one shot and killed him. http://www.reviewjournal.com/news/deadly-force/incident/408</v>
      </c>
      <c r="V508" s="98"/>
      <c r="W508" s="55">
        <v>509.1</v>
      </c>
      <c r="X508" s="55"/>
      <c r="Y508" s="55"/>
      <c r="Z508" s="55"/>
      <c r="AA508" s="55"/>
      <c r="AB508" s="55"/>
      <c r="AC508" s="1"/>
      <c r="AD508" s="29"/>
      <c r="AE508" s="29"/>
      <c r="AF508" s="29"/>
      <c r="AG508" s="65"/>
    </row>
    <row r="509" spans="1:33" ht="12">
      <c r="A509" s="30">
        <v>41609.887777777803</v>
      </c>
      <c r="B509" s="109" t="s">
        <v>3357</v>
      </c>
      <c r="C509" s="121">
        <v>19</v>
      </c>
      <c r="D509" s="109" t="s">
        <v>23</v>
      </c>
      <c r="E509" s="109" t="s">
        <v>2754</v>
      </c>
      <c r="F509" s="109"/>
      <c r="G509" s="42">
        <v>40569</v>
      </c>
      <c r="H509" s="109" t="s">
        <v>3358</v>
      </c>
      <c r="I509" s="109" t="s">
        <v>2598</v>
      </c>
      <c r="J509" s="109" t="s">
        <v>85</v>
      </c>
      <c r="K509" s="98" t="s">
        <v>2607</v>
      </c>
      <c r="L509" s="109" t="s">
        <v>270</v>
      </c>
      <c r="M509" s="109" t="s">
        <v>2600</v>
      </c>
      <c r="N509" s="109" t="s">
        <v>32</v>
      </c>
      <c r="O509" s="109" t="s">
        <v>3359</v>
      </c>
      <c r="P509" s="109" t="s">
        <v>58</v>
      </c>
      <c r="Q509" s="109" t="s">
        <v>3360</v>
      </c>
      <c r="R509" s="109" t="s">
        <v>80</v>
      </c>
      <c r="S509" s="109" t="s">
        <v>2603</v>
      </c>
      <c r="T509" s="109"/>
      <c r="U509" s="109" t="str">
        <f t="shared" si="7"/>
        <v>40569: Police were investigating reports of gunshots fired by two men in a red Infinity. The police pursued a car matching that description, which ran a red light, crashed into another vehicle, spun out and burst into flames. Flenaugh was the passenger. Flenaugh was shot by officers after he confronted the officers with multiple firearms. http://oaklandnorth.net/2011/01/27/oakland-police-department-releases-new-details-in-officer-involved-shooting/</v>
      </c>
      <c r="V509" s="98"/>
      <c r="W509" s="109">
        <v>510.1</v>
      </c>
      <c r="X509" s="109"/>
      <c r="Y509" s="109"/>
      <c r="Z509" s="109"/>
      <c r="AA509" s="109"/>
      <c r="AB509" s="109"/>
      <c r="AC509" s="113"/>
      <c r="AD509" s="29"/>
      <c r="AE509" s="29"/>
      <c r="AF509" s="29"/>
      <c r="AG509" s="65"/>
    </row>
    <row r="510" spans="1:33" ht="13">
      <c r="A510" s="30">
        <v>41609.887777777803</v>
      </c>
      <c r="B510" s="55" t="s">
        <v>3361</v>
      </c>
      <c r="C510" s="121">
        <v>30</v>
      </c>
      <c r="D510" s="55" t="s">
        <v>23</v>
      </c>
      <c r="E510" s="55" t="s">
        <v>40</v>
      </c>
      <c r="F510" s="55"/>
      <c r="G510" s="83">
        <v>38031</v>
      </c>
      <c r="H510" s="35" t="s">
        <v>3362</v>
      </c>
      <c r="I510" s="55" t="s">
        <v>52</v>
      </c>
      <c r="J510" s="118" t="s">
        <v>53</v>
      </c>
      <c r="K510" s="97" t="s">
        <v>2848</v>
      </c>
      <c r="L510" s="109" t="s">
        <v>55</v>
      </c>
      <c r="M510" s="55" t="s">
        <v>56</v>
      </c>
      <c r="N510" s="109" t="s">
        <v>32</v>
      </c>
      <c r="O510" s="35" t="s">
        <v>3363</v>
      </c>
      <c r="P510" s="55" t="s">
        <v>58</v>
      </c>
      <c r="Q510" s="55" t="s">
        <v>3364</v>
      </c>
      <c r="R510" s="55" t="s">
        <v>100</v>
      </c>
      <c r="S510" s="118" t="s">
        <v>2565</v>
      </c>
      <c r="T510" s="55"/>
      <c r="U510" s="109" t="str">
        <f t="shared" si="7"/>
        <v>38031: Mateo Carlo Machella, 30, left a suicide note in his apartment near the Boulevard Mall and confronted the Las Vegas police officers who responded to a call that Machella threatened to kill himself. When Machella pointed a shotgun at officers at the front door, he was shot and killed. https://drive.google.com/file/d/0B-l9Ys3cd80fVkFHbzR4OFBvVnc/edit?usp=sharing</v>
      </c>
      <c r="V510" s="98"/>
      <c r="W510" s="55">
        <v>511.1</v>
      </c>
      <c r="X510" s="55"/>
      <c r="Y510" s="55"/>
      <c r="Z510" s="55"/>
      <c r="AA510" s="55"/>
      <c r="AB510" s="55"/>
      <c r="AC510" s="1"/>
      <c r="AD510" s="29"/>
      <c r="AE510" s="29"/>
      <c r="AF510" s="29"/>
      <c r="AG510" s="65"/>
    </row>
    <row r="511" spans="1:33" ht="12">
      <c r="A511" s="30">
        <v>41609.887777777803</v>
      </c>
      <c r="B511" s="109" t="s">
        <v>3365</v>
      </c>
      <c r="C511" s="121">
        <v>30</v>
      </c>
      <c r="D511" s="109" t="s">
        <v>23</v>
      </c>
      <c r="E511" s="109" t="s">
        <v>2754</v>
      </c>
      <c r="F511" s="109"/>
      <c r="G511" s="42">
        <v>40572</v>
      </c>
      <c r="H511" s="109" t="s">
        <v>3366</v>
      </c>
      <c r="I511" s="109" t="s">
        <v>2598</v>
      </c>
      <c r="J511" s="109" t="s">
        <v>85</v>
      </c>
      <c r="K511" s="98" t="s">
        <v>3367</v>
      </c>
      <c r="L511" s="109" t="s">
        <v>270</v>
      </c>
      <c r="M511" s="109" t="s">
        <v>2600</v>
      </c>
      <c r="N511" s="109" t="s">
        <v>32</v>
      </c>
      <c r="O511" s="109" t="s">
        <v>3368</v>
      </c>
      <c r="P511" s="109" t="s">
        <v>58</v>
      </c>
      <c r="Q511" s="109" t="s">
        <v>3369</v>
      </c>
      <c r="R511" s="109" t="s">
        <v>100</v>
      </c>
      <c r="S511" s="109" t="s">
        <v>2603</v>
      </c>
      <c r="T511" s="109"/>
      <c r="U511" s="109" t="str">
        <f t="shared" si="7"/>
        <v>40572: Cicelski, clad in camouflage clothing, had been acting erratically outside ex-girlfriend's home. He pointed a replica assault rifle at them. http://oaklandnorth.net/2011/01/30/opd-issues-update-on-rockridge-officer-involved-shooting/</v>
      </c>
      <c r="V511" s="98"/>
      <c r="W511" s="109">
        <v>512.1</v>
      </c>
      <c r="X511" s="109"/>
      <c r="Y511" s="109"/>
      <c r="Z511" s="109"/>
      <c r="AA511" s="109"/>
      <c r="AB511" s="109"/>
      <c r="AC511" s="113"/>
      <c r="AD511" s="29"/>
      <c r="AE511" s="29"/>
      <c r="AF511" s="29"/>
      <c r="AG511" s="65"/>
    </row>
    <row r="512" spans="1:33" ht="12">
      <c r="A512" s="30">
        <v>41609.887777777803</v>
      </c>
      <c r="B512" s="109" t="s">
        <v>3370</v>
      </c>
      <c r="C512" s="121">
        <v>21</v>
      </c>
      <c r="D512" s="109" t="s">
        <v>23</v>
      </c>
      <c r="E512" s="109" t="s">
        <v>2754</v>
      </c>
      <c r="F512" s="109"/>
      <c r="G512" s="42">
        <v>40198</v>
      </c>
      <c r="H512" s="109" t="s">
        <v>3371</v>
      </c>
      <c r="I512" s="109" t="s">
        <v>2598</v>
      </c>
      <c r="J512" s="109" t="s">
        <v>85</v>
      </c>
      <c r="K512" s="98" t="s">
        <v>3037</v>
      </c>
      <c r="L512" s="109" t="s">
        <v>270</v>
      </c>
      <c r="M512" s="109" t="s">
        <v>2600</v>
      </c>
      <c r="N512" s="109" t="s">
        <v>32</v>
      </c>
      <c r="O512" s="109" t="s">
        <v>3372</v>
      </c>
      <c r="P512" s="109" t="s">
        <v>58</v>
      </c>
      <c r="Q512" s="109" t="s">
        <v>3373</v>
      </c>
      <c r="R512" s="109" t="s">
        <v>80</v>
      </c>
      <c r="S512" s="109" t="s">
        <v>2603</v>
      </c>
      <c r="T512" s="109"/>
      <c r="U512" s="109" t="str">
        <f t="shared" si="7"/>
        <v>40198: Maurice Evans Shavers Jr., 21, was killed during a shootout following a robbery at Walgreens. http://positiveleo.wordpress.com/2010/09/17/hero-cops-dumped-oakland-for-hayward/</v>
      </c>
      <c r="V512" s="98"/>
      <c r="W512" s="109">
        <v>513.1</v>
      </c>
      <c r="X512" s="109"/>
      <c r="Y512" s="109"/>
      <c r="Z512" s="109"/>
      <c r="AA512" s="109"/>
      <c r="AB512" s="109"/>
      <c r="AC512" s="113"/>
      <c r="AD512" s="29"/>
      <c r="AE512" s="29"/>
      <c r="AF512" s="29"/>
      <c r="AG512" s="65"/>
    </row>
    <row r="513" spans="1:33" ht="13">
      <c r="A513" s="30">
        <v>41609.887777777803</v>
      </c>
      <c r="B513" s="55" t="s">
        <v>3374</v>
      </c>
      <c r="C513" s="121">
        <v>23</v>
      </c>
      <c r="D513" s="55" t="s">
        <v>23</v>
      </c>
      <c r="E513" s="55" t="s">
        <v>173</v>
      </c>
      <c r="F513" s="55"/>
      <c r="G513" s="83">
        <v>40610</v>
      </c>
      <c r="H513" s="35" t="s">
        <v>3375</v>
      </c>
      <c r="I513" s="55" t="s">
        <v>52</v>
      </c>
      <c r="J513" s="118" t="s">
        <v>53</v>
      </c>
      <c r="K513" s="97" t="s">
        <v>2666</v>
      </c>
      <c r="L513" s="109" t="s">
        <v>55</v>
      </c>
      <c r="M513" s="55" t="s">
        <v>2586</v>
      </c>
      <c r="N513" s="109" t="s">
        <v>32</v>
      </c>
      <c r="O513" s="35" t="s">
        <v>3376</v>
      </c>
      <c r="P513" s="55" t="s">
        <v>58</v>
      </c>
      <c r="Q513" s="55" t="s">
        <v>3377</v>
      </c>
      <c r="R513" s="55" t="s">
        <v>80</v>
      </c>
      <c r="S513" s="118" t="s">
        <v>2565</v>
      </c>
      <c r="T513" s="55"/>
      <c r="U513" s="109" t="str">
        <f t="shared" si="7"/>
        <v>40610: Mauricio Hernandez is shot and killed at The Bar after firing at an officer, who entered the bar to conduct a routine check. Police later linked Hernandez to the non-fatal shooting of a man an hour earlier. Las Vegas Review-Journal's "Deadly Force: When Las Vegas Shoot, and Kill" http://www.reviewjournal.com/news/deadly-force https://drive.google.com/file/d/0B-l9Ys3cd80fOWM3a0hRY0YzR1k/edit?usp=sharing</v>
      </c>
      <c r="V513" s="98"/>
      <c r="W513" s="55">
        <v>514.1</v>
      </c>
      <c r="X513" s="55"/>
      <c r="Y513" s="55"/>
      <c r="Z513" s="55"/>
      <c r="AA513" s="55"/>
      <c r="AB513" s="55"/>
      <c r="AC513" s="1"/>
      <c r="AD513" s="29"/>
      <c r="AE513" s="29"/>
      <c r="AF513" s="29"/>
      <c r="AG513" s="65"/>
    </row>
    <row r="514" spans="1:33" ht="12">
      <c r="A514" s="30">
        <v>41609.887777777803</v>
      </c>
      <c r="B514" s="109" t="s">
        <v>3378</v>
      </c>
      <c r="C514" s="121">
        <v>50</v>
      </c>
      <c r="D514" s="109" t="s">
        <v>23</v>
      </c>
      <c r="E514" s="109" t="s">
        <v>40</v>
      </c>
      <c r="F514" s="109" t="s">
        <v>3379</v>
      </c>
      <c r="G514" s="42">
        <v>41322</v>
      </c>
      <c r="H514" s="109" t="s">
        <v>3380</v>
      </c>
      <c r="I514" s="109" t="s">
        <v>222</v>
      </c>
      <c r="J514" s="109" t="s">
        <v>2035</v>
      </c>
      <c r="K514" s="98" t="s">
        <v>2815</v>
      </c>
      <c r="L514" s="109" t="s">
        <v>2569</v>
      </c>
      <c r="M514" s="109" t="s">
        <v>2570</v>
      </c>
      <c r="N514" s="109" t="s">
        <v>32</v>
      </c>
      <c r="O514" s="109" t="s">
        <v>3381</v>
      </c>
      <c r="P514" s="109" t="s">
        <v>34</v>
      </c>
      <c r="Q514" s="109" t="s">
        <v>3382</v>
      </c>
      <c r="R514" s="118" t="s">
        <v>36</v>
      </c>
      <c r="S514" s="109" t="s">
        <v>2573</v>
      </c>
      <c r="T514" s="109"/>
      <c r="U514" s="109" t="str">
        <f t="shared" ref="U514:U577" si="8">CONCATENATE(G514, ": ", O514, " ", Q514)</f>
        <v>41322: 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 http://www.oregonlive.com/portland/index.ssf/2013/02/man_shot_dead_at_portland_adve.html</v>
      </c>
      <c r="V514" s="98"/>
      <c r="W514" s="109">
        <v>515.1</v>
      </c>
      <c r="X514" s="109"/>
      <c r="Y514" s="109"/>
      <c r="Z514" s="109"/>
      <c r="AA514" s="109"/>
      <c r="AB514" s="109"/>
      <c r="AC514" s="113"/>
      <c r="AD514" s="29"/>
      <c r="AE514" s="29"/>
      <c r="AF514" s="29"/>
      <c r="AG514" s="65"/>
    </row>
    <row r="515" spans="1:33" ht="12">
      <c r="A515" s="30">
        <v>41609.887777777803</v>
      </c>
      <c r="B515" s="109" t="s">
        <v>3383</v>
      </c>
      <c r="C515" s="121" t="s">
        <v>1924</v>
      </c>
      <c r="D515" s="109" t="s">
        <v>23</v>
      </c>
      <c r="E515" s="99" t="s">
        <v>40</v>
      </c>
      <c r="F515" s="109" t="s">
        <v>3384</v>
      </c>
      <c r="G515" s="42">
        <v>40902</v>
      </c>
      <c r="H515" s="109" t="s">
        <v>3385</v>
      </c>
      <c r="I515" s="109" t="s">
        <v>3300</v>
      </c>
      <c r="J515" s="109" t="s">
        <v>53</v>
      </c>
      <c r="K515" s="98" t="s">
        <v>3386</v>
      </c>
      <c r="L515" s="109" t="s">
        <v>3255</v>
      </c>
      <c r="M515" s="109" t="s">
        <v>3387</v>
      </c>
      <c r="N515" s="109" t="s">
        <v>3388</v>
      </c>
      <c r="O515" s="109" t="s">
        <v>3389</v>
      </c>
      <c r="P515" s="109" t="s">
        <v>36</v>
      </c>
      <c r="Q515" s="109" t="s">
        <v>3390</v>
      </c>
      <c r="R515" s="109" t="s">
        <v>100</v>
      </c>
      <c r="S515" s="99" t="s">
        <v>3391</v>
      </c>
      <c r="T515" s="109"/>
      <c r="U515" s="109" t="str">
        <f t="shared" si="8"/>
        <v>40902: On Sunday, December 25, 2011, officers from the Reno Police Department responded to a report of a domestic disturbance where a male subject had battered another person, made threats to harm others in the residence, and had armed himself with a fork. Abbey resisted officers as they tried to arrest him and after a lengthy struggle, he was taken into custody. Immediately after, officers noticed that he was not breathing. Abbey was pronounced deceased at the scene. https://drive.google.com/file/d/0B-l9Ys3cd80fQlVfY3F6LVFXZ0k/edit?usp=sharing</v>
      </c>
      <c r="V515" s="98"/>
      <c r="W515" s="109">
        <v>516.1</v>
      </c>
      <c r="X515" s="109"/>
      <c r="Y515" s="109"/>
      <c r="Z515" s="109"/>
      <c r="AA515" s="109"/>
      <c r="AB515" s="109"/>
      <c r="AC515" s="113"/>
      <c r="AD515" s="29"/>
      <c r="AE515" s="29"/>
      <c r="AF515" s="29"/>
      <c r="AG515" s="65"/>
    </row>
    <row r="516" spans="1:33" ht="13">
      <c r="A516" s="30">
        <v>41609.887777777803</v>
      </c>
      <c r="B516" s="55" t="s">
        <v>3392</v>
      </c>
      <c r="C516" s="121">
        <v>48</v>
      </c>
      <c r="D516" s="55" t="s">
        <v>23</v>
      </c>
      <c r="E516" s="55" t="s">
        <v>2754</v>
      </c>
      <c r="F516" s="55"/>
      <c r="G516" s="83">
        <v>40637</v>
      </c>
      <c r="H516" s="35" t="s">
        <v>3393</v>
      </c>
      <c r="I516" s="55" t="s">
        <v>52</v>
      </c>
      <c r="J516" s="118" t="s">
        <v>53</v>
      </c>
      <c r="K516" s="97" t="s">
        <v>3136</v>
      </c>
      <c r="L516" s="109" t="s">
        <v>55</v>
      </c>
      <c r="M516" s="55" t="s">
        <v>2586</v>
      </c>
      <c r="N516" s="109" t="s">
        <v>32</v>
      </c>
      <c r="O516" s="35" t="s">
        <v>3394</v>
      </c>
      <c r="P516" s="55" t="s">
        <v>58</v>
      </c>
      <c r="Q516" s="55" t="s">
        <v>3395</v>
      </c>
      <c r="R516" s="55" t="s">
        <v>80</v>
      </c>
      <c r="S516" s="118" t="s">
        <v>2565</v>
      </c>
      <c r="T516" s="55"/>
      <c r="U516" s="109" t="str">
        <f t="shared" si="8"/>
        <v>40637: Las Vegas SWAT officer fatally shot Michael Dean Chevalier, 48, after Chevalier enters an apartment on 2695 E. Charleston Blvd., takes a woman hostage, and sexually assaults her. Inquest pending. https://drive.google.com/file/d/0B-l9Ys3cd80fVGJzS1hxYXFMMFE/edit?usp=sharing</v>
      </c>
      <c r="V516" s="98"/>
      <c r="W516" s="55">
        <v>517.1</v>
      </c>
      <c r="X516" s="55"/>
      <c r="Y516" s="55"/>
      <c r="Z516" s="55"/>
      <c r="AA516" s="55"/>
      <c r="AB516" s="55"/>
      <c r="AC516" s="1"/>
      <c r="AD516" s="29"/>
      <c r="AE516" s="29"/>
      <c r="AF516" s="29"/>
      <c r="AG516" s="65"/>
    </row>
    <row r="517" spans="1:33" ht="12">
      <c r="A517" s="30">
        <v>41609.887777777803</v>
      </c>
      <c r="B517" s="109" t="s">
        <v>3396</v>
      </c>
      <c r="C517" s="121">
        <v>34</v>
      </c>
      <c r="D517" s="109" t="s">
        <v>23</v>
      </c>
      <c r="E517" s="109" t="s">
        <v>40</v>
      </c>
      <c r="F517" s="109"/>
      <c r="G517" s="42">
        <v>36878</v>
      </c>
      <c r="H517" s="109"/>
      <c r="I517" s="109" t="s">
        <v>222</v>
      </c>
      <c r="J517" s="109" t="s">
        <v>2035</v>
      </c>
      <c r="K517" s="98" t="s">
        <v>2761</v>
      </c>
      <c r="L517" s="109" t="s">
        <v>2569</v>
      </c>
      <c r="M517" s="109" t="s">
        <v>2570</v>
      </c>
      <c r="N517" s="109" t="s">
        <v>32</v>
      </c>
      <c r="O517" s="109" t="s">
        <v>3397</v>
      </c>
      <c r="P517" s="109" t="s">
        <v>58</v>
      </c>
      <c r="Q517" s="109" t="s">
        <v>3398</v>
      </c>
      <c r="R517" s="118" t="s">
        <v>36</v>
      </c>
      <c r="S517" s="109" t="s">
        <v>2573</v>
      </c>
      <c r="T517" s="109"/>
      <c r="U517" s="109" t="str">
        <f t="shared" si="8"/>
        <v>36878: An officer stopped to talk to two men in Northeast Portland. The men reportedly tried to run over the officer, who fired one shot into their van. Jaquith was killed. http://democratherald.com/oregon-in-brief/article_e7229bfe-0f3c-5f0a-80f3-2450827d4272.html</v>
      </c>
      <c r="V517" s="98"/>
      <c r="W517" s="109">
        <v>518.1</v>
      </c>
      <c r="X517" s="109"/>
      <c r="Y517" s="109"/>
      <c r="Z517" s="109"/>
      <c r="AA517" s="109"/>
      <c r="AB517" s="109"/>
      <c r="AC517" s="113"/>
      <c r="AD517" s="29"/>
      <c r="AE517" s="29"/>
      <c r="AF517" s="29"/>
      <c r="AG517" s="65"/>
    </row>
    <row r="518" spans="1:33" ht="12">
      <c r="A518" s="30">
        <v>41609.887777777803</v>
      </c>
      <c r="B518" s="109" t="s">
        <v>3399</v>
      </c>
      <c r="C518" s="121">
        <v>19</v>
      </c>
      <c r="D518" s="109" t="s">
        <v>23</v>
      </c>
      <c r="E518" s="109" t="s">
        <v>2754</v>
      </c>
      <c r="F518" s="109" t="s">
        <v>3400</v>
      </c>
      <c r="G518" s="42">
        <v>40532</v>
      </c>
      <c r="H518" s="109" t="s">
        <v>3401</v>
      </c>
      <c r="I518" s="109" t="s">
        <v>2598</v>
      </c>
      <c r="J518" s="109" t="s">
        <v>85</v>
      </c>
      <c r="K518" s="98" t="s">
        <v>3402</v>
      </c>
      <c r="L518" s="109" t="s">
        <v>270</v>
      </c>
      <c r="M518" s="109" t="s">
        <v>2600</v>
      </c>
      <c r="N518" s="109" t="s">
        <v>32</v>
      </c>
      <c r="O518" s="109" t="s">
        <v>3403</v>
      </c>
      <c r="P518" s="109" t="s">
        <v>36</v>
      </c>
      <c r="Q518" s="109" t="s">
        <v>3404</v>
      </c>
      <c r="R518" s="109" t="s">
        <v>80</v>
      </c>
      <c r="S518" s="109" t="s">
        <v>2603</v>
      </c>
      <c r="T518" s="109"/>
      <c r="U518" s="109" t="str">
        <f t="shared" si="8"/>
        <v>40532: Edwards was shot after a in-vehicle pursuit ended with Edwards crashing into a home, and then running away on foot. His .380 semi-automatic pistol, was recovered at the scene. http://oaklandnorth.net/2010/12/21/police-identify-man-shot-after-car-chase-link-him-to-gang-activity/</v>
      </c>
      <c r="V518" s="98"/>
      <c r="W518" s="109">
        <v>519.1</v>
      </c>
      <c r="X518" s="109"/>
      <c r="Y518" s="109"/>
      <c r="Z518" s="109"/>
      <c r="AA518" s="109"/>
      <c r="AB518" s="109"/>
      <c r="AC518" s="113"/>
      <c r="AD518" s="29"/>
      <c r="AE518" s="29"/>
      <c r="AF518" s="29"/>
      <c r="AG518" s="65"/>
    </row>
    <row r="519" spans="1:33" ht="13">
      <c r="A519" s="30">
        <v>41609.887777777803</v>
      </c>
      <c r="B519" s="55" t="s">
        <v>3405</v>
      </c>
      <c r="C519" s="121">
        <v>28</v>
      </c>
      <c r="D519" s="55" t="s">
        <v>23</v>
      </c>
      <c r="E519" s="55" t="s">
        <v>24</v>
      </c>
      <c r="F519" s="55"/>
      <c r="G519" s="83">
        <v>37680</v>
      </c>
      <c r="H519" s="35" t="s">
        <v>3406</v>
      </c>
      <c r="I519" s="55" t="s">
        <v>52</v>
      </c>
      <c r="J519" s="118" t="s">
        <v>53</v>
      </c>
      <c r="K519" s="97" t="s">
        <v>2629</v>
      </c>
      <c r="L519" s="109" t="s">
        <v>55</v>
      </c>
      <c r="M519" s="55" t="s">
        <v>56</v>
      </c>
      <c r="N519" s="109" t="s">
        <v>32</v>
      </c>
      <c r="O519" s="35" t="s">
        <v>3407</v>
      </c>
      <c r="P519" s="55" t="s">
        <v>3069</v>
      </c>
      <c r="Q519" s="55" t="s">
        <v>3408</v>
      </c>
      <c r="R519" s="55" t="s">
        <v>80</v>
      </c>
      <c r="S519" s="118" t="s">
        <v>2565</v>
      </c>
      <c r="T519" s="55"/>
      <c r="U519" s="109" t="str">
        <f t="shared" si="8"/>
        <v>37680: In one of Southern Nevada’s most controversial officer-involved shootings, Orlando Barlow, 28, a suspect in a domestic disturbance at the southwest Las Vegas home of his girlfriend, is unarmed and on his knees when he is shot by Las Vegas police officer. The officer testified he thought Barlow was fidgeting in his waistband for a gun. https://drive.google.com/file/d/0B-l9Ys3cd80fdnRxVVVDU1FtbjA/edit?usp=sharing</v>
      </c>
      <c r="V519" s="98"/>
      <c r="W519" s="55">
        <v>520.1</v>
      </c>
      <c r="X519" s="55"/>
      <c r="Y519" s="55"/>
      <c r="Z519" s="55"/>
      <c r="AA519" s="55"/>
      <c r="AB519" s="55"/>
      <c r="AC519" s="1"/>
      <c r="AD519" s="29"/>
      <c r="AE519" s="29"/>
      <c r="AF519" s="29"/>
      <c r="AG519" s="65"/>
    </row>
    <row r="520" spans="1:33" ht="12">
      <c r="A520" s="30">
        <v>41609.887777777803</v>
      </c>
      <c r="B520" s="109" t="s">
        <v>3409</v>
      </c>
      <c r="C520" s="121">
        <v>36</v>
      </c>
      <c r="D520" s="109" t="s">
        <v>23</v>
      </c>
      <c r="E520" s="109" t="s">
        <v>2754</v>
      </c>
      <c r="F520" s="109" t="s">
        <v>3410</v>
      </c>
      <c r="G520" s="42">
        <v>40009</v>
      </c>
      <c r="H520" s="109" t="s">
        <v>3411</v>
      </c>
      <c r="I520" s="109" t="s">
        <v>2598</v>
      </c>
      <c r="J520" s="109" t="s">
        <v>85</v>
      </c>
      <c r="K520" s="98" t="s">
        <v>2641</v>
      </c>
      <c r="L520" s="109" t="s">
        <v>270</v>
      </c>
      <c r="M520" s="109" t="s">
        <v>2600</v>
      </c>
      <c r="N520" s="109" t="s">
        <v>32</v>
      </c>
      <c r="O520" s="109" t="s">
        <v>3412</v>
      </c>
      <c r="P520" s="109" t="s">
        <v>36</v>
      </c>
      <c r="Q520" s="109" t="s">
        <v>3413</v>
      </c>
      <c r="R520" s="109" t="s">
        <v>80</v>
      </c>
      <c r="S520" s="109" t="s">
        <v>2603</v>
      </c>
      <c r="T520" s="109"/>
      <c r="U520" s="109" t="str">
        <f t="shared" si="8"/>
        <v>40009: Parnell Smith dropped a pistol on the ground and may not have fired it before two Oakland police officers shot him to death during a foot chase. http://www.californiabeat.org/2009/07/15/oakland-police-officers-shoot-kill-armed-man-in-wild-afternoon-shootout</v>
      </c>
      <c r="V520" s="98"/>
      <c r="W520" s="109">
        <v>521.1</v>
      </c>
      <c r="X520" s="109"/>
      <c r="Y520" s="109"/>
      <c r="Z520" s="109"/>
      <c r="AA520" s="109"/>
      <c r="AB520" s="109"/>
      <c r="AC520" s="113"/>
      <c r="AD520" s="29"/>
      <c r="AE520" s="29"/>
      <c r="AF520" s="29"/>
      <c r="AG520" s="65"/>
    </row>
    <row r="521" spans="1:33" ht="13">
      <c r="A521" s="30">
        <v>41609.887777777803</v>
      </c>
      <c r="B521" s="55" t="s">
        <v>3414</v>
      </c>
      <c r="C521" s="121">
        <v>21</v>
      </c>
      <c r="D521" s="55" t="s">
        <v>23</v>
      </c>
      <c r="E521" s="55" t="s">
        <v>1728</v>
      </c>
      <c r="F521" s="55"/>
      <c r="G521" s="83">
        <v>38877</v>
      </c>
      <c r="H521" s="35" t="s">
        <v>3415</v>
      </c>
      <c r="I521" s="55" t="s">
        <v>2686</v>
      </c>
      <c r="J521" s="118" t="s">
        <v>53</v>
      </c>
      <c r="K521" s="97" t="s">
        <v>3416</v>
      </c>
      <c r="L521" s="109" t="s">
        <v>55</v>
      </c>
      <c r="M521" s="55" t="s">
        <v>2688</v>
      </c>
      <c r="N521" s="109" t="s">
        <v>32</v>
      </c>
      <c r="O521" s="35" t="s">
        <v>3417</v>
      </c>
      <c r="P521" s="55" t="s">
        <v>58</v>
      </c>
      <c r="Q521" s="55" t="s">
        <v>3418</v>
      </c>
      <c r="R521" s="55" t="s">
        <v>100</v>
      </c>
      <c r="S521" s="118" t="s">
        <v>2565</v>
      </c>
      <c r="T521" s="55"/>
      <c r="U521" s="109" t="str">
        <f t="shared" si="8"/>
        <v>38877: Phillip Conatser's mother called 311 afraid that her mentally ill son might hurt her. Conatser was armed with a Taser and two steak knives, and she wanted psychiatric help for him. When several North Las Vegas police officers arrived, a dispatcher told Conatser to go outside, and police used several less-lethal options on him when he came out swinging a knife. A police dog was also used, but pepper spray in the air prevented it from reaching Conatser. He cut one officer on the hand with the knife before briefly returning inside. When he ran outside a second time with a knife, officers shot him. https://drive.google.com/file/d/0B-l9Ys3cd80fb2owUk5Kd0RZYWs/edit?usp=sharing</v>
      </c>
      <c r="V521" s="98"/>
      <c r="W521" s="55">
        <v>522.1</v>
      </c>
      <c r="X521" s="55"/>
      <c r="Y521" s="55"/>
      <c r="Z521" s="55"/>
      <c r="AA521" s="55"/>
      <c r="AB521" s="55"/>
      <c r="AC521" s="1"/>
      <c r="AD521" s="29"/>
      <c r="AE521" s="29"/>
      <c r="AF521" s="29"/>
      <c r="AG521" s="65"/>
    </row>
    <row r="522" spans="1:33" ht="13">
      <c r="A522" s="30">
        <v>41609.887777777803</v>
      </c>
      <c r="B522" s="55" t="s">
        <v>3419</v>
      </c>
      <c r="C522" s="121">
        <v>22</v>
      </c>
      <c r="D522" s="55" t="s">
        <v>23</v>
      </c>
      <c r="E522" s="55" t="s">
        <v>173</v>
      </c>
      <c r="F522" s="55"/>
      <c r="G522" s="83">
        <v>37377</v>
      </c>
      <c r="H522" s="35" t="s">
        <v>3420</v>
      </c>
      <c r="I522" s="55" t="s">
        <v>52</v>
      </c>
      <c r="J522" s="118" t="s">
        <v>53</v>
      </c>
      <c r="K522" s="97" t="s">
        <v>3136</v>
      </c>
      <c r="L522" s="109" t="s">
        <v>55</v>
      </c>
      <c r="M522" s="55" t="s">
        <v>56</v>
      </c>
      <c r="N522" s="109" t="s">
        <v>32</v>
      </c>
      <c r="O522" s="35" t="s">
        <v>3421</v>
      </c>
      <c r="P522" s="55" t="s">
        <v>58</v>
      </c>
      <c r="Q522" s="55" t="s">
        <v>3422</v>
      </c>
      <c r="R522" s="55" t="s">
        <v>80</v>
      </c>
      <c r="S522" s="118" t="s">
        <v>2565</v>
      </c>
      <c r="T522" s="55"/>
      <c r="U522" s="109" t="str">
        <f t="shared" si="8"/>
        <v>37377: While waiting in undercover vehicles for a fugitive suspect, Las Vegas police detectives with the repeat offender program heard a call on the radio for a robbery alarm. They saw a car drive past them and park that they thought might be linked to the robbery. A detective drove to the parked car and shined a flashlight on the license plate to record it. Later, the driver of the Honda pulled up to the undercover vehicle and confronted him. The detective didn't respond. Later, a pickup truck drove by the detective's vehicle, which was still parked in the neighborhood. A man, later identified as Phillip Michael Ramos, stood up out of the cab and fired several times at him. The officer returned fire, killing him. https://drive.google.com/file/d/0B-l9Ys3cd80fOGN6aGMwM3ZNNlk/edit?usp=sharing</v>
      </c>
      <c r="V522" s="98"/>
      <c r="W522" s="55">
        <v>523.1</v>
      </c>
      <c r="X522" s="55"/>
      <c r="Y522" s="55"/>
      <c r="Z522" s="55"/>
      <c r="AA522" s="55"/>
      <c r="AB522" s="55"/>
      <c r="AC522" s="1"/>
      <c r="AD522" s="29"/>
      <c r="AE522" s="29"/>
      <c r="AF522" s="29"/>
      <c r="AG522" s="65"/>
    </row>
    <row r="523" spans="1:33" ht="13">
      <c r="A523" s="30">
        <v>41609.887777777803</v>
      </c>
      <c r="B523" s="55" t="s">
        <v>3423</v>
      </c>
      <c r="C523" s="121">
        <v>38</v>
      </c>
      <c r="D523" s="55" t="s">
        <v>23</v>
      </c>
      <c r="E523" s="55" t="s">
        <v>173</v>
      </c>
      <c r="F523" s="55"/>
      <c r="G523" s="83">
        <v>38351</v>
      </c>
      <c r="H523" s="35" t="s">
        <v>3424</v>
      </c>
      <c r="I523" s="55" t="s">
        <v>52</v>
      </c>
      <c r="J523" s="118" t="s">
        <v>53</v>
      </c>
      <c r="K523" s="97" t="s">
        <v>2822</v>
      </c>
      <c r="L523" s="109" t="s">
        <v>55</v>
      </c>
      <c r="M523" s="55" t="s">
        <v>56</v>
      </c>
      <c r="N523" s="109" t="s">
        <v>32</v>
      </c>
      <c r="O523" s="35" t="s">
        <v>3425</v>
      </c>
      <c r="P523" s="55" t="s">
        <v>58</v>
      </c>
      <c r="Q523" s="55" t="s">
        <v>3426</v>
      </c>
      <c r="R523" s="55" t="s">
        <v>80</v>
      </c>
      <c r="S523" s="118" t="s">
        <v>2565</v>
      </c>
      <c r="T523" s="55"/>
      <c r="U523" s="109" t="str">
        <f t="shared" si="8"/>
        <v>38351: Motel workers at the AmeriSuites near Harmon Avenue and Paradise Road call Las Vegas police about a man with a needle in his arm in the restroom. Placido Torres-Chavez, 38, is leaving when officers arrive, and shoots at them after they use a Taser on him. Officers return fire, killing him. http://www.reviewjournal.com/news/deadly-force/incident/79</v>
      </c>
      <c r="V523" s="98"/>
      <c r="W523" s="55">
        <v>524.1</v>
      </c>
      <c r="X523" s="55"/>
      <c r="Y523" s="55"/>
      <c r="Z523" s="55"/>
      <c r="AA523" s="55"/>
      <c r="AB523" s="55"/>
      <c r="AC523" s="1"/>
      <c r="AD523" s="29"/>
      <c r="AE523" s="29"/>
      <c r="AF523" s="29"/>
      <c r="AG523" s="65"/>
    </row>
    <row r="524" spans="1:33" ht="13">
      <c r="A524" s="30">
        <v>41609.887777777803</v>
      </c>
      <c r="B524" s="55" t="s">
        <v>3427</v>
      </c>
      <c r="C524" s="121">
        <v>23</v>
      </c>
      <c r="D524" s="55" t="s">
        <v>23</v>
      </c>
      <c r="E524" s="55" t="s">
        <v>173</v>
      </c>
      <c r="F524" s="55"/>
      <c r="G524" s="83">
        <v>40738</v>
      </c>
      <c r="H524" s="35" t="s">
        <v>3428</v>
      </c>
      <c r="I524" s="55" t="s">
        <v>52</v>
      </c>
      <c r="J524" s="118" t="s">
        <v>53</v>
      </c>
      <c r="K524" s="97" t="s">
        <v>3429</v>
      </c>
      <c r="L524" s="109" t="s">
        <v>55</v>
      </c>
      <c r="M524" s="55" t="s">
        <v>2586</v>
      </c>
      <c r="N524" s="109" t="s">
        <v>32</v>
      </c>
      <c r="O524" s="35" t="s">
        <v>3430</v>
      </c>
      <c r="P524" s="55" t="s">
        <v>58</v>
      </c>
      <c r="Q524" s="55" t="s">
        <v>3431</v>
      </c>
      <c r="R524" s="55" t="s">
        <v>100</v>
      </c>
      <c r="S524" s="118" t="s">
        <v>2565</v>
      </c>
      <c r="T524" s="55"/>
      <c r="U524" s="109" t="str">
        <f t="shared" si="8"/>
        <v>40738: Las Vegas police officers were called to a home over a domestic disturbance and found Rafael Olivas walking toward them in the street with a knife. Officers used a less-lethal shotgun on him several times, to no effect. Police said he kept walking toward officers, and they fired several times, killing him. https://drive.google.com/file/d/0B-l9Ys3cd80fZmVMN1ZIRnRQMVE/edit?usp=sharing</v>
      </c>
      <c r="V524" s="98"/>
      <c r="W524" s="55">
        <v>525.1</v>
      </c>
      <c r="X524" s="55"/>
      <c r="Y524" s="55"/>
      <c r="Z524" s="55"/>
      <c r="AA524" s="55"/>
      <c r="AB524" s="55"/>
      <c r="AC524" s="1"/>
      <c r="AD524" s="29"/>
      <c r="AE524" s="29"/>
      <c r="AF524" s="29"/>
      <c r="AG524" s="65"/>
    </row>
    <row r="525" spans="1:33" ht="12">
      <c r="A525" s="30">
        <v>41609.887777777803</v>
      </c>
      <c r="B525" s="109" t="s">
        <v>3432</v>
      </c>
      <c r="C525" s="121">
        <v>20</v>
      </c>
      <c r="D525" s="109" t="s">
        <v>23</v>
      </c>
      <c r="E525" s="109" t="s">
        <v>24</v>
      </c>
      <c r="F525" s="109" t="s">
        <v>3433</v>
      </c>
      <c r="G525" s="42">
        <v>40565</v>
      </c>
      <c r="H525" s="109" t="s">
        <v>3434</v>
      </c>
      <c r="I525" s="109" t="s">
        <v>2598</v>
      </c>
      <c r="J525" s="109" t="s">
        <v>85</v>
      </c>
      <c r="K525" s="98" t="s">
        <v>2898</v>
      </c>
      <c r="L525" s="109" t="s">
        <v>270</v>
      </c>
      <c r="M525" s="109" t="s">
        <v>3435</v>
      </c>
      <c r="N525" s="109" t="s">
        <v>32</v>
      </c>
      <c r="O525" s="109" t="s">
        <v>3436</v>
      </c>
      <c r="P525" s="109" t="s">
        <v>58</v>
      </c>
      <c r="Q525" s="109" t="s">
        <v>3437</v>
      </c>
      <c r="R525" s="109" t="s">
        <v>80</v>
      </c>
      <c r="S525" s="109" t="s">
        <v>2603</v>
      </c>
      <c r="T525" s="109"/>
      <c r="U525" s="109" t="str">
        <f t="shared" si="8"/>
        <v>40565: Raheim Brown was sitting in an allegedly stolen car with its hazard lights flashing near the grounds of Skyline High School. When officers approached the car, Brown stabbed one of the officers with a screwdriver. The other officer shot and killed Brown. http://oaklandnorth.net/2011/01/27/school-board-hears-grief-over-shooting-examines-budget/</v>
      </c>
      <c r="V525" s="98"/>
      <c r="W525" s="109">
        <v>526.1</v>
      </c>
      <c r="X525" s="109"/>
      <c r="Y525" s="109"/>
      <c r="Z525" s="109"/>
      <c r="AA525" s="109"/>
      <c r="AB525" s="109"/>
      <c r="AC525" s="113"/>
      <c r="AD525" s="29"/>
      <c r="AE525" s="29"/>
      <c r="AF525" s="29"/>
      <c r="AG525" s="65"/>
    </row>
    <row r="526" spans="1:33" ht="13">
      <c r="A526" s="30">
        <v>41609.887777777803</v>
      </c>
      <c r="B526" s="55" t="s">
        <v>3438</v>
      </c>
      <c r="C526" s="121">
        <v>39</v>
      </c>
      <c r="D526" s="55" t="s">
        <v>23</v>
      </c>
      <c r="E526" s="55" t="s">
        <v>40</v>
      </c>
      <c r="F526" s="55"/>
      <c r="G526" s="83">
        <v>37489</v>
      </c>
      <c r="H526" s="35" t="s">
        <v>3439</v>
      </c>
      <c r="I526" s="55" t="s">
        <v>52</v>
      </c>
      <c r="J526" s="118" t="s">
        <v>53</v>
      </c>
      <c r="K526" s="97" t="s">
        <v>3312</v>
      </c>
      <c r="L526" s="109" t="s">
        <v>55</v>
      </c>
      <c r="M526" s="55" t="s">
        <v>56</v>
      </c>
      <c r="N526" s="109" t="s">
        <v>32</v>
      </c>
      <c r="O526" s="35" t="s">
        <v>3440</v>
      </c>
      <c r="P526" s="55" t="s">
        <v>58</v>
      </c>
      <c r="Q526" s="55" t="s">
        <v>3441</v>
      </c>
      <c r="R526" s="55" t="s">
        <v>80</v>
      </c>
      <c r="S526" s="118" t="s">
        <v>2565</v>
      </c>
      <c r="T526" s="55"/>
      <c r="U526" s="109" t="str">
        <f t="shared" si="8"/>
        <v>37489: After a drug raid on an apartment, Las Vegas police narcotics detectives saw a man walk to the apartment, stop, and then return to his car. Detectives chased the man, later identified as Rayburn Bryant, to his car. Detectives were standing behind it when he backed out, bumping into them. Bryant pulled forward, hitting one officer and throwing him onto the hood. Bryant started driving with him on the hood, and he fired into the car. Bryant slammed on the brakes, and the officer was thrown in front of the car. When Bryant started driving again, officers fired several times. Bryant crashed into a fence and later died at a hospital. https://drive.google.com/file/d/0B-l9Ys3cd80fbGQ4VnBaTWlyMWM/edit?usp=sharing</v>
      </c>
      <c r="V526" s="98"/>
      <c r="W526" s="55">
        <v>527.1</v>
      </c>
      <c r="X526" s="55"/>
      <c r="Y526" s="55"/>
      <c r="Z526" s="55"/>
      <c r="AA526" s="55"/>
      <c r="AB526" s="55"/>
      <c r="AC526" s="1"/>
      <c r="AD526" s="29"/>
      <c r="AE526" s="29"/>
      <c r="AF526" s="29"/>
      <c r="AG526" s="65"/>
    </row>
    <row r="527" spans="1:33" ht="12">
      <c r="A527" s="30">
        <v>41609.887777777803</v>
      </c>
      <c r="B527" s="109" t="s">
        <v>3442</v>
      </c>
      <c r="C527" s="121">
        <v>30</v>
      </c>
      <c r="D527" s="109" t="s">
        <v>23</v>
      </c>
      <c r="E527" s="109" t="s">
        <v>40</v>
      </c>
      <c r="F527" s="109"/>
      <c r="G527" s="42">
        <v>38660</v>
      </c>
      <c r="H527" s="109" t="s">
        <v>3443</v>
      </c>
      <c r="I527" s="109" t="s">
        <v>222</v>
      </c>
      <c r="J527" s="109" t="s">
        <v>2035</v>
      </c>
      <c r="K527" s="98" t="s">
        <v>3109</v>
      </c>
      <c r="L527" s="109" t="s">
        <v>2569</v>
      </c>
      <c r="M527" s="109" t="s">
        <v>2570</v>
      </c>
      <c r="N527" s="109" t="s">
        <v>32</v>
      </c>
      <c r="O527" s="109" t="s">
        <v>3444</v>
      </c>
      <c r="P527" s="109" t="s">
        <v>3445</v>
      </c>
      <c r="Q527" s="109" t="s">
        <v>3446</v>
      </c>
      <c r="R527" s="109" t="s">
        <v>3447</v>
      </c>
      <c r="S527" s="109" t="s">
        <v>2573</v>
      </c>
      <c r="T527" s="109"/>
      <c r="U527" s="109" t="str">
        <f t="shared" si="8"/>
        <v>38660: East Precinct officers went to check the welfare of Gwerder who was reported to be suicidal and armed with a handgun. Officers saw Gwerder holding a handgun in the back yard. Officers saw Gwerder put the gun to his head while he had his finger on the trigger. During negotiations, Gwerder threatened to shoot officers. Gwerder discharged his firearm. A short time later, a member of Special Emergency Reaction Team, shot and killed the suspect. http://www.portlandoregon.gov/police/pbnotify.cfm?action=ViewContent&amp;content_id=903</v>
      </c>
      <c r="V527" s="98"/>
      <c r="W527" s="109">
        <v>528.1</v>
      </c>
      <c r="X527" s="109"/>
      <c r="Y527" s="109"/>
      <c r="Z527" s="109"/>
      <c r="AA527" s="109"/>
      <c r="AB527" s="109"/>
      <c r="AC527" s="113"/>
      <c r="AD527" s="29"/>
      <c r="AE527" s="29"/>
      <c r="AF527" s="29"/>
      <c r="AG527" s="65"/>
    </row>
    <row r="528" spans="1:33" ht="12">
      <c r="A528" s="30">
        <v>41609.887777777803</v>
      </c>
      <c r="B528" s="109" t="s">
        <v>3448</v>
      </c>
      <c r="C528" s="121">
        <v>50</v>
      </c>
      <c r="D528" s="109" t="s">
        <v>23</v>
      </c>
      <c r="E528" s="109" t="s">
        <v>40</v>
      </c>
      <c r="F528" s="109"/>
      <c r="G528" s="42">
        <v>37081</v>
      </c>
      <c r="H528" s="109"/>
      <c r="I528" s="109" t="s">
        <v>222</v>
      </c>
      <c r="J528" s="109" t="s">
        <v>2035</v>
      </c>
      <c r="K528" s="98" t="s">
        <v>2761</v>
      </c>
      <c r="L528" s="109" t="s">
        <v>2569</v>
      </c>
      <c r="M528" s="109" t="s">
        <v>2570</v>
      </c>
      <c r="N528" s="109" t="s">
        <v>32</v>
      </c>
      <c r="O528" s="109" t="s">
        <v>3449</v>
      </c>
      <c r="P528" s="109" t="s">
        <v>34</v>
      </c>
      <c r="Q528" s="109" t="s">
        <v>3450</v>
      </c>
      <c r="R528" s="109" t="s">
        <v>100</v>
      </c>
      <c r="S528" s="109" t="s">
        <v>2573</v>
      </c>
      <c r="T528" s="109"/>
      <c r="U528" s="109" t="str">
        <f t="shared" si="8"/>
        <v>37081: Shot and killed after pulling gun on police after woman complained he touched her http://portlandtribune.com/component/content/article?id=117178</v>
      </c>
      <c r="V528" s="98"/>
      <c r="W528" s="109">
        <v>529.1</v>
      </c>
      <c r="X528" s="109"/>
      <c r="Y528" s="109"/>
      <c r="Z528" s="109"/>
      <c r="AA528" s="109"/>
      <c r="AB528" s="109"/>
      <c r="AC528" s="113"/>
      <c r="AD528" s="29"/>
      <c r="AE528" s="29"/>
      <c r="AF528" s="29"/>
      <c r="AG528" s="65"/>
    </row>
    <row r="529" spans="1:33" ht="12">
      <c r="A529" s="30">
        <v>41609.887777777803</v>
      </c>
      <c r="B529" s="55" t="s">
        <v>3451</v>
      </c>
      <c r="C529" s="121">
        <v>42</v>
      </c>
      <c r="D529" s="55" t="s">
        <v>23</v>
      </c>
      <c r="E529" s="55" t="s">
        <v>24</v>
      </c>
      <c r="F529" s="55"/>
      <c r="G529" s="63">
        <v>40362</v>
      </c>
      <c r="H529" s="55" t="s">
        <v>3452</v>
      </c>
      <c r="I529" s="55" t="s">
        <v>2634</v>
      </c>
      <c r="J529" s="118" t="s">
        <v>53</v>
      </c>
      <c r="K529" s="97" t="s">
        <v>3059</v>
      </c>
      <c r="L529" s="109" t="s">
        <v>55</v>
      </c>
      <c r="M529" s="55" t="s">
        <v>2636</v>
      </c>
      <c r="N529" s="109" t="s">
        <v>32</v>
      </c>
      <c r="O529" s="55" t="s">
        <v>3453</v>
      </c>
      <c r="P529" s="55" t="s">
        <v>58</v>
      </c>
      <c r="Q529" s="55" t="s">
        <v>3454</v>
      </c>
      <c r="R529" s="55" t="s">
        <v>100</v>
      </c>
      <c r="S529" s="118" t="s">
        <v>2565</v>
      </c>
      <c r="T529" s="55"/>
      <c r="U529" s="109" t="str">
        <f t="shared" si="8"/>
        <v>40362: Henderson police responding to a domestic disturbance call encounter Bernard Richard Nolton, 42, going in and out of his home. The last time Nolton emerges, he has a gun. An officer shoots and kills Nolton when he refuses to drop the gun. https://drive.google.com/file/d/0B-l9Ys3cd80fRGV3YTdqRUUxZ2N0QXpibVZFMXF6RUx6RmlV/edit?usp=sharing</v>
      </c>
      <c r="V529" s="98"/>
      <c r="W529" s="55">
        <v>530.1</v>
      </c>
      <c r="X529" s="55"/>
      <c r="Y529" s="55"/>
      <c r="Z529" s="55"/>
      <c r="AA529" s="55"/>
      <c r="AB529" s="55"/>
      <c r="AC529" s="1"/>
      <c r="AD529" s="29"/>
      <c r="AE529" s="29"/>
      <c r="AF529" s="29"/>
      <c r="AG529" s="65"/>
    </row>
    <row r="530" spans="1:33" ht="13">
      <c r="A530" s="30">
        <v>41609.887777777803</v>
      </c>
      <c r="B530" s="55" t="s">
        <v>3455</v>
      </c>
      <c r="C530" s="121">
        <v>30</v>
      </c>
      <c r="D530" s="55" t="s">
        <v>23</v>
      </c>
      <c r="E530" s="55" t="s">
        <v>40</v>
      </c>
      <c r="F530" s="55"/>
      <c r="G530" s="83">
        <v>37212</v>
      </c>
      <c r="H530" s="35" t="s">
        <v>3456</v>
      </c>
      <c r="I530" s="55" t="s">
        <v>52</v>
      </c>
      <c r="J530" s="118" t="s">
        <v>53</v>
      </c>
      <c r="K530" s="97" t="s">
        <v>2613</v>
      </c>
      <c r="L530" s="109" t="s">
        <v>55</v>
      </c>
      <c r="M530" s="55" t="s">
        <v>56</v>
      </c>
      <c r="N530" s="109" t="s">
        <v>32</v>
      </c>
      <c r="O530" s="35" t="s">
        <v>3457</v>
      </c>
      <c r="P530" s="55" t="s">
        <v>58</v>
      </c>
      <c r="Q530" s="55" t="s">
        <v>3458</v>
      </c>
      <c r="R530" s="55" t="s">
        <v>80</v>
      </c>
      <c r="S530" s="118" t="s">
        <v>2565</v>
      </c>
      <c r="T530" s="55"/>
      <c r="U530" s="109" t="str">
        <f t="shared" si="8"/>
        <v>37212: Las Vegas police were called over a convenience store robbery and found themselves in a vehicle pursuit with Richard Travis Brown, dubbed "The Candy Bar Robber" and suspected of more than 40 robberies. Officer pursued Brown's van and ran after him on foot after Brown jumped out of the van. Brown pointed a gun at the officer, and the officer fired three times. Brown fell, and the officer said he tried to point the gun at him again, causing him to fire five more times at Brown. The gun was found 35 feet from where Brown was shot. https://drive.google.com/file/d/0B-l9Ys3cd80fdktfTzE2ZmkyM0U/edit?usp=sharing</v>
      </c>
      <c r="V530" s="98"/>
      <c r="W530" s="55">
        <v>531.1</v>
      </c>
      <c r="X530" s="55"/>
      <c r="Y530" s="55"/>
      <c r="Z530" s="55"/>
      <c r="AA530" s="55"/>
      <c r="AB530" s="55"/>
      <c r="AC530" s="1"/>
      <c r="AD530" s="29"/>
      <c r="AE530" s="29"/>
      <c r="AF530" s="29"/>
      <c r="AG530" s="65"/>
    </row>
    <row r="531" spans="1:33" ht="13">
      <c r="A531" s="30">
        <v>41609.887777777803</v>
      </c>
      <c r="B531" s="55" t="s">
        <v>3459</v>
      </c>
      <c r="C531" s="121">
        <v>38</v>
      </c>
      <c r="D531" s="55" t="s">
        <v>23</v>
      </c>
      <c r="E531" s="55" t="s">
        <v>40</v>
      </c>
      <c r="F531" s="55"/>
      <c r="G531" s="83">
        <v>40417</v>
      </c>
      <c r="H531" s="35" t="s">
        <v>3460</v>
      </c>
      <c r="I531" s="55" t="s">
        <v>52</v>
      </c>
      <c r="J531" s="118" t="s">
        <v>53</v>
      </c>
      <c r="K531" s="97" t="s">
        <v>3032</v>
      </c>
      <c r="L531" s="109" t="s">
        <v>55</v>
      </c>
      <c r="M531" s="55" t="s">
        <v>56</v>
      </c>
      <c r="N531" s="109" t="s">
        <v>32</v>
      </c>
      <c r="O531" s="35" t="s">
        <v>3461</v>
      </c>
      <c r="P531" s="55" t="s">
        <v>58</v>
      </c>
      <c r="Q531" s="55" t="s">
        <v>3462</v>
      </c>
      <c r="R531" s="55" t="s">
        <v>80</v>
      </c>
      <c r="S531" s="118" t="s">
        <v>2565</v>
      </c>
      <c r="T531" s="55"/>
      <c r="U531" s="109" t="str">
        <f t="shared" si="8"/>
        <v>40417: Robert B. Mills, 38, was fatally shot near a convenience store on the corner of Nellis and Charleston boulevards after he fired a gun on officers who waned to question him in connection with two robberies in the area. Officers returned fire, killing Mills. https://drive.google.com/file/d/0B-l9Ys3cd80fOWswWEhxLWxEbm8/edit?usp=sharing</v>
      </c>
      <c r="V531" s="98"/>
      <c r="W531" s="55">
        <v>532.1</v>
      </c>
      <c r="X531" s="55"/>
      <c r="Y531" s="55"/>
      <c r="Z531" s="55"/>
      <c r="AA531" s="55"/>
      <c r="AB531" s="55"/>
      <c r="AC531" s="1"/>
      <c r="AD531" s="29"/>
      <c r="AE531" s="29"/>
      <c r="AF531" s="29"/>
      <c r="AG531" s="65"/>
    </row>
    <row r="532" spans="1:33" ht="13">
      <c r="A532" s="30">
        <v>41609.887777777803</v>
      </c>
      <c r="B532" s="55" t="s">
        <v>3463</v>
      </c>
      <c r="C532" s="121">
        <v>37</v>
      </c>
      <c r="D532" s="55" t="s">
        <v>23</v>
      </c>
      <c r="E532" s="55" t="s">
        <v>173</v>
      </c>
      <c r="F532" s="55"/>
      <c r="G532" s="83">
        <v>38691</v>
      </c>
      <c r="H532" s="35" t="s">
        <v>3464</v>
      </c>
      <c r="I532" s="55" t="s">
        <v>3465</v>
      </c>
      <c r="J532" s="118" t="s">
        <v>53</v>
      </c>
      <c r="K532" s="97" t="s">
        <v>1020</v>
      </c>
      <c r="L532" s="109" t="s">
        <v>55</v>
      </c>
      <c r="M532" s="55" t="s">
        <v>56</v>
      </c>
      <c r="N532" s="109" t="s">
        <v>32</v>
      </c>
      <c r="O532" s="35" t="s">
        <v>3466</v>
      </c>
      <c r="P532" s="55" t="s">
        <v>58</v>
      </c>
      <c r="Q532" s="55" t="s">
        <v>3467</v>
      </c>
      <c r="R532" s="55" t="s">
        <v>100</v>
      </c>
      <c r="S532" s="118" t="s">
        <v>2565</v>
      </c>
      <c r="T532" s="55"/>
      <c r="U532" s="109" t="str">
        <f t="shared" si="8"/>
        <v>38691: Robert Galindo kidnapped his ex-girlfriend and drove her to Lake Mead National Recreation Area. Police believed Galindo, who was armed with two guns before throwing them in the desert, would kill the woman. A Las Vegas police SWAT officer watched Galindo driving with the ex-girlfriend in the passenger's seat when Galindo turned toward her. Believing he was going to kill her, the officer fired once, killing Galindo. https://drive.google.com/file/d/0B-l9Ys3cd80fRElOdW5KQ1V4c28/edit?usp=sharing</v>
      </c>
      <c r="V532" s="98"/>
      <c r="W532" s="55">
        <v>533.1</v>
      </c>
      <c r="X532" s="55"/>
      <c r="Y532" s="55"/>
      <c r="Z532" s="55"/>
      <c r="AA532" s="55"/>
      <c r="AB532" s="55"/>
      <c r="AC532" s="1"/>
      <c r="AD532" s="29"/>
      <c r="AE532" s="29"/>
      <c r="AF532" s="29"/>
      <c r="AG532" s="65"/>
    </row>
    <row r="533" spans="1:33" ht="13">
      <c r="A533" s="30">
        <v>41609.887777777803</v>
      </c>
      <c r="B533" s="55" t="s">
        <v>3468</v>
      </c>
      <c r="C533" s="121">
        <v>34</v>
      </c>
      <c r="D533" s="55" t="s">
        <v>23</v>
      </c>
      <c r="E533" s="55" t="s">
        <v>40</v>
      </c>
      <c r="F533" s="55"/>
      <c r="G533" s="83">
        <v>37621</v>
      </c>
      <c r="H533" s="35" t="s">
        <v>3469</v>
      </c>
      <c r="I533" s="55" t="s">
        <v>52</v>
      </c>
      <c r="J533" s="118" t="s">
        <v>53</v>
      </c>
      <c r="K533" s="97" t="s">
        <v>3032</v>
      </c>
      <c r="L533" s="109" t="s">
        <v>55</v>
      </c>
      <c r="M533" s="55" t="s">
        <v>56</v>
      </c>
      <c r="N533" s="109" t="s">
        <v>32</v>
      </c>
      <c r="O533" s="35" t="s">
        <v>3470</v>
      </c>
      <c r="P533" s="55" t="s">
        <v>58</v>
      </c>
      <c r="Q533" s="55" t="s">
        <v>3471</v>
      </c>
      <c r="R533" s="55" t="s">
        <v>80</v>
      </c>
      <c r="S533" s="118" t="s">
        <v>2565</v>
      </c>
      <c r="T533" s="55"/>
      <c r="U533" s="109" t="str">
        <f t="shared" si="8"/>
        <v>37621: Las Vegas police tracked an electronic device to trace a robbery suspect to a car parked in front of an apartment building. When officers arrived, the man in the driver's seat ran and was arrested later. One officer approached the car and the man in the passenger's seat, Robert James Nusbaum, fired, hitting the officer in the leg. Nusbaum got out of the car and continued firing, and both officers shot and killed him. https://drive.google.com/file/d/0B-l9Ys3cd80fWjdTWnpmRXhMWTA/edit?usp=sharing</v>
      </c>
      <c r="V533" s="98"/>
      <c r="W533" s="55">
        <v>534.1</v>
      </c>
      <c r="X533" s="55"/>
      <c r="Y533" s="55"/>
      <c r="Z533" s="55"/>
      <c r="AA533" s="55"/>
      <c r="AB533" s="55"/>
      <c r="AC533" s="1"/>
      <c r="AD533" s="29"/>
      <c r="AE533" s="29"/>
      <c r="AF533" s="29"/>
      <c r="AG533" s="65"/>
    </row>
    <row r="534" spans="1:33" ht="12">
      <c r="A534" s="30">
        <v>41609.887777777803</v>
      </c>
      <c r="B534" s="55" t="s">
        <v>3472</v>
      </c>
      <c r="C534" s="121">
        <v>33</v>
      </c>
      <c r="D534" s="55" t="s">
        <v>23</v>
      </c>
      <c r="E534" s="99" t="s">
        <v>173</v>
      </c>
      <c r="F534" s="55"/>
      <c r="G534" s="63">
        <v>41313</v>
      </c>
      <c r="H534" s="55" t="s">
        <v>3473</v>
      </c>
      <c r="I534" s="55" t="s">
        <v>52</v>
      </c>
      <c r="J534" s="118" t="s">
        <v>53</v>
      </c>
      <c r="K534" s="97" t="s">
        <v>3312</v>
      </c>
      <c r="L534" s="109" t="s">
        <v>55</v>
      </c>
      <c r="M534" s="55" t="s">
        <v>56</v>
      </c>
      <c r="N534" s="109" t="s">
        <v>32</v>
      </c>
      <c r="O534" s="55" t="s">
        <v>3474</v>
      </c>
      <c r="P534" s="55" t="s">
        <v>58</v>
      </c>
      <c r="Q534" s="55" t="s">
        <v>3475</v>
      </c>
      <c r="R534" s="55" t="s">
        <v>80</v>
      </c>
      <c r="S534" s="118" t="s">
        <v>2565</v>
      </c>
      <c r="T534" s="55"/>
      <c r="U534" s="109" t="str">
        <f t="shared" si="8"/>
        <v>41313: 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 https://drive.google.com/file/d/0B-l9Ys3cd80fMzJzeEJDX2pCcWs/edit?usp=sharing</v>
      </c>
      <c r="V534" s="98"/>
      <c r="W534" s="55">
        <v>535.1</v>
      </c>
      <c r="X534" s="55"/>
      <c r="Y534" s="55"/>
      <c r="Z534" s="55"/>
      <c r="AA534" s="55"/>
      <c r="AB534" s="55"/>
      <c r="AC534" s="1"/>
      <c r="AD534" s="29"/>
      <c r="AE534" s="29"/>
      <c r="AF534" s="29"/>
      <c r="AG534" s="65"/>
    </row>
    <row r="535" spans="1:33" ht="12">
      <c r="A535" s="30">
        <v>41609.887777777803</v>
      </c>
      <c r="B535" s="109" t="s">
        <v>3476</v>
      </c>
      <c r="C535" s="121">
        <v>32</v>
      </c>
      <c r="D535" s="109" t="s">
        <v>23</v>
      </c>
      <c r="E535" s="109" t="s">
        <v>40</v>
      </c>
      <c r="F535" s="109" t="s">
        <v>3477</v>
      </c>
      <c r="G535" s="42">
        <v>41479</v>
      </c>
      <c r="H535" s="109" t="s">
        <v>3478</v>
      </c>
      <c r="I535" s="109" t="s">
        <v>1712</v>
      </c>
      <c r="J535" s="109" t="s">
        <v>1304</v>
      </c>
      <c r="K535" s="98" t="s">
        <v>3479</v>
      </c>
      <c r="L535" s="109" t="s">
        <v>1714</v>
      </c>
      <c r="M535" s="109" t="s">
        <v>3480</v>
      </c>
      <c r="N535" s="109" t="s">
        <v>32</v>
      </c>
      <c r="O535" s="109" t="s">
        <v>3481</v>
      </c>
      <c r="P535" s="109" t="s">
        <v>36</v>
      </c>
      <c r="Q535" s="109" t="s">
        <v>3482</v>
      </c>
      <c r="R535" s="109" t="s">
        <v>100</v>
      </c>
      <c r="S535" s="109" t="s">
        <v>37</v>
      </c>
      <c r="T535" s="109"/>
      <c r="U535" s="109" t="str">
        <f t="shared" si="8"/>
        <v>41479: 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 http://www.citybeat.com/cincinnati/blog-4902-the_unexpected_death_of_jeremy_ramundo.html</v>
      </c>
      <c r="V535" s="98"/>
      <c r="W535" s="109">
        <v>536.1</v>
      </c>
      <c r="X535" s="109"/>
      <c r="Y535" s="109"/>
      <c r="Z535" s="109"/>
      <c r="AA535" s="109"/>
      <c r="AB535" s="109"/>
      <c r="AC535" s="113"/>
      <c r="AD535" s="29"/>
      <c r="AE535" s="29"/>
      <c r="AF535" s="29"/>
      <c r="AG535" s="65"/>
    </row>
    <row r="536" spans="1:33" ht="13">
      <c r="A536" s="30">
        <v>41609.887777777803</v>
      </c>
      <c r="B536" s="55" t="s">
        <v>3483</v>
      </c>
      <c r="C536" s="121">
        <v>51</v>
      </c>
      <c r="D536" s="55" t="s">
        <v>23</v>
      </c>
      <c r="E536" s="55" t="s">
        <v>173</v>
      </c>
      <c r="F536" s="55"/>
      <c r="G536" s="83">
        <v>38078</v>
      </c>
      <c r="H536" s="35" t="s">
        <v>3484</v>
      </c>
      <c r="I536" s="55" t="s">
        <v>52</v>
      </c>
      <c r="J536" s="118" t="s">
        <v>53</v>
      </c>
      <c r="K536" s="97" t="s">
        <v>3136</v>
      </c>
      <c r="L536" s="109" t="s">
        <v>55</v>
      </c>
      <c r="M536" s="55" t="s">
        <v>56</v>
      </c>
      <c r="N536" s="109" t="s">
        <v>32</v>
      </c>
      <c r="O536" s="35" t="s">
        <v>3485</v>
      </c>
      <c r="P536" s="55" t="s">
        <v>58</v>
      </c>
      <c r="Q536" s="55" t="s">
        <v>3486</v>
      </c>
      <c r="R536" s="55" t="s">
        <v>80</v>
      </c>
      <c r="S536" s="118" t="s">
        <v>2565</v>
      </c>
      <c r="T536" s="55"/>
      <c r="U536" s="109" t="str">
        <f t="shared" si="8"/>
        <v>38078: Rolando Lappin-Mendez, upset over a gaming machine payout at the Eureka Casino, shot at the bartender and shot and killed a customer who tried to stop him. Las Vegas police officers were in a nearby parking lot and saw people running from the casino and yelling about a shooting. They went to investigate and a witness pointed to Lappin-Mendez, who was driving away in a car. When he saw the officers Lappin-Mendez got out and pointed a gun, the officer fired several times, killing him. https://drive.google.com/file/d/0B-l9Ys3cd80fUnhuWTNBUS00M2s/edit?usp=sharing</v>
      </c>
      <c r="V536" s="98"/>
      <c r="W536" s="55">
        <v>537.1</v>
      </c>
      <c r="X536" s="55"/>
      <c r="Y536" s="55"/>
      <c r="Z536" s="55"/>
      <c r="AA536" s="55"/>
      <c r="AB536" s="55"/>
      <c r="AC536" s="1"/>
      <c r="AD536" s="29"/>
      <c r="AE536" s="29"/>
      <c r="AF536" s="29"/>
      <c r="AG536" s="65"/>
    </row>
    <row r="537" spans="1:33" ht="12">
      <c r="A537" s="30">
        <v>41609.887777777803</v>
      </c>
      <c r="B537" s="109" t="s">
        <v>3487</v>
      </c>
      <c r="C537" s="121">
        <v>17</v>
      </c>
      <c r="D537" s="109" t="s">
        <v>23</v>
      </c>
      <c r="E537" s="109" t="s">
        <v>24</v>
      </c>
      <c r="F537" s="109"/>
      <c r="G537" s="42">
        <v>38931</v>
      </c>
      <c r="H537" s="109" t="s">
        <v>3488</v>
      </c>
      <c r="I537" s="109" t="s">
        <v>2598</v>
      </c>
      <c r="J537" s="109" t="s">
        <v>85</v>
      </c>
      <c r="K537" s="98" t="s">
        <v>2756</v>
      </c>
      <c r="L537" s="109" t="s">
        <v>270</v>
      </c>
      <c r="M537" s="109" t="s">
        <v>2600</v>
      </c>
      <c r="N537" s="109" t="s">
        <v>32</v>
      </c>
      <c r="O537" s="109" t="s">
        <v>3489</v>
      </c>
      <c r="P537" s="109" t="s">
        <v>58</v>
      </c>
      <c r="Q537" s="109" t="s">
        <v>3490</v>
      </c>
      <c r="R537" s="109" t="s">
        <v>80</v>
      </c>
      <c r="S537" s="109" t="s">
        <v>2603</v>
      </c>
      <c r="T537" s="109"/>
      <c r="U537" s="109" t="str">
        <f t="shared" si="8"/>
        <v>38931: Brazier was about to be questioned about some slayings this summer was killed by police after he fired a handgun at them http://www.insidebayarea.com/search/ci_4129897</v>
      </c>
      <c r="V537" s="98"/>
      <c r="W537" s="109">
        <v>538.1</v>
      </c>
      <c r="X537" s="109"/>
      <c r="Y537" s="109"/>
      <c r="Z537" s="109"/>
      <c r="AA537" s="109"/>
      <c r="AB537" s="109"/>
      <c r="AC537" s="113"/>
      <c r="AD537" s="29"/>
      <c r="AE537" s="29"/>
      <c r="AF537" s="29"/>
      <c r="AG537" s="65"/>
    </row>
    <row r="538" spans="1:33" ht="12">
      <c r="A538" s="30">
        <v>41609.887777777803</v>
      </c>
      <c r="B538" s="55" t="s">
        <v>3491</v>
      </c>
      <c r="C538" s="121">
        <v>52</v>
      </c>
      <c r="D538" s="55" t="s">
        <v>23</v>
      </c>
      <c r="E538" s="55" t="s">
        <v>40</v>
      </c>
      <c r="F538" s="55" t="s">
        <v>3492</v>
      </c>
      <c r="G538" s="63">
        <v>41211</v>
      </c>
      <c r="H538" s="55" t="s">
        <v>3493</v>
      </c>
      <c r="I538" s="55" t="s">
        <v>52</v>
      </c>
      <c r="J538" s="118" t="s">
        <v>53</v>
      </c>
      <c r="K538" s="97" t="s">
        <v>2671</v>
      </c>
      <c r="L538" s="109" t="s">
        <v>55</v>
      </c>
      <c r="M538" s="55" t="s">
        <v>56</v>
      </c>
      <c r="N538" s="109" t="s">
        <v>32</v>
      </c>
      <c r="O538" s="55" t="s">
        <v>3494</v>
      </c>
      <c r="P538" s="55" t="s">
        <v>58</v>
      </c>
      <c r="Q538" s="55" t="s">
        <v>3495</v>
      </c>
      <c r="R538" s="55" t="s">
        <v>80</v>
      </c>
      <c r="S538" s="118" t="s">
        <v>2565</v>
      </c>
      <c r="T538" s="55"/>
      <c r="U538" s="109" t="str">
        <f t="shared" si="8"/>
        <v>41211: Las Vegas police responding to a shooting at a shopping center confronted gunman Ronald James Morrison behind a store. When he brandished a handgun, officers opened fire and killed him. https://drive.google.com/file/d/0B-l9Ys3cd80fV05FYURvMFpQaEE/edit?usp=sharing</v>
      </c>
      <c r="V538" s="98"/>
      <c r="W538" s="55">
        <v>539.1</v>
      </c>
      <c r="X538" s="55"/>
      <c r="Y538" s="55"/>
      <c r="Z538" s="55"/>
      <c r="AA538" s="55"/>
      <c r="AB538" s="55"/>
      <c r="AC538" s="1"/>
      <c r="AD538" s="29"/>
      <c r="AE538" s="29"/>
      <c r="AF538" s="29"/>
      <c r="AG538" s="65"/>
    </row>
    <row r="539" spans="1:33" ht="13">
      <c r="A539" s="30">
        <v>41609.887777777803</v>
      </c>
      <c r="B539" s="55" t="s">
        <v>3496</v>
      </c>
      <c r="C539" s="121">
        <v>24</v>
      </c>
      <c r="D539" s="55" t="s">
        <v>23</v>
      </c>
      <c r="E539" s="55" t="s">
        <v>24</v>
      </c>
      <c r="F539" s="55"/>
      <c r="G539" s="83">
        <v>39239</v>
      </c>
      <c r="H539" s="35" t="s">
        <v>3497</v>
      </c>
      <c r="I539" s="55" t="s">
        <v>52</v>
      </c>
      <c r="J539" s="118" t="s">
        <v>53</v>
      </c>
      <c r="K539" s="97" t="s">
        <v>3498</v>
      </c>
      <c r="L539" s="109" t="s">
        <v>55</v>
      </c>
      <c r="M539" s="55" t="s">
        <v>56</v>
      </c>
      <c r="N539" s="109" t="s">
        <v>32</v>
      </c>
      <c r="O539" s="35" t="s">
        <v>3499</v>
      </c>
      <c r="P539" s="55" t="s">
        <v>58</v>
      </c>
      <c r="Q539" s="55" t="s">
        <v>3500</v>
      </c>
      <c r="R539" s="55" t="s">
        <v>80</v>
      </c>
      <c r="S539" s="118" t="s">
        <v>2565</v>
      </c>
      <c r="T539" s="55"/>
      <c r="U539" s="109" t="str">
        <f t="shared" si="8"/>
        <v>39239: A suspect in the robbing of a man at gunpoint at a convenience store on West Flamingo Road, Ronald Neal Joseph Jr., 24, ran in the direction of Las Vegas officers and was shot and killed. Questions are raised at an inquest as to whether Joseph was running toward or from officers. https://drive.google.com/file/d/0B-l9Ys3cd80fbU04VURVMVRrRzA/edit?usp=sharing</v>
      </c>
      <c r="V539" s="98"/>
      <c r="W539" s="55">
        <v>540.1</v>
      </c>
      <c r="X539" s="55"/>
      <c r="Y539" s="55"/>
      <c r="Z539" s="55"/>
      <c r="AA539" s="55"/>
      <c r="AB539" s="55"/>
      <c r="AC539" s="1"/>
      <c r="AD539" s="29"/>
      <c r="AE539" s="29"/>
      <c r="AF539" s="29"/>
      <c r="AG539" s="65"/>
    </row>
    <row r="540" spans="1:33" ht="12">
      <c r="A540" s="30">
        <v>41609.887777777803</v>
      </c>
      <c r="B540" s="109" t="s">
        <v>3501</v>
      </c>
      <c r="C540" s="121">
        <v>40</v>
      </c>
      <c r="D540" s="109" t="s">
        <v>23</v>
      </c>
      <c r="E540" s="109" t="s">
        <v>40</v>
      </c>
      <c r="F540" s="109"/>
      <c r="G540" s="42">
        <v>38431</v>
      </c>
      <c r="H540" s="109" t="s">
        <v>3502</v>
      </c>
      <c r="I540" s="109" t="s">
        <v>222</v>
      </c>
      <c r="J540" s="109" t="s">
        <v>2035</v>
      </c>
      <c r="K540" s="98" t="s">
        <v>3145</v>
      </c>
      <c r="L540" s="109" t="s">
        <v>2569</v>
      </c>
      <c r="M540" s="109" t="s">
        <v>2570</v>
      </c>
      <c r="N540" s="109" t="s">
        <v>32</v>
      </c>
      <c r="O540" s="109" t="s">
        <v>3503</v>
      </c>
      <c r="P540" s="109" t="s">
        <v>58</v>
      </c>
      <c r="Q540" s="109" t="s">
        <v>3504</v>
      </c>
      <c r="R540" s="109" t="s">
        <v>80</v>
      </c>
      <c r="S540" s="109" t="s">
        <v>2573</v>
      </c>
      <c r="T540" s="109"/>
      <c r="U540" s="109" t="str">
        <f t="shared" si="8"/>
        <v>38431: Police responded to a report that a 40-year-old man with a history of domestic violence arrests had forced his way into the home of his estranged girlfriend. Officers made phone contact with Riebling who told the officers he was not going back to prison and was armed with at least one assault weapon and explosives. During subsequent telephone contact Riebling, along with two of the girlfriend’s children, told officers that the suspect was armed. The suspect left the home and aimed what appeared to be a rifle at one of the officers. The officer shot and killed the suspect. http://www.portlandoregon.gov/police/pbnotify.cfm?action=ViewContent&amp;content_id=782</v>
      </c>
      <c r="V540" s="98"/>
      <c r="W540" s="109">
        <v>541.1</v>
      </c>
      <c r="X540" s="109"/>
      <c r="Y540" s="109"/>
      <c r="Z540" s="109"/>
      <c r="AA540" s="109"/>
      <c r="AB540" s="109"/>
      <c r="AC540" s="113"/>
      <c r="AD540" s="29"/>
      <c r="AE540" s="29"/>
      <c r="AF540" s="29"/>
      <c r="AG540" s="65"/>
    </row>
    <row r="541" spans="1:33" ht="12">
      <c r="A541" s="30">
        <v>41609.887777777803</v>
      </c>
      <c r="B541" s="109" t="s">
        <v>3505</v>
      </c>
      <c r="C541" s="121">
        <v>18</v>
      </c>
      <c r="D541" s="109" t="s">
        <v>23</v>
      </c>
      <c r="E541" s="109" t="s">
        <v>24</v>
      </c>
      <c r="F541" s="109"/>
      <c r="G541" s="42">
        <v>37412</v>
      </c>
      <c r="H541" s="109" t="s">
        <v>3506</v>
      </c>
      <c r="I541" s="109" t="s">
        <v>2598</v>
      </c>
      <c r="J541" s="109" t="s">
        <v>85</v>
      </c>
      <c r="K541" s="98" t="s">
        <v>2641</v>
      </c>
      <c r="L541" s="109" t="s">
        <v>270</v>
      </c>
      <c r="M541" s="109" t="s">
        <v>2600</v>
      </c>
      <c r="N541" s="109" t="s">
        <v>32</v>
      </c>
      <c r="O541" s="109" t="s">
        <v>3507</v>
      </c>
      <c r="P541" s="109" t="s">
        <v>58</v>
      </c>
      <c r="Q541" s="109" t="s">
        <v>3508</v>
      </c>
      <c r="R541" s="109" t="s">
        <v>80</v>
      </c>
      <c r="S541" s="109" t="s">
        <v>2603</v>
      </c>
      <c r="T541" s="109"/>
      <c r="U541" s="109" t="str">
        <f t="shared" si="8"/>
        <v>37412: Hill, a murder suspect who had been convicted of robbery, fired his gun into a police car after a robbery. An officer fired back, killing Hill http://www.sfgate.com/bayarea/article/The-Faces-behind-the-numbers-2708661.php#page-3</v>
      </c>
      <c r="V541" s="98"/>
      <c r="W541" s="109">
        <v>542.1</v>
      </c>
      <c r="X541" s="109"/>
      <c r="Y541" s="109"/>
      <c r="Z541" s="109"/>
      <c r="AA541" s="109"/>
      <c r="AB541" s="109"/>
      <c r="AC541" s="113"/>
      <c r="AD541" s="29"/>
      <c r="AE541" s="29"/>
      <c r="AF541" s="29"/>
      <c r="AG541" s="65"/>
    </row>
    <row r="542" spans="1:33" ht="12">
      <c r="A542" s="30">
        <v>41609.887777777803</v>
      </c>
      <c r="B542" s="55" t="s">
        <v>3509</v>
      </c>
      <c r="C542" s="121">
        <v>56</v>
      </c>
      <c r="D542" s="55" t="s">
        <v>23</v>
      </c>
      <c r="E542" s="55" t="s">
        <v>24</v>
      </c>
      <c r="F542" s="55"/>
      <c r="G542" s="63">
        <v>40984</v>
      </c>
      <c r="H542" s="55" t="s">
        <v>3510</v>
      </c>
      <c r="I542" s="55" t="s">
        <v>52</v>
      </c>
      <c r="J542" s="118" t="s">
        <v>53</v>
      </c>
      <c r="K542" s="97" t="s">
        <v>2767</v>
      </c>
      <c r="L542" s="109" t="s">
        <v>55</v>
      </c>
      <c r="M542" s="55" t="s">
        <v>56</v>
      </c>
      <c r="N542" s="109" t="s">
        <v>32</v>
      </c>
      <c r="O542" s="55" t="s">
        <v>3511</v>
      </c>
      <c r="P542" s="55" t="s">
        <v>949</v>
      </c>
      <c r="Q542" s="55" t="s">
        <v>3512</v>
      </c>
      <c r="R542" s="55" t="s">
        <v>80</v>
      </c>
      <c r="S542" s="118" t="s">
        <v>2565</v>
      </c>
      <c r="T542" s="55"/>
      <c r="U542" s="109" t="str">
        <f t="shared" si="8"/>
        <v>40984: When an 8-year-old girl turned up at University Medical Center with a bullet graze wound to her cheek, Las Vegas police went to the house of Sammie Lee Clay to investigate. Outside they found blood and went inside, where they were met by gunfire from the 56-year-old. Clay fired seven shots, and police returned fire 29 times. One officer was grazed in the head before he and four other officers retreated and summoned SWAT. The standoff lasted more than two hours before police re-entered the house and found Clay dead from a self-inflicted gunshot wound to the chest. http://www.reviewjournal.com/news/crime-courts/police-tell-threats-shooting-incident-left-one-dead</v>
      </c>
      <c r="V542" s="98"/>
      <c r="W542" s="55">
        <v>543.1</v>
      </c>
      <c r="X542" s="55"/>
      <c r="Y542" s="55"/>
      <c r="Z542" s="55"/>
      <c r="AA542" s="55"/>
      <c r="AB542" s="55"/>
      <c r="AC542" s="1"/>
      <c r="AD542" s="29"/>
      <c r="AE542" s="29"/>
      <c r="AF542" s="29"/>
      <c r="AG542" s="65"/>
    </row>
    <row r="543" spans="1:33" ht="13">
      <c r="A543" s="30">
        <v>41609.887777777803</v>
      </c>
      <c r="B543" s="55" t="s">
        <v>3513</v>
      </c>
      <c r="C543" s="121">
        <v>46</v>
      </c>
      <c r="D543" s="55" t="s">
        <v>23</v>
      </c>
      <c r="E543" s="55" t="s">
        <v>173</v>
      </c>
      <c r="F543" s="55"/>
      <c r="G543" s="83">
        <v>38719</v>
      </c>
      <c r="H543" s="35" t="s">
        <v>3514</v>
      </c>
      <c r="I543" s="55" t="s">
        <v>52</v>
      </c>
      <c r="J543" s="118" t="s">
        <v>53</v>
      </c>
      <c r="K543" s="97" t="s">
        <v>3136</v>
      </c>
      <c r="L543" s="109" t="s">
        <v>55</v>
      </c>
      <c r="M543" s="55" t="s">
        <v>56</v>
      </c>
      <c r="N543" s="109" t="s">
        <v>32</v>
      </c>
      <c r="O543" s="35" t="s">
        <v>3515</v>
      </c>
      <c r="P543" s="55" t="s">
        <v>58</v>
      </c>
      <c r="Q543" s="55" t="s">
        <v>3516</v>
      </c>
      <c r="R543" s="55" t="s">
        <v>80</v>
      </c>
      <c r="S543" s="118" t="s">
        <v>2565</v>
      </c>
      <c r="T543" s="55"/>
      <c r="U543" s="109" t="str">
        <f t="shared" si="8"/>
        <v>38719: A man wanted on attempted murder charges in New Mexico is reported to be holding an acquaintance against her will in Las Vegas. Las Vegas police track Santana Baca Jr., 46, to a Lowe’s on Charleston Boulevard at Fremont Street, where he tries to hide under a car in the parking lot. When they approach, Baca reaches for his gun, prompting three officers to shoot and kill him. https://drive.google.com/file/d/0B-l9Ys3cd80fekdIOEVKRmpHc2M/edit?usp=sharing</v>
      </c>
      <c r="V543" s="98"/>
      <c r="W543" s="55">
        <v>544.1</v>
      </c>
      <c r="X543" s="55"/>
      <c r="Y543" s="55"/>
      <c r="Z543" s="55"/>
      <c r="AA543" s="55"/>
      <c r="AB543" s="55"/>
      <c r="AC543" s="1"/>
      <c r="AD543" s="29"/>
      <c r="AE543" s="29"/>
      <c r="AF543" s="29"/>
      <c r="AG543" s="65"/>
    </row>
    <row r="544" spans="1:33" ht="12">
      <c r="A544" s="30">
        <v>41609.887777777803</v>
      </c>
      <c r="B544" s="109" t="s">
        <v>3517</v>
      </c>
      <c r="C544" s="121">
        <v>32</v>
      </c>
      <c r="D544" s="109" t="s">
        <v>23</v>
      </c>
      <c r="E544" s="109" t="s">
        <v>173</v>
      </c>
      <c r="F544" s="109" t="s">
        <v>3518</v>
      </c>
      <c r="G544" s="42">
        <v>41337</v>
      </c>
      <c r="H544" s="109" t="s">
        <v>3519</v>
      </c>
      <c r="I544" s="109" t="s">
        <v>222</v>
      </c>
      <c r="J544" s="109" t="s">
        <v>2035</v>
      </c>
      <c r="K544" s="98" t="s">
        <v>2761</v>
      </c>
      <c r="L544" s="109" t="s">
        <v>2569</v>
      </c>
      <c r="M544" s="109" t="s">
        <v>2570</v>
      </c>
      <c r="N544" s="109" t="s">
        <v>32</v>
      </c>
      <c r="O544" s="109" t="s">
        <v>3520</v>
      </c>
      <c r="P544" s="109" t="s">
        <v>58</v>
      </c>
      <c r="Q544" s="109" t="s">
        <v>3521</v>
      </c>
      <c r="R544" s="118" t="s">
        <v>36</v>
      </c>
      <c r="S544" s="109" t="s">
        <v>2573</v>
      </c>
      <c r="T544" s="109"/>
      <c r="U544" s="109" t="str">
        <f t="shared" si="8"/>
        <v>41337: Cisneros confronted two North Precinct police officers atop a garage at Northeast Lloyd Boulevard and Seventh Avenue. He fired with a shotgun. http://www.oregonlive.com/portland/index.ssf/2013/04/transcript_released_of_grand_j.html</v>
      </c>
      <c r="V544" s="98"/>
      <c r="W544" s="109">
        <v>545.1</v>
      </c>
      <c r="X544" s="109"/>
      <c r="Y544" s="109"/>
      <c r="Z544" s="109"/>
      <c r="AA544" s="109"/>
      <c r="AB544" s="109"/>
      <c r="AC544" s="113"/>
      <c r="AD544" s="29"/>
      <c r="AE544" s="29"/>
      <c r="AF544" s="29"/>
      <c r="AG544" s="65"/>
    </row>
    <row r="545" spans="1:33" ht="13">
      <c r="A545" s="30">
        <v>41609.887777777803</v>
      </c>
      <c r="B545" s="55" t="s">
        <v>3522</v>
      </c>
      <c r="C545" s="121">
        <v>24</v>
      </c>
      <c r="D545" s="55" t="s">
        <v>23</v>
      </c>
      <c r="E545" s="55" t="s">
        <v>173</v>
      </c>
      <c r="F545" s="55"/>
      <c r="G545" s="83">
        <v>37602</v>
      </c>
      <c r="H545" s="35" t="s">
        <v>3523</v>
      </c>
      <c r="I545" s="55" t="s">
        <v>52</v>
      </c>
      <c r="J545" s="118" t="s">
        <v>53</v>
      </c>
      <c r="K545" s="97" t="s">
        <v>2619</v>
      </c>
      <c r="L545" s="109" t="s">
        <v>55</v>
      </c>
      <c r="M545" s="55" t="s">
        <v>56</v>
      </c>
      <c r="N545" s="109" t="s">
        <v>32</v>
      </c>
      <c r="O545" s="35" t="s">
        <v>3524</v>
      </c>
      <c r="P545" s="55" t="s">
        <v>58</v>
      </c>
      <c r="Q545" s="55" t="s">
        <v>3525</v>
      </c>
      <c r="R545" s="55" t="s">
        <v>80</v>
      </c>
      <c r="S545" s="118" t="s">
        <v>2565</v>
      </c>
      <c r="T545" s="55"/>
      <c r="U545" s="109" t="str">
        <f t="shared" si="8"/>
        <v>37602: Officer tried to pull over Saul Morales Garcia for driving a stolen vehicle, but Garcia fled. The officer followed him to an apartment complex, where Garcia jumped out of the car and ran into an apartment. The officer broke the door open and followed him inside, where Garcia shot the officer several times. The officer, wounded, fired once and fled out of the apartment. Garcia ran and hid in an apartment building under construction. After negotiating, SWAT detectives entered the building and Garcia pointed a handgun at them, and they fired several times. https://drive.google.com/file/d/0B-l9Ys3cd80fWGpLaHFHV2dPek0/edit?usp=sharing</v>
      </c>
      <c r="V545" s="98"/>
      <c r="W545" s="55">
        <v>546.1</v>
      </c>
      <c r="X545" s="55"/>
      <c r="Y545" s="55"/>
      <c r="Z545" s="55"/>
      <c r="AA545" s="55"/>
      <c r="AB545" s="55"/>
      <c r="AC545" s="1"/>
      <c r="AD545" s="29"/>
      <c r="AE545" s="29"/>
      <c r="AF545" s="29"/>
      <c r="AG545" s="65"/>
    </row>
    <row r="546" spans="1:33" ht="12">
      <c r="A546" s="30">
        <v>41609.887777777803</v>
      </c>
      <c r="B546" s="109" t="s">
        <v>3526</v>
      </c>
      <c r="C546" s="121">
        <v>25</v>
      </c>
      <c r="D546" s="109" t="s">
        <v>23</v>
      </c>
      <c r="E546" s="99" t="s">
        <v>82</v>
      </c>
      <c r="F546" s="109"/>
      <c r="G546" s="42">
        <v>37979</v>
      </c>
      <c r="H546" s="109" t="s">
        <v>3527</v>
      </c>
      <c r="I546" s="109" t="s">
        <v>222</v>
      </c>
      <c r="J546" s="109" t="s">
        <v>2035</v>
      </c>
      <c r="K546" s="98" t="s">
        <v>3528</v>
      </c>
      <c r="L546" s="109" t="s">
        <v>2569</v>
      </c>
      <c r="M546" s="109" t="s">
        <v>2570</v>
      </c>
      <c r="N546" s="109" t="s">
        <v>32</v>
      </c>
      <c r="O546" s="109" t="s">
        <v>3529</v>
      </c>
      <c r="P546" s="109" t="s">
        <v>58</v>
      </c>
      <c r="Q546" s="109" t="s">
        <v>3530</v>
      </c>
      <c r="R546" s="109" t="s">
        <v>80</v>
      </c>
      <c r="S546" s="109" t="s">
        <v>2573</v>
      </c>
      <c r="T546" s="109"/>
      <c r="U546" s="109" t="str">
        <f t="shared" si="8"/>
        <v>37979: Clements was a suspect in a string of robberies. Police spotted him inside a stolen car at a mobile home park, they pinned the car with two police vehicles, and three officers surrounded him. Clements ignored commands to surrender and tried to ram his way out. To stop Clements, the officers fired 24 shots into the stolen car. The 25-year-old Clements was shot in the head, neck and back and died. http://www.policeone.com/news/79431-Oregon-Police-Shooting-Leaves-a-Trail-of-Questions/</v>
      </c>
      <c r="V546" s="98"/>
      <c r="W546" s="109">
        <v>547.1</v>
      </c>
      <c r="X546" s="109"/>
      <c r="Y546" s="109"/>
      <c r="Z546" s="109"/>
      <c r="AA546" s="109"/>
      <c r="AB546" s="109"/>
      <c r="AC546" s="113"/>
      <c r="AD546" s="29"/>
      <c r="AE546" s="29"/>
      <c r="AF546" s="29"/>
      <c r="AG546" s="65"/>
    </row>
    <row r="547" spans="1:33" ht="12">
      <c r="A547" s="30">
        <v>41609.887777777803</v>
      </c>
      <c r="B547" s="55" t="s">
        <v>3531</v>
      </c>
      <c r="C547" s="121">
        <v>49</v>
      </c>
      <c r="D547" s="55" t="s">
        <v>91</v>
      </c>
      <c r="E547" s="99" t="s">
        <v>24</v>
      </c>
      <c r="F547" s="55"/>
      <c r="G547" s="63">
        <v>41020</v>
      </c>
      <c r="H547" s="55" t="s">
        <v>3532</v>
      </c>
      <c r="I547" s="55" t="s">
        <v>52</v>
      </c>
      <c r="J547" s="118" t="s">
        <v>53</v>
      </c>
      <c r="K547" s="97" t="s">
        <v>54</v>
      </c>
      <c r="L547" s="109" t="s">
        <v>55</v>
      </c>
      <c r="M547" s="55" t="s">
        <v>56</v>
      </c>
      <c r="N547" s="109" t="s">
        <v>32</v>
      </c>
      <c r="O547" s="55" t="s">
        <v>3533</v>
      </c>
      <c r="P547" s="55" t="s">
        <v>58</v>
      </c>
      <c r="Q547" s="55" t="s">
        <v>3534</v>
      </c>
      <c r="R547" s="55" t="s">
        <v>80</v>
      </c>
      <c r="S547" s="118" t="s">
        <v>2565</v>
      </c>
      <c r="T547" s="55"/>
      <c r="U547" s="109" t="str">
        <f t="shared" si="8"/>
        <v>41020: Sharmel Edwards was pulled over by Las Vegas police in the car of a male friend who had reported it stolen. Police tried to persuade Edwards to get out of the car and surrender for about half an hour, she exited holding a handgun in both hands, prompting five officers to shoot. https://drive.google.com/file/d/0B-l9Ys3cd80fT1lnMjUxVkxUTU0/edit?usp=sharing</v>
      </c>
      <c r="V547" s="98"/>
      <c r="W547" s="55">
        <v>548.1</v>
      </c>
      <c r="X547" s="55"/>
      <c r="Y547" s="55"/>
      <c r="Z547" s="55"/>
      <c r="AA547" s="55"/>
      <c r="AB547" s="55"/>
      <c r="AC547" s="1"/>
      <c r="AD547" s="29"/>
      <c r="AE547" s="29"/>
      <c r="AF547" s="29"/>
      <c r="AG547" s="65"/>
    </row>
    <row r="548" spans="1:33" ht="13">
      <c r="A548" s="30">
        <v>41609.887777777803</v>
      </c>
      <c r="B548" s="55" t="s">
        <v>3535</v>
      </c>
      <c r="C548" s="121">
        <v>43</v>
      </c>
      <c r="D548" s="55" t="s">
        <v>23</v>
      </c>
      <c r="E548" s="109" t="s">
        <v>40</v>
      </c>
      <c r="F548" s="55"/>
      <c r="G548" s="83">
        <v>38907</v>
      </c>
      <c r="H548" s="35" t="s">
        <v>3536</v>
      </c>
      <c r="I548" s="55" t="s">
        <v>52</v>
      </c>
      <c r="J548" s="118" t="s">
        <v>53</v>
      </c>
      <c r="K548" s="97" t="s">
        <v>3136</v>
      </c>
      <c r="L548" s="109" t="s">
        <v>55</v>
      </c>
      <c r="M548" s="55" t="s">
        <v>56</v>
      </c>
      <c r="N548" s="109" t="s">
        <v>32</v>
      </c>
      <c r="O548" s="35" t="s">
        <v>3537</v>
      </c>
      <c r="P548" s="55" t="s">
        <v>58</v>
      </c>
      <c r="Q548" s="55" t="s">
        <v>3538</v>
      </c>
      <c r="R548" s="55" t="s">
        <v>100</v>
      </c>
      <c r="S548" s="118" t="s">
        <v>2565</v>
      </c>
      <c r="T548" s="55"/>
      <c r="U548" s="109" t="str">
        <f t="shared" si="8"/>
        <v>38907: A domestic violence call led police to a convenience store at Sahara Avenue and Nellis Boulevard where they encountered Shawn Jacob Collins, 43, who pulled a gun. Five Las Vegas police officers fired 28 rounds, killing Collins. https://drive.google.com/file/d/0B-l9Ys3cd80fYThkYmk2S3RsbHc/edit?usp=sharing</v>
      </c>
      <c r="V548" s="98"/>
      <c r="W548" s="55">
        <v>549.1</v>
      </c>
      <c r="X548" s="55"/>
      <c r="Y548" s="55"/>
      <c r="Z548" s="55"/>
      <c r="AA548" s="55"/>
      <c r="AB548" s="55"/>
      <c r="AC548" s="1"/>
      <c r="AD548" s="29"/>
      <c r="AE548" s="29"/>
      <c r="AF548" s="29"/>
      <c r="AG548" s="65"/>
    </row>
    <row r="549" spans="1:33" ht="13">
      <c r="A549" s="30">
        <v>41609.887777777803</v>
      </c>
      <c r="B549" s="55" t="s">
        <v>3539</v>
      </c>
      <c r="C549" s="121">
        <v>35</v>
      </c>
      <c r="D549" s="55" t="s">
        <v>23</v>
      </c>
      <c r="E549" s="99" t="s">
        <v>1728</v>
      </c>
      <c r="F549" s="55" t="s">
        <v>3540</v>
      </c>
      <c r="G549" s="83">
        <v>41478</v>
      </c>
      <c r="H549" s="35" t="s">
        <v>3541</v>
      </c>
      <c r="I549" s="55" t="s">
        <v>52</v>
      </c>
      <c r="J549" s="118" t="s">
        <v>53</v>
      </c>
      <c r="K549" s="97" t="s">
        <v>2676</v>
      </c>
      <c r="L549" s="109" t="s">
        <v>55</v>
      </c>
      <c r="M549" s="55" t="s">
        <v>56</v>
      </c>
      <c r="N549" s="109" t="s">
        <v>32</v>
      </c>
      <c r="O549" s="35" t="s">
        <v>3542</v>
      </c>
      <c r="P549" s="55" t="s">
        <v>58</v>
      </c>
      <c r="Q549" s="55" t="s">
        <v>3543</v>
      </c>
      <c r="R549" s="55" t="s">
        <v>80</v>
      </c>
      <c r="S549" s="118" t="s">
        <v>2565</v>
      </c>
      <c r="T549" s="55"/>
      <c r="U549" s="109" t="str">
        <f t="shared" si="8"/>
        <v>41478: 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 http://www.reviewjournal.com/news/deadly-force/incident/421</v>
      </c>
      <c r="V549" s="98"/>
      <c r="W549" s="55">
        <v>550.1</v>
      </c>
      <c r="X549" s="55"/>
      <c r="Y549" s="55"/>
      <c r="Z549" s="55"/>
      <c r="AA549" s="55"/>
      <c r="AB549" s="55"/>
      <c r="AC549" s="1"/>
      <c r="AD549" s="29"/>
      <c r="AE549" s="29"/>
      <c r="AF549" s="29"/>
      <c r="AG549" s="65"/>
    </row>
    <row r="550" spans="1:33" ht="12">
      <c r="A550" s="30">
        <v>41609.887777777803</v>
      </c>
      <c r="B550" s="109" t="s">
        <v>3544</v>
      </c>
      <c r="C550" s="121">
        <v>43</v>
      </c>
      <c r="D550" s="109" t="s">
        <v>23</v>
      </c>
      <c r="E550" s="109" t="s">
        <v>40</v>
      </c>
      <c r="F550" s="109" t="s">
        <v>3545</v>
      </c>
      <c r="G550" s="42">
        <v>39224</v>
      </c>
      <c r="H550" s="109" t="s">
        <v>3546</v>
      </c>
      <c r="I550" s="109" t="s">
        <v>222</v>
      </c>
      <c r="J550" s="109" t="s">
        <v>2035</v>
      </c>
      <c r="K550" s="98" t="s">
        <v>2957</v>
      </c>
      <c r="L550" s="109" t="s">
        <v>2569</v>
      </c>
      <c r="M550" s="109" t="s">
        <v>2570</v>
      </c>
      <c r="N550" s="109" t="s">
        <v>32</v>
      </c>
      <c r="O550" s="109" t="s">
        <v>3547</v>
      </c>
      <c r="P550" s="109" t="s">
        <v>58</v>
      </c>
      <c r="Q550" s="109" t="s">
        <v>3548</v>
      </c>
      <c r="R550" s="109" t="s">
        <v>100</v>
      </c>
      <c r="S550" s="109" t="s">
        <v>2573</v>
      </c>
      <c r="T550" s="109"/>
      <c r="U550" s="109" t="str">
        <f t="shared" si="8"/>
        <v>39224: Bolen was making suicidal threats. Confronted police with a shotgun. http://blog.oregonlive.com/breakingnews/2007/05/portland_police_fatally_shoot.html</v>
      </c>
      <c r="V550" s="98"/>
      <c r="W550" s="109">
        <v>551.1</v>
      </c>
      <c r="X550" s="109"/>
      <c r="Y550" s="109"/>
      <c r="Z550" s="109"/>
      <c r="AA550" s="109"/>
      <c r="AB550" s="109"/>
      <c r="AC550" s="113"/>
      <c r="AD550" s="29"/>
      <c r="AE550" s="29"/>
      <c r="AF550" s="29"/>
      <c r="AG550" s="65"/>
    </row>
    <row r="551" spans="1:33" ht="13">
      <c r="A551" s="30">
        <v>41609.887777777803</v>
      </c>
      <c r="B551" s="55" t="s">
        <v>3549</v>
      </c>
      <c r="C551" s="121">
        <v>17</v>
      </c>
      <c r="D551" s="55" t="s">
        <v>23</v>
      </c>
      <c r="E551" s="55" t="s">
        <v>24</v>
      </c>
      <c r="F551" s="55"/>
      <c r="G551" s="83">
        <v>38850</v>
      </c>
      <c r="H551" s="35" t="s">
        <v>3550</v>
      </c>
      <c r="I551" s="55" t="s">
        <v>52</v>
      </c>
      <c r="J551" s="118" t="s">
        <v>53</v>
      </c>
      <c r="K551" s="97" t="s">
        <v>3032</v>
      </c>
      <c r="L551" s="109" t="s">
        <v>55</v>
      </c>
      <c r="M551" s="55" t="s">
        <v>56</v>
      </c>
      <c r="N551" s="109" t="s">
        <v>32</v>
      </c>
      <c r="O551" s="35" t="s">
        <v>3551</v>
      </c>
      <c r="P551" s="55" t="s">
        <v>58</v>
      </c>
      <c r="Q551" s="55" t="s">
        <v>3552</v>
      </c>
      <c r="R551" s="55" t="s">
        <v>80</v>
      </c>
      <c r="S551" s="118" t="s">
        <v>2565</v>
      </c>
      <c r="T551" s="55"/>
      <c r="U551" s="109" t="str">
        <f t="shared" si="8"/>
        <v>38850: A murder suspect handcuffed in a police car escapes. As he runs near Stewart Avenue and Christy Lane, Las Vegas officers fatally shoot Swauve Devon Lopez, 17, under the department’s “fleeing felon” rule, which allows officers to use deadly force against a felon who is trying to evade authorities and poses a threat to society. https://drive.google.com/file/d/0B-l9Ys3cd80fME1HY0tYNHphM1U/edit?usp=sharing</v>
      </c>
      <c r="V551" s="98"/>
      <c r="W551" s="55">
        <v>552.1</v>
      </c>
      <c r="X551" s="55"/>
      <c r="Y551" s="55"/>
      <c r="Z551" s="55"/>
      <c r="AA551" s="55"/>
      <c r="AB551" s="55"/>
      <c r="AC551" s="1"/>
      <c r="AD551" s="29"/>
      <c r="AE551" s="29"/>
      <c r="AF551" s="29"/>
      <c r="AG551" s="65"/>
    </row>
    <row r="552" spans="1:33" ht="13">
      <c r="A552" s="30">
        <v>41609.887777777803</v>
      </c>
      <c r="B552" s="55" t="s">
        <v>3553</v>
      </c>
      <c r="C552" s="121">
        <v>15</v>
      </c>
      <c r="D552" s="55" t="s">
        <v>23</v>
      </c>
      <c r="E552" s="55" t="s">
        <v>40</v>
      </c>
      <c r="F552" s="55" t="s">
        <v>3554</v>
      </c>
      <c r="G552" s="83">
        <v>40085</v>
      </c>
      <c r="H552" s="35" t="s">
        <v>3555</v>
      </c>
      <c r="I552" s="55" t="s">
        <v>52</v>
      </c>
      <c r="J552" s="118" t="s">
        <v>53</v>
      </c>
      <c r="K552" s="97" t="s">
        <v>2671</v>
      </c>
      <c r="L552" s="109" t="s">
        <v>55</v>
      </c>
      <c r="M552" s="55" t="s">
        <v>56</v>
      </c>
      <c r="N552" s="109" t="s">
        <v>32</v>
      </c>
      <c r="O552" s="35" t="s">
        <v>3556</v>
      </c>
      <c r="P552" s="55" t="s">
        <v>2625</v>
      </c>
      <c r="Q552" s="55" t="s">
        <v>3557</v>
      </c>
      <c r="R552" s="55" t="s">
        <v>100</v>
      </c>
      <c r="S552" s="118" t="s">
        <v>2565</v>
      </c>
      <c r="T552" s="55"/>
      <c r="U552" s="109" t="str">
        <f t="shared" si="8"/>
        <v>40085: A four-year veteran Las Vegas officer fatally shot a bipolar teenager who was holding a knife to his mother’s throat near Vegas Valley Drive and Nellis Boulevard. The death of Tanner Chamberlin, 15, brought attention to the issue of how police handle calls involving the mentally ill. https://drive.google.com/file/d/0B-l9Ys3cd80fQW5iTnZJZm1pWTA/edit?usp=sharing</v>
      </c>
      <c r="V552" s="98"/>
      <c r="W552" s="55">
        <v>553.1</v>
      </c>
      <c r="X552" s="55"/>
      <c r="Y552" s="55"/>
      <c r="Z552" s="55"/>
      <c r="AA552" s="55"/>
      <c r="AB552" s="55"/>
      <c r="AC552" s="1"/>
      <c r="AD552" s="29"/>
      <c r="AE552" s="29"/>
      <c r="AF552" s="29"/>
      <c r="AG552" s="65"/>
    </row>
    <row r="553" spans="1:33" ht="13">
      <c r="A553" s="30">
        <v>41609.887777777803</v>
      </c>
      <c r="B553" s="55" t="s">
        <v>3558</v>
      </c>
      <c r="C553" s="121">
        <v>31</v>
      </c>
      <c r="D553" s="55" t="s">
        <v>23</v>
      </c>
      <c r="E553" s="55" t="s">
        <v>24</v>
      </c>
      <c r="F553" s="55"/>
      <c r="G553" s="83">
        <v>38902</v>
      </c>
      <c r="H553" s="35" t="s">
        <v>3559</v>
      </c>
      <c r="I553" s="55" t="s">
        <v>52</v>
      </c>
      <c r="J553" s="118" t="s">
        <v>53</v>
      </c>
      <c r="K553" s="97" t="s">
        <v>2693</v>
      </c>
      <c r="L553" s="109" t="s">
        <v>55</v>
      </c>
      <c r="M553" s="55" t="s">
        <v>56</v>
      </c>
      <c r="N553" s="109" t="s">
        <v>32</v>
      </c>
      <c r="O553" s="35" t="s">
        <v>3560</v>
      </c>
      <c r="P553" s="55" t="s">
        <v>58</v>
      </c>
      <c r="Q553" s="55" t="s">
        <v>3561</v>
      </c>
      <c r="R553" s="55" t="s">
        <v>80</v>
      </c>
      <c r="S553" s="118" t="s">
        <v>2565</v>
      </c>
      <c r="T553" s="55"/>
      <c r="U553" s="109" t="str">
        <f t="shared" si="8"/>
        <v>38902: Following a traffic stop on the Strip, Tarance Deshon Hall, 31, starts driving away, dragging a Las Vegas officer with him. The car slams into a light post, knocking the officer unconscious. When Hall puts the car in reverse, another officer fires once, killing Hall. https://drive.google.com/file/d/0B-l9Ys3cd80fUE16YVVyalBwelE/edit?usp=sharing</v>
      </c>
      <c r="V553" s="98"/>
      <c r="W553" s="55">
        <v>554.1</v>
      </c>
      <c r="X553" s="55"/>
      <c r="Y553" s="55"/>
      <c r="Z553" s="55"/>
      <c r="AA553" s="55"/>
      <c r="AB553" s="55"/>
      <c r="AC553" s="1"/>
      <c r="AD553" s="29"/>
      <c r="AE553" s="29"/>
      <c r="AF553" s="29"/>
      <c r="AG553" s="65"/>
    </row>
    <row r="554" spans="1:33" ht="12">
      <c r="A554" s="30">
        <v>41609.887777777803</v>
      </c>
      <c r="B554" s="109" t="s">
        <v>3562</v>
      </c>
      <c r="C554" s="121">
        <v>20</v>
      </c>
      <c r="D554" s="109" t="s">
        <v>23</v>
      </c>
      <c r="E554" s="109" t="s">
        <v>24</v>
      </c>
      <c r="F554" s="109"/>
      <c r="G554" s="42">
        <v>37899</v>
      </c>
      <c r="H554" s="109" t="s">
        <v>3563</v>
      </c>
      <c r="I554" s="109" t="s">
        <v>2598</v>
      </c>
      <c r="J554" s="109" t="s">
        <v>85</v>
      </c>
      <c r="K554" s="98" t="s">
        <v>2607</v>
      </c>
      <c r="L554" s="109" t="s">
        <v>270</v>
      </c>
      <c r="M554" s="109" t="s">
        <v>2600</v>
      </c>
      <c r="N554" s="109" t="s">
        <v>32</v>
      </c>
      <c r="O554" s="55" t="s">
        <v>3564</v>
      </c>
      <c r="P554" s="109" t="s">
        <v>36</v>
      </c>
      <c r="Q554" s="109" t="s">
        <v>3565</v>
      </c>
      <c r="R554" s="109" t="s">
        <v>80</v>
      </c>
      <c r="S554" s="109" t="s">
        <v>2603</v>
      </c>
      <c r="T554" s="109"/>
      <c r="U554" s="109" t="str">
        <f t="shared" si="8"/>
        <v>37899: Mearis was fatally shot by Oakland police officers after Mearis grabbed one of the officer's gun during a struggle. http://www.sfgate.com/bayarea/article/OAKLAND-Family-of-man-slain-by-police-settles-2718618.php</v>
      </c>
      <c r="V554" s="98"/>
      <c r="W554" s="109">
        <v>555.1</v>
      </c>
      <c r="X554" s="109"/>
      <c r="Y554" s="109"/>
      <c r="Z554" s="109"/>
      <c r="AA554" s="109"/>
      <c r="AB554" s="109"/>
      <c r="AC554" s="113"/>
      <c r="AD554" s="29"/>
      <c r="AE554" s="29"/>
      <c r="AF554" s="29"/>
      <c r="AG554" s="65"/>
    </row>
    <row r="555" spans="1:33" ht="12">
      <c r="A555" s="30">
        <v>41609.887777777803</v>
      </c>
      <c r="B555" s="109" t="s">
        <v>3566</v>
      </c>
      <c r="C555" s="121">
        <v>67</v>
      </c>
      <c r="D555" s="109" t="s">
        <v>23</v>
      </c>
      <c r="E555" s="109" t="s">
        <v>40</v>
      </c>
      <c r="F555" s="109" t="s">
        <v>3567</v>
      </c>
      <c r="G555" s="42">
        <v>40545</v>
      </c>
      <c r="H555" s="109" t="s">
        <v>3568</v>
      </c>
      <c r="I555" s="109" t="s">
        <v>222</v>
      </c>
      <c r="J555" s="109" t="s">
        <v>2035</v>
      </c>
      <c r="K555" s="98" t="s">
        <v>2907</v>
      </c>
      <c r="L555" s="109" t="s">
        <v>2569</v>
      </c>
      <c r="M555" s="109" t="s">
        <v>2570</v>
      </c>
      <c r="N555" s="109" t="s">
        <v>32</v>
      </c>
      <c r="O555" s="109" t="s">
        <v>3569</v>
      </c>
      <c r="P555" s="109" t="s">
        <v>34</v>
      </c>
      <c r="Q555" s="109" t="s">
        <v>3570</v>
      </c>
      <c r="R555" s="109" t="s">
        <v>100</v>
      </c>
      <c r="S555" s="109" t="s">
        <v>2573</v>
      </c>
      <c r="T555" s="109"/>
      <c r="U555" s="109" t="str">
        <f t="shared" si="8"/>
        <v>40545: Higginbotham approached officers with a knife. They attempted to Taser him, but he had too many clothes on. http://www.oregonlive.com/portland/index.ssf/2011/01/portland_police_shoot_homeless.html</v>
      </c>
      <c r="V555" s="98"/>
      <c r="W555" s="109">
        <v>556.1</v>
      </c>
      <c r="X555" s="109"/>
      <c r="Y555" s="109"/>
      <c r="Z555" s="109"/>
      <c r="AA555" s="109"/>
      <c r="AB555" s="109"/>
      <c r="AC555" s="113"/>
      <c r="AD555" s="29"/>
      <c r="AE555" s="29"/>
      <c r="AF555" s="29"/>
      <c r="AG555" s="65"/>
    </row>
    <row r="556" spans="1:33" ht="12">
      <c r="A556" s="30">
        <v>41609.887777777803</v>
      </c>
      <c r="B556" s="55" t="s">
        <v>3571</v>
      </c>
      <c r="C556" s="121">
        <v>27</v>
      </c>
      <c r="D556" s="55" t="s">
        <v>23</v>
      </c>
      <c r="E556" s="55" t="s">
        <v>40</v>
      </c>
      <c r="F556" s="55" t="s">
        <v>3572</v>
      </c>
      <c r="G556" s="63">
        <v>41171</v>
      </c>
      <c r="H556" s="55" t="s">
        <v>3573</v>
      </c>
      <c r="I556" s="55" t="s">
        <v>2686</v>
      </c>
      <c r="J556" s="118" t="s">
        <v>53</v>
      </c>
      <c r="K556" s="97" t="s">
        <v>2687</v>
      </c>
      <c r="L556" s="109" t="s">
        <v>55</v>
      </c>
      <c r="M556" s="55" t="s">
        <v>3574</v>
      </c>
      <c r="N556" s="109" t="s">
        <v>32</v>
      </c>
      <c r="O556" s="55" t="s">
        <v>3575</v>
      </c>
      <c r="P556" s="55" t="s">
        <v>58</v>
      </c>
      <c r="Q556" s="55" t="s">
        <v>3576</v>
      </c>
      <c r="R556" s="55" t="s">
        <v>80</v>
      </c>
      <c r="S556" s="118" t="s">
        <v>2565</v>
      </c>
      <c r="T556" s="55"/>
      <c r="U556" s="109" t="str">
        <f t="shared" si="8"/>
        <v>41171: A multi-jurisdictional task force was trying to arrest fugitive Thomas Lars Domagala on a warrant in the beating of an elderly man in Arizona when he and two accomplices led authorities on a high-speed chase. Their car hit at least one other vehicle before coming to a stop. Domagala got out and ran. A federal marshal gave chase and shot and killed Domagala, who had a handgun. The driver of the vehicle 26-year-old Tabitha Alvarez of Tucson, Ariz., and the 22-year-old passenger, Meggan Lecroy, were arrested. http://www.reviewjournal.com/news/crime-courts/man-killed-marshal-was-wanted-burglaries-arizona</v>
      </c>
      <c r="V556" s="98"/>
      <c r="W556" s="55">
        <v>557.1</v>
      </c>
      <c r="X556" s="55"/>
      <c r="Y556" s="55"/>
      <c r="Z556" s="55"/>
      <c r="AA556" s="55"/>
      <c r="AB556" s="55"/>
      <c r="AC556" s="1"/>
      <c r="AD556" s="29"/>
      <c r="AE556" s="29"/>
      <c r="AF556" s="29"/>
      <c r="AG556" s="65"/>
    </row>
    <row r="557" spans="1:33" ht="12">
      <c r="A557" s="30">
        <v>41609.887777777803</v>
      </c>
      <c r="B557" s="109" t="s">
        <v>3577</v>
      </c>
      <c r="C557" s="121">
        <v>46</v>
      </c>
      <c r="D557" s="109" t="s">
        <v>23</v>
      </c>
      <c r="E557" s="109" t="s">
        <v>40</v>
      </c>
      <c r="F557" s="109"/>
      <c r="G557" s="42">
        <v>38796</v>
      </c>
      <c r="H557" s="109" t="s">
        <v>3578</v>
      </c>
      <c r="I557" s="109" t="s">
        <v>222</v>
      </c>
      <c r="J557" s="109" t="s">
        <v>2035</v>
      </c>
      <c r="K557" s="98" t="s">
        <v>2761</v>
      </c>
      <c r="L557" s="109" t="s">
        <v>2569</v>
      </c>
      <c r="M557" s="109" t="s">
        <v>2570</v>
      </c>
      <c r="N557" s="109" t="s">
        <v>3579</v>
      </c>
      <c r="O557" s="109" t="s">
        <v>3580</v>
      </c>
      <c r="P557" s="109" t="s">
        <v>58</v>
      </c>
      <c r="Q557" s="109" t="s">
        <v>3581</v>
      </c>
      <c r="R557" s="118" t="s">
        <v>36</v>
      </c>
      <c r="S557" s="109" t="s">
        <v>2573</v>
      </c>
      <c r="T557" s="109"/>
      <c r="U557" s="109" t="str">
        <f t="shared" si="8"/>
        <v>38796: Grant had been visiting his sister and a friend in Portland, and was apparently walking in and out of traffic when bystanders tried to assist him, then called 911. When police arrived, they allegedly had trouble getting Grant into custody. He was on the ground when Park tasered him in the back and on the neck. He died on the way to the hospital. http://www.portlandonline.com/auditor/index.cfm?c=54263&amp;a=455591</v>
      </c>
      <c r="V557" s="98"/>
      <c r="W557" s="109">
        <v>558.1</v>
      </c>
      <c r="X557" s="109"/>
      <c r="Y557" s="109"/>
      <c r="Z557" s="109"/>
      <c r="AA557" s="109"/>
      <c r="AB557" s="109"/>
      <c r="AC557" s="113"/>
      <c r="AD557" s="29"/>
      <c r="AE557" s="29"/>
      <c r="AF557" s="29"/>
      <c r="AG557" s="65"/>
    </row>
    <row r="558" spans="1:33" ht="13">
      <c r="A558" s="30">
        <v>41609.887777777803</v>
      </c>
      <c r="B558" s="55" t="s">
        <v>3582</v>
      </c>
      <c r="C558" s="121">
        <v>38</v>
      </c>
      <c r="D558" s="55" t="s">
        <v>23</v>
      </c>
      <c r="E558" s="55" t="s">
        <v>24</v>
      </c>
      <c r="F558" s="55"/>
      <c r="G558" s="83">
        <v>37115</v>
      </c>
      <c r="H558" s="35" t="s">
        <v>3583</v>
      </c>
      <c r="I558" s="55" t="s">
        <v>52</v>
      </c>
      <c r="J558" s="118" t="s">
        <v>53</v>
      </c>
      <c r="K558" s="97" t="s">
        <v>2619</v>
      </c>
      <c r="L558" s="109" t="s">
        <v>55</v>
      </c>
      <c r="M558" s="55" t="s">
        <v>56</v>
      </c>
      <c r="N558" s="109" t="s">
        <v>32</v>
      </c>
      <c r="O558" s="35" t="s">
        <v>3584</v>
      </c>
      <c r="P558" s="55" t="s">
        <v>58</v>
      </c>
      <c r="Q558" s="55" t="s">
        <v>3585</v>
      </c>
      <c r="R558" s="55" t="s">
        <v>80</v>
      </c>
      <c r="S558" s="118" t="s">
        <v>2565</v>
      </c>
      <c r="T558" s="55"/>
      <c r="U558" s="109" t="str">
        <f t="shared" si="8"/>
        <v>37115: Two Las Vegas police officers in a patrol car saw Tommy Lee Gest try to stab a person near downtown Las Vegas, and they pulled over to stop him. Gest walked into the street toward the car, and officer drove the car a short distance away and got out. Gest walked toward the partners with the knife. Officers told him to drop it but he didn't comply. One officer fired once, hitting him in the chest. https://drive.google.com/file/d/0B-l9Ys3cd80fTF9OM003emRHaFE/edit?usp=sharing</v>
      </c>
      <c r="V558" s="98"/>
      <c r="W558" s="55">
        <v>559.1</v>
      </c>
      <c r="X558" s="55"/>
      <c r="Y558" s="55"/>
      <c r="Z558" s="55"/>
      <c r="AA558" s="55"/>
      <c r="AB558" s="55"/>
      <c r="AC558" s="1"/>
      <c r="AD558" s="29"/>
      <c r="AE558" s="29"/>
      <c r="AF558" s="29"/>
      <c r="AG558" s="65"/>
    </row>
    <row r="559" spans="1:33" ht="13">
      <c r="A559" s="30">
        <v>41609.887777777803</v>
      </c>
      <c r="B559" s="55" t="s">
        <v>3586</v>
      </c>
      <c r="C559" s="121">
        <v>49</v>
      </c>
      <c r="D559" s="55" t="s">
        <v>23</v>
      </c>
      <c r="E559" s="55" t="s">
        <v>40</v>
      </c>
      <c r="F559" s="55"/>
      <c r="G559" s="83">
        <v>40589</v>
      </c>
      <c r="H559" s="35" t="s">
        <v>3587</v>
      </c>
      <c r="I559" s="55" t="s">
        <v>52</v>
      </c>
      <c r="J559" s="118" t="s">
        <v>53</v>
      </c>
      <c r="K559" s="97" t="s">
        <v>2880</v>
      </c>
      <c r="L559" s="109" t="s">
        <v>55</v>
      </c>
      <c r="M559" s="55" t="s">
        <v>2586</v>
      </c>
      <c r="N559" s="109" t="s">
        <v>32</v>
      </c>
      <c r="O559" s="35" t="s">
        <v>3588</v>
      </c>
      <c r="P559" s="55" t="s">
        <v>58</v>
      </c>
      <c r="Q559" s="55" t="s">
        <v>3589</v>
      </c>
      <c r="R559" s="55" t="s">
        <v>80</v>
      </c>
      <c r="S559" s="118" t="s">
        <v>2565</v>
      </c>
      <c r="T559" s="55"/>
      <c r="U559" s="109" t="str">
        <f t="shared" si="8"/>
        <v>40589: Las Vegas police were called to the neighborhood over a man acting erratically and trying to break into homes. The man, Tory Manvilla, had entered a home and locked himself in a bathroom. Police said he charged officers with a knife inside the home. Two officers each fired, killing him. https://drive.google.com/file/d/0B-l9Ys3cd80fdDBIQWZkVW9ITkk/edit?usp=sharing</v>
      </c>
      <c r="V559" s="98"/>
      <c r="W559" s="55">
        <v>560.1</v>
      </c>
      <c r="X559" s="55"/>
      <c r="Y559" s="55"/>
      <c r="Z559" s="55"/>
      <c r="AA559" s="55"/>
      <c r="AB559" s="55"/>
      <c r="AC559" s="1"/>
      <c r="AD559" s="29"/>
      <c r="AE559" s="29"/>
      <c r="AF559" s="29"/>
      <c r="AG559" s="65"/>
    </row>
    <row r="560" spans="1:33" ht="13">
      <c r="A560" s="30">
        <v>41609.887777777803</v>
      </c>
      <c r="B560" s="55" t="s">
        <v>3590</v>
      </c>
      <c r="C560" s="121">
        <v>21</v>
      </c>
      <c r="D560" s="55" t="s">
        <v>23</v>
      </c>
      <c r="E560" s="55" t="s">
        <v>24</v>
      </c>
      <c r="F560" s="55"/>
      <c r="G560" s="63">
        <v>40340</v>
      </c>
      <c r="H560" s="55" t="s">
        <v>3591</v>
      </c>
      <c r="I560" s="55" t="s">
        <v>52</v>
      </c>
      <c r="J560" s="118" t="s">
        <v>53</v>
      </c>
      <c r="K560" s="97" t="s">
        <v>2619</v>
      </c>
      <c r="L560" s="109" t="s">
        <v>55</v>
      </c>
      <c r="M560" s="55" t="s">
        <v>56</v>
      </c>
      <c r="N560" s="109" t="s">
        <v>32</v>
      </c>
      <c r="O560" s="35" t="s">
        <v>3592</v>
      </c>
      <c r="P560" s="55" t="s">
        <v>2625</v>
      </c>
      <c r="Q560" s="55" t="s">
        <v>3593</v>
      </c>
      <c r="R560" s="55" t="s">
        <v>80</v>
      </c>
      <c r="S560" s="118" t="s">
        <v>2565</v>
      </c>
      <c r="T560" s="55"/>
      <c r="U560" s="109" t="str">
        <f t="shared" si="8"/>
        <v>40340: A rifle shot to the head takes the life of Trevon Cole, 21, a small-time marijuana dealer who is unarmed in his apartment on East Bonanza Road when Las Vegas narcotics officers storm in. https://drive.google.com/file/d/0B-l9Ys3cd80fcmtwS0JBNmxUT1E/edit?usp=sharing</v>
      </c>
      <c r="V560" s="98"/>
      <c r="W560" s="55">
        <v>561.1</v>
      </c>
      <c r="X560" s="55"/>
      <c r="Y560" s="55"/>
      <c r="Z560" s="55"/>
      <c r="AA560" s="55"/>
      <c r="AB560" s="55"/>
      <c r="AC560" s="1"/>
      <c r="AD560" s="29"/>
      <c r="AE560" s="29"/>
      <c r="AF560" s="29"/>
      <c r="AG560" s="65"/>
    </row>
    <row r="561" spans="1:33" ht="13">
      <c r="A561" s="30">
        <v>41609.887777777803</v>
      </c>
      <c r="B561" s="55" t="s">
        <v>3594</v>
      </c>
      <c r="C561" s="121">
        <v>18</v>
      </c>
      <c r="D561" s="55" t="s">
        <v>23</v>
      </c>
      <c r="E561" s="55" t="s">
        <v>24</v>
      </c>
      <c r="F561" s="55" t="s">
        <v>3595</v>
      </c>
      <c r="G561" s="83">
        <v>39836</v>
      </c>
      <c r="H561" s="35" t="s">
        <v>3596</v>
      </c>
      <c r="I561" s="55" t="s">
        <v>2686</v>
      </c>
      <c r="J561" s="118" t="s">
        <v>53</v>
      </c>
      <c r="K561" s="97" t="s">
        <v>3416</v>
      </c>
      <c r="L561" s="109" t="s">
        <v>55</v>
      </c>
      <c r="M561" s="55" t="s">
        <v>2688</v>
      </c>
      <c r="N561" s="109" t="s">
        <v>32</v>
      </c>
      <c r="O561" s="35" t="s">
        <v>3597</v>
      </c>
      <c r="P561" s="55" t="s">
        <v>2625</v>
      </c>
      <c r="Q561" s="55" t="s">
        <v>3598</v>
      </c>
      <c r="R561" s="55" t="s">
        <v>80</v>
      </c>
      <c r="S561" s="118" t="s">
        <v>2565</v>
      </c>
      <c r="T561" s="55"/>
      <c r="U561" s="109" t="str">
        <f t="shared" si="8"/>
        <v>39836: North Las Vegas police officer tried to stop two teens for jaywalking but they ran from him. He chose to pursue Tyrise M. Bell, and the foot pursuit led to a desert lot just east of a PT's Pub. Bell tripped and the officer tackled him. During the struggle the officer hit Bell twice with a baton. He dropped the weapon and reached around to get control of Bell's arms. He felt Bell gripping a handgun and the officer pulled out a gun and told him to drop it. While wrestling with the weapon, the officer fired several times, killing Bell. An investigation found Bell's gun was the property of the U.S. Air Force. It's unclear how it came into Bell's possession. https://drive.google.com/file/d/0B-l9Ys3cd80fXy1Pb1MtcE16QVE/edit?usp=sharing</v>
      </c>
      <c r="V561" s="98"/>
      <c r="W561" s="55">
        <v>562.1</v>
      </c>
      <c r="X561" s="55"/>
      <c r="Y561" s="55"/>
      <c r="Z561" s="55"/>
      <c r="AA561" s="55"/>
      <c r="AB561" s="55"/>
      <c r="AC561" s="1"/>
      <c r="AD561" s="29"/>
      <c r="AE561" s="29"/>
      <c r="AF561" s="29"/>
      <c r="AG561" s="65"/>
    </row>
    <row r="562" spans="1:33" ht="12">
      <c r="A562" s="30">
        <v>41609.887777777803</v>
      </c>
      <c r="B562" s="109" t="s">
        <v>3599</v>
      </c>
      <c r="C562" s="121">
        <v>48</v>
      </c>
      <c r="D562" s="109" t="s">
        <v>23</v>
      </c>
      <c r="E562" s="109" t="s">
        <v>24</v>
      </c>
      <c r="F562" s="109"/>
      <c r="G562" s="42">
        <v>38491</v>
      </c>
      <c r="H562" s="109" t="s">
        <v>3600</v>
      </c>
      <c r="I562" s="109" t="s">
        <v>222</v>
      </c>
      <c r="J562" s="109" t="s">
        <v>2035</v>
      </c>
      <c r="K562" s="98" t="s">
        <v>3004</v>
      </c>
      <c r="L562" s="109" t="s">
        <v>2569</v>
      </c>
      <c r="M562" s="109" t="s">
        <v>2570</v>
      </c>
      <c r="N562" s="109" t="s">
        <v>32</v>
      </c>
      <c r="O562" s="109" t="s">
        <v>3601</v>
      </c>
      <c r="P562" s="109" t="s">
        <v>58</v>
      </c>
      <c r="Q562" s="109" t="s">
        <v>3602</v>
      </c>
      <c r="R562" s="118" t="s">
        <v>36</v>
      </c>
      <c r="S562" s="109" t="s">
        <v>2573</v>
      </c>
      <c r="T562" s="109"/>
      <c r="U562" s="109" t="str">
        <f t="shared" si="8"/>
        <v>38491: An officer approached Allen, who was outside the Cabaret strip club wildly pacing the street, kicking trashcans, and waving a knife. The officer tried to calm Allen down, but Allen apparently grabbed the officer, putting him in a chokehold. The officer quickly broke free and two squad cars squealed onto the scene. As Allen lunged with the knife, three of the four officers fired six shots; all six bullets hit Allen. http://www.portlandmercury.com/portland/behind-closed-doors/Content?oid=33703</v>
      </c>
      <c r="V562" s="98"/>
      <c r="W562" s="109">
        <v>563.1</v>
      </c>
      <c r="X562" s="109"/>
      <c r="Y562" s="109"/>
      <c r="Z562" s="109"/>
      <c r="AA562" s="109"/>
      <c r="AB562" s="109"/>
      <c r="AC562" s="113"/>
      <c r="AD562" s="29"/>
      <c r="AE562" s="29"/>
      <c r="AF562" s="29"/>
      <c r="AG562" s="65"/>
    </row>
    <row r="563" spans="1:33" ht="12">
      <c r="A563" s="30">
        <v>41609.887777777803</v>
      </c>
      <c r="B563" s="109" t="s">
        <v>3603</v>
      </c>
      <c r="C563" s="121">
        <v>26</v>
      </c>
      <c r="D563" s="109" t="s">
        <v>23</v>
      </c>
      <c r="E563" s="109" t="s">
        <v>173</v>
      </c>
      <c r="F563" s="109"/>
      <c r="G563" s="42">
        <v>39437</v>
      </c>
      <c r="H563" s="109" t="s">
        <v>3604</v>
      </c>
      <c r="I563" s="109" t="s">
        <v>2598</v>
      </c>
      <c r="J563" s="109" t="s">
        <v>85</v>
      </c>
      <c r="K563" s="98" t="s">
        <v>2599</v>
      </c>
      <c r="L563" s="109" t="s">
        <v>270</v>
      </c>
      <c r="M563" s="109" t="s">
        <v>2600</v>
      </c>
      <c r="N563" s="109" t="s">
        <v>32</v>
      </c>
      <c r="O563" s="109" t="s">
        <v>3605</v>
      </c>
      <c r="P563" s="109" t="s">
        <v>36</v>
      </c>
      <c r="Q563" s="109" t="s">
        <v>3606</v>
      </c>
      <c r="R563" s="109" t="s">
        <v>80</v>
      </c>
      <c r="S563" s="109" t="s">
        <v>2603</v>
      </c>
      <c r="T563" s="109"/>
      <c r="U563" s="109" t="str">
        <f t="shared" si="8"/>
        <v>39437: Villa was driving a car that contained three other men that had been stopped at a stop sign for some time, arousing the suspicions of residents, who called police. Two Oakland police officers responded and as they approached the vehicle they said Villa started reaching for a pistol near him. http://www.insidebayarea.com/search/ci_7805308?IADID=Search-www.insidebayarea.com-www.insidebayarea.com</v>
      </c>
      <c r="V563" s="98"/>
      <c r="W563" s="109">
        <v>564.1</v>
      </c>
      <c r="X563" s="109"/>
      <c r="Y563" s="109"/>
      <c r="Z563" s="109"/>
      <c r="AA563" s="109"/>
      <c r="AB563" s="109"/>
      <c r="AC563" s="113"/>
      <c r="AD563" s="29"/>
      <c r="AE563" s="29"/>
      <c r="AF563" s="29"/>
      <c r="AG563" s="65"/>
    </row>
    <row r="564" spans="1:33" ht="12">
      <c r="A564" s="30">
        <v>41609.887777777803</v>
      </c>
      <c r="B564" s="109" t="s">
        <v>3607</v>
      </c>
      <c r="C564" s="121">
        <v>45</v>
      </c>
      <c r="D564" s="109" t="s">
        <v>23</v>
      </c>
      <c r="E564" s="99" t="s">
        <v>82</v>
      </c>
      <c r="F564" s="109"/>
      <c r="G564" s="42">
        <v>37159</v>
      </c>
      <c r="H564" s="109" t="s">
        <v>3608</v>
      </c>
      <c r="I564" s="109" t="s">
        <v>3609</v>
      </c>
      <c r="J564" s="109" t="s">
        <v>85</v>
      </c>
      <c r="K564" s="98" t="s">
        <v>3610</v>
      </c>
      <c r="L564" s="109" t="s">
        <v>3611</v>
      </c>
      <c r="M564" s="109" t="s">
        <v>3612</v>
      </c>
      <c r="N564" s="109" t="s">
        <v>3613</v>
      </c>
      <c r="O564" s="109" t="s">
        <v>3614</v>
      </c>
      <c r="P564" s="109" t="s">
        <v>36</v>
      </c>
      <c r="Q564" s="109" t="s">
        <v>3615</v>
      </c>
      <c r="R564" s="109" t="s">
        <v>100</v>
      </c>
      <c r="S564" s="109" t="s">
        <v>37</v>
      </c>
      <c r="T564" s="109"/>
      <c r="U564" s="109" t="str">
        <f t="shared" si="8"/>
        <v>37159: Smith died during a scuffle on Sept. 25, 2001, that started with a disturbance at a McDonald's restaurant and eventually involved eight officers. http://www.1union1.com/police_lawsuits.htm</v>
      </c>
      <c r="V564" s="98"/>
      <c r="W564" s="109">
        <v>565.1</v>
      </c>
      <c r="X564" s="109"/>
      <c r="Y564" s="109"/>
      <c r="Z564" s="109"/>
      <c r="AA564" s="109"/>
      <c r="AB564" s="109"/>
      <c r="AC564" s="113"/>
      <c r="AD564" s="29"/>
      <c r="AE564" s="29"/>
      <c r="AF564" s="29"/>
      <c r="AG564" s="65"/>
    </row>
    <row r="565" spans="1:33" ht="12">
      <c r="A565" s="30">
        <v>41609.887777777803</v>
      </c>
      <c r="B565" s="109" t="s">
        <v>3616</v>
      </c>
      <c r="C565" s="121">
        <v>24</v>
      </c>
      <c r="D565" s="109" t="s">
        <v>23</v>
      </c>
      <c r="E565" s="109" t="s">
        <v>24</v>
      </c>
      <c r="F565" s="109"/>
      <c r="G565" s="42">
        <v>38323</v>
      </c>
      <c r="H565" s="109" t="s">
        <v>3617</v>
      </c>
      <c r="I565" s="109" t="s">
        <v>222</v>
      </c>
      <c r="J565" s="109" t="s">
        <v>2035</v>
      </c>
      <c r="K565" s="98" t="s">
        <v>3145</v>
      </c>
      <c r="L565" s="109" t="s">
        <v>2569</v>
      </c>
      <c r="M565" s="109" t="s">
        <v>2570</v>
      </c>
      <c r="N565" s="109" t="s">
        <v>32</v>
      </c>
      <c r="O565" s="109" t="s">
        <v>3618</v>
      </c>
      <c r="P565" s="109" t="s">
        <v>58</v>
      </c>
      <c r="Q565" s="109" t="s">
        <v>3619</v>
      </c>
      <c r="R565" s="109" t="s">
        <v>80</v>
      </c>
      <c r="S565" s="109" t="s">
        <v>2573</v>
      </c>
      <c r="T565" s="109"/>
      <c r="U565" s="109" t="str">
        <f t="shared" si="8"/>
        <v>38323: A gun battle took place after a pursuit involving a stolen vehicle. The vehicle crashed into a house. Grigsby shot two officers before being killed. http://www.portlandoregon.gov/police/pbnotify.cfm?action=ViewContent&amp;content_id=725</v>
      </c>
      <c r="V565" s="98"/>
      <c r="W565" s="109">
        <v>566.1</v>
      </c>
      <c r="X565" s="109"/>
      <c r="Y565" s="109"/>
      <c r="Z565" s="109"/>
      <c r="AA565" s="109"/>
      <c r="AB565" s="109"/>
      <c r="AC565" s="113"/>
      <c r="AD565" s="29"/>
      <c r="AE565" s="29"/>
      <c r="AF565" s="29"/>
      <c r="AG565" s="65"/>
    </row>
    <row r="566" spans="1:33" ht="12">
      <c r="A566" s="30">
        <v>41609.887777777803</v>
      </c>
      <c r="B566" s="109" t="s">
        <v>3620</v>
      </c>
      <c r="C566" s="121">
        <v>29</v>
      </c>
      <c r="D566" s="109" t="s">
        <v>23</v>
      </c>
      <c r="E566" s="109" t="s">
        <v>24</v>
      </c>
      <c r="F566" s="109" t="s">
        <v>3621</v>
      </c>
      <c r="G566" s="42">
        <v>36902</v>
      </c>
      <c r="H566" s="109" t="s">
        <v>3622</v>
      </c>
      <c r="I566" s="109" t="s">
        <v>2598</v>
      </c>
      <c r="J566" s="109" t="s">
        <v>85</v>
      </c>
      <c r="K566" s="98" t="s">
        <v>2607</v>
      </c>
      <c r="L566" s="109" t="s">
        <v>270</v>
      </c>
      <c r="M566" s="109" t="s">
        <v>2600</v>
      </c>
      <c r="N566" s="109" t="s">
        <v>32</v>
      </c>
      <c r="O566" s="109" t="s">
        <v>3623</v>
      </c>
      <c r="P566" s="109" t="s">
        <v>36</v>
      </c>
      <c r="Q566" s="109" t="s">
        <v>3624</v>
      </c>
      <c r="R566" s="109" t="s">
        <v>80</v>
      </c>
      <c r="S566" s="109" t="s">
        <v>2603</v>
      </c>
      <c r="T566" s="109"/>
      <c r="U566" s="109" t="str">
        <f t="shared" si="8"/>
        <v>36902: Two rookie Oakland patrolmen shot and killed an undercover narcotics officer  who they didn't realize was one of their own - as he arrested a suspected car thief, http://www.sfgate.com/bayarea/article/Friendly-Fire-Fells-Oakland-Officer-Two-rookies-2965432.php</v>
      </c>
      <c r="V566" s="98"/>
      <c r="W566" s="109">
        <v>567.1</v>
      </c>
      <c r="X566" s="109"/>
      <c r="Y566" s="109"/>
      <c r="Z566" s="109"/>
      <c r="AA566" s="109"/>
      <c r="AB566" s="109"/>
      <c r="AC566" s="113"/>
      <c r="AD566" s="29"/>
      <c r="AE566" s="29"/>
      <c r="AF566" s="29"/>
      <c r="AG566" s="65"/>
    </row>
    <row r="567" spans="1:33" ht="12">
      <c r="A567" s="30">
        <v>41613.891250000001</v>
      </c>
      <c r="B567" s="55" t="s">
        <v>3625</v>
      </c>
      <c r="C567" s="121">
        <v>22</v>
      </c>
      <c r="D567" s="109" t="s">
        <v>23</v>
      </c>
      <c r="E567" s="109" t="s">
        <v>24</v>
      </c>
      <c r="F567" s="109" t="s">
        <v>3626</v>
      </c>
      <c r="G567" s="63">
        <v>39814</v>
      </c>
      <c r="H567" s="109" t="s">
        <v>3627</v>
      </c>
      <c r="I567" s="109" t="s">
        <v>2598</v>
      </c>
      <c r="J567" s="55" t="s">
        <v>85</v>
      </c>
      <c r="K567" s="98" t="s">
        <v>2641</v>
      </c>
      <c r="L567" s="109" t="s">
        <v>270</v>
      </c>
      <c r="M567" s="109" t="s">
        <v>3628</v>
      </c>
      <c r="N567" s="109" t="s">
        <v>32</v>
      </c>
      <c r="O567" s="109" t="s">
        <v>3629</v>
      </c>
      <c r="P567" s="109" t="s">
        <v>3630</v>
      </c>
      <c r="Q567" s="5" t="s">
        <v>3631</v>
      </c>
      <c r="R567" s="118" t="s">
        <v>36</v>
      </c>
      <c r="S567" s="66" t="s">
        <v>208</v>
      </c>
      <c r="T567" s="109"/>
      <c r="U567" s="109" t="str">
        <f t="shared" si="8"/>
        <v>39814: A restrained and unarmed Oscar Grant was shot in the back by by Bay Area Rapid Transit police officer Johannes Mehserle. Mehserle was found guilty of involuntary manslaughter, and sentenced to two years in state prison with 292 days of credit for time already served. http://sfbayview.com/2009/oscar-grant-young-father-and-peacemaker-executed-by-bart-police/</v>
      </c>
      <c r="V567" s="98"/>
      <c r="W567" s="109">
        <v>568.1</v>
      </c>
      <c r="X567" s="109"/>
      <c r="Y567" s="109"/>
      <c r="Z567" s="109"/>
      <c r="AA567" s="109"/>
      <c r="AB567" s="109"/>
      <c r="AC567" s="113"/>
      <c r="AD567" s="29"/>
      <c r="AE567" s="29"/>
      <c r="AF567" s="29"/>
      <c r="AG567" s="65"/>
    </row>
    <row r="568" spans="1:33" ht="12">
      <c r="A568" s="30">
        <v>41656.815462963001</v>
      </c>
      <c r="B568" s="109" t="s">
        <v>3632</v>
      </c>
      <c r="C568" s="121">
        <v>37</v>
      </c>
      <c r="D568" s="109" t="s">
        <v>23</v>
      </c>
      <c r="E568" s="109" t="s">
        <v>40</v>
      </c>
      <c r="F568" s="109" t="s">
        <v>3633</v>
      </c>
      <c r="G568" s="42">
        <v>40734</v>
      </c>
      <c r="H568" s="109" t="s">
        <v>3634</v>
      </c>
      <c r="I568" s="109" t="s">
        <v>3635</v>
      </c>
      <c r="J568" s="109" t="s">
        <v>85</v>
      </c>
      <c r="K568" s="98" t="s">
        <v>3636</v>
      </c>
      <c r="L568" s="109" t="s">
        <v>404</v>
      </c>
      <c r="M568" s="109" t="s">
        <v>3637</v>
      </c>
      <c r="N568" s="109" t="s">
        <v>3638</v>
      </c>
      <c r="O568" s="109" t="s">
        <v>3639</v>
      </c>
      <c r="P568" s="109" t="s">
        <v>3640</v>
      </c>
      <c r="Q568" s="109" t="s">
        <v>3641</v>
      </c>
      <c r="R568" s="109" t="s">
        <v>100</v>
      </c>
      <c r="S568" s="109" t="s">
        <v>37</v>
      </c>
      <c r="T568" s="109"/>
      <c r="U568" s="109" t="str">
        <f t="shared" si="8"/>
        <v>40734: Kelly Thomas, 37, was hospitalized July 5 after an altercation with six Fullerton police officers at a bus depot. He died five days later after he was removed from life support. http://articles.latimes.com/2012/may/08/local/la-me-kelly-thomas-20120508</v>
      </c>
      <c r="V568" s="98"/>
      <c r="W568" s="109">
        <v>569.1</v>
      </c>
      <c r="X568" s="109"/>
      <c r="Y568" s="109"/>
      <c r="Z568" s="109"/>
      <c r="AA568" s="109"/>
      <c r="AB568" s="109"/>
      <c r="AC568" s="113"/>
      <c r="AD568" s="29"/>
      <c r="AE568" s="29"/>
      <c r="AF568" s="29"/>
      <c r="AG568" s="65"/>
    </row>
    <row r="569" spans="1:33" ht="12">
      <c r="A569" s="30">
        <v>41669.3907175926</v>
      </c>
      <c r="B569" s="109" t="s">
        <v>3642</v>
      </c>
      <c r="C569" s="121" t="s">
        <v>488</v>
      </c>
      <c r="D569" s="109" t="s">
        <v>23</v>
      </c>
      <c r="E569" s="109" t="s">
        <v>82</v>
      </c>
      <c r="F569" s="109"/>
      <c r="G569" s="42">
        <v>37649</v>
      </c>
      <c r="H569" s="109" t="s">
        <v>3643</v>
      </c>
      <c r="I569" s="109" t="s">
        <v>3253</v>
      </c>
      <c r="J569" s="109" t="s">
        <v>53</v>
      </c>
      <c r="K569" s="98" t="s">
        <v>3644</v>
      </c>
      <c r="L569" s="109" t="s">
        <v>3255</v>
      </c>
      <c r="M569" s="109" t="s">
        <v>3645</v>
      </c>
      <c r="N569" s="109" t="s">
        <v>32</v>
      </c>
      <c r="O569" s="109" t="s">
        <v>3646</v>
      </c>
      <c r="P569" s="109" t="s">
        <v>58</v>
      </c>
      <c r="Q569" s="109" t="s">
        <v>3647</v>
      </c>
      <c r="R569" s="109" t="s">
        <v>80</v>
      </c>
      <c r="S569" s="109" t="s">
        <v>3259</v>
      </c>
      <c r="T569" s="109"/>
      <c r="U569" s="109" t="str">
        <f t="shared" si="8"/>
        <v>37649: Ian Dunwoodie was shot and killed by Washoe County sheriff's deputies while fleeing from Sparks Justice Court. Sparks City Council approved a $50,000 settlement for wrongful death with the family. https://drive.google.com/file/d/0B-l9Ys3cd80fUHFzV0xiVWVJejA/edit?usp=sharing</v>
      </c>
      <c r="V569" s="98"/>
      <c r="W569" s="109">
        <v>570.1</v>
      </c>
      <c r="X569" s="109"/>
      <c r="Y569" s="109"/>
      <c r="Z569" s="109"/>
      <c r="AA569" s="109"/>
      <c r="AB569" s="109"/>
      <c r="AC569" s="113"/>
      <c r="AD569" s="29"/>
      <c r="AE569" s="29"/>
      <c r="AF569" s="29"/>
      <c r="AG569" s="65"/>
    </row>
    <row r="570" spans="1:33" ht="14">
      <c r="A570" s="30">
        <v>41670.474050925899</v>
      </c>
      <c r="B570" s="99" t="s">
        <v>3648</v>
      </c>
      <c r="C570" s="121" t="s">
        <v>266</v>
      </c>
      <c r="D570" s="99" t="s">
        <v>23</v>
      </c>
      <c r="E570" s="99" t="s">
        <v>40</v>
      </c>
      <c r="F570" s="99"/>
      <c r="G570" s="42">
        <v>38755</v>
      </c>
      <c r="H570" s="99" t="s">
        <v>3649</v>
      </c>
      <c r="I570" s="99" t="s">
        <v>3300</v>
      </c>
      <c r="J570" s="99" t="s">
        <v>53</v>
      </c>
      <c r="K570" s="17" t="s">
        <v>3650</v>
      </c>
      <c r="L570" s="99" t="s">
        <v>3255</v>
      </c>
      <c r="M570" s="99" t="s">
        <v>3651</v>
      </c>
      <c r="N570" s="99" t="s">
        <v>32</v>
      </c>
      <c r="O570" s="99" t="s">
        <v>3652</v>
      </c>
      <c r="P570" s="99" t="s">
        <v>58</v>
      </c>
      <c r="Q570" s="99" t="s">
        <v>3653</v>
      </c>
      <c r="R570" s="112" t="s">
        <v>3654</v>
      </c>
      <c r="S570" s="99" t="s">
        <v>3305</v>
      </c>
      <c r="T570" s="99"/>
      <c r="U570" s="109" t="str">
        <f t="shared" si="8"/>
        <v>38755: A scuffle with two probation officers ended in Tallman's death when he was told he was going to be jailed for using methamphetamine. He was a convicted felon. http://www.ar15.com/archive/topic.html?b=8&amp;f=22&amp;t=223140</v>
      </c>
      <c r="V570" s="98"/>
      <c r="W570" s="109">
        <v>571.1</v>
      </c>
      <c r="X570" s="109"/>
      <c r="Y570" s="109"/>
      <c r="Z570" s="109"/>
      <c r="AA570" s="109"/>
      <c r="AB570" s="109"/>
      <c r="AC570" s="113"/>
      <c r="AD570" s="29"/>
      <c r="AE570" s="29"/>
      <c r="AF570" s="29"/>
      <c r="AG570" s="65"/>
    </row>
    <row r="571" spans="1:33" ht="14">
      <c r="A571" s="30">
        <v>41670.474050925899</v>
      </c>
      <c r="B571" s="99" t="s">
        <v>3655</v>
      </c>
      <c r="C571" s="121" t="s">
        <v>3656</v>
      </c>
      <c r="D571" s="99" t="s">
        <v>23</v>
      </c>
      <c r="E571" s="99" t="s">
        <v>40</v>
      </c>
      <c r="F571" s="99"/>
      <c r="G571" s="42">
        <v>39762</v>
      </c>
      <c r="H571" s="99" t="s">
        <v>3657</v>
      </c>
      <c r="I571" s="99" t="s">
        <v>3253</v>
      </c>
      <c r="J571" s="99" t="s">
        <v>53</v>
      </c>
      <c r="K571" s="17" t="s">
        <v>3644</v>
      </c>
      <c r="L571" s="99" t="s">
        <v>3255</v>
      </c>
      <c r="M571" s="99" t="s">
        <v>3645</v>
      </c>
      <c r="N571" s="99" t="s">
        <v>32</v>
      </c>
      <c r="O571" s="99" t="s">
        <v>3658</v>
      </c>
      <c r="P571" s="99" t="s">
        <v>58</v>
      </c>
      <c r="Q571" s="99" t="s">
        <v>3659</v>
      </c>
      <c r="R571" s="112" t="s">
        <v>100</v>
      </c>
      <c r="S571" s="109" t="s">
        <v>3259</v>
      </c>
      <c r="T571" s="109"/>
      <c r="U571" s="109" t="str">
        <f t="shared" si="8"/>
        <v>39762: Dale Mattson was found dead in his Sun Valley home Monday afternoon, following a two-day stand-off that involved exchanging gunfire with officers. https://drive.google.com/file/d/0B-l9Ys3cd80fcERyV2Nmc292T00/edit?usp=sharing</v>
      </c>
      <c r="V571" s="98"/>
      <c r="W571" s="109">
        <v>572.1</v>
      </c>
      <c r="X571" s="109"/>
      <c r="Y571" s="109"/>
      <c r="Z571" s="109"/>
      <c r="AA571" s="109"/>
      <c r="AB571" s="109"/>
      <c r="AC571" s="113"/>
      <c r="AD571" s="29"/>
      <c r="AE571" s="29"/>
      <c r="AF571" s="29"/>
      <c r="AG571" s="65"/>
    </row>
    <row r="572" spans="1:33" ht="14">
      <c r="A572" s="30">
        <v>41670.474050925899</v>
      </c>
      <c r="B572" s="99" t="s">
        <v>3660</v>
      </c>
      <c r="C572" s="121" t="s">
        <v>488</v>
      </c>
      <c r="D572" s="99" t="s">
        <v>23</v>
      </c>
      <c r="E572" s="99" t="s">
        <v>40</v>
      </c>
      <c r="F572" s="99"/>
      <c r="G572" s="42">
        <v>36542</v>
      </c>
      <c r="H572" s="99" t="s">
        <v>3661</v>
      </c>
      <c r="I572" s="99" t="s">
        <v>3300</v>
      </c>
      <c r="J572" s="99" t="s">
        <v>53</v>
      </c>
      <c r="K572" s="17" t="s">
        <v>3650</v>
      </c>
      <c r="L572" s="99" t="s">
        <v>3255</v>
      </c>
      <c r="M572" s="99" t="s">
        <v>3387</v>
      </c>
      <c r="N572" s="99" t="s">
        <v>32</v>
      </c>
      <c r="O572" s="99" t="s">
        <v>3662</v>
      </c>
      <c r="P572" s="99" t="s">
        <v>36</v>
      </c>
      <c r="Q572" s="99" t="s">
        <v>3663</v>
      </c>
      <c r="R572" s="112" t="s">
        <v>100</v>
      </c>
      <c r="S572" s="99" t="s">
        <v>3305</v>
      </c>
      <c r="T572" s="99"/>
      <c r="U572" s="109" t="str">
        <f t="shared" si="8"/>
        <v>36542: While being chased by Reno Police, Lopez apparently intentionally shot himself in the head. https://drive.google.com/file/d/0B-l9Ys3cd80fYnpReVlkTjJqN00/edit?usp=sharing</v>
      </c>
      <c r="V572" s="98"/>
      <c r="W572" s="109">
        <v>573.1</v>
      </c>
      <c r="X572" s="109"/>
      <c r="Y572" s="109"/>
      <c r="Z572" s="109"/>
      <c r="AA572" s="109"/>
      <c r="AB572" s="109"/>
      <c r="AC572" s="113"/>
      <c r="AD572" s="29"/>
      <c r="AE572" s="29"/>
      <c r="AF572" s="29"/>
      <c r="AG572" s="65"/>
    </row>
    <row r="573" spans="1:33" ht="14">
      <c r="A573" s="30">
        <v>41670.474050925899</v>
      </c>
      <c r="B573" s="99" t="s">
        <v>3664</v>
      </c>
      <c r="C573" s="121" t="s">
        <v>780</v>
      </c>
      <c r="D573" s="99" t="s">
        <v>23</v>
      </c>
      <c r="E573" s="99" t="s">
        <v>40</v>
      </c>
      <c r="F573" s="99"/>
      <c r="G573" s="42">
        <v>41328</v>
      </c>
      <c r="H573" s="99" t="s">
        <v>3665</v>
      </c>
      <c r="I573" s="99" t="s">
        <v>3253</v>
      </c>
      <c r="J573" s="99" t="s">
        <v>53</v>
      </c>
      <c r="K573" s="17" t="s">
        <v>3666</v>
      </c>
      <c r="L573" s="99" t="s">
        <v>3255</v>
      </c>
      <c r="M573" s="99" t="s">
        <v>3387</v>
      </c>
      <c r="N573" s="99" t="s">
        <v>32</v>
      </c>
      <c r="O573" s="99" t="s">
        <v>3667</v>
      </c>
      <c r="P573" s="99" t="s">
        <v>58</v>
      </c>
      <c r="Q573" s="109" t="s">
        <v>3668</v>
      </c>
      <c r="R573" s="112" t="s">
        <v>100</v>
      </c>
      <c r="S573" s="109" t="s">
        <v>3259</v>
      </c>
      <c r="T573" s="109"/>
      <c r="U573" s="109" t="str">
        <f t="shared" si="8"/>
        <v>41328: As officers arrived at the home near Idlewild Park, an officer perceived a threat, pulled his gun and fired, killing David Krambs. A woman who was also present was not injured. https://drive.google.com/file/d/0B-l9Ys3cd80fcU0wUXJmOEFBcnc/view?usp=sharing</v>
      </c>
      <c r="V573" s="98"/>
      <c r="W573" s="109">
        <v>574.1</v>
      </c>
      <c r="X573" s="109"/>
      <c r="Y573" s="109"/>
      <c r="Z573" s="109"/>
      <c r="AA573" s="109"/>
      <c r="AB573" s="109"/>
      <c r="AC573" s="113"/>
      <c r="AD573" s="29"/>
      <c r="AE573" s="29"/>
      <c r="AF573" s="29"/>
      <c r="AG573" s="65"/>
    </row>
    <row r="574" spans="1:33" ht="14">
      <c r="A574" s="30">
        <v>41670.474050925899</v>
      </c>
      <c r="B574" s="99" t="s">
        <v>3669</v>
      </c>
      <c r="C574" s="121" t="s">
        <v>1255</v>
      </c>
      <c r="D574" s="99" t="s">
        <v>23</v>
      </c>
      <c r="E574" s="99" t="s">
        <v>40</v>
      </c>
      <c r="F574" s="99" t="s">
        <v>3670</v>
      </c>
      <c r="G574" s="42">
        <v>41302</v>
      </c>
      <c r="H574" s="99" t="s">
        <v>3671</v>
      </c>
      <c r="I574" s="99" t="s">
        <v>3672</v>
      </c>
      <c r="J574" s="99" t="s">
        <v>53</v>
      </c>
      <c r="K574" s="17" t="s">
        <v>3673</v>
      </c>
      <c r="L574" s="99" t="s">
        <v>3674</v>
      </c>
      <c r="M574" s="99" t="s">
        <v>2593</v>
      </c>
      <c r="N574" s="99" t="s">
        <v>3675</v>
      </c>
      <c r="O574" s="99" t="s">
        <v>3676</v>
      </c>
      <c r="P574" s="99" t="s">
        <v>36</v>
      </c>
      <c r="Q574" s="99" t="s">
        <v>3677</v>
      </c>
      <c r="R574" s="112" t="s">
        <v>80</v>
      </c>
      <c r="S574" s="99" t="s">
        <v>3305</v>
      </c>
      <c r="T574" s="99"/>
      <c r="U574" s="109" t="str">
        <f t="shared" si="8"/>
        <v>41302: During a traffic stop, Devin Peterson, a felon on probation for carrying a concealed weapon, managed to steal a trooper's cruiser and use his shotgun to carjack another vehicle. The chase ended with Peterson shooting himself in the chest with the officer's weapon near Fernley. Some 109 pounds of pot was found wrapped in packages in the back of the vehicle. http://www.huffingtonpost.com/2013/02/01/devin-peterson-100-pounds-marijuana-carjacking-police_n_2598163.html</v>
      </c>
      <c r="V574" s="98"/>
      <c r="W574" s="109">
        <v>575.1</v>
      </c>
      <c r="X574" s="109"/>
      <c r="Y574" s="109"/>
      <c r="Z574" s="109"/>
      <c r="AA574" s="109"/>
      <c r="AB574" s="109"/>
      <c r="AC574" s="113"/>
      <c r="AD574" s="29"/>
      <c r="AE574" s="29"/>
      <c r="AF574" s="29"/>
      <c r="AG574" s="65"/>
    </row>
    <row r="575" spans="1:33" ht="14">
      <c r="A575" s="30">
        <v>41670.474050925899</v>
      </c>
      <c r="B575" s="99" t="s">
        <v>3678</v>
      </c>
      <c r="C575" s="121" t="s">
        <v>1889</v>
      </c>
      <c r="D575" s="99" t="s">
        <v>23</v>
      </c>
      <c r="E575" s="99" t="s">
        <v>40</v>
      </c>
      <c r="F575" s="99"/>
      <c r="G575" s="42">
        <v>40791</v>
      </c>
      <c r="H575" s="99" t="s">
        <v>3679</v>
      </c>
      <c r="I575" s="99" t="s">
        <v>3300</v>
      </c>
      <c r="J575" s="99" t="s">
        <v>53</v>
      </c>
      <c r="K575" s="17" t="s">
        <v>3301</v>
      </c>
      <c r="L575" s="99" t="s">
        <v>3255</v>
      </c>
      <c r="M575" s="99" t="s">
        <v>3387</v>
      </c>
      <c r="N575" s="99" t="s">
        <v>32</v>
      </c>
      <c r="O575" s="99" t="s">
        <v>3680</v>
      </c>
      <c r="P575" s="99" t="s">
        <v>58</v>
      </c>
      <c r="Q575" s="109" t="s">
        <v>3681</v>
      </c>
      <c r="R575" s="112" t="s">
        <v>80</v>
      </c>
      <c r="S575" s="109" t="s">
        <v>3259</v>
      </c>
      <c r="T575" s="109"/>
      <c r="U575" s="109" t="str">
        <f t="shared" si="8"/>
        <v>40791: Reno police responded to a report of a shooting. As they were looking, they encountered Larson, who shot at them. They returned fire and killed him. https://drive.google.com/file/d/0B-l9Ys3cd80fMS13RzRyM1loWEE/edit?usp=sharing</v>
      </c>
      <c r="V575" s="98"/>
      <c r="W575" s="109">
        <v>576.1</v>
      </c>
      <c r="X575" s="109"/>
      <c r="Y575" s="109"/>
      <c r="Z575" s="109"/>
      <c r="AA575" s="109"/>
      <c r="AB575" s="109"/>
      <c r="AC575" s="113"/>
      <c r="AD575" s="29"/>
      <c r="AE575" s="29"/>
      <c r="AF575" s="29"/>
      <c r="AG575" s="65"/>
    </row>
    <row r="576" spans="1:33" ht="14">
      <c r="A576" s="30">
        <v>41670.474050925899</v>
      </c>
      <c r="B576" s="99" t="s">
        <v>3682</v>
      </c>
      <c r="C576" s="121" t="s">
        <v>3683</v>
      </c>
      <c r="D576" s="99" t="s">
        <v>23</v>
      </c>
      <c r="E576" s="99" t="s">
        <v>40</v>
      </c>
      <c r="F576" s="99" t="s">
        <v>3684</v>
      </c>
      <c r="G576" s="42">
        <v>41047</v>
      </c>
      <c r="H576" s="99" t="s">
        <v>3685</v>
      </c>
      <c r="I576" s="99" t="s">
        <v>3300</v>
      </c>
      <c r="J576" s="99" t="s">
        <v>53</v>
      </c>
      <c r="K576" s="17" t="s">
        <v>3650</v>
      </c>
      <c r="L576" s="99" t="s">
        <v>3255</v>
      </c>
      <c r="M576" s="99" t="s">
        <v>3387</v>
      </c>
      <c r="N576" s="99" t="s">
        <v>32</v>
      </c>
      <c r="O576" s="99" t="s">
        <v>3686</v>
      </c>
      <c r="P576" s="99" t="s">
        <v>58</v>
      </c>
      <c r="Q576" s="109" t="s">
        <v>3687</v>
      </c>
      <c r="R576" s="112" t="s">
        <v>80</v>
      </c>
      <c r="S576" s="99" t="s">
        <v>3391</v>
      </c>
      <c r="T576" s="99"/>
      <c r="U576" s="109" t="str">
        <f t="shared" si="8"/>
        <v>41047: Shot during a stolen vehicle stop. https://drive.google.com/file/d/0B-l9Ys3cd80fcG1QQ1B6aGZpRUU/edit?usp=sharing</v>
      </c>
      <c r="V576" s="98"/>
      <c r="W576" s="109">
        <v>577.1</v>
      </c>
      <c r="X576" s="109"/>
      <c r="Y576" s="109"/>
      <c r="Z576" s="109"/>
      <c r="AA576" s="109"/>
      <c r="AB576" s="109"/>
      <c r="AC576" s="113"/>
      <c r="AD576" s="29"/>
      <c r="AE576" s="29"/>
      <c r="AF576" s="29"/>
      <c r="AG576" s="65"/>
    </row>
    <row r="577" spans="1:33" ht="14">
      <c r="A577" s="30">
        <v>41670.474050925899</v>
      </c>
      <c r="B577" s="99" t="s">
        <v>3688</v>
      </c>
      <c r="C577" s="121" t="s">
        <v>3689</v>
      </c>
      <c r="D577" s="99" t="s">
        <v>23</v>
      </c>
      <c r="E577" s="99" t="s">
        <v>173</v>
      </c>
      <c r="F577" s="99"/>
      <c r="G577" s="42">
        <v>37046</v>
      </c>
      <c r="H577" s="99" t="s">
        <v>3690</v>
      </c>
      <c r="I577" s="99" t="s">
        <v>3300</v>
      </c>
      <c r="J577" s="99" t="s">
        <v>53</v>
      </c>
      <c r="K577" s="17" t="s">
        <v>3301</v>
      </c>
      <c r="L577" s="99" t="s">
        <v>3255</v>
      </c>
      <c r="M577" s="99" t="s">
        <v>3387</v>
      </c>
      <c r="N577" s="99" t="s">
        <v>32</v>
      </c>
      <c r="O577" s="99" t="s">
        <v>3691</v>
      </c>
      <c r="P577" s="99" t="s">
        <v>36</v>
      </c>
      <c r="Q577" s="99" t="s">
        <v>3692</v>
      </c>
      <c r="R577" s="112" t="s">
        <v>80</v>
      </c>
      <c r="S577" s="99" t="s">
        <v>3305</v>
      </c>
      <c r="T577" s="99"/>
      <c r="U577" s="109" t="str">
        <f t="shared" si="8"/>
        <v>37046: Police say that Rodriguez threw a baseball bat at a car (possibly a rival gang) and then fired into the vehicle with a .380 semi-automatic handgun. Roney shouted, in English, that he was a police officer and to drop the gun. Rodriguez couldn’t speak English. Rodriguez didn’t drop the gun. Roney fired five shots killing him. http://www.newsreview.com/reno/gangs-cops-issues-of/content?oid=37925</v>
      </c>
      <c r="V577" s="98"/>
      <c r="W577" s="109">
        <v>578.1</v>
      </c>
      <c r="X577" s="109"/>
      <c r="Y577" s="109"/>
      <c r="Z577" s="109"/>
      <c r="AA577" s="109"/>
      <c r="AB577" s="109"/>
      <c r="AC577" s="113"/>
      <c r="AD577" s="29"/>
      <c r="AE577" s="29"/>
      <c r="AF577" s="29"/>
      <c r="AG577" s="65"/>
    </row>
    <row r="578" spans="1:33" ht="14">
      <c r="A578" s="30">
        <v>41670.474050925899</v>
      </c>
      <c r="B578" s="99" t="s">
        <v>3693</v>
      </c>
      <c r="C578" s="121" t="s">
        <v>1889</v>
      </c>
      <c r="D578" s="99" t="s">
        <v>23</v>
      </c>
      <c r="E578" s="99" t="s">
        <v>40</v>
      </c>
      <c r="F578" s="99"/>
      <c r="G578" s="42">
        <v>37245</v>
      </c>
      <c r="H578" s="99" t="s">
        <v>3694</v>
      </c>
      <c r="I578" s="99" t="s">
        <v>3300</v>
      </c>
      <c r="J578" s="99" t="s">
        <v>53</v>
      </c>
      <c r="K578" s="17" t="s">
        <v>3301</v>
      </c>
      <c r="L578" s="99" t="s">
        <v>3255</v>
      </c>
      <c r="M578" s="99" t="s">
        <v>3387</v>
      </c>
      <c r="N578" s="99" t="s">
        <v>32</v>
      </c>
      <c r="O578" s="99" t="s">
        <v>3695</v>
      </c>
      <c r="P578" s="99" t="s">
        <v>36</v>
      </c>
      <c r="Q578" s="99" t="s">
        <v>3696</v>
      </c>
      <c r="R578" s="112" t="s">
        <v>3654</v>
      </c>
      <c r="S578" s="99" t="s">
        <v>3305</v>
      </c>
      <c r="T578" s="99"/>
      <c r="U578" s="109" t="str">
        <f t="shared" ref="U578:U641" si="9">CONCATENATE(G578, ": ", O578, " ", Q578)</f>
        <v>37245: Violett's wife called police to say he was drunk and needed to be detoxed. When police arrived, he took his infant daughter hostage. He was walking toward a police car with the gun at his daughter's head when an officer shot him in the face. https://drive.google.com/file/d/0B-l9Ys3cd80fdEJDSWZ6TUZqTkE/edit?usp=sharing</v>
      </c>
      <c r="V578" s="98"/>
      <c r="W578" s="109">
        <v>579.1</v>
      </c>
      <c r="X578" s="109"/>
      <c r="Y578" s="109"/>
      <c r="Z578" s="109"/>
      <c r="AA578" s="109"/>
      <c r="AB578" s="109"/>
      <c r="AC578" s="113"/>
      <c r="AD578" s="29"/>
      <c r="AE578" s="29"/>
      <c r="AF578" s="29"/>
      <c r="AG578" s="65"/>
    </row>
    <row r="579" spans="1:33" ht="14">
      <c r="A579" s="30">
        <v>41670.474050925899</v>
      </c>
      <c r="B579" s="99" t="s">
        <v>3697</v>
      </c>
      <c r="C579" s="121" t="s">
        <v>520</v>
      </c>
      <c r="D579" s="99" t="s">
        <v>23</v>
      </c>
      <c r="E579" s="99" t="s">
        <v>40</v>
      </c>
      <c r="F579" s="99"/>
      <c r="G579" s="42">
        <v>37964</v>
      </c>
      <c r="H579" s="99" t="s">
        <v>3698</v>
      </c>
      <c r="I579" s="99" t="s">
        <v>3253</v>
      </c>
      <c r="J579" s="99" t="s">
        <v>53</v>
      </c>
      <c r="K579" s="17" t="s">
        <v>3644</v>
      </c>
      <c r="L579" s="99" t="s">
        <v>3255</v>
      </c>
      <c r="M579" s="99" t="s">
        <v>3256</v>
      </c>
      <c r="N579" s="99" t="s">
        <v>32</v>
      </c>
      <c r="O579" s="99" t="s">
        <v>3699</v>
      </c>
      <c r="P579" s="99" t="s">
        <v>36</v>
      </c>
      <c r="Q579" s="99" t="s">
        <v>3700</v>
      </c>
      <c r="R579" s="112" t="s">
        <v>80</v>
      </c>
      <c r="S579" s="109" t="s">
        <v>3259</v>
      </c>
      <c r="T579" s="109"/>
      <c r="U579" s="109" t="str">
        <f t="shared" si="9"/>
        <v>37964: Sparks officers were attempting to arrest McCoy at the 7-Eleven on 15th and Prater. He rammed one of the officer's cars with his car.Police fired and killed him. https://drive.google.com/file/d/0B-l9Ys3cd80fLWprM2NyMm9tVjg/edit?usp=sharing</v>
      </c>
      <c r="V579" s="98"/>
      <c r="W579" s="109">
        <v>580.1</v>
      </c>
      <c r="X579" s="109"/>
      <c r="Y579" s="109"/>
      <c r="Z579" s="109"/>
      <c r="AA579" s="109"/>
      <c r="AB579" s="109"/>
      <c r="AC579" s="113"/>
      <c r="AD579" s="29"/>
      <c r="AE579" s="29"/>
      <c r="AF579" s="29"/>
      <c r="AG579" s="65"/>
    </row>
    <row r="580" spans="1:33" ht="14">
      <c r="A580" s="30">
        <v>41670.474050925899</v>
      </c>
      <c r="B580" s="99" t="s">
        <v>3701</v>
      </c>
      <c r="C580" s="121" t="s">
        <v>3656</v>
      </c>
      <c r="D580" s="99" t="s">
        <v>23</v>
      </c>
      <c r="E580" s="99" t="s">
        <v>82</v>
      </c>
      <c r="F580" s="99"/>
      <c r="G580" s="42">
        <v>41570</v>
      </c>
      <c r="H580" s="99" t="s">
        <v>3702</v>
      </c>
      <c r="I580" s="99" t="s">
        <v>3703</v>
      </c>
      <c r="J580" s="99" t="s">
        <v>53</v>
      </c>
      <c r="K580" s="17" t="s">
        <v>3704</v>
      </c>
      <c r="L580" s="99" t="s">
        <v>603</v>
      </c>
      <c r="M580" s="99" t="s">
        <v>3705</v>
      </c>
      <c r="N580" s="99" t="s">
        <v>32</v>
      </c>
      <c r="O580" s="99" t="s">
        <v>3706</v>
      </c>
      <c r="P580" s="99" t="s">
        <v>36</v>
      </c>
      <c r="Q580" s="99" t="s">
        <v>3707</v>
      </c>
      <c r="R580" s="112" t="s">
        <v>36</v>
      </c>
      <c r="S580" s="99" t="s">
        <v>3305</v>
      </c>
      <c r="T580" s="99"/>
      <c r="U580" s="109" t="str">
        <f t="shared" si="9"/>
        <v>41570: 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 http://www.kolotv.com/news/northernnevadanews/headlines/Officer-Involved-Shooting-in-Golconda-229049751.html</v>
      </c>
      <c r="V580" s="98"/>
      <c r="W580" s="109">
        <v>581.1</v>
      </c>
      <c r="X580" s="109"/>
      <c r="Y580" s="109"/>
      <c r="Z580" s="109"/>
      <c r="AA580" s="109"/>
      <c r="AB580" s="109"/>
      <c r="AC580" s="113"/>
      <c r="AD580" s="29"/>
      <c r="AE580" s="29"/>
      <c r="AF580" s="29"/>
      <c r="AG580" s="65"/>
    </row>
    <row r="581" spans="1:33" ht="14">
      <c r="A581" s="30">
        <v>41670.474050925899</v>
      </c>
      <c r="B581" s="99" t="s">
        <v>3708</v>
      </c>
      <c r="C581" s="121" t="s">
        <v>3709</v>
      </c>
      <c r="D581" s="99" t="s">
        <v>23</v>
      </c>
      <c r="E581" s="99" t="s">
        <v>40</v>
      </c>
      <c r="F581" s="99"/>
      <c r="G581" s="42">
        <v>39283</v>
      </c>
      <c r="H581" s="99" t="s">
        <v>3710</v>
      </c>
      <c r="I581" s="99" t="s">
        <v>3300</v>
      </c>
      <c r="J581" s="99" t="s">
        <v>53</v>
      </c>
      <c r="K581" s="17" t="s">
        <v>3650</v>
      </c>
      <c r="L581" s="99" t="s">
        <v>3255</v>
      </c>
      <c r="M581" s="99" t="s">
        <v>3387</v>
      </c>
      <c r="N581" s="99" t="s">
        <v>32</v>
      </c>
      <c r="O581" s="99" t="s">
        <v>3711</v>
      </c>
      <c r="P581" s="99" t="s">
        <v>36</v>
      </c>
      <c r="Q581" s="109" t="s">
        <v>3712</v>
      </c>
      <c r="R581" s="112" t="s">
        <v>100</v>
      </c>
      <c r="S581" s="99" t="s">
        <v>3305</v>
      </c>
      <c r="T581" s="99"/>
      <c r="U581" s="109" t="str">
        <f t="shared" si="9"/>
        <v>39283: Police were called when neighbors reported Parsons was firing shots in the air, and he pointed his gun and shot twice at police. https://drive.google.com/file/d/0B-l9Ys3cd80fTF9vNTVOWDQxQlk/edit?usp=sharing</v>
      </c>
      <c r="V581" s="98"/>
      <c r="W581" s="109">
        <v>582.1</v>
      </c>
      <c r="X581" s="109"/>
      <c r="Y581" s="109"/>
      <c r="Z581" s="109"/>
      <c r="AA581" s="109"/>
      <c r="AB581" s="109"/>
      <c r="AC581" s="113"/>
      <c r="AD581" s="29"/>
      <c r="AE581" s="29"/>
      <c r="AF581" s="29"/>
      <c r="AG581" s="65"/>
    </row>
    <row r="582" spans="1:33" ht="14">
      <c r="A582" s="30">
        <v>41670.474050925899</v>
      </c>
      <c r="B582" s="99" t="s">
        <v>3713</v>
      </c>
      <c r="C582" s="121" t="s">
        <v>647</v>
      </c>
      <c r="D582" s="99" t="s">
        <v>23</v>
      </c>
      <c r="E582" s="99" t="s">
        <v>40</v>
      </c>
      <c r="F582" s="99"/>
      <c r="G582" s="42">
        <v>37370</v>
      </c>
      <c r="H582" s="99" t="s">
        <v>3714</v>
      </c>
      <c r="I582" s="99" t="s">
        <v>3300</v>
      </c>
      <c r="J582" s="99" t="s">
        <v>53</v>
      </c>
      <c r="K582" s="17" t="s">
        <v>3715</v>
      </c>
      <c r="L582" s="99" t="s">
        <v>3255</v>
      </c>
      <c r="M582" s="99" t="s">
        <v>3387</v>
      </c>
      <c r="N582" s="99" t="s">
        <v>32</v>
      </c>
      <c r="O582" s="99" t="s">
        <v>3716</v>
      </c>
      <c r="P582" s="99" t="s">
        <v>36</v>
      </c>
      <c r="Q582" s="99" t="s">
        <v>3717</v>
      </c>
      <c r="R582" s="112" t="s">
        <v>219</v>
      </c>
      <c r="S582" s="99" t="s">
        <v>3305</v>
      </c>
      <c r="T582" s="99"/>
      <c r="U582" s="109" t="str">
        <f t="shared" si="9"/>
        <v>37370: A drunken driving suspect, Lehman approached three officers with a rock. He'd threatened suicide earlier that day. http://www.kolotv.com/home/headlines/892646.html</v>
      </c>
      <c r="V582" s="98"/>
      <c r="W582" s="109">
        <v>583.1</v>
      </c>
      <c r="X582" s="109"/>
      <c r="Y582" s="109"/>
      <c r="Z582" s="109"/>
      <c r="AA582" s="109"/>
      <c r="AB582" s="109"/>
      <c r="AC582" s="113"/>
      <c r="AD582" s="29"/>
      <c r="AE582" s="29"/>
      <c r="AF582" s="29"/>
      <c r="AG582" s="65"/>
    </row>
    <row r="583" spans="1:33" ht="14">
      <c r="A583" s="30">
        <v>41670.474050925899</v>
      </c>
      <c r="B583" s="99" t="s">
        <v>3718</v>
      </c>
      <c r="C583" s="121" t="s">
        <v>2126</v>
      </c>
      <c r="D583" s="99" t="s">
        <v>23</v>
      </c>
      <c r="E583" s="99" t="s">
        <v>24</v>
      </c>
      <c r="F583" s="99" t="s">
        <v>3719</v>
      </c>
      <c r="G583" s="42">
        <v>41466</v>
      </c>
      <c r="H583" s="99" t="s">
        <v>3720</v>
      </c>
      <c r="I583" s="99" t="s">
        <v>3300</v>
      </c>
      <c r="J583" s="99" t="s">
        <v>53</v>
      </c>
      <c r="K583" s="17" t="s">
        <v>3721</v>
      </c>
      <c r="L583" s="99" t="s">
        <v>3255</v>
      </c>
      <c r="M583" s="99" t="s">
        <v>3722</v>
      </c>
      <c r="N583" s="99" t="s">
        <v>32</v>
      </c>
      <c r="O583" s="99" t="s">
        <v>3723</v>
      </c>
      <c r="P583" s="99" t="s">
        <v>36</v>
      </c>
      <c r="Q583" s="109" t="s">
        <v>3724</v>
      </c>
      <c r="R583" s="112" t="s">
        <v>100</v>
      </c>
      <c r="S583" s="109" t="s">
        <v>3259</v>
      </c>
      <c r="T583" s="109"/>
      <c r="U583" s="109" t="str">
        <f t="shared" si="9"/>
        <v>41466: Kenny Stafford was shot and killed by police after walking through a neighborhood with a gun on July 11, 2013. The active duty serviceman was said to be suffering from PTSD and suicidal. https://drive.google.com/file/d/0B-l9Ys3cd80fLWpxZFZyY1IwRW8/edit?usp=sharing</v>
      </c>
      <c r="V583" s="98"/>
      <c r="W583" s="109">
        <v>584.1</v>
      </c>
      <c r="X583" s="109"/>
      <c r="Y583" s="109"/>
      <c r="Z583" s="109"/>
      <c r="AA583" s="109"/>
      <c r="AB583" s="109"/>
      <c r="AC583" s="113"/>
      <c r="AD583" s="29"/>
      <c r="AE583" s="29"/>
      <c r="AF583" s="29"/>
      <c r="AG583" s="65"/>
    </row>
    <row r="584" spans="1:33" ht="14">
      <c r="A584" s="30">
        <v>41670.474050925899</v>
      </c>
      <c r="B584" s="99" t="s">
        <v>3725</v>
      </c>
      <c r="C584" s="121" t="s">
        <v>549</v>
      </c>
      <c r="D584" s="99" t="s">
        <v>23</v>
      </c>
      <c r="E584" s="99" t="s">
        <v>40</v>
      </c>
      <c r="F584" s="99"/>
      <c r="G584" s="42">
        <v>41432</v>
      </c>
      <c r="H584" s="99" t="s">
        <v>3726</v>
      </c>
      <c r="I584" s="99" t="s">
        <v>3300</v>
      </c>
      <c r="J584" s="99" t="s">
        <v>53</v>
      </c>
      <c r="K584" s="17" t="s">
        <v>3715</v>
      </c>
      <c r="L584" s="99" t="s">
        <v>3255</v>
      </c>
      <c r="M584" s="109" t="s">
        <v>3645</v>
      </c>
      <c r="N584" s="99" t="s">
        <v>32</v>
      </c>
      <c r="O584" s="99" t="s">
        <v>3727</v>
      </c>
      <c r="P584" s="99" t="s">
        <v>58</v>
      </c>
      <c r="Q584" s="99" t="s">
        <v>3728</v>
      </c>
      <c r="R584" s="112" t="s">
        <v>80</v>
      </c>
      <c r="S584" s="99" t="s">
        <v>3305</v>
      </c>
      <c r="T584" s="99"/>
      <c r="U584" s="109" t="str">
        <f t="shared" si="9"/>
        <v>41432: 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 http://www.kolotv.com/home/headlines/Shots-210565461.html</v>
      </c>
      <c r="V584" s="98"/>
      <c r="W584" s="109">
        <v>585.1</v>
      </c>
      <c r="X584" s="109"/>
      <c r="Y584" s="109"/>
      <c r="Z584" s="109"/>
      <c r="AA584" s="109"/>
      <c r="AB584" s="109"/>
      <c r="AC584" s="113"/>
      <c r="AD584" s="29"/>
      <c r="AE584" s="29"/>
      <c r="AF584" s="29"/>
      <c r="AG584" s="65"/>
    </row>
    <row r="585" spans="1:33" ht="14">
      <c r="A585" s="30">
        <v>41670.474050925899</v>
      </c>
      <c r="B585" s="99" t="s">
        <v>3729</v>
      </c>
      <c r="C585" s="121" t="s">
        <v>488</v>
      </c>
      <c r="D585" s="99" t="s">
        <v>23</v>
      </c>
      <c r="E585" s="99" t="s">
        <v>40</v>
      </c>
      <c r="F585" s="99"/>
      <c r="G585" s="42">
        <v>37249</v>
      </c>
      <c r="H585" s="99" t="s">
        <v>3730</v>
      </c>
      <c r="I585" s="99" t="s">
        <v>3300</v>
      </c>
      <c r="J585" s="99" t="s">
        <v>53</v>
      </c>
      <c r="K585" s="17" t="s">
        <v>3650</v>
      </c>
      <c r="L585" s="99" t="s">
        <v>3255</v>
      </c>
      <c r="M585" s="99" t="s">
        <v>3387</v>
      </c>
      <c r="N585" s="99" t="s">
        <v>32</v>
      </c>
      <c r="O585" s="99" t="s">
        <v>3731</v>
      </c>
      <c r="P585" s="99" t="s">
        <v>36</v>
      </c>
      <c r="Q585" s="99" t="s">
        <v>3732</v>
      </c>
      <c r="R585" s="112" t="s">
        <v>100</v>
      </c>
      <c r="S585" s="99" t="s">
        <v>3305</v>
      </c>
      <c r="T585" s="99"/>
      <c r="U585" s="109" t="str">
        <f t="shared" si="9"/>
        <v>37249: Wellborn was wanted for questioning in connection with a murder and kidnapping. He was shot though a window while his kidnapping victim looked on. https://drive.google.com/file/d/0B-l9Ys3cd80fRl9WV01wN21JbG8/edit?usp=sharing</v>
      </c>
      <c r="V585" s="98"/>
      <c r="W585" s="109">
        <v>586.1</v>
      </c>
      <c r="X585" s="109"/>
      <c r="Y585" s="109"/>
      <c r="Z585" s="109"/>
      <c r="AA585" s="109"/>
      <c r="AB585" s="109"/>
      <c r="AC585" s="113"/>
      <c r="AD585" s="29"/>
      <c r="AE585" s="29"/>
      <c r="AF585" s="29"/>
      <c r="AG585" s="65"/>
    </row>
    <row r="586" spans="1:33" ht="14">
      <c r="A586" s="30">
        <v>41670.474050925899</v>
      </c>
      <c r="B586" s="99" t="s">
        <v>3733</v>
      </c>
      <c r="C586" s="121" t="s">
        <v>3734</v>
      </c>
      <c r="D586" s="99" t="s">
        <v>91</v>
      </c>
      <c r="E586" s="99" t="s">
        <v>40</v>
      </c>
      <c r="F586" s="99"/>
      <c r="G586" s="42">
        <v>41560</v>
      </c>
      <c r="H586" s="99" t="s">
        <v>3735</v>
      </c>
      <c r="I586" s="99" t="s">
        <v>3253</v>
      </c>
      <c r="J586" s="99" t="s">
        <v>53</v>
      </c>
      <c r="K586" s="17" t="s">
        <v>3644</v>
      </c>
      <c r="L586" s="99" t="s">
        <v>3255</v>
      </c>
      <c r="M586" s="99" t="s">
        <v>3256</v>
      </c>
      <c r="N586" s="99" t="s">
        <v>32</v>
      </c>
      <c r="O586" s="99" t="s">
        <v>3736</v>
      </c>
      <c r="P586" s="99" t="s">
        <v>36</v>
      </c>
      <c r="Q586" s="99" t="s">
        <v>3737</v>
      </c>
      <c r="R586" s="112" t="s">
        <v>100</v>
      </c>
      <c r="S586" s="109" t="s">
        <v>3259</v>
      </c>
      <c r="T586" s="109"/>
      <c r="U586" s="109" t="str">
        <f t="shared" si="9"/>
        <v>41560: Called to a report of a woman threatening suicide and shooting into the air, police shot Ritchie after she shot her 20-year-old daughter. https://drive.google.com/file/d/0B-l9Ys3cd80fUXFJSkRvbDY3VGM/edit?usp=sharing</v>
      </c>
      <c r="V586" s="98"/>
      <c r="W586" s="109">
        <v>587.1</v>
      </c>
      <c r="X586" s="109"/>
      <c r="Y586" s="109"/>
      <c r="Z586" s="109"/>
      <c r="AA586" s="109"/>
      <c r="AB586" s="109"/>
      <c r="AC586" s="113"/>
      <c r="AD586" s="29"/>
      <c r="AE586" s="29"/>
      <c r="AF586" s="29"/>
      <c r="AG586" s="65"/>
    </row>
    <row r="587" spans="1:33" ht="14">
      <c r="A587" s="30">
        <v>41670.474050925899</v>
      </c>
      <c r="B587" s="99" t="s">
        <v>3738</v>
      </c>
      <c r="C587" s="121" t="s">
        <v>549</v>
      </c>
      <c r="D587" s="99" t="s">
        <v>23</v>
      </c>
      <c r="E587" s="99" t="s">
        <v>24</v>
      </c>
      <c r="F587" s="99"/>
      <c r="G587" s="42">
        <v>41073</v>
      </c>
      <c r="H587" s="99" t="s">
        <v>3739</v>
      </c>
      <c r="I587" s="99" t="s">
        <v>3300</v>
      </c>
      <c r="J587" s="99" t="s">
        <v>53</v>
      </c>
      <c r="K587" s="17" t="s">
        <v>3740</v>
      </c>
      <c r="L587" s="99" t="s">
        <v>3255</v>
      </c>
      <c r="M587" s="99" t="s">
        <v>3741</v>
      </c>
      <c r="N587" s="99" t="s">
        <v>3742</v>
      </c>
      <c r="O587" s="99" t="s">
        <v>3743</v>
      </c>
      <c r="P587" s="99" t="s">
        <v>3744</v>
      </c>
      <c r="Q587" s="109" t="s">
        <v>3745</v>
      </c>
      <c r="R587" s="112" t="s">
        <v>80</v>
      </c>
      <c r="S587" s="99" t="s">
        <v>3305</v>
      </c>
      <c r="T587" s="99"/>
      <c r="U587" s="109" t="str">
        <f t="shared" si="9"/>
        <v>41073: Reno police have identified a man they say was crushed to death by a trash compactor while running from law enforcement yesterday morning. Municipal Court Marshals saw 37-year-old Rodney Wright on his bike around 11am Wednesday at First and Virginia Streets. He was wanted for a misdemeanor, and when marshals tried to stop him, Wright sped away, crashed his bike and then ran. Less than 30 minutes later an employee at a residential complex at First and Ralston told investigators someone had been found in the building's trash compactor. http://guardianlv.com/2013/02/reno-nv-saturday-night-shooting-leaves-one-dead/</v>
      </c>
      <c r="V587" s="98"/>
      <c r="W587" s="109">
        <v>588.1</v>
      </c>
      <c r="X587" s="109"/>
      <c r="Y587" s="109"/>
      <c r="Z587" s="109"/>
      <c r="AA587" s="109"/>
      <c r="AB587" s="109"/>
      <c r="AC587" s="113"/>
      <c r="AD587" s="29"/>
      <c r="AE587" s="29"/>
      <c r="AF587" s="29"/>
      <c r="AG587" s="65"/>
    </row>
    <row r="588" spans="1:33" ht="14">
      <c r="A588" s="30">
        <v>41670.474050925899</v>
      </c>
      <c r="B588" s="99" t="s">
        <v>3746</v>
      </c>
      <c r="C588" s="121" t="s">
        <v>1853</v>
      </c>
      <c r="D588" s="99" t="s">
        <v>23</v>
      </c>
      <c r="E588" s="99" t="s">
        <v>40</v>
      </c>
      <c r="F588" s="99"/>
      <c r="G588" s="42">
        <v>38974</v>
      </c>
      <c r="H588" s="99" t="s">
        <v>3747</v>
      </c>
      <c r="I588" s="99" t="s">
        <v>3300</v>
      </c>
      <c r="J588" s="99" t="s">
        <v>53</v>
      </c>
      <c r="K588" s="17" t="s">
        <v>3721</v>
      </c>
      <c r="L588" s="99" t="s">
        <v>3255</v>
      </c>
      <c r="M588" s="99" t="s">
        <v>3387</v>
      </c>
      <c r="N588" s="99" t="s">
        <v>32</v>
      </c>
      <c r="O588" s="99" t="s">
        <v>3748</v>
      </c>
      <c r="P588" s="99" t="s">
        <v>58</v>
      </c>
      <c r="Q588" s="99" t="s">
        <v>3749</v>
      </c>
      <c r="R588" s="112" t="s">
        <v>100</v>
      </c>
      <c r="S588" s="109" t="s">
        <v>3259</v>
      </c>
      <c r="T588" s="109"/>
      <c r="U588" s="109" t="str">
        <f t="shared" si="9"/>
        <v>38974: A psychiatric patient, Ronald Leach, threatened a Reno police officer with a claw hammer and was fatally shot by Officer Rick Martinelli in the parking lot of West Hills Hospital. https://drive.google.com/file/d/0B-l9Ys3cd80fTTd1aHYtU3ltS1E/edit?usp=sharing</v>
      </c>
      <c r="V588" s="98"/>
      <c r="W588" s="109">
        <v>589.1</v>
      </c>
      <c r="X588" s="109"/>
      <c r="Y588" s="109"/>
      <c r="Z588" s="109"/>
      <c r="AA588" s="109"/>
      <c r="AB588" s="109"/>
      <c r="AC588" s="113"/>
      <c r="AD588" s="29"/>
      <c r="AE588" s="29"/>
      <c r="AF588" s="29"/>
      <c r="AG588" s="65"/>
    </row>
    <row r="589" spans="1:33" ht="14">
      <c r="A589" s="30">
        <v>41670.474050925899</v>
      </c>
      <c r="B589" s="99" t="s">
        <v>3750</v>
      </c>
      <c r="C589" s="121" t="s">
        <v>1284</v>
      </c>
      <c r="D589" s="99" t="s">
        <v>23</v>
      </c>
      <c r="E589" s="99" t="s">
        <v>40</v>
      </c>
      <c r="F589" s="99"/>
      <c r="G589" s="42">
        <v>39454</v>
      </c>
      <c r="H589" s="99" t="s">
        <v>3751</v>
      </c>
      <c r="I589" s="99" t="s">
        <v>3300</v>
      </c>
      <c r="J589" s="99" t="s">
        <v>53</v>
      </c>
      <c r="K589" s="17" t="s">
        <v>3740</v>
      </c>
      <c r="L589" s="99" t="s">
        <v>3255</v>
      </c>
      <c r="M589" s="99" t="s">
        <v>3752</v>
      </c>
      <c r="N589" s="99" t="s">
        <v>32</v>
      </c>
      <c r="O589" s="99" t="s">
        <v>3753</v>
      </c>
      <c r="P589" s="99" t="s">
        <v>58</v>
      </c>
      <c r="Q589" s="99" t="s">
        <v>3754</v>
      </c>
      <c r="R589" s="112" t="s">
        <v>80</v>
      </c>
      <c r="S589" s="99" t="s">
        <v>3305</v>
      </c>
      <c r="T589" s="99"/>
      <c r="U589" s="109" t="str">
        <f t="shared" si="9"/>
        <v>39454: Santiago Martinez carjacked two women in a silver Kia. Off-duty officer gaming control board officer Steven Hatcher noticed the crime at the Starbucks on West Seventh and McCarran and followed the car. After a confrontation, police say Hatcher shot and killed Martinez. http://www.ktvn.com/story/7596328/authorities-identify-carjacking-suspect-killed-monday</v>
      </c>
      <c r="V589" s="98"/>
      <c r="W589" s="109">
        <v>590.1</v>
      </c>
      <c r="X589" s="109"/>
      <c r="Y589" s="109"/>
      <c r="Z589" s="109"/>
      <c r="AA589" s="109"/>
      <c r="AB589" s="109"/>
      <c r="AC589" s="113"/>
      <c r="AD589" s="29"/>
      <c r="AE589" s="29"/>
      <c r="AF589" s="29"/>
      <c r="AG589" s="65"/>
    </row>
    <row r="590" spans="1:33" ht="14">
      <c r="A590" s="30">
        <v>41670.474050925899</v>
      </c>
      <c r="B590" s="99" t="s">
        <v>3755</v>
      </c>
      <c r="C590" s="121" t="s">
        <v>520</v>
      </c>
      <c r="D590" s="99" t="s">
        <v>23</v>
      </c>
      <c r="E590" s="99" t="s">
        <v>40</v>
      </c>
      <c r="F590" s="99" t="s">
        <v>3756</v>
      </c>
      <c r="G590" s="42">
        <v>40125</v>
      </c>
      <c r="H590" s="99" t="s">
        <v>3757</v>
      </c>
      <c r="I590" s="99" t="s">
        <v>3300</v>
      </c>
      <c r="J590" s="99" t="s">
        <v>53</v>
      </c>
      <c r="K590" s="17" t="s">
        <v>3721</v>
      </c>
      <c r="L590" s="99" t="s">
        <v>3255</v>
      </c>
      <c r="M590" s="99" t="s">
        <v>3387</v>
      </c>
      <c r="N590" s="99" t="s">
        <v>32</v>
      </c>
      <c r="O590" s="99" t="s">
        <v>3758</v>
      </c>
      <c r="P590" s="99" t="s">
        <v>58</v>
      </c>
      <c r="Q590" s="99" t="s">
        <v>3759</v>
      </c>
      <c r="R590" s="112" t="s">
        <v>80</v>
      </c>
      <c r="S590" s="109" t="s">
        <v>3259</v>
      </c>
      <c r="T590" s="109"/>
      <c r="U590" s="109" t="str">
        <f t="shared" si="9"/>
        <v>40125: Scott Demars was shot and killed by Reno Police after he allegedly robbed a store and aimed a gun at police. https://drive.google.com/file/d/0B-l9Ys3cd80fa1ZMVUpOQTlvQkE/edit?usp=sharing</v>
      </c>
      <c r="V590" s="98"/>
      <c r="W590" s="109">
        <v>591.1</v>
      </c>
      <c r="X590" s="109"/>
      <c r="Y590" s="109"/>
      <c r="Z590" s="109"/>
      <c r="AA590" s="109"/>
      <c r="AB590" s="109"/>
      <c r="AC590" s="113"/>
      <c r="AD590" s="29"/>
      <c r="AE590" s="29"/>
      <c r="AF590" s="29"/>
      <c r="AG590" s="65"/>
    </row>
    <row r="591" spans="1:33" ht="14">
      <c r="A591" s="30">
        <v>41670.474050925899</v>
      </c>
      <c r="B591" s="99" t="s">
        <v>3760</v>
      </c>
      <c r="C591" s="121" t="s">
        <v>256</v>
      </c>
      <c r="D591" s="99" t="s">
        <v>23</v>
      </c>
      <c r="E591" s="99" t="s">
        <v>40</v>
      </c>
      <c r="F591" s="99"/>
      <c r="G591" s="42">
        <v>37582</v>
      </c>
      <c r="H591" s="99" t="s">
        <v>3761</v>
      </c>
      <c r="I591" s="99" t="s">
        <v>3253</v>
      </c>
      <c r="J591" s="99" t="s">
        <v>53</v>
      </c>
      <c r="K591" s="17" t="s">
        <v>3644</v>
      </c>
      <c r="L591" s="99" t="s">
        <v>3255</v>
      </c>
      <c r="M591" s="99" t="s">
        <v>3387</v>
      </c>
      <c r="N591" s="99" t="s">
        <v>32</v>
      </c>
      <c r="O591" s="99" t="s">
        <v>3762</v>
      </c>
      <c r="P591" s="99" t="s">
        <v>36</v>
      </c>
      <c r="Q591" s="99" t="s">
        <v>3763</v>
      </c>
      <c r="R591" s="112" t="s">
        <v>80</v>
      </c>
      <c r="S591" s="109" t="s">
        <v>3259</v>
      </c>
      <c r="T591" s="109"/>
      <c r="U591" s="109" t="str">
        <f t="shared" si="9"/>
        <v>37582: A burglary suspect, Jarosz pulled a 9 mm gun on Officer Mac Venzon who shot him once in the head. https://drive.google.com/file/d/0B-l9Ys3cd80feVJYZk5zeVBCUUE/edit?usp=sharing</v>
      </c>
      <c r="V591" s="98"/>
      <c r="W591" s="109">
        <v>592.1</v>
      </c>
      <c r="X591" s="109"/>
      <c r="Y591" s="109"/>
      <c r="Z591" s="109"/>
      <c r="AA591" s="109"/>
      <c r="AB591" s="109"/>
      <c r="AC591" s="113"/>
      <c r="AD591" s="29"/>
      <c r="AE591" s="29"/>
      <c r="AF591" s="29"/>
      <c r="AG591" s="65"/>
    </row>
    <row r="592" spans="1:33" ht="14">
      <c r="A592" s="30">
        <v>41670.474050925899</v>
      </c>
      <c r="B592" s="99" t="s">
        <v>3764</v>
      </c>
      <c r="C592" s="121" t="s">
        <v>549</v>
      </c>
      <c r="D592" s="99" t="s">
        <v>23</v>
      </c>
      <c r="E592" s="99" t="s">
        <v>40</v>
      </c>
      <c r="F592" s="109" t="s">
        <v>3765</v>
      </c>
      <c r="G592" s="42">
        <v>40417</v>
      </c>
      <c r="H592" s="99" t="s">
        <v>3766</v>
      </c>
      <c r="I592" s="99" t="s">
        <v>3300</v>
      </c>
      <c r="J592" s="99" t="s">
        <v>53</v>
      </c>
      <c r="K592" s="17" t="s">
        <v>3740</v>
      </c>
      <c r="L592" s="99" t="s">
        <v>3255</v>
      </c>
      <c r="M592" s="99" t="s">
        <v>3767</v>
      </c>
      <c r="N592" s="99" t="s">
        <v>32</v>
      </c>
      <c r="O592" s="99" t="s">
        <v>3768</v>
      </c>
      <c r="P592" s="99" t="s">
        <v>58</v>
      </c>
      <c r="Q592" s="109" t="s">
        <v>3769</v>
      </c>
      <c r="R592" s="112" t="s">
        <v>80</v>
      </c>
      <c r="S592" s="99" t="s">
        <v>3305</v>
      </c>
      <c r="T592" s="99"/>
      <c r="U592" s="109" t="str">
        <f t="shared" si="9"/>
        <v>40417: Police say Wood was sought on a Colorado felony warrant before the 2 p.m. Friday shooting involving four Reno and University of Nevada, Reno police officers in the parking lot of the Circus Circus casino. http://www.thedenverchannel.com/news/colorado-fugitive-killed-by-police-outside-casino</v>
      </c>
      <c r="V592" s="98"/>
      <c r="W592" s="109">
        <v>593.1</v>
      </c>
      <c r="X592" s="109"/>
      <c r="Y592" s="109"/>
      <c r="Z592" s="109"/>
      <c r="AA592" s="109"/>
      <c r="AB592" s="109"/>
      <c r="AC592" s="113"/>
      <c r="AD592" s="29"/>
      <c r="AE592" s="29"/>
      <c r="AF592" s="29"/>
      <c r="AG592" s="65"/>
    </row>
    <row r="593" spans="1:33" ht="14">
      <c r="A593" s="30">
        <v>41670.474050925899</v>
      </c>
      <c r="B593" s="99" t="s">
        <v>3770</v>
      </c>
      <c r="C593" s="121" t="s">
        <v>3771</v>
      </c>
      <c r="D593" s="99" t="s">
        <v>23</v>
      </c>
      <c r="E593" s="99" t="s">
        <v>40</v>
      </c>
      <c r="F593" s="99"/>
      <c r="G593" s="42">
        <v>39572</v>
      </c>
      <c r="H593" s="99" t="s">
        <v>3772</v>
      </c>
      <c r="I593" s="99" t="s">
        <v>3300</v>
      </c>
      <c r="J593" s="99" t="s">
        <v>53</v>
      </c>
      <c r="K593" s="17" t="s">
        <v>3650</v>
      </c>
      <c r="L593" s="99" t="s">
        <v>3255</v>
      </c>
      <c r="M593" s="99" t="s">
        <v>3387</v>
      </c>
      <c r="N593" s="99" t="s">
        <v>3773</v>
      </c>
      <c r="O593" s="99" t="s">
        <v>3774</v>
      </c>
      <c r="P593" s="99" t="s">
        <v>58</v>
      </c>
      <c r="Q593" s="99" t="s">
        <v>3775</v>
      </c>
      <c r="R593" s="112" t="s">
        <v>219</v>
      </c>
      <c r="S593" s="99" t="s">
        <v>3305</v>
      </c>
      <c r="T593" s="99"/>
      <c r="U593" s="109" t="str">
        <f t="shared" si="9"/>
        <v>39572: According to police report, an intoxicated Walter Inzer was being transported to Washoe County Jail. Upon arrival, he was found dead in the paddy wagon. https://drive.google.com/file/d/0B-l9Ys3cd80fS3FyU3g4ZVpVMGM/edit?usp=sharing</v>
      </c>
      <c r="V593" s="98"/>
      <c r="W593" s="109">
        <v>594.1</v>
      </c>
      <c r="X593" s="109"/>
      <c r="Y593" s="109"/>
      <c r="Z593" s="109"/>
      <c r="AA593" s="109"/>
      <c r="AB593" s="109"/>
      <c r="AC593" s="113"/>
      <c r="AD593" s="29"/>
      <c r="AE593" s="29"/>
      <c r="AF593" s="29"/>
      <c r="AG593" s="65"/>
    </row>
    <row r="594" spans="1:33" ht="6.75" customHeight="1">
      <c r="A594" s="30">
        <v>41670.474050925899</v>
      </c>
      <c r="B594" s="99" t="s">
        <v>3776</v>
      </c>
      <c r="C594" s="121" t="s">
        <v>3777</v>
      </c>
      <c r="D594" s="99" t="s">
        <v>23</v>
      </c>
      <c r="E594" s="99" t="s">
        <v>40</v>
      </c>
      <c r="F594" s="99"/>
      <c r="G594" s="42">
        <v>38190</v>
      </c>
      <c r="H594" s="99" t="s">
        <v>3778</v>
      </c>
      <c r="I594" s="99" t="s">
        <v>3300</v>
      </c>
      <c r="J594" s="99" t="s">
        <v>53</v>
      </c>
      <c r="K594" s="17" t="s">
        <v>3301</v>
      </c>
      <c r="L594" s="99" t="s">
        <v>3255</v>
      </c>
      <c r="M594" s="99" t="s">
        <v>3387</v>
      </c>
      <c r="N594" s="99" t="s">
        <v>32</v>
      </c>
      <c r="O594" s="99" t="s">
        <v>3779</v>
      </c>
      <c r="P594" s="99" t="s">
        <v>36</v>
      </c>
      <c r="Q594" s="99" t="s">
        <v>3780</v>
      </c>
      <c r="R594" s="112" t="s">
        <v>100</v>
      </c>
      <c r="S594" s="99" t="s">
        <v>3305</v>
      </c>
      <c r="T594" s="99"/>
      <c r="U594" s="109" t="str">
        <f t="shared" si="9"/>
        <v>38190: Incomplete information, just said Lewis was shot by police, but nothing about the circumstances. https://drive.google.com/file/d/0B-l9Ys3cd80fRGEzeW1oYnFKaVU/edit?usp=sharing</v>
      </c>
      <c r="V594" s="98"/>
      <c r="W594" s="109">
        <v>595.1</v>
      </c>
      <c r="X594" s="109"/>
      <c r="Y594" s="109"/>
      <c r="Z594" s="109"/>
      <c r="AA594" s="109"/>
      <c r="AB594" s="109"/>
      <c r="AC594" s="113"/>
      <c r="AD594" s="29"/>
      <c r="AE594" s="29"/>
      <c r="AF594" s="29"/>
      <c r="AG594" s="65"/>
    </row>
    <row r="595" spans="1:33" ht="12">
      <c r="A595" s="30">
        <v>41671</v>
      </c>
      <c r="B595" s="109" t="s">
        <v>3781</v>
      </c>
      <c r="C595" s="121" t="s">
        <v>488</v>
      </c>
      <c r="D595" s="109" t="s">
        <v>23</v>
      </c>
      <c r="E595" s="99" t="s">
        <v>82</v>
      </c>
      <c r="F595" s="109"/>
      <c r="G595" s="42">
        <v>40364</v>
      </c>
      <c r="H595" s="109" t="s">
        <v>3782</v>
      </c>
      <c r="I595" s="109" t="s">
        <v>3300</v>
      </c>
      <c r="J595" s="109" t="s">
        <v>53</v>
      </c>
      <c r="K595" s="98" t="s">
        <v>3386</v>
      </c>
      <c r="L595" s="109" t="s">
        <v>3255</v>
      </c>
      <c r="M595" s="109" t="s">
        <v>3645</v>
      </c>
      <c r="N595" s="109" t="s">
        <v>314</v>
      </c>
      <c r="O595" s="109" t="s">
        <v>3783</v>
      </c>
      <c r="P595" s="109" t="s">
        <v>36</v>
      </c>
      <c r="Q595" s="109" t="s">
        <v>3784</v>
      </c>
      <c r="R595" s="109" t="s">
        <v>80</v>
      </c>
      <c r="S595" s="109" t="s">
        <v>37</v>
      </c>
      <c r="T595" s="109"/>
      <c r="U595" s="109" t="str">
        <f t="shared" si="9"/>
        <v>40364: Deputy Mathew Durham was sentenced to 30 days in jail and community service for causing injuries that led to the death of 21-year-old Kevin Albertson http://www.kolotv.com/home/headlines/113093209.html</v>
      </c>
      <c r="V595" s="98"/>
      <c r="W595" s="109">
        <v>596.1</v>
      </c>
      <c r="X595" s="109"/>
      <c r="Y595" s="109"/>
      <c r="Z595" s="109"/>
      <c r="AA595" s="109"/>
      <c r="AB595" s="109"/>
      <c r="AC595" s="113"/>
      <c r="AD595" s="29"/>
      <c r="AE595" s="29"/>
      <c r="AF595" s="29"/>
      <c r="AG595" s="65"/>
    </row>
    <row r="596" spans="1:33" ht="14">
      <c r="A596" s="30">
        <v>41676.427523148202</v>
      </c>
      <c r="B596" s="99" t="s">
        <v>3785</v>
      </c>
      <c r="C596" s="121" t="s">
        <v>3786</v>
      </c>
      <c r="D596" s="99" t="s">
        <v>23</v>
      </c>
      <c r="E596" s="99" t="s">
        <v>82</v>
      </c>
      <c r="F596" s="109"/>
      <c r="G596" s="42">
        <v>40471</v>
      </c>
      <c r="H596" s="99" t="s">
        <v>3787</v>
      </c>
      <c r="I596" s="99" t="s">
        <v>3788</v>
      </c>
      <c r="J596" s="99" t="s">
        <v>53</v>
      </c>
      <c r="K596" s="17" t="s">
        <v>3789</v>
      </c>
      <c r="L596" s="99" t="s">
        <v>3790</v>
      </c>
      <c r="M596" s="99" t="s">
        <v>3791</v>
      </c>
      <c r="N596" s="99" t="s">
        <v>32</v>
      </c>
      <c r="O596" s="99" t="s">
        <v>3792</v>
      </c>
      <c r="P596" s="99" t="s">
        <v>36</v>
      </c>
      <c r="Q596" s="109" t="s">
        <v>3793</v>
      </c>
      <c r="R596" s="112" t="s">
        <v>100</v>
      </c>
      <c r="S596" s="99" t="s">
        <v>3391</v>
      </c>
      <c r="T596" s="109"/>
      <c r="U596" s="109" t="str">
        <f t="shared" si="9"/>
        <v>40471: Cranston had been squatting in the Star Peak Canyon area for several months. BLM and Pershing County sheriff’s deputies were attempting to evict Cranston when he fired multiple shots at the officers and was killed in the return fire. https://drive.google.com/file/d/0B-l9Ys3cd80feVcwNXBadkJ0OW8/edit?usp=sharing</v>
      </c>
      <c r="V596" s="98"/>
      <c r="W596" s="109">
        <v>597.1</v>
      </c>
      <c r="X596" s="109"/>
      <c r="Y596" s="109"/>
      <c r="Z596" s="109"/>
      <c r="AA596" s="109"/>
      <c r="AB596" s="109"/>
      <c r="AC596" s="113"/>
      <c r="AD596" s="29"/>
      <c r="AE596" s="29"/>
      <c r="AF596" s="29"/>
      <c r="AG596" s="65"/>
    </row>
    <row r="597" spans="1:33" ht="14">
      <c r="A597" s="30">
        <v>41684.821655092601</v>
      </c>
      <c r="B597" s="99" t="s">
        <v>3794</v>
      </c>
      <c r="C597" s="121">
        <v>20</v>
      </c>
      <c r="D597" s="99" t="s">
        <v>23</v>
      </c>
      <c r="E597" s="99" t="s">
        <v>24</v>
      </c>
      <c r="F597" s="99" t="s">
        <v>3795</v>
      </c>
      <c r="G597" s="42">
        <v>41684</v>
      </c>
      <c r="H597" s="99" t="s">
        <v>3796</v>
      </c>
      <c r="I597" s="99" t="s">
        <v>52</v>
      </c>
      <c r="J597" s="99" t="s">
        <v>53</v>
      </c>
      <c r="K597" s="17" t="s">
        <v>3797</v>
      </c>
      <c r="L597" s="99" t="s">
        <v>3798</v>
      </c>
      <c r="M597" s="99" t="s">
        <v>3799</v>
      </c>
      <c r="N597" s="99" t="s">
        <v>32</v>
      </c>
      <c r="O597" s="99" t="s">
        <v>3800</v>
      </c>
      <c r="P597" s="99" t="s">
        <v>36</v>
      </c>
      <c r="Q597" s="99" t="s">
        <v>3801</v>
      </c>
      <c r="R597" s="112" t="s">
        <v>100</v>
      </c>
      <c r="S597" s="99" t="s">
        <v>37</v>
      </c>
      <c r="T597" s="99"/>
      <c r="U597" s="109" t="str">
        <f t="shared" si="9"/>
        <v>41684: A pedestrian in the Red Rock Canyon National Conservation Area got in an argument with two bicyclists. Upon arrival of NHP a struggle ensued, and the pedestrian was killed. http://lasvegassun.com/news/2014/feb/14/officer-involved-shooting-leaves-pedestrian-dead-r/</v>
      </c>
      <c r="V597" s="98"/>
      <c r="W597" s="109">
        <v>598.1</v>
      </c>
      <c r="X597" s="109"/>
      <c r="Y597" s="109"/>
      <c r="Z597" s="109"/>
      <c r="AA597" s="109"/>
      <c r="AB597" s="109"/>
      <c r="AC597" s="113"/>
      <c r="AD597" s="29"/>
      <c r="AE597" s="29"/>
      <c r="AF597" s="29"/>
      <c r="AG597" s="65"/>
    </row>
    <row r="598" spans="1:33" ht="14">
      <c r="A598" s="30">
        <v>41691</v>
      </c>
      <c r="B598" s="99" t="s">
        <v>3802</v>
      </c>
      <c r="C598" s="121">
        <v>24</v>
      </c>
      <c r="D598" s="99" t="s">
        <v>23</v>
      </c>
      <c r="E598" s="99" t="s">
        <v>40</v>
      </c>
      <c r="F598" s="99"/>
      <c r="G598" s="42">
        <v>40217</v>
      </c>
      <c r="H598" s="99" t="s">
        <v>3803</v>
      </c>
      <c r="I598" s="99" t="s">
        <v>3804</v>
      </c>
      <c r="J598" s="99" t="s">
        <v>53</v>
      </c>
      <c r="K598" s="17" t="s">
        <v>2864</v>
      </c>
      <c r="L598" s="99" t="s">
        <v>3805</v>
      </c>
      <c r="M598" s="99" t="s">
        <v>3806</v>
      </c>
      <c r="N598" s="99" t="s">
        <v>3675</v>
      </c>
      <c r="O598" s="99" t="s">
        <v>3807</v>
      </c>
      <c r="P598" s="99" t="s">
        <v>58</v>
      </c>
      <c r="Q598" s="99" t="s">
        <v>3808</v>
      </c>
      <c r="R598" s="99" t="s">
        <v>80</v>
      </c>
      <c r="S598" s="112" t="s">
        <v>3809</v>
      </c>
      <c r="T598" s="40"/>
      <c r="U598" s="109" t="str">
        <f t="shared" si="9"/>
        <v>40217: Dixon fled from a traffic stop. Police had him cornered in a shed, and he shot himself in the head. https://drive.google.com/file/d/0B-l9Ys3cd80fbEtja2RlSk11Zzg2TGFqb3BYVjEwUTd6QXEw/edit?usp=sharing</v>
      </c>
      <c r="V598" s="98"/>
      <c r="W598" s="109">
        <v>599.1</v>
      </c>
      <c r="X598" s="109"/>
      <c r="Y598" s="109"/>
      <c r="Z598" s="109"/>
      <c r="AA598" s="109"/>
      <c r="AB598" s="109"/>
      <c r="AC598" s="113"/>
      <c r="AD598" s="29"/>
      <c r="AE598" s="29"/>
      <c r="AF598" s="29"/>
      <c r="AG598" s="65"/>
    </row>
    <row r="599" spans="1:33" ht="14">
      <c r="A599" s="30">
        <v>41692</v>
      </c>
      <c r="B599" s="99" t="s">
        <v>3810</v>
      </c>
      <c r="C599" s="121">
        <v>31</v>
      </c>
      <c r="D599" s="99" t="s">
        <v>23</v>
      </c>
      <c r="E599" s="99" t="s">
        <v>40</v>
      </c>
      <c r="F599" s="99"/>
      <c r="G599" s="42">
        <v>36829</v>
      </c>
      <c r="H599" s="99" t="s">
        <v>3811</v>
      </c>
      <c r="I599" s="99" t="s">
        <v>3804</v>
      </c>
      <c r="J599" s="99" t="s">
        <v>53</v>
      </c>
      <c r="K599" s="17" t="s">
        <v>2864</v>
      </c>
      <c r="L599" s="99" t="s">
        <v>3805</v>
      </c>
      <c r="M599" s="99" t="s">
        <v>3806</v>
      </c>
      <c r="N599" s="99" t="s">
        <v>32</v>
      </c>
      <c r="O599" s="99" t="s">
        <v>3812</v>
      </c>
      <c r="P599" s="99" t="s">
        <v>58</v>
      </c>
      <c r="Q599" s="99" t="s">
        <v>3813</v>
      </c>
      <c r="R599" s="99" t="s">
        <v>80</v>
      </c>
      <c r="S599" s="112" t="s">
        <v>3809</v>
      </c>
      <c r="T599" s="40"/>
      <c r="U599" s="109" t="str">
        <f t="shared" si="9"/>
        <v>36829: The couple, Zieske and Hewitt were wanted for murder when Nye County deputies caught up with them in a double-wide trailer they'd broken into. Zieske drew first, after he was shot, Hewitt came out of hiding, grabbed the gun Zieske had and was also shot. http://news.google.com/newspapers?nid=1053&amp;dat=20001102&amp;id=8_EkAAAAIBAJ&amp;sjid=JREGAAAAIBAJ&amp;pg=533,163957</v>
      </c>
      <c r="V599" s="98"/>
      <c r="W599" s="109">
        <v>600.1</v>
      </c>
      <c r="X599" s="109"/>
      <c r="Y599" s="109"/>
      <c r="Z599" s="109"/>
      <c r="AA599" s="109"/>
      <c r="AB599" s="109"/>
      <c r="AC599" s="113"/>
      <c r="AD599" s="29"/>
      <c r="AE599" s="29"/>
      <c r="AF599" s="29"/>
      <c r="AG599" s="65"/>
    </row>
    <row r="600" spans="1:33" ht="14">
      <c r="A600" s="30">
        <v>41693</v>
      </c>
      <c r="B600" s="99" t="s">
        <v>3814</v>
      </c>
      <c r="C600" s="121">
        <v>37</v>
      </c>
      <c r="D600" s="99" t="s">
        <v>91</v>
      </c>
      <c r="E600" s="99" t="s">
        <v>40</v>
      </c>
      <c r="F600" s="99"/>
      <c r="G600" s="42">
        <v>36829</v>
      </c>
      <c r="H600" s="99" t="s">
        <v>3811</v>
      </c>
      <c r="I600" s="99" t="s">
        <v>3804</v>
      </c>
      <c r="J600" s="99" t="s">
        <v>53</v>
      </c>
      <c r="K600" s="17" t="s">
        <v>2864</v>
      </c>
      <c r="L600" s="99" t="s">
        <v>3805</v>
      </c>
      <c r="M600" s="99" t="s">
        <v>3806</v>
      </c>
      <c r="N600" s="99" t="s">
        <v>32</v>
      </c>
      <c r="O600" s="99" t="s">
        <v>3812</v>
      </c>
      <c r="P600" s="99" t="s">
        <v>58</v>
      </c>
      <c r="Q600" s="99" t="s">
        <v>3815</v>
      </c>
      <c r="R600" s="99" t="s">
        <v>80</v>
      </c>
      <c r="S600" s="112" t="s">
        <v>3809</v>
      </c>
      <c r="T600" s="40"/>
      <c r="U600" s="109" t="str">
        <f t="shared" si="9"/>
        <v>36829: The couple, Zieske and Hewitt were wanted for murder when Nye County deputies caught up with them in a double-wide trailer they'd broken into. Zieske drew first, after he was shot, Hewitt came out of hiding, grabbed the gun Zieske had and was also shot. http://news.google.com/newspapers?nid=1053&amp;dat=20001102&amp;id=8_EkAAAAIBAJ&amp;sjid=JREGAAAAIBAJ&amp;pg=533,163958</v>
      </c>
      <c r="V600" s="98"/>
      <c r="W600" s="109">
        <v>601.1</v>
      </c>
      <c r="X600" s="109"/>
      <c r="Y600" s="109"/>
      <c r="Z600" s="109"/>
      <c r="AA600" s="109"/>
      <c r="AB600" s="109"/>
      <c r="AC600" s="113"/>
      <c r="AD600" s="29"/>
      <c r="AE600" s="29"/>
      <c r="AF600" s="29"/>
      <c r="AG600" s="65"/>
    </row>
    <row r="601" spans="1:33" ht="14">
      <c r="A601" s="30">
        <v>41694</v>
      </c>
      <c r="B601" s="99" t="s">
        <v>3816</v>
      </c>
      <c r="C601" s="121">
        <v>77</v>
      </c>
      <c r="D601" s="99" t="s">
        <v>23</v>
      </c>
      <c r="E601" s="99" t="s">
        <v>40</v>
      </c>
      <c r="F601" s="99" t="s">
        <v>3817</v>
      </c>
      <c r="G601" s="42">
        <v>40884</v>
      </c>
      <c r="H601" s="99" t="s">
        <v>3818</v>
      </c>
      <c r="I601" s="99" t="s">
        <v>3819</v>
      </c>
      <c r="J601" s="99" t="s">
        <v>53</v>
      </c>
      <c r="K601" s="17" t="s">
        <v>3820</v>
      </c>
      <c r="L601" s="99" t="s">
        <v>3821</v>
      </c>
      <c r="M601" s="99" t="s">
        <v>3822</v>
      </c>
      <c r="N601" s="99" t="s">
        <v>32</v>
      </c>
      <c r="O601" s="99" t="s">
        <v>3823</v>
      </c>
      <c r="P601" s="99" t="s">
        <v>36</v>
      </c>
      <c r="Q601" s="99" t="s">
        <v>3824</v>
      </c>
      <c r="R601" s="99" t="s">
        <v>100</v>
      </c>
      <c r="S601" s="112" t="s">
        <v>3825</v>
      </c>
      <c r="T601" s="40"/>
      <c r="U601" s="109" t="str">
        <f t="shared" si="9"/>
        <v>40884: David Pendleton, 77, was fatally shot at the Garden Cemetery after he pointed a loaded shotgun at a Douglas County sheriff's deputy who returned fire with his duty revolver. http://www.kolotv.com/home/headlines/Gardnerville_Man_Killed_by_Deputy_Had_History_of_Making_Threats_135289923.html</v>
      </c>
      <c r="V601" s="98"/>
      <c r="W601" s="109">
        <v>602.1</v>
      </c>
      <c r="X601" s="109"/>
      <c r="Y601" s="109"/>
      <c r="Z601" s="109"/>
      <c r="AA601" s="109"/>
      <c r="AB601" s="109"/>
      <c r="AC601" s="113"/>
      <c r="AD601" s="29"/>
      <c r="AE601" s="29"/>
      <c r="AF601" s="29"/>
      <c r="AG601" s="65"/>
    </row>
    <row r="602" spans="1:33" ht="14">
      <c r="A602" s="30">
        <v>41694</v>
      </c>
      <c r="B602" s="99" t="s">
        <v>3826</v>
      </c>
      <c r="C602" s="121">
        <v>53</v>
      </c>
      <c r="D602" s="99" t="s">
        <v>23</v>
      </c>
      <c r="E602" s="99" t="s">
        <v>40</v>
      </c>
      <c r="F602" s="99"/>
      <c r="G602" s="42">
        <v>38689</v>
      </c>
      <c r="H602" s="99" t="s">
        <v>3827</v>
      </c>
      <c r="I602" s="99" t="s">
        <v>3828</v>
      </c>
      <c r="J602" s="99" t="s">
        <v>53</v>
      </c>
      <c r="K602" s="17" t="s">
        <v>3829</v>
      </c>
      <c r="L602" s="99" t="s">
        <v>3821</v>
      </c>
      <c r="M602" s="99" t="s">
        <v>3822</v>
      </c>
      <c r="N602" s="99" t="s">
        <v>32</v>
      </c>
      <c r="O602" s="99" t="s">
        <v>3830</v>
      </c>
      <c r="P602" s="99" t="s">
        <v>58</v>
      </c>
      <c r="Q602" s="99" t="s">
        <v>3831</v>
      </c>
      <c r="R602" s="99" t="s">
        <v>100</v>
      </c>
      <c r="S602" s="112" t="s">
        <v>3825</v>
      </c>
      <c r="T602" s="40"/>
      <c r="U602" s="109" t="str">
        <f t="shared" si="9"/>
        <v>38689: Harvey Ex was apparently suicidal when he took over the high-stakes room in Harrah's Lake Tahoe Hotel Casino. He shot two deputies, neither died, before he was shot and killed. http://www.tahoedailytribune.com/article/20051205/NEWS/51205001</v>
      </c>
      <c r="V602" s="98"/>
      <c r="W602" s="109">
        <v>603.1</v>
      </c>
      <c r="X602" s="109"/>
      <c r="Y602" s="109"/>
      <c r="Z602" s="109"/>
      <c r="AA602" s="109"/>
      <c r="AB602" s="109"/>
      <c r="AC602" s="113"/>
      <c r="AD602" s="29"/>
      <c r="AE602" s="29"/>
      <c r="AF602" s="29"/>
      <c r="AG602" s="65"/>
    </row>
    <row r="603" spans="1:33" ht="14">
      <c r="A603" s="30">
        <v>41695</v>
      </c>
      <c r="B603" s="99" t="s">
        <v>3832</v>
      </c>
      <c r="C603" s="121">
        <v>26</v>
      </c>
      <c r="D603" s="99" t="s">
        <v>23</v>
      </c>
      <c r="E603" s="99" t="s">
        <v>40</v>
      </c>
      <c r="F603" s="99" t="s">
        <v>3833</v>
      </c>
      <c r="G603" s="42">
        <v>41012</v>
      </c>
      <c r="H603" s="99" t="s">
        <v>3834</v>
      </c>
      <c r="I603" s="99" t="s">
        <v>3835</v>
      </c>
      <c r="J603" s="99" t="s">
        <v>53</v>
      </c>
      <c r="K603" s="17" t="s">
        <v>3836</v>
      </c>
      <c r="L603" s="99" t="s">
        <v>3835</v>
      </c>
      <c r="M603" s="99" t="s">
        <v>3837</v>
      </c>
      <c r="N603" s="99" t="s">
        <v>32</v>
      </c>
      <c r="O603" s="99" t="s">
        <v>3838</v>
      </c>
      <c r="P603" s="99" t="s">
        <v>949</v>
      </c>
      <c r="Q603" s="99" t="s">
        <v>3839</v>
      </c>
      <c r="R603" s="99" t="s">
        <v>80</v>
      </c>
      <c r="S603" s="112" t="s">
        <v>3840</v>
      </c>
      <c r="T603" s="40"/>
      <c r="U603" s="109" t="str">
        <f t="shared" si="9"/>
        <v>41012: Deputies went to serve a warrant for stolen property. Skinner went into an RV, laid on a bed and committed suicide with a shotgun. https://drive.google.com/file/d/0B-l9Ys3cd80fc2dYR2NzOTR5UmM/edit?usp=sharing</v>
      </c>
      <c r="V603" s="98"/>
      <c r="W603" s="109">
        <v>604.1</v>
      </c>
      <c r="X603" s="109"/>
      <c r="Y603" s="109"/>
      <c r="Z603" s="109"/>
      <c r="AA603" s="109"/>
      <c r="AB603" s="109"/>
      <c r="AC603" s="113"/>
      <c r="AD603" s="29"/>
      <c r="AE603" s="29"/>
      <c r="AF603" s="29"/>
      <c r="AG603" s="65"/>
    </row>
    <row r="604" spans="1:33" ht="14">
      <c r="A604" s="30">
        <v>41697</v>
      </c>
      <c r="B604" s="99" t="s">
        <v>3841</v>
      </c>
      <c r="C604" s="121">
        <v>46</v>
      </c>
      <c r="D604" s="99" t="s">
        <v>91</v>
      </c>
      <c r="E604" s="99" t="s">
        <v>173</v>
      </c>
      <c r="F604" s="99" t="s">
        <v>3842</v>
      </c>
      <c r="G604" s="42">
        <v>41086</v>
      </c>
      <c r="H604" s="99" t="s">
        <v>3843</v>
      </c>
      <c r="I604" s="99" t="s">
        <v>52</v>
      </c>
      <c r="J604" s="99" t="s">
        <v>53</v>
      </c>
      <c r="K604" s="17" t="s">
        <v>2693</v>
      </c>
      <c r="L604" s="99" t="s">
        <v>55</v>
      </c>
      <c r="M604" s="99" t="s">
        <v>3844</v>
      </c>
      <c r="N604" s="99" t="s">
        <v>3845</v>
      </c>
      <c r="O604" s="99" t="s">
        <v>3846</v>
      </c>
      <c r="P604" s="99" t="s">
        <v>949</v>
      </c>
      <c r="Q604" s="99" t="s">
        <v>3847</v>
      </c>
      <c r="R604" s="99" t="s">
        <v>80</v>
      </c>
      <c r="S604" s="112" t="s">
        <v>3848</v>
      </c>
      <c r="T604" s="40"/>
      <c r="U604" s="109" t="str">
        <f t="shared" si="9"/>
        <v>41086: Secretary of State's office/Securities Division investigators had tracked DeMaria to the MGM Grand. She jumped of the 35th floor to avoid escape. http://www.nydailynews.com/news/national/woman-dies-35-floor-leap-mgm-grand-hotel-las-vegas-escape-cops-arrest-article-1.1105780</v>
      </c>
      <c r="V604" s="98"/>
      <c r="W604" s="109">
        <v>605.1</v>
      </c>
      <c r="X604" s="109"/>
      <c r="Y604" s="109"/>
      <c r="Z604" s="109"/>
      <c r="AA604" s="109"/>
      <c r="AB604" s="109"/>
      <c r="AC604" s="113"/>
      <c r="AD604" s="29"/>
      <c r="AE604" s="29"/>
      <c r="AF604" s="29"/>
      <c r="AG604" s="65"/>
    </row>
    <row r="605" spans="1:33" ht="14">
      <c r="A605" s="30">
        <v>41698</v>
      </c>
      <c r="B605" s="99" t="s">
        <v>3849</v>
      </c>
      <c r="C605" s="121">
        <v>24</v>
      </c>
      <c r="D605" s="99" t="s">
        <v>23</v>
      </c>
      <c r="E605" s="99" t="s">
        <v>120</v>
      </c>
      <c r="F605" s="99"/>
      <c r="G605" s="42">
        <v>38534</v>
      </c>
      <c r="H605" s="99" t="s">
        <v>3850</v>
      </c>
      <c r="I605" s="99" t="s">
        <v>3851</v>
      </c>
      <c r="J605" s="99" t="s">
        <v>53</v>
      </c>
      <c r="K605" s="17" t="s">
        <v>3852</v>
      </c>
      <c r="L605" s="99" t="s">
        <v>3255</v>
      </c>
      <c r="M605" s="99" t="s">
        <v>3645</v>
      </c>
      <c r="N605" s="99" t="s">
        <v>32</v>
      </c>
      <c r="O605" s="99" t="s">
        <v>3853</v>
      </c>
      <c r="P605" s="99" t="s">
        <v>36</v>
      </c>
      <c r="Q605" s="99" t="s">
        <v>3854</v>
      </c>
      <c r="R605" s="112" t="s">
        <v>80</v>
      </c>
      <c r="S605" s="99" t="s">
        <v>3391</v>
      </c>
      <c r="T605" s="99"/>
      <c r="U605" s="109" t="str">
        <f t="shared" si="9"/>
        <v>38534: Nigel Flores was shot and killed by a detective assigned to SWAT. Flores was killed by gunfire after engaging SWAT operators with a shotgun. The WCSO was assisting the FBI in a search/arrest warrant on Indian Land. https://drive.google.com/file/d/0B-l9Ys3cd80fY09PZUIzeENLdGs/edit?usp=sharing</v>
      </c>
      <c r="V605" s="98"/>
      <c r="W605" s="109">
        <v>606.1</v>
      </c>
      <c r="X605" s="109"/>
      <c r="Y605" s="109"/>
      <c r="Z605" s="109"/>
      <c r="AA605" s="109"/>
      <c r="AB605" s="109"/>
      <c r="AC605" s="113"/>
      <c r="AD605" s="29"/>
      <c r="AE605" s="29"/>
      <c r="AF605" s="29"/>
      <c r="AG605" s="65"/>
    </row>
    <row r="606" spans="1:33" ht="14">
      <c r="A606" s="30">
        <v>41698</v>
      </c>
      <c r="B606" s="99" t="s">
        <v>3855</v>
      </c>
      <c r="C606" s="121">
        <v>56</v>
      </c>
      <c r="D606" s="99" t="s">
        <v>23</v>
      </c>
      <c r="E606" s="99" t="s">
        <v>40</v>
      </c>
      <c r="F606" s="99"/>
      <c r="G606" s="42">
        <v>37021</v>
      </c>
      <c r="H606" s="99" t="s">
        <v>3856</v>
      </c>
      <c r="I606" s="99" t="s">
        <v>3857</v>
      </c>
      <c r="J606" s="99" t="s">
        <v>53</v>
      </c>
      <c r="K606" s="17" t="s">
        <v>3858</v>
      </c>
      <c r="L606" s="99" t="s">
        <v>3859</v>
      </c>
      <c r="M606" s="99" t="s">
        <v>3860</v>
      </c>
      <c r="N606" s="99" t="s">
        <v>32</v>
      </c>
      <c r="O606" s="99" t="s">
        <v>3861</v>
      </c>
      <c r="P606" s="99" t="s">
        <v>58</v>
      </c>
      <c r="Q606" s="99" t="s">
        <v>3862</v>
      </c>
      <c r="R606" s="99" t="s">
        <v>100</v>
      </c>
      <c r="S606" s="112" t="s">
        <v>3863</v>
      </c>
      <c r="T606" s="40"/>
      <c r="U606" s="109" t="str">
        <f t="shared" si="9"/>
        <v>37021: McKinney made threats against two tourists in the Firehouse Restaurant. A deputy responded, but McKinney was combative and not susceptible to pepper spray. He pulled a knife and the deputy shot him https://drive.google.com/file/d/0B-l9Ys3cd80fbnRReU1VaW9rYzFOXy1ZREh1MkpaejRYamRF/edit?usp=sharing</v>
      </c>
      <c r="V606" s="98"/>
      <c r="W606" s="109">
        <v>607.1</v>
      </c>
      <c r="X606" s="109"/>
      <c r="Y606" s="109"/>
      <c r="Z606" s="109"/>
      <c r="AA606" s="109"/>
      <c r="AB606" s="109"/>
      <c r="AC606" s="113"/>
      <c r="AD606" s="29"/>
      <c r="AE606" s="29"/>
      <c r="AF606" s="29"/>
      <c r="AG606" s="65"/>
    </row>
    <row r="607" spans="1:33" ht="14">
      <c r="A607" s="30">
        <v>41698</v>
      </c>
      <c r="B607" s="99" t="s">
        <v>3864</v>
      </c>
      <c r="C607" s="121">
        <v>37</v>
      </c>
      <c r="D607" s="99" t="s">
        <v>23</v>
      </c>
      <c r="E607" s="99" t="s">
        <v>40</v>
      </c>
      <c r="F607" s="99"/>
      <c r="G607" s="42">
        <v>38660</v>
      </c>
      <c r="H607" s="99" t="s">
        <v>3865</v>
      </c>
      <c r="I607" s="99" t="s">
        <v>3866</v>
      </c>
      <c r="J607" s="99" t="s">
        <v>53</v>
      </c>
      <c r="K607" s="17" t="s">
        <v>3867</v>
      </c>
      <c r="L607" s="99" t="s">
        <v>3255</v>
      </c>
      <c r="M607" s="99" t="s">
        <v>3645</v>
      </c>
      <c r="N607" s="99" t="s">
        <v>32</v>
      </c>
      <c r="O607" s="99" t="s">
        <v>3868</v>
      </c>
      <c r="P607" s="99" t="s">
        <v>36</v>
      </c>
      <c r="Q607" s="99" t="s">
        <v>3869</v>
      </c>
      <c r="R607" s="112" t="s">
        <v>80</v>
      </c>
      <c r="S607" s="99" t="s">
        <v>3391</v>
      </c>
      <c r="T607" s="99"/>
      <c r="U607" s="109" t="str">
        <f t="shared" si="9"/>
        <v>38660: A WCSO Detective shot and killed Roy Wilkins after Wilkins produced a handgun. Wilkins died later in the hospital. https://drive.google.com/file/d/0B-l9Ys3cd80fUFZIcTdiVGlYcTA/edit?usp=sharing</v>
      </c>
      <c r="V607" s="98"/>
      <c r="W607" s="109">
        <v>608.1</v>
      </c>
      <c r="X607" s="109"/>
      <c r="Y607" s="109"/>
      <c r="Z607" s="109"/>
      <c r="AA607" s="109"/>
      <c r="AB607" s="109"/>
      <c r="AC607" s="113"/>
      <c r="AD607" s="29"/>
      <c r="AE607" s="29"/>
      <c r="AF607" s="29"/>
      <c r="AG607" s="65"/>
    </row>
    <row r="608" spans="1:33" ht="12">
      <c r="A608" s="30">
        <v>41698.353530092601</v>
      </c>
      <c r="B608" s="109" t="s">
        <v>3870</v>
      </c>
      <c r="C608" s="121">
        <v>33</v>
      </c>
      <c r="D608" s="109" t="s">
        <v>23</v>
      </c>
      <c r="E608" s="109" t="s">
        <v>40</v>
      </c>
      <c r="F608" s="109" t="s">
        <v>3871</v>
      </c>
      <c r="G608" s="42">
        <v>41402</v>
      </c>
      <c r="H608" s="109" t="s">
        <v>3872</v>
      </c>
      <c r="I608" s="55" t="s">
        <v>774</v>
      </c>
      <c r="J608" s="55" t="s">
        <v>85</v>
      </c>
      <c r="K608" s="98" t="s">
        <v>3873</v>
      </c>
      <c r="L608" s="109" t="s">
        <v>775</v>
      </c>
      <c r="M608" s="109" t="s">
        <v>3874</v>
      </c>
      <c r="N608" s="109" t="s">
        <v>1589</v>
      </c>
      <c r="O608" s="109" t="s">
        <v>3875</v>
      </c>
      <c r="P608" s="109" t="s">
        <v>3876</v>
      </c>
      <c r="Q608" s="55" t="s">
        <v>3877</v>
      </c>
      <c r="R608" s="109" t="s">
        <v>80</v>
      </c>
      <c r="S608" s="118" t="s">
        <v>3878</v>
      </c>
      <c r="T608" s="109"/>
      <c r="U608" s="109" t="str">
        <f t="shared" si="9"/>
        <v>41402: A father was beaten to death, the sheriff, of whom's men beat the man to death, which also happens to be the coroner, ruled the cause of death an accident. http://www.dailymail.co.uk/news/article-2324402/David-Silva-death-Shocking-video-shows-moment-father-beaten-death-COPS-witnesses-accuse-police-cover-up.html#comments</v>
      </c>
      <c r="V608" s="98"/>
      <c r="W608" s="109">
        <v>609.1</v>
      </c>
      <c r="X608" s="109"/>
      <c r="Y608" s="109"/>
      <c r="Z608" s="109"/>
      <c r="AA608" s="109"/>
      <c r="AB608" s="109"/>
      <c r="AC608" s="113"/>
      <c r="AD608" s="29"/>
      <c r="AE608" s="29"/>
      <c r="AF608" s="29"/>
      <c r="AG608" s="65"/>
    </row>
    <row r="609" spans="1:33" ht="12">
      <c r="A609" s="30">
        <v>41699.628946759301</v>
      </c>
      <c r="B609" s="109" t="s">
        <v>3879</v>
      </c>
      <c r="C609" s="121">
        <v>30</v>
      </c>
      <c r="D609" s="109" t="s">
        <v>23</v>
      </c>
      <c r="E609" s="109" t="s">
        <v>40</v>
      </c>
      <c r="F609" s="109" t="s">
        <v>3880</v>
      </c>
      <c r="G609" s="42">
        <v>41222</v>
      </c>
      <c r="H609" s="109" t="s">
        <v>3881</v>
      </c>
      <c r="I609" s="55" t="s">
        <v>455</v>
      </c>
      <c r="J609" s="55" t="s">
        <v>104</v>
      </c>
      <c r="K609" s="98" t="s">
        <v>3882</v>
      </c>
      <c r="L609" s="109" t="s">
        <v>456</v>
      </c>
      <c r="M609" s="109" t="s">
        <v>457</v>
      </c>
      <c r="N609" s="109" t="s">
        <v>32</v>
      </c>
      <c r="O609" s="109" t="s">
        <v>3883</v>
      </c>
      <c r="P609" s="109" t="s">
        <v>34</v>
      </c>
      <c r="Q609" s="55" t="s">
        <v>3884</v>
      </c>
      <c r="R609" s="109" t="s">
        <v>80</v>
      </c>
      <c r="S609" s="118" t="s">
        <v>3885</v>
      </c>
      <c r="T609" s="109"/>
      <c r="U609" s="109" t="str">
        <f t="shared" si="9"/>
        <v>41222: Heenan, intoxicated, entered his neighbors' home early that morning. Mistaking him for a burglar, the neighbors called the police. The husband then recognized Heenan as their friend and walked him toward Heenan's home. When police arrived, Heenan and the husband were grappling on the sidewalk. Heenen turned and approached Officer Heimsness, at which time Officer Heimsness fatally shot Heenan. http://host.madison.com/news/local/crime_and_courts/homeowner-kevin-o-malley-questions-police-shooting-of-paul-heenan/article_98bd939a-5763-11e2-8be2-001a4bcf887a.html</v>
      </c>
      <c r="V609" s="98"/>
      <c r="W609" s="109">
        <v>610.1</v>
      </c>
      <c r="X609" s="109"/>
      <c r="Y609" s="109"/>
      <c r="Z609" s="109"/>
      <c r="AA609" s="109"/>
      <c r="AB609" s="109"/>
      <c r="AC609" s="113"/>
      <c r="AD609" s="29"/>
      <c r="AE609" s="29"/>
      <c r="AF609" s="29"/>
      <c r="AG609" s="65"/>
    </row>
    <row r="610" spans="1:33" ht="14">
      <c r="A610" s="30">
        <v>41705</v>
      </c>
      <c r="B610" s="99" t="s">
        <v>3886</v>
      </c>
      <c r="C610" s="121">
        <v>21</v>
      </c>
      <c r="D610" s="99" t="s">
        <v>23</v>
      </c>
      <c r="E610" s="99" t="s">
        <v>173</v>
      </c>
      <c r="F610" s="99"/>
      <c r="G610" s="42">
        <v>40415</v>
      </c>
      <c r="H610" s="99" t="s">
        <v>3887</v>
      </c>
      <c r="I610" s="99" t="s">
        <v>52</v>
      </c>
      <c r="J610" s="99" t="s">
        <v>53</v>
      </c>
      <c r="K610" s="17" t="s">
        <v>2671</v>
      </c>
      <c r="L610" s="99" t="s">
        <v>55</v>
      </c>
      <c r="M610" s="99" t="s">
        <v>2593</v>
      </c>
      <c r="N610" s="99" t="s">
        <v>262</v>
      </c>
      <c r="O610" s="99" t="s">
        <v>3888</v>
      </c>
      <c r="P610" s="99" t="s">
        <v>36</v>
      </c>
      <c r="Q610" s="99" t="s">
        <v>3889</v>
      </c>
      <c r="R610" s="99" t="s">
        <v>36</v>
      </c>
      <c r="S610" s="112" t="s">
        <v>3890</v>
      </c>
      <c r="T610" s="40"/>
      <c r="U610" s="109" t="str">
        <f t="shared" si="9"/>
        <v>40415: Nevada Highway Patrol troopers responded to a series of crashes in which the driver kept driving. Citizens caught the subject and beat him. After officers tasered, subdued and handcuffed him, he was not breathing. https://drive.google.com/file/d/0B-l9Ys3cd80fYVVNaWNDTjRIVHc/edit?usp=sharing</v>
      </c>
      <c r="V610" s="98"/>
      <c r="W610" s="109">
        <v>611.1</v>
      </c>
      <c r="X610" s="109"/>
      <c r="Y610" s="109"/>
      <c r="Z610" s="109"/>
      <c r="AA610" s="109"/>
      <c r="AB610" s="109"/>
      <c r="AC610" s="113"/>
      <c r="AD610" s="29"/>
      <c r="AE610" s="29"/>
      <c r="AF610" s="29"/>
      <c r="AG610" s="65"/>
    </row>
    <row r="611" spans="1:33" ht="14">
      <c r="A611" s="30">
        <v>41705</v>
      </c>
      <c r="B611" s="99" t="s">
        <v>3891</v>
      </c>
      <c r="C611" s="121">
        <v>42</v>
      </c>
      <c r="D611" s="99" t="s">
        <v>23</v>
      </c>
      <c r="E611" s="99" t="s">
        <v>173</v>
      </c>
      <c r="F611" s="99"/>
      <c r="G611" s="42">
        <v>38767</v>
      </c>
      <c r="H611" s="99" t="s">
        <v>3892</v>
      </c>
      <c r="I611" s="99" t="s">
        <v>3893</v>
      </c>
      <c r="J611" s="99" t="s">
        <v>53</v>
      </c>
      <c r="K611" s="17" t="s">
        <v>3894</v>
      </c>
      <c r="L611" s="99" t="s">
        <v>55</v>
      </c>
      <c r="M611" s="99" t="s">
        <v>2593</v>
      </c>
      <c r="N611" s="99" t="s">
        <v>314</v>
      </c>
      <c r="O611" s="99" t="s">
        <v>3895</v>
      </c>
      <c r="P611" s="99" t="s">
        <v>3896</v>
      </c>
      <c r="Q611" s="99" t="s">
        <v>3897</v>
      </c>
      <c r="R611" s="99" t="s">
        <v>80</v>
      </c>
      <c r="S611" s="112" t="s">
        <v>3890</v>
      </c>
      <c r="T611" s="40"/>
      <c r="U611" s="109" t="str">
        <f t="shared" si="9"/>
        <v>38767: Nevada Highway Patrol trooper Joshua Corcran was driving his patrol car at 113 mph without lights or sirens. He struck a car traveling about 50 mph near Sloan, killing four. https://drive.google.com/file/d/0B-l9Ys3cd80fX3NmS0hMY29JSDA/edit?usp=sharing</v>
      </c>
      <c r="V611" s="98"/>
      <c r="W611" s="109">
        <v>612.1</v>
      </c>
      <c r="X611" s="109"/>
      <c r="Y611" s="109"/>
      <c r="Z611" s="109"/>
      <c r="AA611" s="109"/>
      <c r="AB611" s="109"/>
      <c r="AC611" s="113"/>
      <c r="AD611" s="29"/>
      <c r="AE611" s="29"/>
      <c r="AF611" s="29"/>
      <c r="AG611" s="65"/>
    </row>
    <row r="612" spans="1:33" ht="14">
      <c r="A612" s="30">
        <v>41705</v>
      </c>
      <c r="B612" s="99" t="s">
        <v>3898</v>
      </c>
      <c r="C612" s="121">
        <v>19</v>
      </c>
      <c r="D612" s="99" t="s">
        <v>23</v>
      </c>
      <c r="E612" s="99" t="s">
        <v>173</v>
      </c>
      <c r="F612" s="99"/>
      <c r="G612" s="42">
        <v>38767</v>
      </c>
      <c r="H612" s="99" t="s">
        <v>3892</v>
      </c>
      <c r="I612" s="99" t="s">
        <v>3893</v>
      </c>
      <c r="J612" s="99" t="s">
        <v>53</v>
      </c>
      <c r="K612" s="17" t="s">
        <v>3894</v>
      </c>
      <c r="L612" s="99" t="s">
        <v>55</v>
      </c>
      <c r="M612" s="99" t="s">
        <v>2593</v>
      </c>
      <c r="N612" s="99" t="s">
        <v>314</v>
      </c>
      <c r="O612" s="99" t="s">
        <v>3895</v>
      </c>
      <c r="P612" s="99" t="s">
        <v>3896</v>
      </c>
      <c r="Q612" s="99" t="s">
        <v>3897</v>
      </c>
      <c r="R612" s="99" t="s">
        <v>80</v>
      </c>
      <c r="S612" s="112" t="s">
        <v>3890</v>
      </c>
      <c r="T612" s="40"/>
      <c r="U612" s="109" t="str">
        <f t="shared" si="9"/>
        <v>38767: Nevada Highway Patrol trooper Joshua Corcran was driving his patrol car at 113 mph without lights or sirens. He struck a car traveling about 50 mph near Sloan, killing four. https://drive.google.com/file/d/0B-l9Ys3cd80fX3NmS0hMY29JSDA/edit?usp=sharing</v>
      </c>
      <c r="V612" s="98"/>
      <c r="W612" s="109">
        <v>613.1</v>
      </c>
      <c r="X612" s="109"/>
      <c r="Y612" s="109"/>
      <c r="Z612" s="109"/>
      <c r="AA612" s="109"/>
      <c r="AB612" s="109"/>
      <c r="AC612" s="113"/>
      <c r="AD612" s="29"/>
      <c r="AE612" s="29"/>
      <c r="AF612" s="29"/>
      <c r="AG612" s="65"/>
    </row>
    <row r="613" spans="1:33" ht="14">
      <c r="A613" s="30">
        <v>41705</v>
      </c>
      <c r="B613" s="99" t="s">
        <v>3899</v>
      </c>
      <c r="C613" s="121">
        <v>21</v>
      </c>
      <c r="D613" s="99" t="s">
        <v>91</v>
      </c>
      <c r="E613" s="99" t="s">
        <v>173</v>
      </c>
      <c r="F613" s="99"/>
      <c r="G613" s="42">
        <v>38767</v>
      </c>
      <c r="H613" s="99" t="s">
        <v>3892</v>
      </c>
      <c r="I613" s="99" t="s">
        <v>3893</v>
      </c>
      <c r="J613" s="99" t="s">
        <v>53</v>
      </c>
      <c r="K613" s="17" t="s">
        <v>3894</v>
      </c>
      <c r="L613" s="99" t="s">
        <v>55</v>
      </c>
      <c r="M613" s="99" t="s">
        <v>2593</v>
      </c>
      <c r="N613" s="99" t="s">
        <v>314</v>
      </c>
      <c r="O613" s="99" t="s">
        <v>3895</v>
      </c>
      <c r="P613" s="99" t="s">
        <v>3900</v>
      </c>
      <c r="Q613" s="99" t="s">
        <v>3897</v>
      </c>
      <c r="R613" s="99" t="s">
        <v>80</v>
      </c>
      <c r="S613" s="112" t="s">
        <v>3890</v>
      </c>
      <c r="T613" s="40"/>
      <c r="U613" s="109" t="str">
        <f t="shared" si="9"/>
        <v>38767: Nevada Highway Patrol trooper Joshua Corcran was driving his patrol car at 113 mph without lights or sirens. He struck a car traveling about 50 mph near Sloan, killing four. https://drive.google.com/file/d/0B-l9Ys3cd80fX3NmS0hMY29JSDA/edit?usp=sharing</v>
      </c>
      <c r="V613" s="98"/>
      <c r="W613" s="109">
        <v>614.1</v>
      </c>
      <c r="X613" s="109"/>
      <c r="Y613" s="109"/>
      <c r="Z613" s="109"/>
      <c r="AA613" s="109"/>
      <c r="AB613" s="109"/>
      <c r="AC613" s="113"/>
      <c r="AD613" s="29"/>
      <c r="AE613" s="29"/>
      <c r="AF613" s="29"/>
      <c r="AG613" s="65"/>
    </row>
    <row r="614" spans="1:33" ht="14">
      <c r="A614" s="30">
        <v>41705</v>
      </c>
      <c r="B614" s="99" t="s">
        <v>3901</v>
      </c>
      <c r="C614" s="121">
        <v>33</v>
      </c>
      <c r="D614" s="99" t="s">
        <v>23</v>
      </c>
      <c r="E614" s="99" t="s">
        <v>40</v>
      </c>
      <c r="F614" s="99"/>
      <c r="G614" s="42">
        <v>39451</v>
      </c>
      <c r="H614" s="99" t="s">
        <v>3902</v>
      </c>
      <c r="I614" s="99" t="s">
        <v>52</v>
      </c>
      <c r="J614" s="99" t="s">
        <v>53</v>
      </c>
      <c r="K614" s="17" t="s">
        <v>2822</v>
      </c>
      <c r="L614" s="99" t="s">
        <v>55</v>
      </c>
      <c r="M614" s="99" t="s">
        <v>2593</v>
      </c>
      <c r="N614" s="99" t="s">
        <v>3579</v>
      </c>
      <c r="O614" s="99" t="s">
        <v>3903</v>
      </c>
      <c r="P614" s="99" t="s">
        <v>3069</v>
      </c>
      <c r="Q614" s="99" t="s">
        <v>3904</v>
      </c>
      <c r="R614" s="99" t="s">
        <v>219</v>
      </c>
      <c r="S614" s="112" t="s">
        <v>3905</v>
      </c>
      <c r="T614" s="40"/>
      <c r="U614" s="109" t="str">
        <f t="shared" si="9"/>
        <v>39451: Trooper was responding to a series of hit and runs. Caught up with suspect who was combative. He was tasered up to 13 times and died https://drive.google.com/file/d/0B-l9Ys3cd80fNzJyZy0tYU1LcDg/edit?usp=sharing</v>
      </c>
      <c r="V614" s="98"/>
      <c r="W614" s="109">
        <v>615.1</v>
      </c>
      <c r="X614" s="109"/>
      <c r="Y614" s="109"/>
      <c r="Z614" s="109"/>
      <c r="AA614" s="109"/>
      <c r="AB614" s="109"/>
      <c r="AC614" s="113"/>
      <c r="AD614" s="29"/>
      <c r="AE614" s="29"/>
      <c r="AF614" s="29"/>
      <c r="AG614" s="65"/>
    </row>
    <row r="615" spans="1:33" ht="14">
      <c r="A615" s="30">
        <v>41705</v>
      </c>
      <c r="B615" s="99" t="s">
        <v>3906</v>
      </c>
      <c r="C615" s="121">
        <v>21</v>
      </c>
      <c r="D615" s="99" t="s">
        <v>23</v>
      </c>
      <c r="E615" s="99" t="s">
        <v>173</v>
      </c>
      <c r="F615" s="99"/>
      <c r="G615" s="42">
        <v>38767</v>
      </c>
      <c r="H615" s="99" t="s">
        <v>3892</v>
      </c>
      <c r="I615" s="99" t="s">
        <v>3893</v>
      </c>
      <c r="J615" s="99" t="s">
        <v>53</v>
      </c>
      <c r="K615" s="17" t="s">
        <v>3894</v>
      </c>
      <c r="L615" s="99" t="s">
        <v>55</v>
      </c>
      <c r="M615" s="99" t="s">
        <v>2593</v>
      </c>
      <c r="N615" s="99" t="s">
        <v>314</v>
      </c>
      <c r="O615" s="99" t="s">
        <v>3895</v>
      </c>
      <c r="P615" s="99" t="s">
        <v>3896</v>
      </c>
      <c r="Q615" s="99" t="s">
        <v>3897</v>
      </c>
      <c r="R615" s="99" t="s">
        <v>80</v>
      </c>
      <c r="S615" s="112" t="s">
        <v>3890</v>
      </c>
      <c r="T615" s="40"/>
      <c r="U615" s="109" t="str">
        <f t="shared" si="9"/>
        <v>38767: Nevada Highway Patrol trooper Joshua Corcran was driving his patrol car at 113 mph without lights or sirens. He struck a car traveling about 50 mph near Sloan, killing four. https://drive.google.com/file/d/0B-l9Ys3cd80fX3NmS0hMY29JSDA/edit?usp=sharing</v>
      </c>
      <c r="V615" s="98"/>
      <c r="W615" s="109">
        <v>616.1</v>
      </c>
      <c r="X615" s="109"/>
      <c r="Y615" s="109"/>
      <c r="Z615" s="109"/>
      <c r="AA615" s="109"/>
      <c r="AB615" s="109"/>
      <c r="AC615" s="113"/>
      <c r="AD615" s="29"/>
      <c r="AE615" s="29"/>
      <c r="AF615" s="29"/>
      <c r="AG615" s="65"/>
    </row>
    <row r="616" spans="1:33" ht="14">
      <c r="A616" s="30">
        <v>41707.000821759299</v>
      </c>
      <c r="B616" s="99" t="s">
        <v>3907</v>
      </c>
      <c r="C616" s="121" t="s">
        <v>1135</v>
      </c>
      <c r="D616" s="99" t="s">
        <v>23</v>
      </c>
      <c r="E616" s="99" t="s">
        <v>40</v>
      </c>
      <c r="F616" s="99" t="s">
        <v>3908</v>
      </c>
      <c r="G616" s="42">
        <v>41010</v>
      </c>
      <c r="H616" s="99" t="s">
        <v>3909</v>
      </c>
      <c r="I616" s="99" t="s">
        <v>3910</v>
      </c>
      <c r="J616" s="17" t="s">
        <v>85</v>
      </c>
      <c r="K616" s="99">
        <v>91367</v>
      </c>
      <c r="L616" s="99" t="s">
        <v>539</v>
      </c>
      <c r="M616" s="99" t="s">
        <v>540</v>
      </c>
      <c r="N616" s="17" t="s">
        <v>32</v>
      </c>
      <c r="O616" s="99" t="s">
        <v>3911</v>
      </c>
      <c r="P616" s="99" t="s">
        <v>36</v>
      </c>
      <c r="Q616" s="99" t="s">
        <v>3912</v>
      </c>
      <c r="R616" s="112" t="s">
        <v>80</v>
      </c>
      <c r="S616" s="109" t="s">
        <v>3913</v>
      </c>
      <c r="T616" s="40"/>
      <c r="U616" s="109" t="str">
        <f t="shared" si="9"/>
        <v>41010: Abdul Arian was shot and killed by police. What began as a high-speed pursuit ended shortly before 10 p.m., when Arian got out of his car, began running and was shot by officers. Officers tried to stop Arian for driving erratically, but he did not pull over and a pursuit was initiated. http://www.laweekly.com/informer/2012/04/12/abdul-arian-19-year-old-leads-lapd-on-crazy-chase-shoots-it-out-with-cops-dies-video</v>
      </c>
      <c r="V616" s="98"/>
      <c r="W616" s="109">
        <v>617.1</v>
      </c>
      <c r="X616" s="109"/>
      <c r="Y616" s="109"/>
      <c r="Z616" s="109"/>
      <c r="AA616" s="109"/>
      <c r="AB616" s="109"/>
      <c r="AC616" s="113"/>
      <c r="AD616" s="29"/>
      <c r="AE616" s="29"/>
      <c r="AF616" s="29"/>
      <c r="AG616" s="65"/>
    </row>
    <row r="617" spans="1:33" ht="12">
      <c r="A617" s="30">
        <v>41707.003472222197</v>
      </c>
      <c r="B617" s="109" t="s">
        <v>3914</v>
      </c>
      <c r="C617" s="121">
        <v>24</v>
      </c>
      <c r="D617" s="109" t="s">
        <v>23</v>
      </c>
      <c r="E617" s="109" t="s">
        <v>24</v>
      </c>
      <c r="F617" s="109"/>
      <c r="G617" s="42">
        <v>39104</v>
      </c>
      <c r="H617" s="109" t="s">
        <v>3915</v>
      </c>
      <c r="I617" s="55" t="s">
        <v>3916</v>
      </c>
      <c r="J617" s="55" t="s">
        <v>85</v>
      </c>
      <c r="K617" s="98" t="s">
        <v>3917</v>
      </c>
      <c r="L617" s="109" t="s">
        <v>539</v>
      </c>
      <c r="M617" s="109" t="s">
        <v>540</v>
      </c>
      <c r="N617" s="109" t="s">
        <v>32</v>
      </c>
      <c r="O617" s="109" t="s">
        <v>3918</v>
      </c>
      <c r="P617" s="109"/>
      <c r="Q617" s="55" t="s">
        <v>3919</v>
      </c>
      <c r="R617" s="109" t="s">
        <v>80</v>
      </c>
      <c r="S617" s="118" t="s">
        <v>2241</v>
      </c>
      <c r="T617" s="109"/>
      <c r="U617" s="109" t="str">
        <f t="shared" si="9"/>
        <v>39104: Mathew Powell, a 24-year-old black man, was shot in the head at 6:42 a.m. Jan. 22 by an officer during a felony assault call. http://www.lapdonline.org/rampart_news/news_view/34479</v>
      </c>
      <c r="V617" s="98"/>
      <c r="W617" s="109">
        <v>618.1</v>
      </c>
      <c r="X617" s="109"/>
      <c r="Y617" s="109"/>
      <c r="Z617" s="109"/>
      <c r="AA617" s="109"/>
      <c r="AB617" s="109"/>
      <c r="AC617" s="113"/>
      <c r="AD617" s="29"/>
      <c r="AE617" s="29"/>
      <c r="AF617" s="29"/>
      <c r="AG617" s="65"/>
    </row>
    <row r="618" spans="1:33" ht="12">
      <c r="A618" s="30">
        <v>41707.003483796303</v>
      </c>
      <c r="B618" s="109" t="s">
        <v>3920</v>
      </c>
      <c r="C618" s="121">
        <v>43</v>
      </c>
      <c r="D618" s="109" t="s">
        <v>23</v>
      </c>
      <c r="E618" s="109" t="s">
        <v>82</v>
      </c>
      <c r="F618" s="109"/>
      <c r="G618" s="42">
        <v>39092</v>
      </c>
      <c r="H618" s="109" t="s">
        <v>3921</v>
      </c>
      <c r="I618" s="55" t="s">
        <v>539</v>
      </c>
      <c r="J618" s="55" t="s">
        <v>85</v>
      </c>
      <c r="K618" s="98" t="s">
        <v>3922</v>
      </c>
      <c r="L618" s="109" t="s">
        <v>539</v>
      </c>
      <c r="M618" s="109" t="s">
        <v>540</v>
      </c>
      <c r="N618" s="109" t="s">
        <v>32</v>
      </c>
      <c r="O618" s="109" t="s">
        <v>3923</v>
      </c>
      <c r="P618" s="109" t="s">
        <v>760</v>
      </c>
      <c r="Q618" s="55" t="s">
        <v>3924</v>
      </c>
      <c r="R618" s="109" t="s">
        <v>80</v>
      </c>
      <c r="S618" s="118" t="s">
        <v>3925</v>
      </c>
      <c r="T618" s="109"/>
      <c r="U618" s="109" t="str">
        <f t="shared" si="9"/>
        <v>39092: A Los Angeles police sergeant responding to a disturbance at a Masonic Lodge in South Los Angeles shot and killed an unarmed man reaching for his waistband, department officials said. Philip Arthur Miller, 43, of Carson died at the scene. The shooting occurred at the Mount Nebo Grand Lodge. As police arrived to investigate complaints about noise, they heard gunshots from inside, Sands said. Moments later, a man emerged from the lodge bleeding from multiple gunshot wounds. He was followed by Miller, who was holding his waistband. http://homicide.latimes.com/post/philip-miller/</v>
      </c>
      <c r="V618" s="98"/>
      <c r="W618" s="109">
        <v>619.1</v>
      </c>
      <c r="X618" s="109"/>
      <c r="Y618" s="109"/>
      <c r="Z618" s="109"/>
      <c r="AA618" s="109"/>
      <c r="AB618" s="109"/>
      <c r="AC618" s="113"/>
      <c r="AD618" s="29"/>
      <c r="AE618" s="29"/>
      <c r="AF618" s="29"/>
      <c r="AG618" s="65"/>
    </row>
    <row r="619" spans="1:33" ht="14">
      <c r="A619" s="30">
        <v>41710</v>
      </c>
      <c r="B619" s="99" t="s">
        <v>3926</v>
      </c>
      <c r="C619" s="121">
        <v>37</v>
      </c>
      <c r="D619" s="99" t="s">
        <v>91</v>
      </c>
      <c r="E619" s="99" t="s">
        <v>40</v>
      </c>
      <c r="F619" s="99"/>
      <c r="G619" s="42">
        <v>39135</v>
      </c>
      <c r="H619" s="99" t="s">
        <v>3927</v>
      </c>
      <c r="I619" s="99" t="s">
        <v>3928</v>
      </c>
      <c r="J619" s="99" t="s">
        <v>53</v>
      </c>
      <c r="K619" s="17" t="s">
        <v>3929</v>
      </c>
      <c r="L619" s="99" t="s">
        <v>3930</v>
      </c>
      <c r="M619" s="99" t="s">
        <v>3931</v>
      </c>
      <c r="N619" s="99" t="s">
        <v>32</v>
      </c>
      <c r="O619" s="99" t="s">
        <v>3932</v>
      </c>
      <c r="P619" s="99" t="s">
        <v>58</v>
      </c>
      <c r="Q619" s="99" t="s">
        <v>3933</v>
      </c>
      <c r="R619" s="99" t="s">
        <v>100</v>
      </c>
      <c r="S619" s="112" t="s">
        <v>3905</v>
      </c>
      <c r="T619" s="40"/>
      <c r="U619" s="109" t="str">
        <f t="shared" si="9"/>
        <v>39135: Deputies were called to the house to check on a suicidal female. She pointed a handgun at them. A deputy fired a single shot from a shotgun. https://drive.google.com/file/d/0B-l9Ys3cd80fcVg0RjZVLTgyYlk/edit?usp=sharing</v>
      </c>
      <c r="V619" s="98"/>
      <c r="W619" s="109">
        <v>620.1</v>
      </c>
      <c r="X619" s="109"/>
      <c r="Y619" s="109"/>
      <c r="Z619" s="109"/>
      <c r="AA619" s="109"/>
      <c r="AB619" s="109"/>
      <c r="AC619" s="113"/>
      <c r="AD619" s="29"/>
      <c r="AE619" s="29"/>
      <c r="AF619" s="29"/>
      <c r="AG619" s="65"/>
    </row>
    <row r="620" spans="1:33" ht="14">
      <c r="A620" s="30">
        <v>41710</v>
      </c>
      <c r="B620" s="99" t="s">
        <v>3934</v>
      </c>
      <c r="C620" s="121">
        <v>22</v>
      </c>
      <c r="D620" s="99" t="s">
        <v>23</v>
      </c>
      <c r="E620" s="99" t="s">
        <v>40</v>
      </c>
      <c r="F620" s="99" t="s">
        <v>3935</v>
      </c>
      <c r="G620" s="42">
        <v>40433</v>
      </c>
      <c r="H620" s="99" t="s">
        <v>3936</v>
      </c>
      <c r="I620" s="99" t="s">
        <v>3937</v>
      </c>
      <c r="J620" s="99" t="s">
        <v>53</v>
      </c>
      <c r="K620" s="17" t="s">
        <v>3938</v>
      </c>
      <c r="L620" s="99" t="s">
        <v>3939</v>
      </c>
      <c r="M620" s="99" t="s">
        <v>3940</v>
      </c>
      <c r="N620" s="99" t="s">
        <v>32</v>
      </c>
      <c r="O620" s="99" t="s">
        <v>3941</v>
      </c>
      <c r="P620" s="99" t="s">
        <v>949</v>
      </c>
      <c r="Q620" s="99" t="s">
        <v>3942</v>
      </c>
      <c r="R620" s="99" t="s">
        <v>80</v>
      </c>
      <c r="S620" s="112" t="s">
        <v>3905</v>
      </c>
      <c r="T620" s="40"/>
      <c r="U620" s="109" t="str">
        <f t="shared" si="9"/>
        <v>40433: Deputies were called because Post was threatening people in a motel, including his wife. He took her hostage. When deputies caught up with him on a rural road, he shot himself in the head. https://drive.google.com/file/d/0B-l9Ys3cd80fdGZmLVJhTU5UUzQ/edit?usp=sharing</v>
      </c>
      <c r="V620" s="98"/>
      <c r="W620" s="109">
        <v>621.1</v>
      </c>
      <c r="X620" s="109"/>
      <c r="Y620" s="109"/>
      <c r="Z620" s="109"/>
      <c r="AA620" s="109"/>
      <c r="AB620" s="109"/>
      <c r="AC620" s="113"/>
      <c r="AD620" s="29"/>
      <c r="AE620" s="29"/>
      <c r="AF620" s="29"/>
      <c r="AG620" s="65"/>
    </row>
    <row r="621" spans="1:33" ht="14">
      <c r="A621" s="30">
        <v>41710</v>
      </c>
      <c r="B621" s="99" t="s">
        <v>3943</v>
      </c>
      <c r="C621" s="121"/>
      <c r="D621" s="99" t="s">
        <v>23</v>
      </c>
      <c r="E621" s="99" t="s">
        <v>82</v>
      </c>
      <c r="F621" s="99"/>
      <c r="G621" s="42">
        <v>38899</v>
      </c>
      <c r="H621" s="99" t="s">
        <v>3944</v>
      </c>
      <c r="I621" s="99" t="s">
        <v>3788</v>
      </c>
      <c r="J621" s="99" t="s">
        <v>53</v>
      </c>
      <c r="K621" s="17" t="s">
        <v>3945</v>
      </c>
      <c r="L621" s="99" t="s">
        <v>3790</v>
      </c>
      <c r="M621" s="99" t="s">
        <v>3946</v>
      </c>
      <c r="N621" s="99" t="s">
        <v>32</v>
      </c>
      <c r="O621" s="99" t="s">
        <v>3947</v>
      </c>
      <c r="P621" s="99" t="s">
        <v>58</v>
      </c>
      <c r="Q621" s="99" t="s">
        <v>3948</v>
      </c>
      <c r="R621" s="99" t="s">
        <v>80</v>
      </c>
      <c r="S621" s="112" t="s">
        <v>3905</v>
      </c>
      <c r="T621" s="40"/>
      <c r="U621" s="109" t="str">
        <f t="shared" si="9"/>
        <v>38899: Coon was intentionally running into vehicles on I-80 beginning near Truckee, CA and heading east. When police pulled him over near Imlay, he attacked with a staff. https://drive.google.com/file/d/0B-l9Ys3cd80fNFN0dXhVMkxaclk/edit?usp=sharing</v>
      </c>
      <c r="V621" s="98"/>
      <c r="W621" s="109">
        <v>622.1</v>
      </c>
      <c r="X621" s="109"/>
      <c r="Y621" s="109"/>
      <c r="Z621" s="109"/>
      <c r="AA621" s="109"/>
      <c r="AB621" s="109"/>
      <c r="AC621" s="113"/>
      <c r="AD621" s="29"/>
      <c r="AE621" s="29"/>
      <c r="AF621" s="29"/>
      <c r="AG621" s="65"/>
    </row>
    <row r="622" spans="1:33" ht="14">
      <c r="A622" s="30">
        <v>41710</v>
      </c>
      <c r="B622" s="99" t="s">
        <v>3949</v>
      </c>
      <c r="C622" s="121">
        <v>29</v>
      </c>
      <c r="D622" s="99" t="s">
        <v>23</v>
      </c>
      <c r="E622" s="99" t="s">
        <v>82</v>
      </c>
      <c r="F622" s="99"/>
      <c r="G622" s="42">
        <v>37553</v>
      </c>
      <c r="H622" s="99" t="s">
        <v>3950</v>
      </c>
      <c r="I622" s="99" t="s">
        <v>3928</v>
      </c>
      <c r="J622" s="99" t="s">
        <v>53</v>
      </c>
      <c r="K622" s="17" t="s">
        <v>3929</v>
      </c>
      <c r="L622" s="99" t="s">
        <v>3930</v>
      </c>
      <c r="M622" s="99" t="s">
        <v>3931</v>
      </c>
      <c r="N622" s="99" t="s">
        <v>32</v>
      </c>
      <c r="O622" s="99" t="s">
        <v>3951</v>
      </c>
      <c r="P622" s="99" t="s">
        <v>58</v>
      </c>
      <c r="Q622" s="99" t="s">
        <v>3952</v>
      </c>
      <c r="R622" s="99" t="s">
        <v>80</v>
      </c>
      <c r="S622" s="112" t="s">
        <v>3905</v>
      </c>
      <c r="T622" s="40"/>
      <c r="U622" s="109" t="str">
        <f t="shared" si="9"/>
        <v>37553: Officers were called when Goldsmith shot his girlfriend. As they attempted to apprehend, Goldsmith fired on officers. They returned fire, killing him. https://drive.google.com/file/d/0B-l9Ys3cd80fRld1Q2FKdHNaTkU/edit?usp=sharing</v>
      </c>
      <c r="V622" s="98"/>
      <c r="W622" s="109">
        <v>623.1</v>
      </c>
      <c r="X622" s="109"/>
      <c r="Y622" s="109"/>
      <c r="Z622" s="109"/>
      <c r="AA622" s="109"/>
      <c r="AB622" s="109"/>
      <c r="AC622" s="113"/>
      <c r="AD622" s="29"/>
      <c r="AE622" s="29"/>
      <c r="AF622" s="29"/>
      <c r="AG622" s="65"/>
    </row>
    <row r="623" spans="1:33" ht="12">
      <c r="A623" s="30">
        <v>41712.787048611099</v>
      </c>
      <c r="B623" s="109" t="s">
        <v>3953</v>
      </c>
      <c r="C623" s="121">
        <v>31</v>
      </c>
      <c r="D623" s="109" t="s">
        <v>23</v>
      </c>
      <c r="E623" s="109" t="s">
        <v>1728</v>
      </c>
      <c r="F623" s="109" t="s">
        <v>3954</v>
      </c>
      <c r="G623" s="42">
        <v>39693</v>
      </c>
      <c r="H623" s="109" t="s">
        <v>3955</v>
      </c>
      <c r="I623" s="55" t="s">
        <v>3956</v>
      </c>
      <c r="J623" s="55" t="s">
        <v>53</v>
      </c>
      <c r="K623" s="98" t="s">
        <v>3318</v>
      </c>
      <c r="L623" s="109" t="s">
        <v>3319</v>
      </c>
      <c r="M623" s="109" t="s">
        <v>3957</v>
      </c>
      <c r="N623" s="109" t="s">
        <v>32</v>
      </c>
      <c r="O623" s="109" t="s">
        <v>3958</v>
      </c>
      <c r="P623" s="109" t="s">
        <v>58</v>
      </c>
      <c r="Q623" s="55" t="s">
        <v>3959</v>
      </c>
      <c r="R623" s="109" t="s">
        <v>80</v>
      </c>
      <c r="S623" s="118" t="s">
        <v>37</v>
      </c>
      <c r="T623" s="109"/>
      <c r="U623" s="109" t="str">
        <f t="shared" si="9"/>
        <v>39693: Police were looking for a stolen car that was sending out OnStar information. They located the car, and Stenstrum walking away from it. A foot chase followed, with Stenstrum carrying a gun. He was shot in the back with a shotgun round. https://drive.google.com/file/d/0B-l9Ys3cd80fVVZTWXJhSnRhakE/edit?usp=sharing</v>
      </c>
      <c r="V623" s="98"/>
      <c r="W623" s="109">
        <v>624.1</v>
      </c>
      <c r="X623" s="109"/>
      <c r="Y623" s="109"/>
      <c r="Z623" s="109"/>
      <c r="AA623" s="109"/>
      <c r="AB623" s="109"/>
      <c r="AC623" s="113"/>
      <c r="AD623" s="29"/>
      <c r="AE623" s="29"/>
      <c r="AF623" s="29"/>
      <c r="AG623" s="65"/>
    </row>
    <row r="624" spans="1:33" ht="12">
      <c r="A624" s="30">
        <v>41712.822048611102</v>
      </c>
      <c r="B624" s="109" t="s">
        <v>3960</v>
      </c>
      <c r="C624" s="121"/>
      <c r="D624" s="109" t="s">
        <v>23</v>
      </c>
      <c r="E624" s="99" t="s">
        <v>82</v>
      </c>
      <c r="F624" s="109"/>
      <c r="G624" s="42">
        <v>38258</v>
      </c>
      <c r="H624" s="109" t="s">
        <v>3961</v>
      </c>
      <c r="I624" s="55" t="s">
        <v>3788</v>
      </c>
      <c r="J624" s="55" t="s">
        <v>53</v>
      </c>
      <c r="K624" s="98" t="s">
        <v>3789</v>
      </c>
      <c r="L624" s="109" t="s">
        <v>3790</v>
      </c>
      <c r="M624" s="109" t="s">
        <v>3946</v>
      </c>
      <c r="N624" s="109" t="s">
        <v>32</v>
      </c>
      <c r="O624" s="109" t="s">
        <v>3962</v>
      </c>
      <c r="P624" s="109" t="s">
        <v>58</v>
      </c>
      <c r="Q624" s="55" t="s">
        <v>3963</v>
      </c>
      <c r="R624" s="109" t="s">
        <v>100</v>
      </c>
      <c r="S624" s="118" t="s">
        <v>37</v>
      </c>
      <c r="T624" s="109"/>
      <c r="U624" s="109" t="str">
        <f t="shared" si="9"/>
        <v>38258: After multiple attempts to arrest Kauffman, who was exhibiting obvious signs of mental illness, deputies attempted apprehend him at his home. He fired on officers, and after trying less-lethal methods, one shot and killed him. https://drive.google.com/file/d/0B-l9Ys3cd80fN2sya3MxWUZCcVk/edit?usp=sharing</v>
      </c>
      <c r="V624" s="98"/>
      <c r="W624" s="109">
        <v>625.1</v>
      </c>
      <c r="X624" s="109"/>
      <c r="Y624" s="109"/>
      <c r="Z624" s="109"/>
      <c r="AA624" s="109"/>
      <c r="AB624" s="109"/>
      <c r="AC624" s="113"/>
      <c r="AD624" s="29"/>
      <c r="AE624" s="29"/>
      <c r="AF624" s="29"/>
      <c r="AG624" s="65"/>
    </row>
    <row r="625" spans="1:33" ht="12">
      <c r="A625" s="30">
        <v>41712.835787037002</v>
      </c>
      <c r="B625" s="109" t="s">
        <v>3964</v>
      </c>
      <c r="C625" s="121">
        <v>22</v>
      </c>
      <c r="D625" s="109" t="s">
        <v>23</v>
      </c>
      <c r="E625" s="99" t="s">
        <v>82</v>
      </c>
      <c r="F625" s="109"/>
      <c r="G625" s="42">
        <v>40696</v>
      </c>
      <c r="H625" s="109" t="s">
        <v>3965</v>
      </c>
      <c r="I625" s="55" t="s">
        <v>3966</v>
      </c>
      <c r="J625" s="55" t="s">
        <v>53</v>
      </c>
      <c r="K625" s="98" t="s">
        <v>3967</v>
      </c>
      <c r="L625" s="109" t="s">
        <v>3968</v>
      </c>
      <c r="M625" s="109" t="s">
        <v>3969</v>
      </c>
      <c r="N625" s="109" t="s">
        <v>32</v>
      </c>
      <c r="O625" s="109" t="s">
        <v>3970</v>
      </c>
      <c r="P625" s="109" t="s">
        <v>949</v>
      </c>
      <c r="Q625" s="55" t="s">
        <v>3971</v>
      </c>
      <c r="R625" s="109" t="s">
        <v>80</v>
      </c>
      <c r="S625" s="118" t="s">
        <v>37</v>
      </c>
      <c r="T625" s="109"/>
      <c r="U625" s="109" t="str">
        <f t="shared" si="9"/>
        <v>40696: Eric Allen led authorities on a high-speed chase that included gunfire after Walker River Tribal police officers pulled his car over for speeding in Schurz. After a more than 100 mile chase, Allen got out and fired more shots at officers before taking his own life. https://drive.google.com/file/d/0B-l9Ys3cd80faEw1Ynh2UFRibFU/edit?usp=sharing</v>
      </c>
      <c r="V625" s="98"/>
      <c r="W625" s="109">
        <v>626.1</v>
      </c>
      <c r="X625" s="109"/>
      <c r="Y625" s="109"/>
      <c r="Z625" s="109"/>
      <c r="AA625" s="109"/>
      <c r="AB625" s="109"/>
      <c r="AC625" s="113"/>
      <c r="AD625" s="29"/>
      <c r="AE625" s="29"/>
      <c r="AF625" s="29"/>
      <c r="AG625" s="65"/>
    </row>
    <row r="626" spans="1:33" ht="12">
      <c r="A626" s="30">
        <v>41716.720763888901</v>
      </c>
      <c r="B626" s="109" t="s">
        <v>3972</v>
      </c>
      <c r="C626" s="121">
        <v>35</v>
      </c>
      <c r="D626" s="109" t="s">
        <v>23</v>
      </c>
      <c r="E626" s="109" t="s">
        <v>173</v>
      </c>
      <c r="F626" s="109"/>
      <c r="G626" s="42">
        <v>41016</v>
      </c>
      <c r="H626" s="109" t="s">
        <v>3973</v>
      </c>
      <c r="I626" s="55" t="s">
        <v>3974</v>
      </c>
      <c r="J626" s="55" t="s">
        <v>3975</v>
      </c>
      <c r="K626" s="98" t="s">
        <v>3976</v>
      </c>
      <c r="L626" s="109" t="s">
        <v>3977</v>
      </c>
      <c r="M626" s="109" t="s">
        <v>3978</v>
      </c>
      <c r="N626" s="109" t="s">
        <v>32</v>
      </c>
      <c r="O626" s="109" t="s">
        <v>3979</v>
      </c>
      <c r="P626" s="109" t="s">
        <v>58</v>
      </c>
      <c r="Q626" s="55" t="s">
        <v>3980</v>
      </c>
      <c r="R626" s="109" t="s">
        <v>36</v>
      </c>
      <c r="S626" s="118" t="s">
        <v>3981</v>
      </c>
      <c r="T626" s="109"/>
      <c r="U626" s="109" t="str">
        <f t="shared" si="9"/>
        <v>41016: After a foot pursuit following a robbery DeJesus got into a car. Officer James Lamoureux was positioned at the driver's side door. DeJesus backed up the vehicle at which time Lamoureux positioned himself in front of the driver's side corning. The car started forward at which time Lamoureux started to fire at DeJesus. Lamoureux step out of the path of the car and continued to fire as it drove away from officers eventually striking DeJesus in the neck causing DeJesus to die at the scene. http://doj.nh.gov/media-center/press-releases/2012/documents/20120511-keene-officer-shooting.pdf</v>
      </c>
      <c r="V626" s="98"/>
      <c r="W626" s="109">
        <v>627.1</v>
      </c>
      <c r="X626" s="109"/>
      <c r="Y626" s="109"/>
      <c r="Z626" s="109"/>
      <c r="AA626" s="109"/>
      <c r="AB626" s="109"/>
      <c r="AC626" s="113"/>
      <c r="AD626" s="29"/>
      <c r="AE626" s="29"/>
      <c r="AF626" s="29"/>
      <c r="AG626" s="65"/>
    </row>
    <row r="627" spans="1:33" ht="12">
      <c r="A627" s="30">
        <v>41716.735335648198</v>
      </c>
      <c r="B627" s="109" t="s">
        <v>3982</v>
      </c>
      <c r="C627" s="121">
        <v>39</v>
      </c>
      <c r="D627" s="109" t="s">
        <v>23</v>
      </c>
      <c r="E627" s="99" t="s">
        <v>82</v>
      </c>
      <c r="F627" s="109"/>
      <c r="G627" s="42">
        <v>40721</v>
      </c>
      <c r="H627" s="109" t="s">
        <v>3983</v>
      </c>
      <c r="I627" s="55" t="s">
        <v>3984</v>
      </c>
      <c r="J627" s="55" t="s">
        <v>3975</v>
      </c>
      <c r="K627" s="98" t="s">
        <v>3985</v>
      </c>
      <c r="L627" s="109" t="s">
        <v>3977</v>
      </c>
      <c r="M627" s="109" t="s">
        <v>3986</v>
      </c>
      <c r="N627" s="109" t="s">
        <v>32</v>
      </c>
      <c r="O627" s="109" t="s">
        <v>3987</v>
      </c>
      <c r="P627" s="109" t="s">
        <v>58</v>
      </c>
      <c r="Q627" s="55" t="s">
        <v>3988</v>
      </c>
      <c r="R627" s="109" t="s">
        <v>100</v>
      </c>
      <c r="S627" s="118" t="s">
        <v>3981</v>
      </c>
      <c r="T627" s="109"/>
      <c r="U627" s="109" t="str">
        <f t="shared" si="9"/>
        <v>40721: Four police officers responded to a domestic disturbance. Seksinsky had been off his medications for mental illnesses and arguing with his wife. Officers were alerted that he was alone in his apartment with a knife and was suicidal. Officers deployed a TASER but Seksinsky continued toward officers. Officer Robert Blodgett fire his weapon hitting Seksinsky in the upper arm which proved fatal before medical personnel arrived. http://doj.nh.gov/media-center/press-releases/2011/documents/20110708-winchester-deadly-force.pdf</v>
      </c>
      <c r="V627" s="98"/>
      <c r="W627" s="109">
        <v>628.1</v>
      </c>
      <c r="X627" s="109"/>
      <c r="Y627" s="109"/>
      <c r="Z627" s="109"/>
      <c r="AA627" s="109"/>
      <c r="AB627" s="109"/>
      <c r="AC627" s="113"/>
      <c r="AD627" s="29"/>
      <c r="AE627" s="29"/>
      <c r="AF627" s="29"/>
      <c r="AG627" s="65"/>
    </row>
    <row r="628" spans="1:33" ht="12">
      <c r="A628" s="30">
        <v>41717.277488425898</v>
      </c>
      <c r="B628" s="109" t="s">
        <v>3989</v>
      </c>
      <c r="C628" s="121">
        <v>22</v>
      </c>
      <c r="D628" s="109" t="s">
        <v>23</v>
      </c>
      <c r="E628" s="109" t="s">
        <v>24</v>
      </c>
      <c r="F628" s="109"/>
      <c r="G628" s="42">
        <v>41682</v>
      </c>
      <c r="H628" s="109" t="s">
        <v>3990</v>
      </c>
      <c r="I628" s="55" t="s">
        <v>249</v>
      </c>
      <c r="J628" s="55" t="s">
        <v>250</v>
      </c>
      <c r="K628" s="98" t="s">
        <v>3991</v>
      </c>
      <c r="L628" s="109" t="s">
        <v>249</v>
      </c>
      <c r="M628" s="109" t="s">
        <v>3992</v>
      </c>
      <c r="N628" s="109" t="s">
        <v>32</v>
      </c>
      <c r="O628" s="109" t="s">
        <v>3993</v>
      </c>
      <c r="P628" s="109" t="s">
        <v>3994</v>
      </c>
      <c r="Q628" s="55" t="s">
        <v>3995</v>
      </c>
      <c r="R628" s="109" t="s">
        <v>80</v>
      </c>
      <c r="S628" s="118" t="s">
        <v>3996</v>
      </c>
      <c r="T628" s="109"/>
      <c r="U628" s="109" t="str">
        <f t="shared" si="9"/>
        <v>41682: 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 http://articles.baltimoresun.com/2014-02-15/news/bs-md-ci-police-involved-shootings-ids-20140215_1_two-officers-shootings-cash-register</v>
      </c>
      <c r="V628" s="98"/>
      <c r="W628" s="109">
        <v>629.1</v>
      </c>
      <c r="X628" s="109"/>
      <c r="Y628" s="109"/>
      <c r="Z628" s="109"/>
      <c r="AA628" s="109"/>
      <c r="AB628" s="109"/>
      <c r="AC628" s="113"/>
      <c r="AD628" s="29"/>
      <c r="AE628" s="29"/>
      <c r="AF628" s="29"/>
      <c r="AG628" s="65"/>
    </row>
    <row r="629" spans="1:33" ht="12">
      <c r="A629" s="30">
        <v>41717.286296296297</v>
      </c>
      <c r="B629" s="109" t="s">
        <v>3997</v>
      </c>
      <c r="C629" s="121">
        <v>40</v>
      </c>
      <c r="D629" s="109" t="s">
        <v>23</v>
      </c>
      <c r="E629" s="109" t="s">
        <v>24</v>
      </c>
      <c r="F629" s="109"/>
      <c r="G629" s="42">
        <v>41564</v>
      </c>
      <c r="H629" s="109" t="s">
        <v>3998</v>
      </c>
      <c r="I629" s="55" t="s">
        <v>249</v>
      </c>
      <c r="J629" s="55" t="s">
        <v>250</v>
      </c>
      <c r="K629" s="98" t="s">
        <v>3999</v>
      </c>
      <c r="L629" s="109" t="s">
        <v>249</v>
      </c>
      <c r="M629" s="109" t="s">
        <v>3992</v>
      </c>
      <c r="N629" s="109" t="s">
        <v>32</v>
      </c>
      <c r="O629" s="109" t="s">
        <v>4000</v>
      </c>
      <c r="P629" s="109" t="s">
        <v>3994</v>
      </c>
      <c r="Q629" s="55" t="s">
        <v>4001</v>
      </c>
      <c r="R629" s="109" t="s">
        <v>80</v>
      </c>
      <c r="S629" s="118" t="s">
        <v>3996</v>
      </c>
      <c r="T629" s="109"/>
      <c r="U629" s="109" t="str">
        <f t="shared" si="9"/>
        <v>41564: 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 http://baltimore.cbslocal.com/2013/10/17/2-injured-in-police-involved-shooting-in-baltimore/</v>
      </c>
      <c r="V629" s="98"/>
      <c r="W629" s="109">
        <v>630.1</v>
      </c>
      <c r="X629" s="109"/>
      <c r="Y629" s="109"/>
      <c r="Z629" s="109"/>
      <c r="AA629" s="109"/>
      <c r="AB629" s="109"/>
      <c r="AC629" s="113"/>
      <c r="AD629" s="29"/>
      <c r="AE629" s="29"/>
      <c r="AF629" s="29"/>
      <c r="AG629" s="65"/>
    </row>
    <row r="630" spans="1:33" ht="12">
      <c r="A630" s="30">
        <v>41717.802141203698</v>
      </c>
      <c r="B630" s="109" t="s">
        <v>4002</v>
      </c>
      <c r="C630" s="121">
        <v>83</v>
      </c>
      <c r="D630" s="109" t="s">
        <v>91</v>
      </c>
      <c r="E630" s="109" t="s">
        <v>40</v>
      </c>
      <c r="F630" s="109" t="s">
        <v>4003</v>
      </c>
      <c r="G630" s="42">
        <v>41171</v>
      </c>
      <c r="H630" s="109" t="s">
        <v>4004</v>
      </c>
      <c r="I630" s="55" t="s">
        <v>4005</v>
      </c>
      <c r="J630" s="55" t="s">
        <v>1084</v>
      </c>
      <c r="K630" s="98" t="s">
        <v>4006</v>
      </c>
      <c r="L630" s="109" t="s">
        <v>4007</v>
      </c>
      <c r="M630" s="109" t="s">
        <v>4008</v>
      </c>
      <c r="N630" s="109" t="s">
        <v>32</v>
      </c>
      <c r="O630" s="109" t="s">
        <v>4009</v>
      </c>
      <c r="P630" s="109" t="s">
        <v>34</v>
      </c>
      <c r="Q630" s="55" t="s">
        <v>4010</v>
      </c>
      <c r="R630" s="109" t="s">
        <v>36</v>
      </c>
      <c r="S630" s="118" t="s">
        <v>4011</v>
      </c>
      <c r="T630" s="109"/>
      <c r="U630" s="109" t="str">
        <f t="shared" si="9"/>
        <v>41171: 83-year-old woman believe prowlers were outside her home. She left by the back door, and when police approached, raised her gun. She was shot and killed. http://www.newsadvance.com/news/local/article_fb8b303e-d76c-11e2-b9df-0019bb30f31a.html</v>
      </c>
      <c r="V630" s="98"/>
      <c r="W630" s="109">
        <v>631.1</v>
      </c>
      <c r="X630" s="109"/>
      <c r="Y630" s="109"/>
      <c r="Z630" s="109"/>
      <c r="AA630" s="109"/>
      <c r="AB630" s="109"/>
      <c r="AC630" s="113"/>
      <c r="AD630" s="29"/>
      <c r="AE630" s="29"/>
      <c r="AF630" s="29"/>
      <c r="AG630" s="65"/>
    </row>
    <row r="631" spans="1:33" ht="12">
      <c r="A631" s="30">
        <v>41717.878425925897</v>
      </c>
      <c r="B631" s="109" t="s">
        <v>4012</v>
      </c>
      <c r="C631" s="121" t="s">
        <v>2126</v>
      </c>
      <c r="D631" s="109" t="s">
        <v>23</v>
      </c>
      <c r="E631" s="109" t="s">
        <v>40</v>
      </c>
      <c r="F631" s="109" t="s">
        <v>4013</v>
      </c>
      <c r="G631" s="42">
        <v>40728</v>
      </c>
      <c r="H631" s="109" t="s">
        <v>4014</v>
      </c>
      <c r="I631" s="55" t="s">
        <v>4015</v>
      </c>
      <c r="J631" s="55" t="s">
        <v>1304</v>
      </c>
      <c r="K631" s="11" t="s">
        <v>4016</v>
      </c>
      <c r="L631" s="109" t="s">
        <v>1685</v>
      </c>
      <c r="M631" s="109" t="s">
        <v>4017</v>
      </c>
      <c r="N631" s="109" t="s">
        <v>32</v>
      </c>
      <c r="O631" s="109" t="s">
        <v>4018</v>
      </c>
      <c r="P631" s="109" t="s">
        <v>58</v>
      </c>
      <c r="Q631" s="55" t="s">
        <v>4019</v>
      </c>
      <c r="R631" s="109" t="s">
        <v>80</v>
      </c>
      <c r="S631" s="118" t="s">
        <v>4020</v>
      </c>
      <c r="T631" s="109"/>
      <c r="U631" s="109" t="str">
        <f t="shared" si="9"/>
        <v>40728: Two Cleveland police officers cross jurisdiction into Parma without notifying them. Daniel Ficker, 27, and his girlfriend attended a party at the Cleveland home of officer David Mindek. After they left the party, Mindek's wife -- a cousin of Ficker's girlfriend -- noticed $8,000 in jewelry and cash had been stolen. She suspected Ficker. Mindek, who was off-duty, called an on-duty officer, Matthew Craska, and together they went to Ficker'™s girlfriend'™s house in Parma, where they confronted the suspect, who was drunk. There was a fistfight, and Craska shot and killed Ficker. Mindek was charged with dereliction of duty for failing to assist Craska in the arrest, but he was acquitted at a trial. Ficker'™s family filed a federal wrongful death suit against the officers, the police department and the city. https://www.youtube.com/watch?v=PiQ7s2QaUI0&amp;list=LLsU12prh3rmNUlIaF3575wg</v>
      </c>
      <c r="V631" s="98"/>
      <c r="W631" s="109">
        <v>632.1</v>
      </c>
      <c r="X631" s="109"/>
      <c r="Y631" s="109"/>
      <c r="Z631" s="109"/>
      <c r="AA631" s="109"/>
      <c r="AB631" s="109"/>
      <c r="AC631" s="113"/>
      <c r="AD631" s="29"/>
      <c r="AE631" s="29"/>
      <c r="AF631" s="29"/>
      <c r="AG631" s="65"/>
    </row>
    <row r="632" spans="1:33" ht="12">
      <c r="A632" s="30">
        <v>41718.4315740741</v>
      </c>
      <c r="B632" s="109" t="s">
        <v>4021</v>
      </c>
      <c r="C632" s="121">
        <v>72</v>
      </c>
      <c r="D632" s="109" t="s">
        <v>23</v>
      </c>
      <c r="E632" s="109" t="s">
        <v>40</v>
      </c>
      <c r="F632" s="109" t="s">
        <v>4022</v>
      </c>
      <c r="G632" s="42">
        <v>41422</v>
      </c>
      <c r="H632" s="109" t="s">
        <v>4023</v>
      </c>
      <c r="I632" s="55" t="s">
        <v>4024</v>
      </c>
      <c r="J632" s="55" t="s">
        <v>213</v>
      </c>
      <c r="K632" s="98" t="s">
        <v>4025</v>
      </c>
      <c r="L632" s="109" t="s">
        <v>243</v>
      </c>
      <c r="M632" s="109" t="s">
        <v>4026</v>
      </c>
      <c r="N632" s="109" t="s">
        <v>32</v>
      </c>
      <c r="O632" s="109" t="s">
        <v>4027</v>
      </c>
      <c r="P632" s="109" t="s">
        <v>58</v>
      </c>
      <c r="Q632" s="55" t="s">
        <v>4028</v>
      </c>
      <c r="R632" s="109" t="s">
        <v>80</v>
      </c>
      <c r="S632" s="118" t="s">
        <v>4029</v>
      </c>
      <c r="T632" s="109"/>
      <c r="U632" s="109" t="str">
        <f t="shared" si="9"/>
        <v>41422: Police responding to burglar alarm shoot armed neighbor in his property. http://www.star-telegram.com/2013/05/29/4888210/officer-involved-in-shooting-at.html</v>
      </c>
      <c r="V632" s="98"/>
      <c r="W632" s="109">
        <v>633.1</v>
      </c>
      <c r="X632" s="109"/>
      <c r="Y632" s="109"/>
      <c r="Z632" s="109"/>
      <c r="AA632" s="109"/>
      <c r="AB632" s="109"/>
      <c r="AC632" s="113"/>
      <c r="AD632" s="29"/>
      <c r="AE632" s="29"/>
      <c r="AF632" s="29"/>
      <c r="AG632" s="65"/>
    </row>
    <row r="633" spans="1:33" ht="12">
      <c r="A633" s="30">
        <v>41719.643703703703</v>
      </c>
      <c r="B633" s="109" t="s">
        <v>4030</v>
      </c>
      <c r="C633" s="121">
        <v>44</v>
      </c>
      <c r="D633" s="109" t="s">
        <v>23</v>
      </c>
      <c r="E633" s="109" t="s">
        <v>173</v>
      </c>
      <c r="F633" s="109" t="s">
        <v>4031</v>
      </c>
      <c r="G633" s="42">
        <v>41685</v>
      </c>
      <c r="H633" s="109" t="s">
        <v>4032</v>
      </c>
      <c r="I633" s="55" t="s">
        <v>4033</v>
      </c>
      <c r="J633" s="55" t="s">
        <v>482</v>
      </c>
      <c r="K633" s="98" t="s">
        <v>4034</v>
      </c>
      <c r="L633" s="109" t="s">
        <v>4015</v>
      </c>
      <c r="M633" s="109" t="s">
        <v>4035</v>
      </c>
      <c r="N633" s="109" t="s">
        <v>4036</v>
      </c>
      <c r="O633" s="109" t="s">
        <v>4037</v>
      </c>
      <c r="P633" s="109" t="s">
        <v>58</v>
      </c>
      <c r="Q633" s="55" t="s">
        <v>4038</v>
      </c>
      <c r="R633" s="109" t="s">
        <v>80</v>
      </c>
      <c r="S633" s="118" t="s">
        <v>4039</v>
      </c>
      <c r="T633" s="109"/>
      <c r="U633" s="109" t="str">
        <f t="shared" si="9"/>
        <v>41685: 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 http://www.news9.com/story/24735856/family-says-moore-police-beat-father-to-death</v>
      </c>
      <c r="V633" s="98"/>
      <c r="W633" s="109">
        <v>634.1</v>
      </c>
      <c r="X633" s="109"/>
      <c r="Y633" s="109"/>
      <c r="Z633" s="109"/>
      <c r="AA633" s="109"/>
      <c r="AB633" s="109"/>
      <c r="AC633" s="113"/>
      <c r="AD633" s="29"/>
      <c r="AE633" s="29"/>
      <c r="AF633" s="29"/>
      <c r="AG633" s="65"/>
    </row>
    <row r="634" spans="1:33" ht="12">
      <c r="A634" s="30">
        <v>41719.8278587963</v>
      </c>
      <c r="B634" s="109" t="s">
        <v>4040</v>
      </c>
      <c r="C634" s="121">
        <v>38</v>
      </c>
      <c r="D634" s="109" t="s">
        <v>91</v>
      </c>
      <c r="E634" s="109" t="s">
        <v>40</v>
      </c>
      <c r="F634" s="109" t="s">
        <v>4041</v>
      </c>
      <c r="G634" s="42">
        <v>41283</v>
      </c>
      <c r="H634" s="109" t="s">
        <v>4042</v>
      </c>
      <c r="I634" s="55" t="s">
        <v>430</v>
      </c>
      <c r="J634" s="55" t="s">
        <v>431</v>
      </c>
      <c r="K634" s="98" t="s">
        <v>4043</v>
      </c>
      <c r="L634" s="109" t="s">
        <v>432</v>
      </c>
      <c r="M634" s="109" t="s">
        <v>4044</v>
      </c>
      <c r="N634" s="109" t="s">
        <v>32</v>
      </c>
      <c r="O634" s="109" t="s">
        <v>4045</v>
      </c>
      <c r="P634" s="109" t="s">
        <v>58</v>
      </c>
      <c r="Q634" s="55" t="s">
        <v>4046</v>
      </c>
      <c r="R634" s="109" t="s">
        <v>80</v>
      </c>
      <c r="S634" s="118" t="s">
        <v>4039</v>
      </c>
      <c r="T634" s="109"/>
      <c r="U634" s="109" t="str">
        <f t="shared" si="9"/>
        <v>41283: Drive automobile down street unmarked truck rammed her auto head-on and another officer ran up behind her and shot her in the back of the head. http://www.sltrib.com/sltrib/news/55607124-78/daughter-simons-kelly-police.html.csp</v>
      </c>
      <c r="V634" s="98"/>
      <c r="W634" s="109">
        <v>635.1</v>
      </c>
      <c r="X634" s="109"/>
      <c r="Y634" s="109"/>
      <c r="Z634" s="109"/>
      <c r="AA634" s="109"/>
      <c r="AB634" s="109"/>
      <c r="AC634" s="113"/>
      <c r="AD634" s="29"/>
      <c r="AE634" s="29"/>
      <c r="AF634" s="29"/>
      <c r="AG634" s="65"/>
    </row>
    <row r="635" spans="1:33" ht="12">
      <c r="A635" s="30">
        <v>41728.562013888899</v>
      </c>
      <c r="B635" s="109" t="s">
        <v>4047</v>
      </c>
      <c r="C635" s="121">
        <v>36</v>
      </c>
      <c r="D635" s="109" t="s">
        <v>23</v>
      </c>
      <c r="E635" s="109" t="s">
        <v>40</v>
      </c>
      <c r="F635" s="109"/>
      <c r="G635" s="42">
        <v>39510</v>
      </c>
      <c r="H635" s="109" t="s">
        <v>4048</v>
      </c>
      <c r="I635" s="55" t="s">
        <v>3928</v>
      </c>
      <c r="J635" s="55" t="s">
        <v>53</v>
      </c>
      <c r="K635" s="98" t="s">
        <v>4049</v>
      </c>
      <c r="L635" s="109" t="s">
        <v>3930</v>
      </c>
      <c r="M635" s="109" t="s">
        <v>4050</v>
      </c>
      <c r="N635" s="109" t="s">
        <v>314</v>
      </c>
      <c r="O635" s="109" t="s">
        <v>4051</v>
      </c>
      <c r="P635" s="109" t="s">
        <v>3876</v>
      </c>
      <c r="Q635" s="55" t="s">
        <v>4052</v>
      </c>
      <c r="R635" s="109" t="s">
        <v>80</v>
      </c>
      <c r="S635" s="118" t="s">
        <v>37</v>
      </c>
      <c r="T635" s="109"/>
      <c r="U635" s="109" t="str">
        <f t="shared" si="9"/>
        <v>39510: Fleeing deputies after having stolen a motorcycle, Buffington crashed and died on impact. https://drive.google.com/file/d/0B-l9Ys3cd80fZmpSQklrNzJBTUE/edit?usp=sharing</v>
      </c>
      <c r="V635" s="98"/>
      <c r="W635" s="109">
        <v>636.1</v>
      </c>
      <c r="X635" s="109"/>
      <c r="Y635" s="109"/>
      <c r="Z635" s="109"/>
      <c r="AA635" s="109"/>
      <c r="AB635" s="109"/>
      <c r="AC635" s="113"/>
      <c r="AD635" s="29"/>
      <c r="AE635" s="29"/>
      <c r="AF635" s="29"/>
      <c r="AG635" s="65"/>
    </row>
    <row r="636" spans="1:33" ht="12">
      <c r="A636" s="30">
        <v>41728.568368055603</v>
      </c>
      <c r="B636" s="109" t="s">
        <v>4053</v>
      </c>
      <c r="C636" s="121">
        <v>33</v>
      </c>
      <c r="D636" s="109" t="s">
        <v>23</v>
      </c>
      <c r="E636" s="109" t="s">
        <v>40</v>
      </c>
      <c r="F636" s="109"/>
      <c r="G636" s="42">
        <v>37231</v>
      </c>
      <c r="H636" s="109" t="s">
        <v>4054</v>
      </c>
      <c r="I636" s="55" t="s">
        <v>3928</v>
      </c>
      <c r="J636" s="55" t="s">
        <v>53</v>
      </c>
      <c r="K636" s="98" t="s">
        <v>4049</v>
      </c>
      <c r="L636" s="109" t="s">
        <v>3930</v>
      </c>
      <c r="M636" s="109" t="s">
        <v>4050</v>
      </c>
      <c r="N636" s="109" t="s">
        <v>32</v>
      </c>
      <c r="O636" s="109" t="s">
        <v>4055</v>
      </c>
      <c r="P636" s="109" t="s">
        <v>949</v>
      </c>
      <c r="Q636" s="55" t="s">
        <v>4056</v>
      </c>
      <c r="R636" s="109" t="s">
        <v>100</v>
      </c>
      <c r="S636" s="118" t="s">
        <v>37</v>
      </c>
      <c r="T636" s="109"/>
      <c r="U636" s="109" t="str">
        <f t="shared" si="9"/>
        <v>37231: Deputies were called because Griffin was threatening suicide. When they arrived, they heard a single gunshot. Griffin had shot himself in the head. https://drive.google.com/file/d/0B-l9Ys3cd80fMk9MNThvWl9UYUU/edit?usp=sharing</v>
      </c>
      <c r="V636" s="98"/>
      <c r="W636" s="109">
        <v>637.1</v>
      </c>
      <c r="X636" s="109"/>
      <c r="Y636" s="109"/>
      <c r="Z636" s="109"/>
      <c r="AA636" s="109"/>
      <c r="AB636" s="109"/>
      <c r="AC636" s="113"/>
      <c r="AD636" s="29"/>
      <c r="AE636" s="29"/>
      <c r="AF636" s="29"/>
      <c r="AG636" s="65"/>
    </row>
    <row r="637" spans="1:33" ht="12">
      <c r="A637" s="30">
        <v>41728.6036805556</v>
      </c>
      <c r="B637" s="109" t="s">
        <v>4057</v>
      </c>
      <c r="C637" s="121">
        <v>48</v>
      </c>
      <c r="D637" s="109" t="s">
        <v>23</v>
      </c>
      <c r="E637" s="109" t="s">
        <v>40</v>
      </c>
      <c r="F637" s="109"/>
      <c r="G637" s="42">
        <v>38759</v>
      </c>
      <c r="H637" s="109" t="s">
        <v>4058</v>
      </c>
      <c r="I637" s="55" t="s">
        <v>3253</v>
      </c>
      <c r="J637" s="55" t="s">
        <v>53</v>
      </c>
      <c r="K637" s="98" t="s">
        <v>3867</v>
      </c>
      <c r="L637" s="109" t="s">
        <v>3255</v>
      </c>
      <c r="M637" s="109" t="s">
        <v>4059</v>
      </c>
      <c r="N637" s="109" t="s">
        <v>32</v>
      </c>
      <c r="O637" s="109" t="s">
        <v>4060</v>
      </c>
      <c r="P637" s="109" t="s">
        <v>4061</v>
      </c>
      <c r="Q637" s="55" t="s">
        <v>4062</v>
      </c>
      <c r="R637" s="109" t="s">
        <v>100</v>
      </c>
      <c r="S637" s="118" t="s">
        <v>37</v>
      </c>
      <c r="T637" s="109"/>
      <c r="U637" s="109" t="str">
        <f t="shared" si="9"/>
        <v>38759: Deputies were called because Anderson was suicidal. He was drinking and behind the wheel. Both Anderson and a deputy shot Anderson, but his was the fatal wound. https://drive.google.com/file/d/0B-l9Ys3cd80fUngxS3lhY1pKNzg/edit?usp=sharing</v>
      </c>
      <c r="V637" s="98"/>
      <c r="W637" s="109">
        <v>638.1</v>
      </c>
      <c r="X637" s="109"/>
      <c r="Y637" s="109"/>
      <c r="Z637" s="109"/>
      <c r="AA637" s="109"/>
      <c r="AB637" s="109"/>
      <c r="AC637" s="113"/>
      <c r="AD637" s="29"/>
      <c r="AE637" s="29"/>
      <c r="AF637" s="29"/>
      <c r="AG637" s="65"/>
    </row>
    <row r="638" spans="1:33" ht="12">
      <c r="A638" s="30">
        <v>41728.6230208333</v>
      </c>
      <c r="B638" s="109" t="s">
        <v>4063</v>
      </c>
      <c r="C638" s="121">
        <v>54</v>
      </c>
      <c r="D638" s="109" t="s">
        <v>23</v>
      </c>
      <c r="E638" s="109" t="s">
        <v>40</v>
      </c>
      <c r="F638" s="109"/>
      <c r="G638" s="42">
        <v>38755</v>
      </c>
      <c r="H638" s="109" t="s">
        <v>4064</v>
      </c>
      <c r="I638" s="55" t="s">
        <v>3300</v>
      </c>
      <c r="J638" s="55" t="s">
        <v>53</v>
      </c>
      <c r="K638" s="98" t="s">
        <v>4065</v>
      </c>
      <c r="L638" s="109" t="s">
        <v>3255</v>
      </c>
      <c r="M638" s="109" t="s">
        <v>4066</v>
      </c>
      <c r="N638" s="109" t="s">
        <v>32</v>
      </c>
      <c r="O638" s="109" t="s">
        <v>4067</v>
      </c>
      <c r="P638" s="109" t="s">
        <v>949</v>
      </c>
      <c r="Q638" s="55" t="s">
        <v>4068</v>
      </c>
      <c r="R638" s="109" t="s">
        <v>80</v>
      </c>
      <c r="S638" s="118" t="s">
        <v>37</v>
      </c>
      <c r="T638" s="109"/>
      <c r="U638" s="109" t="str">
        <f t="shared" si="9"/>
        <v>38755: Anderson was stopped for DUI. He shot himself in the head. https://drive.google.com/file/d/0B-l9Ys3cd80fdGVTZVNDQXpJck0/edit?usp=sharing</v>
      </c>
      <c r="V638" s="98"/>
      <c r="W638" s="109">
        <v>639.1</v>
      </c>
      <c r="X638" s="109"/>
      <c r="Y638" s="109"/>
      <c r="Z638" s="109"/>
      <c r="AA638" s="109"/>
      <c r="AB638" s="109"/>
      <c r="AC638" s="113"/>
      <c r="AD638" s="29"/>
      <c r="AE638" s="29"/>
      <c r="AF638" s="29"/>
      <c r="AG638" s="65"/>
    </row>
    <row r="639" spans="1:33" ht="12">
      <c r="A639" s="30">
        <v>41731.8449652778</v>
      </c>
      <c r="B639" s="109" t="s">
        <v>4069</v>
      </c>
      <c r="C639" s="121">
        <v>19</v>
      </c>
      <c r="D639" s="109" t="s">
        <v>23</v>
      </c>
      <c r="E639" s="109" t="s">
        <v>40</v>
      </c>
      <c r="F639" s="109"/>
      <c r="G639" s="42">
        <v>37574</v>
      </c>
      <c r="H639" s="109" t="s">
        <v>4070</v>
      </c>
      <c r="I639" s="55" t="s">
        <v>1871</v>
      </c>
      <c r="J639" s="55" t="s">
        <v>1357</v>
      </c>
      <c r="K639" s="98" t="s">
        <v>4071</v>
      </c>
      <c r="L639" s="109" t="s">
        <v>1359</v>
      </c>
      <c r="M639" s="109" t="s">
        <v>4072</v>
      </c>
      <c r="N639" s="109" t="s">
        <v>32</v>
      </c>
      <c r="O639" s="109" t="s">
        <v>4073</v>
      </c>
      <c r="P639" s="109" t="s">
        <v>58</v>
      </c>
      <c r="Q639" s="55" t="s">
        <v>1362</v>
      </c>
      <c r="R639" s="109" t="s">
        <v>80</v>
      </c>
      <c r="S639" s="118" t="s">
        <v>37</v>
      </c>
      <c r="T639" s="109"/>
      <c r="U639" s="109" t="str">
        <f t="shared" si="9"/>
        <v>37574: McAbee stole a vehicle in Homedale, ID. Pursuit occurred with attempts to stop him being unsuccessful. During pursuit, McAbee fired shots at pursuing deputies/officers, and struck a police vehicle. When McAbee stopped his vehicle after spinning out, he pointed his SKS rifle and shot at deputies and officers who returned fire. Please note: This is a duplicate to show the difference between the "facts" shown in media reports and those shown in police reports. https://drive.google.com/file/d/0B-l9Ys3cd80fSTN0UzhoREh1dFBDUVR6U2tnYkVWYjNWZ0hz/edit?usp=sharing</v>
      </c>
      <c r="V639" s="98"/>
      <c r="W639" s="109">
        <v>640.1</v>
      </c>
      <c r="X639" s="109"/>
      <c r="Y639" s="109"/>
      <c r="Z639" s="109"/>
      <c r="AA639" s="109"/>
      <c r="AB639" s="109"/>
      <c r="AC639" s="113"/>
      <c r="AD639" s="29"/>
      <c r="AE639" s="29"/>
      <c r="AF639" s="29"/>
      <c r="AG639" s="65"/>
    </row>
    <row r="640" spans="1:33" ht="12">
      <c r="A640" s="30">
        <v>41737.216412037</v>
      </c>
      <c r="B640" s="109" t="s">
        <v>4074</v>
      </c>
      <c r="C640" s="121">
        <v>40</v>
      </c>
      <c r="D640" s="109" t="s">
        <v>23</v>
      </c>
      <c r="E640" s="109" t="s">
        <v>40</v>
      </c>
      <c r="F640" s="109"/>
      <c r="G640" s="42">
        <v>39027</v>
      </c>
      <c r="H640" s="109" t="s">
        <v>4075</v>
      </c>
      <c r="I640" s="55" t="s">
        <v>1871</v>
      </c>
      <c r="J640" s="55" t="s">
        <v>1357</v>
      </c>
      <c r="K640" s="98" t="s">
        <v>4076</v>
      </c>
      <c r="L640" s="109" t="s">
        <v>1359</v>
      </c>
      <c r="M640" s="109" t="s">
        <v>4077</v>
      </c>
      <c r="N640" s="109" t="s">
        <v>32</v>
      </c>
      <c r="O640" s="109" t="s">
        <v>4078</v>
      </c>
      <c r="P640" s="109" t="s">
        <v>58</v>
      </c>
      <c r="Q640" s="55" t="s">
        <v>1362</v>
      </c>
      <c r="R640" s="109" t="s">
        <v>36</v>
      </c>
      <c r="S640" s="118" t="s">
        <v>37</v>
      </c>
      <c r="T640" s="109"/>
      <c r="U640" s="109" t="str">
        <f t="shared" si="9"/>
        <v>39027: Ada County Sheriff's deputies responded to a call for assistance by Boise Police Department regarding a noncompliant, armed suspect [Lowery] who had committed aggravated assault involving a firearm. Lowery refused to surrender. Less than Lethal options deployed by BPD and ACSO were ineffective. Lowery went for his weapon and was shot by BPD officers and ACSO deputies. https://drive.google.com/file/d/0B-l9Ys3cd80fSTN0UzhoREh1dFBDUVR6U2tnYkVWYjNWZ0hz/edit?usp=sharing</v>
      </c>
      <c r="V640" s="98"/>
      <c r="W640" s="109">
        <v>641.1</v>
      </c>
      <c r="X640" s="109"/>
      <c r="Y640" s="109"/>
      <c r="Z640" s="109"/>
      <c r="AA640" s="109"/>
      <c r="AB640" s="109"/>
      <c r="AC640" s="113"/>
      <c r="AD640" s="29"/>
      <c r="AE640" s="29"/>
      <c r="AF640" s="29"/>
      <c r="AG640" s="65"/>
    </row>
    <row r="641" spans="1:33" ht="12">
      <c r="A641" s="30">
        <v>41737.231180555602</v>
      </c>
      <c r="B641" s="109" t="s">
        <v>4079</v>
      </c>
      <c r="C641" s="121">
        <v>59</v>
      </c>
      <c r="D641" s="109" t="s">
        <v>23</v>
      </c>
      <c r="E641" s="109" t="s">
        <v>40</v>
      </c>
      <c r="F641" s="109"/>
      <c r="G641" s="42">
        <v>40320</v>
      </c>
      <c r="H641" s="109" t="s">
        <v>4080</v>
      </c>
      <c r="I641" s="55" t="s">
        <v>4081</v>
      </c>
      <c r="J641" s="55" t="s">
        <v>1357</v>
      </c>
      <c r="K641" s="98" t="s">
        <v>4082</v>
      </c>
      <c r="L641" s="109" t="s">
        <v>1359</v>
      </c>
      <c r="M641" s="109" t="s">
        <v>4077</v>
      </c>
      <c r="N641" s="109" t="s">
        <v>314</v>
      </c>
      <c r="O641" s="109" t="s">
        <v>4083</v>
      </c>
      <c r="P641" s="109" t="s">
        <v>58</v>
      </c>
      <c r="Q641" s="55" t="s">
        <v>1362</v>
      </c>
      <c r="R641" s="109" t="s">
        <v>36</v>
      </c>
      <c r="S641" s="118" t="s">
        <v>37</v>
      </c>
      <c r="T641" s="109"/>
      <c r="U641" s="109" t="str">
        <f t="shared" si="9"/>
        <v>40320: Citizens notified ACSO dispatch of an erratic driver – operating vehicle at very slow/extremely fast speeds, forcing other vehicles off road by driving in oncoming traffic, driving on greenbelt bike/walking path. ACSO deputies pursued the vehicle, which failed to yield to emergency lights and sirens, for several miles. Spike strip deployment was ineffective. Fleeing vehicle eventually ran into concrete barriers without intervention by deputies. https://drive.google.com/file/d/0B-l9Ys3cd80fSTN0UzhoREh1dFBDUVR6U2tnYkVWYjNWZ0hz/edit?usp=sharing</v>
      </c>
      <c r="V641" s="98"/>
      <c r="W641" s="109">
        <v>643.1</v>
      </c>
      <c r="X641" s="109"/>
      <c r="Y641" s="109"/>
      <c r="Z641" s="109"/>
      <c r="AA641" s="109"/>
      <c r="AB641" s="109"/>
      <c r="AC641" s="113"/>
      <c r="AD641" s="29"/>
      <c r="AE641" s="29"/>
      <c r="AF641" s="29"/>
      <c r="AG641" s="65"/>
    </row>
    <row r="642" spans="1:33" ht="12">
      <c r="A642" s="30">
        <v>41738.457962963003</v>
      </c>
      <c r="B642" s="109" t="s">
        <v>4084</v>
      </c>
      <c r="C642" s="121">
        <v>35</v>
      </c>
      <c r="D642" s="109" t="s">
        <v>23</v>
      </c>
      <c r="E642" s="99" t="s">
        <v>82</v>
      </c>
      <c r="F642" s="109"/>
      <c r="G642" s="42">
        <v>41733</v>
      </c>
      <c r="H642" s="109" t="s">
        <v>4085</v>
      </c>
      <c r="I642" s="55" t="s">
        <v>4086</v>
      </c>
      <c r="J642" s="55" t="s">
        <v>4087</v>
      </c>
      <c r="K642" s="98" t="s">
        <v>4088</v>
      </c>
      <c r="L642" s="109" t="s">
        <v>4089</v>
      </c>
      <c r="M642" s="109" t="s">
        <v>4090</v>
      </c>
      <c r="N642" s="109" t="s">
        <v>32</v>
      </c>
      <c r="O642" s="109" t="s">
        <v>4091</v>
      </c>
      <c r="P642" s="109" t="s">
        <v>36</v>
      </c>
      <c r="Q642" s="55" t="s">
        <v>4092</v>
      </c>
      <c r="R642" s="109" t="s">
        <v>80</v>
      </c>
      <c r="S642" s="118" t="s">
        <v>37</v>
      </c>
      <c r="T642" s="109"/>
      <c r="U642" s="109" t="str">
        <f t="shared" ref="U642:U705" si="10">CONCATENATE(G642, ": ", O642, " ", Q642)</f>
        <v>41733: Shot while entering hotel room during a drug search. http://bit.ly/1g8I6nJ</v>
      </c>
      <c r="V642" s="98"/>
      <c r="W642" s="109">
        <v>644.1</v>
      </c>
      <c r="X642" s="109"/>
      <c r="Y642" s="109"/>
      <c r="Z642" s="109"/>
      <c r="AA642" s="109"/>
      <c r="AB642" s="109"/>
      <c r="AC642" s="113"/>
      <c r="AD642" s="29"/>
      <c r="AE642" s="29"/>
      <c r="AF642" s="29"/>
      <c r="AG642" s="65"/>
    </row>
    <row r="643" spans="1:33" ht="12">
      <c r="A643" s="30">
        <v>41740.795694444401</v>
      </c>
      <c r="B643" s="109" t="s">
        <v>4093</v>
      </c>
      <c r="C643" s="121">
        <v>47</v>
      </c>
      <c r="D643" s="109" t="s">
        <v>23</v>
      </c>
      <c r="E643" s="99" t="s">
        <v>82</v>
      </c>
      <c r="F643" s="109"/>
      <c r="G643" s="42">
        <v>39215</v>
      </c>
      <c r="H643" s="109" t="s">
        <v>4094</v>
      </c>
      <c r="I643" s="55" t="s">
        <v>1356</v>
      </c>
      <c r="J643" s="55" t="s">
        <v>1357</v>
      </c>
      <c r="K643" s="98" t="s">
        <v>4095</v>
      </c>
      <c r="L643" s="109" t="s">
        <v>1359</v>
      </c>
      <c r="M643" s="109" t="s">
        <v>4096</v>
      </c>
      <c r="N643" s="109" t="s">
        <v>32</v>
      </c>
      <c r="O643" s="109" t="s">
        <v>4097</v>
      </c>
      <c r="P643" s="109" t="s">
        <v>36</v>
      </c>
      <c r="Q643" s="55" t="s">
        <v>4098</v>
      </c>
      <c r="R643" s="109" t="s">
        <v>100</v>
      </c>
      <c r="S643" s="118" t="s">
        <v>4099</v>
      </c>
      <c r="T643" s="109"/>
      <c r="U643" s="109" t="str">
        <f t="shared" si="10"/>
        <v>39215: Police were called by estranged wife because Benitez was at the house despite a restraining order. He came at officers with a knife. https://drive.google.com/file/d/0B-l9Ys3cd80fSVlBODBnTzlsbGs/edit?usp=sharing</v>
      </c>
      <c r="V643" s="98"/>
      <c r="W643" s="109">
        <v>645.1</v>
      </c>
      <c r="X643" s="109"/>
      <c r="Y643" s="109"/>
      <c r="Z643" s="109"/>
      <c r="AA643" s="109"/>
      <c r="AB643" s="109"/>
      <c r="AC643" s="113"/>
      <c r="AD643" s="29"/>
      <c r="AE643" s="29"/>
      <c r="AF643" s="29"/>
      <c r="AG643" s="65"/>
    </row>
    <row r="644" spans="1:33" ht="12">
      <c r="A644" s="30">
        <v>41741.512615740699</v>
      </c>
      <c r="B644" s="109" t="s">
        <v>4100</v>
      </c>
      <c r="C644" s="121">
        <v>38</v>
      </c>
      <c r="D644" s="109" t="s">
        <v>23</v>
      </c>
      <c r="E644" s="99" t="s">
        <v>82</v>
      </c>
      <c r="F644" s="109"/>
      <c r="G644" s="42">
        <v>41246</v>
      </c>
      <c r="H644" s="109" t="s">
        <v>4101</v>
      </c>
      <c r="I644" s="55" t="s">
        <v>1356</v>
      </c>
      <c r="J644" s="55" t="s">
        <v>1357</v>
      </c>
      <c r="K644" s="98" t="s">
        <v>1358</v>
      </c>
      <c r="L644" s="109" t="s">
        <v>1359</v>
      </c>
      <c r="M644" s="109" t="s">
        <v>4096</v>
      </c>
      <c r="N644" s="109" t="s">
        <v>32</v>
      </c>
      <c r="O644" s="109" t="s">
        <v>4102</v>
      </c>
      <c r="P644" s="109" t="s">
        <v>36</v>
      </c>
      <c r="Q644" s="55" t="s">
        <v>4103</v>
      </c>
      <c r="R644" s="109" t="s">
        <v>100</v>
      </c>
      <c r="S644" s="118" t="s">
        <v>4099</v>
      </c>
      <c r="T644" s="109"/>
      <c r="U644" s="109" t="str">
        <f t="shared" si="10"/>
        <v>41246: Police were called to do a welfare check on a suicidal, drug abusing man. He charged officers wielding a knife. http://bit.ly/1neuqcj</v>
      </c>
      <c r="V644" s="98"/>
      <c r="W644" s="109">
        <v>646.1</v>
      </c>
      <c r="X644" s="109"/>
      <c r="Y644" s="109"/>
      <c r="Z644" s="109"/>
      <c r="AA644" s="109"/>
      <c r="AB644" s="109"/>
      <c r="AC644" s="113"/>
      <c r="AD644" s="29"/>
      <c r="AE644" s="29"/>
      <c r="AF644" s="29"/>
      <c r="AG644" s="65"/>
    </row>
    <row r="645" spans="1:33" ht="12">
      <c r="A645" s="30">
        <v>41753.796747685199</v>
      </c>
      <c r="B645" s="109" t="s">
        <v>4104</v>
      </c>
      <c r="C645" s="121">
        <v>34</v>
      </c>
      <c r="D645" s="109" t="s">
        <v>23</v>
      </c>
      <c r="E645" s="109" t="s">
        <v>40</v>
      </c>
      <c r="F645" s="109"/>
      <c r="G645" s="42">
        <v>38016</v>
      </c>
      <c r="H645" s="109" t="s">
        <v>4105</v>
      </c>
      <c r="I645" s="55" t="s">
        <v>1871</v>
      </c>
      <c r="J645" s="55" t="s">
        <v>1357</v>
      </c>
      <c r="K645" s="98" t="s">
        <v>4106</v>
      </c>
      <c r="L645" s="109" t="s">
        <v>1359</v>
      </c>
      <c r="M645" s="109" t="s">
        <v>4107</v>
      </c>
      <c r="N645" s="109" t="s">
        <v>32</v>
      </c>
      <c r="O645" s="109" t="s">
        <v>4108</v>
      </c>
      <c r="P645" s="109" t="s">
        <v>36</v>
      </c>
      <c r="Q645" s="55" t="s">
        <v>4109</v>
      </c>
      <c r="R645" s="109" t="s">
        <v>80</v>
      </c>
      <c r="S645" s="118" t="s">
        <v>4110</v>
      </c>
      <c r="T645" s="109"/>
      <c r="U645" s="109" t="str">
        <f t="shared" si="10"/>
        <v>38016: Police were called to investigate a suspicious person near an RV. Officer caught up with suspect who was verbally abusive, said he had a gun, and then pulled one. Officer fired three rounds. Underwood died later at the hospital. https://drive.google.com/file/d/0B-l9Ys3cd80fNlp0dVRtNy04d2c/edit?usp=sharing</v>
      </c>
      <c r="V645" s="98"/>
      <c r="W645" s="109">
        <v>647.1</v>
      </c>
      <c r="X645" s="109"/>
      <c r="Y645" s="109"/>
      <c r="Z645" s="109"/>
      <c r="AA645" s="109"/>
      <c r="AB645" s="109"/>
      <c r="AC645" s="113"/>
      <c r="AD645" s="29"/>
      <c r="AE645" s="29"/>
      <c r="AF645" s="29"/>
      <c r="AG645" s="65"/>
    </row>
    <row r="646" spans="1:33" ht="12">
      <c r="A646" s="30">
        <v>41753.804131944402</v>
      </c>
      <c r="B646" s="109" t="s">
        <v>4111</v>
      </c>
      <c r="C646" s="121">
        <v>27</v>
      </c>
      <c r="D646" s="109" t="s">
        <v>23</v>
      </c>
      <c r="E646" s="109" t="s">
        <v>40</v>
      </c>
      <c r="F646" s="109"/>
      <c r="G646" s="42">
        <v>36683</v>
      </c>
      <c r="H646" s="109" t="s">
        <v>4112</v>
      </c>
      <c r="I646" s="55" t="s">
        <v>1871</v>
      </c>
      <c r="J646" s="55" t="s">
        <v>1357</v>
      </c>
      <c r="K646" s="98" t="s">
        <v>4106</v>
      </c>
      <c r="L646" s="109" t="s">
        <v>1359</v>
      </c>
      <c r="M646" s="109" t="s">
        <v>4107</v>
      </c>
      <c r="N646" s="109" t="s">
        <v>32</v>
      </c>
      <c r="O646" s="109" t="s">
        <v>4113</v>
      </c>
      <c r="P646" s="109" t="s">
        <v>36</v>
      </c>
      <c r="Q646" s="55" t="s">
        <v>4114</v>
      </c>
      <c r="R646" s="109" t="s">
        <v>80</v>
      </c>
      <c r="S646" s="118" t="s">
        <v>4110</v>
      </c>
      <c r="T646" s="109"/>
      <c r="U646" s="109" t="str">
        <f t="shared" si="10"/>
        <v>36683: On June 12, 2000 at approx.1213 hours, Brian Poppleton pointed a loaded pistol at officers who were in the process of trying to take him into custody for a felony warrant charging him with burglary and grand theft as well as a protection order that hadn't been served concerning Poppleton's pointing a gun at his estranged wife on two occasions. Brian Poppleton was shot by police and died as a result of his wounds. https://drive.google.com/file/d/0B-l9Ys3cd80fcW5QZFdBcWYxczQ/edit?usp=sharing</v>
      </c>
      <c r="V646" s="98"/>
      <c r="W646" s="109">
        <v>648.1</v>
      </c>
      <c r="X646" s="109"/>
      <c r="Y646" s="109"/>
      <c r="Z646" s="109"/>
      <c r="AA646" s="109"/>
      <c r="AB646" s="109"/>
      <c r="AC646" s="113"/>
      <c r="AD646" s="29"/>
      <c r="AE646" s="29"/>
      <c r="AF646" s="29"/>
      <c r="AG646" s="65"/>
    </row>
    <row r="647" spans="1:33" ht="12">
      <c r="A647" s="30">
        <v>41753.815763888902</v>
      </c>
      <c r="B647" s="109" t="s">
        <v>4115</v>
      </c>
      <c r="C647" s="121">
        <v>16</v>
      </c>
      <c r="D647" s="109" t="s">
        <v>23</v>
      </c>
      <c r="E647" s="109" t="s">
        <v>40</v>
      </c>
      <c r="F647" s="109"/>
      <c r="G647" s="42">
        <v>38339</v>
      </c>
      <c r="H647" s="109" t="s">
        <v>4116</v>
      </c>
      <c r="I647" s="55" t="s">
        <v>1871</v>
      </c>
      <c r="J647" s="55" t="s">
        <v>1357</v>
      </c>
      <c r="K647" s="98" t="s">
        <v>4117</v>
      </c>
      <c r="L647" s="109" t="s">
        <v>1359</v>
      </c>
      <c r="M647" s="109" t="s">
        <v>4107</v>
      </c>
      <c r="N647" s="109" t="s">
        <v>32</v>
      </c>
      <c r="O647" s="109" t="s">
        <v>4118</v>
      </c>
      <c r="P647" s="109" t="s">
        <v>36</v>
      </c>
      <c r="Q647" s="55" t="s">
        <v>4119</v>
      </c>
      <c r="R647" s="109" t="s">
        <v>100</v>
      </c>
      <c r="S647" s="118" t="s">
        <v>4110</v>
      </c>
      <c r="T647" s="109"/>
      <c r="U647" s="109" t="str">
        <f t="shared" si="10"/>
        <v>38339: Officers were called by Jones' father because he was acting unstable, and the father wanted him checked into the hospital. The boy attacked the officer upon arrival with the bayonet on a World War II Japanese rifle https://drive.google.com/file/d/0B-l9Ys3cd80fcE45TzVPZ1g3ekE/edit?usp=sharing</v>
      </c>
      <c r="V647" s="98"/>
      <c r="W647" s="109">
        <v>649.1</v>
      </c>
      <c r="X647" s="109"/>
      <c r="Y647" s="109"/>
      <c r="Z647" s="109"/>
      <c r="AA647" s="109"/>
      <c r="AB647" s="109"/>
      <c r="AC647" s="113"/>
      <c r="AD647" s="29"/>
      <c r="AE647" s="29"/>
      <c r="AF647" s="29"/>
      <c r="AG647" s="65"/>
    </row>
    <row r="648" spans="1:33" ht="12">
      <c r="A648" s="30">
        <v>41753.836597222202</v>
      </c>
      <c r="B648" s="109" t="s">
        <v>4120</v>
      </c>
      <c r="C648" s="121">
        <v>31</v>
      </c>
      <c r="D648" s="109" t="s">
        <v>23</v>
      </c>
      <c r="E648" s="109" t="s">
        <v>40</v>
      </c>
      <c r="F648" s="109"/>
      <c r="G648" s="42">
        <v>39174</v>
      </c>
      <c r="H648" s="109" t="s">
        <v>4121</v>
      </c>
      <c r="I648" s="55" t="s">
        <v>1871</v>
      </c>
      <c r="J648" s="55" t="s">
        <v>1357</v>
      </c>
      <c r="K648" s="98" t="s">
        <v>1872</v>
      </c>
      <c r="L648" s="109" t="s">
        <v>1359</v>
      </c>
      <c r="M648" s="109" t="s">
        <v>4107</v>
      </c>
      <c r="N648" s="109" t="s">
        <v>32</v>
      </c>
      <c r="O648" s="109" t="s">
        <v>4122</v>
      </c>
      <c r="P648" s="109" t="s">
        <v>58</v>
      </c>
      <c r="Q648" s="55" t="s">
        <v>4123</v>
      </c>
      <c r="R648" s="109" t="s">
        <v>80</v>
      </c>
      <c r="S648" s="118" t="s">
        <v>4110</v>
      </c>
      <c r="T648" s="109"/>
      <c r="U648" s="109" t="str">
        <f t="shared" si="10"/>
        <v>39174: Hansen attempted to pay for a purchase at Fred Meyer with a counterfeit check. Store personnel contacted dispatch. The officers placed him under arrest verbally. As they began to take him into custody, Hansen violently resisted. He brandished a knife. The officers fired their handguns, striking Hansen three times. He died from his injuries. https://drive.google.com/file/d/0B-l9Ys3cd80fRUk1UEVrZnVtUzg/edit?usp=sharing</v>
      </c>
      <c r="V648" s="98"/>
      <c r="W648" s="109">
        <v>650.1</v>
      </c>
      <c r="X648" s="109"/>
      <c r="Y648" s="109"/>
      <c r="Z648" s="109"/>
      <c r="AA648" s="109"/>
      <c r="AB648" s="109"/>
      <c r="AC648" s="113"/>
      <c r="AD648" s="29"/>
      <c r="AE648" s="29"/>
      <c r="AF648" s="29"/>
      <c r="AG648" s="65"/>
    </row>
    <row r="649" spans="1:33" ht="12">
      <c r="A649" s="30">
        <v>41753.874583333301</v>
      </c>
      <c r="B649" s="109" t="s">
        <v>4124</v>
      </c>
      <c r="C649" s="121">
        <v>37</v>
      </c>
      <c r="D649" s="109" t="s">
        <v>23</v>
      </c>
      <c r="E649" s="109" t="s">
        <v>40</v>
      </c>
      <c r="F649" s="109" t="s">
        <v>4125</v>
      </c>
      <c r="G649" s="42">
        <v>41060</v>
      </c>
      <c r="H649" s="109" t="s">
        <v>4126</v>
      </c>
      <c r="I649" s="55" t="s">
        <v>1871</v>
      </c>
      <c r="J649" s="55" t="s">
        <v>1357</v>
      </c>
      <c r="K649" s="98" t="s">
        <v>4127</v>
      </c>
      <c r="L649" s="109" t="s">
        <v>1359</v>
      </c>
      <c r="M649" s="109" t="s">
        <v>4107</v>
      </c>
      <c r="N649" s="109" t="s">
        <v>32</v>
      </c>
      <c r="O649" s="109" t="s">
        <v>4128</v>
      </c>
      <c r="P649" s="109" t="s">
        <v>58</v>
      </c>
      <c r="Q649" s="55" t="s">
        <v>4129</v>
      </c>
      <c r="R649" s="109" t="s">
        <v>100</v>
      </c>
      <c r="S649" s="118" t="s">
        <v>4110</v>
      </c>
      <c r="T649" s="109"/>
      <c r="U649" s="109" t="str">
        <f t="shared" si="10"/>
        <v>41060: Officers were called to help a suicidal subject. He came out with a gun. From the police report: “Officer &lt;redacted&gt; knew from his training and experience that action-versus-reaction dynamics meant that Officer &lt;redacted&gt; and he were in no position to be able to react to Epperley if he decided to start shooting at officers. Officer &lt;redacted&gt; made the decision that he felt that his life, as well as Officer &lt;redacted&gt; were in danger so he pulled the trigger on the AR-15 patrol rifle that he was pointing at Epperley. This was done to stop the deadly threat they were confronted with. When the rifle failed to fire and function properly, Officer &lt;redacted&gt; what he has been trained to do and that was a 'Tap-and-Rack' procedure to clear the weapon and make it functional.” It is unclear from the report whether this officer was the one who shot and killed Epperley. https://drive.google.com/file/d/0B-l9Ys3cd80fbFlUb1dUTllhRU0/edit?usp=sharing</v>
      </c>
      <c r="V649" s="98"/>
      <c r="W649" s="109">
        <v>651.1</v>
      </c>
      <c r="X649" s="109"/>
      <c r="Y649" s="109"/>
      <c r="Z649" s="109"/>
      <c r="AA649" s="109"/>
      <c r="AB649" s="109"/>
      <c r="AC649" s="113"/>
      <c r="AD649" s="29"/>
      <c r="AE649" s="29"/>
      <c r="AF649" s="29"/>
      <c r="AG649" s="65"/>
    </row>
    <row r="650" spans="1:33" ht="12">
      <c r="A650" s="30">
        <v>41753.8979861111</v>
      </c>
      <c r="B650" s="109" t="s">
        <v>4130</v>
      </c>
      <c r="C650" s="121">
        <v>41</v>
      </c>
      <c r="D650" s="109" t="s">
        <v>23</v>
      </c>
      <c r="E650" s="109" t="s">
        <v>173</v>
      </c>
      <c r="F650" s="109"/>
      <c r="G650" s="42">
        <v>37354</v>
      </c>
      <c r="H650" s="109" t="s">
        <v>4131</v>
      </c>
      <c r="I650" s="55" t="s">
        <v>2686</v>
      </c>
      <c r="J650" s="55" t="s">
        <v>53</v>
      </c>
      <c r="K650" s="98" t="s">
        <v>2912</v>
      </c>
      <c r="L650" s="109" t="s">
        <v>55</v>
      </c>
      <c r="M650" s="109" t="s">
        <v>2688</v>
      </c>
      <c r="N650" s="109" t="s">
        <v>32</v>
      </c>
      <c r="O650" s="109" t="s">
        <v>4132</v>
      </c>
      <c r="P650" s="109" t="s">
        <v>58</v>
      </c>
      <c r="Q650" s="55" t="s">
        <v>4133</v>
      </c>
      <c r="R650" s="109" t="s">
        <v>80</v>
      </c>
      <c r="S650" s="118" t="s">
        <v>2688</v>
      </c>
      <c r="T650" s="109"/>
      <c r="U650" s="109" t="str">
        <f t="shared" si="10"/>
        <v>37354: Officers were called on a domestic disturbance on April 8, 2002. After a fight with officers, when medical personnel were binding Arce's ankles, they realized he was not responsive. After several days on a ventilator, he died on April 12, 2002. He was on drugs including cocaine and benzoylecgonine. https://drive.google.com/file/d/0B-l9Ys3cd80fVjAwb3RHVnZHNGc/edit?usp=sharing</v>
      </c>
      <c r="V650" s="98"/>
      <c r="W650" s="109">
        <v>652.1</v>
      </c>
      <c r="X650" s="109"/>
      <c r="Y650" s="109"/>
      <c r="Z650" s="109"/>
      <c r="AA650" s="109"/>
      <c r="AB650" s="109"/>
      <c r="AC650" s="113"/>
      <c r="AD650" s="29"/>
      <c r="AE650" s="29"/>
      <c r="AF650" s="29"/>
      <c r="AG650" s="65"/>
    </row>
    <row r="651" spans="1:33" ht="12">
      <c r="A651" s="30">
        <v>41753.913333333301</v>
      </c>
      <c r="B651" s="109" t="s">
        <v>4134</v>
      </c>
      <c r="C651" s="121">
        <v>32</v>
      </c>
      <c r="D651" s="109" t="s">
        <v>23</v>
      </c>
      <c r="E651" s="109" t="s">
        <v>24</v>
      </c>
      <c r="F651" s="109"/>
      <c r="G651" s="42">
        <v>37971</v>
      </c>
      <c r="H651" s="109" t="s">
        <v>4135</v>
      </c>
      <c r="I651" s="55" t="s">
        <v>2686</v>
      </c>
      <c r="J651" s="55" t="s">
        <v>53</v>
      </c>
      <c r="K651" s="98" t="s">
        <v>2912</v>
      </c>
      <c r="L651" s="109" t="s">
        <v>55</v>
      </c>
      <c r="M651" s="109" t="s">
        <v>2688</v>
      </c>
      <c r="N651" s="109" t="s">
        <v>4136</v>
      </c>
      <c r="O651" s="109" t="s">
        <v>4137</v>
      </c>
      <c r="P651" s="109" t="s">
        <v>58</v>
      </c>
      <c r="Q651" s="55" t="s">
        <v>4138</v>
      </c>
      <c r="R651" s="109" t="s">
        <v>100</v>
      </c>
      <c r="S651" s="118" t="s">
        <v>4139</v>
      </c>
      <c r="T651" s="109"/>
      <c r="U651" s="109" t="str">
        <f t="shared" si="10"/>
        <v>37971: Officers were called to assist the family of a man thought to be high on PCP. After a struggle he was restrained. As medical personnel attempted to sedate him, he died. https://drive.google.com/file/d/0B-l9Ys3cd80fc1FlUW1JaVkxcnc/edit?usp=sharing</v>
      </c>
      <c r="V651" s="98"/>
      <c r="W651" s="109">
        <v>653.1</v>
      </c>
      <c r="X651" s="109"/>
      <c r="Y651" s="109"/>
      <c r="Z651" s="109"/>
      <c r="AA651" s="109"/>
      <c r="AB651" s="109"/>
      <c r="AC651" s="113"/>
      <c r="AD651" s="29"/>
      <c r="AE651" s="29"/>
      <c r="AF651" s="29"/>
      <c r="AG651" s="65"/>
    </row>
    <row r="652" spans="1:33" ht="12">
      <c r="A652" s="30">
        <v>41783.826759259297</v>
      </c>
      <c r="B652" s="109" t="s">
        <v>4140</v>
      </c>
      <c r="C652" s="121" t="s">
        <v>549</v>
      </c>
      <c r="D652" s="109" t="s">
        <v>23</v>
      </c>
      <c r="E652" s="99" t="s">
        <v>82</v>
      </c>
      <c r="F652" s="109"/>
      <c r="G652" s="42">
        <v>38492</v>
      </c>
      <c r="H652" s="109" t="s">
        <v>4141</v>
      </c>
      <c r="I652" s="55" t="s">
        <v>4142</v>
      </c>
      <c r="J652" s="55" t="s">
        <v>1033</v>
      </c>
      <c r="K652" s="98" t="s">
        <v>4143</v>
      </c>
      <c r="L652" s="109" t="s">
        <v>1548</v>
      </c>
      <c r="M652" s="109" t="s">
        <v>4144</v>
      </c>
      <c r="N652" s="109" t="s">
        <v>262</v>
      </c>
      <c r="O652" s="109" t="s">
        <v>4145</v>
      </c>
      <c r="P652" s="109" t="s">
        <v>36</v>
      </c>
      <c r="Q652" s="55" t="s">
        <v>4146</v>
      </c>
      <c r="R652" s="109" t="s">
        <v>100</v>
      </c>
      <c r="S652" s="118" t="s">
        <v>37</v>
      </c>
      <c r="T652" s="109"/>
      <c r="U652" s="109" t="str">
        <f t="shared" si="10"/>
        <v>38492: Police officers were called to Martinez's mother's home after she complained that her son was out of control. Officers tasered Martinez several times because they said he was being uncooperative. He passed out and was taken to University of New Mexico Hospital. http://www.abqjournal.com/news/metro/353101metro05-20-05.htm</v>
      </c>
      <c r="V652" s="98"/>
      <c r="W652" s="109">
        <v>654.1</v>
      </c>
      <c r="X652" s="109"/>
      <c r="Y652" s="109"/>
      <c r="Z652" s="109"/>
      <c r="AA652" s="109"/>
      <c r="AB652" s="109"/>
      <c r="AC652" s="113"/>
      <c r="AD652" s="29"/>
      <c r="AE652" s="29"/>
      <c r="AF652" s="29"/>
      <c r="AG652" s="65"/>
    </row>
    <row r="653" spans="1:33" ht="12">
      <c r="A653" s="30">
        <v>41783.845405092601</v>
      </c>
      <c r="B653" s="109" t="s">
        <v>4147</v>
      </c>
      <c r="C653" s="121" t="s">
        <v>1513</v>
      </c>
      <c r="D653" s="109" t="s">
        <v>23</v>
      </c>
      <c r="E653" s="109" t="s">
        <v>40</v>
      </c>
      <c r="F653" s="109"/>
      <c r="G653" s="42">
        <v>38872</v>
      </c>
      <c r="H653" s="109" t="s">
        <v>4148</v>
      </c>
      <c r="I653" s="55" t="s">
        <v>4142</v>
      </c>
      <c r="J653" s="55" t="s">
        <v>1033</v>
      </c>
      <c r="K653" s="98" t="s">
        <v>4149</v>
      </c>
      <c r="L653" s="109" t="s">
        <v>1548</v>
      </c>
      <c r="M653" s="109" t="s">
        <v>4144</v>
      </c>
      <c r="N653" s="109" t="s">
        <v>32</v>
      </c>
      <c r="O653" s="109" t="s">
        <v>4150</v>
      </c>
      <c r="P653" s="109" t="s">
        <v>4151</v>
      </c>
      <c r="Q653" s="55" t="s">
        <v>4152</v>
      </c>
      <c r="R653" s="109" t="s">
        <v>80</v>
      </c>
      <c r="S653" s="118" t="s">
        <v>37</v>
      </c>
      <c r="T653" s="109"/>
      <c r="U653" s="109" t="str">
        <f t="shared" si="10"/>
        <v>38872: Kirk D. Carroll, 48, was killed when he and Officer Orlando Camacho were struggling for control of Camacho's service weapon during a fight over "life issues" when the handgun fired, striking Carroll in the torso. http://www.abqtrib.com/news/2006/jul/06/niece-was-shocked-by-accounts-of-dispute</v>
      </c>
      <c r="V653" s="98"/>
      <c r="W653" s="109">
        <v>655.1</v>
      </c>
      <c r="X653" s="109"/>
      <c r="Y653" s="109"/>
      <c r="Z653" s="109"/>
      <c r="AA653" s="109"/>
      <c r="AB653" s="109"/>
      <c r="AC653" s="113"/>
      <c r="AD653" s="29"/>
      <c r="AE653" s="29"/>
      <c r="AF653" s="29"/>
      <c r="AG653" s="65"/>
    </row>
    <row r="654" spans="1:33" ht="12">
      <c r="A654" s="30">
        <v>41783.859502314801</v>
      </c>
      <c r="B654" s="109" t="s">
        <v>4153</v>
      </c>
      <c r="C654" s="121" t="s">
        <v>1204</v>
      </c>
      <c r="D654" s="109" t="s">
        <v>23</v>
      </c>
      <c r="E654" s="109" t="s">
        <v>173</v>
      </c>
      <c r="F654" s="109"/>
      <c r="G654" s="42">
        <v>38252</v>
      </c>
      <c r="H654" s="109" t="s">
        <v>4154</v>
      </c>
      <c r="I654" s="55" t="s">
        <v>4155</v>
      </c>
      <c r="J654" s="55" t="s">
        <v>1033</v>
      </c>
      <c r="K654" s="98" t="s">
        <v>4156</v>
      </c>
      <c r="L654" s="109" t="s">
        <v>4157</v>
      </c>
      <c r="M654" s="109" t="s">
        <v>4158</v>
      </c>
      <c r="N654" s="109" t="s">
        <v>32</v>
      </c>
      <c r="O654" s="109" t="s">
        <v>4159</v>
      </c>
      <c r="P654" s="109" t="s">
        <v>4160</v>
      </c>
      <c r="Q654" s="55" t="s">
        <v>4161</v>
      </c>
      <c r="R654" s="109" t="s">
        <v>80</v>
      </c>
      <c r="S654" s="118" t="s">
        <v>37</v>
      </c>
      <c r="T654" s="109"/>
      <c r="U654" s="109" t="str">
        <f t="shared" si="10"/>
        <v>38252: Leo Lopez was fatally shot by an undercover State Police narcotics agent during a drug investigation. His family filed a wrongful death suit in October 2005 alleging that police failed to identify themselves, that the officer shot Lopez without provocation and that authorities then withheld medical treatment, causing his death. http://www.abqjournal.com/news/state/apshotid09-23-04.htm</v>
      </c>
      <c r="V654" s="98"/>
      <c r="W654" s="109">
        <v>656.1</v>
      </c>
      <c r="X654" s="109"/>
      <c r="Y654" s="109"/>
      <c r="Z654" s="109"/>
      <c r="AA654" s="109"/>
      <c r="AB654" s="109"/>
      <c r="AC654" s="113"/>
      <c r="AD654" s="29"/>
      <c r="AE654" s="29"/>
      <c r="AF654" s="29"/>
      <c r="AG654" s="65"/>
    </row>
    <row r="655" spans="1:33" ht="12">
      <c r="A655" s="30">
        <v>41783.8670949074</v>
      </c>
      <c r="B655" s="109" t="s">
        <v>4162</v>
      </c>
      <c r="C655" s="121" t="s">
        <v>4163</v>
      </c>
      <c r="D655" s="109" t="s">
        <v>23</v>
      </c>
      <c r="E655" s="99" t="s">
        <v>82</v>
      </c>
      <c r="F655" s="109"/>
      <c r="G655" s="42">
        <v>37954</v>
      </c>
      <c r="H655" s="109" t="s">
        <v>4164</v>
      </c>
      <c r="I655" s="55" t="s">
        <v>4142</v>
      </c>
      <c r="J655" s="55" t="s">
        <v>1033</v>
      </c>
      <c r="K655" s="98" t="s">
        <v>4165</v>
      </c>
      <c r="L655" s="109" t="s">
        <v>1548</v>
      </c>
      <c r="M655" s="109" t="s">
        <v>4144</v>
      </c>
      <c r="N655" s="109" t="s">
        <v>32</v>
      </c>
      <c r="O655" s="109" t="s">
        <v>4166</v>
      </c>
      <c r="P655" s="109" t="s">
        <v>36</v>
      </c>
      <c r="Q655" s="55" t="s">
        <v>4167</v>
      </c>
      <c r="R655" s="109" t="s">
        <v>80</v>
      </c>
      <c r="S655" s="118" t="s">
        <v>37</v>
      </c>
      <c r="T655" s="109"/>
      <c r="U655" s="109" t="str">
        <f t="shared" si="10"/>
        <v>37954: Eric Harrison was shot in the back by Officer Matthew Thompson outside the police training academy near Montaño and Second Street during an altercation between Harrison and then-54-year-old Cipriano Salazar. http://www.abqjournal.com/news/metro/489038metro09-01-06.htm</v>
      </c>
      <c r="V655" s="98"/>
      <c r="W655" s="109">
        <v>657.1</v>
      </c>
      <c r="X655" s="109"/>
      <c r="Y655" s="109"/>
      <c r="Z655" s="109"/>
      <c r="AA655" s="109"/>
      <c r="AB655" s="109"/>
      <c r="AC655" s="113"/>
      <c r="AD655" s="29"/>
      <c r="AE655" s="29"/>
      <c r="AF655" s="29"/>
      <c r="AG655" s="65"/>
    </row>
    <row r="656" spans="1:33" ht="14">
      <c r="A656" s="30">
        <v>41783.875439814801</v>
      </c>
      <c r="B656" s="99" t="s">
        <v>4168</v>
      </c>
      <c r="C656" s="121" t="s">
        <v>1449</v>
      </c>
      <c r="D656" s="99" t="s">
        <v>23</v>
      </c>
      <c r="E656" s="99" t="s">
        <v>40</v>
      </c>
      <c r="F656" s="99"/>
      <c r="G656" s="42">
        <v>40187</v>
      </c>
      <c r="H656" s="99" t="s">
        <v>4169</v>
      </c>
      <c r="I656" s="99" t="s">
        <v>1546</v>
      </c>
      <c r="J656" s="99" t="s">
        <v>1033</v>
      </c>
      <c r="K656" s="17" t="s">
        <v>4170</v>
      </c>
      <c r="L656" s="99" t="s">
        <v>1548</v>
      </c>
      <c r="M656" s="99" t="s">
        <v>4144</v>
      </c>
      <c r="N656" s="99" t="s">
        <v>32</v>
      </c>
      <c r="O656" s="99" t="s">
        <v>4171</v>
      </c>
      <c r="P656" s="99" t="s">
        <v>58</v>
      </c>
      <c r="Q656" s="99" t="s">
        <v>4172</v>
      </c>
      <c r="R656" s="99" t="s">
        <v>80</v>
      </c>
      <c r="S656" s="112" t="s">
        <v>4173</v>
      </c>
      <c r="T656" s="109"/>
      <c r="U656" s="109" t="str">
        <f t="shared" si="10"/>
        <v>40187: Aaron Renfro, 32, was fatally shot by officer Andrew Cook after Renfro pulled a gun from his waistband during a foot chase that resulted from a traffic stop, according to police. http://www.abqjournal.com/apd-under-fire-incident-summaries#renfro</v>
      </c>
      <c r="V656" s="98"/>
      <c r="W656" s="109">
        <v>658.1</v>
      </c>
      <c r="X656" s="109"/>
      <c r="Y656" s="109"/>
      <c r="Z656" s="109"/>
      <c r="AA656" s="109"/>
      <c r="AB656" s="109"/>
      <c r="AC656" s="113"/>
      <c r="AD656" s="29"/>
      <c r="AE656" s="29"/>
      <c r="AF656" s="29"/>
      <c r="AG656" s="65"/>
    </row>
    <row r="657" spans="1:33" ht="14">
      <c r="A657" s="30">
        <v>41783.875439814801</v>
      </c>
      <c r="B657" s="99" t="s">
        <v>4174</v>
      </c>
      <c r="C657" s="121" t="s">
        <v>1255</v>
      </c>
      <c r="D657" s="99" t="s">
        <v>23</v>
      </c>
      <c r="E657" s="99" t="s">
        <v>173</v>
      </c>
      <c r="F657" s="99" t="s">
        <v>4175</v>
      </c>
      <c r="G657" s="42">
        <v>40673</v>
      </c>
      <c r="H657" s="99" t="s">
        <v>4176</v>
      </c>
      <c r="I657" s="99" t="s">
        <v>1546</v>
      </c>
      <c r="J657" s="99" t="s">
        <v>1033</v>
      </c>
      <c r="K657" s="17" t="s">
        <v>4177</v>
      </c>
      <c r="L657" s="99" t="s">
        <v>1548</v>
      </c>
      <c r="M657" s="99" t="s">
        <v>4144</v>
      </c>
      <c r="N657" s="99" t="s">
        <v>32</v>
      </c>
      <c r="O657" s="99" t="s">
        <v>4178</v>
      </c>
      <c r="P657" s="99" t="s">
        <v>58</v>
      </c>
      <c r="Q657" s="99" t="s">
        <v>4179</v>
      </c>
      <c r="R657" s="99" t="s">
        <v>80</v>
      </c>
      <c r="S657" s="112" t="s">
        <v>4173</v>
      </c>
      <c r="T657" s="109"/>
      <c r="U657" s="109" t="str">
        <f t="shared" si="10"/>
        <v>40673: Gomez arrived at his brother’s house under the influence of methamphetamine. His brother, frightened and concerned that Gomez might hurt himself, called 911 for help. As an agitated Gomez smoked cigarettes and paced in the kitchen, a SWAT team swarmed the property. APD officer shot and killed Gomez with a bullet to the chest while Gomez stood in his brother’s doorway holding a spoon. http://www.abqjournal.com/320180/news/shooting-costs-city-900k.html</v>
      </c>
      <c r="V657" s="98"/>
      <c r="W657" s="109">
        <v>659.1</v>
      </c>
      <c r="X657" s="109"/>
      <c r="Y657" s="109"/>
      <c r="Z657" s="109"/>
      <c r="AA657" s="109"/>
      <c r="AB657" s="109"/>
      <c r="AC657" s="113"/>
      <c r="AD657" s="29"/>
      <c r="AE657" s="29"/>
      <c r="AF657" s="29"/>
      <c r="AG657" s="65"/>
    </row>
    <row r="658" spans="1:33" ht="14">
      <c r="A658" s="30">
        <v>41783.875439814801</v>
      </c>
      <c r="B658" s="99" t="s">
        <v>4180</v>
      </c>
      <c r="C658" s="121" t="s">
        <v>3777</v>
      </c>
      <c r="D658" s="99" t="s">
        <v>23</v>
      </c>
      <c r="E658" s="99" t="s">
        <v>82</v>
      </c>
      <c r="F658" s="99"/>
      <c r="G658" s="42">
        <v>40482</v>
      </c>
      <c r="H658" s="99" t="s">
        <v>4181</v>
      </c>
      <c r="I658" s="99" t="s">
        <v>1546</v>
      </c>
      <c r="J658" s="99" t="s">
        <v>1033</v>
      </c>
      <c r="K658" s="17" t="s">
        <v>4182</v>
      </c>
      <c r="L658" s="99" t="s">
        <v>1548</v>
      </c>
      <c r="M658" s="99" t="s">
        <v>4144</v>
      </c>
      <c r="N658" s="99" t="s">
        <v>32</v>
      </c>
      <c r="O658" s="99" t="s">
        <v>4183</v>
      </c>
      <c r="P658" s="99" t="s">
        <v>58</v>
      </c>
      <c r="Q658" s="99" t="s">
        <v>4184</v>
      </c>
      <c r="R658" s="99" t="s">
        <v>80</v>
      </c>
      <c r="S658" s="112" t="s">
        <v>4173</v>
      </c>
      <c r="T658" s="109"/>
      <c r="U658" s="109" t="str">
        <f t="shared" si="10"/>
        <v>40482: Sinkevitch was shot in the back and left to bleed to death on the floor of his home after he refused commands to drop an assault rifle. http://www.abqjournal.com/apd-under-fire-incident-summaries#Ellis</v>
      </c>
      <c r="V658" s="98"/>
      <c r="W658" s="109">
        <v>660.1</v>
      </c>
      <c r="X658" s="109"/>
      <c r="Y658" s="109"/>
      <c r="Z658" s="109"/>
      <c r="AA658" s="109"/>
      <c r="AB658" s="109"/>
      <c r="AC658" s="113"/>
      <c r="AD658" s="29"/>
      <c r="AE658" s="29"/>
      <c r="AF658" s="29"/>
      <c r="AG658" s="65"/>
    </row>
    <row r="659" spans="1:33" ht="14">
      <c r="A659" s="30">
        <v>41783.875439814801</v>
      </c>
      <c r="B659" s="99" t="s">
        <v>4185</v>
      </c>
      <c r="C659" s="121" t="s">
        <v>1889</v>
      </c>
      <c r="D659" s="99" t="s">
        <v>23</v>
      </c>
      <c r="E659" s="99" t="s">
        <v>24</v>
      </c>
      <c r="F659" s="99" t="s">
        <v>4186</v>
      </c>
      <c r="G659" s="42">
        <v>41723</v>
      </c>
      <c r="H659" s="99" t="s">
        <v>4187</v>
      </c>
      <c r="I659" s="99" t="s">
        <v>1546</v>
      </c>
      <c r="J659" s="99" t="s">
        <v>1033</v>
      </c>
      <c r="K659" s="17" t="s">
        <v>4143</v>
      </c>
      <c r="L659" s="99" t="s">
        <v>1548</v>
      </c>
      <c r="M659" s="99" t="s">
        <v>4144</v>
      </c>
      <c r="N659" s="99" t="s">
        <v>32</v>
      </c>
      <c r="O659" s="17" t="s">
        <v>4188</v>
      </c>
      <c r="P659" s="99" t="s">
        <v>36</v>
      </c>
      <c r="Q659" s="99" t="s">
        <v>4189</v>
      </c>
      <c r="R659" s="99" t="s">
        <v>80</v>
      </c>
      <c r="S659" s="112" t="s">
        <v>4173</v>
      </c>
      <c r="T659" s="40"/>
      <c r="U659" s="109" t="str">
        <f t="shared" si="10"/>
        <v>41723: Officer James Eichel shot and killed 30-year-old Alfred Redwine after police said Redwine shot at least one shot while standing outside of his apartment near 60th Street and Central. Police were called to the scene after a 14-year-old girl said Redwine pointed a gun at her. http://www.abqjournal.com/apd-under-fire-incident-summaries</v>
      </c>
      <c r="V659" s="98"/>
      <c r="W659" s="109">
        <v>661.1</v>
      </c>
      <c r="X659" s="109"/>
      <c r="Y659" s="109"/>
      <c r="Z659" s="109"/>
      <c r="AA659" s="109"/>
      <c r="AB659" s="109"/>
      <c r="AC659" s="113"/>
      <c r="AD659" s="29"/>
      <c r="AE659" s="29"/>
      <c r="AF659" s="29"/>
      <c r="AG659" s="65"/>
    </row>
    <row r="660" spans="1:33" ht="14">
      <c r="A660" s="30">
        <v>41783.875439814801</v>
      </c>
      <c r="B660" s="99" t="s">
        <v>4190</v>
      </c>
      <c r="C660" s="121" t="s">
        <v>3777</v>
      </c>
      <c r="D660" s="99" t="s">
        <v>23</v>
      </c>
      <c r="E660" s="99" t="s">
        <v>82</v>
      </c>
      <c r="F660" s="99"/>
      <c r="G660" s="42">
        <v>41616</v>
      </c>
      <c r="H660" s="99" t="s">
        <v>4191</v>
      </c>
      <c r="I660" s="99" t="s">
        <v>1546</v>
      </c>
      <c r="J660" s="99" t="s">
        <v>1033</v>
      </c>
      <c r="K660" s="17" t="s">
        <v>4192</v>
      </c>
      <c r="L660" s="99" t="s">
        <v>1548</v>
      </c>
      <c r="M660" s="99" t="s">
        <v>4144</v>
      </c>
      <c r="N660" s="99" t="s">
        <v>32</v>
      </c>
      <c r="O660" s="17" t="s">
        <v>4193</v>
      </c>
      <c r="P660" s="99" t="s">
        <v>36</v>
      </c>
      <c r="Q660" s="99" t="s">
        <v>4189</v>
      </c>
      <c r="R660" s="99" t="s">
        <v>80</v>
      </c>
      <c r="S660" s="112" t="s">
        <v>4173</v>
      </c>
      <c r="T660" s="40"/>
      <c r="U660" s="109" t="str">
        <f t="shared" si="10"/>
        <v>41616: Officer Hector Marquez shot and killed 37-year-old Andy Snider, who was armed with a hammer, after officers responded to an assault call at the 7-Eleven on University and Central. http://www.abqjournal.com/apd-under-fire-incident-summaries</v>
      </c>
      <c r="V660" s="98"/>
      <c r="W660" s="109">
        <v>662.1</v>
      </c>
      <c r="X660" s="109"/>
      <c r="Y660" s="109"/>
      <c r="Z660" s="109"/>
      <c r="AA660" s="109"/>
      <c r="AB660" s="109"/>
      <c r="AC660" s="113"/>
      <c r="AD660" s="29"/>
      <c r="AE660" s="29"/>
      <c r="AF660" s="29"/>
      <c r="AG660" s="65"/>
    </row>
    <row r="661" spans="1:33" ht="14">
      <c r="A661" s="30">
        <v>41783.875439814801</v>
      </c>
      <c r="B661" s="99" t="s">
        <v>4194</v>
      </c>
      <c r="C661" s="121" t="s">
        <v>4195</v>
      </c>
      <c r="D661" s="99" t="s">
        <v>23</v>
      </c>
      <c r="E661" s="99" t="s">
        <v>82</v>
      </c>
      <c r="F661" s="99"/>
      <c r="G661" s="42">
        <v>41762</v>
      </c>
      <c r="H661" s="99" t="s">
        <v>4196</v>
      </c>
      <c r="I661" s="99" t="s">
        <v>1546</v>
      </c>
      <c r="J661" s="99" t="s">
        <v>1033</v>
      </c>
      <c r="K661" s="17" t="s">
        <v>4197</v>
      </c>
      <c r="L661" s="99" t="s">
        <v>1548</v>
      </c>
      <c r="M661" s="99" t="s">
        <v>4144</v>
      </c>
      <c r="N661" s="99" t="s">
        <v>32</v>
      </c>
      <c r="O661" s="17" t="s">
        <v>4198</v>
      </c>
      <c r="P661" s="99" t="s">
        <v>36</v>
      </c>
      <c r="Q661" s="99" t="s">
        <v>4189</v>
      </c>
      <c r="R661" s="99" t="s">
        <v>80</v>
      </c>
      <c r="S661" s="112" t="s">
        <v>4173</v>
      </c>
      <c r="T661" s="40"/>
      <c r="U661" s="109" t="str">
        <f t="shared" si="10"/>
        <v>41762: 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 http://www.abqjournal.com/apd-under-fire-incident-summaries</v>
      </c>
      <c r="V661" s="98"/>
      <c r="W661" s="109">
        <v>663.1</v>
      </c>
      <c r="X661" s="109"/>
      <c r="Y661" s="109"/>
      <c r="Z661" s="109"/>
      <c r="AA661" s="109"/>
      <c r="AB661" s="109"/>
      <c r="AC661" s="113"/>
      <c r="AD661" s="29"/>
      <c r="AE661" s="29"/>
      <c r="AF661" s="29"/>
      <c r="AG661" s="65"/>
    </row>
    <row r="662" spans="1:33" ht="14">
      <c r="A662" s="30">
        <v>41783.875439814801</v>
      </c>
      <c r="B662" s="99" t="s">
        <v>4199</v>
      </c>
      <c r="C662" s="121" t="s">
        <v>256</v>
      </c>
      <c r="D662" s="99" t="s">
        <v>23</v>
      </c>
      <c r="E662" s="99" t="s">
        <v>82</v>
      </c>
      <c r="F662" s="99"/>
      <c r="G662" s="42">
        <v>40339</v>
      </c>
      <c r="H662" s="99" t="s">
        <v>4200</v>
      </c>
      <c r="I662" s="99" t="s">
        <v>1546</v>
      </c>
      <c r="J662" s="99" t="s">
        <v>1033</v>
      </c>
      <c r="K662" s="17" t="s">
        <v>4170</v>
      </c>
      <c r="L662" s="99" t="s">
        <v>1548</v>
      </c>
      <c r="M662" s="99" t="s">
        <v>4144</v>
      </c>
      <c r="N662" s="99" t="s">
        <v>32</v>
      </c>
      <c r="O662" s="99" t="s">
        <v>4201</v>
      </c>
      <c r="P662" s="99" t="s">
        <v>58</v>
      </c>
      <c r="Q662" s="99" t="s">
        <v>4202</v>
      </c>
      <c r="R662" s="99" t="s">
        <v>36</v>
      </c>
      <c r="S662" s="112" t="s">
        <v>4173</v>
      </c>
      <c r="T662" s="109"/>
      <c r="U662" s="109" t="str">
        <f t="shared" si="10"/>
        <v>40339: Chris Hinz was drinking and walking around outside his house, firing his gun in the air. Officers arrived at the house and found the garage door open with gun casings inside with a bottle of liquor. They heard more gunshots being fired from inside the house. Hinz. was shot and killed when an officers tried to make contact with him, and he refused to come outside left his garage carrying a rifle and walked toward officers. http://www.koat.com/Officer-Involved-Shooting-Leaves-One-Man-Dead/6138926</v>
      </c>
      <c r="V662" s="98"/>
      <c r="W662" s="109">
        <v>664.1</v>
      </c>
      <c r="X662" s="109"/>
      <c r="Y662" s="109"/>
      <c r="Z662" s="109"/>
      <c r="AA662" s="109"/>
      <c r="AB662" s="109"/>
      <c r="AC662" s="113"/>
      <c r="AD662" s="29"/>
      <c r="AE662" s="29"/>
      <c r="AF662" s="29"/>
      <c r="AG662" s="65"/>
    </row>
    <row r="663" spans="1:33" ht="14">
      <c r="A663" s="30">
        <v>41783.875439814801</v>
      </c>
      <c r="B663" s="99" t="s">
        <v>4203</v>
      </c>
      <c r="C663" s="121" t="s">
        <v>1209</v>
      </c>
      <c r="D663" s="99" t="s">
        <v>23</v>
      </c>
      <c r="E663" s="99" t="s">
        <v>40</v>
      </c>
      <c r="F663" s="99" t="s">
        <v>4204</v>
      </c>
      <c r="G663" s="42">
        <v>41573</v>
      </c>
      <c r="H663" s="99" t="s">
        <v>4205</v>
      </c>
      <c r="I663" s="99" t="s">
        <v>1546</v>
      </c>
      <c r="J663" s="99" t="s">
        <v>1033</v>
      </c>
      <c r="K663" s="17" t="s">
        <v>4165</v>
      </c>
      <c r="L663" s="99" t="s">
        <v>1548</v>
      </c>
      <c r="M663" s="99" t="s">
        <v>4144</v>
      </c>
      <c r="N663" s="99" t="s">
        <v>32</v>
      </c>
      <c r="O663" s="99" t="s">
        <v>4206</v>
      </c>
      <c r="P663" s="99" t="s">
        <v>36</v>
      </c>
      <c r="Q663" s="99" t="s">
        <v>4189</v>
      </c>
      <c r="R663" s="99" t="s">
        <v>80</v>
      </c>
      <c r="S663" s="112" t="s">
        <v>4173</v>
      </c>
      <c r="T663" s="109"/>
      <c r="U663" s="109" t="str">
        <f t="shared" si="10"/>
        <v>41573: Chase led dozens of police officers on a 16-mile police chase after stealing an APD cruiser and firing at police with an assault rifle. He shot and wounded four law enforcement officers, one badly, before dying at Fourth and Montano. http://www.abqjournal.com/apd-under-fire-incident-summaries</v>
      </c>
      <c r="V663" s="98"/>
      <c r="W663" s="109">
        <v>665.1</v>
      </c>
      <c r="X663" s="109"/>
      <c r="Y663" s="109"/>
      <c r="Z663" s="109"/>
      <c r="AA663" s="109"/>
      <c r="AB663" s="109"/>
      <c r="AC663" s="113"/>
      <c r="AD663" s="29"/>
      <c r="AE663" s="29"/>
      <c r="AF663" s="29"/>
      <c r="AG663" s="65"/>
    </row>
    <row r="664" spans="1:33" ht="14">
      <c r="A664" s="30">
        <v>41783.875439814801</v>
      </c>
      <c r="B664" s="99" t="s">
        <v>4207</v>
      </c>
      <c r="C664" s="121" t="s">
        <v>2126</v>
      </c>
      <c r="D664" s="99" t="s">
        <v>23</v>
      </c>
      <c r="E664" s="99" t="s">
        <v>82</v>
      </c>
      <c r="F664" s="99" t="s">
        <v>4208</v>
      </c>
      <c r="G664" s="42">
        <v>40645</v>
      </c>
      <c r="H664" s="99" t="s">
        <v>4209</v>
      </c>
      <c r="I664" s="99" t="s">
        <v>1546</v>
      </c>
      <c r="J664" s="99" t="s">
        <v>1033</v>
      </c>
      <c r="K664" s="17" t="s">
        <v>4182</v>
      </c>
      <c r="L664" s="99" t="s">
        <v>1548</v>
      </c>
      <c r="M664" s="99" t="s">
        <v>4144</v>
      </c>
      <c r="N664" s="99" t="s">
        <v>32</v>
      </c>
      <c r="O664" s="99" t="s">
        <v>4210</v>
      </c>
      <c r="P664" s="99" t="s">
        <v>58</v>
      </c>
      <c r="Q664" s="99" t="s">
        <v>4211</v>
      </c>
      <c r="R664" s="99" t="s">
        <v>100</v>
      </c>
      <c r="S664" s="112" t="s">
        <v>4173</v>
      </c>
      <c r="T664" s="109"/>
      <c r="U664" s="109" t="str">
        <f t="shared" si="10"/>
        <v>40645: APD Detectives wearing street clothes, hopped a fence into a backyard to serve an arrest warrant to a young man with schizophrenia. Torres resisted arrest. As the three wrestled, Torres grabbed Hilger’s gun – so Brown shot Torres three times in the back. Torres was dead. http://krqe.com/2014/02/14/no-charges-for-cops-in-christopher-torres-case/</v>
      </c>
      <c r="V664" s="98"/>
      <c r="W664" s="109">
        <v>666.1</v>
      </c>
      <c r="X664" s="109"/>
      <c r="Y664" s="109"/>
      <c r="Z664" s="109"/>
      <c r="AA664" s="109"/>
      <c r="AB664" s="109"/>
      <c r="AC664" s="113"/>
      <c r="AD664" s="29"/>
      <c r="AE664" s="29"/>
      <c r="AF664" s="29"/>
      <c r="AG664" s="65"/>
    </row>
    <row r="665" spans="1:33" ht="14">
      <c r="A665" s="30">
        <v>41783.875439814801</v>
      </c>
      <c r="B665" s="99" t="s">
        <v>4212</v>
      </c>
      <c r="C665" s="121" t="s">
        <v>771</v>
      </c>
      <c r="D665" s="99" t="s">
        <v>23</v>
      </c>
      <c r="E665" s="99" t="s">
        <v>82</v>
      </c>
      <c r="F665" s="99"/>
      <c r="G665" s="42">
        <v>40470</v>
      </c>
      <c r="H665" s="99" t="s">
        <v>4213</v>
      </c>
      <c r="I665" s="99" t="s">
        <v>4214</v>
      </c>
      <c r="J665" s="99" t="s">
        <v>1033</v>
      </c>
      <c r="K665" s="17" t="s">
        <v>4215</v>
      </c>
      <c r="L665" s="99" t="s">
        <v>1548</v>
      </c>
      <c r="M665" s="99" t="s">
        <v>4144</v>
      </c>
      <c r="N665" s="99" t="s">
        <v>32</v>
      </c>
      <c r="O665" s="99" t="s">
        <v>4216</v>
      </c>
      <c r="P665" s="99" t="s">
        <v>58</v>
      </c>
      <c r="Q665" s="99" t="s">
        <v>4217</v>
      </c>
      <c r="R665" s="99" t="s">
        <v>80</v>
      </c>
      <c r="S665" s="112" t="s">
        <v>4173</v>
      </c>
      <c r="T665" s="109"/>
      <c r="U665" s="109" t="str">
        <f t="shared" si="10"/>
        <v>40470: Officers responded to a domestic violence call around 4:30, six hours later the paper reports shots were fired and a flash bang grenade was set off as officers entered the home. The incident turned deadly after Gonzales prompted the use of deadly force. http://www.connectamarillo.com/news/story.aspx?id=528358#.U4DXRtJdWpQ</v>
      </c>
      <c r="V665" s="98"/>
      <c r="W665" s="109">
        <v>667.1</v>
      </c>
      <c r="X665" s="109"/>
      <c r="Y665" s="109"/>
      <c r="Z665" s="109"/>
      <c r="AA665" s="109"/>
      <c r="AB665" s="109"/>
      <c r="AC665" s="113"/>
      <c r="AD665" s="29"/>
      <c r="AE665" s="29"/>
      <c r="AF665" s="29"/>
      <c r="AG665" s="65"/>
    </row>
    <row r="666" spans="1:33" ht="14">
      <c r="A666" s="30">
        <v>41783.875439814801</v>
      </c>
      <c r="B666" s="99" t="s">
        <v>4218</v>
      </c>
      <c r="C666" s="121" t="s">
        <v>1284</v>
      </c>
      <c r="D666" s="99" t="s">
        <v>23</v>
      </c>
      <c r="E666" s="99" t="s">
        <v>82</v>
      </c>
      <c r="F666" s="99"/>
      <c r="G666" s="42">
        <v>40987</v>
      </c>
      <c r="H666" s="99" t="s">
        <v>4219</v>
      </c>
      <c r="I666" s="99" t="s">
        <v>1546</v>
      </c>
      <c r="J666" s="99" t="s">
        <v>1033</v>
      </c>
      <c r="K666" s="17" t="s">
        <v>4220</v>
      </c>
      <c r="L666" s="99" t="s">
        <v>1548</v>
      </c>
      <c r="M666" s="99" t="s">
        <v>4144</v>
      </c>
      <c r="N666" s="99" t="s">
        <v>32</v>
      </c>
      <c r="O666" s="99" t="s">
        <v>4221</v>
      </c>
      <c r="P666" s="99" t="s">
        <v>58</v>
      </c>
      <c r="Q666" s="99" t="s">
        <v>4189</v>
      </c>
      <c r="R666" s="99" t="s">
        <v>80</v>
      </c>
      <c r="S666" s="112" t="s">
        <v>4173</v>
      </c>
      <c r="T666" s="109"/>
      <c r="U666" s="109" t="str">
        <f t="shared" si="10"/>
        <v>40987: Officer shot and killed 31-year-old Daniel Tillison outside of an apartment complex after Tillison crashed his car into Smith’s cruiser after the officer responded to a call about someone selling a stolen stereo. http://www.abqjournal.com/apd-under-fire-incident-summaries</v>
      </c>
      <c r="V666" s="98"/>
      <c r="W666" s="109">
        <v>668.1</v>
      </c>
      <c r="X666" s="109"/>
      <c r="Y666" s="109"/>
      <c r="Z666" s="109"/>
      <c r="AA666" s="109"/>
      <c r="AB666" s="109"/>
      <c r="AC666" s="113"/>
      <c r="AD666" s="29"/>
      <c r="AE666" s="29"/>
      <c r="AF666" s="29"/>
      <c r="AG666" s="65"/>
    </row>
    <row r="667" spans="1:33" ht="14">
      <c r="A667" s="30">
        <v>41783.875439814801</v>
      </c>
      <c r="B667" s="99" t="s">
        <v>4222</v>
      </c>
      <c r="C667" s="121" t="s">
        <v>826</v>
      </c>
      <c r="D667" s="99" t="s">
        <v>23</v>
      </c>
      <c r="E667" s="99" t="s">
        <v>82</v>
      </c>
      <c r="F667" s="99"/>
      <c r="G667" s="42">
        <v>40407</v>
      </c>
      <c r="H667" s="99" t="s">
        <v>4223</v>
      </c>
      <c r="I667" s="99" t="s">
        <v>1546</v>
      </c>
      <c r="J667" s="99" t="s">
        <v>1033</v>
      </c>
      <c r="K667" s="17" t="s">
        <v>4224</v>
      </c>
      <c r="L667" s="99" t="s">
        <v>1548</v>
      </c>
      <c r="M667" s="99" t="s">
        <v>4144</v>
      </c>
      <c r="N667" s="99" t="s">
        <v>32</v>
      </c>
      <c r="O667" s="99" t="s">
        <v>4225</v>
      </c>
      <c r="P667" s="99" t="s">
        <v>58</v>
      </c>
      <c r="Q667" s="99" t="s">
        <v>4226</v>
      </c>
      <c r="R667" s="99" t="s">
        <v>80</v>
      </c>
      <c r="S667" s="112" t="s">
        <v>4173</v>
      </c>
      <c r="T667" s="109"/>
      <c r="U667" s="109" t="str">
        <f t="shared" si="10"/>
        <v>40407: Carrasco and his fiancé were shopping at Ross on Tuesday afternoon. Police said an argument escalated in the parking lot. Casrassco walked eastbound on Montgomery and that's when he confronted police. Carrasco was armed and tried to attack an officer. Officer shot Carrasco multiple times. http://www.abqjournal.com/news/metro/192326275538newsmetro08-19-10.htm</v>
      </c>
      <c r="V667" s="98"/>
      <c r="W667" s="109">
        <v>669.1</v>
      </c>
      <c r="X667" s="109"/>
      <c r="Y667" s="109"/>
      <c r="Z667" s="109"/>
      <c r="AA667" s="109"/>
      <c r="AB667" s="109"/>
      <c r="AC667" s="113"/>
      <c r="AD667" s="29"/>
      <c r="AE667" s="29"/>
      <c r="AF667" s="29"/>
      <c r="AG667" s="65"/>
    </row>
    <row r="668" spans="1:33" ht="14">
      <c r="A668" s="30">
        <v>41783.875439814801</v>
      </c>
      <c r="B668" s="99" t="s">
        <v>4227</v>
      </c>
      <c r="C668" s="121" t="s">
        <v>3734</v>
      </c>
      <c r="D668" s="99" t="s">
        <v>23</v>
      </c>
      <c r="E668" s="99" t="s">
        <v>82</v>
      </c>
      <c r="F668" s="99"/>
      <c r="G668" s="42">
        <v>40989</v>
      </c>
      <c r="H668" s="99" t="s">
        <v>4228</v>
      </c>
      <c r="I668" s="99" t="s">
        <v>1546</v>
      </c>
      <c r="J668" s="99" t="s">
        <v>1033</v>
      </c>
      <c r="K668" s="17" t="s">
        <v>4229</v>
      </c>
      <c r="L668" s="99" t="s">
        <v>1548</v>
      </c>
      <c r="M668" s="99" t="s">
        <v>4144</v>
      </c>
      <c r="N668" s="99" t="s">
        <v>32</v>
      </c>
      <c r="O668" s="99" t="s">
        <v>4230</v>
      </c>
      <c r="P668" s="99" t="s">
        <v>58</v>
      </c>
      <c r="Q668" s="99" t="s">
        <v>4189</v>
      </c>
      <c r="R668" s="99" t="s">
        <v>80</v>
      </c>
      <c r="S668" s="112" t="s">
        <v>4173</v>
      </c>
      <c r="T668" s="109"/>
      <c r="U668" s="109" t="str">
        <f t="shared" si="10"/>
        <v>40989: Officer Russ Carter fatally shot Gary Atencio after Atencio led police on high-speed car chase for more than 50 miles followed by a half-mile foot chase after shooting at two female motorists on Albuquerque’s West Side. http://www.abqjournal.com/apd-under-fire-incident-summaries</v>
      </c>
      <c r="V668" s="98"/>
      <c r="W668" s="109">
        <v>670.1</v>
      </c>
      <c r="X668" s="109"/>
      <c r="Y668" s="109"/>
      <c r="Z668" s="109"/>
      <c r="AA668" s="109"/>
      <c r="AB668" s="109"/>
      <c r="AC668" s="113"/>
      <c r="AD668" s="29"/>
      <c r="AE668" s="29"/>
      <c r="AF668" s="29"/>
      <c r="AG668" s="65"/>
    </row>
    <row r="669" spans="1:33" ht="14">
      <c r="A669" s="30">
        <v>41783.875439814801</v>
      </c>
      <c r="B669" s="99" t="s">
        <v>4231</v>
      </c>
      <c r="C669" s="121" t="s">
        <v>2137</v>
      </c>
      <c r="D669" s="99" t="s">
        <v>23</v>
      </c>
      <c r="E669" s="99" t="s">
        <v>40</v>
      </c>
      <c r="F669" s="99" t="s">
        <v>4232</v>
      </c>
      <c r="G669" s="42">
        <v>40583</v>
      </c>
      <c r="H669" s="99" t="s">
        <v>4233</v>
      </c>
      <c r="I669" s="99" t="s">
        <v>1546</v>
      </c>
      <c r="J669" s="99" t="s">
        <v>1033</v>
      </c>
      <c r="K669" s="17" t="s">
        <v>4224</v>
      </c>
      <c r="L669" s="99" t="s">
        <v>1548</v>
      </c>
      <c r="M669" s="99" t="s">
        <v>4144</v>
      </c>
      <c r="N669" s="99" t="s">
        <v>32</v>
      </c>
      <c r="O669" s="99" t="s">
        <v>4234</v>
      </c>
      <c r="P669" s="99" t="s">
        <v>4235</v>
      </c>
      <c r="Q669" s="99" t="s">
        <v>4236</v>
      </c>
      <c r="R669" s="99" t="s">
        <v>80</v>
      </c>
      <c r="S669" s="112" t="s">
        <v>4173</v>
      </c>
      <c r="T669" s="109"/>
      <c r="U669" s="109" t="str">
        <f t="shared" si="10"/>
        <v>40583: Mitschelen, was in a car he'd borrowed from a friend without permission. When an officer attempted to pull him over, Mitschelen pulled into a strip mall, jumped out of the car and fled. While running away, and a gun fell out of his pocket. When he allegedly stopped running, refused repeated attempts to lower his weapon, and was shot and killed by Economidy. http://www.abqjournal.com/336238/news/apd-settles-for-300000.html</v>
      </c>
      <c r="V669" s="98"/>
      <c r="W669" s="109">
        <v>671.1</v>
      </c>
      <c r="X669" s="109"/>
      <c r="Y669" s="109"/>
      <c r="Z669" s="109"/>
      <c r="AA669" s="109"/>
      <c r="AB669" s="109"/>
      <c r="AC669" s="113"/>
      <c r="AD669" s="29"/>
      <c r="AE669" s="29"/>
      <c r="AF669" s="29"/>
      <c r="AG669" s="65"/>
    </row>
    <row r="670" spans="1:33" ht="14">
      <c r="A670" s="30">
        <v>41783.875439814801</v>
      </c>
      <c r="B670" s="99" t="s">
        <v>4237</v>
      </c>
      <c r="C670" s="121" t="s">
        <v>826</v>
      </c>
      <c r="D670" s="99" t="s">
        <v>23</v>
      </c>
      <c r="E670" s="99" t="s">
        <v>82</v>
      </c>
      <c r="F670" s="99"/>
      <c r="G670" s="42">
        <v>41714</v>
      </c>
      <c r="H670" s="99" t="s">
        <v>4238</v>
      </c>
      <c r="I670" s="99" t="s">
        <v>1546</v>
      </c>
      <c r="J670" s="99" t="s">
        <v>1033</v>
      </c>
      <c r="K670" s="17" t="s">
        <v>4239</v>
      </c>
      <c r="L670" s="99" t="s">
        <v>1548</v>
      </c>
      <c r="M670" s="99" t="s">
        <v>4144</v>
      </c>
      <c r="N670" s="99" t="s">
        <v>32</v>
      </c>
      <c r="O670" s="17" t="s">
        <v>4240</v>
      </c>
      <c r="P670" s="99" t="s">
        <v>36</v>
      </c>
      <c r="Q670" s="99" t="s">
        <v>4189</v>
      </c>
      <c r="R670" s="99" t="s">
        <v>100</v>
      </c>
      <c r="S670" s="112" t="s">
        <v>4173</v>
      </c>
      <c r="T670" s="40"/>
      <c r="U670" s="109" t="str">
        <f t="shared" si="10"/>
        <v>41714: Detective Keith Sandy and officer Dominique Perez shot 38-year-old James Boyd after APD responded to the Copper Trailhead after receiving reports of an illegal camper in the Sandia foothills. http://www.abqjournal.com/apd-under-fire-incident-summaries</v>
      </c>
      <c r="V670" s="98"/>
      <c r="W670" s="109">
        <v>672.1</v>
      </c>
      <c r="X670" s="109"/>
      <c r="Y670" s="109"/>
      <c r="Z670" s="109"/>
      <c r="AA670" s="109"/>
      <c r="AB670" s="109"/>
      <c r="AC670" s="113"/>
      <c r="AD670" s="29"/>
      <c r="AE670" s="29"/>
      <c r="AF670" s="29"/>
      <c r="AG670" s="65"/>
    </row>
    <row r="671" spans="1:33" ht="14">
      <c r="A671" s="30">
        <v>41783.875439814801</v>
      </c>
      <c r="B671" s="99" t="s">
        <v>4241</v>
      </c>
      <c r="C671" s="121" t="s">
        <v>4242</v>
      </c>
      <c r="D671" s="99" t="s">
        <v>23</v>
      </c>
      <c r="E671" s="99" t="s">
        <v>82</v>
      </c>
      <c r="F671" s="99" t="s">
        <v>4243</v>
      </c>
      <c r="G671" s="42">
        <v>40343</v>
      </c>
      <c r="H671" s="99" t="s">
        <v>4244</v>
      </c>
      <c r="I671" s="99" t="s">
        <v>1546</v>
      </c>
      <c r="J671" s="99" t="s">
        <v>1033</v>
      </c>
      <c r="K671" s="17" t="s">
        <v>4143</v>
      </c>
      <c r="L671" s="99" t="s">
        <v>1548</v>
      </c>
      <c r="M671" s="99" t="s">
        <v>4144</v>
      </c>
      <c r="N671" s="99" t="s">
        <v>32</v>
      </c>
      <c r="O671" s="99" t="s">
        <v>4245</v>
      </c>
      <c r="P671" s="99" t="s">
        <v>58</v>
      </c>
      <c r="Q671" s="99" t="s">
        <v>4246</v>
      </c>
      <c r="R671" s="99" t="s">
        <v>80</v>
      </c>
      <c r="S671" s="112" t="s">
        <v>4173</v>
      </c>
      <c r="T671" s="109"/>
      <c r="U671" s="109" t="str">
        <f t="shared" si="10"/>
        <v>40343: Albuquerque officers responded to a 911 call from a woman who said she was locked inside a trunk by Calbert and would not let her out, according to reports. When officers arrived, Calbert was asked to step out of his car, he lunged at an officer with a large knife. A struggle ensued resulting in the officer discharging his firearm. Calbert died at the scene. http://www.cbsnews.com/news/911-call-from-trunk-of-car-leads-to-kidnappers-dead-end-woman-freed/</v>
      </c>
      <c r="V671" s="98"/>
      <c r="W671" s="109">
        <v>673.1</v>
      </c>
      <c r="X671" s="109"/>
      <c r="Y671" s="109"/>
      <c r="Z671" s="109"/>
      <c r="AA671" s="109"/>
      <c r="AB671" s="109"/>
      <c r="AC671" s="113"/>
      <c r="AD671" s="29"/>
      <c r="AE671" s="29"/>
      <c r="AF671" s="29"/>
      <c r="AG671" s="65"/>
    </row>
    <row r="672" spans="1:33" ht="14">
      <c r="A672" s="30">
        <v>41783.875439814801</v>
      </c>
      <c r="B672" s="99" t="s">
        <v>4247</v>
      </c>
      <c r="C672" s="121" t="s">
        <v>488</v>
      </c>
      <c r="D672" s="99" t="s">
        <v>23</v>
      </c>
      <c r="E672" s="99" t="s">
        <v>82</v>
      </c>
      <c r="F672" s="99"/>
      <c r="G672" s="42">
        <v>41352</v>
      </c>
      <c r="H672" s="99" t="s">
        <v>4248</v>
      </c>
      <c r="I672" s="99" t="s">
        <v>1546</v>
      </c>
      <c r="J672" s="99" t="s">
        <v>1033</v>
      </c>
      <c r="K672" s="17" t="s">
        <v>1547</v>
      </c>
      <c r="L672" s="99" t="s">
        <v>1548</v>
      </c>
      <c r="M672" s="99" t="s">
        <v>4158</v>
      </c>
      <c r="N672" s="99" t="s">
        <v>32</v>
      </c>
      <c r="O672" s="99" t="s">
        <v>4249</v>
      </c>
      <c r="P672" s="99" t="s">
        <v>36</v>
      </c>
      <c r="Q672" s="99" t="s">
        <v>4189</v>
      </c>
      <c r="R672" s="99" t="s">
        <v>80</v>
      </c>
      <c r="S672" s="112" t="s">
        <v>4173</v>
      </c>
      <c r="T672" s="109"/>
      <c r="U672" s="109" t="str">
        <f t="shared" si="10"/>
        <v>41352: An APD officer shot at, but missed, Kendall Carroll, 21, during a four-hour SWAT standoff between Carroll and State Police and APD, during which Carroll fired numerous times at officers from inside a Northeast Heights apartment. A State Police officer fired the shot that killed Carroll. http://www.abqjournal.com/apd-under-fire-incident-summaries</v>
      </c>
      <c r="V672" s="98"/>
      <c r="W672" s="109">
        <v>674.1</v>
      </c>
      <c r="X672" s="109"/>
      <c r="Y672" s="109"/>
      <c r="Z672" s="109"/>
      <c r="AA672" s="109"/>
      <c r="AB672" s="109"/>
      <c r="AC672" s="113"/>
      <c r="AD672" s="29"/>
      <c r="AE672" s="29"/>
      <c r="AF672" s="29"/>
      <c r="AG672" s="65"/>
    </row>
    <row r="673" spans="1:33" ht="14">
      <c r="A673" s="30">
        <v>41783.875439814801</v>
      </c>
      <c r="B673" s="99" t="s">
        <v>4250</v>
      </c>
      <c r="C673" s="121" t="s">
        <v>3683</v>
      </c>
      <c r="D673" s="99" t="s">
        <v>23</v>
      </c>
      <c r="E673" s="99" t="s">
        <v>82</v>
      </c>
      <c r="F673" s="99"/>
      <c r="G673" s="42">
        <v>40386</v>
      </c>
      <c r="H673" s="99" t="s">
        <v>4251</v>
      </c>
      <c r="I673" s="99" t="s">
        <v>1546</v>
      </c>
      <c r="J673" s="99" t="s">
        <v>1033</v>
      </c>
      <c r="K673" s="17" t="s">
        <v>4192</v>
      </c>
      <c r="L673" s="99" t="s">
        <v>1548</v>
      </c>
      <c r="M673" s="99" t="s">
        <v>4144</v>
      </c>
      <c r="N673" s="99" t="s">
        <v>32</v>
      </c>
      <c r="O673" s="99" t="s">
        <v>4252</v>
      </c>
      <c r="P673" s="99" t="s">
        <v>58</v>
      </c>
      <c r="Q673" s="99" t="s">
        <v>4253</v>
      </c>
      <c r="R673" s="99" t="s">
        <v>80</v>
      </c>
      <c r="S673" s="112" t="s">
        <v>4173</v>
      </c>
      <c r="T673" s="109"/>
      <c r="U673" s="109" t="str">
        <f t="shared" si="10"/>
        <v>40386: Len Fuentes was killed when he pulled out a knife on police during a domestic violence call, police said. http://www.abqjournal.com/apd-under-fire-incident-summaries#fuentes</v>
      </c>
      <c r="V673" s="98"/>
      <c r="W673" s="109">
        <v>675.1</v>
      </c>
      <c r="X673" s="109"/>
      <c r="Y673" s="109"/>
      <c r="Z673" s="109"/>
      <c r="AA673" s="109"/>
      <c r="AB673" s="109"/>
      <c r="AC673" s="113"/>
      <c r="AD673" s="29"/>
      <c r="AE673" s="29"/>
      <c r="AF673" s="29"/>
      <c r="AG673" s="65"/>
    </row>
    <row r="674" spans="1:33" ht="14">
      <c r="A674" s="30">
        <v>41783.875439814801</v>
      </c>
      <c r="B674" s="99" t="s">
        <v>4254</v>
      </c>
      <c r="C674" s="121" t="s">
        <v>1284</v>
      </c>
      <c r="D674" s="99" t="s">
        <v>23</v>
      </c>
      <c r="E674" s="99" t="s">
        <v>40</v>
      </c>
      <c r="F674" s="99" t="s">
        <v>4255</v>
      </c>
      <c r="G674" s="42">
        <v>40912</v>
      </c>
      <c r="H674" s="99" t="s">
        <v>4256</v>
      </c>
      <c r="I674" s="99" t="s">
        <v>1546</v>
      </c>
      <c r="J674" s="99" t="s">
        <v>1033</v>
      </c>
      <c r="K674" s="17" t="s">
        <v>4182</v>
      </c>
      <c r="L674" s="99" t="s">
        <v>1548</v>
      </c>
      <c r="M674" s="99" t="s">
        <v>4144</v>
      </c>
      <c r="N674" s="99" t="s">
        <v>32</v>
      </c>
      <c r="O674" s="99" t="s">
        <v>4257</v>
      </c>
      <c r="P674" s="99" t="s">
        <v>58</v>
      </c>
      <c r="Q674" s="99" t="s">
        <v>4189</v>
      </c>
      <c r="R674" s="99" t="s">
        <v>80</v>
      </c>
      <c r="S674" s="112" t="s">
        <v>4173</v>
      </c>
      <c r="T674" s="109"/>
      <c r="U674" s="109" t="str">
        <f t="shared" si="10"/>
        <v>40912: Macoldowna, was shot and killed by officer Mario Perez while attempting to rob the Catholic Center/St. Pius X complex in northwest Albuquerque. http://www.abqjournal.com/apd-under-fire-incident-summaries</v>
      </c>
      <c r="V674" s="98"/>
      <c r="W674" s="109">
        <v>676.1</v>
      </c>
      <c r="X674" s="109"/>
      <c r="Y674" s="109"/>
      <c r="Z674" s="109"/>
      <c r="AA674" s="109"/>
      <c r="AB674" s="109"/>
      <c r="AC674" s="113"/>
      <c r="AD674" s="29"/>
      <c r="AE674" s="29"/>
      <c r="AF674" s="29"/>
      <c r="AG674" s="65"/>
    </row>
    <row r="675" spans="1:33" ht="14">
      <c r="A675" s="30">
        <v>41783.875439814801</v>
      </c>
      <c r="B675" s="99" t="s">
        <v>4258</v>
      </c>
      <c r="C675" s="121" t="s">
        <v>1135</v>
      </c>
      <c r="D675" s="99" t="s">
        <v>91</v>
      </c>
      <c r="E675" s="99" t="s">
        <v>40</v>
      </c>
      <c r="F675" s="99" t="s">
        <v>4259</v>
      </c>
      <c r="G675" s="42">
        <v>41750</v>
      </c>
      <c r="H675" s="99" t="s">
        <v>4260</v>
      </c>
      <c r="I675" s="99" t="s">
        <v>1546</v>
      </c>
      <c r="J675" s="99" t="s">
        <v>1033</v>
      </c>
      <c r="K675" s="17" t="s">
        <v>4239</v>
      </c>
      <c r="L675" s="99" t="s">
        <v>1548</v>
      </c>
      <c r="M675" s="99" t="s">
        <v>4144</v>
      </c>
      <c r="N675" s="99" t="s">
        <v>32</v>
      </c>
      <c r="O675" s="17" t="s">
        <v>4261</v>
      </c>
      <c r="P675" s="99" t="s">
        <v>323</v>
      </c>
      <c r="Q675" s="99" t="s">
        <v>4189</v>
      </c>
      <c r="R675" s="99" t="s">
        <v>80</v>
      </c>
      <c r="S675" s="112" t="s">
        <v>4173</v>
      </c>
      <c r="T675" s="40"/>
      <c r="U675" s="109" t="str">
        <f t="shared" si="10"/>
        <v>41750: Officer Jeremy Dear shot and killed 19-year-old Mary Hawkes after a footchase outside of a trailer park in SE Albuquerque. Police said that officers had seen Hawkes driving a stolen truck earlier and were attempting to locate and arrest her when the chase ensued.Police said Dear shot Hawkes after she pointed a gun at Dear during the chase. http://www.abqjournal.com/apd-under-fire-incident-summaries</v>
      </c>
      <c r="V675" s="98"/>
      <c r="W675" s="109">
        <v>677.1</v>
      </c>
      <c r="X675" s="109"/>
      <c r="Y675" s="109"/>
      <c r="Z675" s="109"/>
      <c r="AA675" s="109"/>
      <c r="AB675" s="109"/>
      <c r="AC675" s="113"/>
      <c r="AD675" s="29"/>
      <c r="AE675" s="29"/>
      <c r="AF675" s="29"/>
      <c r="AG675" s="65"/>
    </row>
    <row r="676" spans="1:33" ht="14">
      <c r="A676" s="30">
        <v>41783.875439814801</v>
      </c>
      <c r="B676" s="99" t="s">
        <v>4262</v>
      </c>
      <c r="C676" s="121" t="s">
        <v>1284</v>
      </c>
      <c r="D676" s="99" t="s">
        <v>23</v>
      </c>
      <c r="E676" s="99" t="s">
        <v>82</v>
      </c>
      <c r="F676" s="99"/>
      <c r="G676" s="42">
        <v>40785</v>
      </c>
      <c r="H676" s="99" t="s">
        <v>4263</v>
      </c>
      <c r="I676" s="99" t="s">
        <v>1546</v>
      </c>
      <c r="J676" s="99" t="s">
        <v>1033</v>
      </c>
      <c r="K676" s="17" t="s">
        <v>4149</v>
      </c>
      <c r="L676" s="99" t="s">
        <v>1548</v>
      </c>
      <c r="M676" s="99" t="s">
        <v>4144</v>
      </c>
      <c r="N676" s="99" t="s">
        <v>32</v>
      </c>
      <c r="O676" s="99" t="s">
        <v>4264</v>
      </c>
      <c r="P676" s="99" t="s">
        <v>58</v>
      </c>
      <c r="Q676" s="99" t="s">
        <v>4189</v>
      </c>
      <c r="R676" s="99" t="s">
        <v>80</v>
      </c>
      <c r="S676" s="112" t="s">
        <v>4173</v>
      </c>
      <c r="T676" s="109"/>
      <c r="U676" s="109" t="str">
        <f t="shared" si="10"/>
        <v>40785: Marquez, was carrying an AK-47 in a duffel bag when he was fatally shot by SWAT team member Jim Perdue after a standoff in an open field. http://www.abqjournal.com/apd-under-fire-incident-summaries</v>
      </c>
      <c r="V676" s="98"/>
      <c r="W676" s="109">
        <v>678.1</v>
      </c>
      <c r="X676" s="109"/>
      <c r="Y676" s="109"/>
      <c r="Z676" s="109"/>
      <c r="AA676" s="109"/>
      <c r="AB676" s="109"/>
      <c r="AC676" s="113"/>
      <c r="AD676" s="29"/>
      <c r="AE676" s="29"/>
      <c r="AF676" s="29"/>
      <c r="AG676" s="65"/>
    </row>
    <row r="677" spans="1:33" ht="14">
      <c r="A677" s="30">
        <v>41783.875439814801</v>
      </c>
      <c r="B677" s="99" t="s">
        <v>4265</v>
      </c>
      <c r="C677" s="121" t="s">
        <v>266</v>
      </c>
      <c r="D677" s="99" t="s">
        <v>23</v>
      </c>
      <c r="E677" s="99" t="s">
        <v>82</v>
      </c>
      <c r="F677" s="99"/>
      <c r="G677" s="42">
        <v>40266</v>
      </c>
      <c r="H677" s="99" t="s">
        <v>4266</v>
      </c>
      <c r="I677" s="99" t="s">
        <v>1546</v>
      </c>
      <c r="J677" s="99" t="s">
        <v>1033</v>
      </c>
      <c r="K677" s="17" t="s">
        <v>4182</v>
      </c>
      <c r="L677" s="99" t="s">
        <v>1548</v>
      </c>
      <c r="M677" s="99" t="s">
        <v>4144</v>
      </c>
      <c r="N677" s="99" t="s">
        <v>32</v>
      </c>
      <c r="O677" s="99" t="s">
        <v>4267</v>
      </c>
      <c r="P677" s="99" t="s">
        <v>58</v>
      </c>
      <c r="Q677" s="99" t="s">
        <v>4184</v>
      </c>
      <c r="R677" s="99" t="s">
        <v>80</v>
      </c>
      <c r="S677" s="112" t="s">
        <v>4173</v>
      </c>
      <c r="T677" s="109"/>
      <c r="U677" s="109" t="str">
        <f t="shared" si="10"/>
        <v>40266: Armed robbery suspect Mickey Owings, 26, was shot and killed by Kevin Sanchez after fleeing from the Wal-Mart parking lot on Coors NW when police attempted to surround the car he was in. http://www.abqjournal.com/apd-under-fire-incident-summaries#Ellis</v>
      </c>
      <c r="V677" s="98"/>
      <c r="W677" s="109">
        <v>679.1</v>
      </c>
      <c r="X677" s="109"/>
      <c r="Y677" s="109"/>
      <c r="Z677" s="109"/>
      <c r="AA677" s="109"/>
      <c r="AB677" s="109"/>
      <c r="AC677" s="113"/>
      <c r="AD677" s="29"/>
      <c r="AE677" s="29"/>
      <c r="AF677" s="29"/>
      <c r="AG677" s="65"/>
    </row>
    <row r="678" spans="1:33" ht="14">
      <c r="A678" s="30">
        <v>41783.875439814801</v>
      </c>
      <c r="B678" s="99" t="s">
        <v>4268</v>
      </c>
      <c r="C678" s="121" t="s">
        <v>3683</v>
      </c>
      <c r="D678" s="99" t="s">
        <v>23</v>
      </c>
      <c r="E678" s="99" t="s">
        <v>40</v>
      </c>
      <c r="F678" s="99" t="s">
        <v>4269</v>
      </c>
      <c r="G678" s="42">
        <v>41338</v>
      </c>
      <c r="H678" s="99" t="s">
        <v>4270</v>
      </c>
      <c r="I678" s="99" t="s">
        <v>1546</v>
      </c>
      <c r="J678" s="99" t="s">
        <v>1033</v>
      </c>
      <c r="K678" s="17" t="s">
        <v>4177</v>
      </c>
      <c r="L678" s="99" t="s">
        <v>1548</v>
      </c>
      <c r="M678" s="99" t="s">
        <v>4144</v>
      </c>
      <c r="N678" s="99" t="s">
        <v>32</v>
      </c>
      <c r="O678" s="99" t="s">
        <v>4271</v>
      </c>
      <c r="P678" s="99" t="s">
        <v>36</v>
      </c>
      <c r="Q678" s="99" t="s">
        <v>4189</v>
      </c>
      <c r="R678" s="99" t="s">
        <v>80</v>
      </c>
      <c r="S678" s="112" t="s">
        <v>4173</v>
      </c>
      <c r="T678" s="109"/>
      <c r="U678" s="109" t="str">
        <f t="shared" si="10"/>
        <v>41338: Dennison, was shot and killed by APD Swat team members after Dennison, who was armed with a handgun, led police on a foot chase and hours-long manhunt in northeast Albuquerque. http://www.abqjournal.com/apd-under-fire-incident-summaries</v>
      </c>
      <c r="V678" s="98"/>
      <c r="W678" s="109">
        <v>680.1</v>
      </c>
      <c r="X678" s="109"/>
      <c r="Y678" s="109"/>
      <c r="Z678" s="109"/>
      <c r="AA678" s="109"/>
      <c r="AB678" s="109"/>
      <c r="AC678" s="113"/>
      <c r="AD678" s="29"/>
      <c r="AE678" s="29"/>
      <c r="AF678" s="29"/>
      <c r="AG678" s="65"/>
    </row>
    <row r="679" spans="1:33" ht="14">
      <c r="A679" s="30">
        <v>41783.875439814801</v>
      </c>
      <c r="B679" s="99" t="s">
        <v>4272</v>
      </c>
      <c r="C679" s="121" t="s">
        <v>3683</v>
      </c>
      <c r="D679" s="99" t="s">
        <v>23</v>
      </c>
      <c r="E679" s="99" t="s">
        <v>82</v>
      </c>
      <c r="F679" s="99"/>
      <c r="G679" s="42">
        <v>40698</v>
      </c>
      <c r="H679" s="99" t="s">
        <v>4273</v>
      </c>
      <c r="I679" s="99" t="s">
        <v>1546</v>
      </c>
      <c r="J679" s="99" t="s">
        <v>1033</v>
      </c>
      <c r="K679" s="17" t="s">
        <v>4177</v>
      </c>
      <c r="L679" s="99" t="s">
        <v>1548</v>
      </c>
      <c r="M679" s="99" t="s">
        <v>4144</v>
      </c>
      <c r="N679" s="99" t="s">
        <v>32</v>
      </c>
      <c r="O679" s="99" t="s">
        <v>4274</v>
      </c>
      <c r="P679" s="99" t="s">
        <v>58</v>
      </c>
      <c r="Q679" s="99" t="s">
        <v>4189</v>
      </c>
      <c r="R679" s="99" t="s">
        <v>80</v>
      </c>
      <c r="S679" s="112" t="s">
        <v>4173</v>
      </c>
      <c r="T679" s="109"/>
      <c r="U679" s="109" t="str">
        <f t="shared" si="10"/>
        <v>40698: Garcia was shot and killed by officers after he hijacked a pickup truck driver at gunpoint in the parking lot of a liquor store and then led officers on a high speed pursuit. http://www.abqjournal.com/apd-under-fire-incident-summaries</v>
      </c>
      <c r="V679" s="98"/>
      <c r="W679" s="109">
        <v>681.1</v>
      </c>
      <c r="X679" s="109"/>
      <c r="Y679" s="109"/>
      <c r="Z679" s="109"/>
      <c r="AA679" s="109"/>
      <c r="AB679" s="109"/>
      <c r="AC679" s="113"/>
      <c r="AD679" s="29"/>
      <c r="AE679" s="29"/>
      <c r="AF679" s="29"/>
      <c r="AG679" s="65"/>
    </row>
    <row r="680" spans="1:33" ht="14">
      <c r="A680" s="30">
        <v>41783.875439814801</v>
      </c>
      <c r="B680" s="99" t="s">
        <v>4275</v>
      </c>
      <c r="C680" s="121" t="s">
        <v>4276</v>
      </c>
      <c r="D680" s="99" t="s">
        <v>23</v>
      </c>
      <c r="E680" s="99" t="s">
        <v>24</v>
      </c>
      <c r="F680" s="99" t="s">
        <v>4277</v>
      </c>
      <c r="G680" s="42">
        <v>41460</v>
      </c>
      <c r="H680" s="99" t="s">
        <v>4278</v>
      </c>
      <c r="I680" s="99" t="s">
        <v>1546</v>
      </c>
      <c r="J680" s="99" t="s">
        <v>1033</v>
      </c>
      <c r="K680" s="17" t="s">
        <v>4177</v>
      </c>
      <c r="L680" s="99" t="s">
        <v>1548</v>
      </c>
      <c r="M680" s="99" t="s">
        <v>4144</v>
      </c>
      <c r="N680" s="99" t="s">
        <v>32</v>
      </c>
      <c r="O680" s="99" t="s">
        <v>4279</v>
      </c>
      <c r="P680" s="99" t="s">
        <v>36</v>
      </c>
      <c r="Q680" s="99" t="s">
        <v>4189</v>
      </c>
      <c r="R680" s="99" t="s">
        <v>100</v>
      </c>
      <c r="S680" s="112" t="s">
        <v>4173</v>
      </c>
      <c r="T680" s="109"/>
      <c r="U680" s="109" t="str">
        <f t="shared" si="10"/>
        <v>41460: 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 http://www.abqjournal.com/apd-under-fire-incident-summaries</v>
      </c>
      <c r="V680" s="98"/>
      <c r="W680" s="109">
        <v>682.1</v>
      </c>
      <c r="X680" s="109"/>
      <c r="Y680" s="109"/>
      <c r="Z680" s="109"/>
      <c r="AA680" s="109"/>
      <c r="AB680" s="109"/>
      <c r="AC680" s="113"/>
      <c r="AD680" s="29"/>
      <c r="AE680" s="29"/>
      <c r="AF680" s="29"/>
      <c r="AG680" s="65"/>
    </row>
    <row r="681" spans="1:33" ht="12">
      <c r="A681" s="30">
        <v>41783.878564814797</v>
      </c>
      <c r="B681" s="109" t="s">
        <v>4280</v>
      </c>
      <c r="C681" s="121" t="s">
        <v>4281</v>
      </c>
      <c r="D681" s="109" t="s">
        <v>91</v>
      </c>
      <c r="E681" s="99" t="s">
        <v>82</v>
      </c>
      <c r="F681" s="109"/>
      <c r="G681" s="42">
        <v>38858</v>
      </c>
      <c r="H681" s="109" t="s">
        <v>4282</v>
      </c>
      <c r="I681" s="55" t="s">
        <v>4142</v>
      </c>
      <c r="J681" s="55" t="s">
        <v>1033</v>
      </c>
      <c r="K681" s="98" t="s">
        <v>4143</v>
      </c>
      <c r="L681" s="109" t="s">
        <v>1548</v>
      </c>
      <c r="M681" s="109" t="s">
        <v>4144</v>
      </c>
      <c r="N681" s="109" t="s">
        <v>314</v>
      </c>
      <c r="O681" s="109" t="s">
        <v>4283</v>
      </c>
      <c r="P681" s="109" t="s">
        <v>4284</v>
      </c>
      <c r="Q681" s="55" t="s">
        <v>4285</v>
      </c>
      <c r="R681" s="109" t="s">
        <v>80</v>
      </c>
      <c r="S681" s="118" t="s">
        <v>37</v>
      </c>
      <c r="T681" s="109"/>
      <c r="U681" s="109" t="str">
        <f t="shared" si="10"/>
        <v>38858: Officer swerved to avoid another vehicle, then hit a brick wall at 5208 Crestview Place S.W. The impact killed Flora Aragon and injured her daughter and a family friend. http://www.abqjournal.com/news/metro/462191metro05-22-06.htm</v>
      </c>
      <c r="V681" s="98"/>
      <c r="W681" s="109">
        <v>683.1</v>
      </c>
      <c r="X681" s="109"/>
      <c r="Y681" s="109"/>
      <c r="Z681" s="109"/>
      <c r="AA681" s="109"/>
      <c r="AB681" s="109"/>
      <c r="AC681" s="113"/>
      <c r="AD681" s="29"/>
      <c r="AE681" s="29"/>
      <c r="AF681" s="29"/>
      <c r="AG681" s="65"/>
    </row>
    <row r="682" spans="1:33" ht="12">
      <c r="A682" s="30">
        <v>41783.889247685198</v>
      </c>
      <c r="B682" s="109" t="s">
        <v>4286</v>
      </c>
      <c r="C682" s="121" t="s">
        <v>4242</v>
      </c>
      <c r="D682" s="109" t="s">
        <v>23</v>
      </c>
      <c r="E682" s="99" t="s">
        <v>82</v>
      </c>
      <c r="F682" s="109"/>
      <c r="G682" s="42">
        <v>39238</v>
      </c>
      <c r="H682" s="109" t="s">
        <v>4287</v>
      </c>
      <c r="I682" s="55" t="s">
        <v>4142</v>
      </c>
      <c r="J682" s="55" t="s">
        <v>1033</v>
      </c>
      <c r="K682" s="98" t="s">
        <v>4192</v>
      </c>
      <c r="L682" s="109" t="s">
        <v>1548</v>
      </c>
      <c r="M682" s="109" t="s">
        <v>4144</v>
      </c>
      <c r="N682" s="109" t="s">
        <v>32</v>
      </c>
      <c r="O682" s="109" t="s">
        <v>4288</v>
      </c>
      <c r="P682" s="109" t="s">
        <v>36</v>
      </c>
      <c r="Q682" s="55" t="s">
        <v>4289</v>
      </c>
      <c r="R682" s="109" t="s">
        <v>80</v>
      </c>
      <c r="S682" s="118" t="s">
        <v>37</v>
      </c>
      <c r="T682" s="109"/>
      <c r="U682" s="109" t="str">
        <f t="shared" si="10"/>
        <v>39238: Jay Martin Murphy, 42, was killed after barricading himself inside an Albuquerque home with his teenage daughter, authorities said. He was armed with a knife and at one point threw bottles at officers, police said. http://www.abqtrib.com/news/2007/jun/12/details-apd-swat-shooting-revealed-search-warrant/</v>
      </c>
      <c r="V682" s="98"/>
      <c r="W682" s="109">
        <v>684.1</v>
      </c>
      <c r="X682" s="109"/>
      <c r="Y682" s="109"/>
      <c r="Z682" s="109"/>
      <c r="AA682" s="109"/>
      <c r="AB682" s="109"/>
      <c r="AC682" s="113"/>
      <c r="AD682" s="29"/>
      <c r="AE682" s="29"/>
      <c r="AF682" s="29"/>
      <c r="AG682" s="65"/>
    </row>
    <row r="683" spans="1:33" ht="12">
      <c r="A683" s="30">
        <v>41783.901365740698</v>
      </c>
      <c r="B683" s="109" t="s">
        <v>4290</v>
      </c>
      <c r="C683" s="121" t="s">
        <v>1135</v>
      </c>
      <c r="D683" s="109" t="s">
        <v>23</v>
      </c>
      <c r="E683" s="109" t="s">
        <v>173</v>
      </c>
      <c r="F683" s="109"/>
      <c r="G683" s="42">
        <v>39852</v>
      </c>
      <c r="H683" s="109" t="s">
        <v>4291</v>
      </c>
      <c r="I683" s="55" t="s">
        <v>4142</v>
      </c>
      <c r="J683" s="55" t="s">
        <v>1033</v>
      </c>
      <c r="K683" s="98" t="s">
        <v>4143</v>
      </c>
      <c r="L683" s="109" t="s">
        <v>1548</v>
      </c>
      <c r="M683" s="109" t="s">
        <v>4144</v>
      </c>
      <c r="N683" s="109" t="s">
        <v>32</v>
      </c>
      <c r="O683" s="109" t="s">
        <v>4292</v>
      </c>
      <c r="P683" s="109" t="s">
        <v>4293</v>
      </c>
      <c r="Q683" s="55" t="s">
        <v>4294</v>
      </c>
      <c r="R683" s="109" t="s">
        <v>80</v>
      </c>
      <c r="S683" s="118" t="s">
        <v>37</v>
      </c>
      <c r="T683" s="109"/>
      <c r="U683" s="109" t="str">
        <f t="shared" si="10"/>
        <v>39852: Andrew Lopez led Albuquerque police officers on a high-speed car chase lasting 11 minutes. After stopping near 51st Street and Rincon Road NW, Lopez and his passenger jumped out and ran away. Officers caught up to Lopez in a dark area. http://www.abqjournal.com/35111/news/apd-deadly-force-under-fire.html</v>
      </c>
      <c r="V683" s="98"/>
      <c r="W683" s="109">
        <v>685.1</v>
      </c>
      <c r="X683" s="109"/>
      <c r="Y683" s="109"/>
      <c r="Z683" s="109"/>
      <c r="AA683" s="109"/>
      <c r="AB683" s="109"/>
      <c r="AC683" s="113"/>
      <c r="AD683" s="29"/>
      <c r="AE683" s="29"/>
      <c r="AF683" s="29"/>
      <c r="AG683" s="65"/>
    </row>
    <row r="684" spans="1:33" ht="12">
      <c r="A684" s="30">
        <v>41784.4039583333</v>
      </c>
      <c r="B684" s="109" t="s">
        <v>4295</v>
      </c>
      <c r="C684" s="121" t="s">
        <v>1853</v>
      </c>
      <c r="D684" s="109" t="s">
        <v>23</v>
      </c>
      <c r="E684" s="99" t="s">
        <v>82</v>
      </c>
      <c r="F684" s="109"/>
      <c r="G684" s="42">
        <v>36705</v>
      </c>
      <c r="H684" s="109" t="s">
        <v>4296</v>
      </c>
      <c r="I684" s="55" t="s">
        <v>4142</v>
      </c>
      <c r="J684" s="55" t="s">
        <v>1033</v>
      </c>
      <c r="K684" s="98" t="s">
        <v>4297</v>
      </c>
      <c r="L684" s="109" t="s">
        <v>1548</v>
      </c>
      <c r="M684" s="109" t="s">
        <v>4144</v>
      </c>
      <c r="N684" s="109" t="s">
        <v>32</v>
      </c>
      <c r="O684" s="109" t="s">
        <v>4298</v>
      </c>
      <c r="P684" s="109" t="s">
        <v>36</v>
      </c>
      <c r="Q684" s="55" t="s">
        <v>4299</v>
      </c>
      <c r="R684" s="109" t="s">
        <v>80</v>
      </c>
      <c r="S684" s="118" t="s">
        <v>37</v>
      </c>
      <c r="T684" s="109"/>
      <c r="U684" s="109" t="str">
        <f t="shared" si="10"/>
        <v>36705: The driver allegedly tried to hit the officer with a heavy steel club after he was stopped after running a stop sign. The officer believed the driver may have been drunk. https://groups.yahoo.com/neo/groups/stop-polabuse/conversations/topics/3737</v>
      </c>
      <c r="V684" s="98"/>
      <c r="W684" s="109">
        <v>686.1</v>
      </c>
      <c r="X684" s="109"/>
      <c r="Y684" s="109"/>
      <c r="Z684" s="109"/>
      <c r="AA684" s="109"/>
      <c r="AB684" s="109"/>
      <c r="AC684" s="113"/>
      <c r="AD684" s="29"/>
      <c r="AE684" s="29"/>
      <c r="AF684" s="29"/>
      <c r="AG684" s="65"/>
    </row>
    <row r="685" spans="1:33" ht="12">
      <c r="A685" s="30">
        <v>41784.413935185199</v>
      </c>
      <c r="B685" s="109" t="s">
        <v>4300</v>
      </c>
      <c r="C685" s="121" t="s">
        <v>1135</v>
      </c>
      <c r="D685" s="109" t="s">
        <v>23</v>
      </c>
      <c r="E685" s="109" t="s">
        <v>173</v>
      </c>
      <c r="F685" s="109"/>
      <c r="G685" s="42">
        <v>36703</v>
      </c>
      <c r="H685" s="109" t="s">
        <v>36</v>
      </c>
      <c r="I685" s="55" t="s">
        <v>4142</v>
      </c>
      <c r="J685" s="55" t="s">
        <v>1033</v>
      </c>
      <c r="K685" s="98" t="s">
        <v>4192</v>
      </c>
      <c r="L685" s="109" t="s">
        <v>1548</v>
      </c>
      <c r="M685" s="109" t="s">
        <v>4301</v>
      </c>
      <c r="N685" s="109" t="s">
        <v>32</v>
      </c>
      <c r="O685" s="109" t="s">
        <v>4302</v>
      </c>
      <c r="P685" s="109" t="s">
        <v>36</v>
      </c>
      <c r="Q685" s="55" t="s">
        <v>4299</v>
      </c>
      <c r="R685" s="109" t="s">
        <v>80</v>
      </c>
      <c r="S685" s="118" t="s">
        <v>37</v>
      </c>
      <c r="T685" s="109"/>
      <c r="U685" s="109" t="str">
        <f t="shared" si="10"/>
        <v>36703: Bernalillo County sheriff's deputies chased a pickup into the southeast side of Albuquerque. Two deputies opened fire after the driver allegedly rammed into a patrol cruiser and tried to run one deputy down.The driver survived his gunshot wounds, but the passenger, later identified as 19-year-old Antonio Munoz, was killed. https://groups.yahoo.com/neo/groups/stop-polabuse/conversations/topics/3737</v>
      </c>
      <c r="V685" s="98"/>
      <c r="W685" s="109">
        <v>687.1</v>
      </c>
      <c r="X685" s="109"/>
      <c r="Y685" s="109"/>
      <c r="Z685" s="109"/>
      <c r="AA685" s="109"/>
      <c r="AB685" s="109"/>
      <c r="AC685" s="113"/>
      <c r="AD685" s="29"/>
      <c r="AE685" s="29"/>
      <c r="AF685" s="29"/>
      <c r="AG685" s="65"/>
    </row>
    <row r="686" spans="1:33" ht="12">
      <c r="A686" s="30">
        <v>41784.432974536998</v>
      </c>
      <c r="B686" s="109" t="s">
        <v>4303</v>
      </c>
      <c r="C686" s="121" t="s">
        <v>266</v>
      </c>
      <c r="D686" s="109" t="s">
        <v>23</v>
      </c>
      <c r="E686" s="99" t="s">
        <v>82</v>
      </c>
      <c r="F686" s="109"/>
      <c r="G686" s="42">
        <v>36781</v>
      </c>
      <c r="H686" s="109" t="s">
        <v>4304</v>
      </c>
      <c r="I686" s="55" t="s">
        <v>4305</v>
      </c>
      <c r="J686" s="55" t="s">
        <v>1033</v>
      </c>
      <c r="K686" s="98" t="s">
        <v>4306</v>
      </c>
      <c r="L686" s="109" t="s">
        <v>4307</v>
      </c>
      <c r="M686" s="109" t="s">
        <v>588</v>
      </c>
      <c r="N686" s="109" t="s">
        <v>32</v>
      </c>
      <c r="O686" s="109" t="s">
        <v>4308</v>
      </c>
      <c r="P686" s="109" t="s">
        <v>36</v>
      </c>
      <c r="Q686" s="55" t="s">
        <v>4309</v>
      </c>
      <c r="R686" s="109" t="s">
        <v>80</v>
      </c>
      <c r="S686" s="118" t="s">
        <v>37</v>
      </c>
      <c r="T686" s="109"/>
      <c r="U686" s="109" t="str">
        <f t="shared" si="10"/>
        <v>36781: On the run after an alleged bank robbery in Florida, police chased Burt for about two miles before getting his car stopped. He came out shooting. http://www.troymessenger.com/2000/09/15/autopsy-confirms-slain-man/</v>
      </c>
      <c r="V686" s="98"/>
      <c r="W686" s="109">
        <v>688.1</v>
      </c>
      <c r="X686" s="109"/>
      <c r="Y686" s="109"/>
      <c r="Z686" s="109"/>
      <c r="AA686" s="109"/>
      <c r="AB686" s="109"/>
      <c r="AC686" s="113"/>
      <c r="AD686" s="29"/>
      <c r="AE686" s="29"/>
      <c r="AF686" s="29"/>
      <c r="AG686" s="65"/>
    </row>
    <row r="687" spans="1:33" ht="12">
      <c r="A687" s="30">
        <v>41784.460150462997</v>
      </c>
      <c r="B687" s="109" t="s">
        <v>4310</v>
      </c>
      <c r="C687" s="121" t="s">
        <v>780</v>
      </c>
      <c r="D687" s="109" t="s">
        <v>23</v>
      </c>
      <c r="E687" s="99" t="s">
        <v>82</v>
      </c>
      <c r="F687" s="109"/>
      <c r="G687" s="42">
        <v>36916</v>
      </c>
      <c r="H687" s="109" t="s">
        <v>4311</v>
      </c>
      <c r="I687" s="55" t="s">
        <v>1546</v>
      </c>
      <c r="J687" s="55" t="s">
        <v>1033</v>
      </c>
      <c r="K687" s="98" t="s">
        <v>4297</v>
      </c>
      <c r="L687" s="109" t="s">
        <v>1548</v>
      </c>
      <c r="M687" s="109" t="s">
        <v>4144</v>
      </c>
      <c r="N687" s="109" t="s">
        <v>32</v>
      </c>
      <c r="O687" s="109" t="s">
        <v>4312</v>
      </c>
      <c r="P687" s="109" t="s">
        <v>36</v>
      </c>
      <c r="Q687" s="55" t="s">
        <v>4313</v>
      </c>
      <c r="R687" s="109" t="s">
        <v>80</v>
      </c>
      <c r="S687" s="118" t="s">
        <v>37</v>
      </c>
      <c r="T687" s="109"/>
      <c r="U687" s="109" t="str">
        <f t="shared" si="10"/>
        <v>36916: A firefighter and father despondent over being a suspect in a child abuse case may have called 911 hoping police officers would come and end his life. He pulled a gun when officers arrived. http://amarillo.com/stories/020701/012801/usn_policefatally.shtml</v>
      </c>
      <c r="V687" s="98"/>
      <c r="W687" s="109">
        <v>689.1</v>
      </c>
      <c r="X687" s="109"/>
      <c r="Y687" s="109"/>
      <c r="Z687" s="109"/>
      <c r="AA687" s="109"/>
      <c r="AB687" s="109"/>
      <c r="AC687" s="113"/>
      <c r="AD687" s="29"/>
      <c r="AE687" s="29"/>
      <c r="AF687" s="29"/>
      <c r="AG687" s="65"/>
    </row>
    <row r="688" spans="1:33" ht="12">
      <c r="A688" s="30">
        <v>41784.600358796299</v>
      </c>
      <c r="B688" s="109" t="s">
        <v>4314</v>
      </c>
      <c r="C688" s="121" t="s">
        <v>1145</v>
      </c>
      <c r="D688" s="109" t="s">
        <v>23</v>
      </c>
      <c r="E688" s="99" t="s">
        <v>82</v>
      </c>
      <c r="F688" s="109"/>
      <c r="G688" s="42">
        <v>37475</v>
      </c>
      <c r="H688" s="109" t="s">
        <v>4315</v>
      </c>
      <c r="I688" s="55" t="s">
        <v>1546</v>
      </c>
      <c r="J688" s="55" t="s">
        <v>1033</v>
      </c>
      <c r="K688" s="98" t="s">
        <v>4192</v>
      </c>
      <c r="L688" s="109" t="s">
        <v>1548</v>
      </c>
      <c r="M688" s="109" t="s">
        <v>4316</v>
      </c>
      <c r="N688" s="109" t="s">
        <v>32</v>
      </c>
      <c r="O688" s="109" t="s">
        <v>4317</v>
      </c>
      <c r="P688" s="109" t="s">
        <v>36</v>
      </c>
      <c r="Q688" s="55" t="s">
        <v>4318</v>
      </c>
      <c r="R688" s="109" t="s">
        <v>80</v>
      </c>
      <c r="S688" s="118" t="s">
        <v>37</v>
      </c>
      <c r="T688" s="109"/>
      <c r="U688" s="109" t="str">
        <f t="shared" si="10"/>
        <v>37475: Harris Frangos stood up from his wheelchair fired a sawed-off shotgun at two police officers before he was shot numerous times in return.The family said it was his way of committing suicide. http://lubbockonline.com/stories/080902/upd_075-3380.shtml</v>
      </c>
      <c r="V688" s="98"/>
      <c r="W688" s="109">
        <v>690.1</v>
      </c>
      <c r="X688" s="109"/>
      <c r="Y688" s="109"/>
      <c r="Z688" s="109"/>
      <c r="AA688" s="109"/>
      <c r="AB688" s="109"/>
      <c r="AC688" s="113"/>
      <c r="AD688" s="29"/>
      <c r="AE688" s="29"/>
      <c r="AF688" s="29"/>
      <c r="AG688" s="65"/>
    </row>
    <row r="689" spans="1:33" ht="12">
      <c r="A689" s="30">
        <v>41784.6047106482</v>
      </c>
      <c r="B689" s="109" t="s">
        <v>4319</v>
      </c>
      <c r="C689" s="121" t="s">
        <v>1284</v>
      </c>
      <c r="D689" s="109" t="s">
        <v>23</v>
      </c>
      <c r="E689" s="99" t="s">
        <v>82</v>
      </c>
      <c r="F689" s="109"/>
      <c r="G689" s="42">
        <v>37301</v>
      </c>
      <c r="H689" s="109" t="s">
        <v>4320</v>
      </c>
      <c r="I689" s="55" t="s">
        <v>1546</v>
      </c>
      <c r="J689" s="55" t="s">
        <v>1033</v>
      </c>
      <c r="K689" s="98" t="s">
        <v>4224</v>
      </c>
      <c r="L689" s="109" t="s">
        <v>1548</v>
      </c>
      <c r="M689" s="109" t="s">
        <v>4144</v>
      </c>
      <c r="N689" s="109" t="s">
        <v>32</v>
      </c>
      <c r="O689" s="109" t="s">
        <v>4321</v>
      </c>
      <c r="P689" s="109" t="s">
        <v>36</v>
      </c>
      <c r="Q689" s="55" t="s">
        <v>4322</v>
      </c>
      <c r="R689" s="109" t="s">
        <v>80</v>
      </c>
      <c r="S689" s="118" t="s">
        <v>37</v>
      </c>
      <c r="T689" s="109"/>
      <c r="U689" s="109" t="str">
        <f t="shared" si="10"/>
        <v>37301: Two APD officers shot Leon Casey Arthur to death outside a motel when he allegedly make a “threatening approach,” brandishing what officers say they thought was a weapon. The item in Arthur’s hand was a hairbrush. http://amarillo.com/stories/021702/usn_okmanfatally.shtml</v>
      </c>
      <c r="V689" s="98"/>
      <c r="W689" s="109">
        <v>691.1</v>
      </c>
      <c r="X689" s="109"/>
      <c r="Y689" s="109"/>
      <c r="Z689" s="109"/>
      <c r="AA689" s="109"/>
      <c r="AB689" s="109"/>
      <c r="AC689" s="113"/>
      <c r="AD689" s="29"/>
      <c r="AE689" s="29"/>
      <c r="AF689" s="29"/>
      <c r="AG689" s="65"/>
    </row>
    <row r="690" spans="1:33" ht="12">
      <c r="A690" s="30">
        <v>41784.606736111098</v>
      </c>
      <c r="B690" s="109" t="s">
        <v>4323</v>
      </c>
      <c r="C690" s="121" t="s">
        <v>4195</v>
      </c>
      <c r="D690" s="109" t="s">
        <v>91</v>
      </c>
      <c r="E690" s="99" t="s">
        <v>82</v>
      </c>
      <c r="F690" s="109"/>
      <c r="G690" s="42">
        <v>37744</v>
      </c>
      <c r="H690" s="109" t="s">
        <v>4324</v>
      </c>
      <c r="I690" s="55" t="s">
        <v>1546</v>
      </c>
      <c r="J690" s="55" t="s">
        <v>1033</v>
      </c>
      <c r="K690" s="98" t="s">
        <v>4224</v>
      </c>
      <c r="L690" s="109" t="s">
        <v>1548</v>
      </c>
      <c r="M690" s="109" t="s">
        <v>4144</v>
      </c>
      <c r="N690" s="109" t="s">
        <v>32</v>
      </c>
      <c r="O690" s="109" t="s">
        <v>4325</v>
      </c>
      <c r="P690" s="109" t="s">
        <v>36</v>
      </c>
      <c r="Q690" s="55" t="s">
        <v>4326</v>
      </c>
      <c r="R690" s="109" t="s">
        <v>80</v>
      </c>
      <c r="S690" s="118" t="s">
        <v>37</v>
      </c>
      <c r="T690" s="109"/>
      <c r="U690" s="109" t="str">
        <f t="shared" si="10"/>
        <v>37744: Karen Yontz was chased down in her car and shot to death by two Albuquerque Police Officers who suspected her of robbing a bank. Yontz was a longtime criminal investigator with both the Attorney General's Office and the District Attorney's Office in Santa Fe and a former Bernalillo County sheriff's deputy. At the time of her death, Yontz was building a case against Municipal Judge Charles Maestas, who was facing 28 criminal charges of trading judicial favors for sex with women who appeared before his court. She was also investigating the Russell Cage case (see above). http://www.freerepublic.com/focus/f-news/906755/posts</v>
      </c>
      <c r="V690" s="98"/>
      <c r="W690" s="109">
        <v>692.1</v>
      </c>
      <c r="X690" s="109"/>
      <c r="Y690" s="109"/>
      <c r="Z690" s="109"/>
      <c r="AA690" s="109"/>
      <c r="AB690" s="109"/>
      <c r="AC690" s="113"/>
      <c r="AD690" s="29"/>
      <c r="AE690" s="29"/>
      <c r="AF690" s="29"/>
      <c r="AG690" s="65"/>
    </row>
    <row r="691" spans="1:33" ht="12">
      <c r="A691" s="30">
        <v>41784.616400462997</v>
      </c>
      <c r="B691" s="109" t="s">
        <v>4327</v>
      </c>
      <c r="C691" s="121" t="s">
        <v>361</v>
      </c>
      <c r="D691" s="109" t="s">
        <v>23</v>
      </c>
      <c r="E691" s="99" t="s">
        <v>82</v>
      </c>
      <c r="F691" s="109"/>
      <c r="G691" s="42">
        <v>38079</v>
      </c>
      <c r="H691" s="109" t="s">
        <v>4328</v>
      </c>
      <c r="I691" s="55" t="s">
        <v>1546</v>
      </c>
      <c r="J691" s="55" t="s">
        <v>1033</v>
      </c>
      <c r="K691" s="98" t="s">
        <v>4329</v>
      </c>
      <c r="L691" s="109" t="s">
        <v>1548</v>
      </c>
      <c r="M691" s="109" t="s">
        <v>4144</v>
      </c>
      <c r="N691" s="109" t="s">
        <v>314</v>
      </c>
      <c r="O691" s="109" t="s">
        <v>4330</v>
      </c>
      <c r="P691" s="109" t="s">
        <v>36</v>
      </c>
      <c r="Q691" s="55" t="s">
        <v>4331</v>
      </c>
      <c r="R691" s="109" t="s">
        <v>80</v>
      </c>
      <c r="S691" s="118" t="s">
        <v>37</v>
      </c>
      <c r="T691" s="109"/>
      <c r="U691" s="109" t="str">
        <f t="shared" si="10"/>
        <v>38079: Abel Trujillo was killed on 4/2/04 when a police car ran a stop sign and struck his car. APD said they could find no witnesses, but insist the officer had his lights and sirens on. However a PI found several witnesses who saw the crash and claim the lights and sirens were not on. The city will settle out of court. http://kaitarquette.arquettes.com/corruption%20overview.htm</v>
      </c>
      <c r="V691" s="98"/>
      <c r="W691" s="109">
        <v>693.1</v>
      </c>
      <c r="X691" s="109"/>
      <c r="Y691" s="109"/>
      <c r="Z691" s="109"/>
      <c r="AA691" s="109"/>
      <c r="AB691" s="109"/>
      <c r="AC691" s="113"/>
      <c r="AD691" s="29"/>
      <c r="AE691" s="29"/>
      <c r="AF691" s="29"/>
      <c r="AG691" s="65"/>
    </row>
    <row r="692" spans="1:33" ht="12">
      <c r="A692" s="30">
        <v>41784.635752314804</v>
      </c>
      <c r="B692" s="109" t="s">
        <v>4332</v>
      </c>
      <c r="C692" s="121" t="s">
        <v>1384</v>
      </c>
      <c r="D692" s="109" t="s">
        <v>23</v>
      </c>
      <c r="E692" s="99" t="s">
        <v>82</v>
      </c>
      <c r="F692" s="109"/>
      <c r="G692" s="42">
        <v>38145</v>
      </c>
      <c r="H692" s="109" t="s">
        <v>4333</v>
      </c>
      <c r="I692" s="55" t="s">
        <v>1546</v>
      </c>
      <c r="J692" s="55" t="s">
        <v>1033</v>
      </c>
      <c r="K692" s="98" t="s">
        <v>4143</v>
      </c>
      <c r="L692" s="109" t="s">
        <v>1548</v>
      </c>
      <c r="M692" s="109" t="s">
        <v>4144</v>
      </c>
      <c r="N692" s="109" t="s">
        <v>32</v>
      </c>
      <c r="O692" s="109" t="s">
        <v>4334</v>
      </c>
      <c r="P692" s="109" t="s">
        <v>36</v>
      </c>
      <c r="Q692" s="55" t="s">
        <v>4335</v>
      </c>
      <c r="R692" s="109" t="s">
        <v>80</v>
      </c>
      <c r="S692" s="118" t="s">
        <v>37</v>
      </c>
      <c r="T692" s="109"/>
      <c r="U692" s="109" t="str">
        <f t="shared" si="10"/>
        <v>38145: Juaquez was pulled over on suspicion of DUI. He ran, and during a struggle, the officer shot him. https://www.lmpd.com/news/story.php?sid=119</v>
      </c>
      <c r="V692" s="98"/>
      <c r="W692" s="109">
        <v>694.1</v>
      </c>
      <c r="X692" s="109"/>
      <c r="Y692" s="109"/>
      <c r="Z692" s="109"/>
      <c r="AA692" s="109"/>
      <c r="AB692" s="109"/>
      <c r="AC692" s="113"/>
      <c r="AD692" s="29"/>
      <c r="AE692" s="29"/>
      <c r="AF692" s="29"/>
      <c r="AG692" s="65"/>
    </row>
    <row r="693" spans="1:33" ht="12">
      <c r="A693" s="30">
        <v>41784.653495370403</v>
      </c>
      <c r="B693" s="109" t="s">
        <v>4336</v>
      </c>
      <c r="C693" s="121" t="s">
        <v>1209</v>
      </c>
      <c r="D693" s="109" t="s">
        <v>23</v>
      </c>
      <c r="E693" s="99" t="s">
        <v>82</v>
      </c>
      <c r="F693" s="109"/>
      <c r="G693" s="42">
        <v>39111</v>
      </c>
      <c r="H693" s="109" t="s">
        <v>4337</v>
      </c>
      <c r="I693" s="55" t="s">
        <v>1546</v>
      </c>
      <c r="J693" s="55" t="s">
        <v>1033</v>
      </c>
      <c r="K693" s="98" t="s">
        <v>4177</v>
      </c>
      <c r="L693" s="109" t="s">
        <v>1548</v>
      </c>
      <c r="M693" s="109" t="s">
        <v>4144</v>
      </c>
      <c r="N693" s="109" t="s">
        <v>32</v>
      </c>
      <c r="O693" s="109" t="s">
        <v>4338</v>
      </c>
      <c r="P693" s="109" t="s">
        <v>36</v>
      </c>
      <c r="Q693" s="55" t="s">
        <v>4339</v>
      </c>
      <c r="R693" s="109" t="s">
        <v>80</v>
      </c>
      <c r="S693" s="118" t="s">
        <v>37</v>
      </c>
      <c r="T693" s="109"/>
      <c r="U693" s="109" t="str">
        <f t="shared" si="10"/>
        <v>39111: Police say Archuleta was sitting in the driver's seat of a stolen vehicle that had been pulled over when he lunged at Lovato with a screwdriver. Police also said they found a handgun in the back seat of the stolen truck. http://www.abqjournal.com/news/metro/534651metro02-01-07.htm</v>
      </c>
      <c r="V693" s="98"/>
      <c r="W693" s="109">
        <v>695.1</v>
      </c>
      <c r="X693" s="109"/>
      <c r="Y693" s="109"/>
      <c r="Z693" s="109"/>
      <c r="AA693" s="109"/>
      <c r="AB693" s="109"/>
      <c r="AC693" s="113"/>
      <c r="AD693" s="29"/>
      <c r="AE693" s="29"/>
      <c r="AF693" s="29"/>
      <c r="AG693" s="65"/>
    </row>
    <row r="694" spans="1:33" ht="12">
      <c r="A694" s="30">
        <v>41784.672071759298</v>
      </c>
      <c r="B694" s="109" t="s">
        <v>4340</v>
      </c>
      <c r="C694" s="121" t="s">
        <v>549</v>
      </c>
      <c r="D694" s="109" t="s">
        <v>23</v>
      </c>
      <c r="E694" s="99" t="s">
        <v>82</v>
      </c>
      <c r="F694" s="109"/>
      <c r="G694" s="42">
        <v>39533</v>
      </c>
      <c r="H694" s="109" t="s">
        <v>4341</v>
      </c>
      <c r="I694" s="55" t="s">
        <v>1546</v>
      </c>
      <c r="J694" s="55" t="s">
        <v>1033</v>
      </c>
      <c r="K694" s="98" t="s">
        <v>4165</v>
      </c>
      <c r="L694" s="109" t="s">
        <v>1548</v>
      </c>
      <c r="M694" s="109" t="s">
        <v>4144</v>
      </c>
      <c r="N694" s="109" t="s">
        <v>32</v>
      </c>
      <c r="O694" s="109" t="s">
        <v>4342</v>
      </c>
      <c r="P694" s="109" t="s">
        <v>36</v>
      </c>
      <c r="Q694" s="55" t="s">
        <v>4343</v>
      </c>
      <c r="R694" s="109" t="s">
        <v>80</v>
      </c>
      <c r="S694" s="118" t="s">
        <v>37</v>
      </c>
      <c r="T694" s="109"/>
      <c r="U694" s="109" t="str">
        <f t="shared" si="10"/>
        <v>39533: Shot to death after brandishing a shotgun at officers executing a narcotics warrant. http://www.abqjournal.com/20334/abqnewsseeker/updated-at-655am-man-killed-by-swat-officers-idd.html</v>
      </c>
      <c r="V694" s="98"/>
      <c r="W694" s="109">
        <v>696.1</v>
      </c>
      <c r="X694" s="109"/>
      <c r="Y694" s="109"/>
      <c r="Z694" s="109"/>
      <c r="AA694" s="109"/>
      <c r="AB694" s="109"/>
      <c r="AC694" s="113"/>
      <c r="AD694" s="29"/>
      <c r="AE694" s="29"/>
      <c r="AF694" s="29"/>
      <c r="AG694" s="65"/>
    </row>
    <row r="695" spans="1:33" ht="12">
      <c r="A695" s="30">
        <v>41785.359953703701</v>
      </c>
      <c r="B695" s="109" t="s">
        <v>4344</v>
      </c>
      <c r="C695" s="121" t="s">
        <v>3777</v>
      </c>
      <c r="D695" s="109" t="s">
        <v>23</v>
      </c>
      <c r="E695" s="99" t="s">
        <v>173</v>
      </c>
      <c r="F695" s="109" t="s">
        <v>4345</v>
      </c>
      <c r="G695" s="42">
        <v>41781</v>
      </c>
      <c r="H695" s="109" t="s">
        <v>4346</v>
      </c>
      <c r="I695" s="55" t="s">
        <v>1546</v>
      </c>
      <c r="J695" s="55" t="s">
        <v>1033</v>
      </c>
      <c r="K695" s="98" t="s">
        <v>4329</v>
      </c>
      <c r="L695" s="109" t="s">
        <v>1548</v>
      </c>
      <c r="M695" s="109" t="s">
        <v>4144</v>
      </c>
      <c r="N695" s="109" t="s">
        <v>32</v>
      </c>
      <c r="O695" s="109" t="s">
        <v>4347</v>
      </c>
      <c r="P695" s="109" t="s">
        <v>36</v>
      </c>
      <c r="Q695" s="55" t="s">
        <v>4348</v>
      </c>
      <c r="R695" s="109" t="s">
        <v>80</v>
      </c>
      <c r="S695" s="118" t="s">
        <v>37</v>
      </c>
      <c r="T695" s="109"/>
      <c r="U695" s="109" t="str">
        <f t="shared" si="10"/>
        <v>41781: Police say Chavez beat a woman and stabbed another man in the neck before two officers shot him to death http://krqe.com/2014/05/22/audio-released-in-apd-shooting-of-stabbing-suspect/</v>
      </c>
      <c r="V695" s="98"/>
      <c r="W695" s="109">
        <v>697.1</v>
      </c>
      <c r="X695" s="109"/>
      <c r="Y695" s="109"/>
      <c r="Z695" s="109"/>
      <c r="AA695" s="109"/>
      <c r="AB695" s="109"/>
      <c r="AC695" s="113"/>
      <c r="AD695" s="29"/>
      <c r="AE695" s="29"/>
      <c r="AF695" s="29"/>
      <c r="AG695" s="65"/>
    </row>
    <row r="696" spans="1:33" ht="12">
      <c r="A696" s="30">
        <v>41792.675092592603</v>
      </c>
      <c r="B696" s="109" t="s">
        <v>4349</v>
      </c>
      <c r="C696" s="121">
        <v>21</v>
      </c>
      <c r="D696" s="109" t="s">
        <v>23</v>
      </c>
      <c r="E696" s="109" t="s">
        <v>40</v>
      </c>
      <c r="F696" s="109"/>
      <c r="G696" s="42">
        <v>37044</v>
      </c>
      <c r="H696" s="109" t="s">
        <v>4350</v>
      </c>
      <c r="I696" s="55" t="s">
        <v>52</v>
      </c>
      <c r="J696" s="55" t="s">
        <v>53</v>
      </c>
      <c r="K696" s="98" t="s">
        <v>3312</v>
      </c>
      <c r="L696" s="109" t="s">
        <v>55</v>
      </c>
      <c r="M696" s="109" t="s">
        <v>56</v>
      </c>
      <c r="N696" s="109" t="s">
        <v>32</v>
      </c>
      <c r="O696" s="109" t="s">
        <v>4351</v>
      </c>
      <c r="P696" s="109" t="s">
        <v>58</v>
      </c>
      <c r="Q696" s="55" t="s">
        <v>4352</v>
      </c>
      <c r="R696" s="109" t="s">
        <v>80</v>
      </c>
      <c r="S696" s="118" t="s">
        <v>37</v>
      </c>
      <c r="T696" s="109"/>
      <c r="U696" s="109" t="str">
        <f t="shared" si="10"/>
        <v>37044: Police had a warrant for murder on Canterbury. When the tried to arrest him, he took a woman hostage. Officer shot him once in the head. https://drive.google.com/file/d/0B-l9Ys3cd80fRUo1cl9BTGFldlk/edit?usp=sharing</v>
      </c>
      <c r="V696" s="98"/>
      <c r="W696" s="109">
        <v>698.1</v>
      </c>
      <c r="X696" s="109"/>
      <c r="Y696" s="109"/>
      <c r="Z696" s="109"/>
      <c r="AA696" s="109"/>
      <c r="AB696" s="109"/>
      <c r="AC696" s="113"/>
      <c r="AD696" s="29"/>
      <c r="AE696" s="29"/>
      <c r="AF696" s="29"/>
      <c r="AG696" s="65"/>
    </row>
    <row r="697" spans="1:33" ht="12">
      <c r="A697" s="30">
        <v>41792.692326388897</v>
      </c>
      <c r="B697" s="109" t="s">
        <v>4353</v>
      </c>
      <c r="C697" s="121" t="s">
        <v>266</v>
      </c>
      <c r="D697" s="109" t="s">
        <v>23</v>
      </c>
      <c r="E697" s="109" t="s">
        <v>40</v>
      </c>
      <c r="F697" s="109"/>
      <c r="G697" s="42">
        <v>40317</v>
      </c>
      <c r="H697" s="109" t="s">
        <v>4354</v>
      </c>
      <c r="I697" s="55" t="s">
        <v>52</v>
      </c>
      <c r="J697" s="55" t="s">
        <v>53</v>
      </c>
      <c r="K697" s="98" t="s">
        <v>4355</v>
      </c>
      <c r="L697" s="109" t="s">
        <v>55</v>
      </c>
      <c r="M697" s="109" t="s">
        <v>56</v>
      </c>
      <c r="N697" s="109" t="s">
        <v>314</v>
      </c>
      <c r="O697" s="109" t="s">
        <v>4356</v>
      </c>
      <c r="P697" s="109" t="s">
        <v>4357</v>
      </c>
      <c r="Q697" s="55" t="s">
        <v>4358</v>
      </c>
      <c r="R697" s="109" t="s">
        <v>80</v>
      </c>
      <c r="S697" s="118" t="s">
        <v>37</v>
      </c>
      <c r="T697" s="109"/>
      <c r="U697" s="109" t="str">
        <f t="shared" si="10"/>
        <v>40317: A suspected drunk driver was pursued until he crashed, causing pursuing officers to crash as well. https://drive.google.com/file/d/0B-l9Ys3cd80fUnR2VTJzZjRsbG8/edit?usp=sharing</v>
      </c>
      <c r="V697" s="98"/>
      <c r="W697" s="109">
        <v>699.1</v>
      </c>
      <c r="X697" s="109"/>
      <c r="Y697" s="109"/>
      <c r="Z697" s="109"/>
      <c r="AA697" s="109"/>
      <c r="AB697" s="109"/>
      <c r="AC697" s="113"/>
      <c r="AD697" s="29"/>
      <c r="AE697" s="29"/>
      <c r="AF697" s="29"/>
      <c r="AG697" s="65"/>
    </row>
    <row r="698" spans="1:33" ht="12">
      <c r="A698" s="30">
        <v>41792.702025462997</v>
      </c>
      <c r="B698" s="109" t="s">
        <v>4359</v>
      </c>
      <c r="C698" s="121" t="s">
        <v>2137</v>
      </c>
      <c r="D698" s="109" t="s">
        <v>23</v>
      </c>
      <c r="E698" s="109" t="s">
        <v>40</v>
      </c>
      <c r="F698" s="109"/>
      <c r="G698" s="42">
        <v>40121</v>
      </c>
      <c r="H698" s="109" t="s">
        <v>4360</v>
      </c>
      <c r="I698" s="55" t="s">
        <v>52</v>
      </c>
      <c r="J698" s="55" t="s">
        <v>53</v>
      </c>
      <c r="K698" s="98" t="s">
        <v>2786</v>
      </c>
      <c r="L698" s="109" t="s">
        <v>55</v>
      </c>
      <c r="M698" s="109" t="s">
        <v>56</v>
      </c>
      <c r="N698" s="109" t="s">
        <v>3388</v>
      </c>
      <c r="O698" s="109" t="s">
        <v>4361</v>
      </c>
      <c r="P698" s="109" t="s">
        <v>3069</v>
      </c>
      <c r="Q698" s="55" t="s">
        <v>4362</v>
      </c>
      <c r="R698" s="109" t="s">
        <v>100</v>
      </c>
      <c r="S698" s="118" t="s">
        <v>37</v>
      </c>
      <c r="T698" s="109"/>
      <c r="U698" s="109" t="str">
        <f t="shared" si="10"/>
        <v>40121: Boone died after three Las Vegas police officers took him into custody for a mental health evaluation.One of the officers used a lateral vascular neck restraint, similar to a sleeper hold, to subdue the 340-pound man, which the medical examiner said led to his death. https://drive.google.com/file/d/0B-l9Ys3cd80fdnVzTVNPXzVnaVE/edit?usp=sharing</v>
      </c>
      <c r="V698" s="98"/>
      <c r="W698" s="109">
        <v>700.1</v>
      </c>
      <c r="X698" s="109"/>
      <c r="Y698" s="109"/>
      <c r="Z698" s="109"/>
      <c r="AA698" s="109"/>
      <c r="AB698" s="109"/>
      <c r="AC698" s="113"/>
      <c r="AD698" s="29"/>
      <c r="AE698" s="29"/>
      <c r="AF698" s="29"/>
      <c r="AG698" s="65"/>
    </row>
    <row r="699" spans="1:33" ht="12">
      <c r="A699" s="30">
        <v>41792.725381944401</v>
      </c>
      <c r="B699" s="109" t="s">
        <v>4363</v>
      </c>
      <c r="C699" s="121" t="s">
        <v>2185</v>
      </c>
      <c r="D699" s="109" t="s">
        <v>23</v>
      </c>
      <c r="E699" s="109" t="s">
        <v>173</v>
      </c>
      <c r="F699" s="109"/>
      <c r="G699" s="42">
        <v>40118</v>
      </c>
      <c r="H699" s="109" t="s">
        <v>4364</v>
      </c>
      <c r="I699" s="55" t="s">
        <v>52</v>
      </c>
      <c r="J699" s="55" t="s">
        <v>53</v>
      </c>
      <c r="K699" s="98" t="s">
        <v>2619</v>
      </c>
      <c r="L699" s="109" t="s">
        <v>55</v>
      </c>
      <c r="M699" s="109" t="s">
        <v>56</v>
      </c>
      <c r="N699" s="109" t="s">
        <v>4365</v>
      </c>
      <c r="O699" s="109" t="s">
        <v>4366</v>
      </c>
      <c r="P699" s="109" t="s">
        <v>3069</v>
      </c>
      <c r="Q699" s="55" t="s">
        <v>4367</v>
      </c>
      <c r="R699" s="109" t="s">
        <v>219</v>
      </c>
      <c r="S699" s="118" t="s">
        <v>37</v>
      </c>
      <c r="T699" s="109"/>
      <c r="U699" s="109" t="str">
        <f t="shared" si="10"/>
        <v>40118: Officers were called regarding a man threatening others with a knife. When they arrived, Morantes attacked but even though taken down, continued to kick and fight. A hood was placed to prevent him from spitting https://drive.google.com/file/d/0B-l9Ys3cd80fN3lpcGlZYnFnOGM/edit?usp=sharing</v>
      </c>
      <c r="V699" s="98"/>
      <c r="W699" s="109">
        <v>701.1</v>
      </c>
      <c r="X699" s="109"/>
      <c r="Y699" s="109"/>
      <c r="Z699" s="109"/>
      <c r="AA699" s="109"/>
      <c r="AB699" s="109"/>
      <c r="AC699" s="113"/>
      <c r="AD699" s="29"/>
      <c r="AE699" s="29"/>
      <c r="AF699" s="29"/>
      <c r="AG699" s="65"/>
    </row>
    <row r="700" spans="1:33" ht="12">
      <c r="A700" s="30">
        <v>41792.733437499999</v>
      </c>
      <c r="B700" s="109" t="s">
        <v>4368</v>
      </c>
      <c r="C700" s="121" t="s">
        <v>1853</v>
      </c>
      <c r="D700" s="109" t="s">
        <v>23</v>
      </c>
      <c r="E700" s="99" t="s">
        <v>82</v>
      </c>
      <c r="F700" s="109"/>
      <c r="G700" s="42">
        <v>39267</v>
      </c>
      <c r="H700" s="109" t="s">
        <v>4369</v>
      </c>
      <c r="I700" s="55" t="s">
        <v>52</v>
      </c>
      <c r="J700" s="55" t="s">
        <v>53</v>
      </c>
      <c r="K700" s="98" t="s">
        <v>2562</v>
      </c>
      <c r="L700" s="109" t="s">
        <v>55</v>
      </c>
      <c r="M700" s="109" t="s">
        <v>56</v>
      </c>
      <c r="N700" s="109" t="s">
        <v>314</v>
      </c>
      <c r="O700" s="109" t="s">
        <v>4370</v>
      </c>
      <c r="P700" s="109" t="s">
        <v>3069</v>
      </c>
      <c r="Q700" s="55" t="s">
        <v>4371</v>
      </c>
      <c r="R700" s="109" t="s">
        <v>80</v>
      </c>
      <c r="S700" s="118" t="s">
        <v>37</v>
      </c>
      <c r="T700" s="109"/>
      <c r="U700" s="109" t="str">
        <f t="shared" si="10"/>
        <v>39267: Yeghiazarian, 47, was injured when officer Jared Wicks, then with the department for 18 months, sped through the intersection of Sahara Avenue and Fort Apache Road about 11 p.m. July 4, 2007. Yeghiazarian was waiting to make a left turn on a green yield light. He turned in front of Wicks, who was pursuing a white van without his lights and siren on. A District Court jury awarded $2.2 million to the family. https://drive.google.com/file/d/0B-l9Ys3cd80felRyVXl1TlBhdmc/edit?usp=sharing</v>
      </c>
      <c r="V700" s="98"/>
      <c r="W700" s="109">
        <v>702.1</v>
      </c>
      <c r="X700" s="109"/>
      <c r="Y700" s="109"/>
      <c r="Z700" s="109"/>
      <c r="AA700" s="109"/>
      <c r="AB700" s="109"/>
      <c r="AC700" s="113"/>
      <c r="AD700" s="29"/>
      <c r="AE700" s="29"/>
      <c r="AF700" s="29"/>
      <c r="AG700" s="65"/>
    </row>
    <row r="701" spans="1:33" ht="12">
      <c r="A701" s="30">
        <v>41792.7414699074</v>
      </c>
      <c r="B701" s="109" t="s">
        <v>4372</v>
      </c>
      <c r="C701" s="121" t="s">
        <v>3777</v>
      </c>
      <c r="D701" s="109" t="s">
        <v>23</v>
      </c>
      <c r="E701" s="109" t="s">
        <v>24</v>
      </c>
      <c r="F701" s="109" t="s">
        <v>4373</v>
      </c>
      <c r="G701" s="42">
        <v>39009</v>
      </c>
      <c r="H701" s="109" t="s">
        <v>4374</v>
      </c>
      <c r="I701" s="55" t="s">
        <v>52</v>
      </c>
      <c r="J701" s="55" t="s">
        <v>53</v>
      </c>
      <c r="K701" s="98" t="s">
        <v>2666</v>
      </c>
      <c r="L701" s="109" t="s">
        <v>55</v>
      </c>
      <c r="M701" s="109" t="s">
        <v>56</v>
      </c>
      <c r="N701" s="109" t="s">
        <v>262</v>
      </c>
      <c r="O701" s="109" t="s">
        <v>4375</v>
      </c>
      <c r="P701" s="109" t="s">
        <v>3069</v>
      </c>
      <c r="Q701" s="55" t="s">
        <v>3061</v>
      </c>
      <c r="R701" s="109" t="s">
        <v>80</v>
      </c>
      <c r="S701" s="118" t="s">
        <v>37</v>
      </c>
      <c r="T701" s="109"/>
      <c r="U701" s="109" t="str">
        <f t="shared" si="10"/>
        <v>39009: Police say they chased James Lewis because they believed he was involved in bar robbery nearby. https://drive.google.com/file/d/0B-l9Ys3cd80fQldfazgzTnJ5Y2M/edit?usp=sharing</v>
      </c>
      <c r="V701" s="98"/>
      <c r="W701" s="109">
        <v>703.1</v>
      </c>
      <c r="X701" s="109"/>
      <c r="Y701" s="109"/>
      <c r="Z701" s="109"/>
      <c r="AA701" s="109"/>
      <c r="AB701" s="109"/>
      <c r="AC701" s="113"/>
      <c r="AD701" s="29"/>
      <c r="AE701" s="29"/>
      <c r="AF701" s="29"/>
      <c r="AG701" s="65"/>
    </row>
    <row r="702" spans="1:33" ht="12">
      <c r="A702" s="30">
        <v>41792.753842592603</v>
      </c>
      <c r="B702" s="109" t="s">
        <v>4376</v>
      </c>
      <c r="C702" s="121" t="s">
        <v>2137</v>
      </c>
      <c r="D702" s="109" t="s">
        <v>23</v>
      </c>
      <c r="E702" s="99" t="s">
        <v>82</v>
      </c>
      <c r="F702" s="109"/>
      <c r="G702" s="42">
        <v>38990</v>
      </c>
      <c r="H702" s="109" t="s">
        <v>4377</v>
      </c>
      <c r="I702" s="55" t="s">
        <v>52</v>
      </c>
      <c r="J702" s="55" t="s">
        <v>53</v>
      </c>
      <c r="K702" s="98" t="s">
        <v>2649</v>
      </c>
      <c r="L702" s="109" t="s">
        <v>55</v>
      </c>
      <c r="M702" s="109" t="s">
        <v>56</v>
      </c>
      <c r="N702" s="109" t="s">
        <v>262</v>
      </c>
      <c r="O702" s="109" t="s">
        <v>4378</v>
      </c>
      <c r="P702" s="109" t="s">
        <v>3069</v>
      </c>
      <c r="Q702" s="55" t="s">
        <v>4379</v>
      </c>
      <c r="R702" s="109" t="s">
        <v>100</v>
      </c>
      <c r="S702" s="118" t="s">
        <v>37</v>
      </c>
      <c r="T702" s="109"/>
      <c r="U702" s="109" t="str">
        <f t="shared" si="10"/>
        <v>38990: Officers were called because the schizophrenic Kastlyan was suicidal and armed with a screwdriver. He was tasered and subdued. https://drive.google.com/file/d/0B-l9Ys3cd80fWjRrZWZQbWVxc00/edit?usp=sharing</v>
      </c>
      <c r="V702" s="98"/>
      <c r="W702" s="109">
        <v>704.1</v>
      </c>
      <c r="X702" s="109"/>
      <c r="Y702" s="109"/>
      <c r="Z702" s="109"/>
      <c r="AA702" s="109"/>
      <c r="AB702" s="109"/>
      <c r="AC702" s="113"/>
      <c r="AD702" s="29"/>
      <c r="AE702" s="29"/>
      <c r="AF702" s="29"/>
      <c r="AG702" s="65"/>
    </row>
    <row r="703" spans="1:33" ht="12">
      <c r="A703" s="30">
        <v>41792.760416666701</v>
      </c>
      <c r="B703" s="109" t="s">
        <v>4380</v>
      </c>
      <c r="C703" s="121" t="s">
        <v>1513</v>
      </c>
      <c r="D703" s="109" t="s">
        <v>23</v>
      </c>
      <c r="E703" s="109" t="s">
        <v>173</v>
      </c>
      <c r="F703" s="109"/>
      <c r="G703" s="42">
        <v>38871</v>
      </c>
      <c r="H703" s="109" t="s">
        <v>4381</v>
      </c>
      <c r="I703" s="55" t="s">
        <v>52</v>
      </c>
      <c r="J703" s="55" t="s">
        <v>53</v>
      </c>
      <c r="K703" s="98" t="s">
        <v>2562</v>
      </c>
      <c r="L703" s="109" t="s">
        <v>55</v>
      </c>
      <c r="M703" s="109" t="s">
        <v>56</v>
      </c>
      <c r="N703" s="109" t="s">
        <v>262</v>
      </c>
      <c r="O703" s="109" t="s">
        <v>4382</v>
      </c>
      <c r="P703" s="109" t="s">
        <v>34</v>
      </c>
      <c r="Q703" s="55" t="s">
        <v>4383</v>
      </c>
      <c r="R703" s="109" t="s">
        <v>100</v>
      </c>
      <c r="S703" s="118" t="s">
        <v>37</v>
      </c>
      <c r="T703" s="109"/>
      <c r="U703" s="109" t="str">
        <f t="shared" si="10"/>
        <v>38871: After a traffic stop, Herrera flipped out, attacking the officer. https://drive.google.com/file/d/0B-l9Ys3cd80fcmpOX1RncjB4U1k/edit?usp=sharing</v>
      </c>
      <c r="V703" s="98"/>
      <c r="W703" s="109">
        <v>705.1</v>
      </c>
      <c r="X703" s="109"/>
      <c r="Y703" s="109"/>
      <c r="Z703" s="109"/>
      <c r="AA703" s="109"/>
      <c r="AB703" s="109"/>
      <c r="AC703" s="113"/>
      <c r="AD703" s="29"/>
      <c r="AE703" s="29"/>
      <c r="AF703" s="29"/>
      <c r="AG703" s="65"/>
    </row>
    <row r="704" spans="1:33" ht="12">
      <c r="A704" s="30">
        <v>41792.783379629604</v>
      </c>
      <c r="B704" s="109" t="s">
        <v>4384</v>
      </c>
      <c r="C704" s="121" t="s">
        <v>1853</v>
      </c>
      <c r="D704" s="109" t="s">
        <v>23</v>
      </c>
      <c r="E704" s="109" t="s">
        <v>40</v>
      </c>
      <c r="F704" s="109"/>
      <c r="G704" s="42">
        <v>38509</v>
      </c>
      <c r="H704" s="109" t="s">
        <v>4385</v>
      </c>
      <c r="I704" s="55" t="s">
        <v>52</v>
      </c>
      <c r="J704" s="55" t="s">
        <v>53</v>
      </c>
      <c r="K704" s="98" t="s">
        <v>2619</v>
      </c>
      <c r="L704" s="109" t="s">
        <v>55</v>
      </c>
      <c r="M704" s="109" t="s">
        <v>56</v>
      </c>
      <c r="N704" s="109" t="s">
        <v>262</v>
      </c>
      <c r="O704" s="109" t="s">
        <v>4386</v>
      </c>
      <c r="P704" s="109" t="s">
        <v>58</v>
      </c>
      <c r="Q704" s="55" t="s">
        <v>4387</v>
      </c>
      <c r="R704" s="109" t="s">
        <v>100</v>
      </c>
      <c r="S704" s="118" t="s">
        <v>37</v>
      </c>
      <c r="T704" s="109"/>
      <c r="U704" s="109" t="str">
        <f t="shared" si="10"/>
        <v>38509: Two officers used their tasers a total of three times on 47-year-old Russell Walker. In early June, Metro was called to remove Walker from the Western Hotel and Casino on Fremont Street. He was getting into fights, yelling at people and tearing up money. The officers involved believed he was a threat to himself and others. https://drive.google.com/file/d/0B-l9Ys3cd80fMXJFT0JmQ2Z3SDg/edit?usp=sharing</v>
      </c>
      <c r="V704" s="98"/>
      <c r="W704" s="109">
        <v>706.1</v>
      </c>
      <c r="X704" s="109"/>
      <c r="Y704" s="109"/>
      <c r="Z704" s="109"/>
      <c r="AA704" s="109"/>
      <c r="AB704" s="109"/>
      <c r="AC704" s="113"/>
      <c r="AD704" s="29"/>
      <c r="AE704" s="29"/>
      <c r="AF704" s="29"/>
      <c r="AG704" s="65"/>
    </row>
    <row r="705" spans="1:33" ht="12">
      <c r="A705" s="30">
        <v>41792.791168981501</v>
      </c>
      <c r="B705" s="109" t="s">
        <v>4388</v>
      </c>
      <c r="C705" s="121" t="s">
        <v>1853</v>
      </c>
      <c r="D705" s="109" t="s">
        <v>23</v>
      </c>
      <c r="E705" s="109" t="s">
        <v>40</v>
      </c>
      <c r="F705" s="109"/>
      <c r="G705" s="42">
        <v>38201</v>
      </c>
      <c r="H705" s="109" t="s">
        <v>4389</v>
      </c>
      <c r="I705" s="55" t="s">
        <v>52</v>
      </c>
      <c r="J705" s="55" t="s">
        <v>53</v>
      </c>
      <c r="K705" s="98" t="s">
        <v>2671</v>
      </c>
      <c r="L705" s="109" t="s">
        <v>55</v>
      </c>
      <c r="M705" s="109" t="s">
        <v>56</v>
      </c>
      <c r="N705" s="109" t="s">
        <v>1818</v>
      </c>
      <c r="O705" s="109" t="s">
        <v>4390</v>
      </c>
      <c r="P705" s="109" t="s">
        <v>3069</v>
      </c>
      <c r="Q705" s="55" t="s">
        <v>4391</v>
      </c>
      <c r="R705" s="109" t="s">
        <v>219</v>
      </c>
      <c r="S705" s="118" t="s">
        <v>37</v>
      </c>
      <c r="T705" s="109"/>
      <c r="U705" s="109" t="str">
        <f t="shared" si="10"/>
        <v>38201: Police were called because Tucker was acting unstable. He attacked his roommate and officers fought with him, attempting to retrain him. He died from the drugs and the restraint. https://drive.google.com/file/d/0B-l9Ys3cd80fLWI1WS00bUw5TXM/edit?usp=sharing</v>
      </c>
      <c r="V705" s="98"/>
      <c r="W705" s="109">
        <v>707.1</v>
      </c>
      <c r="X705" s="109"/>
      <c r="Y705" s="109"/>
      <c r="Z705" s="109"/>
      <c r="AA705" s="109"/>
      <c r="AB705" s="109"/>
      <c r="AC705" s="113"/>
      <c r="AD705" s="29"/>
      <c r="AE705" s="29"/>
      <c r="AF705" s="29"/>
      <c r="AG705" s="65"/>
    </row>
    <row r="706" spans="1:33" ht="12">
      <c r="A706" s="30">
        <v>41792.798263888901</v>
      </c>
      <c r="B706" s="109" t="s">
        <v>4392</v>
      </c>
      <c r="C706" s="121" t="s">
        <v>266</v>
      </c>
      <c r="D706" s="109" t="s">
        <v>23</v>
      </c>
      <c r="E706" s="109" t="s">
        <v>24</v>
      </c>
      <c r="F706" s="109"/>
      <c r="G706" s="42">
        <v>38037</v>
      </c>
      <c r="H706" s="109" t="s">
        <v>4393</v>
      </c>
      <c r="I706" s="55" t="s">
        <v>52</v>
      </c>
      <c r="J706" s="55" t="s">
        <v>53</v>
      </c>
      <c r="K706" s="98" t="s">
        <v>2666</v>
      </c>
      <c r="L706" s="109" t="s">
        <v>55</v>
      </c>
      <c r="M706" s="109" t="s">
        <v>56</v>
      </c>
      <c r="N706" s="109" t="s">
        <v>4394</v>
      </c>
      <c r="O706" s="109" t="s">
        <v>4395</v>
      </c>
      <c r="P706" s="109" t="s">
        <v>3069</v>
      </c>
      <c r="Q706" s="55" t="s">
        <v>4396</v>
      </c>
      <c r="R706" s="109" t="s">
        <v>219</v>
      </c>
      <c r="S706" s="118" t="s">
        <v>37</v>
      </c>
      <c r="T706" s="109"/>
      <c r="U706" s="109" t="str">
        <f t="shared" ref="U706:U769" si="11">CONCATENATE(G706, ": ", O706, " ", Q706)</f>
        <v>38037: Officer was called to assist security guards with a man they believe to be high on PCP. He was manhandled and tasered up to 10 times, but the coroner found the tasing did not contribute to the death. https://drive.google.com/file/d/0B-l9Ys3cd80fWUI0TjhWTGJpSVU/edit?usp=sharing</v>
      </c>
      <c r="V706" s="98"/>
      <c r="W706" s="109">
        <v>708.1</v>
      </c>
      <c r="X706" s="109"/>
      <c r="Y706" s="109"/>
      <c r="Z706" s="109"/>
      <c r="AA706" s="109"/>
      <c r="AB706" s="109"/>
      <c r="AC706" s="113"/>
      <c r="AD706" s="29"/>
      <c r="AE706" s="29"/>
      <c r="AF706" s="29"/>
      <c r="AG706" s="65"/>
    </row>
    <row r="707" spans="1:33" ht="12">
      <c r="A707" s="30">
        <v>41792.8044212963</v>
      </c>
      <c r="B707" s="109" t="s">
        <v>4397</v>
      </c>
      <c r="C707" s="121" t="s">
        <v>3656</v>
      </c>
      <c r="D707" s="109" t="s">
        <v>23</v>
      </c>
      <c r="E707" s="109" t="s">
        <v>40</v>
      </c>
      <c r="F707" s="109"/>
      <c r="G707" s="42">
        <v>37303</v>
      </c>
      <c r="H707" s="109" t="s">
        <v>4398</v>
      </c>
      <c r="I707" s="55" t="s">
        <v>52</v>
      </c>
      <c r="J707" s="55" t="s">
        <v>53</v>
      </c>
      <c r="K707" s="98" t="s">
        <v>3032</v>
      </c>
      <c r="L707" s="109" t="s">
        <v>55</v>
      </c>
      <c r="M707" s="109" t="s">
        <v>56</v>
      </c>
      <c r="N707" s="109" t="s">
        <v>4399</v>
      </c>
      <c r="O707" s="109" t="s">
        <v>4400</v>
      </c>
      <c r="P707" s="109" t="s">
        <v>3069</v>
      </c>
      <c r="Q707" s="55" t="s">
        <v>4401</v>
      </c>
      <c r="R707" s="109" t="s">
        <v>219</v>
      </c>
      <c r="S707" s="118" t="s">
        <v>37</v>
      </c>
      <c r="T707" s="109"/>
      <c r="U707" s="109" t="str">
        <f t="shared" si="11"/>
        <v>37303: Becker was on ephedrine, acting insane, running around naked. Officers restrained him, and he died of the exertion. https://drive.google.com/file/d/0B-l9Ys3cd80fUkpBYTRWMFo3Ync/edit?usp=sharing</v>
      </c>
      <c r="V707" s="98"/>
      <c r="W707" s="109">
        <v>709.1</v>
      </c>
      <c r="X707" s="109"/>
      <c r="Y707" s="109"/>
      <c r="Z707" s="109"/>
      <c r="AA707" s="109"/>
      <c r="AB707" s="109"/>
      <c r="AC707" s="113"/>
      <c r="AD707" s="29"/>
      <c r="AE707" s="29"/>
      <c r="AF707" s="29"/>
      <c r="AG707" s="65"/>
    </row>
    <row r="708" spans="1:33" ht="12">
      <c r="A708" s="30">
        <v>41793.408865740697</v>
      </c>
      <c r="B708" s="109" t="s">
        <v>4402</v>
      </c>
      <c r="C708" s="121" t="s">
        <v>1255</v>
      </c>
      <c r="D708" s="109" t="s">
        <v>23</v>
      </c>
      <c r="E708" s="109" t="s">
        <v>24</v>
      </c>
      <c r="F708" s="109" t="s">
        <v>4403</v>
      </c>
      <c r="G708" s="42">
        <v>41381</v>
      </c>
      <c r="H708" s="109" t="s">
        <v>4404</v>
      </c>
      <c r="I708" s="55" t="s">
        <v>4405</v>
      </c>
      <c r="J708" s="55" t="s">
        <v>1103</v>
      </c>
      <c r="K708" s="98" t="s">
        <v>4406</v>
      </c>
      <c r="L708" s="109" t="s">
        <v>4407</v>
      </c>
      <c r="M708" s="109" t="s">
        <v>4408</v>
      </c>
      <c r="N708" s="109" t="s">
        <v>32</v>
      </c>
      <c r="O708" s="109" t="s">
        <v>4409</v>
      </c>
      <c r="P708" s="109" t="s">
        <v>58</v>
      </c>
      <c r="Q708" s="55" t="s">
        <v>4410</v>
      </c>
      <c r="R708" s="109" t="s">
        <v>80</v>
      </c>
      <c r="S708" s="118" t="s">
        <v>37</v>
      </c>
      <c r="T708" s="109"/>
      <c r="U708" s="109" t="str">
        <f t="shared" si="11"/>
        <v>41381: 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 http://usgunviolence.wordpress.com/2013/04/17/killed-thomas-g-manuel-genesee-mi/</v>
      </c>
      <c r="V708" s="98"/>
      <c r="W708" s="109">
        <v>710.1</v>
      </c>
      <c r="X708" s="109"/>
      <c r="Y708" s="109"/>
      <c r="Z708" s="109"/>
      <c r="AA708" s="109"/>
      <c r="AB708" s="109"/>
      <c r="AC708" s="113"/>
      <c r="AD708" s="29"/>
      <c r="AE708" s="29"/>
      <c r="AF708" s="29"/>
      <c r="AG708" s="65"/>
    </row>
    <row r="709" spans="1:33" ht="12">
      <c r="A709" s="30">
        <v>41793.4140625</v>
      </c>
      <c r="B709" s="109" t="s">
        <v>4411</v>
      </c>
      <c r="C709" s="121" t="s">
        <v>3777</v>
      </c>
      <c r="D709" s="109" t="s">
        <v>23</v>
      </c>
      <c r="E709" s="109" t="s">
        <v>40</v>
      </c>
      <c r="F709" s="109" t="s">
        <v>4412</v>
      </c>
      <c r="G709" s="42">
        <v>41341</v>
      </c>
      <c r="H709" s="109" t="s">
        <v>4413</v>
      </c>
      <c r="I709" s="55" t="s">
        <v>1995</v>
      </c>
      <c r="J709" s="55" t="s">
        <v>213</v>
      </c>
      <c r="K709" s="98" t="s">
        <v>4414</v>
      </c>
      <c r="L709" s="109" t="s">
        <v>1995</v>
      </c>
      <c r="M709" s="109" t="s">
        <v>4415</v>
      </c>
      <c r="N709" s="109" t="s">
        <v>32</v>
      </c>
      <c r="O709" s="109" t="s">
        <v>4416</v>
      </c>
      <c r="P709" s="109" t="s">
        <v>58</v>
      </c>
      <c r="Q709" s="55" t="s">
        <v>4417</v>
      </c>
      <c r="R709" s="109" t="s">
        <v>80</v>
      </c>
      <c r="S709" s="118" t="s">
        <v>37</v>
      </c>
      <c r="T709" s="109"/>
      <c r="U709" s="109" t="str">
        <f t="shared" si="11"/>
        <v>41341: Police officials said Saenz was handcuffed when he was shot while allegedly fighting with a police officer who was taking Saenz to a hospital for a medical release. Saenz had been arrested on assault charges. http://www.lcsun-news.com/las_cruces-news/ci_23040851/steroids-dmaa-system-bodybuilder-killed-by-el-paso</v>
      </c>
      <c r="V709" s="98"/>
      <c r="W709" s="109">
        <v>711.1</v>
      </c>
      <c r="X709" s="109"/>
      <c r="Y709" s="109"/>
      <c r="Z709" s="109"/>
      <c r="AA709" s="109"/>
      <c r="AB709" s="109"/>
      <c r="AC709" s="113"/>
      <c r="AD709" s="29"/>
      <c r="AE709" s="29"/>
      <c r="AF709" s="29"/>
      <c r="AG709" s="65"/>
    </row>
    <row r="710" spans="1:33" ht="12">
      <c r="A710" s="30">
        <v>41793.426006944399</v>
      </c>
      <c r="B710" s="109" t="s">
        <v>4418</v>
      </c>
      <c r="C710" s="121" t="s">
        <v>3689</v>
      </c>
      <c r="D710" s="109" t="s">
        <v>23</v>
      </c>
      <c r="E710" s="109" t="s">
        <v>24</v>
      </c>
      <c r="F710" s="109" t="s">
        <v>4419</v>
      </c>
      <c r="G710" s="42">
        <v>41371</v>
      </c>
      <c r="H710" s="109" t="s">
        <v>4420</v>
      </c>
      <c r="I710" s="55" t="s">
        <v>1025</v>
      </c>
      <c r="J710" s="55" t="s">
        <v>195</v>
      </c>
      <c r="K710" s="98" t="s">
        <v>4421</v>
      </c>
      <c r="L710" s="109" t="s">
        <v>686</v>
      </c>
      <c r="M710" s="109" t="s">
        <v>4422</v>
      </c>
      <c r="N710" s="109" t="s">
        <v>32</v>
      </c>
      <c r="O710" s="109" t="s">
        <v>4423</v>
      </c>
      <c r="P710" s="109" t="s">
        <v>58</v>
      </c>
      <c r="Q710" s="55" t="s">
        <v>4424</v>
      </c>
      <c r="R710" s="109" t="s">
        <v>80</v>
      </c>
      <c r="S710" s="118" t="s">
        <v>37</v>
      </c>
      <c r="T710" s="109"/>
      <c r="U710" s="109" t="str">
        <f t="shared" si="11"/>
        <v>41371: 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 http://blogs.phoenixnewtimes.com/valleyfever/2013/05/report_finds_dps_shooting_of_a.php</v>
      </c>
      <c r="V710" s="98"/>
      <c r="W710" s="109">
        <v>712.1</v>
      </c>
      <c r="X710" s="109"/>
      <c r="Y710" s="109"/>
      <c r="Z710" s="109"/>
      <c r="AA710" s="109"/>
      <c r="AB710" s="109"/>
      <c r="AC710" s="113"/>
      <c r="AD710" s="29"/>
      <c r="AE710" s="29"/>
      <c r="AF710" s="29"/>
      <c r="AG710" s="65"/>
    </row>
    <row r="711" spans="1:33" ht="12">
      <c r="A711" s="30">
        <v>41793.456631944398</v>
      </c>
      <c r="B711" s="109" t="s">
        <v>4425</v>
      </c>
      <c r="C711" s="121" t="s">
        <v>1255</v>
      </c>
      <c r="D711" s="109" t="s">
        <v>23</v>
      </c>
      <c r="E711" s="99" t="s">
        <v>82</v>
      </c>
      <c r="F711" s="109"/>
      <c r="G711" s="42">
        <v>41175</v>
      </c>
      <c r="H711" s="109" t="s">
        <v>4426</v>
      </c>
      <c r="I711" s="55" t="s">
        <v>4427</v>
      </c>
      <c r="J711" s="55" t="s">
        <v>250</v>
      </c>
      <c r="K711" s="98" t="s">
        <v>4428</v>
      </c>
      <c r="L711" s="109" t="s">
        <v>249</v>
      </c>
      <c r="M711" s="109" t="s">
        <v>252</v>
      </c>
      <c r="N711" s="109" t="s">
        <v>32</v>
      </c>
      <c r="O711" s="109" t="s">
        <v>4429</v>
      </c>
      <c r="P711" s="109" t="s">
        <v>58</v>
      </c>
      <c r="Q711" s="55" t="s">
        <v>4430</v>
      </c>
      <c r="R711" s="109" t="s">
        <v>80</v>
      </c>
      <c r="S711" s="118" t="s">
        <v>37</v>
      </c>
      <c r="T711" s="109"/>
      <c r="U711" s="109" t="str">
        <f t="shared" si="11"/>
        <v>41175: Officers were called to check on a suspicious man. While interviewing him, he became combative. One officer and the suspect began to struggle on the ground, according to a statement from Batton. The officer felt the suspect pulling on his gun belt, attempting to take his weapon. A second officer used pepper spray on the suspect, but that did not stop him. The second officer then shot and killed him. http://www.baltimoresun.com/news/maryland/baltimore-county/dundalk/bs-md-co-valor-award-20130416,0,1511668.story</v>
      </c>
      <c r="V711" s="98"/>
      <c r="W711" s="109">
        <v>713.1</v>
      </c>
      <c r="X711" s="109"/>
      <c r="Y711" s="109"/>
      <c r="Z711" s="109"/>
      <c r="AA711" s="109"/>
      <c r="AB711" s="109"/>
      <c r="AC711" s="113"/>
      <c r="AD711" s="29"/>
      <c r="AE711" s="29"/>
      <c r="AF711" s="29"/>
      <c r="AG711" s="65"/>
    </row>
    <row r="712" spans="1:33" ht="12">
      <c r="A712" s="30">
        <v>41793.492615740703</v>
      </c>
      <c r="B712" s="109" t="s">
        <v>4431</v>
      </c>
      <c r="C712" s="121" t="s">
        <v>647</v>
      </c>
      <c r="D712" s="109" t="s">
        <v>23</v>
      </c>
      <c r="E712" s="109" t="s">
        <v>173</v>
      </c>
      <c r="F712" s="109"/>
      <c r="G712" s="42">
        <v>41381</v>
      </c>
      <c r="H712" s="109" t="s">
        <v>4432</v>
      </c>
      <c r="I712" s="55" t="s">
        <v>4433</v>
      </c>
      <c r="J712" s="55" t="s">
        <v>213</v>
      </c>
      <c r="K712" s="98" t="s">
        <v>4434</v>
      </c>
      <c r="L712" s="109" t="s">
        <v>4435</v>
      </c>
      <c r="M712" s="109" t="s">
        <v>4436</v>
      </c>
      <c r="N712" s="109" t="s">
        <v>32</v>
      </c>
      <c r="O712" s="109" t="s">
        <v>4437</v>
      </c>
      <c r="P712" s="109" t="s">
        <v>36</v>
      </c>
      <c r="Q712" s="55" t="s">
        <v>4438</v>
      </c>
      <c r="R712" s="109" t="s">
        <v>80</v>
      </c>
      <c r="S712" s="118" t="s">
        <v>37</v>
      </c>
      <c r="T712" s="109"/>
      <c r="U712" s="109" t="str">
        <f t="shared" si="11"/>
        <v>41381: Officers stopped a car for failure to use a turn signal. The man, who they believed to be in the country illegally, ran, they chased him into a home, tasered him, and then shot him to death. http://www.mysanantonio.com/news/local_news/article/Three-Rivers-police-kill-man-during-scuffle-4445847.php</v>
      </c>
      <c r="V712" s="98"/>
      <c r="W712" s="109">
        <v>714.1</v>
      </c>
      <c r="X712" s="109"/>
      <c r="Y712" s="109"/>
      <c r="Z712" s="109"/>
      <c r="AA712" s="109"/>
      <c r="AB712" s="109"/>
      <c r="AC712" s="113"/>
      <c r="AD712" s="29"/>
      <c r="AE712" s="29"/>
      <c r="AF712" s="29"/>
      <c r="AG712" s="65"/>
    </row>
    <row r="713" spans="1:33" ht="12">
      <c r="A713" s="30">
        <v>41793.507650462998</v>
      </c>
      <c r="B713" s="109" t="s">
        <v>4439</v>
      </c>
      <c r="C713" s="121" t="s">
        <v>549</v>
      </c>
      <c r="D713" s="109" t="s">
        <v>23</v>
      </c>
      <c r="E713" s="109" t="s">
        <v>40</v>
      </c>
      <c r="F713" s="109" t="s">
        <v>4440</v>
      </c>
      <c r="G713" s="42">
        <v>40651</v>
      </c>
      <c r="H713" s="109" t="s">
        <v>4441</v>
      </c>
      <c r="I713" s="55" t="s">
        <v>1712</v>
      </c>
      <c r="J713" s="55" t="s">
        <v>1304</v>
      </c>
      <c r="K713" s="98" t="s">
        <v>4442</v>
      </c>
      <c r="L713" s="109" t="s">
        <v>1714</v>
      </c>
      <c r="M713" s="109" t="s">
        <v>3480</v>
      </c>
      <c r="N713" s="109" t="s">
        <v>32</v>
      </c>
      <c r="O713" s="109" t="s">
        <v>4443</v>
      </c>
      <c r="P713" s="109" t="s">
        <v>58</v>
      </c>
      <c r="Q713" s="55" t="s">
        <v>4444</v>
      </c>
      <c r="R713" s="109" t="s">
        <v>219</v>
      </c>
      <c r="S713" s="118" t="s">
        <v>37</v>
      </c>
      <c r="T713" s="109"/>
      <c r="U713" s="109" t="str">
        <f t="shared" si="11"/>
        <v>40651: Police were called because an intoxicated Hebert had allegedly robbed a friend with a "pirate sword." Police claimed he was reaching in his pocket for a knife when he was shot and killed. Witnesses said he was complying with orders. http://citybeat.com/cincinnati/article-23220-a_shot_in_the_dark.html</v>
      </c>
      <c r="V713" s="98"/>
      <c r="W713" s="109">
        <v>715.1</v>
      </c>
      <c r="X713" s="109"/>
      <c r="Y713" s="109"/>
      <c r="Z713" s="109"/>
      <c r="AA713" s="109"/>
      <c r="AB713" s="109"/>
      <c r="AC713" s="113"/>
      <c r="AD713" s="29"/>
      <c r="AE713" s="29"/>
      <c r="AF713" s="29"/>
      <c r="AG713" s="65"/>
    </row>
    <row r="714" spans="1:33" ht="12">
      <c r="A714" s="30">
        <v>41793.531770833302</v>
      </c>
      <c r="B714" s="109" t="s">
        <v>4445</v>
      </c>
      <c r="C714" s="121" t="s">
        <v>609</v>
      </c>
      <c r="D714" s="109" t="s">
        <v>23</v>
      </c>
      <c r="E714" s="99" t="s">
        <v>82</v>
      </c>
      <c r="F714" s="109" t="s">
        <v>4446</v>
      </c>
      <c r="G714" s="42">
        <v>41362</v>
      </c>
      <c r="H714" s="109" t="s">
        <v>4447</v>
      </c>
      <c r="I714" s="55" t="s">
        <v>4448</v>
      </c>
      <c r="J714" s="55" t="s">
        <v>3975</v>
      </c>
      <c r="K714" s="98" t="s">
        <v>4449</v>
      </c>
      <c r="L714" s="109" t="s">
        <v>3977</v>
      </c>
      <c r="M714" s="109" t="s">
        <v>4450</v>
      </c>
      <c r="N714" s="109" t="s">
        <v>32</v>
      </c>
      <c r="O714" s="109" t="s">
        <v>4451</v>
      </c>
      <c r="P714" s="109" t="s">
        <v>58</v>
      </c>
      <c r="Q714" s="55" t="s">
        <v>4452</v>
      </c>
      <c r="R714" s="109" t="s">
        <v>80</v>
      </c>
      <c r="S714" s="118" t="s">
        <v>37</v>
      </c>
      <c r="T714" s="109"/>
      <c r="U714" s="109" t="str">
        <f t="shared" si="11"/>
        <v>41362: Larry A. Bohannon, 51, of Grafton, N.H., died of gunshot wounds to the head, chest and abdomen after robbing an office supply store in Bellows Falls with a gun and then leading police on a high-speed chase to Walpole http://www.wmur.com/news/nh-news/Investigators-say-officer-justified-in-use-of-deadly-force/19797486#!T8jXa</v>
      </c>
      <c r="V714" s="98"/>
      <c r="W714" s="109">
        <v>716.1</v>
      </c>
      <c r="X714" s="109"/>
      <c r="Y714" s="109"/>
      <c r="Z714" s="109"/>
      <c r="AA714" s="109"/>
      <c r="AB714" s="109"/>
      <c r="AC714" s="113"/>
      <c r="AD714" s="29"/>
      <c r="AE714" s="29"/>
      <c r="AF714" s="29"/>
      <c r="AG714" s="65"/>
    </row>
    <row r="715" spans="1:33" ht="12">
      <c r="A715" s="30">
        <v>41793.550925925898</v>
      </c>
      <c r="B715" s="109" t="s">
        <v>4453</v>
      </c>
      <c r="C715" s="121" t="s">
        <v>4195</v>
      </c>
      <c r="D715" s="109" t="s">
        <v>23</v>
      </c>
      <c r="E715" s="109" t="s">
        <v>40</v>
      </c>
      <c r="F715" s="109" t="s">
        <v>4454</v>
      </c>
      <c r="G715" s="42">
        <v>41382</v>
      </c>
      <c r="H715" s="109" t="s">
        <v>4455</v>
      </c>
      <c r="I715" s="55" t="s">
        <v>4456</v>
      </c>
      <c r="J715" s="55" t="s">
        <v>143</v>
      </c>
      <c r="K715" s="98" t="s">
        <v>4457</v>
      </c>
      <c r="L715" s="109" t="s">
        <v>4458</v>
      </c>
      <c r="M715" s="109" t="s">
        <v>4459</v>
      </c>
      <c r="N715" s="109" t="s">
        <v>32</v>
      </c>
      <c r="O715" s="109" t="s">
        <v>4460</v>
      </c>
      <c r="P715" s="109" t="s">
        <v>58</v>
      </c>
      <c r="Q715" s="55" t="s">
        <v>4461</v>
      </c>
      <c r="R715" s="109" t="s">
        <v>80</v>
      </c>
      <c r="S715" s="118" t="s">
        <v>37</v>
      </c>
      <c r="T715" s="109"/>
      <c r="U715" s="109" t="str">
        <f t="shared" si="11"/>
        <v>41382: Kenneth Philipp killed his ex-wife with a shotgun, driving away until stopped by police. He fired on police before he was shot and killed. http://www.phillyburbs.com/news/crime/northampton-cop-cleared-for-fatally-shooting-man-who-killed-ex/article_7fa81d30-2663-538f-a8cf-6c7b876931a0.html?mode=jqm</v>
      </c>
      <c r="V715" s="98"/>
      <c r="W715" s="109">
        <v>718.1</v>
      </c>
      <c r="X715" s="109"/>
      <c r="Y715" s="109"/>
      <c r="Z715" s="109"/>
      <c r="AA715" s="109"/>
      <c r="AB715" s="109"/>
      <c r="AC715" s="113"/>
      <c r="AD715" s="29"/>
      <c r="AE715" s="29"/>
      <c r="AF715" s="29"/>
      <c r="AG715" s="65"/>
    </row>
    <row r="716" spans="1:33" ht="12">
      <c r="A716" s="30">
        <v>41793.571782407402</v>
      </c>
      <c r="B716" s="109" t="s">
        <v>4462</v>
      </c>
      <c r="C716" s="121" t="s">
        <v>4463</v>
      </c>
      <c r="D716" s="109" t="s">
        <v>23</v>
      </c>
      <c r="E716" s="109" t="s">
        <v>40</v>
      </c>
      <c r="F716" s="109" t="s">
        <v>4464</v>
      </c>
      <c r="G716" s="42">
        <v>41376</v>
      </c>
      <c r="H716" s="109" t="s">
        <v>4465</v>
      </c>
      <c r="I716" s="55" t="s">
        <v>4466</v>
      </c>
      <c r="J716" s="55" t="s">
        <v>64</v>
      </c>
      <c r="K716" s="98" t="s">
        <v>4467</v>
      </c>
      <c r="L716" s="109" t="s">
        <v>364</v>
      </c>
      <c r="M716" s="109" t="s">
        <v>4468</v>
      </c>
      <c r="N716" s="109" t="s">
        <v>32</v>
      </c>
      <c r="O716" s="109" t="s">
        <v>4469</v>
      </c>
      <c r="P716" s="109" t="s">
        <v>36</v>
      </c>
      <c r="Q716" s="55" t="s">
        <v>4470</v>
      </c>
      <c r="R716" s="109" t="s">
        <v>100</v>
      </c>
      <c r="S716" s="118" t="s">
        <v>37</v>
      </c>
      <c r="T716" s="109"/>
      <c r="U716" s="109" t="str">
        <f t="shared" si="11"/>
        <v>41376: After shooting an officer and the ensuing a high speed chase, Hicks was shot to death. http://www.northfulton.com/Articles-TOP-STORIES-c-2013-04-16-198337.114126-sub-Suspect-dead-after-chase-shooting.html</v>
      </c>
      <c r="V716" s="98"/>
      <c r="W716" s="109">
        <v>719.1</v>
      </c>
      <c r="X716" s="109"/>
      <c r="Y716" s="109"/>
      <c r="Z716" s="109"/>
      <c r="AA716" s="109"/>
      <c r="AB716" s="109"/>
      <c r="AC716" s="113"/>
      <c r="AD716" s="29"/>
      <c r="AE716" s="29"/>
      <c r="AF716" s="29"/>
      <c r="AG716" s="65"/>
    </row>
    <row r="717" spans="1:33" ht="12">
      <c r="A717" s="30">
        <v>41793.620925925898</v>
      </c>
      <c r="B717" s="109" t="s">
        <v>4471</v>
      </c>
      <c r="C717" s="121" t="s">
        <v>4242</v>
      </c>
      <c r="D717" s="109" t="s">
        <v>23</v>
      </c>
      <c r="E717" s="99" t="s">
        <v>82</v>
      </c>
      <c r="F717" s="109"/>
      <c r="G717" s="42">
        <v>41382</v>
      </c>
      <c r="H717" s="109" t="s">
        <v>4472</v>
      </c>
      <c r="I717" s="55" t="s">
        <v>249</v>
      </c>
      <c r="J717" s="55" t="s">
        <v>250</v>
      </c>
      <c r="K717" s="98" t="s">
        <v>4473</v>
      </c>
      <c r="L717" s="109" t="s">
        <v>249</v>
      </c>
      <c r="M717" s="109" t="s">
        <v>3992</v>
      </c>
      <c r="N717" s="109" t="s">
        <v>32</v>
      </c>
      <c r="O717" s="109" t="s">
        <v>4474</v>
      </c>
      <c r="P717" s="109" t="s">
        <v>36</v>
      </c>
      <c r="Q717" s="55" t="s">
        <v>4475</v>
      </c>
      <c r="R717" s="109" t="s">
        <v>36</v>
      </c>
      <c r="S717" s="118" t="s">
        <v>37</v>
      </c>
      <c r="T717" s="109"/>
      <c r="U717" s="109" t="str">
        <f t="shared" si="11"/>
        <v>41382: Police say 42-year-old John Monroe was killed as he engaged police in a "running gun battle" outside a home in the 3400-block Foster Avenue. Police had responded to a domestic dispute at the home at around midnight Thursday, where officers found two women who had been shot. http://www.wbal.com/article/99214/2/template-story/Man-Shot-Killed-By-Police-Identified</v>
      </c>
      <c r="V717" s="98"/>
      <c r="W717" s="109">
        <v>720.1</v>
      </c>
      <c r="X717" s="109"/>
      <c r="Y717" s="109"/>
      <c r="Z717" s="109"/>
      <c r="AA717" s="109"/>
      <c r="AB717" s="109"/>
      <c r="AC717" s="113"/>
      <c r="AD717" s="29"/>
      <c r="AE717" s="29"/>
      <c r="AF717" s="29"/>
      <c r="AG717" s="65"/>
    </row>
    <row r="718" spans="1:33" ht="12">
      <c r="A718" s="30">
        <v>41793.641655092601</v>
      </c>
      <c r="B718" s="109" t="s">
        <v>4476</v>
      </c>
      <c r="C718" s="121" t="s">
        <v>1284</v>
      </c>
      <c r="D718" s="109" t="s">
        <v>23</v>
      </c>
      <c r="E718" s="109" t="s">
        <v>173</v>
      </c>
      <c r="F718" s="109" t="s">
        <v>4477</v>
      </c>
      <c r="G718" s="42">
        <v>41384</v>
      </c>
      <c r="H718" s="109" t="s">
        <v>4478</v>
      </c>
      <c r="I718" s="55" t="s">
        <v>1025</v>
      </c>
      <c r="J718" s="55" t="s">
        <v>195</v>
      </c>
      <c r="K718" s="98" t="s">
        <v>4479</v>
      </c>
      <c r="L718" s="109" t="s">
        <v>686</v>
      </c>
      <c r="M718" s="109" t="s">
        <v>1451</v>
      </c>
      <c r="N718" s="109" t="s">
        <v>32</v>
      </c>
      <c r="O718" s="109" t="s">
        <v>4480</v>
      </c>
      <c r="P718" s="109" t="s">
        <v>36</v>
      </c>
      <c r="Q718" s="55" t="s">
        <v>4481</v>
      </c>
      <c r="R718" s="109" t="s">
        <v>80</v>
      </c>
      <c r="S718" s="118" t="s">
        <v>37</v>
      </c>
      <c r="T718" s="109"/>
      <c r="U718" s="109" t="str">
        <f t="shared" si="11"/>
        <v>41384: Jonathan Pimentel, who was suspected of shooting his girlfriend earlier in the week, was fatally shot by Phoenix police after pointing a gun at officers who were following up on a suspicious persons report. http://www.abc15.com/news/region-phoenix-metro/central-phoenix/phoenix-police-man-killed-in-officer-involved-shooting-in-phoenix</v>
      </c>
      <c r="V718" s="98"/>
      <c r="W718" s="109">
        <v>721.1</v>
      </c>
      <c r="X718" s="109"/>
      <c r="Y718" s="109"/>
      <c r="Z718" s="109"/>
      <c r="AA718" s="109"/>
      <c r="AB718" s="109"/>
      <c r="AC718" s="113"/>
      <c r="AD718" s="29"/>
      <c r="AE718" s="29"/>
      <c r="AF718" s="29"/>
      <c r="AG718" s="65"/>
    </row>
    <row r="719" spans="1:33" ht="12">
      <c r="A719" s="30">
        <v>41793.648310185199</v>
      </c>
      <c r="B719" s="109" t="s">
        <v>4482</v>
      </c>
      <c r="C719" s="121" t="s">
        <v>3709</v>
      </c>
      <c r="D719" s="109" t="s">
        <v>23</v>
      </c>
      <c r="E719" s="99" t="s">
        <v>82</v>
      </c>
      <c r="F719" s="109"/>
      <c r="G719" s="42">
        <v>41383</v>
      </c>
      <c r="H719" s="109" t="s">
        <v>4483</v>
      </c>
      <c r="I719" s="55" t="s">
        <v>1555</v>
      </c>
      <c r="J719" s="55" t="s">
        <v>195</v>
      </c>
      <c r="K719" s="98" t="s">
        <v>1556</v>
      </c>
      <c r="L719" s="109" t="s">
        <v>686</v>
      </c>
      <c r="M719" s="109" t="s">
        <v>1451</v>
      </c>
      <c r="N719" s="109" t="s">
        <v>32</v>
      </c>
      <c r="O719" s="109" t="s">
        <v>4484</v>
      </c>
      <c r="P719" s="109" t="s">
        <v>36</v>
      </c>
      <c r="Q719" s="55" t="s">
        <v>4485</v>
      </c>
      <c r="R719" s="109" t="s">
        <v>80</v>
      </c>
      <c r="S719" s="118" t="s">
        <v>37</v>
      </c>
      <c r="T719" s="109"/>
      <c r="U719" s="109" t="str">
        <f t="shared" si="11"/>
        <v>41383: 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 http://www.azcentral.com/community/phoenix/articles/20130419phoenix-officers-fatally-shoot-man-abrk.html</v>
      </c>
      <c r="V719" s="98"/>
      <c r="W719" s="109">
        <v>722.1</v>
      </c>
      <c r="X719" s="109"/>
      <c r="Y719" s="109"/>
      <c r="Z719" s="109"/>
      <c r="AA719" s="109"/>
      <c r="AB719" s="109"/>
      <c r="AC719" s="113"/>
      <c r="AD719" s="29"/>
      <c r="AE719" s="29"/>
      <c r="AF719" s="29"/>
      <c r="AG719" s="65"/>
    </row>
    <row r="720" spans="1:33" ht="12">
      <c r="A720" s="30">
        <v>41793.6555787037</v>
      </c>
      <c r="B720" s="109" t="s">
        <v>4486</v>
      </c>
      <c r="C720" s="121" t="s">
        <v>609</v>
      </c>
      <c r="D720" s="109" t="s">
        <v>23</v>
      </c>
      <c r="E720" s="99" t="s">
        <v>82</v>
      </c>
      <c r="F720" s="109"/>
      <c r="G720" s="42">
        <v>41383</v>
      </c>
      <c r="H720" s="109" t="s">
        <v>4487</v>
      </c>
      <c r="I720" s="55" t="s">
        <v>4488</v>
      </c>
      <c r="J720" s="55" t="s">
        <v>143</v>
      </c>
      <c r="K720" s="98" t="s">
        <v>4489</v>
      </c>
      <c r="L720" s="109" t="s">
        <v>4490</v>
      </c>
      <c r="M720" s="109" t="s">
        <v>4491</v>
      </c>
      <c r="N720" s="109" t="s">
        <v>32</v>
      </c>
      <c r="O720" s="109" t="s">
        <v>4492</v>
      </c>
      <c r="P720" s="109" t="s">
        <v>36</v>
      </c>
      <c r="Q720" s="55" t="s">
        <v>4493</v>
      </c>
      <c r="R720" s="109" t="s">
        <v>36</v>
      </c>
      <c r="S720" s="118" t="s">
        <v>37</v>
      </c>
      <c r="T720" s="109"/>
      <c r="U720" s="109" t="str">
        <f t="shared" si="11"/>
        <v>41383: An officer heard the shot as he went inside. The officer then saw Mead fire another round and ordered him to drop the weapon several times. Mead didn't comply, and the officer shot him. Both Mead and Copp were pronounced dead at the scene just after midnight. http://centralny.twcnews.com/content/news/658099/woman-killed--suspect-shot-and-killed-by-police/</v>
      </c>
      <c r="V720" s="98"/>
      <c r="W720" s="109">
        <v>723.1</v>
      </c>
      <c r="X720" s="109"/>
      <c r="Y720" s="109"/>
      <c r="Z720" s="109"/>
      <c r="AA720" s="109"/>
      <c r="AB720" s="109"/>
      <c r="AC720" s="113"/>
      <c r="AD720" s="29"/>
      <c r="AE720" s="29"/>
      <c r="AF720" s="29"/>
      <c r="AG720" s="65"/>
    </row>
    <row r="721" spans="1:33" ht="12">
      <c r="A721" s="30">
        <v>41793.6786111111</v>
      </c>
      <c r="B721" s="109" t="s">
        <v>4494</v>
      </c>
      <c r="C721" s="121" t="s">
        <v>1924</v>
      </c>
      <c r="D721" s="109" t="s">
        <v>23</v>
      </c>
      <c r="E721" s="99" t="s">
        <v>82</v>
      </c>
      <c r="F721" s="109" t="s">
        <v>4495</v>
      </c>
      <c r="G721" s="42">
        <v>41384</v>
      </c>
      <c r="H721" s="109" t="s">
        <v>4496</v>
      </c>
      <c r="I721" s="55" t="s">
        <v>4497</v>
      </c>
      <c r="J721" s="55" t="s">
        <v>195</v>
      </c>
      <c r="K721" s="98" t="s">
        <v>4498</v>
      </c>
      <c r="L721" s="109" t="s">
        <v>686</v>
      </c>
      <c r="M721" s="109" t="s">
        <v>4499</v>
      </c>
      <c r="N721" s="109" t="s">
        <v>32</v>
      </c>
      <c r="O721" s="109" t="s">
        <v>4500</v>
      </c>
      <c r="P721" s="109" t="s">
        <v>36</v>
      </c>
      <c r="Q721" s="55" t="s">
        <v>4501</v>
      </c>
      <c r="R721" s="109" t="s">
        <v>80</v>
      </c>
      <c r="S721" s="118" t="s">
        <v>37</v>
      </c>
      <c r="T721" s="109"/>
      <c r="U721" s="109" t="str">
        <f t="shared" si="11"/>
        <v>41384: A team of Mesa police officers and U.S. Marshals located 33-year-old Travis Trisoliere in Mesa and attempted to make a traffic stop to serve felony arrest warrants. Trisoliere allegedly went for a gun and was shot by officers. http://www.abc15.com/news/region-southeast-valley/apache-junction/authorities-shoot-kill-man-with-arrest-warrants-in-apache-junction</v>
      </c>
      <c r="V721" s="98"/>
      <c r="W721" s="109">
        <v>724.1</v>
      </c>
      <c r="X721" s="109"/>
      <c r="Y721" s="109"/>
      <c r="Z721" s="109"/>
      <c r="AA721" s="109"/>
      <c r="AB721" s="109"/>
      <c r="AC721" s="113"/>
      <c r="AD721" s="29"/>
      <c r="AE721" s="29"/>
      <c r="AF721" s="29"/>
      <c r="AG721" s="65"/>
    </row>
    <row r="722" spans="1:33" ht="12">
      <c r="A722" s="30">
        <v>41793.709953703699</v>
      </c>
      <c r="B722" s="109" t="s">
        <v>4502</v>
      </c>
      <c r="C722" s="121" t="s">
        <v>647</v>
      </c>
      <c r="D722" s="109" t="s">
        <v>23</v>
      </c>
      <c r="E722" s="109" t="s">
        <v>40</v>
      </c>
      <c r="F722" s="109" t="s">
        <v>4503</v>
      </c>
      <c r="G722" s="42">
        <v>41384</v>
      </c>
      <c r="H722" s="109" t="s">
        <v>4504</v>
      </c>
      <c r="I722" s="55" t="s">
        <v>4505</v>
      </c>
      <c r="J722" s="55" t="s">
        <v>166</v>
      </c>
      <c r="K722" s="98" t="s">
        <v>4506</v>
      </c>
      <c r="L722" s="109" t="s">
        <v>4507</v>
      </c>
      <c r="M722" s="109" t="s">
        <v>4508</v>
      </c>
      <c r="N722" s="109" t="s">
        <v>32</v>
      </c>
      <c r="O722" s="109" t="s">
        <v>4509</v>
      </c>
      <c r="P722" s="109" t="s">
        <v>36</v>
      </c>
      <c r="Q722" s="55" t="s">
        <v>4510</v>
      </c>
      <c r="R722" s="109" t="s">
        <v>36</v>
      </c>
      <c r="S722" s="118" t="s">
        <v>37</v>
      </c>
      <c r="T722" s="109"/>
      <c r="U722" s="109" t="str">
        <f t="shared" si="11"/>
        <v>41384: Harrigill apparently lost control of his vehicle and when officers investigated, first fought them, then pulled a pistol and shot at them. http://www.natchezdemocrat.com/2013/04/21/natchez-man-shot-killed-by-police-in-copiah-county/</v>
      </c>
      <c r="V722" s="98"/>
      <c r="W722" s="109">
        <v>725.1</v>
      </c>
      <c r="X722" s="109"/>
      <c r="Y722" s="109"/>
      <c r="Z722" s="109"/>
      <c r="AA722" s="109"/>
      <c r="AB722" s="109"/>
      <c r="AC722" s="113"/>
      <c r="AD722" s="29"/>
      <c r="AE722" s="29"/>
      <c r="AF722" s="29"/>
      <c r="AG722" s="65"/>
    </row>
    <row r="723" spans="1:33" ht="12">
      <c r="A723" s="30">
        <v>41793.718958333302</v>
      </c>
      <c r="B723" s="109" t="s">
        <v>4511</v>
      </c>
      <c r="C723" s="121" t="s">
        <v>1255</v>
      </c>
      <c r="D723" s="109" t="s">
        <v>23</v>
      </c>
      <c r="E723" s="109" t="s">
        <v>40</v>
      </c>
      <c r="F723" s="109" t="s">
        <v>4512</v>
      </c>
      <c r="G723" s="42">
        <v>41384</v>
      </c>
      <c r="H723" s="109" t="s">
        <v>4513</v>
      </c>
      <c r="I723" s="55" t="s">
        <v>1025</v>
      </c>
      <c r="J723" s="55" t="s">
        <v>195</v>
      </c>
      <c r="K723" s="98" t="s">
        <v>4514</v>
      </c>
      <c r="L723" s="109" t="s">
        <v>686</v>
      </c>
      <c r="M723" s="109" t="s">
        <v>1451</v>
      </c>
      <c r="N723" s="109" t="s">
        <v>32</v>
      </c>
      <c r="O723" s="109" t="s">
        <v>4515</v>
      </c>
      <c r="P723" s="109" t="s">
        <v>36</v>
      </c>
      <c r="Q723" s="55" t="s">
        <v>4516</v>
      </c>
      <c r="R723" s="109" t="s">
        <v>36</v>
      </c>
      <c r="S723" s="118" t="s">
        <v>37</v>
      </c>
      <c r="T723" s="109"/>
      <c r="U723" s="109" t="str">
        <f t="shared" si="11"/>
        <v>41384: Police was called because Pithan was acting crazy and making threats. He attacked officers, eventually brandishing a table leg before one of the injured officers shot and killed him. http://www.abc15.com/news/region-phoenix-metro/central-phoenix/phoenix-officer-involved-shooting-22-year-old-killed-by-police</v>
      </c>
      <c r="V723" s="98"/>
      <c r="W723" s="109">
        <v>726.1</v>
      </c>
      <c r="X723" s="109"/>
      <c r="Y723" s="109"/>
      <c r="Z723" s="109"/>
      <c r="AA723" s="109"/>
      <c r="AB723" s="109"/>
      <c r="AC723" s="113"/>
      <c r="AD723" s="29"/>
      <c r="AE723" s="29"/>
      <c r="AF723" s="29"/>
      <c r="AG723" s="65"/>
    </row>
    <row r="724" spans="1:33" ht="12">
      <c r="A724" s="30">
        <v>41793.819675925901</v>
      </c>
      <c r="B724" s="109" t="s">
        <v>4517</v>
      </c>
      <c r="C724" s="121" t="s">
        <v>361</v>
      </c>
      <c r="D724" s="109" t="s">
        <v>23</v>
      </c>
      <c r="E724" s="109" t="s">
        <v>24</v>
      </c>
      <c r="F724" s="109" t="s">
        <v>4518</v>
      </c>
      <c r="G724" s="42">
        <v>41385</v>
      </c>
      <c r="H724" s="109" t="s">
        <v>4519</v>
      </c>
      <c r="I724" s="55" t="s">
        <v>764</v>
      </c>
      <c r="J724" s="55" t="s">
        <v>124</v>
      </c>
      <c r="K724" s="98" t="s">
        <v>765</v>
      </c>
      <c r="L724" s="109" t="s">
        <v>126</v>
      </c>
      <c r="M724" s="109" t="s">
        <v>766</v>
      </c>
      <c r="N724" s="109" t="s">
        <v>32</v>
      </c>
      <c r="O724" s="109" t="s">
        <v>4520</v>
      </c>
      <c r="P724" s="109" t="s">
        <v>36</v>
      </c>
      <c r="Q724" s="55" t="s">
        <v>4521</v>
      </c>
      <c r="R724" s="109" t="s">
        <v>80</v>
      </c>
      <c r="S724" s="118" t="s">
        <v>37</v>
      </c>
      <c r="T724" s="109"/>
      <c r="U724" s="109" t="str">
        <f t="shared" si="11"/>
        <v>41385: 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 http://www.federalwaymirror.com/news/204381321.html#</v>
      </c>
      <c r="V724" s="98"/>
      <c r="W724" s="109">
        <v>727.1</v>
      </c>
      <c r="X724" s="109"/>
      <c r="Y724" s="109"/>
      <c r="Z724" s="109"/>
      <c r="AA724" s="109"/>
      <c r="AB724" s="109"/>
      <c r="AC724" s="113"/>
      <c r="AD724" s="29"/>
      <c r="AE724" s="29"/>
      <c r="AF724" s="29"/>
      <c r="AG724" s="65"/>
    </row>
    <row r="725" spans="1:33" ht="12">
      <c r="A725" s="30">
        <v>41793.8269097222</v>
      </c>
      <c r="B725" s="109" t="s">
        <v>4522</v>
      </c>
      <c r="C725" s="121" t="s">
        <v>2375</v>
      </c>
      <c r="D725" s="109" t="s">
        <v>23</v>
      </c>
      <c r="E725" s="99" t="s">
        <v>82</v>
      </c>
      <c r="F725" s="109"/>
      <c r="G725" s="42">
        <v>41386</v>
      </c>
      <c r="H725" s="109" t="s">
        <v>4523</v>
      </c>
      <c r="I725" s="55" t="s">
        <v>4524</v>
      </c>
      <c r="J725" s="55" t="s">
        <v>64</v>
      </c>
      <c r="K725" s="98" t="s">
        <v>4525</v>
      </c>
      <c r="L725" s="109" t="s">
        <v>66</v>
      </c>
      <c r="M725" s="109" t="s">
        <v>4526</v>
      </c>
      <c r="N725" s="109" t="s">
        <v>32</v>
      </c>
      <c r="O725" s="109" t="s">
        <v>4527</v>
      </c>
      <c r="P725" s="109" t="s">
        <v>36</v>
      </c>
      <c r="Q725" s="55" t="s">
        <v>4528</v>
      </c>
      <c r="R725" s="109" t="s">
        <v>80</v>
      </c>
      <c r="S725" s="118" t="s">
        <v>37</v>
      </c>
      <c r="T725" s="109"/>
      <c r="U725" s="109" t="str">
        <f t="shared" si="11"/>
        <v>41386: Eric Andrews allegedly broke into a Norcross apartment early Monday morning was armed with a tire iron and within feet of a police officer when he was shot in the chest. http://www.gwinnettdailypost.com/news/2013/apr/22/robbery-suspect-killed-officer-related-shooting/</v>
      </c>
      <c r="V725" s="98"/>
      <c r="W725" s="109">
        <v>728.1</v>
      </c>
      <c r="X725" s="109"/>
      <c r="Y725" s="109"/>
      <c r="Z725" s="109"/>
      <c r="AA725" s="109"/>
      <c r="AB725" s="109"/>
      <c r="AC725" s="113"/>
      <c r="AD725" s="29"/>
      <c r="AE725" s="29"/>
      <c r="AF725" s="29"/>
      <c r="AG725" s="65"/>
    </row>
    <row r="726" spans="1:33" ht="12">
      <c r="A726" s="30">
        <v>41793.8335069444</v>
      </c>
      <c r="B726" s="109" t="s">
        <v>4529</v>
      </c>
      <c r="C726" s="121" t="s">
        <v>1135</v>
      </c>
      <c r="D726" s="109" t="s">
        <v>23</v>
      </c>
      <c r="E726" s="109" t="s">
        <v>40</v>
      </c>
      <c r="F726" s="109" t="s">
        <v>4530</v>
      </c>
      <c r="G726" s="42">
        <v>41386</v>
      </c>
      <c r="H726" s="109" t="s">
        <v>4531</v>
      </c>
      <c r="I726" s="55" t="s">
        <v>4532</v>
      </c>
      <c r="J726" s="55" t="s">
        <v>1791</v>
      </c>
      <c r="K726" s="98" t="s">
        <v>4533</v>
      </c>
      <c r="L726" s="109" t="s">
        <v>4534</v>
      </c>
      <c r="M726" s="109" t="s">
        <v>4535</v>
      </c>
      <c r="N726" s="109" t="s">
        <v>32</v>
      </c>
      <c r="O726" s="109" t="s">
        <v>4536</v>
      </c>
      <c r="P726" s="109" t="s">
        <v>58</v>
      </c>
      <c r="Q726" s="55" t="s">
        <v>4537</v>
      </c>
      <c r="R726" s="109" t="s">
        <v>36</v>
      </c>
      <c r="S726" s="118" t="s">
        <v>37</v>
      </c>
      <c r="T726" s="109"/>
      <c r="U726" s="109" t="str">
        <f t="shared" si="11"/>
        <v>41386: Police were called to a home where they say they found Perez, who lived at the house. Police say he was standing outside the home with a knife in his hand making threats. Investigators say three Pleasantville officers shot Perez several times. He was pronounced dead at the scene. http://www.shorenewstoday.com/snt/news/index.php/pleasantville/pleasantville-general-news/44482-grand-jury-pleasantville-police-officers-use-of-deadly-force-justified-lawful.html</v>
      </c>
      <c r="V726" s="98"/>
      <c r="W726" s="109">
        <v>729.1</v>
      </c>
      <c r="X726" s="109"/>
      <c r="Y726" s="109"/>
      <c r="Z726" s="109"/>
      <c r="AA726" s="109"/>
      <c r="AB726" s="109"/>
      <c r="AC726" s="113"/>
      <c r="AD726" s="29"/>
      <c r="AE726" s="29"/>
      <c r="AF726" s="29"/>
      <c r="AG726" s="65"/>
    </row>
    <row r="727" spans="1:33" ht="12">
      <c r="A727" s="30">
        <v>41793.852893518502</v>
      </c>
      <c r="B727" s="109" t="s">
        <v>4538</v>
      </c>
      <c r="C727" s="121" t="s">
        <v>647</v>
      </c>
      <c r="D727" s="109" t="s">
        <v>23</v>
      </c>
      <c r="E727" s="109" t="s">
        <v>173</v>
      </c>
      <c r="F727" s="109" t="s">
        <v>4539</v>
      </c>
      <c r="G727" s="42">
        <v>41384</v>
      </c>
      <c r="H727" s="109" t="s">
        <v>4540</v>
      </c>
      <c r="I727" s="55" t="s">
        <v>4541</v>
      </c>
      <c r="J727" s="55" t="s">
        <v>85</v>
      </c>
      <c r="K727" s="98" t="s">
        <v>4542</v>
      </c>
      <c r="L727" s="109" t="s">
        <v>4543</v>
      </c>
      <c r="M727" s="109" t="s">
        <v>4544</v>
      </c>
      <c r="N727" s="109" t="s">
        <v>32</v>
      </c>
      <c r="O727" s="109" t="s">
        <v>4545</v>
      </c>
      <c r="P727" s="109" t="s">
        <v>36</v>
      </c>
      <c r="Q727" s="55" t="s">
        <v>4546</v>
      </c>
      <c r="R727" s="109" t="s">
        <v>36</v>
      </c>
      <c r="S727" s="118" t="s">
        <v>37</v>
      </c>
      <c r="T727" s="109"/>
      <c r="U727" s="109" t="str">
        <f t="shared" si="11"/>
        <v>41384: 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 http://abc30.com/archive/9074053/</v>
      </c>
      <c r="V727" s="98"/>
      <c r="W727" s="109">
        <v>730.1</v>
      </c>
      <c r="X727" s="109"/>
      <c r="Y727" s="109"/>
      <c r="Z727" s="109"/>
      <c r="AA727" s="109"/>
      <c r="AB727" s="109"/>
      <c r="AC727" s="113"/>
      <c r="AD727" s="29"/>
      <c r="AE727" s="29"/>
      <c r="AF727" s="29"/>
      <c r="AG727" s="65"/>
    </row>
    <row r="728" spans="1:33" ht="12">
      <c r="A728" s="30">
        <v>41793.866817129601</v>
      </c>
      <c r="B728" s="109" t="s">
        <v>4547</v>
      </c>
      <c r="C728" s="121" t="s">
        <v>1384</v>
      </c>
      <c r="D728" s="109" t="s">
        <v>23</v>
      </c>
      <c r="E728" s="109" t="s">
        <v>24</v>
      </c>
      <c r="F728" s="109"/>
      <c r="G728" s="42">
        <v>41020</v>
      </c>
      <c r="H728" s="109" t="s">
        <v>4548</v>
      </c>
      <c r="I728" s="55" t="s">
        <v>4549</v>
      </c>
      <c r="J728" s="55" t="s">
        <v>328</v>
      </c>
      <c r="K728" s="98" t="s">
        <v>4550</v>
      </c>
      <c r="L728" s="109" t="s">
        <v>329</v>
      </c>
      <c r="M728" s="109" t="s">
        <v>4551</v>
      </c>
      <c r="N728" s="109" t="s">
        <v>32</v>
      </c>
      <c r="O728" s="109" t="s">
        <v>4552</v>
      </c>
      <c r="P728" s="109" t="s">
        <v>36</v>
      </c>
      <c r="Q728" s="55" t="s">
        <v>4553</v>
      </c>
      <c r="R728" s="109" t="s">
        <v>80</v>
      </c>
      <c r="S728" s="118" t="s">
        <v>37</v>
      </c>
      <c r="T728" s="109"/>
      <c r="U728" s="109" t="str">
        <f t="shared" si="11"/>
        <v>41020: Archie Lee Chambers Jr. was running from a car show where his friend had been killed. Calumet City police shot him in the back as he fled. http://www.courthousenews.com/2013/04/22/56906.htm</v>
      </c>
      <c r="V728" s="98"/>
      <c r="W728" s="109">
        <v>731.1</v>
      </c>
      <c r="X728" s="109"/>
      <c r="Y728" s="109"/>
      <c r="Z728" s="109"/>
      <c r="AA728" s="109"/>
      <c r="AB728" s="109"/>
      <c r="AC728" s="113"/>
      <c r="AD728" s="29"/>
      <c r="AE728" s="29"/>
      <c r="AF728" s="29"/>
      <c r="AG728" s="65"/>
    </row>
    <row r="729" spans="1:33" ht="12">
      <c r="A729" s="30">
        <v>41794.485960648199</v>
      </c>
      <c r="B729" s="109" t="s">
        <v>4554</v>
      </c>
      <c r="C729" s="121" t="s">
        <v>1255</v>
      </c>
      <c r="D729" s="109" t="s">
        <v>23</v>
      </c>
      <c r="E729" s="99" t="s">
        <v>82</v>
      </c>
      <c r="F729" s="109"/>
      <c r="G729" s="42">
        <v>41386</v>
      </c>
      <c r="H729" s="109" t="s">
        <v>4555</v>
      </c>
      <c r="I729" s="55" t="s">
        <v>4549</v>
      </c>
      <c r="J729" s="55" t="s">
        <v>328</v>
      </c>
      <c r="K729" s="98" t="s">
        <v>4550</v>
      </c>
      <c r="L729" s="109" t="s">
        <v>329</v>
      </c>
      <c r="M729" s="109" t="s">
        <v>4551</v>
      </c>
      <c r="N729" s="109" t="s">
        <v>32</v>
      </c>
      <c r="O729" s="109" t="s">
        <v>4556</v>
      </c>
      <c r="P729" s="109" t="s">
        <v>36</v>
      </c>
      <c r="Q729" s="55" t="s">
        <v>4557</v>
      </c>
      <c r="R729" s="109" t="s">
        <v>80</v>
      </c>
      <c r="S729" s="118" t="s">
        <v>37</v>
      </c>
      <c r="T729" s="109"/>
      <c r="U729" s="109" t="str">
        <f t="shared" si="11"/>
        <v>41386: Johnson was suspected of shooting a Hammond man. He was shot to death by police after allegedly pulling a gun on officers who were trying to apprehend him. http://www.nwitimes.com/news/local/illinois/calumet-city/man-shot-killed-by-calumet-city-police/article_bb27f414-2926-508b-ad37-4cd3a0b23ef1.html</v>
      </c>
      <c r="V729" s="98"/>
      <c r="W729" s="109">
        <v>732.1</v>
      </c>
      <c r="X729" s="109"/>
      <c r="Y729" s="109"/>
      <c r="Z729" s="109"/>
      <c r="AA729" s="109"/>
      <c r="AB729" s="109"/>
      <c r="AC729" s="113"/>
      <c r="AD729" s="29"/>
      <c r="AE729" s="29"/>
      <c r="AF729" s="29"/>
      <c r="AG729" s="65"/>
    </row>
    <row r="730" spans="1:33" ht="12">
      <c r="A730" s="30">
        <v>41794.510949074102</v>
      </c>
      <c r="B730" s="109" t="s">
        <v>4558</v>
      </c>
      <c r="C730" s="121" t="s">
        <v>520</v>
      </c>
      <c r="D730" s="109" t="s">
        <v>23</v>
      </c>
      <c r="E730" s="109" t="s">
        <v>24</v>
      </c>
      <c r="F730" s="109"/>
      <c r="G730" s="42">
        <v>41386</v>
      </c>
      <c r="H730" s="109" t="s">
        <v>4559</v>
      </c>
      <c r="I730" s="55" t="s">
        <v>249</v>
      </c>
      <c r="J730" s="55" t="s">
        <v>250</v>
      </c>
      <c r="K730" s="98" t="s">
        <v>4560</v>
      </c>
      <c r="L730" s="109" t="s">
        <v>249</v>
      </c>
      <c r="M730" s="109" t="s">
        <v>1167</v>
      </c>
      <c r="N730" s="109" t="s">
        <v>32</v>
      </c>
      <c r="O730" s="109" t="s">
        <v>4561</v>
      </c>
      <c r="P730" s="109" t="s">
        <v>36</v>
      </c>
      <c r="Q730" s="55" t="s">
        <v>4562</v>
      </c>
      <c r="R730" s="109" t="s">
        <v>80</v>
      </c>
      <c r="S730" s="118" t="s">
        <v>37</v>
      </c>
      <c r="T730" s="109"/>
      <c r="U730" s="109" t="str">
        <f t="shared" si="11"/>
        <v>41386: Two officers on foot patrol heard and saw shots coming from a car with several people inside. People inside the car were firing in a direction away from the officers. The officers then "engaged" the suspects and shot three of them. Hooker died. http://citypaper.com/news/murder-ink-1.1481789</v>
      </c>
      <c r="V730" s="98"/>
      <c r="W730" s="109">
        <v>733.1</v>
      </c>
      <c r="X730" s="109"/>
      <c r="Y730" s="109"/>
      <c r="Z730" s="109"/>
      <c r="AA730" s="109"/>
      <c r="AB730" s="109"/>
      <c r="AC730" s="113"/>
      <c r="AD730" s="29"/>
      <c r="AE730" s="29"/>
      <c r="AF730" s="29"/>
      <c r="AG730" s="65"/>
    </row>
    <row r="731" spans="1:33" ht="12">
      <c r="A731" s="30">
        <v>41794.572893518503</v>
      </c>
      <c r="B731" s="109" t="s">
        <v>4563</v>
      </c>
      <c r="C731" s="121" t="s">
        <v>361</v>
      </c>
      <c r="D731" s="109" t="s">
        <v>23</v>
      </c>
      <c r="E731" s="109" t="s">
        <v>24</v>
      </c>
      <c r="F731" s="109"/>
      <c r="G731" s="42">
        <v>41387</v>
      </c>
      <c r="H731" s="109" t="s">
        <v>4564</v>
      </c>
      <c r="I731" s="55" t="s">
        <v>4565</v>
      </c>
      <c r="J731" s="55" t="s">
        <v>1128</v>
      </c>
      <c r="K731" s="98" t="s">
        <v>4566</v>
      </c>
      <c r="L731" s="109" t="s">
        <v>4567</v>
      </c>
      <c r="M731" s="109" t="s">
        <v>4568</v>
      </c>
      <c r="N731" s="109" t="s">
        <v>32</v>
      </c>
      <c r="O731" s="109" t="s">
        <v>4569</v>
      </c>
      <c r="P731" s="109" t="s">
        <v>36</v>
      </c>
      <c r="Q731" s="55" t="s">
        <v>4570</v>
      </c>
      <c r="R731" s="109" t="s">
        <v>80</v>
      </c>
      <c r="S731" s="118" t="s">
        <v>37</v>
      </c>
      <c r="T731" s="109"/>
      <c r="U731" s="109" t="str">
        <f t="shared" si="11"/>
        <v>41387: Police said officers fatally shot Hunter when he accelerated and hit two officers who had been checking his vehicle for “suspicious” activity. http://www.commercialappeal.com/news/2013/apr/23/memphis-police-kill-man-who-hit-two-officers-car/</v>
      </c>
      <c r="V731" s="98"/>
      <c r="W731" s="109">
        <v>734.1</v>
      </c>
      <c r="X731" s="109"/>
      <c r="Y731" s="109"/>
      <c r="Z731" s="109"/>
      <c r="AA731" s="109"/>
      <c r="AB731" s="109"/>
      <c r="AC731" s="113"/>
      <c r="AD731" s="29"/>
      <c r="AE731" s="29"/>
      <c r="AF731" s="29"/>
      <c r="AG731" s="65"/>
    </row>
    <row r="732" spans="1:33" ht="12">
      <c r="A732" s="30">
        <v>41794.583483796298</v>
      </c>
      <c r="B732" s="109" t="s">
        <v>4571</v>
      </c>
      <c r="C732" s="121"/>
      <c r="D732" s="109" t="s">
        <v>23</v>
      </c>
      <c r="E732" s="109" t="s">
        <v>82</v>
      </c>
      <c r="F732" s="109"/>
      <c r="G732" s="42">
        <v>41386</v>
      </c>
      <c r="H732" s="109" t="s">
        <v>4572</v>
      </c>
      <c r="I732" s="55" t="s">
        <v>4573</v>
      </c>
      <c r="J732" s="55" t="s">
        <v>28</v>
      </c>
      <c r="K732" s="98" t="s">
        <v>4574</v>
      </c>
      <c r="L732" s="109" t="s">
        <v>4575</v>
      </c>
      <c r="M732" s="109" t="s">
        <v>4576</v>
      </c>
      <c r="N732" s="109" t="s">
        <v>32</v>
      </c>
      <c r="O732" s="109" t="s">
        <v>4577</v>
      </c>
      <c r="P732" s="109" t="s">
        <v>36</v>
      </c>
      <c r="Q732" s="55" t="s">
        <v>4578</v>
      </c>
      <c r="R732" s="109" t="s">
        <v>100</v>
      </c>
      <c r="S732" s="118" t="s">
        <v>37</v>
      </c>
      <c r="T732" s="109"/>
      <c r="U732" s="109" t="str">
        <f t="shared" si="11"/>
        <v>41386: 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 http://www.wesh.com/news/central-florida/seminole-county/Seminole-deputies-shoot-kill-armed-man-at-storage-facility/19843816#!UBPgo</v>
      </c>
      <c r="V732" s="98"/>
      <c r="W732" s="109">
        <v>735.1</v>
      </c>
      <c r="X732" s="109"/>
      <c r="Y732" s="109"/>
      <c r="Z732" s="109"/>
      <c r="AA732" s="109"/>
      <c r="AB732" s="109"/>
      <c r="AC732" s="113"/>
      <c r="AD732" s="29"/>
      <c r="AE732" s="29"/>
      <c r="AF732" s="29"/>
      <c r="AG732" s="65"/>
    </row>
    <row r="733" spans="1:33" ht="12">
      <c r="A733" s="30">
        <v>41794.600763888899</v>
      </c>
      <c r="B733" s="109" t="s">
        <v>4579</v>
      </c>
      <c r="C733" s="121" t="s">
        <v>918</v>
      </c>
      <c r="D733" s="109" t="s">
        <v>23</v>
      </c>
      <c r="E733" s="109" t="s">
        <v>40</v>
      </c>
      <c r="F733" s="109" t="s">
        <v>4580</v>
      </c>
      <c r="G733" s="42">
        <v>41387</v>
      </c>
      <c r="H733" s="109" t="s">
        <v>4581</v>
      </c>
      <c r="I733" s="55" t="s">
        <v>212</v>
      </c>
      <c r="J733" s="55" t="s">
        <v>213</v>
      </c>
      <c r="K733" s="98" t="s">
        <v>4582</v>
      </c>
      <c r="L733" s="109" t="s">
        <v>215</v>
      </c>
      <c r="M733" s="109" t="s">
        <v>216</v>
      </c>
      <c r="N733" s="109" t="s">
        <v>32</v>
      </c>
      <c r="O733" s="109" t="s">
        <v>4583</v>
      </c>
      <c r="P733" s="109" t="s">
        <v>36</v>
      </c>
      <c r="Q733" s="55" t="s">
        <v>4584</v>
      </c>
      <c r="R733" s="109" t="s">
        <v>100</v>
      </c>
      <c r="S733" s="118" t="s">
        <v>37</v>
      </c>
      <c r="T733" s="109"/>
      <c r="U733" s="109" t="str">
        <f t="shared" si="11"/>
        <v>41387: 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 http://www.statesman.com/news/news/acevedo-man-killed-by-officers-had-been-off-medica/nXXDB/</v>
      </c>
      <c r="V733" s="98"/>
      <c r="W733" s="109">
        <v>736.1</v>
      </c>
      <c r="X733" s="109"/>
      <c r="Y733" s="109"/>
      <c r="Z733" s="109"/>
      <c r="AA733" s="109"/>
      <c r="AB733" s="109"/>
      <c r="AC733" s="113"/>
      <c r="AD733" s="29"/>
      <c r="AE733" s="29"/>
      <c r="AF733" s="29"/>
      <c r="AG733" s="65"/>
    </row>
    <row r="734" spans="1:33" ht="12">
      <c r="A734" s="30">
        <v>41794.615416666697</v>
      </c>
      <c r="B734" s="109" t="s">
        <v>4585</v>
      </c>
      <c r="C734" s="121" t="s">
        <v>256</v>
      </c>
      <c r="D734" s="109" t="s">
        <v>23</v>
      </c>
      <c r="E734" s="109" t="s">
        <v>40</v>
      </c>
      <c r="F734" s="109" t="s">
        <v>4586</v>
      </c>
      <c r="G734" s="42">
        <v>41387</v>
      </c>
      <c r="H734" s="109" t="s">
        <v>4587</v>
      </c>
      <c r="I734" s="55" t="s">
        <v>4588</v>
      </c>
      <c r="J734" s="55" t="s">
        <v>328</v>
      </c>
      <c r="K734" s="98" t="s">
        <v>4589</v>
      </c>
      <c r="L734" s="109" t="s">
        <v>4590</v>
      </c>
      <c r="M734" s="109" t="s">
        <v>4591</v>
      </c>
      <c r="N734" s="109" t="s">
        <v>32</v>
      </c>
      <c r="O734" s="109" t="s">
        <v>4592</v>
      </c>
      <c r="P734" s="109" t="s">
        <v>36</v>
      </c>
      <c r="Q734" s="55" t="s">
        <v>4593</v>
      </c>
      <c r="R734" s="109" t="s">
        <v>36</v>
      </c>
      <c r="S734" s="118" t="s">
        <v>37</v>
      </c>
      <c r="T734" s="109"/>
      <c r="U734" s="109" t="str">
        <f t="shared" si="11"/>
        <v>41387: Smith allegedly broke into a home, killing five people within. Police caught up with him, and after a gunfight, Smith died of his injuries in a hospital. http://stlouis.cbslocal.com/2013/05/03/illinois-state-police-release-report-on-manchester-mass-shooting/</v>
      </c>
      <c r="V734" s="98"/>
      <c r="W734" s="109">
        <v>737.1</v>
      </c>
      <c r="X734" s="109"/>
      <c r="Y734" s="109"/>
      <c r="Z734" s="109"/>
      <c r="AA734" s="109"/>
      <c r="AB734" s="109"/>
      <c r="AC734" s="113"/>
      <c r="AD734" s="29"/>
      <c r="AE734" s="29"/>
      <c r="AF734" s="29"/>
      <c r="AG734" s="65"/>
    </row>
    <row r="735" spans="1:33" ht="12">
      <c r="A735" s="30">
        <v>41794.623668981498</v>
      </c>
      <c r="B735" s="109" t="s">
        <v>4594</v>
      </c>
      <c r="C735" s="121" t="s">
        <v>1924</v>
      </c>
      <c r="D735" s="109" t="s">
        <v>23</v>
      </c>
      <c r="E735" s="109" t="s">
        <v>173</v>
      </c>
      <c r="F735" s="109" t="s">
        <v>4595</v>
      </c>
      <c r="G735" s="42">
        <v>41387</v>
      </c>
      <c r="H735" s="109" t="s">
        <v>4596</v>
      </c>
      <c r="I735" s="55" t="s">
        <v>194</v>
      </c>
      <c r="J735" s="55" t="s">
        <v>195</v>
      </c>
      <c r="K735" s="98" t="s">
        <v>4597</v>
      </c>
      <c r="L735" s="109" t="s">
        <v>197</v>
      </c>
      <c r="M735" s="109" t="s">
        <v>834</v>
      </c>
      <c r="N735" s="109" t="s">
        <v>32</v>
      </c>
      <c r="O735" s="109" t="s">
        <v>4598</v>
      </c>
      <c r="P735" s="109" t="s">
        <v>36</v>
      </c>
      <c r="Q735" s="55" t="s">
        <v>4599</v>
      </c>
      <c r="R735" s="109" t="s">
        <v>80</v>
      </c>
      <c r="S735" s="118" t="s">
        <v>37</v>
      </c>
      <c r="T735" s="109"/>
      <c r="U735" s="109" t="str">
        <f t="shared" si="11"/>
        <v>41387: 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 http://www.wtoc.com/story/22075722/tpd-investigation-on-deadly-shooting-continues-this-morning</v>
      </c>
      <c r="V735" s="98"/>
      <c r="W735" s="109">
        <v>738.1</v>
      </c>
      <c r="X735" s="109"/>
      <c r="Y735" s="109"/>
      <c r="Z735" s="109"/>
      <c r="AA735" s="109"/>
      <c r="AB735" s="109"/>
      <c r="AC735" s="113"/>
      <c r="AD735" s="29"/>
      <c r="AE735" s="29"/>
      <c r="AF735" s="29"/>
      <c r="AG735" s="65"/>
    </row>
    <row r="736" spans="1:33" ht="12">
      <c r="A736" s="30">
        <v>41794.636585648201</v>
      </c>
      <c r="B736" s="109" t="s">
        <v>4600</v>
      </c>
      <c r="C736" s="121" t="s">
        <v>2137</v>
      </c>
      <c r="D736" s="109" t="s">
        <v>23</v>
      </c>
      <c r="E736" s="99" t="s">
        <v>82</v>
      </c>
      <c r="F736" s="109"/>
      <c r="G736" s="42">
        <v>41388</v>
      </c>
      <c r="H736" s="109" t="s">
        <v>4601</v>
      </c>
      <c r="I736" s="55" t="s">
        <v>4024</v>
      </c>
      <c r="J736" s="55" t="s">
        <v>213</v>
      </c>
      <c r="K736" s="98" t="s">
        <v>4025</v>
      </c>
      <c r="L736" s="109" t="s">
        <v>243</v>
      </c>
      <c r="M736" s="109" t="s">
        <v>4026</v>
      </c>
      <c r="N736" s="109" t="s">
        <v>32</v>
      </c>
      <c r="O736" s="109" t="s">
        <v>4602</v>
      </c>
      <c r="P736" s="109" t="s">
        <v>58</v>
      </c>
      <c r="Q736" s="55" t="s">
        <v>4603</v>
      </c>
      <c r="R736" s="109" t="s">
        <v>80</v>
      </c>
      <c r="S736" s="118" t="s">
        <v>37</v>
      </c>
      <c r="T736" s="109"/>
      <c r="U736" s="109" t="str">
        <f t="shared" si="11"/>
        <v>41388: Officer responded to a holdup at a Whataburger.The officer chased the fleeing gunman into a nearby residential neighborhood, where they exchanged fire. The officer was shot in the leg, and the suspect was shot multiple times. Both were hospitalized, and Smith died. http://www.star-telegram.com/2013/04/24/4799142/fort-worth-police-officer-shot.html?rh=1</v>
      </c>
      <c r="V736" s="98"/>
      <c r="W736" s="109">
        <v>739.1</v>
      </c>
      <c r="X736" s="109"/>
      <c r="Y736" s="109"/>
      <c r="Z736" s="109"/>
      <c r="AA736" s="109"/>
      <c r="AB736" s="109"/>
      <c r="AC736" s="113"/>
      <c r="AD736" s="29"/>
      <c r="AE736" s="29"/>
      <c r="AF736" s="29"/>
      <c r="AG736" s="65"/>
    </row>
    <row r="737" spans="1:33" ht="12">
      <c r="A737" s="30">
        <v>41794.7136805556</v>
      </c>
      <c r="B737" s="109" t="s">
        <v>4604</v>
      </c>
      <c r="C737" s="121" t="s">
        <v>420</v>
      </c>
      <c r="D737" s="109" t="s">
        <v>23</v>
      </c>
      <c r="E737" s="109" t="s">
        <v>24</v>
      </c>
      <c r="F737" s="109" t="s">
        <v>4605</v>
      </c>
      <c r="G737" s="42">
        <v>41389</v>
      </c>
      <c r="H737" s="109" t="s">
        <v>4606</v>
      </c>
      <c r="I737" s="55" t="s">
        <v>412</v>
      </c>
      <c r="J737" s="55" t="s">
        <v>413</v>
      </c>
      <c r="K737" s="98" t="s">
        <v>4607</v>
      </c>
      <c r="L737" s="109" t="s">
        <v>414</v>
      </c>
      <c r="M737" s="109" t="s">
        <v>415</v>
      </c>
      <c r="N737" s="109" t="s">
        <v>32</v>
      </c>
      <c r="O737" s="109" t="s">
        <v>4608</v>
      </c>
      <c r="P737" s="109" t="s">
        <v>36</v>
      </c>
      <c r="Q737" s="55" t="s">
        <v>4609</v>
      </c>
      <c r="R737" s="109" t="s">
        <v>80</v>
      </c>
      <c r="S737" s="118" t="s">
        <v>37</v>
      </c>
      <c r="T737" s="109"/>
      <c r="U737" s="109" t="str">
        <f t="shared" si="11"/>
        <v>41389: Kenzell Hobbs, 18, of North Little Rock, died of his injuries following a string of car burglaries and a manhunt that took place along University Avenue. http://www.thv11.com/news/article/262003/2/Suspect-shot-by-police-after-manhunt</v>
      </c>
      <c r="V737" s="98"/>
      <c r="W737" s="109">
        <v>740.1</v>
      </c>
      <c r="X737" s="109"/>
      <c r="Y737" s="109"/>
      <c r="Z737" s="109"/>
      <c r="AA737" s="109"/>
      <c r="AB737" s="109"/>
      <c r="AC737" s="113"/>
      <c r="AD737" s="29"/>
      <c r="AE737" s="29"/>
      <c r="AF737" s="29"/>
      <c r="AG737" s="65"/>
    </row>
    <row r="738" spans="1:33" ht="12">
      <c r="A738" s="30">
        <v>41794.721921296303</v>
      </c>
      <c r="B738" s="109" t="s">
        <v>4610</v>
      </c>
      <c r="C738" s="121" t="s">
        <v>647</v>
      </c>
      <c r="D738" s="109" t="s">
        <v>23</v>
      </c>
      <c r="E738" s="109" t="s">
        <v>24</v>
      </c>
      <c r="F738" s="109" t="s">
        <v>4611</v>
      </c>
      <c r="G738" s="42">
        <v>41388</v>
      </c>
      <c r="H738" s="109" t="s">
        <v>4612</v>
      </c>
      <c r="I738" s="55" t="s">
        <v>438</v>
      </c>
      <c r="J738" s="55" t="s">
        <v>439</v>
      </c>
      <c r="K738" s="98" t="s">
        <v>4613</v>
      </c>
      <c r="L738" s="109" t="s">
        <v>2515</v>
      </c>
      <c r="M738" s="109" t="s">
        <v>4614</v>
      </c>
      <c r="N738" s="109" t="s">
        <v>32</v>
      </c>
      <c r="O738" s="109" t="s">
        <v>4615</v>
      </c>
      <c r="P738" s="109" t="s">
        <v>36</v>
      </c>
      <c r="Q738" s="55" t="s">
        <v>4616</v>
      </c>
      <c r="R738" s="109" t="s">
        <v>80</v>
      </c>
      <c r="S738" s="118" t="s">
        <v>37</v>
      </c>
      <c r="T738" s="109"/>
      <c r="U738" s="109" t="str">
        <f t="shared" si="11"/>
        <v>41388: 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 http://newsone.com/2511226/cary-ball-jr-st-louis/</v>
      </c>
      <c r="V738" s="98"/>
      <c r="W738" s="109">
        <v>741.1</v>
      </c>
      <c r="X738" s="109"/>
      <c r="Y738" s="109"/>
      <c r="Z738" s="109"/>
      <c r="AA738" s="109"/>
      <c r="AB738" s="109"/>
      <c r="AC738" s="113"/>
      <c r="AD738" s="29"/>
      <c r="AE738" s="29"/>
      <c r="AF738" s="29"/>
      <c r="AG738" s="65"/>
    </row>
    <row r="739" spans="1:33" ht="12">
      <c r="A739" s="30">
        <v>41794.729351851798</v>
      </c>
      <c r="B739" s="109" t="s">
        <v>4617</v>
      </c>
      <c r="C739" s="121" t="s">
        <v>2375</v>
      </c>
      <c r="D739" s="109" t="s">
        <v>23</v>
      </c>
      <c r="E739" s="109" t="s">
        <v>24</v>
      </c>
      <c r="F739" s="109" t="s">
        <v>4618</v>
      </c>
      <c r="G739" s="42">
        <v>41388</v>
      </c>
      <c r="H739" s="109" t="s">
        <v>4619</v>
      </c>
      <c r="I739" s="55" t="s">
        <v>4620</v>
      </c>
      <c r="J739" s="55" t="s">
        <v>104</v>
      </c>
      <c r="K739" s="98" t="s">
        <v>4621</v>
      </c>
      <c r="L739" s="109" t="s">
        <v>4620</v>
      </c>
      <c r="M739" s="109" t="s">
        <v>4622</v>
      </c>
      <c r="N739" s="109" t="s">
        <v>32</v>
      </c>
      <c r="O739" s="109" t="s">
        <v>4623</v>
      </c>
      <c r="P739" s="109" t="s">
        <v>36</v>
      </c>
      <c r="Q739" s="55" t="s">
        <v>4624</v>
      </c>
      <c r="R739" s="109" t="s">
        <v>100</v>
      </c>
      <c r="S739" s="118" t="s">
        <v>37</v>
      </c>
      <c r="T739" s="109"/>
      <c r="U739" s="109" t="str">
        <f t="shared" si="11"/>
        <v>41388: Officers were called by a person who said a relative was threatening to kill them. Coleman was also suicidal. http://fox6now.com/2013/05/16/mpd-changes-response-to-incidents-involving-mentally-ill/</v>
      </c>
      <c r="V739" s="98"/>
      <c r="W739" s="109">
        <v>742.1</v>
      </c>
      <c r="X739" s="109"/>
      <c r="Y739" s="109"/>
      <c r="Z739" s="109"/>
      <c r="AA739" s="109"/>
      <c r="AB739" s="109"/>
      <c r="AC739" s="113"/>
      <c r="AD739" s="29"/>
      <c r="AE739" s="29"/>
      <c r="AF739" s="29"/>
      <c r="AG739" s="65"/>
    </row>
    <row r="740" spans="1:33" ht="12">
      <c r="A740" s="30">
        <v>41795.633194444403</v>
      </c>
      <c r="B740" s="109" t="s">
        <v>4625</v>
      </c>
      <c r="C740" s="121" t="s">
        <v>3734</v>
      </c>
      <c r="D740" s="109" t="s">
        <v>23</v>
      </c>
      <c r="E740" s="109" t="s">
        <v>173</v>
      </c>
      <c r="F740" s="109"/>
      <c r="G740" s="42">
        <v>41389</v>
      </c>
      <c r="H740" s="109" t="s">
        <v>4626</v>
      </c>
      <c r="I740" s="55" t="s">
        <v>4627</v>
      </c>
      <c r="J740" s="55" t="s">
        <v>85</v>
      </c>
      <c r="K740" s="98" t="s">
        <v>4628</v>
      </c>
      <c r="L740" s="109" t="s">
        <v>539</v>
      </c>
      <c r="M740" s="109" t="s">
        <v>4629</v>
      </c>
      <c r="N740" s="109" t="s">
        <v>32</v>
      </c>
      <c r="O740" s="109" t="s">
        <v>4630</v>
      </c>
      <c r="P740" s="109" t="s">
        <v>36</v>
      </c>
      <c r="Q740" s="55" t="s">
        <v>4631</v>
      </c>
      <c r="R740" s="109" t="s">
        <v>100</v>
      </c>
      <c r="S740" s="118" t="s">
        <v>37</v>
      </c>
      <c r="T740" s="109"/>
      <c r="U740" s="109" t="str">
        <f t="shared" si="11"/>
        <v>41389: 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 http://homicide.latimes.com/post/felipe-corrales/</v>
      </c>
      <c r="V740" s="98"/>
      <c r="W740" s="109">
        <v>743.1</v>
      </c>
      <c r="X740" s="109"/>
      <c r="Y740" s="109"/>
      <c r="Z740" s="109"/>
      <c r="AA740" s="109"/>
      <c r="AB740" s="109"/>
      <c r="AC740" s="113"/>
      <c r="AD740" s="29"/>
      <c r="AE740" s="29"/>
      <c r="AF740" s="29"/>
      <c r="AG740" s="65"/>
    </row>
    <row r="741" spans="1:33" ht="12">
      <c r="A741" s="30">
        <v>41795.713900463001</v>
      </c>
      <c r="B741" s="109" t="s">
        <v>4632</v>
      </c>
      <c r="C741" s="121" t="s">
        <v>826</v>
      </c>
      <c r="D741" s="109" t="s">
        <v>23</v>
      </c>
      <c r="E741" s="99" t="s">
        <v>82</v>
      </c>
      <c r="F741" s="109"/>
      <c r="G741" s="42">
        <v>41290</v>
      </c>
      <c r="H741" s="109" t="s">
        <v>4633</v>
      </c>
      <c r="I741" s="55" t="s">
        <v>1693</v>
      </c>
      <c r="J741" s="55" t="s">
        <v>1694</v>
      </c>
      <c r="K741" s="98" t="s">
        <v>4634</v>
      </c>
      <c r="L741" s="109" t="s">
        <v>1693</v>
      </c>
      <c r="M741" s="109" t="s">
        <v>1696</v>
      </c>
      <c r="N741" s="109" t="s">
        <v>32</v>
      </c>
      <c r="O741" s="109" t="s">
        <v>4635</v>
      </c>
      <c r="P741" s="109" t="s">
        <v>58</v>
      </c>
      <c r="Q741" s="55" t="s">
        <v>4636</v>
      </c>
      <c r="R741" s="109" t="s">
        <v>80</v>
      </c>
      <c r="S741" s="118" t="s">
        <v>37</v>
      </c>
      <c r="T741" s="109"/>
      <c r="U741" s="109" t="str">
        <f t="shared" si="11"/>
        <v>41290: Montoya was shot after an hours-long, high-speed chase in a stolen pickup truck. Shots were fired from the stolen truck at police. http://www.denverda.org/News_Release/Decision_Letters/January16%202013ShootingInvestigation.pdf</v>
      </c>
      <c r="V741" s="98"/>
      <c r="W741" s="109">
        <v>744.1</v>
      </c>
      <c r="X741" s="109"/>
      <c r="Y741" s="109"/>
      <c r="Z741" s="109"/>
      <c r="AA741" s="109"/>
      <c r="AB741" s="109"/>
      <c r="AC741" s="113"/>
      <c r="AD741" s="29"/>
      <c r="AE741" s="29"/>
      <c r="AF741" s="29"/>
      <c r="AG741" s="65"/>
    </row>
    <row r="742" spans="1:33" ht="12">
      <c r="A742" s="30">
        <v>41795.724560185197</v>
      </c>
      <c r="B742" s="109" t="s">
        <v>4637</v>
      </c>
      <c r="C742" s="121" t="s">
        <v>420</v>
      </c>
      <c r="D742" s="109" t="s">
        <v>23</v>
      </c>
      <c r="E742" s="109" t="s">
        <v>24</v>
      </c>
      <c r="F742" s="109" t="s">
        <v>4638</v>
      </c>
      <c r="G742" s="42">
        <v>41390</v>
      </c>
      <c r="H742" s="109" t="s">
        <v>4639</v>
      </c>
      <c r="I742" s="55" t="s">
        <v>4640</v>
      </c>
      <c r="J742" s="55" t="s">
        <v>213</v>
      </c>
      <c r="K742" s="98" t="s">
        <v>4641</v>
      </c>
      <c r="L742" s="109" t="s">
        <v>819</v>
      </c>
      <c r="M742" s="109" t="s">
        <v>829</v>
      </c>
      <c r="N742" s="109" t="s">
        <v>32</v>
      </c>
      <c r="O742" s="109" t="s">
        <v>4642</v>
      </c>
      <c r="P742" s="109" t="s">
        <v>36</v>
      </c>
      <c r="Q742" s="55" t="s">
        <v>4643</v>
      </c>
      <c r="R742" s="109" t="s">
        <v>80</v>
      </c>
      <c r="S742" s="118" t="s">
        <v>37</v>
      </c>
      <c r="T742" s="109"/>
      <c r="U742" s="109" t="str">
        <f t="shared" si="11"/>
        <v>41390: 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 http://www.yourhoustonnews.com/humble/news/names-of-alleged-bank-robbers-dead-and-alive-released/article_53a2a534-b262-11e2-8901-0019bb2963f4.html</v>
      </c>
      <c r="V742" s="98"/>
      <c r="W742" s="109">
        <v>745.1</v>
      </c>
      <c r="X742" s="109"/>
      <c r="Y742" s="109"/>
      <c r="Z742" s="109"/>
      <c r="AA742" s="109"/>
      <c r="AB742" s="109"/>
      <c r="AC742" s="113"/>
      <c r="AD742" s="29"/>
      <c r="AE742" s="29"/>
      <c r="AF742" s="29"/>
      <c r="AG742" s="65"/>
    </row>
    <row r="743" spans="1:33" ht="12">
      <c r="A743" s="30">
        <v>41795.745000000003</v>
      </c>
      <c r="B743" s="109" t="s">
        <v>4644</v>
      </c>
      <c r="C743" s="121" t="s">
        <v>1384</v>
      </c>
      <c r="D743" s="109" t="s">
        <v>23</v>
      </c>
      <c r="E743" s="109" t="s">
        <v>24</v>
      </c>
      <c r="F743" s="109" t="s">
        <v>4645</v>
      </c>
      <c r="G743" s="42">
        <v>40693</v>
      </c>
      <c r="H743" s="109" t="s">
        <v>4646</v>
      </c>
      <c r="I743" s="55" t="s">
        <v>212</v>
      </c>
      <c r="J743" s="55" t="s">
        <v>213</v>
      </c>
      <c r="K743" s="98" t="s">
        <v>4647</v>
      </c>
      <c r="L743" s="109" t="s">
        <v>215</v>
      </c>
      <c r="M743" s="109" t="s">
        <v>216</v>
      </c>
      <c r="N743" s="109" t="s">
        <v>32</v>
      </c>
      <c r="O743" s="109" t="s">
        <v>4648</v>
      </c>
      <c r="P743" s="109" t="s">
        <v>58</v>
      </c>
      <c r="Q743" s="55" t="s">
        <v>4649</v>
      </c>
      <c r="R743" s="109" t="s">
        <v>80</v>
      </c>
      <c r="S743" s="118" t="s">
        <v>37</v>
      </c>
      <c r="T743" s="109"/>
      <c r="U743" s="109" t="str">
        <f t="shared" si="11"/>
        <v>40693: Officers Jeffrey Rodriguez and Nathan Wagner were patrolling the area looking for car burglars, and they began to follow Carter and the teen because the officers believed the pair were acting suspiciously. Authorities said that as the officers approached a red Oldsmobile Alero sedan, the driver started the engine and began fleeing in the car, hitting one of the officers with the car. The second officer began firing his .40 caliber pistol at the vehicle until they were out of range. The driver was shot in the arm and fled the scene, abandoning the vehicle a few blocks away. Carter was found dead in the passenger's seat. http://www.statesman.com/news/news/local/man-was-shot-four-times-by-police-including-in-b-1/nRgWN/</v>
      </c>
      <c r="V743" s="98"/>
      <c r="W743" s="109">
        <v>746.1</v>
      </c>
      <c r="X743" s="109"/>
      <c r="Y743" s="109"/>
      <c r="Z743" s="109"/>
      <c r="AA743" s="109"/>
      <c r="AB743" s="109"/>
      <c r="AC743" s="113"/>
      <c r="AD743" s="29"/>
      <c r="AE743" s="29"/>
      <c r="AF743" s="29"/>
      <c r="AG743" s="65"/>
    </row>
    <row r="744" spans="1:33" ht="12">
      <c r="A744" s="30">
        <v>41795.767858796302</v>
      </c>
      <c r="B744" s="109" t="s">
        <v>4650</v>
      </c>
      <c r="C744" s="121" t="s">
        <v>1924</v>
      </c>
      <c r="D744" s="109" t="s">
        <v>91</v>
      </c>
      <c r="E744" s="99" t="s">
        <v>82</v>
      </c>
      <c r="F744" s="109"/>
      <c r="G744" s="42">
        <v>41391</v>
      </c>
      <c r="H744" s="109" t="s">
        <v>4651</v>
      </c>
      <c r="I744" s="55" t="s">
        <v>203</v>
      </c>
      <c r="J744" s="55" t="s">
        <v>85</v>
      </c>
      <c r="K744" s="98" t="s">
        <v>4652</v>
      </c>
      <c r="L744" s="109" t="s">
        <v>203</v>
      </c>
      <c r="M744" s="109" t="s">
        <v>205</v>
      </c>
      <c r="N744" s="109" t="s">
        <v>32</v>
      </c>
      <c r="O744" s="109" t="s">
        <v>4653</v>
      </c>
      <c r="P744" s="109" t="s">
        <v>36</v>
      </c>
      <c r="Q744" s="55" t="s">
        <v>4654</v>
      </c>
      <c r="R744" s="109" t="s">
        <v>100</v>
      </c>
      <c r="S744" s="118" t="s">
        <v>37</v>
      </c>
      <c r="T744" s="109"/>
      <c r="U744" s="109" t="str">
        <f t="shared" si="11"/>
        <v>41391: Officials identified the woman shot and killed Saturday by a San Diego police officer after she allegedly stabbed her boyfriend and 9-year-old son and raised the knife at the officer. According to witnesses, she was screaming religious words about judgement day. http://www.nbcsandiego.com/news/local/Officer-Involved-Shooting-Suspect-Identified-Maria-Zarco-205403401.html</v>
      </c>
      <c r="V744" s="98"/>
      <c r="W744" s="109">
        <v>747.1</v>
      </c>
      <c r="X744" s="109"/>
      <c r="Y744" s="109"/>
      <c r="Z744" s="109"/>
      <c r="AA744" s="109"/>
      <c r="AB744" s="109"/>
      <c r="AC744" s="113"/>
      <c r="AD744" s="29"/>
      <c r="AE744" s="29"/>
      <c r="AF744" s="29"/>
      <c r="AG744" s="65"/>
    </row>
    <row r="745" spans="1:33" ht="12">
      <c r="A745" s="30">
        <v>41795.774085648103</v>
      </c>
      <c r="B745" s="109" t="s">
        <v>4655</v>
      </c>
      <c r="C745" s="121" t="s">
        <v>1135</v>
      </c>
      <c r="D745" s="109" t="s">
        <v>23</v>
      </c>
      <c r="E745" s="109" t="s">
        <v>24</v>
      </c>
      <c r="F745" s="109" t="s">
        <v>4656</v>
      </c>
      <c r="G745" s="42">
        <v>41391</v>
      </c>
      <c r="H745" s="109" t="s">
        <v>4657</v>
      </c>
      <c r="I745" s="55" t="s">
        <v>4658</v>
      </c>
      <c r="J745" s="55" t="s">
        <v>233</v>
      </c>
      <c r="K745" s="98" t="s">
        <v>4659</v>
      </c>
      <c r="L745" s="109" t="s">
        <v>4660</v>
      </c>
      <c r="M745" s="109" t="s">
        <v>4661</v>
      </c>
      <c r="N745" s="109" t="s">
        <v>32</v>
      </c>
      <c r="O745" s="109" t="s">
        <v>4662</v>
      </c>
      <c r="P745" s="109" t="s">
        <v>36</v>
      </c>
      <c r="Q745" s="55" t="s">
        <v>4663</v>
      </c>
      <c r="R745" s="109" t="s">
        <v>80</v>
      </c>
      <c r="S745" s="118" t="s">
        <v>37</v>
      </c>
      <c r="T745" s="109"/>
      <c r="U745" s="109" t="str">
        <f t="shared" si="11"/>
        <v>41391: Haney ran from a traffic stop, carrying a gun, police said. They chased him down an alley, shooting and killing him. http://wane.com/2013/04/27/man-fatally-shot-by-police-on-spatz-avenue-identified/</v>
      </c>
      <c r="V745" s="98"/>
      <c r="W745" s="109">
        <v>748.1</v>
      </c>
      <c r="X745" s="109"/>
      <c r="Y745" s="109"/>
      <c r="Z745" s="109"/>
      <c r="AA745" s="109"/>
      <c r="AB745" s="109"/>
      <c r="AC745" s="113"/>
      <c r="AD745" s="29"/>
      <c r="AE745" s="29"/>
      <c r="AF745" s="29"/>
      <c r="AG745" s="65"/>
    </row>
    <row r="746" spans="1:33" ht="12">
      <c r="A746" s="30">
        <v>41795.800532407397</v>
      </c>
      <c r="B746" s="109" t="s">
        <v>4664</v>
      </c>
      <c r="C746" s="121" t="s">
        <v>1284</v>
      </c>
      <c r="D746" s="109" t="s">
        <v>23</v>
      </c>
      <c r="E746" s="99" t="s">
        <v>82</v>
      </c>
      <c r="F746" s="109"/>
      <c r="G746" s="42">
        <v>41756</v>
      </c>
      <c r="H746" s="109" t="s">
        <v>4665</v>
      </c>
      <c r="I746" s="55" t="s">
        <v>4666</v>
      </c>
      <c r="J746" s="55" t="s">
        <v>1757</v>
      </c>
      <c r="K746" s="98" t="s">
        <v>4667</v>
      </c>
      <c r="L746" s="109" t="s">
        <v>4590</v>
      </c>
      <c r="M746" s="109" t="s">
        <v>4668</v>
      </c>
      <c r="N746" s="109" t="s">
        <v>32</v>
      </c>
      <c r="O746" s="109" t="s">
        <v>4669</v>
      </c>
      <c r="P746" s="109" t="s">
        <v>36</v>
      </c>
      <c r="Q746" s="55" t="s">
        <v>4670</v>
      </c>
      <c r="R746" s="109" t="s">
        <v>36</v>
      </c>
      <c r="S746" s="118" t="s">
        <v>37</v>
      </c>
      <c r="T746" s="109"/>
      <c r="U746" s="109" t="str">
        <f t="shared" si="11"/>
        <v>41756: Police say Davis shot a woman multiple times at a Lexington gas station and after a pursuit was himself shot and killed by a Scott County sheriff's deputy. http://www.kentucky.com/2013/04/27/2617868/scott-county-deputy-shoots-man.html</v>
      </c>
      <c r="V746" s="98"/>
      <c r="W746" s="109">
        <v>749.1</v>
      </c>
      <c r="X746" s="109"/>
      <c r="Y746" s="109"/>
      <c r="Z746" s="109"/>
      <c r="AA746" s="109"/>
      <c r="AB746" s="109"/>
      <c r="AC746" s="113"/>
      <c r="AD746" s="29"/>
      <c r="AE746" s="29"/>
      <c r="AF746" s="29"/>
      <c r="AG746" s="65"/>
    </row>
    <row r="747" spans="1:33" ht="12">
      <c r="A747" s="30">
        <v>41795.8230092593</v>
      </c>
      <c r="B747" s="109" t="s">
        <v>4671</v>
      </c>
      <c r="C747" s="121" t="s">
        <v>488</v>
      </c>
      <c r="D747" s="109" t="s">
        <v>23</v>
      </c>
      <c r="E747" s="99" t="s">
        <v>82</v>
      </c>
      <c r="F747" s="109"/>
      <c r="G747" s="42">
        <v>41392</v>
      </c>
      <c r="H747" s="109" t="s">
        <v>4672</v>
      </c>
      <c r="I747" s="55" t="s">
        <v>2554</v>
      </c>
      <c r="J747" s="55" t="s">
        <v>85</v>
      </c>
      <c r="K747" s="98" t="s">
        <v>4673</v>
      </c>
      <c r="L747" s="109" t="s">
        <v>539</v>
      </c>
      <c r="M747" s="109" t="s">
        <v>2556</v>
      </c>
      <c r="N747" s="109" t="s">
        <v>32</v>
      </c>
      <c r="O747" s="109" t="s">
        <v>4674</v>
      </c>
      <c r="P747" s="109" t="s">
        <v>36</v>
      </c>
      <c r="Q747" s="55" t="s">
        <v>4675</v>
      </c>
      <c r="R747" s="109" t="s">
        <v>36</v>
      </c>
      <c r="S747" s="118" t="s">
        <v>37</v>
      </c>
      <c r="T747" s="109"/>
      <c r="U747" s="109" t="str">
        <f t="shared" si="11"/>
        <v>41392: The Long Beach Police Department responded to reports of a man with a gun. After locating the a suspect matching the description, a foot pursuit began. During the chase, police said, the suspect produced a handgun, at which time police shot the man. http://www.presstelegram.com/general-news/20130501/man-shot-by-long-beach-police-on-sunday-identified</v>
      </c>
      <c r="V747" s="98"/>
      <c r="W747" s="109">
        <v>750.1</v>
      </c>
      <c r="X747" s="109"/>
      <c r="Y747" s="109"/>
      <c r="Z747" s="109"/>
      <c r="AA747" s="109"/>
      <c r="AB747" s="109"/>
      <c r="AC747" s="113"/>
      <c r="AD747" s="29"/>
      <c r="AE747" s="29"/>
      <c r="AF747" s="29"/>
      <c r="AG747" s="65"/>
    </row>
    <row r="748" spans="1:33" ht="12">
      <c r="A748" s="30">
        <v>41795.831087963001</v>
      </c>
      <c r="B748" s="109" t="s">
        <v>4676</v>
      </c>
      <c r="C748" s="121" t="s">
        <v>3656</v>
      </c>
      <c r="D748" s="109" t="s">
        <v>23</v>
      </c>
      <c r="E748" s="109" t="s">
        <v>40</v>
      </c>
      <c r="F748" s="109" t="s">
        <v>4677</v>
      </c>
      <c r="G748" s="42">
        <v>41391</v>
      </c>
      <c r="H748" s="109" t="s">
        <v>4678</v>
      </c>
      <c r="I748" s="55" t="s">
        <v>4620</v>
      </c>
      <c r="J748" s="55" t="s">
        <v>104</v>
      </c>
      <c r="K748" s="98" t="s">
        <v>4679</v>
      </c>
      <c r="L748" s="109" t="s">
        <v>4620</v>
      </c>
      <c r="M748" s="109" t="s">
        <v>4622</v>
      </c>
      <c r="N748" s="109" t="s">
        <v>32</v>
      </c>
      <c r="O748" s="109" t="s">
        <v>4680</v>
      </c>
      <c r="P748" s="109" t="s">
        <v>36</v>
      </c>
      <c r="Q748" s="55" t="s">
        <v>4681</v>
      </c>
      <c r="R748" s="109" t="s">
        <v>36</v>
      </c>
      <c r="S748" s="118" t="s">
        <v>37</v>
      </c>
      <c r="T748" s="109"/>
      <c r="U748" s="109" t="str">
        <f t="shared" si="11"/>
        <v>41391: Police say officers found Nowicki standing outside holding two butcher knives. They say he ignored commands to drop the knives and began advancing on the officers, one of whom opened fire. http://www.jsonline.com/news/milwaukee/milwaukee-police-identify-man-shot-by-officers-after-threats-rs9onnl-205281201.html</v>
      </c>
      <c r="V748" s="98"/>
      <c r="W748" s="109">
        <v>751.1</v>
      </c>
      <c r="X748" s="109"/>
      <c r="Y748" s="109"/>
      <c r="Z748" s="109"/>
      <c r="AA748" s="109"/>
      <c r="AB748" s="109"/>
      <c r="AC748" s="113"/>
      <c r="AD748" s="29"/>
      <c r="AE748" s="29"/>
      <c r="AF748" s="29"/>
      <c r="AG748" s="65"/>
    </row>
    <row r="749" spans="1:33" ht="12">
      <c r="A749" s="30">
        <v>41795.841261574104</v>
      </c>
      <c r="B749" s="109" t="s">
        <v>4682</v>
      </c>
      <c r="C749" s="121" t="s">
        <v>1145</v>
      </c>
      <c r="D749" s="109" t="s">
        <v>91</v>
      </c>
      <c r="E749" s="109" t="s">
        <v>40</v>
      </c>
      <c r="F749" s="109" t="s">
        <v>4683</v>
      </c>
      <c r="G749" s="42">
        <v>41392</v>
      </c>
      <c r="H749" s="109" t="s">
        <v>4684</v>
      </c>
      <c r="I749" s="55" t="s">
        <v>4685</v>
      </c>
      <c r="J749" s="55" t="s">
        <v>28</v>
      </c>
      <c r="K749" s="98" t="s">
        <v>4686</v>
      </c>
      <c r="L749" s="109" t="s">
        <v>4687</v>
      </c>
      <c r="M749" s="109" t="s">
        <v>4688</v>
      </c>
      <c r="N749" s="109" t="s">
        <v>32</v>
      </c>
      <c r="O749" s="109" t="s">
        <v>4689</v>
      </c>
      <c r="P749" s="109" t="s">
        <v>36</v>
      </c>
      <c r="Q749" s="55" t="s">
        <v>4690</v>
      </c>
      <c r="R749" s="109" t="s">
        <v>100</v>
      </c>
      <c r="S749" s="118" t="s">
        <v>37</v>
      </c>
      <c r="T749" s="109"/>
      <c r="U749" s="109" t="str">
        <f t="shared" si="11"/>
        <v>41392: 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 http://tbo.com/pinellas-county/st-pete-police-id-mentally-ill-woman-officer-shot-and-killed-b82484836z1</v>
      </c>
      <c r="V749" s="98"/>
      <c r="W749" s="109">
        <v>752.1</v>
      </c>
      <c r="X749" s="109"/>
      <c r="Y749" s="109"/>
      <c r="Z749" s="109"/>
      <c r="AA749" s="109"/>
      <c r="AB749" s="109"/>
      <c r="AC749" s="113"/>
      <c r="AD749" s="29"/>
      <c r="AE749" s="29"/>
      <c r="AF749" s="29"/>
      <c r="AG749" s="65"/>
    </row>
    <row r="750" spans="1:33" ht="12">
      <c r="A750" s="30">
        <v>41795.862465277802</v>
      </c>
      <c r="B750" s="109" t="s">
        <v>4691</v>
      </c>
      <c r="C750" s="121" t="s">
        <v>3777</v>
      </c>
      <c r="D750" s="109" t="s">
        <v>23</v>
      </c>
      <c r="E750" s="109" t="s">
        <v>173</v>
      </c>
      <c r="F750" s="109"/>
      <c r="G750" s="42">
        <v>41352</v>
      </c>
      <c r="H750" s="109" t="s">
        <v>4692</v>
      </c>
      <c r="I750" s="55" t="s">
        <v>430</v>
      </c>
      <c r="J750" s="55" t="s">
        <v>431</v>
      </c>
      <c r="K750" s="98" t="s">
        <v>4693</v>
      </c>
      <c r="L750" s="109" t="s">
        <v>432</v>
      </c>
      <c r="M750" s="109" t="s">
        <v>4044</v>
      </c>
      <c r="N750" s="109" t="s">
        <v>32</v>
      </c>
      <c r="O750" s="109" t="s">
        <v>4694</v>
      </c>
      <c r="P750" s="109" t="s">
        <v>58</v>
      </c>
      <c r="Q750" s="55" t="s">
        <v>4695</v>
      </c>
      <c r="R750" s="109" t="s">
        <v>80</v>
      </c>
      <c r="S750" s="118" t="s">
        <v>37</v>
      </c>
      <c r="T750" s="109"/>
      <c r="U750" s="109" t="str">
        <f t="shared" si="11"/>
        <v>41352: Officers were looking for a parole violator. Police said when the officers arrived Ontiveros began firing shots at them. The officers ducked for cover and returned fire. Ontiveros was shot and killed. http://fox13now.com/2013/04/29/fatal-police-shooting-deemed-justified/</v>
      </c>
      <c r="V750" s="98"/>
      <c r="W750" s="109">
        <v>753.1</v>
      </c>
      <c r="X750" s="109"/>
      <c r="Y750" s="109"/>
      <c r="Z750" s="109"/>
      <c r="AA750" s="109"/>
      <c r="AB750" s="109"/>
      <c r="AC750" s="113"/>
      <c r="AD750" s="29"/>
      <c r="AE750" s="29"/>
      <c r="AF750" s="29"/>
      <c r="AG750" s="65"/>
    </row>
    <row r="751" spans="1:33" ht="12">
      <c r="A751" s="30">
        <v>41795.8676851852</v>
      </c>
      <c r="B751" s="109" t="s">
        <v>4696</v>
      </c>
      <c r="C751" s="121" t="s">
        <v>1284</v>
      </c>
      <c r="D751" s="109" t="s">
        <v>23</v>
      </c>
      <c r="E751" s="109" t="s">
        <v>173</v>
      </c>
      <c r="F751" s="109" t="s">
        <v>4697</v>
      </c>
      <c r="G751" s="42">
        <v>41064</v>
      </c>
      <c r="H751" s="109" t="s">
        <v>4698</v>
      </c>
      <c r="I751" s="55" t="s">
        <v>203</v>
      </c>
      <c r="J751" s="55" t="s">
        <v>85</v>
      </c>
      <c r="K751" s="98" t="s">
        <v>4699</v>
      </c>
      <c r="L751" s="109" t="s">
        <v>203</v>
      </c>
      <c r="M751" s="109" t="s">
        <v>205</v>
      </c>
      <c r="N751" s="109" t="s">
        <v>32</v>
      </c>
      <c r="O751" s="109" t="s">
        <v>4700</v>
      </c>
      <c r="P751" s="109" t="s">
        <v>36</v>
      </c>
      <c r="Q751" s="55" t="s">
        <v>4701</v>
      </c>
      <c r="R751" s="109" t="s">
        <v>36</v>
      </c>
      <c r="S751" s="118" t="s">
        <v>37</v>
      </c>
      <c r="T751" s="109"/>
      <c r="U751" s="109" t="str">
        <f t="shared" si="11"/>
        <v>41064: Ortega died after being shot twice during a struggle with Officer Jonathan McCarthy after Ortega’s wife called police to the couple’s Flanders Drive home. http://www.utsandiego.com/news/2013/apr/29/domestic-violence-police-fatal-shooting/</v>
      </c>
      <c r="V751" s="98"/>
      <c r="W751" s="109">
        <v>754.1</v>
      </c>
      <c r="X751" s="109"/>
      <c r="Y751" s="109"/>
      <c r="Z751" s="109"/>
      <c r="AA751" s="109"/>
      <c r="AB751" s="109"/>
      <c r="AC751" s="113"/>
      <c r="AD751" s="29"/>
      <c r="AE751" s="29"/>
      <c r="AF751" s="29"/>
      <c r="AG751" s="65"/>
    </row>
    <row r="752" spans="1:33" ht="12">
      <c r="A752" s="30">
        <v>41795.878136574102</v>
      </c>
      <c r="B752" s="109" t="s">
        <v>4702</v>
      </c>
      <c r="C752" s="121" t="s">
        <v>1853</v>
      </c>
      <c r="D752" s="109" t="s">
        <v>23</v>
      </c>
      <c r="E752" s="109" t="s">
        <v>40</v>
      </c>
      <c r="F752" s="109" t="s">
        <v>4703</v>
      </c>
      <c r="G752" s="42">
        <v>41391</v>
      </c>
      <c r="H752" s="109" t="s">
        <v>4704</v>
      </c>
      <c r="I752" s="55" t="s">
        <v>4705</v>
      </c>
      <c r="J752" s="55" t="s">
        <v>413</v>
      </c>
      <c r="K752" s="98" t="s">
        <v>4706</v>
      </c>
      <c r="L752" s="109" t="s">
        <v>4707</v>
      </c>
      <c r="M752" s="109" t="s">
        <v>4708</v>
      </c>
      <c r="N752" s="109" t="s">
        <v>32</v>
      </c>
      <c r="O752" s="109" t="s">
        <v>4709</v>
      </c>
      <c r="P752" s="109" t="s">
        <v>36</v>
      </c>
      <c r="Q752" s="55" t="s">
        <v>4710</v>
      </c>
      <c r="R752" s="109" t="s">
        <v>80</v>
      </c>
      <c r="S752" s="118" t="s">
        <v>37</v>
      </c>
      <c r="T752" s="109"/>
      <c r="U752" s="109" t="str">
        <f t="shared" si="11"/>
        <v>41391: Accused of shooting his wife, Lawrence was killed by officers during the investigation into the incident. http://www.areawidenews.com/story/1964948.html</v>
      </c>
      <c r="V752" s="98"/>
      <c r="W752" s="109">
        <v>755.1</v>
      </c>
      <c r="X752" s="109"/>
      <c r="Y752" s="109"/>
      <c r="Z752" s="109"/>
      <c r="AA752" s="109"/>
      <c r="AB752" s="109"/>
      <c r="AC752" s="113"/>
      <c r="AD752" s="29"/>
      <c r="AE752" s="29"/>
      <c r="AF752" s="29"/>
      <c r="AG752" s="65"/>
    </row>
    <row r="753" spans="1:33" ht="12">
      <c r="A753" s="30">
        <v>41795.885347222204</v>
      </c>
      <c r="B753" s="109" t="s">
        <v>4711</v>
      </c>
      <c r="C753" s="121" t="s">
        <v>1255</v>
      </c>
      <c r="D753" s="109" t="s">
        <v>23</v>
      </c>
      <c r="E753" s="109" t="s">
        <v>24</v>
      </c>
      <c r="F753" s="109" t="s">
        <v>4712</v>
      </c>
      <c r="G753" s="42">
        <v>41396</v>
      </c>
      <c r="H753" s="109" t="s">
        <v>4713</v>
      </c>
      <c r="I753" s="55" t="s">
        <v>4658</v>
      </c>
      <c r="J753" s="55" t="s">
        <v>233</v>
      </c>
      <c r="K753" s="98" t="s">
        <v>4714</v>
      </c>
      <c r="L753" s="109" t="s">
        <v>4660</v>
      </c>
      <c r="M753" s="109" t="s">
        <v>4661</v>
      </c>
      <c r="N753" s="109" t="s">
        <v>32</v>
      </c>
      <c r="O753" s="109" t="s">
        <v>4715</v>
      </c>
      <c r="P753" s="109" t="s">
        <v>36</v>
      </c>
      <c r="Q753" s="55" t="s">
        <v>4716</v>
      </c>
      <c r="R753" s="109" t="s">
        <v>219</v>
      </c>
      <c r="S753" s="118" t="s">
        <v>37</v>
      </c>
      <c r="T753" s="109"/>
      <c r="U753" s="109" t="str">
        <f t="shared" si="11"/>
        <v>41396: Officers went to the house because of a disturbance. Koontz was on drugs and suicidal, and started shoot at police before they got in the house. He made a break for it in a car, chasing an officer across a neighbor's lawn in the car. He got out of the car and was shot and killed. http://wane.com/2013/05/03/gunman-idd-in-fatal-police-shooting/</v>
      </c>
      <c r="V753" s="98"/>
      <c r="W753" s="109">
        <v>756.1</v>
      </c>
      <c r="X753" s="109"/>
      <c r="Y753" s="109"/>
      <c r="Z753" s="109"/>
      <c r="AA753" s="109"/>
      <c r="AB753" s="109"/>
      <c r="AC753" s="113"/>
      <c r="AD753" s="29"/>
      <c r="AE753" s="29"/>
      <c r="AF753" s="29"/>
      <c r="AG753" s="65"/>
    </row>
    <row r="754" spans="1:33" ht="12">
      <c r="A754" s="30">
        <v>41796.428935185198</v>
      </c>
      <c r="B754" s="109" t="s">
        <v>4717</v>
      </c>
      <c r="C754" s="121" t="s">
        <v>3734</v>
      </c>
      <c r="D754" s="109" t="s">
        <v>23</v>
      </c>
      <c r="E754" s="109" t="s">
        <v>24</v>
      </c>
      <c r="F754" s="109" t="s">
        <v>4718</v>
      </c>
      <c r="G754" s="42">
        <v>41353</v>
      </c>
      <c r="H754" s="109" t="s">
        <v>4719</v>
      </c>
      <c r="I754" s="55" t="s">
        <v>4658</v>
      </c>
      <c r="J754" s="55" t="s">
        <v>233</v>
      </c>
      <c r="K754" s="98" t="s">
        <v>4659</v>
      </c>
      <c r="L754" s="109" t="s">
        <v>4660</v>
      </c>
      <c r="M754" s="109" t="s">
        <v>4661</v>
      </c>
      <c r="N754" s="109" t="s">
        <v>32</v>
      </c>
      <c r="O754" s="109" t="s">
        <v>4720</v>
      </c>
      <c r="P754" s="109" t="s">
        <v>36</v>
      </c>
      <c r="Q754" s="55" t="s">
        <v>4721</v>
      </c>
      <c r="R754" s="109" t="s">
        <v>80</v>
      </c>
      <c r="S754" s="118" t="s">
        <v>37</v>
      </c>
      <c r="T754" s="109"/>
      <c r="U754" s="109" t="str">
        <f t="shared" si="11"/>
        <v>41353: Knight allegedly shot a woman before taking a child hostage. After several hours, SWAT shot Knight, killing him. The child was removed unharmed. http://wane.com/2013/03/20/3-year-old-safe-after-police-kill-hostage-taker-murder-suspect/</v>
      </c>
      <c r="V754" s="98"/>
      <c r="W754" s="109">
        <v>757.1</v>
      </c>
      <c r="X754" s="109"/>
      <c r="Y754" s="109"/>
      <c r="Z754" s="109"/>
      <c r="AA754" s="109"/>
      <c r="AB754" s="109"/>
      <c r="AC754" s="113"/>
      <c r="AD754" s="29"/>
      <c r="AE754" s="29"/>
      <c r="AF754" s="29"/>
      <c r="AG754" s="65"/>
    </row>
    <row r="755" spans="1:33" ht="12">
      <c r="A755" s="30">
        <v>41796.438240740703</v>
      </c>
      <c r="B755" s="109" t="s">
        <v>4722</v>
      </c>
      <c r="C755" s="121" t="s">
        <v>488</v>
      </c>
      <c r="D755" s="109" t="s">
        <v>23</v>
      </c>
      <c r="E755" s="109" t="s">
        <v>24</v>
      </c>
      <c r="F755" s="109" t="s">
        <v>4723</v>
      </c>
      <c r="G755" s="42">
        <v>41325</v>
      </c>
      <c r="H755" s="109" t="s">
        <v>4724</v>
      </c>
      <c r="I755" s="55" t="s">
        <v>4658</v>
      </c>
      <c r="J755" s="55" t="s">
        <v>233</v>
      </c>
      <c r="K755" s="98" t="s">
        <v>4725</v>
      </c>
      <c r="L755" s="109" t="s">
        <v>4660</v>
      </c>
      <c r="M755" s="109" t="s">
        <v>4661</v>
      </c>
      <c r="N755" s="109" t="s">
        <v>32</v>
      </c>
      <c r="O755" s="109" t="s">
        <v>4726</v>
      </c>
      <c r="P755" s="109" t="s">
        <v>58</v>
      </c>
      <c r="Q755" s="55" t="s">
        <v>4727</v>
      </c>
      <c r="R755" s="109" t="s">
        <v>80</v>
      </c>
      <c r="S755" s="118" t="s">
        <v>37</v>
      </c>
      <c r="T755" s="109"/>
      <c r="U755" s="109" t="str">
        <f t="shared" si="11"/>
        <v>41325: Wattley was killed after he allegedly robbed a drugstore, fled the scene and pointed an assault rifle at two officers, police said. http://www.journalgazette.com/article/20130221/LOCAL07/302219987</v>
      </c>
      <c r="V755" s="98"/>
      <c r="W755" s="109">
        <v>758.1</v>
      </c>
      <c r="X755" s="109"/>
      <c r="Y755" s="109"/>
      <c r="Z755" s="109"/>
      <c r="AA755" s="109"/>
      <c r="AB755" s="109"/>
      <c r="AC755" s="113"/>
      <c r="AD755" s="29"/>
      <c r="AE755" s="29"/>
      <c r="AF755" s="29"/>
      <c r="AG755" s="65"/>
    </row>
    <row r="756" spans="1:33" ht="12">
      <c r="A756" s="30">
        <v>41796.465358796297</v>
      </c>
      <c r="B756" s="109" t="s">
        <v>4728</v>
      </c>
      <c r="C756" s="121" t="s">
        <v>1924</v>
      </c>
      <c r="D756" s="109" t="s">
        <v>23</v>
      </c>
      <c r="E756" s="99" t="s">
        <v>82</v>
      </c>
      <c r="F756" s="109"/>
      <c r="G756" s="42">
        <v>41393</v>
      </c>
      <c r="H756" s="109" t="s">
        <v>4729</v>
      </c>
      <c r="I756" s="55" t="s">
        <v>4730</v>
      </c>
      <c r="J756" s="55" t="s">
        <v>143</v>
      </c>
      <c r="K756" s="98" t="s">
        <v>4731</v>
      </c>
      <c r="L756" s="109" t="s">
        <v>4730</v>
      </c>
      <c r="M756" s="109" t="s">
        <v>4732</v>
      </c>
      <c r="N756" s="109" t="s">
        <v>32</v>
      </c>
      <c r="O756" s="109" t="s">
        <v>4733</v>
      </c>
      <c r="P756" s="109" t="s">
        <v>58</v>
      </c>
      <c r="Q756" s="55" t="s">
        <v>4734</v>
      </c>
      <c r="R756" s="109" t="s">
        <v>36</v>
      </c>
      <c r="S756" s="118" t="s">
        <v>37</v>
      </c>
      <c r="T756" s="109"/>
      <c r="U756" s="109" t="str">
        <f t="shared" si="11"/>
        <v>41393: 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 http://www.phillypolice.com/news/police-officer-involved-shootings/</v>
      </c>
      <c r="V756" s="98"/>
      <c r="W756" s="109">
        <v>759.1</v>
      </c>
      <c r="X756" s="109"/>
      <c r="Y756" s="109"/>
      <c r="Z756" s="109"/>
      <c r="AA756" s="109"/>
      <c r="AB756" s="109"/>
      <c r="AC756" s="113"/>
      <c r="AD756" s="29"/>
      <c r="AE756" s="29"/>
      <c r="AF756" s="29"/>
      <c r="AG756" s="65"/>
    </row>
    <row r="757" spans="1:33" ht="12">
      <c r="A757" s="30">
        <v>41796.480624999997</v>
      </c>
      <c r="B757" s="109" t="s">
        <v>4735</v>
      </c>
      <c r="C757" s="121" t="s">
        <v>1209</v>
      </c>
      <c r="D757" s="109" t="s">
        <v>23</v>
      </c>
      <c r="E757" s="109" t="s">
        <v>173</v>
      </c>
      <c r="F757" s="109"/>
      <c r="G757" s="42">
        <v>41394</v>
      </c>
      <c r="H757" s="109" t="s">
        <v>4736</v>
      </c>
      <c r="I757" s="55" t="s">
        <v>539</v>
      </c>
      <c r="J757" s="55" t="s">
        <v>85</v>
      </c>
      <c r="K757" s="98" t="s">
        <v>4737</v>
      </c>
      <c r="L757" s="109" t="s">
        <v>539</v>
      </c>
      <c r="M757" s="109" t="s">
        <v>4738</v>
      </c>
      <c r="N757" s="109" t="s">
        <v>32</v>
      </c>
      <c r="O757" s="109" t="s">
        <v>4739</v>
      </c>
      <c r="P757" s="109" t="s">
        <v>36</v>
      </c>
      <c r="Q757" s="55" t="s">
        <v>4740</v>
      </c>
      <c r="R757" s="109" t="s">
        <v>80</v>
      </c>
      <c r="S757" s="118" t="s">
        <v>37</v>
      </c>
      <c r="T757" s="109"/>
      <c r="U757" s="109" t="str">
        <f t="shared" si="11"/>
        <v>41394: Ramirez carjacked a vehicle. About five hours later, police caught up with him. He went into an apartment building and took hostages, before being shot by SWAT. http://egpnews.com/2013/05/suspect-in-boyle-heights-fatal-standoff-identified/</v>
      </c>
      <c r="V757" s="98"/>
      <c r="W757" s="109">
        <v>760.1</v>
      </c>
      <c r="X757" s="109"/>
      <c r="Y757" s="109"/>
      <c r="Z757" s="109"/>
      <c r="AA757" s="109"/>
      <c r="AB757" s="109"/>
      <c r="AC757" s="113"/>
      <c r="AD757" s="29"/>
      <c r="AE757" s="29"/>
      <c r="AF757" s="29"/>
      <c r="AG757" s="65"/>
    </row>
    <row r="758" spans="1:33" ht="12">
      <c r="A758" s="30">
        <v>41796.513877314799</v>
      </c>
      <c r="B758" s="109" t="s">
        <v>4741</v>
      </c>
      <c r="C758" s="121" t="s">
        <v>737</v>
      </c>
      <c r="D758" s="109" t="s">
        <v>23</v>
      </c>
      <c r="E758" s="99" t="s">
        <v>82</v>
      </c>
      <c r="F758" s="109"/>
      <c r="G758" s="42">
        <v>41394</v>
      </c>
      <c r="H758" s="109" t="s">
        <v>4742</v>
      </c>
      <c r="I758" s="55" t="s">
        <v>4743</v>
      </c>
      <c r="J758" s="55" t="s">
        <v>1084</v>
      </c>
      <c r="K758" s="98" t="s">
        <v>4744</v>
      </c>
      <c r="L758" s="109" t="s">
        <v>4745</v>
      </c>
      <c r="M758" s="109" t="s">
        <v>4746</v>
      </c>
      <c r="N758" s="109" t="s">
        <v>32</v>
      </c>
      <c r="O758" s="109" t="s">
        <v>4747</v>
      </c>
      <c r="P758" s="109" t="s">
        <v>36</v>
      </c>
      <c r="Q758" s="55" t="s">
        <v>4748</v>
      </c>
      <c r="R758" s="109" t="s">
        <v>36</v>
      </c>
      <c r="S758" s="118" t="s">
        <v>37</v>
      </c>
      <c r="T758" s="109"/>
      <c r="U758" s="109" t="str">
        <f t="shared" si="11"/>
        <v>41394: 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 http://www.timesnews.net/article/9061112/vsp-probes-two-police-shootings-dickenson-co-man-dead</v>
      </c>
      <c r="V758" s="98"/>
      <c r="W758" s="109">
        <v>761.1</v>
      </c>
      <c r="X758" s="109"/>
      <c r="Y758" s="109"/>
      <c r="Z758" s="109"/>
      <c r="AA758" s="109"/>
      <c r="AB758" s="109"/>
      <c r="AC758" s="113"/>
      <c r="AD758" s="29"/>
      <c r="AE758" s="29"/>
      <c r="AF758" s="29"/>
      <c r="AG758" s="65"/>
    </row>
    <row r="759" spans="1:33" ht="12">
      <c r="A759" s="30">
        <v>41796.520092592596</v>
      </c>
      <c r="B759" s="109" t="s">
        <v>4749</v>
      </c>
      <c r="C759" s="121" t="s">
        <v>3734</v>
      </c>
      <c r="D759" s="109" t="s">
        <v>23</v>
      </c>
      <c r="E759" s="99" t="s">
        <v>82</v>
      </c>
      <c r="F759" s="109"/>
      <c r="G759" s="42">
        <v>41376</v>
      </c>
      <c r="H759" s="109" t="s">
        <v>4750</v>
      </c>
      <c r="I759" s="55" t="s">
        <v>4751</v>
      </c>
      <c r="J759" s="55" t="s">
        <v>439</v>
      </c>
      <c r="K759" s="98" t="s">
        <v>4752</v>
      </c>
      <c r="L759" s="109" t="s">
        <v>1844</v>
      </c>
      <c r="M759" s="109" t="s">
        <v>4753</v>
      </c>
      <c r="N759" s="109" t="s">
        <v>32</v>
      </c>
      <c r="O759" s="109" t="s">
        <v>4754</v>
      </c>
      <c r="P759" s="109" t="s">
        <v>58</v>
      </c>
      <c r="Q759" s="55" t="s">
        <v>4755</v>
      </c>
      <c r="R759" s="109" t="s">
        <v>36</v>
      </c>
      <c r="S759" s="118" t="s">
        <v>37</v>
      </c>
      <c r="T759" s="109"/>
      <c r="U759" s="109" t="str">
        <f t="shared" si="11"/>
        <v>41376: Findley was want for questioning about a murder and also because he had warrants for theft. Officers said they attempted to take Findley into custody, shots were fired, and Findley was killed. http://www.news-leader.com/article/20130430/NEWS01/304300115/michael-findley-shooting-justified?odyssey=nav%7Chead</v>
      </c>
      <c r="V759" s="98"/>
      <c r="W759" s="109">
        <v>762.1</v>
      </c>
      <c r="X759" s="109"/>
      <c r="Y759" s="109"/>
      <c r="Z759" s="109"/>
      <c r="AA759" s="109"/>
      <c r="AB759" s="109"/>
      <c r="AC759" s="113"/>
      <c r="AD759" s="29"/>
      <c r="AE759" s="29"/>
      <c r="AF759" s="29"/>
      <c r="AG759" s="65"/>
    </row>
    <row r="760" spans="1:33" ht="12">
      <c r="A760" s="30">
        <v>41796.533506944397</v>
      </c>
      <c r="B760" s="109" t="s">
        <v>4756</v>
      </c>
      <c r="C760" s="121" t="s">
        <v>1135</v>
      </c>
      <c r="D760" s="109" t="s">
        <v>23</v>
      </c>
      <c r="E760" s="109" t="s">
        <v>24</v>
      </c>
      <c r="F760" s="109" t="s">
        <v>4757</v>
      </c>
      <c r="G760" s="42">
        <v>40887</v>
      </c>
      <c r="H760" s="109" t="s">
        <v>4758</v>
      </c>
      <c r="I760" s="55" t="s">
        <v>4759</v>
      </c>
      <c r="J760" s="55" t="s">
        <v>1791</v>
      </c>
      <c r="K760" s="98" t="s">
        <v>4760</v>
      </c>
      <c r="L760" s="109" t="s">
        <v>4761</v>
      </c>
      <c r="M760" s="109" t="s">
        <v>4762</v>
      </c>
      <c r="N760" s="109" t="s">
        <v>32</v>
      </c>
      <c r="O760" s="109" t="s">
        <v>4763</v>
      </c>
      <c r="P760" s="109" t="s">
        <v>58</v>
      </c>
      <c r="Q760" s="55" t="s">
        <v>4764</v>
      </c>
      <c r="R760" s="109" t="s">
        <v>80</v>
      </c>
      <c r="S760" s="118" t="s">
        <v>37</v>
      </c>
      <c r="T760" s="109"/>
      <c r="U760" s="109" t="str">
        <f t="shared" si="11"/>
        <v>40887: Shot and killed by police when, authorities say, he fled police headquarters, was found in a garage, and then advanced toward officers with a claw hammer and a metal handsaw. http://www.nj.com/bergen/index.ssf/2012/06/grand_jury_clears_officers_in_fatal_shooting_of_garfield_teen.html</v>
      </c>
      <c r="V760" s="98"/>
      <c r="W760" s="109">
        <v>763.1</v>
      </c>
      <c r="X760" s="109"/>
      <c r="Y760" s="109"/>
      <c r="Z760" s="109"/>
      <c r="AA760" s="109"/>
      <c r="AB760" s="109"/>
      <c r="AC760" s="113"/>
      <c r="AD760" s="29"/>
      <c r="AE760" s="29"/>
      <c r="AF760" s="29"/>
      <c r="AG760" s="65"/>
    </row>
    <row r="761" spans="1:33" ht="12">
      <c r="A761" s="30">
        <v>41796.571990740696</v>
      </c>
      <c r="B761" s="109" t="s">
        <v>4765</v>
      </c>
      <c r="C761" s="121" t="s">
        <v>3786</v>
      </c>
      <c r="D761" s="109" t="s">
        <v>23</v>
      </c>
      <c r="E761" s="109" t="s">
        <v>24</v>
      </c>
      <c r="F761" s="109"/>
      <c r="G761" s="42">
        <v>36803</v>
      </c>
      <c r="H761" s="109" t="s">
        <v>4766</v>
      </c>
      <c r="I761" s="55" t="s">
        <v>4767</v>
      </c>
      <c r="J761" s="55" t="s">
        <v>1128</v>
      </c>
      <c r="K761" s="98" t="s">
        <v>4768</v>
      </c>
      <c r="L761" s="109" t="s">
        <v>4769</v>
      </c>
      <c r="M761" s="109" t="s">
        <v>4770</v>
      </c>
      <c r="N761" s="109" t="s">
        <v>32</v>
      </c>
      <c r="O761" s="109" t="s">
        <v>4771</v>
      </c>
      <c r="P761" s="109" t="s">
        <v>4772</v>
      </c>
      <c r="Q761" s="55" t="s">
        <v>4773</v>
      </c>
      <c r="R761" s="109" t="s">
        <v>80</v>
      </c>
      <c r="S761" s="118" t="s">
        <v>37</v>
      </c>
      <c r="T761" s="109"/>
      <c r="U761" s="109" t="str">
        <f t="shared" si="11"/>
        <v>36803: John Adams, 61, a black resident of Lebanon, TN, who was shot and killed by a police SWAT team raiding the wrong house. After masked officers burst into his home, Adams fired a shotgun at the intruders before they shot and killed him as his wife Lorine, 72, looked on in disbelief. http://abcnews.go.com/US/story?id=95475</v>
      </c>
      <c r="V761" s="98"/>
      <c r="W761" s="109">
        <v>764.1</v>
      </c>
      <c r="X761" s="109"/>
      <c r="Y761" s="109"/>
      <c r="Z761" s="109"/>
      <c r="AA761" s="109"/>
      <c r="AB761" s="109"/>
      <c r="AC761" s="113"/>
      <c r="AD761" s="29"/>
      <c r="AE761" s="29"/>
      <c r="AF761" s="29"/>
      <c r="AG761" s="65"/>
    </row>
    <row r="762" spans="1:33" ht="12">
      <c r="A762" s="30">
        <v>41796.590381944399</v>
      </c>
      <c r="B762" s="109" t="s">
        <v>4774</v>
      </c>
      <c r="C762" s="121" t="s">
        <v>361</v>
      </c>
      <c r="D762" s="109" t="s">
        <v>23</v>
      </c>
      <c r="E762" s="99" t="s">
        <v>82</v>
      </c>
      <c r="F762" s="109"/>
      <c r="G762" s="42">
        <v>41391</v>
      </c>
      <c r="H762" s="109" t="s">
        <v>4775</v>
      </c>
      <c r="I762" s="55" t="s">
        <v>4776</v>
      </c>
      <c r="J762" s="55" t="s">
        <v>28</v>
      </c>
      <c r="K762" s="98" t="s">
        <v>4777</v>
      </c>
      <c r="L762" s="109" t="s">
        <v>4778</v>
      </c>
      <c r="M762" s="109" t="s">
        <v>4779</v>
      </c>
      <c r="N762" s="109" t="s">
        <v>32</v>
      </c>
      <c r="O762" s="109" t="s">
        <v>4780</v>
      </c>
      <c r="P762" s="109" t="s">
        <v>36</v>
      </c>
      <c r="Q762" s="55" t="s">
        <v>4781</v>
      </c>
      <c r="R762" s="109" t="s">
        <v>80</v>
      </c>
      <c r="S762" s="118" t="s">
        <v>37</v>
      </c>
      <c r="T762" s="109"/>
      <c r="U762" s="109" t="str">
        <f t="shared" si="11"/>
        <v>41391: Printemps allegedly carjacked a car. Later, Miramar PD caught up with him. A gunbattle ensued, and Printemps was killed. http://articles.sun-sentinel.com/2013-05-01/news/fl-miramar-police-involved-20130501_1_miramar-police-tania-rues-armed-carjacking-suspect</v>
      </c>
      <c r="V762" s="98"/>
      <c r="W762" s="109">
        <v>765.1</v>
      </c>
      <c r="X762" s="109"/>
      <c r="Y762" s="109"/>
      <c r="Z762" s="109"/>
      <c r="AA762" s="109"/>
      <c r="AB762" s="109"/>
      <c r="AC762" s="113"/>
      <c r="AD762" s="29"/>
      <c r="AE762" s="29"/>
      <c r="AF762" s="29"/>
      <c r="AG762" s="65"/>
    </row>
    <row r="763" spans="1:33" ht="12">
      <c r="A763" s="30">
        <v>41797.446631944404</v>
      </c>
      <c r="B763" s="109" t="s">
        <v>4782</v>
      </c>
      <c r="C763" s="121" t="s">
        <v>826</v>
      </c>
      <c r="D763" s="109" t="s">
        <v>23</v>
      </c>
      <c r="E763" s="109" t="s">
        <v>40</v>
      </c>
      <c r="F763" s="109" t="s">
        <v>4783</v>
      </c>
      <c r="G763" s="42">
        <v>41391</v>
      </c>
      <c r="H763" s="109" t="s">
        <v>4784</v>
      </c>
      <c r="I763" s="55" t="s">
        <v>4785</v>
      </c>
      <c r="J763" s="55" t="s">
        <v>250</v>
      </c>
      <c r="K763" s="98" t="s">
        <v>4786</v>
      </c>
      <c r="L763" s="109" t="s">
        <v>4787</v>
      </c>
      <c r="M763" s="109" t="s">
        <v>4788</v>
      </c>
      <c r="N763" s="109" t="s">
        <v>32</v>
      </c>
      <c r="O763" s="109" t="s">
        <v>4789</v>
      </c>
      <c r="P763" s="109" t="s">
        <v>949</v>
      </c>
      <c r="Q763" s="55" t="s">
        <v>4790</v>
      </c>
      <c r="R763" s="109" t="s">
        <v>100</v>
      </c>
      <c r="S763" s="118" t="s">
        <v>37</v>
      </c>
      <c r="T763" s="109"/>
      <c r="U763" s="109" t="str">
        <f t="shared" si="11"/>
        <v>41391: An off-duty police officer who died following a car crash in Pasadena on Saturday morning had shot himself first, according to the Anne Arundel County Police Department. Bladensburg Police Officer Brian Johnson, 38, was driving a marked police car on eastbound Route 100 near Catherine Avenue when it veered across the median and struck an oncoming vehicle, police said. http://www.huffingtonpost.com/2013/04/30/maryland-officer-shot-himself-before-car-crash_n_3179277.html</v>
      </c>
      <c r="V763" s="98"/>
      <c r="W763" s="109">
        <v>766.1</v>
      </c>
      <c r="X763" s="109"/>
      <c r="Y763" s="109"/>
      <c r="Z763" s="109"/>
      <c r="AA763" s="109"/>
      <c r="AB763" s="109"/>
      <c r="AC763" s="113"/>
      <c r="AD763" s="29"/>
      <c r="AE763" s="29"/>
      <c r="AF763" s="29"/>
      <c r="AG763" s="65"/>
    </row>
    <row r="764" spans="1:33" ht="12">
      <c r="A764" s="30">
        <v>41797.459837962997</v>
      </c>
      <c r="B764" s="109" t="s">
        <v>4791</v>
      </c>
      <c r="C764" s="121" t="s">
        <v>647</v>
      </c>
      <c r="D764" s="109" t="s">
        <v>23</v>
      </c>
      <c r="E764" s="109" t="s">
        <v>24</v>
      </c>
      <c r="F764" s="109" t="s">
        <v>4792</v>
      </c>
      <c r="G764" s="42">
        <v>41391</v>
      </c>
      <c r="H764" s="109" t="s">
        <v>4793</v>
      </c>
      <c r="I764" s="55" t="s">
        <v>4794</v>
      </c>
      <c r="J764" s="55" t="s">
        <v>213</v>
      </c>
      <c r="K764" s="98" t="s">
        <v>4795</v>
      </c>
      <c r="L764" s="109" t="s">
        <v>4796</v>
      </c>
      <c r="M764" s="109" t="s">
        <v>4797</v>
      </c>
      <c r="N764" s="109" t="s">
        <v>32</v>
      </c>
      <c r="O764" s="109" t="s">
        <v>4798</v>
      </c>
      <c r="P764" s="109" t="s">
        <v>36</v>
      </c>
      <c r="Q764" s="55" t="s">
        <v>4799</v>
      </c>
      <c r="R764" s="109" t="s">
        <v>36</v>
      </c>
      <c r="S764" s="118" t="s">
        <v>37</v>
      </c>
      <c r="T764" s="109"/>
      <c r="U764" s="109" t="str">
        <f t="shared" si="11"/>
        <v>41391: Deputies responded to a report of a man with a gun, firing the weapon and threatening citizens on County Road 316. After a chase, they shot and killed him. http://www.nbcdfw.com/news/local/Deadly-Shootout-in-Kaufman-County-Leaves-One-Dead-205033091.html</v>
      </c>
      <c r="V764" s="98"/>
      <c r="W764" s="109">
        <v>767.1</v>
      </c>
      <c r="X764" s="109"/>
      <c r="Y764" s="109"/>
      <c r="Z764" s="109"/>
      <c r="AA764" s="109"/>
      <c r="AB764" s="109"/>
      <c r="AC764" s="113"/>
      <c r="AD764" s="29"/>
      <c r="AE764" s="29"/>
      <c r="AF764" s="29"/>
      <c r="AG764" s="65"/>
    </row>
    <row r="765" spans="1:33" ht="12">
      <c r="A765" s="30">
        <v>41798.474999999999</v>
      </c>
      <c r="B765" s="109" t="s">
        <v>4800</v>
      </c>
      <c r="C765" s="121" t="s">
        <v>400</v>
      </c>
      <c r="D765" s="109" t="s">
        <v>23</v>
      </c>
      <c r="E765" s="109" t="s">
        <v>40</v>
      </c>
      <c r="F765" s="109"/>
      <c r="G765" s="42">
        <v>41677</v>
      </c>
      <c r="H765" s="109" t="s">
        <v>4801</v>
      </c>
      <c r="I765" s="55" t="s">
        <v>4802</v>
      </c>
      <c r="J765" s="55" t="s">
        <v>1577</v>
      </c>
      <c r="K765" s="98" t="s">
        <v>4803</v>
      </c>
      <c r="L765" s="109" t="s">
        <v>1816</v>
      </c>
      <c r="M765" s="109" t="s">
        <v>4804</v>
      </c>
      <c r="N765" s="109" t="s">
        <v>4805</v>
      </c>
      <c r="O765" s="109" t="s">
        <v>4806</v>
      </c>
      <c r="P765" s="109" t="s">
        <v>36</v>
      </c>
      <c r="Q765" s="55" t="s">
        <v>4807</v>
      </c>
      <c r="R765" s="109" t="s">
        <v>80</v>
      </c>
      <c r="S765" s="118" t="s">
        <v>4808</v>
      </c>
      <c r="T765" s="109"/>
      <c r="U765" s="109" t="str">
        <f t="shared" si="11"/>
        <v>41677: "The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 http://www.twincities.com/localnews/ci_25898660/eden-prairie-police-shooting-reviewed-by-hennepin-county?source=pkg</v>
      </c>
      <c r="V765" s="98"/>
      <c r="W765" s="109">
        <v>768.1</v>
      </c>
      <c r="X765" s="109"/>
      <c r="Y765" s="109"/>
      <c r="Z765" s="109"/>
      <c r="AA765" s="109"/>
      <c r="AB765" s="109"/>
      <c r="AC765" s="113"/>
      <c r="AD765" s="29"/>
      <c r="AE765" s="29"/>
      <c r="AF765" s="29"/>
      <c r="AG765" s="65"/>
    </row>
    <row r="766" spans="1:33" ht="12">
      <c r="A766" s="30">
        <v>41798.479652777802</v>
      </c>
      <c r="B766" s="109" t="s">
        <v>4809</v>
      </c>
      <c r="C766" s="121" t="s">
        <v>400</v>
      </c>
      <c r="D766" s="109" t="s">
        <v>91</v>
      </c>
      <c r="E766" s="109" t="s">
        <v>40</v>
      </c>
      <c r="F766" s="109"/>
      <c r="G766" s="42">
        <v>41677</v>
      </c>
      <c r="H766" s="109" t="s">
        <v>4801</v>
      </c>
      <c r="I766" s="55" t="s">
        <v>4802</v>
      </c>
      <c r="J766" s="55" t="s">
        <v>1577</v>
      </c>
      <c r="K766" s="98" t="s">
        <v>4803</v>
      </c>
      <c r="L766" s="109" t="s">
        <v>1816</v>
      </c>
      <c r="M766" s="109" t="s">
        <v>4804</v>
      </c>
      <c r="N766" s="109" t="s">
        <v>4805</v>
      </c>
      <c r="O766" s="109" t="s">
        <v>4810</v>
      </c>
      <c r="P766" s="109" t="s">
        <v>36</v>
      </c>
      <c r="Q766" s="55" t="s">
        <v>4807</v>
      </c>
      <c r="R766" s="109" t="s">
        <v>80</v>
      </c>
      <c r="S766" s="118" t="s">
        <v>4808</v>
      </c>
      <c r="T766" s="109"/>
      <c r="U766" s="109" t="str">
        <f t="shared" si="11"/>
        <v>41677: "The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 http://www.twincities.com/localnews/ci_25898660/eden-prairie-police-shooting-reviewed-by-hennepin-county?source=pkg</v>
      </c>
      <c r="V766" s="98"/>
      <c r="W766" s="109">
        <v>769.1</v>
      </c>
      <c r="X766" s="109"/>
      <c r="Y766" s="109"/>
      <c r="Z766" s="109"/>
      <c r="AA766" s="109"/>
      <c r="AB766" s="109"/>
      <c r="AC766" s="113"/>
      <c r="AD766" s="29"/>
      <c r="AE766" s="29"/>
      <c r="AF766" s="29"/>
      <c r="AG766" s="65"/>
    </row>
    <row r="767" spans="1:33" ht="12">
      <c r="A767" s="30">
        <v>41798.489340277803</v>
      </c>
      <c r="B767" s="109" t="s">
        <v>4811</v>
      </c>
      <c r="C767" s="121" t="s">
        <v>361</v>
      </c>
      <c r="D767" s="109" t="s">
        <v>23</v>
      </c>
      <c r="E767" s="109" t="s">
        <v>24</v>
      </c>
      <c r="F767" s="109" t="s">
        <v>4812</v>
      </c>
      <c r="G767" s="42">
        <v>41794</v>
      </c>
      <c r="H767" s="109" t="s">
        <v>4813</v>
      </c>
      <c r="I767" s="55" t="s">
        <v>1046</v>
      </c>
      <c r="J767" s="55" t="s">
        <v>28</v>
      </c>
      <c r="K767" s="98" t="s">
        <v>4814</v>
      </c>
      <c r="L767" s="109" t="s">
        <v>523</v>
      </c>
      <c r="M767" s="109" t="s">
        <v>4815</v>
      </c>
      <c r="N767" s="109" t="s">
        <v>4805</v>
      </c>
      <c r="O767" s="109" t="s">
        <v>4816</v>
      </c>
      <c r="P767" s="109" t="s">
        <v>58</v>
      </c>
      <c r="Q767" s="55" t="s">
        <v>4817</v>
      </c>
      <c r="R767" s="109" t="s">
        <v>80</v>
      </c>
      <c r="S767" s="118" t="s">
        <v>4808</v>
      </c>
      <c r="T767" s="109"/>
      <c r="U767" s="109" t="str">
        <f t="shared" si="11"/>
        <v>41794: After a brief car chase, Johnson emerged from the vehicle with a gun pointed towards officer Busque. Busque then fired four shots - two of which hit Johnson. Johnson died on scene at 6:29. http://www.firstcoastnews.com/story/news/local/2014/06/04/westside-jso-officer-involved-shooting/9985499/</v>
      </c>
      <c r="V767" s="98"/>
      <c r="W767" s="109">
        <v>770.1</v>
      </c>
      <c r="X767" s="109"/>
      <c r="Y767" s="109"/>
      <c r="Z767" s="109"/>
      <c r="AA767" s="109"/>
      <c r="AB767" s="109"/>
      <c r="AC767" s="113"/>
      <c r="AD767" s="29"/>
      <c r="AE767" s="29"/>
      <c r="AF767" s="29"/>
      <c r="AG767" s="65"/>
    </row>
    <row r="768" spans="1:33" ht="12">
      <c r="A768" s="30">
        <v>41798.5053819444</v>
      </c>
      <c r="B768" s="109" t="s">
        <v>4818</v>
      </c>
      <c r="C768" s="121" t="s">
        <v>420</v>
      </c>
      <c r="D768" s="109" t="s">
        <v>91</v>
      </c>
      <c r="E768" s="109" t="s">
        <v>173</v>
      </c>
      <c r="F768" s="109" t="s">
        <v>4819</v>
      </c>
      <c r="G768" s="42">
        <v>41793</v>
      </c>
      <c r="H768" s="109" t="s">
        <v>4820</v>
      </c>
      <c r="I768" s="55" t="s">
        <v>4821</v>
      </c>
      <c r="J768" s="55" t="s">
        <v>85</v>
      </c>
      <c r="K768" s="98" t="s">
        <v>4822</v>
      </c>
      <c r="L768" s="109" t="s">
        <v>2174</v>
      </c>
      <c r="M768" s="109" t="s">
        <v>4823</v>
      </c>
      <c r="N768" s="109" t="s">
        <v>4805</v>
      </c>
      <c r="O768" s="109" t="s">
        <v>4824</v>
      </c>
      <c r="P768" s="109" t="s">
        <v>36</v>
      </c>
      <c r="Q768" s="55" t="s">
        <v>4825</v>
      </c>
      <c r="R768" s="109" t="s">
        <v>100</v>
      </c>
      <c r="S768" s="118" t="s">
        <v>4808</v>
      </c>
      <c r="T768" s="109"/>
      <c r="U768" s="109" t="str">
        <f t="shared" si="11"/>
        <v>41793: An 18-year-old special needs woman was killed after a confrontation with San Mateo County sheriff's deputies that escalated into an officer-involved shooting. http://www.nbcbayarea.com/news/local/San-Mateo-County-Sheriff-Kills-Teen-in-Half-Moon-Bay-261816771.html</v>
      </c>
      <c r="V768" s="98"/>
      <c r="W768" s="109">
        <v>771.1</v>
      </c>
      <c r="X768" s="109"/>
      <c r="Y768" s="109"/>
      <c r="Z768" s="109"/>
      <c r="AA768" s="109"/>
      <c r="AB768" s="109"/>
      <c r="AC768" s="113"/>
      <c r="AD768" s="29"/>
      <c r="AE768" s="29"/>
      <c r="AF768" s="29"/>
      <c r="AG768" s="65"/>
    </row>
    <row r="769" spans="1:33" ht="12">
      <c r="A769" s="30">
        <v>41799.388576388897</v>
      </c>
      <c r="B769" s="109" t="s">
        <v>4826</v>
      </c>
      <c r="C769" s="121" t="s">
        <v>1135</v>
      </c>
      <c r="D769" s="109" t="s">
        <v>23</v>
      </c>
      <c r="E769" s="99" t="s">
        <v>82</v>
      </c>
      <c r="F769" s="109"/>
      <c r="G769" s="42">
        <v>41394</v>
      </c>
      <c r="H769" s="109" t="s">
        <v>4827</v>
      </c>
      <c r="I769" s="55" t="s">
        <v>4828</v>
      </c>
      <c r="J769" s="55" t="s">
        <v>1033</v>
      </c>
      <c r="K769" s="98" t="s">
        <v>4829</v>
      </c>
      <c r="L769" s="109" t="s">
        <v>4830</v>
      </c>
      <c r="M769" s="109" t="s">
        <v>4831</v>
      </c>
      <c r="N769" s="109" t="s">
        <v>32</v>
      </c>
      <c r="O769" s="109" t="s">
        <v>4832</v>
      </c>
      <c r="P769" s="109" t="s">
        <v>58</v>
      </c>
      <c r="Q769" s="55" t="s">
        <v>4833</v>
      </c>
      <c r="R769" s="109" t="s">
        <v>36</v>
      </c>
      <c r="S769" s="118" t="s">
        <v>37</v>
      </c>
      <c r="T769" s="109"/>
      <c r="U769" s="109" t="str">
        <f t="shared" si="11"/>
        <v>41394: 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 http://www.alamogordonews.com/ci_23931097/grand-jury-finds-no-wrongdoing-tularosa-police-shooting</v>
      </c>
      <c r="V769" s="98"/>
      <c r="W769" s="109">
        <v>772.1</v>
      </c>
      <c r="X769" s="109"/>
      <c r="Y769" s="109"/>
      <c r="Z769" s="109"/>
      <c r="AA769" s="109"/>
      <c r="AB769" s="109"/>
      <c r="AC769" s="113"/>
      <c r="AD769" s="29"/>
      <c r="AE769" s="29"/>
      <c r="AF769" s="29"/>
      <c r="AG769" s="65"/>
    </row>
    <row r="770" spans="1:33" ht="12">
      <c r="A770" s="30">
        <v>41799.398668981499</v>
      </c>
      <c r="B770" s="109" t="s">
        <v>4834</v>
      </c>
      <c r="C770" s="121" t="s">
        <v>3683</v>
      </c>
      <c r="D770" s="109" t="s">
        <v>23</v>
      </c>
      <c r="E770" s="99" t="s">
        <v>82</v>
      </c>
      <c r="F770" s="109"/>
      <c r="G770" s="42">
        <v>41393</v>
      </c>
      <c r="H770" s="109" t="s">
        <v>4835</v>
      </c>
      <c r="I770" s="55" t="s">
        <v>1046</v>
      </c>
      <c r="J770" s="55" t="s">
        <v>28</v>
      </c>
      <c r="K770" s="98" t="s">
        <v>4836</v>
      </c>
      <c r="L770" s="109" t="s">
        <v>523</v>
      </c>
      <c r="M770" s="109" t="s">
        <v>1047</v>
      </c>
      <c r="N770" s="109" t="s">
        <v>32</v>
      </c>
      <c r="O770" s="109" t="s">
        <v>4837</v>
      </c>
      <c r="P770" s="109" t="s">
        <v>36</v>
      </c>
      <c r="Q770" s="55" t="s">
        <v>4838</v>
      </c>
      <c r="R770" s="109" t="s">
        <v>80</v>
      </c>
      <c r="S770" s="118" t="s">
        <v>37</v>
      </c>
      <c r="T770" s="109"/>
      <c r="U770" s="109" t="str">
        <f t="shared" ref="U770:U833" si="12">CONCATENATE(G770, ": ", O770, " ", Q770)</f>
        <v>41393: Three officers shot and killed Jones after police said he stabbed his stepfather, then later charged an officer while holding a pellet gun following a nearly two-hour standoff. http://www.news4jax.com/news/3-officers-shoot-kill-man-in-suicide-by-cop/19968562</v>
      </c>
      <c r="V770" s="98"/>
      <c r="W770" s="109">
        <v>773.1</v>
      </c>
      <c r="X770" s="109"/>
      <c r="Y770" s="109"/>
      <c r="Z770" s="109"/>
      <c r="AA770" s="109"/>
      <c r="AB770" s="109"/>
      <c r="AC770" s="113"/>
      <c r="AD770" s="29"/>
      <c r="AE770" s="29"/>
      <c r="AF770" s="29"/>
      <c r="AG770" s="65"/>
    </row>
    <row r="771" spans="1:33" ht="12">
      <c r="A771" s="30">
        <v>41799.433657407397</v>
      </c>
      <c r="B771" s="109" t="s">
        <v>4839</v>
      </c>
      <c r="C771" s="121" t="s">
        <v>4242</v>
      </c>
      <c r="D771" s="109" t="s">
        <v>23</v>
      </c>
      <c r="E771" s="109" t="s">
        <v>40</v>
      </c>
      <c r="F771" s="109" t="s">
        <v>4840</v>
      </c>
      <c r="G771" s="42">
        <v>41220</v>
      </c>
      <c r="H771" s="109" t="s">
        <v>4841</v>
      </c>
      <c r="I771" s="55" t="s">
        <v>4842</v>
      </c>
      <c r="J771" s="55" t="s">
        <v>143</v>
      </c>
      <c r="K771" s="98" t="s">
        <v>4843</v>
      </c>
      <c r="L771" s="109" t="s">
        <v>4844</v>
      </c>
      <c r="M771" s="109" t="s">
        <v>4845</v>
      </c>
      <c r="N771" s="109" t="s">
        <v>32</v>
      </c>
      <c r="O771" s="109" t="s">
        <v>4846</v>
      </c>
      <c r="P771" s="109" t="s">
        <v>58</v>
      </c>
      <c r="Q771" s="55" t="s">
        <v>4847</v>
      </c>
      <c r="R771" s="109" t="s">
        <v>100</v>
      </c>
      <c r="S771" s="118" t="s">
        <v>37</v>
      </c>
      <c r="T771" s="109"/>
      <c r="U771" s="109" t="str">
        <f t="shared" si="12"/>
        <v>41220: Tunkhannock Township police officer who fatally shot a Lake Winola man, Brian Williams, while serving a mental health warrant. Williams reportedly refused to drop a fireplace poker. http://citizensvoice.com/news/da-cop-who-fatally-shot-lake-winola-man-won-t-be-prosecuted-1.1436050</v>
      </c>
      <c r="V771" s="98"/>
      <c r="W771" s="109">
        <v>774.1</v>
      </c>
      <c r="X771" s="109"/>
      <c r="Y771" s="109"/>
      <c r="Z771" s="109"/>
      <c r="AA771" s="109"/>
      <c r="AB771" s="109"/>
      <c r="AC771" s="113"/>
      <c r="AD771" s="29"/>
      <c r="AE771" s="29"/>
      <c r="AF771" s="29"/>
      <c r="AG771" s="65"/>
    </row>
    <row r="772" spans="1:33" ht="12">
      <c r="A772" s="30">
        <v>41799.448645833298</v>
      </c>
      <c r="B772" s="109" t="s">
        <v>4848</v>
      </c>
      <c r="C772" s="121" t="s">
        <v>266</v>
      </c>
      <c r="D772" s="109" t="s">
        <v>23</v>
      </c>
      <c r="E772" s="109" t="s">
        <v>24</v>
      </c>
      <c r="F772" s="109" t="s">
        <v>4849</v>
      </c>
      <c r="G772" s="42">
        <v>41394</v>
      </c>
      <c r="H772" s="109" t="s">
        <v>4850</v>
      </c>
      <c r="I772" s="55" t="s">
        <v>4851</v>
      </c>
      <c r="J772" s="55" t="s">
        <v>233</v>
      </c>
      <c r="K772" s="98" t="s">
        <v>4852</v>
      </c>
      <c r="L772" s="109" t="s">
        <v>2116</v>
      </c>
      <c r="M772" s="109" t="s">
        <v>4853</v>
      </c>
      <c r="N772" s="109" t="s">
        <v>32</v>
      </c>
      <c r="O772" s="109" t="s">
        <v>4854</v>
      </c>
      <c r="P772" s="109" t="s">
        <v>949</v>
      </c>
      <c r="Q772" s="55" t="s">
        <v>4855</v>
      </c>
      <c r="R772" s="109" t="s">
        <v>36</v>
      </c>
      <c r="S772" s="118" t="s">
        <v>37</v>
      </c>
      <c r="T772" s="109"/>
      <c r="U772" s="109" t="str">
        <f t="shared" si="12"/>
        <v>41394: An eight-day, two-state manhunt for a man accused of killing his girlfriend in Waukesha ended Tuesday night on a bicycle path in Indiana with a single, self-inflicted gunshot. http://www.wisn.com/news/south-east-wisconsin/waukesha/indiana-police-shooting-victim-is-eddie-callaway/19967686#!WGq7m</v>
      </c>
      <c r="V772" s="98"/>
      <c r="W772" s="109">
        <v>775.1</v>
      </c>
      <c r="X772" s="109"/>
      <c r="Y772" s="109"/>
      <c r="Z772" s="109"/>
      <c r="AA772" s="109"/>
      <c r="AB772" s="109"/>
      <c r="AC772" s="113"/>
      <c r="AD772" s="29"/>
      <c r="AE772" s="29"/>
      <c r="AF772" s="29"/>
      <c r="AG772" s="65"/>
    </row>
    <row r="773" spans="1:33" ht="12">
      <c r="A773" s="30">
        <v>41799.459074074097</v>
      </c>
      <c r="B773" s="109" t="s">
        <v>4856</v>
      </c>
      <c r="C773" s="121" t="s">
        <v>1284</v>
      </c>
      <c r="D773" s="109" t="s">
        <v>23</v>
      </c>
      <c r="E773" s="109" t="s">
        <v>24</v>
      </c>
      <c r="F773" s="109"/>
      <c r="G773" s="42">
        <v>41214</v>
      </c>
      <c r="H773" s="109" t="s">
        <v>4857</v>
      </c>
      <c r="I773" s="55" t="s">
        <v>4858</v>
      </c>
      <c r="J773" s="55" t="s">
        <v>328</v>
      </c>
      <c r="K773" s="98" t="s">
        <v>4859</v>
      </c>
      <c r="L773" s="109" t="s">
        <v>106</v>
      </c>
      <c r="M773" s="109" t="s">
        <v>4860</v>
      </c>
      <c r="N773" s="109" t="s">
        <v>32</v>
      </c>
      <c r="O773" s="109" t="s">
        <v>4861</v>
      </c>
      <c r="P773" s="109" t="s">
        <v>58</v>
      </c>
      <c r="Q773" s="55" t="s">
        <v>4862</v>
      </c>
      <c r="R773" s="109" t="s">
        <v>36</v>
      </c>
      <c r="S773" s="118" t="s">
        <v>37</v>
      </c>
      <c r="T773" s="109"/>
      <c r="U773" s="109" t="str">
        <f t="shared" si="12"/>
        <v>41214: Police went to the residence to investigate a domestic violence report. Bennett rush police armed with a steak knife. http://www.rrstar.com/x987006568/Authorities-to-announce-Rockford-officer-involved-shooting-investigation-results</v>
      </c>
      <c r="V773" s="98"/>
      <c r="W773" s="109">
        <v>776.1</v>
      </c>
      <c r="X773" s="109"/>
      <c r="Y773" s="109"/>
      <c r="Z773" s="109"/>
      <c r="AA773" s="109"/>
      <c r="AB773" s="109"/>
      <c r="AC773" s="113"/>
      <c r="AD773" s="29"/>
      <c r="AE773" s="29"/>
      <c r="AF773" s="29"/>
      <c r="AG773" s="65"/>
    </row>
    <row r="774" spans="1:33" ht="12">
      <c r="A774" s="30">
        <v>41799.466400463003</v>
      </c>
      <c r="B774" s="109" t="s">
        <v>4863</v>
      </c>
      <c r="C774" s="121" t="s">
        <v>549</v>
      </c>
      <c r="D774" s="109" t="s">
        <v>23</v>
      </c>
      <c r="E774" s="99" t="s">
        <v>82</v>
      </c>
      <c r="F774" s="109"/>
      <c r="G774" s="42">
        <v>41396</v>
      </c>
      <c r="H774" s="109" t="s">
        <v>4864</v>
      </c>
      <c r="I774" s="55" t="s">
        <v>4865</v>
      </c>
      <c r="J774" s="55" t="s">
        <v>152</v>
      </c>
      <c r="K774" s="98" t="s">
        <v>4866</v>
      </c>
      <c r="L774" s="109" t="s">
        <v>4865</v>
      </c>
      <c r="M774" s="109" t="s">
        <v>4867</v>
      </c>
      <c r="N774" s="109" t="s">
        <v>32</v>
      </c>
      <c r="O774" s="109" t="s">
        <v>4868</v>
      </c>
      <c r="P774" s="109" t="s">
        <v>36</v>
      </c>
      <c r="Q774" s="55" t="s">
        <v>4869</v>
      </c>
      <c r="R774" s="109" t="s">
        <v>36</v>
      </c>
      <c r="S774" s="118" t="s">
        <v>37</v>
      </c>
      <c r="T774" s="109"/>
      <c r="U774" s="109" t="str">
        <f t="shared" si="12"/>
        <v>41396: The man shot held a knife to the chest of a man, whom he'd already stabbed. http://www.news10.com/story/22141329/police-involved-shooting-on-balltown-road</v>
      </c>
      <c r="V774" s="98"/>
      <c r="W774" s="109">
        <v>777.1</v>
      </c>
      <c r="X774" s="109"/>
      <c r="Y774" s="109"/>
      <c r="Z774" s="109"/>
      <c r="AA774" s="109"/>
      <c r="AB774" s="109"/>
      <c r="AC774" s="113"/>
      <c r="AD774" s="29"/>
      <c r="AE774" s="29"/>
      <c r="AF774" s="29"/>
      <c r="AG774" s="65"/>
    </row>
    <row r="775" spans="1:33" ht="12">
      <c r="A775" s="30">
        <v>41799.476168981499</v>
      </c>
      <c r="B775" s="109" t="s">
        <v>4870</v>
      </c>
      <c r="C775" s="121" t="s">
        <v>2137</v>
      </c>
      <c r="D775" s="109" t="s">
        <v>23</v>
      </c>
      <c r="E775" s="109" t="s">
        <v>24</v>
      </c>
      <c r="F775" s="109" t="s">
        <v>4871</v>
      </c>
      <c r="G775" s="42">
        <v>41396</v>
      </c>
      <c r="H775" s="109" t="s">
        <v>4872</v>
      </c>
      <c r="I775" s="55" t="s">
        <v>347</v>
      </c>
      <c r="J775" s="55" t="s">
        <v>213</v>
      </c>
      <c r="K775" s="98" t="s">
        <v>4873</v>
      </c>
      <c r="L775" s="109" t="s">
        <v>819</v>
      </c>
      <c r="M775" s="109" t="s">
        <v>4874</v>
      </c>
      <c r="N775" s="109" t="s">
        <v>32</v>
      </c>
      <c r="O775" s="109" t="s">
        <v>4875</v>
      </c>
      <c r="P775" s="109" t="s">
        <v>949</v>
      </c>
      <c r="Q775" s="55" t="s">
        <v>4876</v>
      </c>
      <c r="R775" s="109" t="s">
        <v>100</v>
      </c>
      <c r="S775" s="118" t="s">
        <v>37</v>
      </c>
      <c r="T775" s="109"/>
      <c r="U775" s="109" t="str">
        <f t="shared" si="12"/>
        <v>41396: Moore fired shots into ceiling at Terminal B at Bush Intercontinental Airport. A Department of Homeland Security officer shot him, before Moore shot himself in the head. http://www.chron.com/news/houston-texas/houston/article/Houston-police-say-airport-shooter-kidnapped-4486592.php?cmpid=hpfsln</v>
      </c>
      <c r="V775" s="98"/>
      <c r="W775" s="109">
        <v>778.1</v>
      </c>
      <c r="X775" s="109"/>
      <c r="Y775" s="109"/>
      <c r="Z775" s="109"/>
      <c r="AA775" s="109"/>
      <c r="AB775" s="109"/>
      <c r="AC775" s="113"/>
      <c r="AD775" s="29"/>
      <c r="AE775" s="29"/>
      <c r="AF775" s="29"/>
      <c r="AG775" s="65"/>
    </row>
    <row r="776" spans="1:33" ht="12">
      <c r="A776" s="30">
        <v>41799.4910185185</v>
      </c>
      <c r="B776" s="109" t="s">
        <v>4877</v>
      </c>
      <c r="C776" s="121" t="s">
        <v>1209</v>
      </c>
      <c r="D776" s="109" t="s">
        <v>23</v>
      </c>
      <c r="E776" s="109" t="s">
        <v>40</v>
      </c>
      <c r="F776" s="109" t="s">
        <v>4878</v>
      </c>
      <c r="G776" s="42">
        <v>41396</v>
      </c>
      <c r="H776" s="109" t="s">
        <v>4879</v>
      </c>
      <c r="I776" s="55" t="s">
        <v>4880</v>
      </c>
      <c r="J776" s="55" t="s">
        <v>4881</v>
      </c>
      <c r="K776" s="98" t="s">
        <v>4882</v>
      </c>
      <c r="L776" s="109" t="s">
        <v>4883</v>
      </c>
      <c r="M776" s="109" t="s">
        <v>4884</v>
      </c>
      <c r="N776" s="109" t="s">
        <v>32</v>
      </c>
      <c r="O776" s="109" t="s">
        <v>4885</v>
      </c>
      <c r="P776" s="109" t="s">
        <v>36</v>
      </c>
      <c r="Q776" s="55" t="s">
        <v>4886</v>
      </c>
      <c r="R776" s="109" t="s">
        <v>58</v>
      </c>
      <c r="S776" s="118" t="s">
        <v>37</v>
      </c>
      <c r="T776" s="109"/>
      <c r="U776" s="109" t="str">
        <f t="shared" si="12"/>
        <v>41396: Coyle was shot by two police officers who say they feared for their lives when Coyle got out of his car and pulled a gun on them. http://masscops.com/threads/pawtucket-ri-police-shoot-man-in-car-stop.107499/</v>
      </c>
      <c r="V776" s="98"/>
      <c r="W776" s="109">
        <v>779.1</v>
      </c>
      <c r="X776" s="109"/>
      <c r="Y776" s="109"/>
      <c r="Z776" s="109"/>
      <c r="AA776" s="109"/>
      <c r="AB776" s="109"/>
      <c r="AC776" s="113"/>
      <c r="AD776" s="29"/>
      <c r="AE776" s="29"/>
      <c r="AF776" s="29"/>
      <c r="AG776" s="65"/>
    </row>
    <row r="777" spans="1:33" ht="12">
      <c r="A777" s="30">
        <v>41799.504456018498</v>
      </c>
      <c r="B777" s="109" t="s">
        <v>4887</v>
      </c>
      <c r="C777" s="121" t="s">
        <v>1119</v>
      </c>
      <c r="D777" s="109" t="s">
        <v>23</v>
      </c>
      <c r="E777" s="99" t="s">
        <v>82</v>
      </c>
      <c r="F777" s="109"/>
      <c r="G777" s="42">
        <v>41395</v>
      </c>
      <c r="H777" s="109" t="s">
        <v>4888</v>
      </c>
      <c r="I777" s="55" t="s">
        <v>4889</v>
      </c>
      <c r="J777" s="55" t="s">
        <v>213</v>
      </c>
      <c r="K777" s="98" t="s">
        <v>4890</v>
      </c>
      <c r="L777" s="109" t="s">
        <v>464</v>
      </c>
      <c r="M777" s="109" t="s">
        <v>4891</v>
      </c>
      <c r="N777" s="109" t="s">
        <v>32</v>
      </c>
      <c r="O777" s="109" t="s">
        <v>4892</v>
      </c>
      <c r="P777" s="109" t="s">
        <v>36</v>
      </c>
      <c r="Q777" s="55" t="s">
        <v>4893</v>
      </c>
      <c r="R777" s="109" t="s">
        <v>36</v>
      </c>
      <c r="S777" s="118" t="s">
        <v>37</v>
      </c>
      <c r="T777" s="109"/>
      <c r="U777" s="109" t="str">
        <f t="shared" si="12"/>
        <v>41395: A Paris police officer shot Nash after he rammed a police vehicle with his truck as officers moved in to arrest him during a joint investigation by the Paris Police Department and Lamar County Sheriff’s Office into a large amount of illicit drugs being delivered to the Paris area. http://www.eparisextra.com/911/scene-of-the-crime/2013/05/03/police-release-name-of-drug-suspect-killed-by-officer-in-wednesday-night-shooting-in-paris/65612</v>
      </c>
      <c r="V777" s="98"/>
      <c r="W777" s="109">
        <v>780.1</v>
      </c>
      <c r="X777" s="109"/>
      <c r="Y777" s="109"/>
      <c r="Z777" s="109"/>
      <c r="AA777" s="109"/>
      <c r="AB777" s="109"/>
      <c r="AC777" s="113"/>
      <c r="AD777" s="29"/>
      <c r="AE777" s="29"/>
      <c r="AF777" s="29"/>
      <c r="AG777" s="65"/>
    </row>
    <row r="778" spans="1:33" ht="12">
      <c r="A778" s="30">
        <v>41799.566840277803</v>
      </c>
      <c r="B778" s="109" t="s">
        <v>4894</v>
      </c>
      <c r="C778" s="121" t="s">
        <v>4242</v>
      </c>
      <c r="D778" s="109" t="s">
        <v>23</v>
      </c>
      <c r="E778" s="99" t="s">
        <v>82</v>
      </c>
      <c r="F778" s="109"/>
      <c r="G778" s="42">
        <v>41360</v>
      </c>
      <c r="H778" s="109" t="s">
        <v>4895</v>
      </c>
      <c r="I778" s="55" t="s">
        <v>4565</v>
      </c>
      <c r="J778" s="55" t="s">
        <v>1128</v>
      </c>
      <c r="K778" s="98" t="s">
        <v>4896</v>
      </c>
      <c r="L778" s="109" t="s">
        <v>4567</v>
      </c>
      <c r="M778" s="109" t="s">
        <v>4568</v>
      </c>
      <c r="N778" s="109" t="s">
        <v>32</v>
      </c>
      <c r="O778" s="109" t="s">
        <v>4897</v>
      </c>
      <c r="P778" s="109" t="s">
        <v>36</v>
      </c>
      <c r="Q778" s="55" t="s">
        <v>4898</v>
      </c>
      <c r="R778" s="109" t="s">
        <v>80</v>
      </c>
      <c r="S778" s="118" t="s">
        <v>37</v>
      </c>
      <c r="T778" s="109"/>
      <c r="U778" s="109" t="str">
        <f t="shared" si="12"/>
        <v>41360: 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 http://www.localmemphis.com/news/local/story/Shoplifting-Suspect-Shot-by-Police-at-Raleigh/d/story/Bomi1SXuhEG79mnyWRGg1g</v>
      </c>
      <c r="V778" s="98"/>
      <c r="W778" s="109">
        <v>781.1</v>
      </c>
      <c r="X778" s="109"/>
      <c r="Y778" s="109"/>
      <c r="Z778" s="109"/>
      <c r="AA778" s="109"/>
      <c r="AB778" s="109"/>
      <c r="AC778" s="113"/>
      <c r="AD778" s="29"/>
      <c r="AE778" s="29"/>
      <c r="AF778" s="29"/>
      <c r="AG778" s="65"/>
    </row>
    <row r="779" spans="1:33" ht="12">
      <c r="A779" s="30">
        <v>41799.5828819444</v>
      </c>
      <c r="B779" s="109" t="s">
        <v>4899</v>
      </c>
      <c r="C779" s="121" t="s">
        <v>420</v>
      </c>
      <c r="D779" s="109" t="s">
        <v>23</v>
      </c>
      <c r="E779" s="109" t="s">
        <v>40</v>
      </c>
      <c r="F779" s="109" t="s">
        <v>4900</v>
      </c>
      <c r="G779" s="42">
        <v>38845</v>
      </c>
      <c r="H779" s="109" t="s">
        <v>4901</v>
      </c>
      <c r="I779" s="55" t="s">
        <v>4902</v>
      </c>
      <c r="J779" s="55" t="s">
        <v>1084</v>
      </c>
      <c r="K779" s="98" t="s">
        <v>4903</v>
      </c>
      <c r="L779" s="109" t="s">
        <v>4904</v>
      </c>
      <c r="M779" s="109" t="s">
        <v>4905</v>
      </c>
      <c r="N779" s="109" t="s">
        <v>32</v>
      </c>
      <c r="O779" s="109" t="s">
        <v>4906</v>
      </c>
      <c r="P779" s="109" t="s">
        <v>36</v>
      </c>
      <c r="Q779" s="55" t="s">
        <v>4907</v>
      </c>
      <c r="R779" s="109" t="s">
        <v>80</v>
      </c>
      <c r="S779" s="118" t="s">
        <v>37</v>
      </c>
      <c r="T779" s="109"/>
      <c r="U779" s="109" t="str">
        <f t="shared" si="12"/>
        <v>38845: Angry for an earlier arrest for carjacking, Kennedy ambushed officers in the police station parking lot, killing one before being killed. http://www.washingtonpost.com/wp-dyn/content/article/2006/05/08/AR2006050800968.html</v>
      </c>
      <c r="V779" s="98"/>
      <c r="W779" s="109">
        <v>782.1</v>
      </c>
      <c r="X779" s="109"/>
      <c r="Y779" s="109"/>
      <c r="Z779" s="109"/>
      <c r="AA779" s="109"/>
      <c r="AB779" s="109"/>
      <c r="AC779" s="113"/>
      <c r="AD779" s="29"/>
      <c r="AE779" s="29"/>
      <c r="AF779" s="29"/>
      <c r="AG779" s="65"/>
    </row>
    <row r="780" spans="1:33" ht="12">
      <c r="A780" s="30">
        <v>41799.590798611098</v>
      </c>
      <c r="B780" s="109" t="s">
        <v>4908</v>
      </c>
      <c r="C780" s="121" t="s">
        <v>461</v>
      </c>
      <c r="D780" s="109" t="s">
        <v>23</v>
      </c>
      <c r="E780" s="99" t="s">
        <v>82</v>
      </c>
      <c r="F780" s="109"/>
      <c r="G780" s="42">
        <v>41253</v>
      </c>
      <c r="H780" s="109" t="s">
        <v>4909</v>
      </c>
      <c r="I780" s="55" t="s">
        <v>1892</v>
      </c>
      <c r="J780" s="55" t="s">
        <v>1084</v>
      </c>
      <c r="K780" s="98" t="s">
        <v>4910</v>
      </c>
      <c r="L780" s="109" t="s">
        <v>4911</v>
      </c>
      <c r="M780" s="109" t="s">
        <v>4912</v>
      </c>
      <c r="N780" s="109" t="s">
        <v>32</v>
      </c>
      <c r="O780" s="109" t="s">
        <v>4913</v>
      </c>
      <c r="P780" s="109" t="s">
        <v>58</v>
      </c>
      <c r="Q780" s="55" t="s">
        <v>4912</v>
      </c>
      <c r="R780" s="109" t="s">
        <v>80</v>
      </c>
      <c r="S780" s="118" t="s">
        <v>37</v>
      </c>
      <c r="T780" s="109"/>
      <c r="U780" s="109" t="str">
        <f t="shared" si="12"/>
        <v>41253: McDaniel pointed a handgun at county officers trying to serve him with felony arrest warrants http://www.timesdispatch.com/news/local/chesterfield/fatal-police-shooting-of-chesterfield-man-inside-his-home-ruled/article_2fc6080f-3eae-53bb-b5dc-afa46dc58782.html</v>
      </c>
      <c r="V780" s="98"/>
      <c r="W780" s="109">
        <v>783.1</v>
      </c>
      <c r="X780" s="109"/>
      <c r="Y780" s="109"/>
      <c r="Z780" s="109"/>
      <c r="AA780" s="109"/>
      <c r="AB780" s="109"/>
      <c r="AC780" s="113"/>
      <c r="AD780" s="29"/>
      <c r="AE780" s="29"/>
      <c r="AF780" s="29"/>
      <c r="AG780" s="65"/>
    </row>
    <row r="781" spans="1:33" ht="12">
      <c r="A781" s="30">
        <v>41799.598564814798</v>
      </c>
      <c r="B781" s="109" t="s">
        <v>4914</v>
      </c>
      <c r="C781" s="121" t="s">
        <v>4242</v>
      </c>
      <c r="D781" s="109" t="s">
        <v>23</v>
      </c>
      <c r="E781" s="109" t="s">
        <v>40</v>
      </c>
      <c r="F781" s="109" t="s">
        <v>4915</v>
      </c>
      <c r="G781" s="42">
        <v>41343</v>
      </c>
      <c r="H781" s="109" t="s">
        <v>4916</v>
      </c>
      <c r="I781" s="55" t="s">
        <v>4917</v>
      </c>
      <c r="J781" s="55" t="s">
        <v>1304</v>
      </c>
      <c r="K781" s="98" t="s">
        <v>4918</v>
      </c>
      <c r="L781" s="109" t="s">
        <v>4919</v>
      </c>
      <c r="M781" s="109" t="s">
        <v>4920</v>
      </c>
      <c r="N781" s="109" t="s">
        <v>32</v>
      </c>
      <c r="O781" s="109" t="s">
        <v>4921</v>
      </c>
      <c r="P781" s="109" t="s">
        <v>36</v>
      </c>
      <c r="Q781" s="55" t="s">
        <v>4922</v>
      </c>
      <c r="R781" s="109" t="s">
        <v>80</v>
      </c>
      <c r="S781" s="118" t="s">
        <v>37</v>
      </c>
      <c r="T781" s="109"/>
      <c r="U781" s="109" t="str">
        <f t="shared" si="12"/>
        <v>41343: 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 http://www.cleveland.com/metro/index.ssf/2013/05/middlefield_police_still_wonde.html</v>
      </c>
      <c r="V781" s="98"/>
      <c r="W781" s="109">
        <v>784.1</v>
      </c>
      <c r="X781" s="109"/>
      <c r="Y781" s="109"/>
      <c r="Z781" s="109"/>
      <c r="AA781" s="109"/>
      <c r="AB781" s="109"/>
      <c r="AC781" s="113"/>
      <c r="AD781" s="29"/>
      <c r="AE781" s="29"/>
      <c r="AF781" s="29"/>
      <c r="AG781" s="65"/>
    </row>
    <row r="782" spans="1:33" ht="12">
      <c r="A782" s="30">
        <v>41799.620844907397</v>
      </c>
      <c r="B782" s="109" t="s">
        <v>4923</v>
      </c>
      <c r="C782" s="121" t="s">
        <v>918</v>
      </c>
      <c r="D782" s="109" t="s">
        <v>91</v>
      </c>
      <c r="E782" s="109" t="s">
        <v>40</v>
      </c>
      <c r="F782" s="109" t="s">
        <v>4924</v>
      </c>
      <c r="G782" s="42">
        <v>40948</v>
      </c>
      <c r="H782" s="109" t="s">
        <v>4925</v>
      </c>
      <c r="I782" s="55" t="s">
        <v>4926</v>
      </c>
      <c r="J782" s="55" t="s">
        <v>1084</v>
      </c>
      <c r="K782" s="98" t="s">
        <v>4927</v>
      </c>
      <c r="L782" s="109" t="s">
        <v>4926</v>
      </c>
      <c r="M782" s="109" t="s">
        <v>4928</v>
      </c>
      <c r="N782" s="109" t="s">
        <v>32</v>
      </c>
      <c r="O782" s="109" t="s">
        <v>4929</v>
      </c>
      <c r="P782" s="109" t="s">
        <v>157</v>
      </c>
      <c r="Q782" s="55" t="s">
        <v>4930</v>
      </c>
      <c r="R782" s="109" t="s">
        <v>80</v>
      </c>
      <c r="S782" s="118" t="s">
        <v>37</v>
      </c>
      <c r="T782" s="109"/>
      <c r="U782" s="109" t="str">
        <f t="shared" si="12"/>
        <v>40948: Daniel Harmon-Wright, the police officer in Culpeper, Virginia, who shot and killed former Sunday school teacher Patricia Cook, has been sentenced to three years in prison. http://archive.wusa9.com/rss/article/189808/158/Va-Police-Officer-Shoots-Kills-Woman-In-Va</v>
      </c>
      <c r="V782" s="98"/>
      <c r="W782" s="109">
        <v>785.1</v>
      </c>
      <c r="X782" s="109"/>
      <c r="Y782" s="109"/>
      <c r="Z782" s="109"/>
      <c r="AA782" s="109"/>
      <c r="AB782" s="109"/>
      <c r="AC782" s="113"/>
      <c r="AD782" s="29"/>
      <c r="AE782" s="29"/>
      <c r="AF782" s="29"/>
      <c r="AG782" s="65"/>
    </row>
    <row r="783" spans="1:33" ht="12">
      <c r="A783" s="30">
        <v>41799.637777777803</v>
      </c>
      <c r="B783" s="109" t="s">
        <v>4931</v>
      </c>
      <c r="C783" s="121" t="s">
        <v>2126</v>
      </c>
      <c r="D783" s="109" t="s">
        <v>23</v>
      </c>
      <c r="E783" s="109" t="s">
        <v>40</v>
      </c>
      <c r="F783" s="109"/>
      <c r="G783" s="42">
        <v>41397</v>
      </c>
      <c r="H783" s="109" t="s">
        <v>4932</v>
      </c>
      <c r="I783" s="55" t="s">
        <v>4933</v>
      </c>
      <c r="J783" s="55" t="s">
        <v>2035</v>
      </c>
      <c r="K783" s="98" t="s">
        <v>4934</v>
      </c>
      <c r="L783" s="109" t="s">
        <v>2952</v>
      </c>
      <c r="M783" s="109" t="s">
        <v>4935</v>
      </c>
      <c r="N783" s="109" t="s">
        <v>32</v>
      </c>
      <c r="O783" s="109" t="s">
        <v>4936</v>
      </c>
      <c r="P783" s="109" t="s">
        <v>36</v>
      </c>
      <c r="Q783" s="55" t="s">
        <v>4937</v>
      </c>
      <c r="R783" s="109" t="s">
        <v>80</v>
      </c>
      <c r="S783" s="118" t="s">
        <v>37</v>
      </c>
      <c r="T783" s="109"/>
      <c r="U783" s="109" t="str">
        <f t="shared" si="12"/>
        <v>41397: After a high-speed chase, Fischer crashed and an officer shot him after seeing a gun. http://www.katu.com/news/local/Police-shoot-kill-woman-after-pursuit-near-St-Helens-206067741.html</v>
      </c>
      <c r="V783" s="98"/>
      <c r="W783" s="109">
        <v>786.1</v>
      </c>
      <c r="X783" s="109"/>
      <c r="Y783" s="109"/>
      <c r="Z783" s="109"/>
      <c r="AA783" s="109"/>
      <c r="AB783" s="109"/>
      <c r="AC783" s="113"/>
      <c r="AD783" s="29"/>
      <c r="AE783" s="29"/>
      <c r="AF783" s="29"/>
      <c r="AG783" s="65"/>
    </row>
    <row r="784" spans="1:33" ht="12">
      <c r="A784" s="30">
        <v>41799.650138888901</v>
      </c>
      <c r="B784" s="109" t="s">
        <v>4938</v>
      </c>
      <c r="C784" s="121" t="s">
        <v>266</v>
      </c>
      <c r="D784" s="109" t="s">
        <v>23</v>
      </c>
      <c r="E784" s="109" t="s">
        <v>24</v>
      </c>
      <c r="F784" s="109" t="s">
        <v>4939</v>
      </c>
      <c r="G784" s="42">
        <v>41395</v>
      </c>
      <c r="H784" s="109" t="s">
        <v>4940</v>
      </c>
      <c r="I784" s="55" t="s">
        <v>4941</v>
      </c>
      <c r="J784" s="55" t="s">
        <v>1103</v>
      </c>
      <c r="K784" s="98" t="s">
        <v>4942</v>
      </c>
      <c r="L784" s="109" t="s">
        <v>4943</v>
      </c>
      <c r="M784" s="109" t="s">
        <v>4944</v>
      </c>
      <c r="N784" s="109" t="s">
        <v>32</v>
      </c>
      <c r="O784" s="109" t="s">
        <v>4945</v>
      </c>
      <c r="P784" s="109" t="s">
        <v>4946</v>
      </c>
      <c r="Q784" s="55" t="s">
        <v>4947</v>
      </c>
      <c r="R784" s="109" t="s">
        <v>80</v>
      </c>
      <c r="S784" s="118" t="s">
        <v>37</v>
      </c>
      <c r="T784" s="109"/>
      <c r="U784" s="109" t="str">
        <f t="shared" si="12"/>
        <v>41395: A scuffle apparently broke out at a gas station where the musician was selling CDs. The off-duty officer shot and killed him, claiming he went for his gun. http://www.clickondetroit.com/news/detroit-transit-officer-charged-in-fatal-shooting/21997824</v>
      </c>
      <c r="V784" s="98"/>
      <c r="W784" s="109">
        <v>787.1</v>
      </c>
      <c r="X784" s="109"/>
      <c r="Y784" s="109"/>
      <c r="Z784" s="109"/>
      <c r="AA784" s="109"/>
      <c r="AB784" s="109"/>
      <c r="AC784" s="113"/>
      <c r="AD784" s="29"/>
      <c r="AE784" s="29"/>
      <c r="AF784" s="29"/>
      <c r="AG784" s="65"/>
    </row>
    <row r="785" spans="1:33" ht="12">
      <c r="A785" s="30">
        <v>41799.657118055598</v>
      </c>
      <c r="B785" s="109" t="s">
        <v>4948</v>
      </c>
      <c r="C785" s="121" t="s">
        <v>488</v>
      </c>
      <c r="D785" s="109" t="s">
        <v>23</v>
      </c>
      <c r="E785" s="109" t="s">
        <v>24</v>
      </c>
      <c r="F785" s="109" t="s">
        <v>4949</v>
      </c>
      <c r="G785" s="42">
        <v>41398</v>
      </c>
      <c r="H785" s="109" t="s">
        <v>4950</v>
      </c>
      <c r="I785" s="55" t="s">
        <v>4951</v>
      </c>
      <c r="J785" s="55" t="s">
        <v>28</v>
      </c>
      <c r="K785" s="98" t="s">
        <v>4952</v>
      </c>
      <c r="L785" s="109" t="s">
        <v>404</v>
      </c>
      <c r="M785" s="109" t="s">
        <v>4953</v>
      </c>
      <c r="N785" s="109" t="s">
        <v>32</v>
      </c>
      <c r="O785" s="109" t="s">
        <v>4954</v>
      </c>
      <c r="P785" s="109" t="s">
        <v>36</v>
      </c>
      <c r="Q785" s="55" t="s">
        <v>4955</v>
      </c>
      <c r="R785" s="109" t="s">
        <v>80</v>
      </c>
      <c r="S785" s="118" t="s">
        <v>37</v>
      </c>
      <c r="T785" s="109"/>
      <c r="U785" s="109" t="str">
        <f t="shared" si="12"/>
        <v>41398: 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 http://www.wesh.com/news/central-florida/orange-county/opd-looks-for-armed-man-after-officerinvolved-shooting/20012110#!WM7X6</v>
      </c>
      <c r="V785" s="98"/>
      <c r="W785" s="109">
        <v>788.1</v>
      </c>
      <c r="X785" s="109"/>
      <c r="Y785" s="109"/>
      <c r="Z785" s="109"/>
      <c r="AA785" s="109"/>
      <c r="AB785" s="109"/>
      <c r="AC785" s="113"/>
      <c r="AD785" s="29"/>
      <c r="AE785" s="29"/>
      <c r="AF785" s="29"/>
      <c r="AG785" s="65"/>
    </row>
    <row r="786" spans="1:33" ht="12">
      <c r="A786" s="30">
        <v>41799.670370370397</v>
      </c>
      <c r="B786" s="109" t="s">
        <v>4956</v>
      </c>
      <c r="C786" s="121" t="s">
        <v>2137</v>
      </c>
      <c r="D786" s="109" t="s">
        <v>23</v>
      </c>
      <c r="E786" s="99" t="s">
        <v>82</v>
      </c>
      <c r="F786" s="109"/>
      <c r="G786" s="42">
        <v>41398</v>
      </c>
      <c r="H786" s="109" t="s">
        <v>4957</v>
      </c>
      <c r="I786" s="55" t="s">
        <v>4958</v>
      </c>
      <c r="J786" s="55" t="s">
        <v>85</v>
      </c>
      <c r="K786" s="98" t="s">
        <v>4959</v>
      </c>
      <c r="L786" s="109" t="s">
        <v>203</v>
      </c>
      <c r="M786" s="109" t="s">
        <v>4960</v>
      </c>
      <c r="N786" s="109" t="s">
        <v>32</v>
      </c>
      <c r="O786" s="109" t="s">
        <v>4961</v>
      </c>
      <c r="P786" s="109" t="s">
        <v>36</v>
      </c>
      <c r="Q786" s="55" t="s">
        <v>4962</v>
      </c>
      <c r="R786" s="109" t="s">
        <v>100</v>
      </c>
      <c r="S786" s="118" t="s">
        <v>37</v>
      </c>
      <c r="T786" s="109"/>
      <c r="U786" s="109" t="str">
        <f t="shared" si="12"/>
        <v>41398: 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 http://www.utsandiego.com/news/2013/May/08/Escondido-police-identify-man-Campos/</v>
      </c>
      <c r="V786" s="98"/>
      <c r="W786" s="109">
        <v>789.1</v>
      </c>
      <c r="X786" s="109"/>
      <c r="Y786" s="109"/>
      <c r="Z786" s="109"/>
      <c r="AA786" s="109"/>
      <c r="AB786" s="109"/>
      <c r="AC786" s="113"/>
      <c r="AD786" s="29"/>
      <c r="AE786" s="29"/>
      <c r="AF786" s="29"/>
      <c r="AG786" s="65"/>
    </row>
    <row r="787" spans="1:33" ht="12">
      <c r="A787" s="30">
        <v>41799.676377314798</v>
      </c>
      <c r="B787" s="109" t="s">
        <v>4963</v>
      </c>
      <c r="C787" s="121" t="s">
        <v>3689</v>
      </c>
      <c r="D787" s="109" t="s">
        <v>23</v>
      </c>
      <c r="E787" s="109" t="s">
        <v>24</v>
      </c>
      <c r="F787" s="109" t="s">
        <v>4964</v>
      </c>
      <c r="G787" s="42">
        <v>41399</v>
      </c>
      <c r="H787" s="109" t="s">
        <v>4965</v>
      </c>
      <c r="I787" s="55" t="s">
        <v>327</v>
      </c>
      <c r="J787" s="55" t="s">
        <v>328</v>
      </c>
      <c r="K787" s="98" t="s">
        <v>4966</v>
      </c>
      <c r="L787" s="109" t="s">
        <v>329</v>
      </c>
      <c r="M787" s="109" t="s">
        <v>4967</v>
      </c>
      <c r="N787" s="109" t="s">
        <v>32</v>
      </c>
      <c r="O787" s="109" t="s">
        <v>4968</v>
      </c>
      <c r="P787" s="109" t="s">
        <v>36</v>
      </c>
      <c r="Q787" s="55" t="s">
        <v>4969</v>
      </c>
      <c r="R787" s="109" t="s">
        <v>100</v>
      </c>
      <c r="S787" s="118" t="s">
        <v>37</v>
      </c>
      <c r="T787" s="109"/>
      <c r="U787" s="109" t="str">
        <f t="shared" si="12"/>
        <v>41399: A 16-year-old boy was riding his bike and shooting at people. Police shot and killed him. http://articles.chicagotribune.com/2013-05-05/news/chi-police-on-scene-of-lawndale-disturbance-20130505_1_squad-car-police-officers-offender</v>
      </c>
      <c r="V787" s="98"/>
      <c r="W787" s="109">
        <v>790.1</v>
      </c>
      <c r="X787" s="109"/>
      <c r="Y787" s="109"/>
      <c r="Z787" s="109"/>
      <c r="AA787" s="109"/>
      <c r="AB787" s="109"/>
      <c r="AC787" s="113"/>
      <c r="AD787" s="29"/>
      <c r="AE787" s="29"/>
      <c r="AF787" s="29"/>
      <c r="AG787" s="65"/>
    </row>
    <row r="788" spans="1:33" ht="12">
      <c r="A788" s="30">
        <v>41799.700138888897</v>
      </c>
      <c r="B788" s="109" t="s">
        <v>4970</v>
      </c>
      <c r="C788" s="121" t="s">
        <v>2375</v>
      </c>
      <c r="D788" s="109" t="s">
        <v>23</v>
      </c>
      <c r="E788" s="109" t="s">
        <v>24</v>
      </c>
      <c r="F788" s="109" t="s">
        <v>4971</v>
      </c>
      <c r="G788" s="42">
        <v>41409</v>
      </c>
      <c r="H788" s="109" t="s">
        <v>4972</v>
      </c>
      <c r="I788" s="55" t="s">
        <v>4973</v>
      </c>
      <c r="J788" s="55" t="s">
        <v>1304</v>
      </c>
      <c r="K788" s="98" t="s">
        <v>4974</v>
      </c>
      <c r="L788" s="109" t="s">
        <v>1306</v>
      </c>
      <c r="M788" s="109" t="s">
        <v>1307</v>
      </c>
      <c r="N788" s="109" t="s">
        <v>32</v>
      </c>
      <c r="O788" s="109" t="s">
        <v>4975</v>
      </c>
      <c r="P788" s="109" t="s">
        <v>36</v>
      </c>
      <c r="Q788" s="55" t="s">
        <v>4976</v>
      </c>
      <c r="R788" s="109" t="s">
        <v>80</v>
      </c>
      <c r="S788" s="118" t="s">
        <v>37</v>
      </c>
      <c r="T788" s="109"/>
      <c r="U788" s="109" t="str">
        <f t="shared" si="12"/>
        <v>41409: Gatewood and his girlfriend, Kourtney Hahn, who shot dead by Columbus police in Clintonville knew that police were looking for Gatewood in connection with an April 5 homicide. http://www.dispatch.com/content/stories/local/2013/05/16/shootout-officers-identified.html</v>
      </c>
      <c r="V788" s="98"/>
      <c r="W788" s="109">
        <v>791.1</v>
      </c>
      <c r="X788" s="109"/>
      <c r="Y788" s="109"/>
      <c r="Z788" s="109"/>
      <c r="AA788" s="109"/>
      <c r="AB788" s="109"/>
      <c r="AC788" s="113"/>
      <c r="AD788" s="29"/>
      <c r="AE788" s="29"/>
      <c r="AF788" s="29"/>
      <c r="AG788" s="65"/>
    </row>
    <row r="789" spans="1:33" ht="12">
      <c r="A789" s="30">
        <v>41799.700138888897</v>
      </c>
      <c r="B789" s="109" t="s">
        <v>4977</v>
      </c>
      <c r="C789" s="121" t="s">
        <v>488</v>
      </c>
      <c r="D789" s="109" t="s">
        <v>91</v>
      </c>
      <c r="E789" s="109" t="s">
        <v>24</v>
      </c>
      <c r="F789" s="109" t="s">
        <v>4978</v>
      </c>
      <c r="G789" s="42">
        <v>41409</v>
      </c>
      <c r="H789" s="109" t="s">
        <v>4972</v>
      </c>
      <c r="I789" s="55" t="s">
        <v>4973</v>
      </c>
      <c r="J789" s="55" t="s">
        <v>1304</v>
      </c>
      <c r="K789" s="98" t="s">
        <v>4974</v>
      </c>
      <c r="L789" s="109" t="s">
        <v>1306</v>
      </c>
      <c r="M789" s="109" t="s">
        <v>1307</v>
      </c>
      <c r="N789" s="109" t="s">
        <v>32</v>
      </c>
      <c r="O789" s="109" t="s">
        <v>4979</v>
      </c>
      <c r="P789" s="109" t="s">
        <v>36</v>
      </c>
      <c r="Q789" s="55" t="s">
        <v>4976</v>
      </c>
      <c r="R789" s="109" t="s">
        <v>80</v>
      </c>
      <c r="S789" s="118" t="s">
        <v>37</v>
      </c>
      <c r="T789" s="109"/>
      <c r="U789" s="109" t="str">
        <f t="shared" si="12"/>
        <v>41409: Kourtney Hahn and her boyfriend, Emmanuel Gatewood, who shot dead by Columbus police in Clintonville knew that police were looking for Gatewood in connection with an April 5 homicide. http://www.dispatch.com/content/stories/local/2013/05/16/shootout-officers-identified.html</v>
      </c>
      <c r="V789" s="98"/>
      <c r="W789" s="109">
        <v>792.1</v>
      </c>
      <c r="X789" s="109"/>
      <c r="Y789" s="109"/>
      <c r="Z789" s="109"/>
      <c r="AA789" s="109"/>
      <c r="AB789" s="109"/>
      <c r="AC789" s="113"/>
      <c r="AD789" s="29"/>
      <c r="AE789" s="29"/>
      <c r="AF789" s="29"/>
      <c r="AG789" s="65"/>
    </row>
    <row r="790" spans="1:33" ht="12">
      <c r="A790" s="30">
        <v>41800.602604166699</v>
      </c>
      <c r="B790" s="109" t="s">
        <v>4980</v>
      </c>
      <c r="C790" s="121" t="s">
        <v>520</v>
      </c>
      <c r="D790" s="109" t="s">
        <v>23</v>
      </c>
      <c r="E790" s="109" t="s">
        <v>173</v>
      </c>
      <c r="F790" s="109" t="s">
        <v>4981</v>
      </c>
      <c r="G790" s="42">
        <v>41401</v>
      </c>
      <c r="H790" s="109" t="s">
        <v>4982</v>
      </c>
      <c r="I790" s="55" t="s">
        <v>294</v>
      </c>
      <c r="J790" s="55" t="s">
        <v>28</v>
      </c>
      <c r="K790" s="98" t="s">
        <v>4983</v>
      </c>
      <c r="L790" s="109" t="s">
        <v>4984</v>
      </c>
      <c r="M790" s="109" t="s">
        <v>4985</v>
      </c>
      <c r="N790" s="109" t="s">
        <v>32</v>
      </c>
      <c r="O790" s="109" t="s">
        <v>4986</v>
      </c>
      <c r="P790" s="109" t="s">
        <v>58</v>
      </c>
      <c r="Q790" s="55" t="s">
        <v>4987</v>
      </c>
      <c r="R790" s="109" t="s">
        <v>80</v>
      </c>
      <c r="S790" s="118" t="s">
        <v>37</v>
      </c>
      <c r="T790" s="109"/>
      <c r="U790" s="109" t="str">
        <f t="shared" si="12"/>
        <v>41401: 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 http://www.dailycommercial.com/news/article_f35898c5-3f26-5ec7-bf3a-9a8935815123.html</v>
      </c>
      <c r="V790" s="98"/>
      <c r="W790" s="109">
        <v>793.1</v>
      </c>
      <c r="X790" s="109"/>
      <c r="Y790" s="109"/>
      <c r="Z790" s="109"/>
      <c r="AA790" s="109"/>
      <c r="AB790" s="109"/>
      <c r="AC790" s="113"/>
      <c r="AD790" s="29"/>
      <c r="AE790" s="29"/>
      <c r="AF790" s="29"/>
      <c r="AG790" s="65"/>
    </row>
    <row r="791" spans="1:33" ht="12">
      <c r="A791" s="30">
        <v>41800.617199074099</v>
      </c>
      <c r="B791" s="109" t="s">
        <v>4988</v>
      </c>
      <c r="C791" s="121" t="s">
        <v>2137</v>
      </c>
      <c r="D791" s="109" t="s">
        <v>23</v>
      </c>
      <c r="E791" s="109" t="s">
        <v>40</v>
      </c>
      <c r="F791" s="109" t="s">
        <v>4989</v>
      </c>
      <c r="G791" s="42">
        <v>41303</v>
      </c>
      <c r="H791" s="109" t="s">
        <v>4990</v>
      </c>
      <c r="I791" s="55" t="s">
        <v>4991</v>
      </c>
      <c r="J791" s="55" t="s">
        <v>482</v>
      </c>
      <c r="K791" s="98" t="s">
        <v>4992</v>
      </c>
      <c r="L791" s="109" t="s">
        <v>4993</v>
      </c>
      <c r="M791" s="109" t="s">
        <v>4994</v>
      </c>
      <c r="N791" s="109" t="s">
        <v>32</v>
      </c>
      <c r="O791" s="109" t="s">
        <v>4995</v>
      </c>
      <c r="P791" s="109" t="s">
        <v>58</v>
      </c>
      <c r="Q791" s="55" t="s">
        <v>4996</v>
      </c>
      <c r="R791" s="109" t="s">
        <v>36</v>
      </c>
      <c r="S791" s="118" t="s">
        <v>37</v>
      </c>
      <c r="T791" s="109"/>
      <c r="U791" s="109" t="str">
        <f t="shared" si="12"/>
        <v>41303: 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 http://newsok.com/2-officers-cleared-in-mayes-county-fatal-shooting-of-handcuffed-man/article/3771756</v>
      </c>
      <c r="V791" s="98"/>
      <c r="W791" s="109">
        <v>794.1</v>
      </c>
      <c r="X791" s="109"/>
      <c r="Y791" s="109"/>
      <c r="Z791" s="109"/>
      <c r="AA791" s="109"/>
      <c r="AB791" s="109"/>
      <c r="AC791" s="113"/>
      <c r="AD791" s="29"/>
      <c r="AE791" s="29"/>
      <c r="AF791" s="29"/>
      <c r="AG791" s="65"/>
    </row>
    <row r="792" spans="1:33" ht="12">
      <c r="A792" s="30">
        <v>41800.648761574099</v>
      </c>
      <c r="B792" s="109" t="s">
        <v>4997</v>
      </c>
      <c r="C792" s="121" t="s">
        <v>3777</v>
      </c>
      <c r="D792" s="109" t="s">
        <v>91</v>
      </c>
      <c r="E792" s="109" t="s">
        <v>24</v>
      </c>
      <c r="F792" s="109" t="s">
        <v>4998</v>
      </c>
      <c r="G792" s="42">
        <v>41401</v>
      </c>
      <c r="H792" s="109" t="s">
        <v>4999</v>
      </c>
      <c r="I792" s="55" t="s">
        <v>249</v>
      </c>
      <c r="J792" s="55" t="s">
        <v>250</v>
      </c>
      <c r="K792" s="98" t="s">
        <v>5000</v>
      </c>
      <c r="L792" s="109" t="s">
        <v>1166</v>
      </c>
      <c r="M792" s="109" t="s">
        <v>1167</v>
      </c>
      <c r="N792" s="109" t="s">
        <v>32</v>
      </c>
      <c r="O792" s="109" t="s">
        <v>5001</v>
      </c>
      <c r="P792" s="109" t="s">
        <v>1464</v>
      </c>
      <c r="Q792" s="55" t="s">
        <v>5002</v>
      </c>
      <c r="R792" s="109" t="s">
        <v>80</v>
      </c>
      <c r="S792" s="118" t="s">
        <v>37</v>
      </c>
      <c r="T792" s="109"/>
      <c r="U792" s="109" t="str">
        <f t="shared" si="12"/>
        <v>41401: Dibbs was killed by her fiance, an Baltimore City police officer. He later committed suicide in jail. http://articles.baltimoresun.com/2013-05-08/news/bs-md-officer-charged-20130508_1_james-smith-west-baltimore-officers</v>
      </c>
      <c r="V792" s="98"/>
      <c r="W792" s="109">
        <v>795.1</v>
      </c>
      <c r="X792" s="109"/>
      <c r="Y792" s="109"/>
      <c r="Z792" s="109"/>
      <c r="AA792" s="109"/>
      <c r="AB792" s="109"/>
      <c r="AC792" s="113"/>
      <c r="AD792" s="29"/>
      <c r="AE792" s="29"/>
      <c r="AF792" s="29"/>
      <c r="AG792" s="65"/>
    </row>
    <row r="793" spans="1:33" ht="12">
      <c r="A793" s="30">
        <v>41800.660798611098</v>
      </c>
      <c r="B793" s="109" t="s">
        <v>5003</v>
      </c>
      <c r="C793" s="121" t="s">
        <v>2375</v>
      </c>
      <c r="D793" s="109" t="s">
        <v>23</v>
      </c>
      <c r="E793" s="99" t="s">
        <v>82</v>
      </c>
      <c r="F793" s="85" t="s">
        <v>2133</v>
      </c>
      <c r="G793" s="42">
        <v>41184</v>
      </c>
      <c r="H793" s="109" t="s">
        <v>5004</v>
      </c>
      <c r="I793" s="55" t="s">
        <v>5005</v>
      </c>
      <c r="J793" s="55" t="s">
        <v>114</v>
      </c>
      <c r="K793" s="98" t="s">
        <v>5006</v>
      </c>
      <c r="L793" s="109" t="s">
        <v>5005</v>
      </c>
      <c r="M793" s="109" t="s">
        <v>5007</v>
      </c>
      <c r="N793" s="109" t="s">
        <v>32</v>
      </c>
      <c r="O793" s="109" t="s">
        <v>5008</v>
      </c>
      <c r="P793" s="109" t="s">
        <v>58</v>
      </c>
      <c r="Q793" s="55" t="s">
        <v>5009</v>
      </c>
      <c r="R793" s="109" t="s">
        <v>80</v>
      </c>
      <c r="S793" s="118" t="s">
        <v>37</v>
      </c>
      <c r="T793" s="109"/>
      <c r="U793" s="109" t="str">
        <f t="shared" si="12"/>
        <v>41184: Sam Alexie Jr. was intoxicated and pointed a rifle at an officer who then shot him. Samuel Symmes wasn’t the shooting officer, but was assisting at the scene. The state charged him with three misdemeanors: two counts of DUI and one count of misconduct involving a weapon http://kyuk.org/bethel-police-officer-named-in-october-shooting/</v>
      </c>
      <c r="V793" s="98"/>
      <c r="W793" s="109">
        <v>796.1</v>
      </c>
      <c r="X793" s="109"/>
      <c r="Y793" s="109"/>
      <c r="Z793" s="109"/>
      <c r="AA793" s="109"/>
      <c r="AB793" s="109"/>
      <c r="AC793" s="113"/>
      <c r="AD793" s="29"/>
      <c r="AE793" s="29"/>
      <c r="AF793" s="29"/>
      <c r="AG793" s="65"/>
    </row>
    <row r="794" spans="1:33" ht="12">
      <c r="A794" s="30">
        <v>41894.931944444397</v>
      </c>
      <c r="B794" s="109" t="s">
        <v>5010</v>
      </c>
      <c r="C794" s="121">
        <v>24</v>
      </c>
      <c r="D794" s="109" t="s">
        <v>23</v>
      </c>
      <c r="E794" s="60" t="s">
        <v>40</v>
      </c>
      <c r="F794" s="109" t="s">
        <v>5011</v>
      </c>
      <c r="G794" s="42">
        <v>40014</v>
      </c>
      <c r="H794" s="109" t="s">
        <v>5012</v>
      </c>
      <c r="I794" s="109" t="s">
        <v>5013</v>
      </c>
      <c r="J794" s="109" t="s">
        <v>1577</v>
      </c>
      <c r="K794" s="98" t="s">
        <v>5014</v>
      </c>
      <c r="L794" s="109" t="s">
        <v>5015</v>
      </c>
      <c r="M794" s="109" t="s">
        <v>5016</v>
      </c>
      <c r="N794" s="109" t="s">
        <v>32</v>
      </c>
      <c r="O794" s="109" t="s">
        <v>5017</v>
      </c>
      <c r="P794" s="109" t="s">
        <v>58</v>
      </c>
      <c r="Q794" s="109" t="s">
        <v>5018</v>
      </c>
      <c r="R794" s="109" t="s">
        <v>80</v>
      </c>
      <c r="S794" s="25" t="s">
        <v>5019</v>
      </c>
      <c r="T794" s="109"/>
      <c r="U794" s="109" t="str">
        <f t="shared" si="12"/>
        <v>40014: Plainclothes county deputy engages Tyler Heilman, wearing only swim trunks, for driving erratically. An argument ensues and becomes physical. When Heilman saw the other man's gun, he started moving back, at which time the deputy drew the gun and shot him dead. http://www.southernminn.com/st_peter_herald/archives/article_5f89bc7e-204d-5db6-a20c-53ad502e9d45.html</v>
      </c>
      <c r="V794" s="98"/>
      <c r="W794" s="109">
        <v>797.1</v>
      </c>
      <c r="X794" s="109"/>
      <c r="Y794" s="109"/>
      <c r="Z794" s="109"/>
      <c r="AA794" s="109"/>
      <c r="AB794" s="109"/>
      <c r="AC794" s="113"/>
      <c r="AD794" s="29"/>
      <c r="AE794" s="29"/>
      <c r="AF794" s="29"/>
      <c r="AG794" s="65"/>
    </row>
    <row r="795" spans="1:33" ht="12">
      <c r="A795" s="30">
        <v>41896.562222222201</v>
      </c>
      <c r="B795" s="109" t="s">
        <v>5020</v>
      </c>
      <c r="C795" s="121">
        <v>25</v>
      </c>
      <c r="D795" s="109" t="s">
        <v>23</v>
      </c>
      <c r="E795" s="60" t="s">
        <v>173</v>
      </c>
      <c r="F795" s="109"/>
      <c r="G795" s="42">
        <v>39505</v>
      </c>
      <c r="H795" s="109" t="s">
        <v>5021</v>
      </c>
      <c r="I795" s="109" t="s">
        <v>5022</v>
      </c>
      <c r="J795" s="109" t="s">
        <v>85</v>
      </c>
      <c r="K795" s="98" t="s">
        <v>5023</v>
      </c>
      <c r="L795" s="109" t="s">
        <v>539</v>
      </c>
      <c r="M795" s="109" t="s">
        <v>540</v>
      </c>
      <c r="N795" s="109" t="s">
        <v>32</v>
      </c>
      <c r="O795" s="109" t="s">
        <v>5024</v>
      </c>
      <c r="P795" s="109" t="s">
        <v>760</v>
      </c>
      <c r="Q795" s="109" t="s">
        <v>5025</v>
      </c>
      <c r="R795" s="109" t="s">
        <v>80</v>
      </c>
      <c r="S795" s="25" t="s">
        <v>5026</v>
      </c>
      <c r="T795" s="109"/>
      <c r="U795" s="109" t="str">
        <f t="shared" si="12"/>
        <v>39505: LAPD officers were in pursuit of Byron San Jose after he avoided being pulled over for a traffic violation. Once San Jose finally stopped, he emerged out of his car with a microphone stand that police viewed as a weapon. Police fired several shots that ended up killing Byron San Jose. http://homicide.latimes.com/post/byron-san-jose/</v>
      </c>
      <c r="V795" s="98"/>
      <c r="W795" s="109">
        <v>798.1</v>
      </c>
      <c r="X795" s="109"/>
      <c r="Y795" s="109"/>
      <c r="Z795" s="109"/>
      <c r="AA795" s="109"/>
      <c r="AB795" s="109"/>
      <c r="AC795" s="113"/>
      <c r="AD795" s="29"/>
      <c r="AE795" s="29"/>
      <c r="AF795" s="29"/>
      <c r="AG795" s="65"/>
    </row>
    <row r="796" spans="1:33" ht="12">
      <c r="A796" s="30">
        <v>41896.577337962997</v>
      </c>
      <c r="B796" s="109" t="s">
        <v>5027</v>
      </c>
      <c r="C796" s="121">
        <v>22</v>
      </c>
      <c r="D796" s="109" t="s">
        <v>23</v>
      </c>
      <c r="E796" s="60" t="s">
        <v>173</v>
      </c>
      <c r="F796" s="109"/>
      <c r="G796" s="42">
        <v>39507</v>
      </c>
      <c r="H796" s="109" t="s">
        <v>5028</v>
      </c>
      <c r="I796" s="109" t="s">
        <v>539</v>
      </c>
      <c r="J796" s="109" t="s">
        <v>85</v>
      </c>
      <c r="K796" s="98" t="s">
        <v>5029</v>
      </c>
      <c r="L796" s="109" t="s">
        <v>539</v>
      </c>
      <c r="M796" s="109" t="s">
        <v>540</v>
      </c>
      <c r="N796" s="109" t="s">
        <v>32</v>
      </c>
      <c r="O796" s="109" t="s">
        <v>5030</v>
      </c>
      <c r="P796" s="109" t="s">
        <v>760</v>
      </c>
      <c r="Q796" s="109" t="s">
        <v>5031</v>
      </c>
      <c r="R796" s="109" t="s">
        <v>80</v>
      </c>
      <c r="S796" s="25" t="s">
        <v>5026</v>
      </c>
      <c r="T796" s="109"/>
      <c r="U796" s="109" t="str">
        <f t="shared" si="12"/>
        <v>39507: Carlos Edwin Arevalo was shot by a LAPD officer. The officers were patrolling the area and Arevalo fled when he saw them. Arevalo was shot and killed. A .45-caliber pistol was recovered from the scene. http://homicide.latimes.com/post/carlos-arevalo/</v>
      </c>
      <c r="V796" s="98"/>
      <c r="W796" s="109">
        <v>799.1</v>
      </c>
      <c r="X796" s="109"/>
      <c r="Y796" s="109"/>
      <c r="Z796" s="109"/>
      <c r="AA796" s="109"/>
      <c r="AB796" s="109"/>
      <c r="AC796" s="113"/>
      <c r="AD796" s="29"/>
      <c r="AE796" s="29"/>
      <c r="AF796" s="29"/>
      <c r="AG796" s="65"/>
    </row>
    <row r="797" spans="1:33" ht="12">
      <c r="A797" s="30">
        <v>41896.584999999999</v>
      </c>
      <c r="B797" s="109" t="s">
        <v>5032</v>
      </c>
      <c r="C797" s="121">
        <v>14</v>
      </c>
      <c r="D797" s="109" t="s">
        <v>23</v>
      </c>
      <c r="E797" s="60" t="s">
        <v>24</v>
      </c>
      <c r="F797" s="109" t="s">
        <v>5033</v>
      </c>
      <c r="G797" s="42">
        <v>41490</v>
      </c>
      <c r="H797" s="109" t="s">
        <v>5034</v>
      </c>
      <c r="I797" s="109" t="s">
        <v>1474</v>
      </c>
      <c r="J797" s="109" t="s">
        <v>152</v>
      </c>
      <c r="K797" s="98" t="s">
        <v>5035</v>
      </c>
      <c r="L797" s="109" t="s">
        <v>5036</v>
      </c>
      <c r="M797" s="109" t="s">
        <v>313</v>
      </c>
      <c r="N797" s="109" t="s">
        <v>32</v>
      </c>
      <c r="O797" s="109" t="s">
        <v>5037</v>
      </c>
      <c r="P797" s="109" t="s">
        <v>58</v>
      </c>
      <c r="Q797" s="109" t="s">
        <v>5038</v>
      </c>
      <c r="R797" s="109" t="s">
        <v>80</v>
      </c>
      <c r="S797" s="25" t="s">
        <v>5039</v>
      </c>
      <c r="T797" s="109"/>
      <c r="U797" s="109" t="str">
        <f t="shared" si="12"/>
        <v>41490: Shaaliver Douse, a 14-year-old black male, was killed by NYPD Officers after shooting at another man in South Bronx. Douse was only shot once. He had other run ins with the law, one of which was attempted murder in May, two miles away from where Douse was shot by the NYPD officer. http://www.huffingtonpost.com/2013/08/05/shaaliver-douse-shooting_n_3705623.html</v>
      </c>
      <c r="V797" s="98"/>
      <c r="W797" s="109">
        <v>800.1</v>
      </c>
      <c r="X797" s="109"/>
      <c r="Y797" s="109"/>
      <c r="Z797" s="109"/>
      <c r="AA797" s="109"/>
      <c r="AB797" s="109"/>
      <c r="AC797" s="113"/>
      <c r="AD797" s="29"/>
      <c r="AE797" s="29"/>
      <c r="AF797" s="29"/>
      <c r="AG797" s="65"/>
    </row>
    <row r="798" spans="1:33" ht="12">
      <c r="A798" s="30">
        <v>41896.585335648102</v>
      </c>
      <c r="B798" s="109" t="s">
        <v>5040</v>
      </c>
      <c r="C798" s="121">
        <v>38</v>
      </c>
      <c r="D798" s="109" t="s">
        <v>23</v>
      </c>
      <c r="E798" s="60" t="s">
        <v>24</v>
      </c>
      <c r="F798" s="109" t="s">
        <v>5041</v>
      </c>
      <c r="G798" s="42">
        <v>39508</v>
      </c>
      <c r="H798" s="109" t="s">
        <v>5042</v>
      </c>
      <c r="I798" s="109" t="s">
        <v>539</v>
      </c>
      <c r="J798" s="109" t="s">
        <v>85</v>
      </c>
      <c r="K798" s="98" t="s">
        <v>5043</v>
      </c>
      <c r="L798" s="109" t="s">
        <v>539</v>
      </c>
      <c r="M798" s="109" t="s">
        <v>540</v>
      </c>
      <c r="N798" s="109" t="s">
        <v>32</v>
      </c>
      <c r="O798" s="109" t="s">
        <v>5044</v>
      </c>
      <c r="P798" s="109" t="s">
        <v>58</v>
      </c>
      <c r="Q798" s="109" t="s">
        <v>5045</v>
      </c>
      <c r="R798" s="109" t="s">
        <v>80</v>
      </c>
      <c r="S798" s="25" t="s">
        <v>5026</v>
      </c>
      <c r="T798" s="109"/>
      <c r="U798" s="109" t="str">
        <f t="shared" si="12"/>
        <v>39508: Police officers witnessed Cox speeding in his truck down Crenshaw Boulevard after a hit and run. Cox crashed into a tree and told officers to "move away or he would kill them" when he was approached. He reached for his glove compartment for what officers thought was a gun, but was actually a cigarette lighter adapter. Cox ran off and was shot and killed by officers in a bank parking lot. http://homicide.latimes.com/post/maurice-leroy-cox/</v>
      </c>
      <c r="V798" s="98"/>
      <c r="W798" s="109">
        <v>801.1</v>
      </c>
      <c r="X798" s="109"/>
      <c r="Y798" s="109"/>
      <c r="Z798" s="109"/>
      <c r="AA798" s="109"/>
      <c r="AB798" s="109"/>
      <c r="AC798" s="113"/>
      <c r="AD798" s="29"/>
      <c r="AE798" s="29"/>
      <c r="AF798" s="29"/>
      <c r="AG798" s="65"/>
    </row>
    <row r="799" spans="1:33" ht="12">
      <c r="A799" s="30">
        <v>41896.599456018499</v>
      </c>
      <c r="B799" s="109" t="s">
        <v>5046</v>
      </c>
      <c r="C799" s="121">
        <v>24</v>
      </c>
      <c r="D799" s="109" t="s">
        <v>23</v>
      </c>
      <c r="E799" s="60" t="s">
        <v>24</v>
      </c>
      <c r="F799" s="109"/>
      <c r="G799" s="42">
        <v>39511</v>
      </c>
      <c r="H799" s="109" t="s">
        <v>5047</v>
      </c>
      <c r="I799" s="109" t="s">
        <v>539</v>
      </c>
      <c r="J799" s="109" t="s">
        <v>85</v>
      </c>
      <c r="K799" s="98" t="s">
        <v>5048</v>
      </c>
      <c r="L799" s="109" t="s">
        <v>539</v>
      </c>
      <c r="M799" s="109" t="s">
        <v>5049</v>
      </c>
      <c r="N799" s="109" t="s">
        <v>32</v>
      </c>
      <c r="O799" s="109" t="s">
        <v>5050</v>
      </c>
      <c r="P799" s="109" t="s">
        <v>323</v>
      </c>
      <c r="Q799" s="109" t="s">
        <v>5051</v>
      </c>
      <c r="R799" s="109" t="s">
        <v>80</v>
      </c>
      <c r="S799" s="25" t="s">
        <v>5026</v>
      </c>
      <c r="T799" s="109"/>
      <c r="U799" s="109" t="str">
        <f t="shared" si="12"/>
        <v>39511: An off-duty U.S. Deputy Marshall saw Lawrence Smith and another man try to rob the store he was in. He confronted them and fired several shots. Smith was hit in the head and taken to a hospital where he died. http://homicide.latimes.com/post/lawrence-smith/</v>
      </c>
      <c r="V799" s="98"/>
      <c r="W799" s="109">
        <v>802.1</v>
      </c>
      <c r="X799" s="109"/>
      <c r="Y799" s="109"/>
      <c r="Z799" s="109"/>
      <c r="AA799" s="109"/>
      <c r="AB799" s="109"/>
      <c r="AC799" s="113"/>
      <c r="AD799" s="29"/>
      <c r="AE799" s="29"/>
      <c r="AF799" s="29"/>
      <c r="AG799" s="65"/>
    </row>
    <row r="800" spans="1:33" ht="12">
      <c r="A800" s="30">
        <v>41896.608379629601</v>
      </c>
      <c r="B800" s="109" t="s">
        <v>5052</v>
      </c>
      <c r="C800" s="121">
        <v>77</v>
      </c>
      <c r="D800" s="109" t="s">
        <v>23</v>
      </c>
      <c r="E800" s="60" t="s">
        <v>24</v>
      </c>
      <c r="F800" s="109" t="s">
        <v>5053</v>
      </c>
      <c r="G800" s="42">
        <v>41175</v>
      </c>
      <c r="H800" s="109" t="s">
        <v>5054</v>
      </c>
      <c r="I800" s="109" t="s">
        <v>123</v>
      </c>
      <c r="J800" s="109" t="s">
        <v>124</v>
      </c>
      <c r="K800" s="98" t="s">
        <v>5055</v>
      </c>
      <c r="L800" s="109" t="s">
        <v>448</v>
      </c>
      <c r="M800" s="109" t="s">
        <v>127</v>
      </c>
      <c r="N800" s="109" t="s">
        <v>32</v>
      </c>
      <c r="O800" s="109" t="s">
        <v>5056</v>
      </c>
      <c r="P800" s="109" t="s">
        <v>760</v>
      </c>
      <c r="Q800" s="109" t="s">
        <v>5057</v>
      </c>
      <c r="R800" s="109" t="s">
        <v>100</v>
      </c>
      <c r="S800" s="25" t="s">
        <v>5058</v>
      </c>
      <c r="T800" s="109"/>
      <c r="U800" s="109" t="str">
        <f t="shared" si="12"/>
        <v>41175: Police say Henry Lee Sr. pointed a handgun at three officers who responded to a 911 call he reportedly placed, prompting them to fatally shoot the retired construction worker. Two officers opened fire on Lee, and shot him to death. http://seattletimes.com/html/localnews/2019248308_policeshooting25m.html</v>
      </c>
      <c r="V800" s="98"/>
      <c r="W800" s="109">
        <v>803.1</v>
      </c>
      <c r="X800" s="109"/>
      <c r="Y800" s="109"/>
      <c r="Z800" s="109"/>
      <c r="AA800" s="109"/>
      <c r="AB800" s="109"/>
      <c r="AC800" s="113"/>
      <c r="AD800" s="29"/>
      <c r="AE800" s="29"/>
      <c r="AF800" s="29"/>
      <c r="AG800" s="65"/>
    </row>
    <row r="801" spans="1:33" ht="12">
      <c r="A801" s="30">
        <v>41896.608460648102</v>
      </c>
      <c r="B801" s="109" t="s">
        <v>5059</v>
      </c>
      <c r="C801" s="121">
        <v>21</v>
      </c>
      <c r="D801" s="109" t="s">
        <v>23</v>
      </c>
      <c r="E801" s="60" t="s">
        <v>173</v>
      </c>
      <c r="F801" s="109"/>
      <c r="G801" s="42">
        <v>39519</v>
      </c>
      <c r="H801" s="109" t="s">
        <v>5060</v>
      </c>
      <c r="I801" s="109" t="s">
        <v>539</v>
      </c>
      <c r="J801" s="109" t="s">
        <v>85</v>
      </c>
      <c r="K801" s="98" t="s">
        <v>5061</v>
      </c>
      <c r="L801" s="109" t="s">
        <v>539</v>
      </c>
      <c r="M801" s="109" t="s">
        <v>540</v>
      </c>
      <c r="N801" s="109" t="s">
        <v>32</v>
      </c>
      <c r="O801" s="109" t="s">
        <v>5062</v>
      </c>
      <c r="P801" s="109" t="s">
        <v>58</v>
      </c>
      <c r="Q801" s="109" t="s">
        <v>5063</v>
      </c>
      <c r="R801" s="109" t="s">
        <v>80</v>
      </c>
      <c r="S801" s="25">
        <v>828.2</v>
      </c>
      <c r="T801" s="109"/>
      <c r="U801" s="109" t="str">
        <f t="shared" si="12"/>
        <v>39519: Sergio Rojas was on his bicycle and refused to be detained. Officers were called to the scene and Rojas pointed a gun at them. Rojas was shot and killed at the scene. http://homicide.latimes.com/post/sergio-rojas/</v>
      </c>
      <c r="V801" s="98"/>
      <c r="W801" s="109">
        <v>804.1</v>
      </c>
      <c r="X801" s="109"/>
      <c r="Y801" s="109"/>
      <c r="Z801" s="109"/>
      <c r="AA801" s="109"/>
      <c r="AB801" s="109"/>
      <c r="AC801" s="113"/>
      <c r="AD801" s="29"/>
      <c r="AE801" s="29"/>
      <c r="AF801" s="29"/>
      <c r="AG801" s="65"/>
    </row>
    <row r="802" spans="1:33" ht="12">
      <c r="A802" s="30">
        <v>41896.621527777803</v>
      </c>
      <c r="B802" s="109" t="s">
        <v>5064</v>
      </c>
      <c r="C802" s="121">
        <v>33</v>
      </c>
      <c r="D802" s="109" t="s">
        <v>23</v>
      </c>
      <c r="E802" s="60" t="s">
        <v>173</v>
      </c>
      <c r="F802" s="109"/>
      <c r="G802" s="42">
        <v>39520</v>
      </c>
      <c r="H802" s="109" t="s">
        <v>5065</v>
      </c>
      <c r="I802" s="109" t="s">
        <v>5066</v>
      </c>
      <c r="J802" s="109" t="s">
        <v>85</v>
      </c>
      <c r="K802" s="98" t="s">
        <v>5067</v>
      </c>
      <c r="L802" s="109" t="s">
        <v>539</v>
      </c>
      <c r="M802" s="109" t="s">
        <v>540</v>
      </c>
      <c r="N802" s="109" t="s">
        <v>32</v>
      </c>
      <c r="O802" s="109" t="s">
        <v>5068</v>
      </c>
      <c r="P802" s="109" t="s">
        <v>58</v>
      </c>
      <c r="Q802" s="109" t="s">
        <v>5069</v>
      </c>
      <c r="R802" s="109" t="s">
        <v>80</v>
      </c>
      <c r="S802" s="25">
        <v>829.2</v>
      </c>
      <c r="T802" s="109"/>
      <c r="U802" s="109" t="str">
        <f t="shared" si="12"/>
        <v>39520: Marco Enesto Avila was stopped by police for a traffic violation. He started fighting with police after he got off his bicycle and proceeded to shoot several rounds from a weapon concealed in his pocket. Officers Enrique Lopez and James Stover fired back. He was later pronounced dead at a hospital. http://homicide.latimes.com/post/marco-ernesto-avila/</v>
      </c>
      <c r="V802" s="98"/>
      <c r="W802" s="109">
        <v>805.1</v>
      </c>
      <c r="X802" s="109"/>
      <c r="Y802" s="109"/>
      <c r="Z802" s="109"/>
      <c r="AA802" s="109"/>
      <c r="AB802" s="109"/>
      <c r="AC802" s="113"/>
      <c r="AD802" s="29"/>
      <c r="AE802" s="29"/>
      <c r="AF802" s="29"/>
      <c r="AG802" s="65"/>
    </row>
    <row r="803" spans="1:33" ht="12">
      <c r="A803" s="30">
        <v>41896.628414351799</v>
      </c>
      <c r="B803" s="109" t="s">
        <v>5070</v>
      </c>
      <c r="C803" s="121">
        <v>24</v>
      </c>
      <c r="D803" s="109" t="s">
        <v>23</v>
      </c>
      <c r="E803" s="60" t="s">
        <v>40</v>
      </c>
      <c r="F803" s="109"/>
      <c r="G803" s="42">
        <v>39522</v>
      </c>
      <c r="H803" s="109" t="s">
        <v>5071</v>
      </c>
      <c r="I803" s="109" t="s">
        <v>5072</v>
      </c>
      <c r="J803" s="109" t="s">
        <v>85</v>
      </c>
      <c r="K803" s="98" t="s">
        <v>5073</v>
      </c>
      <c r="L803" s="109" t="s">
        <v>539</v>
      </c>
      <c r="M803" s="109" t="s">
        <v>540</v>
      </c>
      <c r="N803" s="109" t="s">
        <v>32</v>
      </c>
      <c r="O803" s="109" t="s">
        <v>5074</v>
      </c>
      <c r="P803" s="109" t="s">
        <v>58</v>
      </c>
      <c r="Q803" s="109" t="s">
        <v>5075</v>
      </c>
      <c r="R803" s="109" t="s">
        <v>219</v>
      </c>
      <c r="S803" s="25">
        <v>830.2</v>
      </c>
      <c r="T803" s="109"/>
      <c r="U803" s="109" t="str">
        <f t="shared" si="12"/>
        <v>39522: Police were called to Rodney Sandberg's home for a suicide report. Sandberg was holding a knife to his chest. Police began to shoot at Sandberg when he charged them with the knife. Sandberg was drinking and the stepfather said he had a drinking problem. Sandberg died at the scene from the gunshots. http://homicide.latimes.com/post/rodney-sandberg/</v>
      </c>
      <c r="V803" s="98"/>
      <c r="W803" s="109">
        <v>806.1</v>
      </c>
      <c r="X803" s="109"/>
      <c r="Y803" s="109"/>
      <c r="Z803" s="109"/>
      <c r="AA803" s="109"/>
      <c r="AB803" s="109"/>
      <c r="AC803" s="113"/>
      <c r="AD803" s="29"/>
      <c r="AE803" s="29"/>
      <c r="AF803" s="29"/>
      <c r="AG803" s="65"/>
    </row>
    <row r="804" spans="1:33" ht="12">
      <c r="A804" s="30">
        <v>41896.637523148202</v>
      </c>
      <c r="B804" s="109" t="s">
        <v>5076</v>
      </c>
      <c r="C804" s="121">
        <v>35</v>
      </c>
      <c r="D804" s="109" t="s">
        <v>23</v>
      </c>
      <c r="E804" s="60" t="s">
        <v>40</v>
      </c>
      <c r="F804" s="109" t="s">
        <v>5077</v>
      </c>
      <c r="G804" s="42">
        <v>41174</v>
      </c>
      <c r="H804" s="109" t="s">
        <v>5078</v>
      </c>
      <c r="I804" s="109" t="s">
        <v>5079</v>
      </c>
      <c r="J804" s="109" t="s">
        <v>85</v>
      </c>
      <c r="K804" s="98" t="s">
        <v>5080</v>
      </c>
      <c r="L804" s="109" t="s">
        <v>5081</v>
      </c>
      <c r="M804" s="109" t="s">
        <v>5082</v>
      </c>
      <c r="N804" s="109" t="s">
        <v>32</v>
      </c>
      <c r="O804" s="109" t="s">
        <v>5083</v>
      </c>
      <c r="P804" s="109" t="s">
        <v>760</v>
      </c>
      <c r="Q804" s="109" t="s">
        <v>5084</v>
      </c>
      <c r="R804" s="109" t="s">
        <v>219</v>
      </c>
      <c r="S804" s="25" t="s">
        <v>5085</v>
      </c>
      <c r="T804" s="109"/>
      <c r="U804" s="109" t="str">
        <f t="shared" si="12"/>
        <v>41174: Roseville police were called to Paul Storey's home after one witness reported Storey was intoxicated, he had pushed a woman and that he was armed with a baseball bat. Another witness reported seeing a gun in Storey's possession when he was fleeing the scene. Storey was shot close to his neighborhood after getting into a physical altercation with the officer. Police said a second officer, fearing for the safety of the officer involved in the struggle, shot the man he was attempting to arrest. http://www.kcra.com/news/local-news/news-sacramento/Roseville-police-officer-shoots-kills-man-during-struggle/16707536</v>
      </c>
      <c r="V804" s="98"/>
      <c r="W804" s="109">
        <v>807.1</v>
      </c>
      <c r="X804" s="109"/>
      <c r="Y804" s="109"/>
      <c r="Z804" s="109"/>
      <c r="AA804" s="109"/>
      <c r="AB804" s="109"/>
      <c r="AC804" s="113"/>
      <c r="AD804" s="29"/>
      <c r="AE804" s="29"/>
      <c r="AF804" s="29"/>
      <c r="AG804" s="65"/>
    </row>
    <row r="805" spans="1:33" ht="12">
      <c r="A805" s="30">
        <v>41896.6383796296</v>
      </c>
      <c r="B805" s="109" t="s">
        <v>5086</v>
      </c>
      <c r="C805" s="121">
        <v>21</v>
      </c>
      <c r="D805" s="109" t="s">
        <v>23</v>
      </c>
      <c r="E805" s="60" t="s">
        <v>1058</v>
      </c>
      <c r="F805" s="109" t="s">
        <v>5087</v>
      </c>
      <c r="G805" s="42">
        <v>39535</v>
      </c>
      <c r="H805" s="109" t="s">
        <v>5088</v>
      </c>
      <c r="I805" s="109" t="s">
        <v>539</v>
      </c>
      <c r="J805" s="109" t="s">
        <v>85</v>
      </c>
      <c r="K805" s="98" t="s">
        <v>5089</v>
      </c>
      <c r="L805" s="109" t="s">
        <v>539</v>
      </c>
      <c r="M805" s="109" t="s">
        <v>540</v>
      </c>
      <c r="N805" s="109" t="s">
        <v>32</v>
      </c>
      <c r="O805" s="109" t="s">
        <v>5090</v>
      </c>
      <c r="P805" s="109" t="s">
        <v>157</v>
      </c>
      <c r="Q805" s="109" t="s">
        <v>5091</v>
      </c>
      <c r="R805" s="109" t="s">
        <v>100</v>
      </c>
      <c r="S805" s="25">
        <v>831.2</v>
      </c>
      <c r="T805" s="109"/>
      <c r="U805" s="109" t="str">
        <f t="shared" si="12"/>
        <v>39535: Mohammad Usman Chaudhry, a Pakistani-American, was found in a bush near a Hollywood apartment complex. When police approached him, he pulled out a knife and stabbed one of the officers in the hand. One of the officers then shot Chaudhry to death. Chaudhry was autistic. http://articles.latimes.com/2011/jan/24/local/la-me-lapd-verdict-20110124</v>
      </c>
      <c r="V805" s="98"/>
      <c r="W805" s="109">
        <v>808.1</v>
      </c>
      <c r="X805" s="109"/>
      <c r="Y805" s="109"/>
      <c r="Z805" s="109"/>
      <c r="AA805" s="109"/>
      <c r="AB805" s="109"/>
      <c r="AC805" s="113"/>
      <c r="AD805" s="29"/>
      <c r="AE805" s="29"/>
      <c r="AF805" s="29"/>
      <c r="AG805" s="65"/>
    </row>
    <row r="806" spans="1:33" ht="12">
      <c r="A806" s="30">
        <v>41896.6426967593</v>
      </c>
      <c r="B806" s="109" t="s">
        <v>5092</v>
      </c>
      <c r="C806" s="121">
        <v>26</v>
      </c>
      <c r="D806" s="109" t="s">
        <v>23</v>
      </c>
      <c r="E806" s="60" t="s">
        <v>173</v>
      </c>
      <c r="F806" s="109"/>
      <c r="G806" s="42">
        <v>39540</v>
      </c>
      <c r="H806" s="109" t="s">
        <v>5093</v>
      </c>
      <c r="I806" s="109" t="s">
        <v>5066</v>
      </c>
      <c r="J806" s="109" t="s">
        <v>85</v>
      </c>
      <c r="K806" s="98" t="s">
        <v>5067</v>
      </c>
      <c r="L806" s="109" t="s">
        <v>539</v>
      </c>
      <c r="M806" s="109" t="s">
        <v>540</v>
      </c>
      <c r="N806" s="109" t="s">
        <v>32</v>
      </c>
      <c r="O806" s="109" t="s">
        <v>5094</v>
      </c>
      <c r="P806" s="109" t="s">
        <v>58</v>
      </c>
      <c r="Q806" s="109" t="s">
        <v>5095</v>
      </c>
      <c r="R806" s="109" t="s">
        <v>80</v>
      </c>
      <c r="S806" s="25">
        <v>832.2</v>
      </c>
      <c r="T806" s="109"/>
      <c r="U806" s="109" t="str">
        <f t="shared" si="12"/>
        <v>39540: Sergio Sedillo was killed during a gun battle with the LAPD officers on the intersection of Pacific Coast Highway and Eubank Avenue. Sedillo was recently released from prison prior to this shootout. http://latimesblogs.latimes.com/homicidereport/2008/04/wilmington-offi.html</v>
      </c>
      <c r="V806" s="98"/>
      <c r="W806" s="109">
        <v>809.1</v>
      </c>
      <c r="X806" s="109"/>
      <c r="Y806" s="109"/>
      <c r="Z806" s="109"/>
      <c r="AA806" s="109"/>
      <c r="AB806" s="109"/>
      <c r="AC806" s="113"/>
      <c r="AD806" s="29"/>
      <c r="AE806" s="29"/>
      <c r="AF806" s="29"/>
      <c r="AG806" s="65"/>
    </row>
    <row r="807" spans="1:33" ht="12">
      <c r="A807" s="30">
        <v>41896.646203703698</v>
      </c>
      <c r="B807" s="109" t="s">
        <v>5096</v>
      </c>
      <c r="C807" s="121">
        <v>28</v>
      </c>
      <c r="D807" s="109" t="s">
        <v>23</v>
      </c>
      <c r="E807" s="60" t="s">
        <v>24</v>
      </c>
      <c r="F807" s="109"/>
      <c r="G807" s="42">
        <v>41177</v>
      </c>
      <c r="H807" s="109" t="s">
        <v>5097</v>
      </c>
      <c r="I807" s="109" t="s">
        <v>1479</v>
      </c>
      <c r="J807" s="109" t="s">
        <v>152</v>
      </c>
      <c r="K807" s="98" t="s">
        <v>5098</v>
      </c>
      <c r="L807" s="109" t="s">
        <v>1481</v>
      </c>
      <c r="M807" s="109" t="s">
        <v>313</v>
      </c>
      <c r="N807" s="109" t="s">
        <v>32</v>
      </c>
      <c r="O807" s="109" t="s">
        <v>5099</v>
      </c>
      <c r="P807" s="109" t="s">
        <v>58</v>
      </c>
      <c r="Q807" s="109" t="s">
        <v>5100</v>
      </c>
      <c r="R807" s="109" t="s">
        <v>100</v>
      </c>
      <c r="S807" s="25" t="s">
        <v>5101</v>
      </c>
      <c r="T807" s="109"/>
      <c r="U807" s="109" t="str">
        <f t="shared" si="12"/>
        <v>41177: Police say Mohamed Bah, an immigrant from Africa, lunged at the officers with a 13-inch knife and he was shot after a stun gun and rubber bullet failed to stop him. http://www.nytimes.com/2012/09/27/nyregion/police-kill-harlem-man-in-confrontation-after-relatives-call-to-help.html</v>
      </c>
      <c r="V807" s="98"/>
      <c r="W807" s="109">
        <v>810.1</v>
      </c>
      <c r="X807" s="109"/>
      <c r="Y807" s="109"/>
      <c r="Z807" s="109"/>
      <c r="AA807" s="109"/>
      <c r="AB807" s="109"/>
      <c r="AC807" s="113"/>
      <c r="AD807" s="29"/>
      <c r="AE807" s="29"/>
      <c r="AF807" s="29"/>
      <c r="AG807" s="65"/>
    </row>
    <row r="808" spans="1:33" ht="12">
      <c r="A808" s="30">
        <v>41896.682893518497</v>
      </c>
      <c r="B808" s="109" t="s">
        <v>5102</v>
      </c>
      <c r="C808" s="121">
        <v>22</v>
      </c>
      <c r="D808" s="109" t="s">
        <v>23</v>
      </c>
      <c r="E808" s="60" t="s">
        <v>24</v>
      </c>
      <c r="F808" s="109" t="s">
        <v>5103</v>
      </c>
      <c r="G808" s="42">
        <v>41894</v>
      </c>
      <c r="H808" s="109" t="s">
        <v>5104</v>
      </c>
      <c r="I808" s="109" t="s">
        <v>5105</v>
      </c>
      <c r="J808" s="109" t="s">
        <v>431</v>
      </c>
      <c r="K808" s="98" t="s">
        <v>5106</v>
      </c>
      <c r="L808" s="109" t="s">
        <v>5107</v>
      </c>
      <c r="M808" s="109" t="s">
        <v>5108</v>
      </c>
      <c r="N808" s="109" t="s">
        <v>32</v>
      </c>
      <c r="O808" s="109" t="s">
        <v>5109</v>
      </c>
      <c r="P808" s="109" t="s">
        <v>323</v>
      </c>
      <c r="Q808" s="109" t="s">
        <v>5110</v>
      </c>
      <c r="R808" s="109" t="s">
        <v>80</v>
      </c>
      <c r="S808" s="25" t="s">
        <v>5111</v>
      </c>
      <c r="T808" s="109"/>
      <c r="U808" s="109" t="str">
        <f t="shared" si="12"/>
        <v>41894: 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 http://www.deseretnews.com/article/865610896/Investigators-Saratoga-Springs-man-was-shot-after-lunging-at-officers-with-sword.html</v>
      </c>
      <c r="V808" s="98"/>
      <c r="W808" s="109">
        <v>811.1</v>
      </c>
      <c r="X808" s="109"/>
      <c r="Y808" s="109"/>
      <c r="Z808" s="109"/>
      <c r="AA808" s="109"/>
      <c r="AB808" s="109"/>
      <c r="AC808" s="113"/>
      <c r="AD808" s="29"/>
      <c r="AE808" s="29"/>
      <c r="AF808" s="29"/>
      <c r="AG808" s="65"/>
    </row>
    <row r="809" spans="1:33" ht="12">
      <c r="A809" s="30">
        <v>41901</v>
      </c>
      <c r="B809" s="109" t="s">
        <v>5112</v>
      </c>
      <c r="C809" s="121">
        <v>17</v>
      </c>
      <c r="D809" s="109" t="s">
        <v>23</v>
      </c>
      <c r="E809" s="60" t="s">
        <v>82</v>
      </c>
      <c r="F809" s="109"/>
      <c r="G809" s="42">
        <v>40633</v>
      </c>
      <c r="H809" s="109" t="s">
        <v>5113</v>
      </c>
      <c r="I809" s="109" t="s">
        <v>5114</v>
      </c>
      <c r="J809" s="109" t="s">
        <v>152</v>
      </c>
      <c r="K809" s="98" t="s">
        <v>5115</v>
      </c>
      <c r="L809" s="109" t="s">
        <v>455</v>
      </c>
      <c r="M809" s="109" t="s">
        <v>5116</v>
      </c>
      <c r="N809" s="109" t="s">
        <v>32</v>
      </c>
      <c r="O809" s="109" t="s">
        <v>5117</v>
      </c>
      <c r="P809" s="109" t="s">
        <v>58</v>
      </c>
      <c r="Q809" s="109" t="s">
        <v>5118</v>
      </c>
      <c r="R809" s="109" t="s">
        <v>80</v>
      </c>
      <c r="S809" s="25" t="s">
        <v>5119</v>
      </c>
      <c r="T809" s="109"/>
      <c r="U809" s="109" t="str">
        <f t="shared" si="12"/>
        <v>40633: Arnold placed a false 911 call about a carjacking, led officers down a dead-end street, then confronted them on foot with a weapon. He was shot to death. Afterward it was found that his handgun was a pellet gun, and the event was planned. http://www.syracuse.com/news/index.ssf/2011/04/television_station_identifies.html</v>
      </c>
      <c r="V809" s="98"/>
      <c r="W809" s="109">
        <v>812.1</v>
      </c>
      <c r="X809" s="109"/>
      <c r="Y809" s="109"/>
      <c r="Z809" s="109"/>
      <c r="AA809" s="109"/>
      <c r="AB809" s="109"/>
      <c r="AC809" s="113"/>
      <c r="AD809" s="29"/>
      <c r="AE809" s="29"/>
      <c r="AF809" s="29"/>
      <c r="AG809" s="65"/>
    </row>
    <row r="810" spans="1:33" ht="12">
      <c r="A810" s="30">
        <v>41901</v>
      </c>
      <c r="B810" s="109" t="s">
        <v>5120</v>
      </c>
      <c r="C810" s="121">
        <v>43</v>
      </c>
      <c r="D810" s="109" t="s">
        <v>23</v>
      </c>
      <c r="E810" s="60" t="s">
        <v>82</v>
      </c>
      <c r="F810" s="109"/>
      <c r="G810" s="42">
        <v>41613</v>
      </c>
      <c r="H810" s="109" t="s">
        <v>5121</v>
      </c>
      <c r="I810" s="109" t="s">
        <v>5122</v>
      </c>
      <c r="J810" s="109" t="s">
        <v>85</v>
      </c>
      <c r="K810" s="98" t="s">
        <v>5123</v>
      </c>
      <c r="L810" s="109" t="s">
        <v>5124</v>
      </c>
      <c r="M810" s="109" t="s">
        <v>5125</v>
      </c>
      <c r="N810" s="109" t="s">
        <v>32</v>
      </c>
      <c r="O810" s="109" t="s">
        <v>5126</v>
      </c>
      <c r="P810" s="109" t="s">
        <v>760</v>
      </c>
      <c r="Q810" s="109" t="s">
        <v>5127</v>
      </c>
      <c r="R810" s="109" t="s">
        <v>80</v>
      </c>
      <c r="S810" s="25" t="s">
        <v>769</v>
      </c>
      <c r="T810" s="109"/>
      <c r="U810" s="109" t="str">
        <f t="shared" si="12"/>
        <v>41613: Perry lead officers on a high speed chase. He blew a tire and officers approached Perry, who had a knife. An officers shot him to death. http://www.kcra.com/news/local-news/news-stockton/officerinvolved-shooting-closes-i5-in-stockton/23302392</v>
      </c>
      <c r="V810" s="98"/>
      <c r="W810" s="109">
        <v>813.1</v>
      </c>
      <c r="X810" s="109"/>
      <c r="Y810" s="109"/>
      <c r="Z810" s="109"/>
      <c r="AA810" s="109"/>
      <c r="AB810" s="109"/>
      <c r="AC810" s="113"/>
      <c r="AD810" s="29"/>
      <c r="AE810" s="29"/>
      <c r="AF810" s="29"/>
      <c r="AG810" s="65"/>
    </row>
    <row r="811" spans="1:33" ht="12">
      <c r="A811" s="30">
        <v>41901</v>
      </c>
      <c r="B811" s="109" t="s">
        <v>5128</v>
      </c>
      <c r="C811" s="121">
        <v>32</v>
      </c>
      <c r="D811" s="109" t="s">
        <v>23</v>
      </c>
      <c r="E811" s="60" t="s">
        <v>40</v>
      </c>
      <c r="F811" s="109" t="s">
        <v>5129</v>
      </c>
      <c r="G811" s="42">
        <v>40847</v>
      </c>
      <c r="H811" s="109" t="s">
        <v>5130</v>
      </c>
      <c r="I811" s="109" t="s">
        <v>5131</v>
      </c>
      <c r="J811" s="109" t="s">
        <v>152</v>
      </c>
      <c r="K811" s="98" t="s">
        <v>5132</v>
      </c>
      <c r="L811" s="109" t="s">
        <v>2034</v>
      </c>
      <c r="M811" s="109" t="s">
        <v>5133</v>
      </c>
      <c r="N811" s="109" t="s">
        <v>262</v>
      </c>
      <c r="O811" s="109" t="s">
        <v>5134</v>
      </c>
      <c r="P811" s="109" t="s">
        <v>760</v>
      </c>
      <c r="Q811" s="109" t="s">
        <v>5135</v>
      </c>
      <c r="R811" s="109" t="s">
        <v>100</v>
      </c>
      <c r="S811" s="25" t="s">
        <v>5119</v>
      </c>
      <c r="T811" s="109"/>
      <c r="U811" s="109" t="str">
        <f t="shared" si="12"/>
        <v>40847: About 6 a.m. police were called to a Gold's Gym location on reports of an enraged client. Brothers, described as a very muscular bodybuilder over 6 feet tall, had pushed over heavy equipment, completed destroyed an office area, and assaulted other members. The first responding officer had some success but Brothers fought back and gained control of her Taser. Additional officers arrived and when Brothers was finally subdued he had stopped breathing. http://www.huffingtonpost.com/2011/11/02/chad-brothers-colonie-ny_n_1070365.html</v>
      </c>
      <c r="V811" s="98"/>
      <c r="W811" s="109">
        <v>814.1</v>
      </c>
      <c r="X811" s="109"/>
      <c r="Y811" s="109"/>
      <c r="Z811" s="109"/>
      <c r="AA811" s="109"/>
      <c r="AB811" s="109"/>
      <c r="AC811" s="113"/>
      <c r="AD811" s="29"/>
      <c r="AE811" s="29"/>
      <c r="AF811" s="29"/>
      <c r="AG811" s="65"/>
    </row>
    <row r="812" spans="1:33" ht="12">
      <c r="A812" s="30">
        <v>41901</v>
      </c>
      <c r="B812" s="109" t="s">
        <v>5136</v>
      </c>
      <c r="C812" s="121">
        <v>38</v>
      </c>
      <c r="D812" s="109" t="s">
        <v>23</v>
      </c>
      <c r="E812" s="60" t="s">
        <v>40</v>
      </c>
      <c r="F812" s="109" t="s">
        <v>5137</v>
      </c>
      <c r="G812" s="42">
        <v>41611</v>
      </c>
      <c r="H812" s="109" t="s">
        <v>5138</v>
      </c>
      <c r="I812" s="109" t="s">
        <v>5139</v>
      </c>
      <c r="J812" s="109" t="s">
        <v>2311</v>
      </c>
      <c r="K812" s="98" t="s">
        <v>5140</v>
      </c>
      <c r="L812" s="109" t="s">
        <v>5141</v>
      </c>
      <c r="M812" s="109" t="s">
        <v>5142</v>
      </c>
      <c r="N812" s="109" t="s">
        <v>32</v>
      </c>
      <c r="O812" s="109" t="s">
        <v>5143</v>
      </c>
      <c r="P812" s="109" t="s">
        <v>760</v>
      </c>
      <c r="Q812" s="109" t="s">
        <v>5144</v>
      </c>
      <c r="R812" s="109" t="s">
        <v>36</v>
      </c>
      <c r="S812" s="25" t="s">
        <v>769</v>
      </c>
      <c r="T812" s="109"/>
      <c r="U812" s="109" t="str">
        <f t="shared" si="12"/>
        <v>41611: Vogel was firing rounds off at cars and houses. Officers ultimately shot and killed him. http://www.kcci.com/news/central-iowa/witnesses-describe-shooting-on-creston-avenue/23298402</v>
      </c>
      <c r="V812" s="98"/>
      <c r="W812" s="109">
        <v>815.1</v>
      </c>
      <c r="X812" s="109"/>
      <c r="Y812" s="109"/>
      <c r="Z812" s="109"/>
      <c r="AA812" s="109"/>
      <c r="AB812" s="109"/>
      <c r="AC812" s="113"/>
      <c r="AD812" s="29"/>
      <c r="AE812" s="29"/>
      <c r="AF812" s="29"/>
      <c r="AG812" s="65"/>
    </row>
    <row r="813" spans="1:33" ht="12">
      <c r="A813" s="30">
        <v>41901</v>
      </c>
      <c r="B813" s="109" t="s">
        <v>5145</v>
      </c>
      <c r="C813" s="121">
        <v>42</v>
      </c>
      <c r="D813" s="109" t="s">
        <v>23</v>
      </c>
      <c r="E813" s="60" t="s">
        <v>40</v>
      </c>
      <c r="F813" s="109" t="s">
        <v>5146</v>
      </c>
      <c r="G813" s="42">
        <v>41614</v>
      </c>
      <c r="H813" s="109" t="s">
        <v>5147</v>
      </c>
      <c r="I813" s="109" t="s">
        <v>1025</v>
      </c>
      <c r="J813" s="109" t="s">
        <v>195</v>
      </c>
      <c r="K813" s="98" t="s">
        <v>5148</v>
      </c>
      <c r="L813" s="109" t="s">
        <v>686</v>
      </c>
      <c r="M813" s="109" t="s">
        <v>1451</v>
      </c>
      <c r="N813" s="109" t="s">
        <v>32</v>
      </c>
      <c r="O813" s="109" t="s">
        <v>5149</v>
      </c>
      <c r="P813" s="109" t="s">
        <v>760</v>
      </c>
      <c r="Q813" s="109" t="s">
        <v>5150</v>
      </c>
      <c r="R813" s="109" t="s">
        <v>80</v>
      </c>
      <c r="S813" s="25" t="s">
        <v>769</v>
      </c>
      <c r="T813" s="109"/>
      <c r="U813" s="109" t="str">
        <f t="shared" si="12"/>
        <v>41614: Lankisch approached officers with an axe in an aggressive manner - he was subsequently shot and died. http://www.azcentral.com/community/phoenix/articles/20131207phoenix-police-shoot-man-throws-ax-dies-officers-arizona-brk.html</v>
      </c>
      <c r="V813" s="98"/>
      <c r="W813" s="109">
        <v>816.1</v>
      </c>
      <c r="X813" s="109"/>
      <c r="Y813" s="109"/>
      <c r="Z813" s="109"/>
      <c r="AA813" s="109"/>
      <c r="AB813" s="109"/>
      <c r="AC813" s="113"/>
      <c r="AD813" s="29"/>
      <c r="AE813" s="29"/>
      <c r="AF813" s="29"/>
      <c r="AG813" s="65"/>
    </row>
    <row r="814" spans="1:33" ht="12">
      <c r="A814" s="30">
        <v>41901</v>
      </c>
      <c r="B814" s="109" t="s">
        <v>5151</v>
      </c>
      <c r="C814" s="121">
        <v>26</v>
      </c>
      <c r="D814" s="109" t="s">
        <v>23</v>
      </c>
      <c r="E814" s="60" t="s">
        <v>40</v>
      </c>
      <c r="F814" s="109" t="s">
        <v>5152</v>
      </c>
      <c r="G814" s="42">
        <v>41615</v>
      </c>
      <c r="H814" s="109" t="s">
        <v>5153</v>
      </c>
      <c r="I814" s="109" t="s">
        <v>52</v>
      </c>
      <c r="J814" s="109" t="s">
        <v>53</v>
      </c>
      <c r="K814" s="98" t="s">
        <v>2671</v>
      </c>
      <c r="L814" s="109" t="s">
        <v>55</v>
      </c>
      <c r="M814" s="109" t="s">
        <v>5154</v>
      </c>
      <c r="N814" s="109" t="s">
        <v>32</v>
      </c>
      <c r="O814" s="109" t="s">
        <v>5155</v>
      </c>
      <c r="P814" s="109" t="s">
        <v>760</v>
      </c>
      <c r="Q814" s="109" t="s">
        <v>5156</v>
      </c>
      <c r="R814" s="109" t="s">
        <v>36</v>
      </c>
      <c r="S814" s="25" t="s">
        <v>769</v>
      </c>
      <c r="T814" s="109"/>
      <c r="U814" s="109" t="str">
        <f t="shared" si="12"/>
        <v>41615: Heki was firing a shotgun and police officers fired many rounds killing Heki. http://www.8newsnow.com/story/24162836/father-of-police-shooting-victims-speaks-out</v>
      </c>
      <c r="V814" s="98"/>
      <c r="W814" s="109">
        <v>817.1</v>
      </c>
      <c r="X814" s="109"/>
      <c r="Y814" s="109"/>
      <c r="Z814" s="109"/>
      <c r="AA814" s="109"/>
      <c r="AB814" s="109"/>
      <c r="AC814" s="113"/>
      <c r="AD814" s="29"/>
      <c r="AE814" s="29"/>
      <c r="AF814" s="29"/>
      <c r="AG814" s="65"/>
    </row>
    <row r="815" spans="1:33" ht="12">
      <c r="A815" s="30">
        <v>41901</v>
      </c>
      <c r="B815" s="109" t="s">
        <v>5157</v>
      </c>
      <c r="C815" s="121">
        <v>21</v>
      </c>
      <c r="D815" s="109" t="s">
        <v>23</v>
      </c>
      <c r="E815" s="60" t="s">
        <v>24</v>
      </c>
      <c r="F815" s="109" t="s">
        <v>5158</v>
      </c>
      <c r="G815" s="42">
        <v>41616</v>
      </c>
      <c r="H815" s="109" t="s">
        <v>5159</v>
      </c>
      <c r="I815" s="109" t="s">
        <v>5160</v>
      </c>
      <c r="J815" s="109" t="s">
        <v>143</v>
      </c>
      <c r="K815" s="98" t="s">
        <v>5161</v>
      </c>
      <c r="L815" s="109" t="s">
        <v>5162</v>
      </c>
      <c r="M815" s="109" t="s">
        <v>5163</v>
      </c>
      <c r="N815" s="109" t="s">
        <v>32</v>
      </c>
      <c r="O815" s="109" t="s">
        <v>5164</v>
      </c>
      <c r="P815" s="109" t="s">
        <v>58</v>
      </c>
      <c r="Q815" s="109" t="s">
        <v>5165</v>
      </c>
      <c r="R815" s="109" t="s">
        <v>36</v>
      </c>
      <c r="S815" s="25" t="s">
        <v>769</v>
      </c>
      <c r="T815" s="109"/>
      <c r="U815" s="109" t="str">
        <f t="shared" si="12"/>
        <v>41616: Garnham kidnapped his baby. He plowed his car through a police barricade. He threatened himself and his baby with a knife; an officer fired at him and he died. http://www.post-gazette.com/breaking/2013/12/08/Suspect-in-child-abduction-shot-by-police/stories/201312080193</v>
      </c>
      <c r="V815" s="98"/>
      <c r="W815" s="109">
        <v>818.1</v>
      </c>
      <c r="X815" s="109"/>
      <c r="Y815" s="109"/>
      <c r="Z815" s="109"/>
      <c r="AA815" s="109"/>
      <c r="AB815" s="109"/>
      <c r="AC815" s="113"/>
      <c r="AD815" s="29"/>
      <c r="AE815" s="29"/>
      <c r="AF815" s="29"/>
      <c r="AG815" s="65"/>
    </row>
    <row r="816" spans="1:33" ht="12">
      <c r="A816" s="30">
        <v>41901</v>
      </c>
      <c r="B816" s="109" t="s">
        <v>5166</v>
      </c>
      <c r="C816" s="121">
        <v>29</v>
      </c>
      <c r="D816" s="109" t="s">
        <v>23</v>
      </c>
      <c r="E816" s="60" t="s">
        <v>24</v>
      </c>
      <c r="F816" s="109" t="s">
        <v>5167</v>
      </c>
      <c r="G816" s="42">
        <v>40743</v>
      </c>
      <c r="H816" s="109" t="s">
        <v>5168</v>
      </c>
      <c r="I816" s="109" t="s">
        <v>1693</v>
      </c>
      <c r="J816" s="109" t="s">
        <v>1694</v>
      </c>
      <c r="K816" s="98" t="s">
        <v>5169</v>
      </c>
      <c r="L816" s="109" t="s">
        <v>1693</v>
      </c>
      <c r="M816" s="109" t="s">
        <v>1696</v>
      </c>
      <c r="N816" s="109" t="s">
        <v>262</v>
      </c>
      <c r="O816" s="109" t="s">
        <v>5170</v>
      </c>
      <c r="P816" s="109" t="s">
        <v>760</v>
      </c>
      <c r="Q816" s="109" t="s">
        <v>5171</v>
      </c>
      <c r="R816" s="109" t="s">
        <v>100</v>
      </c>
      <c r="S816" s="25" t="s">
        <v>5119</v>
      </c>
      <c r="T816" s="109"/>
      <c r="U816" s="109" t="str">
        <f t="shared" si="12"/>
        <v>40743: Ashley was questioned by a Denver Zoo security guard for odd behavior. The security guard called local police, and for this Ashley tackled and punched the guard. When police arrived Ashley resisted violently against multiple officers and was tasered. He died shortly afterward. http://www.denverpost.com/ci_18524131</v>
      </c>
      <c r="V816" s="98"/>
      <c r="W816" s="109">
        <v>819.1</v>
      </c>
      <c r="X816" s="109"/>
      <c r="Y816" s="109"/>
      <c r="Z816" s="109"/>
      <c r="AA816" s="109"/>
      <c r="AB816" s="109"/>
      <c r="AC816" s="113"/>
      <c r="AD816" s="29"/>
      <c r="AE816" s="29"/>
      <c r="AF816" s="29"/>
      <c r="AG816" s="65"/>
    </row>
    <row r="817" spans="1:33" ht="12">
      <c r="A817" s="30">
        <v>41901</v>
      </c>
      <c r="B817" s="109" t="s">
        <v>5172</v>
      </c>
      <c r="C817" s="121">
        <v>12</v>
      </c>
      <c r="D817" s="109" t="s">
        <v>23</v>
      </c>
      <c r="E817" s="60" t="s">
        <v>24</v>
      </c>
      <c r="F817" s="109" t="s">
        <v>5173</v>
      </c>
      <c r="G817" s="42">
        <v>39255</v>
      </c>
      <c r="H817" s="109" t="s">
        <v>5174</v>
      </c>
      <c r="I817" s="109" t="s">
        <v>5175</v>
      </c>
      <c r="J817" s="109" t="s">
        <v>413</v>
      </c>
      <c r="K817" s="98" t="s">
        <v>5176</v>
      </c>
      <c r="L817" s="109" t="s">
        <v>5177</v>
      </c>
      <c r="M817" s="109" t="s">
        <v>5178</v>
      </c>
      <c r="N817" s="109" t="s">
        <v>32</v>
      </c>
      <c r="O817" s="109" t="s">
        <v>5179</v>
      </c>
      <c r="P817" s="109" t="s">
        <v>58</v>
      </c>
      <c r="Q817" s="109" t="s">
        <v>5180</v>
      </c>
      <c r="R817" s="109" t="s">
        <v>80</v>
      </c>
      <c r="S817" s="25" t="s">
        <v>5119</v>
      </c>
      <c r="T817" s="109"/>
      <c r="U817" s="109" t="str">
        <f t="shared" si="12"/>
        <v>39255: Farrow and his 14-year-old cousin happened across a police stakeout in an apartment complex as Farrow carried a toy pistol. According to the cousin, officers did not identify themselves as they shouted for Farrow to drop the apparent weapon. He was shot at least two times. The case drew sharp regional attention and a five-month internal investigation which exonerated the police. http://www.wmcactionnews5.com/story/6699750/12-year-old-fatally-shot-by-west-memphis-police-officer</v>
      </c>
      <c r="V817" s="98"/>
      <c r="W817" s="109">
        <v>820.1</v>
      </c>
      <c r="X817" s="109"/>
      <c r="Y817" s="109"/>
      <c r="Z817" s="109"/>
      <c r="AA817" s="109"/>
      <c r="AB817" s="109"/>
      <c r="AC817" s="113"/>
      <c r="AD817" s="29"/>
      <c r="AE817" s="29"/>
      <c r="AF817" s="29"/>
      <c r="AG817" s="65"/>
    </row>
    <row r="818" spans="1:33" ht="12">
      <c r="A818" s="30">
        <v>41902</v>
      </c>
      <c r="B818" s="109" t="s">
        <v>5181</v>
      </c>
      <c r="C818" s="121">
        <v>23</v>
      </c>
      <c r="D818" s="109" t="s">
        <v>23</v>
      </c>
      <c r="E818" s="60" t="s">
        <v>40</v>
      </c>
      <c r="F818" s="109" t="s">
        <v>5182</v>
      </c>
      <c r="G818" s="42">
        <v>41135</v>
      </c>
      <c r="H818" s="109" t="s">
        <v>5183</v>
      </c>
      <c r="I818" s="109" t="s">
        <v>5184</v>
      </c>
      <c r="J818" s="109" t="s">
        <v>2035</v>
      </c>
      <c r="K818" s="98" t="s">
        <v>5185</v>
      </c>
      <c r="L818" s="109" t="s">
        <v>5186</v>
      </c>
      <c r="M818" s="109" t="s">
        <v>5187</v>
      </c>
      <c r="N818" s="109" t="s">
        <v>32</v>
      </c>
      <c r="O818" s="109" t="s">
        <v>5188</v>
      </c>
      <c r="P818" s="109" t="s">
        <v>760</v>
      </c>
      <c r="Q818" s="109" t="s">
        <v>5189</v>
      </c>
      <c r="R818" s="109" t="s">
        <v>100</v>
      </c>
      <c r="S818" s="25" t="s">
        <v>5119</v>
      </c>
      <c r="T818" s="109"/>
      <c r="U818" s="109" t="str">
        <f t="shared" si="12"/>
        <v>41135: Police offered few details of their encounter with Evans. They were called in the evening to the house he shared with his grandmother, he was violent and unstable, they'd been called there 10 times in the last 2 years for domestic disturbances and suicide attempts, and that they'd "fired multiple rounds and Mr. Evans died at the scene." http://www.oregonlive.com/milwaukie/index.ssf/2012/08/gladstone_man_killed_in_police.html</v>
      </c>
      <c r="V818" s="98"/>
      <c r="W818" s="109">
        <v>821.1</v>
      </c>
      <c r="X818" s="109"/>
      <c r="Y818" s="109"/>
      <c r="Z818" s="109"/>
      <c r="AA818" s="109"/>
      <c r="AB818" s="109"/>
      <c r="AC818" s="113"/>
      <c r="AD818" s="29"/>
      <c r="AE818" s="29"/>
      <c r="AF818" s="29"/>
      <c r="AG818" s="65"/>
    </row>
    <row r="819" spans="1:33" ht="12">
      <c r="A819" s="30">
        <v>41902</v>
      </c>
      <c r="B819" s="109" t="s">
        <v>5190</v>
      </c>
      <c r="C819" s="121">
        <v>19</v>
      </c>
      <c r="D819" s="109" t="s">
        <v>23</v>
      </c>
      <c r="E819" s="60" t="s">
        <v>24</v>
      </c>
      <c r="F819" s="109" t="s">
        <v>5191</v>
      </c>
      <c r="G819" s="42">
        <v>41856</v>
      </c>
      <c r="H819" s="109" t="s">
        <v>5192</v>
      </c>
      <c r="I819" s="109" t="s">
        <v>5193</v>
      </c>
      <c r="J819" s="109" t="s">
        <v>482</v>
      </c>
      <c r="K819" s="98" t="s">
        <v>5194</v>
      </c>
      <c r="L819" s="109" t="s">
        <v>5193</v>
      </c>
      <c r="M819" s="109" t="s">
        <v>5195</v>
      </c>
      <c r="N819" s="109" t="s">
        <v>32</v>
      </c>
      <c r="O819" s="109" t="s">
        <v>5196</v>
      </c>
      <c r="P819" s="109" t="s">
        <v>157</v>
      </c>
      <c r="Q819" s="109" t="s">
        <v>5197</v>
      </c>
      <c r="R819" s="109" t="s">
        <v>80</v>
      </c>
      <c r="S819" s="25" t="s">
        <v>5119</v>
      </c>
      <c r="T819" s="109"/>
      <c r="U819" s="109" t="str">
        <f t="shared" si="12"/>
        <v>41856: 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 http://www.nydailynews.com/news/national/tulsparents-cops-arrested-killing-daughter-boyfriend-article-1.1894250</v>
      </c>
      <c r="V819" s="98"/>
      <c r="W819" s="109">
        <v>822.1</v>
      </c>
      <c r="X819" s="109"/>
      <c r="Y819" s="109"/>
      <c r="Z819" s="109"/>
      <c r="AA819" s="109"/>
      <c r="AB819" s="109"/>
      <c r="AC819" s="113"/>
      <c r="AD819" s="29"/>
      <c r="AE819" s="29"/>
      <c r="AF819" s="29"/>
      <c r="AG819" s="65"/>
    </row>
    <row r="820" spans="1:33" ht="12">
      <c r="A820" s="30">
        <v>41902</v>
      </c>
      <c r="B820" s="109" t="s">
        <v>5198</v>
      </c>
      <c r="C820" s="121">
        <v>21</v>
      </c>
      <c r="D820" s="109" t="s">
        <v>23</v>
      </c>
      <c r="E820" s="60" t="s">
        <v>82</v>
      </c>
      <c r="F820" s="109"/>
      <c r="G820" s="42">
        <v>40398</v>
      </c>
      <c r="H820" s="109" t="s">
        <v>5199</v>
      </c>
      <c r="I820" s="109" t="s">
        <v>1479</v>
      </c>
      <c r="J820" s="109" t="s">
        <v>152</v>
      </c>
      <c r="K820" s="98" t="s">
        <v>5200</v>
      </c>
      <c r="L820" s="109" t="s">
        <v>1481</v>
      </c>
      <c r="M820" s="109" t="s">
        <v>5201</v>
      </c>
      <c r="N820" s="109" t="s">
        <v>32</v>
      </c>
      <c r="O820" s="109" t="s">
        <v>5202</v>
      </c>
      <c r="P820" s="109" t="s">
        <v>58</v>
      </c>
      <c r="Q820" s="109" t="s">
        <v>5203</v>
      </c>
      <c r="R820" s="109" t="s">
        <v>80</v>
      </c>
      <c r="S820" s="25" t="s">
        <v>5119</v>
      </c>
      <c r="T820" s="109"/>
      <c r="U820" s="109" t="str">
        <f t="shared" si="12"/>
        <v>40398: A personal beef and fist fight between Soto and an Angel Alvarez blossomed into an uncontrolled street melee involving five police officers and more than 50 shots fired. Alvarez survived the 21 police bullets that hit him; three bystanders hit by police bullets, one officer shot by another. Only the medical examiner proved that Soto had been killed by five police bullets. http://www.nydailynews.com/news/crime/bullet-killed-luis-soto-harlem-fired-nypd-gun-man-fought-medical-examiner-article-1.201466</v>
      </c>
      <c r="V820" s="98"/>
      <c r="W820" s="109">
        <v>823.1</v>
      </c>
      <c r="X820" s="109"/>
      <c r="Y820" s="109"/>
      <c r="Z820" s="109"/>
      <c r="AA820" s="109"/>
      <c r="AB820" s="109"/>
      <c r="AC820" s="113"/>
      <c r="AD820" s="29"/>
      <c r="AE820" s="29"/>
      <c r="AF820" s="29"/>
      <c r="AG820" s="65"/>
    </row>
    <row r="821" spans="1:33" ht="12">
      <c r="A821" s="30">
        <v>41902</v>
      </c>
      <c r="B821" s="109" t="s">
        <v>5204</v>
      </c>
      <c r="C821" s="121">
        <v>21</v>
      </c>
      <c r="D821" s="109" t="s">
        <v>23</v>
      </c>
      <c r="E821" s="60" t="s">
        <v>40</v>
      </c>
      <c r="F821" s="109" t="s">
        <v>5205</v>
      </c>
      <c r="G821" s="42">
        <v>40744</v>
      </c>
      <c r="H821" s="109" t="s">
        <v>5206</v>
      </c>
      <c r="I821" s="109" t="s">
        <v>2034</v>
      </c>
      <c r="J821" s="109" t="s">
        <v>152</v>
      </c>
      <c r="K821" s="98" t="s">
        <v>5207</v>
      </c>
      <c r="L821" s="109" t="s">
        <v>2034</v>
      </c>
      <c r="M821" s="109" t="s">
        <v>5208</v>
      </c>
      <c r="N821" s="109" t="s">
        <v>32</v>
      </c>
      <c r="O821" s="109" t="s">
        <v>5209</v>
      </c>
      <c r="P821" s="109" t="s">
        <v>58</v>
      </c>
      <c r="Q821" s="109" t="s">
        <v>5210</v>
      </c>
      <c r="R821" s="109" t="s">
        <v>80</v>
      </c>
      <c r="S821" s="25" t="s">
        <v>5119</v>
      </c>
      <c r="T821" s="109"/>
      <c r="U821" s="109" t="str">
        <f t="shared" si="12"/>
        <v>40744: Suspected in a hit-and-run accident with a motorcycle earlier in the day, convicted felon Jubrey had also just shot his stepfather in the hand before local and county police pulled into his driveway. In an escape attempt he started a firefight with 13 shots. He was fatally struck in the head. http://www.timesunion.com/local/article/Man-in-Colonie-shootout-with-police-dies-1544457.php</v>
      </c>
      <c r="V821" s="98"/>
      <c r="W821" s="109">
        <v>824.1</v>
      </c>
      <c r="X821" s="109"/>
      <c r="Y821" s="109"/>
      <c r="Z821" s="109"/>
      <c r="AA821" s="109"/>
      <c r="AB821" s="109"/>
      <c r="AC821" s="113"/>
      <c r="AD821" s="29"/>
      <c r="AE821" s="29"/>
      <c r="AF821" s="29"/>
      <c r="AG821" s="65"/>
    </row>
    <row r="822" spans="1:33" ht="12">
      <c r="A822" s="30">
        <v>41902</v>
      </c>
      <c r="B822" s="109" t="s">
        <v>5211</v>
      </c>
      <c r="C822" s="121">
        <v>50</v>
      </c>
      <c r="D822" s="109" t="s">
        <v>91</v>
      </c>
      <c r="E822" s="60" t="s">
        <v>40</v>
      </c>
      <c r="F822" s="109" t="s">
        <v>5212</v>
      </c>
      <c r="G822" s="42">
        <v>40782</v>
      </c>
      <c r="H822" s="109" t="s">
        <v>5213</v>
      </c>
      <c r="I822" s="109" t="s">
        <v>73</v>
      </c>
      <c r="J822" s="109" t="s">
        <v>152</v>
      </c>
      <c r="K822" s="98" t="s">
        <v>5214</v>
      </c>
      <c r="L822" s="109" t="s">
        <v>491</v>
      </c>
      <c r="M822" s="109" t="s">
        <v>5215</v>
      </c>
      <c r="N822" s="109" t="s">
        <v>32</v>
      </c>
      <c r="O822" s="109" t="s">
        <v>5216</v>
      </c>
      <c r="P822" s="109" t="s">
        <v>58</v>
      </c>
      <c r="Q822" s="109" t="s">
        <v>5217</v>
      </c>
      <c r="R822" s="109" t="s">
        <v>80</v>
      </c>
      <c r="S822" s="25" t="s">
        <v>5119</v>
      </c>
      <c r="T822" s="109"/>
      <c r="U822" s="109" t="str">
        <f t="shared" si="12"/>
        <v>40782: Pettey briefly took two hostages in a shop (keeping two women, letting a male go) with an apparent handgun. She spoke of suicide. Local and county officers responded, and Pettey died of internal injuries from the two gunshots she took to the upper body. The apparent handgun was a pellet gun. http://www.wwnytv.com/news/local/UPDATE-New-Details-in-Officer-Involved-Shooting-in-Watertown-128556958.html</v>
      </c>
      <c r="V822" s="98"/>
      <c r="W822" s="109">
        <v>825.1</v>
      </c>
      <c r="X822" s="109"/>
      <c r="Y822" s="109"/>
      <c r="Z822" s="109"/>
      <c r="AA822" s="109"/>
      <c r="AB822" s="109"/>
      <c r="AC822" s="113"/>
      <c r="AD822" s="29"/>
      <c r="AE822" s="29"/>
      <c r="AF822" s="29"/>
      <c r="AG822" s="65"/>
    </row>
    <row r="823" spans="1:33" ht="12">
      <c r="A823" s="30">
        <v>41902</v>
      </c>
      <c r="B823" s="109" t="s">
        <v>5218</v>
      </c>
      <c r="C823" s="121">
        <v>44</v>
      </c>
      <c r="D823" s="109" t="s">
        <v>23</v>
      </c>
      <c r="E823" s="60" t="s">
        <v>173</v>
      </c>
      <c r="F823" s="109"/>
      <c r="G823" s="42">
        <v>41345</v>
      </c>
      <c r="H823" s="109" t="s">
        <v>5219</v>
      </c>
      <c r="I823" s="109" t="s">
        <v>5220</v>
      </c>
      <c r="J823" s="109" t="s">
        <v>28</v>
      </c>
      <c r="K823" s="98" t="s">
        <v>5221</v>
      </c>
      <c r="L823" s="109" t="s">
        <v>30</v>
      </c>
      <c r="M823" s="109" t="s">
        <v>5222</v>
      </c>
      <c r="N823" s="109" t="s">
        <v>32</v>
      </c>
      <c r="O823" s="109" t="s">
        <v>5223</v>
      </c>
      <c r="P823" s="109" t="s">
        <v>323</v>
      </c>
      <c r="Q823" s="109" t="s">
        <v>5224</v>
      </c>
      <c r="R823" s="109" t="s">
        <v>80</v>
      </c>
      <c r="S823" s="25" t="s">
        <v>5225</v>
      </c>
      <c r="T823" s="109"/>
      <c r="U823" s="109" t="str">
        <f t="shared" si="12"/>
        <v>41345: 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 http://www.miamidade.gov/police/releases/PD130312093735_Police_Involved_Shooting_Update1.asp</v>
      </c>
      <c r="V823" s="98"/>
      <c r="W823" s="109">
        <v>826.1</v>
      </c>
      <c r="X823" s="109"/>
      <c r="Y823" s="109"/>
      <c r="Z823" s="109"/>
      <c r="AA823" s="109"/>
      <c r="AB823" s="109"/>
      <c r="AC823" s="113"/>
      <c r="AD823" s="29"/>
      <c r="AE823" s="29"/>
      <c r="AF823" s="29"/>
      <c r="AG823" s="65"/>
    </row>
    <row r="824" spans="1:33" ht="12">
      <c r="A824" s="30">
        <v>41902</v>
      </c>
      <c r="B824" s="109" t="s">
        <v>5226</v>
      </c>
      <c r="C824" s="121">
        <v>48</v>
      </c>
      <c r="D824" s="109" t="s">
        <v>23</v>
      </c>
      <c r="E824" s="60" t="s">
        <v>24</v>
      </c>
      <c r="F824" s="109"/>
      <c r="G824" s="42">
        <v>38299</v>
      </c>
      <c r="H824" s="109" t="s">
        <v>5227</v>
      </c>
      <c r="I824" s="109" t="s">
        <v>5228</v>
      </c>
      <c r="J824" s="109" t="s">
        <v>1154</v>
      </c>
      <c r="K824" s="98" t="s">
        <v>5229</v>
      </c>
      <c r="L824" s="109" t="s">
        <v>5230</v>
      </c>
      <c r="M824" s="109" t="s">
        <v>5231</v>
      </c>
      <c r="N824" s="109" t="s">
        <v>32</v>
      </c>
      <c r="O824" s="109" t="s">
        <v>5232</v>
      </c>
      <c r="P824" s="109" t="s">
        <v>58</v>
      </c>
      <c r="Q824" s="109" t="s">
        <v>5233</v>
      </c>
      <c r="R824" s="109" t="s">
        <v>100</v>
      </c>
      <c r="S824" s="25" t="s">
        <v>5234</v>
      </c>
      <c r="T824" s="109"/>
      <c r="U824" s="109" t="str">
        <f t="shared" si="12"/>
        <v>38299: This is the second shooting of a mentally ill person Officer Nicosia has been involved in. In November 2004, he was placed on administrative leave along with Officers Richard Harrell and Colby Thompson in connection with the shooting death of 48-year-old Edward Ned Jr. State police conducted the investigation, and none of the officers was indicted. Ned reportedly tried to attack officers. As the situation escalated, he was given oral commands, and pepper spray and a Taser were used before he was shot. http://www.kplctv.com/story/2538380/police-kill-man-with-mental-illness</v>
      </c>
      <c r="V824" s="98"/>
      <c r="W824" s="109">
        <v>827.1</v>
      </c>
      <c r="X824" s="109"/>
      <c r="Y824" s="109"/>
      <c r="Z824" s="109"/>
      <c r="AA824" s="109"/>
      <c r="AB824" s="109"/>
      <c r="AC824" s="113"/>
      <c r="AD824" s="29"/>
      <c r="AE824" s="29"/>
      <c r="AF824" s="29"/>
      <c r="AG824" s="65"/>
    </row>
    <row r="825" spans="1:33" ht="12">
      <c r="A825" s="30">
        <v>41902</v>
      </c>
      <c r="B825" s="109" t="s">
        <v>5235</v>
      </c>
      <c r="C825" s="121">
        <v>30</v>
      </c>
      <c r="D825" s="109" t="s">
        <v>91</v>
      </c>
      <c r="E825" s="60" t="s">
        <v>24</v>
      </c>
      <c r="F825" s="109" t="s">
        <v>5236</v>
      </c>
      <c r="G825" s="42">
        <v>41242</v>
      </c>
      <c r="H825" s="109" t="s">
        <v>5237</v>
      </c>
      <c r="I825" s="109" t="s">
        <v>5238</v>
      </c>
      <c r="J825" s="109" t="s">
        <v>1304</v>
      </c>
      <c r="K825" s="98" t="s">
        <v>5239</v>
      </c>
      <c r="L825" s="109" t="s">
        <v>1685</v>
      </c>
      <c r="M825" s="109" t="s">
        <v>4017</v>
      </c>
      <c r="N825" s="109" t="s">
        <v>32</v>
      </c>
      <c r="O825" s="109" t="s">
        <v>5240</v>
      </c>
      <c r="P825" s="109" t="s">
        <v>157</v>
      </c>
      <c r="Q825" s="109" t="s">
        <v>5241</v>
      </c>
      <c r="R825" s="109" t="s">
        <v>80</v>
      </c>
      <c r="S825" s="25" t="s">
        <v>5242</v>
      </c>
      <c r="T825" s="109"/>
      <c r="U825" s="109" t="str">
        <f t="shared" si="12"/>
        <v>41242: 63 police officers chased two African-American suspects through East Cleveland. 137 shots fired killing Williams and her companion, Timothy Russell. http://www.huffingtonpost.com/2012/12/04/cleveland-police-shooting-137-shots-timothy-russell-malissa-williams_n_2239675.html</v>
      </c>
      <c r="V825" s="98"/>
      <c r="W825" s="109">
        <v>828.1</v>
      </c>
      <c r="X825" s="109"/>
      <c r="Y825" s="109"/>
      <c r="Z825" s="109"/>
      <c r="AA825" s="109"/>
      <c r="AB825" s="109"/>
      <c r="AC825" s="113"/>
      <c r="AD825" s="29"/>
      <c r="AE825" s="29"/>
      <c r="AF825" s="29"/>
      <c r="AG825" s="65"/>
    </row>
    <row r="826" spans="1:33" ht="12">
      <c r="A826" s="30">
        <v>41902</v>
      </c>
      <c r="B826" s="109" t="s">
        <v>5243</v>
      </c>
      <c r="C826" s="121">
        <v>43</v>
      </c>
      <c r="D826" s="109" t="s">
        <v>23</v>
      </c>
      <c r="E826" s="60" t="s">
        <v>24</v>
      </c>
      <c r="F826" s="109" t="s">
        <v>5236</v>
      </c>
      <c r="G826" s="42">
        <v>41242</v>
      </c>
      <c r="H826" s="109" t="s">
        <v>5237</v>
      </c>
      <c r="I826" s="109" t="s">
        <v>5238</v>
      </c>
      <c r="J826" s="109" t="s">
        <v>1304</v>
      </c>
      <c r="K826" s="98" t="s">
        <v>5239</v>
      </c>
      <c r="L826" s="109" t="s">
        <v>1685</v>
      </c>
      <c r="M826" s="109" t="s">
        <v>4017</v>
      </c>
      <c r="N826" s="109" t="s">
        <v>32</v>
      </c>
      <c r="O826" s="109" t="s">
        <v>5244</v>
      </c>
      <c r="P826" s="109" t="s">
        <v>157</v>
      </c>
      <c r="Q826" s="109" t="s">
        <v>5241</v>
      </c>
      <c r="R826" s="109" t="s">
        <v>80</v>
      </c>
      <c r="S826" s="25" t="s">
        <v>5245</v>
      </c>
      <c r="T826" s="109"/>
      <c r="U826" s="109" t="str">
        <f t="shared" si="12"/>
        <v>41242: 63 police officers chased two African-American suspects through East Cleveland. 137 shots fired killing Russell and his companion, Malissa Williams. http://www.huffingtonpost.com/2012/12/04/cleveland-police-shooting-137-shots-timothy-russell-malissa-williams_n_2239675.html</v>
      </c>
      <c r="V826" s="98"/>
      <c r="W826" s="109">
        <v>829.1</v>
      </c>
      <c r="X826" s="109"/>
      <c r="Y826" s="109"/>
      <c r="Z826" s="109"/>
      <c r="AA826" s="109"/>
      <c r="AB826" s="109"/>
      <c r="AC826" s="113"/>
      <c r="AD826" s="29"/>
      <c r="AE826" s="29"/>
      <c r="AF826" s="29"/>
      <c r="AG826" s="65"/>
    </row>
    <row r="827" spans="1:33" ht="12">
      <c r="A827" s="30">
        <v>41902</v>
      </c>
      <c r="B827" s="109" t="s">
        <v>5246</v>
      </c>
      <c r="C827" s="121">
        <v>35</v>
      </c>
      <c r="D827" s="109" t="s">
        <v>23</v>
      </c>
      <c r="E827" s="60" t="s">
        <v>24</v>
      </c>
      <c r="F827" s="109" t="s">
        <v>5247</v>
      </c>
      <c r="G827" s="42">
        <v>41884</v>
      </c>
      <c r="H827" s="109" t="s">
        <v>5248</v>
      </c>
      <c r="I827" s="109" t="s">
        <v>4015</v>
      </c>
      <c r="J827" s="109" t="s">
        <v>1304</v>
      </c>
      <c r="K827" s="98" t="s">
        <v>5249</v>
      </c>
      <c r="L827" s="109" t="s">
        <v>1685</v>
      </c>
      <c r="M827" s="109" t="s">
        <v>4017</v>
      </c>
      <c r="N827" s="109" t="s">
        <v>32</v>
      </c>
      <c r="O827" s="109" t="s">
        <v>5250</v>
      </c>
      <c r="P827" s="109" t="s">
        <v>323</v>
      </c>
      <c r="Q827" s="109" t="s">
        <v>5251</v>
      </c>
      <c r="R827" s="109" t="s">
        <v>36</v>
      </c>
      <c r="S827" s="25" t="s">
        <v>5252</v>
      </c>
      <c r="T827" s="109"/>
      <c r="U827" s="109" t="str">
        <f t="shared" si="12"/>
        <v>41884: Officer ordered suspect to lower weapon. he refused shot him 3 times. http://www.cleveland.com/metro/index.ssf/2014/09/man_shot_killed_by_cleveland_p.html</v>
      </c>
      <c r="V827" s="98"/>
      <c r="W827" s="109">
        <v>830.1</v>
      </c>
      <c r="X827" s="109"/>
      <c r="Y827" s="109"/>
      <c r="Z827" s="109"/>
      <c r="AA827" s="109"/>
      <c r="AB827" s="109"/>
      <c r="AC827" s="113"/>
      <c r="AD827" s="29"/>
      <c r="AE827" s="29"/>
      <c r="AF827" s="29"/>
      <c r="AG827" s="65"/>
    </row>
    <row r="828" spans="1:33" ht="12">
      <c r="A828" s="30">
        <v>41902</v>
      </c>
      <c r="B828" s="109" t="s">
        <v>5253</v>
      </c>
      <c r="C828" s="121">
        <v>54</v>
      </c>
      <c r="D828" s="109" t="s">
        <v>23</v>
      </c>
      <c r="E828" s="60" t="s">
        <v>82</v>
      </c>
      <c r="F828" s="109"/>
      <c r="G828" s="42">
        <v>41638</v>
      </c>
      <c r="H828" s="109" t="s">
        <v>5254</v>
      </c>
      <c r="I828" s="109" t="s">
        <v>5255</v>
      </c>
      <c r="J828" s="109" t="s">
        <v>124</v>
      </c>
      <c r="K828" s="98" t="s">
        <v>5256</v>
      </c>
      <c r="L828" s="109" t="s">
        <v>5257</v>
      </c>
      <c r="M828" s="109" t="s">
        <v>5258</v>
      </c>
      <c r="N828" s="109" t="s">
        <v>32</v>
      </c>
      <c r="O828" s="109" t="s">
        <v>5259</v>
      </c>
      <c r="P828" s="109" t="s">
        <v>760</v>
      </c>
      <c r="Q828" s="109" t="s">
        <v>5260</v>
      </c>
      <c r="R828" s="109" t="s">
        <v>36</v>
      </c>
      <c r="S828" s="25" t="s">
        <v>5261</v>
      </c>
      <c r="T828" s="109"/>
      <c r="U828" s="109" t="str">
        <f t="shared" si="12"/>
        <v>41638: Eshelman was shot after officers responded to a disturbance call. He was armed with a large knife when officers contacted him. At some point, the police shot Eshelman who was transported to Samaritan Hospital in Moses Lake where he was pronounced dead. http://www.columbiabasinherald.com/news/article_2204a92e-7273-11e3-9ba8-0019bb2963f4.html</v>
      </c>
      <c r="V828" s="98"/>
      <c r="W828" s="109">
        <v>831.1</v>
      </c>
      <c r="X828" s="109"/>
      <c r="Y828" s="109"/>
      <c r="Z828" s="109"/>
      <c r="AA828" s="109"/>
      <c r="AB828" s="109"/>
      <c r="AC828" s="113"/>
      <c r="AD828" s="29"/>
      <c r="AE828" s="29"/>
      <c r="AF828" s="29"/>
      <c r="AG828" s="65"/>
    </row>
    <row r="829" spans="1:33" ht="12">
      <c r="A829" s="30">
        <v>41902</v>
      </c>
      <c r="B829" s="109" t="s">
        <v>5262</v>
      </c>
      <c r="C829" s="121">
        <v>19</v>
      </c>
      <c r="D829" s="109" t="s">
        <v>23</v>
      </c>
      <c r="E829" s="60" t="s">
        <v>82</v>
      </c>
      <c r="F829" s="109"/>
      <c r="G829" s="42">
        <v>37173</v>
      </c>
      <c r="H829" s="109" t="s">
        <v>5263</v>
      </c>
      <c r="I829" s="109" t="s">
        <v>1479</v>
      </c>
      <c r="J829" s="109" t="s">
        <v>152</v>
      </c>
      <c r="K829" s="98" t="s">
        <v>5264</v>
      </c>
      <c r="L829" s="109" t="s">
        <v>5265</v>
      </c>
      <c r="M829" s="109" t="s">
        <v>5201</v>
      </c>
      <c r="N829" s="109" t="s">
        <v>32</v>
      </c>
      <c r="O829" s="109" t="s">
        <v>5266</v>
      </c>
      <c r="P829" s="109" t="s">
        <v>760</v>
      </c>
      <c r="Q829" s="109" t="s">
        <v>5267</v>
      </c>
      <c r="R829" s="109" t="s">
        <v>80</v>
      </c>
      <c r="S829" s="25" t="s">
        <v>5119</v>
      </c>
      <c r="T829" s="109"/>
      <c r="U829" s="109" t="str">
        <f t="shared" si="12"/>
        <v>37173: NYPD officers spotted a stolen car near Shea Stadium. In a pursuit it failed to pull over, then stopped. Three suspects fled on foot. The third, Hatcher, emerged from behind a parked car with a handgun drawn, fired, and struck a police sergeant in the chest. The sergeant returned fire and shot Hatcher fatally. http://www.nytimes.com/2001/10/10/nyregion/officer-fatally-shoots-man-who-shot-him-the-police-say.html</v>
      </c>
      <c r="V829" s="98"/>
      <c r="W829" s="109">
        <v>832.1</v>
      </c>
      <c r="X829" s="109"/>
      <c r="Y829" s="109"/>
      <c r="Z829" s="109"/>
      <c r="AA829" s="109"/>
      <c r="AB829" s="109"/>
      <c r="AC829" s="113"/>
      <c r="AD829" s="29"/>
      <c r="AE829" s="29"/>
      <c r="AF829" s="29"/>
      <c r="AG829" s="65"/>
    </row>
    <row r="830" spans="1:33" ht="12">
      <c r="A830" s="30">
        <v>41902</v>
      </c>
      <c r="B830" s="109" t="s">
        <v>5268</v>
      </c>
      <c r="C830" s="121">
        <v>34</v>
      </c>
      <c r="D830" s="109" t="s">
        <v>23</v>
      </c>
      <c r="E830" s="60" t="s">
        <v>24</v>
      </c>
      <c r="F830" s="109" t="s">
        <v>5269</v>
      </c>
      <c r="G830" s="42">
        <v>41639</v>
      </c>
      <c r="H830" s="109" t="s">
        <v>5270</v>
      </c>
      <c r="I830" s="109" t="s">
        <v>2634</v>
      </c>
      <c r="J830" s="109" t="s">
        <v>1372</v>
      </c>
      <c r="K830" s="98" t="s">
        <v>5271</v>
      </c>
      <c r="L830" s="109" t="s">
        <v>1306</v>
      </c>
      <c r="M830" s="109" t="s">
        <v>5272</v>
      </c>
      <c r="N830" s="109" t="s">
        <v>32</v>
      </c>
      <c r="O830" s="109" t="s">
        <v>5273</v>
      </c>
      <c r="P830" s="109" t="s">
        <v>760</v>
      </c>
      <c r="Q830" s="109" t="s">
        <v>5274</v>
      </c>
      <c r="R830" s="109" t="s">
        <v>36</v>
      </c>
      <c r="S830" s="25" t="s">
        <v>5275</v>
      </c>
      <c r="T830" s="109"/>
      <c r="U830" s="109" t="str">
        <f t="shared" si="12"/>
        <v>41639: Authorities shot and killed Toney accused of gunning down his estranged wife and her daughter at their rural Franklin County home. http://www.wilsontimes.com/News/Feature/Story/28048226---Deputies--Man-fatally-shot-after-killing-2</v>
      </c>
      <c r="V830" s="98"/>
      <c r="W830" s="109">
        <v>833.1</v>
      </c>
      <c r="X830" s="109"/>
      <c r="Y830" s="109"/>
      <c r="Z830" s="109"/>
      <c r="AA830" s="109"/>
      <c r="AB830" s="109"/>
      <c r="AC830" s="113"/>
      <c r="AD830" s="29"/>
      <c r="AE830" s="29"/>
      <c r="AF830" s="29"/>
      <c r="AG830" s="65"/>
    </row>
    <row r="831" spans="1:33" ht="12">
      <c r="A831" s="30">
        <v>41902</v>
      </c>
      <c r="B831" s="109" t="s">
        <v>5276</v>
      </c>
      <c r="C831" s="121">
        <v>43</v>
      </c>
      <c r="D831" s="109" t="s">
        <v>23</v>
      </c>
      <c r="E831" s="60" t="s">
        <v>24</v>
      </c>
      <c r="F831" s="109" t="s">
        <v>5277</v>
      </c>
      <c r="G831" s="42">
        <v>41637</v>
      </c>
      <c r="H831" s="109" t="s">
        <v>5278</v>
      </c>
      <c r="I831" s="109" t="s">
        <v>1075</v>
      </c>
      <c r="J831" s="109" t="s">
        <v>143</v>
      </c>
      <c r="K831" s="98" t="s">
        <v>5279</v>
      </c>
      <c r="L831" s="109" t="s">
        <v>1077</v>
      </c>
      <c r="M831" s="109" t="s">
        <v>5280</v>
      </c>
      <c r="N831" s="109" t="s">
        <v>32</v>
      </c>
      <c r="O831" s="109" t="s">
        <v>5281</v>
      </c>
      <c r="P831" s="109" t="s">
        <v>760</v>
      </c>
      <c r="Q831" s="109" t="s">
        <v>5282</v>
      </c>
      <c r="R831" s="109" t="s">
        <v>80</v>
      </c>
      <c r="S831" s="25" t="s">
        <v>5283</v>
      </c>
      <c r="T831" s="109"/>
      <c r="U831" s="109" t="str">
        <f t="shared" si="12"/>
        <v>41637: Officers were investigating a suspicious vehicle and discovered Jackson inside the truck. He tried to use his truck to hit Harrisburg police officers. They opened fire and killed him. http://fox43.com/2013/12/30/dauphin-da-investigates-harrisburg-police-involved-shooting/#axzz2p10Zpmqa</v>
      </c>
      <c r="V831" s="98"/>
      <c r="W831" s="109">
        <v>834.1</v>
      </c>
      <c r="X831" s="109"/>
      <c r="Y831" s="109"/>
      <c r="Z831" s="109"/>
      <c r="AA831" s="109"/>
      <c r="AB831" s="109"/>
      <c r="AC831" s="113"/>
      <c r="AD831" s="29"/>
      <c r="AE831" s="29"/>
      <c r="AF831" s="29"/>
      <c r="AG831" s="65"/>
    </row>
    <row r="832" spans="1:33" ht="12">
      <c r="A832" s="30">
        <v>41902</v>
      </c>
      <c r="B832" s="109" t="s">
        <v>5284</v>
      </c>
      <c r="C832" s="121">
        <v>31</v>
      </c>
      <c r="D832" s="109" t="s">
        <v>23</v>
      </c>
      <c r="E832" s="60" t="s">
        <v>40</v>
      </c>
      <c r="F832" s="109" t="s">
        <v>5285</v>
      </c>
      <c r="G832" s="42">
        <v>41811</v>
      </c>
      <c r="H832" s="109" t="s">
        <v>5286</v>
      </c>
      <c r="I832" s="109" t="s">
        <v>5287</v>
      </c>
      <c r="J832" s="109" t="s">
        <v>5288</v>
      </c>
      <c r="K832" s="98" t="s">
        <v>5289</v>
      </c>
      <c r="L832" s="109" t="s">
        <v>5290</v>
      </c>
      <c r="M832" s="109" t="s">
        <v>5291</v>
      </c>
      <c r="N832" s="109" t="s">
        <v>32</v>
      </c>
      <c r="O832" s="109" t="s">
        <v>5292</v>
      </c>
      <c r="P832" s="109" t="s">
        <v>58</v>
      </c>
      <c r="Q832" s="109" t="s">
        <v>5293</v>
      </c>
      <c r="R832" s="109" t="s">
        <v>80</v>
      </c>
      <c r="S832" s="25" t="s">
        <v>5119</v>
      </c>
      <c r="T832" s="109"/>
      <c r="U832" s="109" t="str">
        <f t="shared" si="12"/>
        <v>41811: 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 http://bismarcktribune.com/news/local/crime-and-courts/man-shot-by-dickinson-police-identified/article_abcf64f2-fb1f-11e3-a966-001a4bcf887a.html</v>
      </c>
      <c r="V832" s="98"/>
      <c r="W832" s="109">
        <v>835.1</v>
      </c>
      <c r="X832" s="109"/>
      <c r="Y832" s="109"/>
      <c r="Z832" s="109"/>
      <c r="AA832" s="109"/>
      <c r="AB832" s="109"/>
      <c r="AC832" s="113"/>
      <c r="AD832" s="29"/>
      <c r="AE832" s="29"/>
      <c r="AF832" s="29"/>
      <c r="AG832" s="65"/>
    </row>
    <row r="833" spans="1:33" ht="12">
      <c r="A833" s="30">
        <v>41902</v>
      </c>
      <c r="B833" s="109" t="s">
        <v>5294</v>
      </c>
      <c r="C833" s="121">
        <v>38</v>
      </c>
      <c r="D833" s="109" t="s">
        <v>91</v>
      </c>
      <c r="E833" s="60" t="s">
        <v>40</v>
      </c>
      <c r="F833" s="109" t="s">
        <v>5295</v>
      </c>
      <c r="G833" s="42">
        <v>41122</v>
      </c>
      <c r="H833" s="109" t="s">
        <v>5296</v>
      </c>
      <c r="I833" s="109" t="s">
        <v>5297</v>
      </c>
      <c r="J833" s="109" t="s">
        <v>152</v>
      </c>
      <c r="K833" s="98" t="s">
        <v>5298</v>
      </c>
      <c r="L833" s="109" t="s">
        <v>5299</v>
      </c>
      <c r="M833" s="109" t="s">
        <v>5300</v>
      </c>
      <c r="N833" s="109" t="s">
        <v>32</v>
      </c>
      <c r="O833" s="109" t="s">
        <v>5301</v>
      </c>
      <c r="P833" s="109" t="s">
        <v>58</v>
      </c>
      <c r="Q833" s="109" t="s">
        <v>5302</v>
      </c>
      <c r="R833" s="109" t="s">
        <v>80</v>
      </c>
      <c r="S833" s="25" t="s">
        <v>5119</v>
      </c>
      <c r="T833" s="109"/>
      <c r="U833" s="109" t="str">
        <f t="shared" si="12"/>
        <v>41122: Fears was discovered with a bloodstained butcher knife in each hand which she refused to drop. She'd just stabbed and seriously wounded her own 4-year-old grandson. Police shot her twice in the midsection, which killed her. The boy died in the hospital shortly afterward. http://www.buffalonews.com/article979663.ece</v>
      </c>
      <c r="V833" s="98"/>
      <c r="W833" s="109">
        <v>836.1</v>
      </c>
      <c r="X833" s="109"/>
      <c r="Y833" s="109"/>
      <c r="Z833" s="109"/>
      <c r="AA833" s="109"/>
      <c r="AB833" s="109"/>
      <c r="AC833" s="113"/>
      <c r="AD833" s="29"/>
      <c r="AE833" s="29"/>
      <c r="AF833" s="29"/>
      <c r="AG833" s="65"/>
    </row>
    <row r="834" spans="1:33" ht="12">
      <c r="A834" s="30">
        <v>41903</v>
      </c>
      <c r="B834" s="109" t="s">
        <v>5303</v>
      </c>
      <c r="C834" s="121">
        <v>24</v>
      </c>
      <c r="D834" s="109" t="s">
        <v>23</v>
      </c>
      <c r="E834" s="60" t="s">
        <v>40</v>
      </c>
      <c r="F834" s="109" t="s">
        <v>5304</v>
      </c>
      <c r="G834" s="42">
        <v>39557</v>
      </c>
      <c r="H834" s="109" t="s">
        <v>5305</v>
      </c>
      <c r="I834" s="109" t="s">
        <v>354</v>
      </c>
      <c r="J834" s="109" t="s">
        <v>1304</v>
      </c>
      <c r="K834" s="98" t="s">
        <v>5306</v>
      </c>
      <c r="L834" s="109" t="s">
        <v>5307</v>
      </c>
      <c r="M834" s="109" t="s">
        <v>5308</v>
      </c>
      <c r="N834" s="109" t="s">
        <v>262</v>
      </c>
      <c r="O834" s="109" t="s">
        <v>5309</v>
      </c>
      <c r="P834" s="109" t="s">
        <v>760</v>
      </c>
      <c r="Q834" s="109" t="s">
        <v>5310</v>
      </c>
      <c r="R834" s="109" t="s">
        <v>80</v>
      </c>
      <c r="S834" s="25" t="s">
        <v>5119</v>
      </c>
      <c r="T834" s="109"/>
      <c r="U834" s="109" t="str">
        <f t="shared" ref="U834:U897" si="13">CONCATENATE(G834, ": ", O834, " ", Q834)</f>
        <v>39557: Piskura, a visitor from Chicago, got tasered by police outside a local bar while they were breaking up a fight. Piskura went into cardiac arrest, was transported to a hospital, and died there five days later. In March 2013 the victim's parents reached a wrongful death settlement with the city for an undisclosed amount. http://www.daytondailynews.com/news/news/oxford-settles-taser-lawsuit/nWkSB/</v>
      </c>
      <c r="V834" s="98"/>
      <c r="W834" s="109">
        <v>837.1</v>
      </c>
      <c r="X834" s="109"/>
      <c r="Y834" s="109"/>
      <c r="Z834" s="109"/>
      <c r="AA834" s="109"/>
      <c r="AB834" s="109"/>
      <c r="AC834" s="113"/>
      <c r="AD834" s="29"/>
      <c r="AE834" s="29"/>
      <c r="AF834" s="29"/>
      <c r="AG834" s="65"/>
    </row>
    <row r="835" spans="1:33" ht="12">
      <c r="A835" s="30">
        <v>41903</v>
      </c>
      <c r="B835" s="109" t="s">
        <v>5311</v>
      </c>
      <c r="C835" s="121">
        <v>39</v>
      </c>
      <c r="D835" s="109" t="s">
        <v>23</v>
      </c>
      <c r="E835" s="60" t="s">
        <v>24</v>
      </c>
      <c r="F835" s="109" t="s">
        <v>5312</v>
      </c>
      <c r="G835" s="42">
        <v>36827</v>
      </c>
      <c r="H835" s="109" t="s">
        <v>5313</v>
      </c>
      <c r="I835" s="109" t="s">
        <v>5314</v>
      </c>
      <c r="J835" s="109" t="s">
        <v>85</v>
      </c>
      <c r="K835" s="98" t="s">
        <v>5315</v>
      </c>
      <c r="L835" s="109" t="s">
        <v>539</v>
      </c>
      <c r="M835" s="109" t="s">
        <v>540</v>
      </c>
      <c r="N835" s="109" t="s">
        <v>32</v>
      </c>
      <c r="O835" s="109" t="s">
        <v>5316</v>
      </c>
      <c r="P835" s="109" t="s">
        <v>760</v>
      </c>
      <c r="Q835" s="109" t="s">
        <v>5317</v>
      </c>
      <c r="R835" s="109" t="s">
        <v>80</v>
      </c>
      <c r="S835" s="25" t="s">
        <v>5119</v>
      </c>
      <c r="T835" s="109"/>
      <c r="U835" s="109" t="str">
        <f t="shared" si="13"/>
        <v>36827: LAPD responded to a Halloween party at a Benedict Canyon mansion attended by scores of costumed entertainment industry figures. Lee, an actor with notable film credits, dressed with a devil mask, reportedly pulled a realistic toy handgun on officers inside the mansion. Police shot at him nine times; four rounds hit him fatally. Lee's sister settled a suit with the city for $225K. http://abcnews.go.com/Entertainment/story?id=113971</v>
      </c>
      <c r="V835" s="98"/>
      <c r="W835" s="109">
        <v>838.1</v>
      </c>
      <c r="X835" s="109"/>
      <c r="Y835" s="109"/>
      <c r="Z835" s="109"/>
      <c r="AA835" s="109"/>
      <c r="AB835" s="109"/>
      <c r="AC835" s="113"/>
      <c r="AD835" s="29"/>
      <c r="AE835" s="29"/>
      <c r="AF835" s="29"/>
      <c r="AG835" s="65"/>
    </row>
    <row r="836" spans="1:33" ht="12">
      <c r="A836" s="30">
        <v>41903</v>
      </c>
      <c r="B836" s="109" t="s">
        <v>5318</v>
      </c>
      <c r="C836" s="121">
        <v>39</v>
      </c>
      <c r="D836" s="109" t="s">
        <v>23</v>
      </c>
      <c r="E836" s="60" t="s">
        <v>82</v>
      </c>
      <c r="F836" s="109"/>
      <c r="G836" s="42">
        <v>38464</v>
      </c>
      <c r="H836" s="109" t="s">
        <v>5319</v>
      </c>
      <c r="I836" s="109" t="s">
        <v>5320</v>
      </c>
      <c r="J836" s="109" t="s">
        <v>152</v>
      </c>
      <c r="K836" s="98" t="s">
        <v>5321</v>
      </c>
      <c r="L836" s="109" t="s">
        <v>2146</v>
      </c>
      <c r="M836" s="109" t="s">
        <v>5322</v>
      </c>
      <c r="N836" s="109" t="s">
        <v>262</v>
      </c>
      <c r="O836" s="109" t="s">
        <v>5323</v>
      </c>
      <c r="P836" s="109" t="s">
        <v>760</v>
      </c>
      <c r="Q836" s="109" t="s">
        <v>5324</v>
      </c>
      <c r="R836" s="109" t="s">
        <v>80</v>
      </c>
      <c r="S836" s="25" t="s">
        <v>5119</v>
      </c>
      <c r="T836" s="109"/>
      <c r="U836" s="109" t="str">
        <f t="shared" si="13"/>
        <v>38464: Nine officers sustained separate injuries after their encounter with John Cox, who was intoxicated, bare-chested, and confrontational. Police employed a Taser and Cox died in the hospital shortly after. http://query.nytimes.com/gst/fullpage.html?res=9901E6DA1531F937A15757C0A9639C8B63</v>
      </c>
      <c r="V836" s="98"/>
      <c r="W836" s="109">
        <v>839.1</v>
      </c>
      <c r="X836" s="109"/>
      <c r="Y836" s="109"/>
      <c r="Z836" s="109"/>
      <c r="AA836" s="109"/>
      <c r="AB836" s="109"/>
      <c r="AC836" s="113"/>
      <c r="AD836" s="29"/>
      <c r="AE836" s="29"/>
      <c r="AF836" s="29"/>
      <c r="AG836" s="65"/>
    </row>
    <row r="837" spans="1:33" ht="12">
      <c r="A837" s="30">
        <v>41903</v>
      </c>
      <c r="B837" s="109" t="s">
        <v>5325</v>
      </c>
      <c r="C837" s="121">
        <v>43</v>
      </c>
      <c r="D837" s="109" t="s">
        <v>23</v>
      </c>
      <c r="E837" s="60" t="s">
        <v>82</v>
      </c>
      <c r="F837" s="109"/>
      <c r="G837" s="42">
        <v>39658</v>
      </c>
      <c r="H837" s="109" t="s">
        <v>5326</v>
      </c>
      <c r="I837" s="109" t="s">
        <v>5297</v>
      </c>
      <c r="J837" s="109" t="s">
        <v>152</v>
      </c>
      <c r="K837" s="98" t="s">
        <v>5327</v>
      </c>
      <c r="L837" s="109" t="s">
        <v>5299</v>
      </c>
      <c r="M837" s="109" t="s">
        <v>5328</v>
      </c>
      <c r="N837" s="109" t="s">
        <v>32</v>
      </c>
      <c r="O837" s="109" t="s">
        <v>5329</v>
      </c>
      <c r="P837" s="109" t="s">
        <v>58</v>
      </c>
      <c r="Q837" s="109" t="s">
        <v>5330</v>
      </c>
      <c r="R837" s="109" t="s">
        <v>80</v>
      </c>
      <c r="S837" s="25" t="s">
        <v>5119</v>
      </c>
      <c r="T837" s="109"/>
      <c r="U837" s="109" t="str">
        <f t="shared" si="13"/>
        <v>39658: Officers executed a coordinated multi-jurisdictional dawn anti-cocaine raid, "Operation Third Strike", with 150 police who fanned out through Buffalo, detained 23 suspects, and confiscated $100,000. At Sullivan's residence, officers entering a second-story bedroom were confronted with Sullivan and a bolt-action shotgun. They fatally shot him three times. http://masscops.com/threads/new-york-deputy-cleared-in-drug-raid-fatality.62781/</v>
      </c>
      <c r="V837" s="98"/>
      <c r="W837" s="109">
        <v>840.1</v>
      </c>
      <c r="X837" s="109"/>
      <c r="Y837" s="109"/>
      <c r="Z837" s="109"/>
      <c r="AA837" s="109"/>
      <c r="AB837" s="109"/>
      <c r="AC837" s="113"/>
      <c r="AD837" s="29"/>
      <c r="AE837" s="29"/>
      <c r="AF837" s="29"/>
      <c r="AG837" s="65"/>
    </row>
    <row r="838" spans="1:33" ht="12">
      <c r="A838" s="30">
        <v>41903</v>
      </c>
      <c r="B838" s="109" t="s">
        <v>5331</v>
      </c>
      <c r="C838" s="121">
        <v>31</v>
      </c>
      <c r="D838" s="109" t="s">
        <v>91</v>
      </c>
      <c r="E838" s="60" t="s">
        <v>82</v>
      </c>
      <c r="F838" s="109"/>
      <c r="G838" s="42">
        <v>41637</v>
      </c>
      <c r="H838" s="109" t="s">
        <v>5332</v>
      </c>
      <c r="I838" s="109" t="s">
        <v>5333</v>
      </c>
      <c r="J838" s="109" t="s">
        <v>85</v>
      </c>
      <c r="K838" s="98" t="s">
        <v>5334</v>
      </c>
      <c r="L838" s="109" t="s">
        <v>775</v>
      </c>
      <c r="M838" s="109" t="s">
        <v>776</v>
      </c>
      <c r="N838" s="109" t="s">
        <v>32</v>
      </c>
      <c r="O838" s="109" t="s">
        <v>5335</v>
      </c>
      <c r="P838" s="109" t="s">
        <v>760</v>
      </c>
      <c r="Q838" s="109" t="s">
        <v>5336</v>
      </c>
      <c r="R838" s="109" t="s">
        <v>36</v>
      </c>
      <c r="S838" s="25" t="s">
        <v>5337</v>
      </c>
      <c r="T838" s="109"/>
      <c r="U838" s="109" t="str">
        <f t="shared" si="13"/>
        <v>41637: 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 http://www.turnto23.com/news/local-news/police-fatally-shoot-woman-after-threatening-police</v>
      </c>
      <c r="V838" s="98"/>
      <c r="W838" s="109">
        <v>841.1</v>
      </c>
      <c r="X838" s="109"/>
      <c r="Y838" s="109"/>
      <c r="Z838" s="109"/>
      <c r="AA838" s="109"/>
      <c r="AB838" s="109"/>
      <c r="AC838" s="113"/>
      <c r="AD838" s="29"/>
      <c r="AE838" s="29"/>
      <c r="AF838" s="29"/>
      <c r="AG838" s="65"/>
    </row>
    <row r="839" spans="1:33" ht="12">
      <c r="A839" s="30">
        <v>41903</v>
      </c>
      <c r="B839" s="109" t="s">
        <v>5338</v>
      </c>
      <c r="C839" s="121">
        <v>43</v>
      </c>
      <c r="D839" s="109" t="s">
        <v>23</v>
      </c>
      <c r="E839" s="60" t="s">
        <v>173</v>
      </c>
      <c r="F839" s="109"/>
      <c r="G839" s="42">
        <v>40557</v>
      </c>
      <c r="H839" s="109" t="s">
        <v>5339</v>
      </c>
      <c r="I839" s="109" t="s">
        <v>1257</v>
      </c>
      <c r="J839" s="109" t="s">
        <v>195</v>
      </c>
      <c r="K839" s="98" t="s">
        <v>1660</v>
      </c>
      <c r="L839" s="109" t="s">
        <v>686</v>
      </c>
      <c r="M839" s="109" t="s">
        <v>5340</v>
      </c>
      <c r="N839" s="109" t="s">
        <v>32</v>
      </c>
      <c r="O839" s="109" t="s">
        <v>5341</v>
      </c>
      <c r="P839" s="109" t="s">
        <v>58</v>
      </c>
      <c r="Q839" s="109" t="s">
        <v>5342</v>
      </c>
      <c r="R839" s="109" t="s">
        <v>80</v>
      </c>
      <c r="S839" s="25" t="s">
        <v>5343</v>
      </c>
      <c r="T839" s="109"/>
      <c r="U839" s="109" t="str">
        <f t="shared" si="13"/>
        <v>40557: Castellanos shot two rounds into the air outside his home prompting 911 calls, when officers arrived he was in his car in his driveway, he was ordered to get out of the car and instead rolled down the window and pointed an AK-47 at a deputy who fired 3 times. The Injuries resulted in death two days later. http://www.azcentral.com/news/articles/2011/03/25/20110325immigrant-killed-deputy-details.html</v>
      </c>
      <c r="V839" s="98"/>
      <c r="W839" s="109">
        <v>842.1</v>
      </c>
      <c r="X839" s="109"/>
      <c r="Y839" s="109"/>
      <c r="Z839" s="109"/>
      <c r="AA839" s="109"/>
      <c r="AB839" s="109"/>
      <c r="AC839" s="113"/>
      <c r="AD839" s="29"/>
      <c r="AE839" s="29"/>
      <c r="AF839" s="29"/>
      <c r="AG839" s="65"/>
    </row>
    <row r="840" spans="1:33" ht="12">
      <c r="A840" s="30">
        <v>41903</v>
      </c>
      <c r="B840" s="109" t="s">
        <v>5344</v>
      </c>
      <c r="C840" s="121">
        <v>44</v>
      </c>
      <c r="D840" s="109" t="s">
        <v>23</v>
      </c>
      <c r="E840" s="60" t="s">
        <v>82</v>
      </c>
      <c r="F840" s="109"/>
      <c r="G840" s="42">
        <v>41637</v>
      </c>
      <c r="H840" s="109" t="s">
        <v>5345</v>
      </c>
      <c r="I840" s="109" t="s">
        <v>5346</v>
      </c>
      <c r="J840" s="109" t="s">
        <v>1694</v>
      </c>
      <c r="K840" s="98" t="s">
        <v>5347</v>
      </c>
      <c r="L840" s="109" t="s">
        <v>5348</v>
      </c>
      <c r="M840" s="109" t="s">
        <v>5349</v>
      </c>
      <c r="N840" s="109" t="s">
        <v>32</v>
      </c>
      <c r="O840" s="109" t="s">
        <v>5350</v>
      </c>
      <c r="P840" s="109" t="s">
        <v>760</v>
      </c>
      <c r="Q840" s="109" t="s">
        <v>5351</v>
      </c>
      <c r="R840" s="109" t="s">
        <v>36</v>
      </c>
      <c r="S840" s="25" t="s">
        <v>5352</v>
      </c>
      <c r="T840" s="109"/>
      <c r="U840" s="109" t="str">
        <f t="shared" si="13"/>
        <v>41637: 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 http://www.denverpost.com/dnc/ci_24808013/boulder-county-deputy-shoots-injures-man-home-near</v>
      </c>
      <c r="V840" s="98"/>
      <c r="W840" s="109">
        <v>843.1</v>
      </c>
      <c r="X840" s="109"/>
      <c r="Y840" s="109"/>
      <c r="Z840" s="109"/>
      <c r="AA840" s="109"/>
      <c r="AB840" s="109"/>
      <c r="AC840" s="113"/>
      <c r="AD840" s="29"/>
      <c r="AE840" s="29"/>
      <c r="AF840" s="29"/>
      <c r="AG840" s="65"/>
    </row>
    <row r="841" spans="1:33" ht="12">
      <c r="A841" s="30">
        <v>41903</v>
      </c>
      <c r="B841" s="109" t="s">
        <v>5353</v>
      </c>
      <c r="C841" s="121">
        <v>34</v>
      </c>
      <c r="D841" s="109" t="s">
        <v>23</v>
      </c>
      <c r="E841" s="60" t="s">
        <v>24</v>
      </c>
      <c r="F841" s="109"/>
      <c r="G841" s="42">
        <v>37109</v>
      </c>
      <c r="H841" s="109" t="s">
        <v>5354</v>
      </c>
      <c r="I841" s="109" t="s">
        <v>983</v>
      </c>
      <c r="J841" s="109" t="s">
        <v>124</v>
      </c>
      <c r="K841" s="98" t="s">
        <v>5355</v>
      </c>
      <c r="L841" s="109" t="s">
        <v>983</v>
      </c>
      <c r="M841" s="109" t="s">
        <v>985</v>
      </c>
      <c r="N841" s="109" t="s">
        <v>32</v>
      </c>
      <c r="O841" s="109" t="s">
        <v>5356</v>
      </c>
      <c r="P841" s="109" t="s">
        <v>58</v>
      </c>
      <c r="Q841" s="109" t="s">
        <v>5357</v>
      </c>
      <c r="R841" s="109" t="s">
        <v>80</v>
      </c>
      <c r="S841" s="25" t="s">
        <v>5358</v>
      </c>
      <c r="T841" s="109"/>
      <c r="U841" s="109" t="str">
        <f t="shared" si="13"/>
        <v>37109: When Thomas visited a girlfriend who had a protective order against him, she called the police. Officers Shane Oien and James Erickson shot and killed Thomas after he allegedly drew a handgun and fired 1-4 shots at them. A witness claims Thomas was denied medical attention. He bled to death at the scene. The officers were awarded Medals of Valor in 2002. http://www.seattlepi.com/local/article/Police-shootout-in-office-building-leaves-one-man-1061925.php</v>
      </c>
      <c r="V841" s="98"/>
      <c r="W841" s="109">
        <v>844.1</v>
      </c>
      <c r="X841" s="109"/>
      <c r="Y841" s="109"/>
      <c r="Z841" s="109"/>
      <c r="AA841" s="109"/>
      <c r="AB841" s="109"/>
      <c r="AC841" s="113"/>
      <c r="AD841" s="29"/>
      <c r="AE841" s="29"/>
      <c r="AF841" s="29"/>
      <c r="AG841" s="65"/>
    </row>
    <row r="842" spans="1:33" ht="12">
      <c r="A842" s="30">
        <v>41903</v>
      </c>
      <c r="B842" s="109" t="s">
        <v>5359</v>
      </c>
      <c r="C842" s="121">
        <v>26</v>
      </c>
      <c r="D842" s="109" t="s">
        <v>23</v>
      </c>
      <c r="E842" s="60" t="s">
        <v>82</v>
      </c>
      <c r="F842" s="109"/>
      <c r="G842" s="42">
        <v>38147</v>
      </c>
      <c r="H842" s="109" t="s">
        <v>5360</v>
      </c>
      <c r="I842" s="109" t="s">
        <v>3866</v>
      </c>
      <c r="J842" s="109" t="s">
        <v>53</v>
      </c>
      <c r="K842" s="98" t="s">
        <v>3867</v>
      </c>
      <c r="L842" s="109" t="s">
        <v>3255</v>
      </c>
      <c r="M842" s="109" t="s">
        <v>5361</v>
      </c>
      <c r="N842" s="109" t="s">
        <v>262</v>
      </c>
      <c r="O842" s="109" t="s">
        <v>5362</v>
      </c>
      <c r="P842" s="109" t="s">
        <v>760</v>
      </c>
      <c r="Q842" s="109" t="s">
        <v>5363</v>
      </c>
      <c r="R842" s="109" t="s">
        <v>80</v>
      </c>
      <c r="S842" s="25" t="s">
        <v>5119</v>
      </c>
      <c r="T842" s="109"/>
      <c r="U842" s="109" t="str">
        <f t="shared" si="13"/>
        <v>38147: Sparks police sought out Lair at his home, found him asleep in the mid-afternoon, and ended up pepper-spraying him and Tasing him 10 to 15 times. Medical responders arriving about 20 minutes later found Lair naked, hobbled, handcuffed, and no longer breathing. The county coroner ruled his death accidental. http://www.aele.org/law/sparks_complaint.pdf</v>
      </c>
      <c r="V842" s="98"/>
      <c r="W842" s="109">
        <v>845.1</v>
      </c>
      <c r="X842" s="109"/>
      <c r="Y842" s="109"/>
      <c r="Z842" s="109"/>
      <c r="AA842" s="109"/>
      <c r="AB842" s="109"/>
      <c r="AC842" s="113"/>
      <c r="AD842" s="29"/>
      <c r="AE842" s="29"/>
      <c r="AF842" s="29"/>
      <c r="AG842" s="65"/>
    </row>
    <row r="843" spans="1:33" ht="12">
      <c r="A843" s="30">
        <v>41903</v>
      </c>
      <c r="B843" s="109" t="s">
        <v>5364</v>
      </c>
      <c r="C843" s="121">
        <v>26</v>
      </c>
      <c r="D843" s="109" t="s">
        <v>23</v>
      </c>
      <c r="E843" s="60" t="s">
        <v>40</v>
      </c>
      <c r="F843" s="109" t="s">
        <v>5365</v>
      </c>
      <c r="G843" s="42">
        <v>41093</v>
      </c>
      <c r="H843" s="109" t="s">
        <v>5366</v>
      </c>
      <c r="I843" s="109" t="s">
        <v>5367</v>
      </c>
      <c r="J843" s="109" t="s">
        <v>5288</v>
      </c>
      <c r="K843" s="98" t="s">
        <v>5368</v>
      </c>
      <c r="L843" s="109" t="s">
        <v>5290</v>
      </c>
      <c r="M843" s="109" t="s">
        <v>5369</v>
      </c>
      <c r="N843" s="109" t="s">
        <v>32</v>
      </c>
      <c r="O843" s="109" t="s">
        <v>5370</v>
      </c>
      <c r="P843" s="109" t="s">
        <v>760</v>
      </c>
      <c r="Q843" s="109" t="s">
        <v>5371</v>
      </c>
      <c r="R843" s="109" t="s">
        <v>80</v>
      </c>
      <c r="S843" s="25" t="s">
        <v>5119</v>
      </c>
      <c r="T843" s="109"/>
      <c r="U843" s="109" t="str">
        <f t="shared" si="13"/>
        <v>41093: To avoid an arrest warrant stemming from a domestic assault charge, Quackenbush fled to the house of an acquaintance on a rural road, broke in, and armed himself with a .223 caliber weapon. The Dickenson tactical force arrived and set up a standoff lasting twelve hours with an exchange of fire. When Quackenbush stepped onto the porch he was fatally shot. http://bismarcktribune.com/news/state-and-regional/officials-say-man-fatally-shot-in-confrontation-near-belfield/article_0e724536-c78b-11e1-a133-0019bb2963f4.html</v>
      </c>
      <c r="V843" s="98"/>
      <c r="W843" s="109">
        <v>846.1</v>
      </c>
      <c r="X843" s="109"/>
      <c r="Y843" s="109"/>
      <c r="Z843" s="109"/>
      <c r="AA843" s="109"/>
      <c r="AB843" s="109"/>
      <c r="AC843" s="113"/>
      <c r="AD843" s="29"/>
      <c r="AE843" s="29"/>
      <c r="AF843" s="29"/>
      <c r="AG843" s="65"/>
    </row>
    <row r="844" spans="1:33" ht="12">
      <c r="A844" s="30">
        <v>41903</v>
      </c>
      <c r="B844" s="109" t="s">
        <v>5372</v>
      </c>
      <c r="C844" s="121">
        <v>11</v>
      </c>
      <c r="D844" s="109" t="s">
        <v>23</v>
      </c>
      <c r="E844" s="60" t="s">
        <v>173</v>
      </c>
      <c r="F844" s="109"/>
      <c r="G844" s="42">
        <v>36782</v>
      </c>
      <c r="H844" s="109" t="s">
        <v>5373</v>
      </c>
      <c r="I844" s="109" t="s">
        <v>5374</v>
      </c>
      <c r="J844" s="109" t="s">
        <v>85</v>
      </c>
      <c r="K844" s="98" t="s">
        <v>5375</v>
      </c>
      <c r="L844" s="109" t="s">
        <v>2503</v>
      </c>
      <c r="M844" s="109" t="s">
        <v>5376</v>
      </c>
      <c r="N844" s="109" t="s">
        <v>32</v>
      </c>
      <c r="O844" s="109" t="s">
        <v>5377</v>
      </c>
      <c r="P844" s="109" t="s">
        <v>760</v>
      </c>
      <c r="Q844" s="109" t="s">
        <v>5378</v>
      </c>
      <c r="R844" s="109" t="s">
        <v>80</v>
      </c>
      <c r="S844" s="25" t="s">
        <v>5119</v>
      </c>
      <c r="T844" s="109"/>
      <c r="U844" s="109" t="str">
        <f t="shared" si="13"/>
        <v>36782: The house of Alberto Sepulveda's father was one target of an extensive dawn anti-drug SWAT assault by Modesto police, acting on federal warrants. As ordered by officers, Sepulveda's mother, father and his two siblings were all lying face-down on the floor as their house was searched. Officer David Hawn's shotgun discharged as it was trained on Alberto's head. He died instantly. No drugs were found. Police tried to blame Alberto's death on his 14-year-old brother, who was said to be disruptive during the raid. In June 2002 the family settled with the city and the federal government for $2.55M and changes to police procedures. http://www.freerepublic.com/focus/f-news/703389/posts</v>
      </c>
      <c r="V844" s="98"/>
      <c r="W844" s="109">
        <v>847.1</v>
      </c>
      <c r="X844" s="109"/>
      <c r="Y844" s="109"/>
      <c r="Z844" s="109"/>
      <c r="AA844" s="109"/>
      <c r="AB844" s="109"/>
      <c r="AC844" s="113"/>
      <c r="AD844" s="29"/>
      <c r="AE844" s="29"/>
      <c r="AF844" s="29"/>
      <c r="AG844" s="65"/>
    </row>
    <row r="845" spans="1:33" ht="12">
      <c r="A845" s="30">
        <v>41904</v>
      </c>
      <c r="B845" s="109" t="s">
        <v>5379</v>
      </c>
      <c r="C845" s="121">
        <v>45</v>
      </c>
      <c r="D845" s="109" t="s">
        <v>23</v>
      </c>
      <c r="E845" s="60" t="s">
        <v>1728</v>
      </c>
      <c r="F845" s="109"/>
      <c r="G845" s="42">
        <v>41637</v>
      </c>
      <c r="H845" s="109" t="s">
        <v>5380</v>
      </c>
      <c r="I845" s="109" t="s">
        <v>774</v>
      </c>
      <c r="J845" s="109" t="s">
        <v>85</v>
      </c>
      <c r="K845" s="98" t="s">
        <v>5381</v>
      </c>
      <c r="L845" s="109" t="s">
        <v>775</v>
      </c>
      <c r="M845" s="109" t="s">
        <v>5382</v>
      </c>
      <c r="N845" s="109" t="s">
        <v>32</v>
      </c>
      <c r="O845" s="109" t="s">
        <v>5383</v>
      </c>
      <c r="P845" s="109" t="s">
        <v>760</v>
      </c>
      <c r="Q845" s="109" t="s">
        <v>5384</v>
      </c>
      <c r="R845" s="109" t="s">
        <v>36</v>
      </c>
      <c r="S845" s="25" t="s">
        <v>5385</v>
      </c>
      <c r="T845" s="109"/>
      <c r="U845" s="109" t="str">
        <f t="shared" si="13"/>
        <v>41637: Police received a call about a domestic dispute. When two police officers arrived, Singh was outside and holding a firearm. He pointed the firearm at the police, and one of the officers fired five shots at him. Singh was pronounced dead at Kern Medical Center. http://www.bakersfieldcalifornian.com/local/x1149425044/East-Bakersfield-man-shot-killed-by-police</v>
      </c>
      <c r="V845" s="98"/>
      <c r="W845" s="109">
        <v>848.1</v>
      </c>
      <c r="X845" s="109"/>
      <c r="Y845" s="109"/>
      <c r="Z845" s="109"/>
      <c r="AA845" s="109"/>
      <c r="AB845" s="109"/>
      <c r="AC845" s="113"/>
      <c r="AD845" s="29"/>
      <c r="AE845" s="29"/>
      <c r="AF845" s="29"/>
      <c r="AG845" s="65"/>
    </row>
    <row r="846" spans="1:33" ht="12">
      <c r="A846" s="30">
        <v>41904</v>
      </c>
      <c r="B846" s="109" t="s">
        <v>5386</v>
      </c>
      <c r="C846" s="121">
        <v>22</v>
      </c>
      <c r="D846" s="109" t="s">
        <v>23</v>
      </c>
      <c r="E846" s="60" t="s">
        <v>82</v>
      </c>
      <c r="F846" s="109"/>
      <c r="G846" s="42">
        <v>41637</v>
      </c>
      <c r="H846" s="109" t="s">
        <v>5387</v>
      </c>
      <c r="I846" s="109" t="s">
        <v>5388</v>
      </c>
      <c r="J846" s="109" t="s">
        <v>1154</v>
      </c>
      <c r="K846" s="98" t="s">
        <v>5389</v>
      </c>
      <c r="L846" s="109" t="s">
        <v>1003</v>
      </c>
      <c r="M846" s="109" t="s">
        <v>5390</v>
      </c>
      <c r="N846" s="109" t="s">
        <v>32</v>
      </c>
      <c r="O846" s="109" t="s">
        <v>5391</v>
      </c>
      <c r="P846" s="109" t="s">
        <v>760</v>
      </c>
      <c r="Q846" s="109" t="s">
        <v>5392</v>
      </c>
      <c r="R846" s="109" t="s">
        <v>36</v>
      </c>
      <c r="S846" s="25" t="s">
        <v>5393</v>
      </c>
      <c r="T846" s="109"/>
      <c r="U846" s="109" t="str">
        <f t="shared" si="13"/>
        <v>41637: 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 http://www.nola.com/crime/index.ssf/2013/12/police_shoot_ruston_armed_robb.html</v>
      </c>
      <c r="V846" s="98"/>
      <c r="W846" s="109">
        <v>849.1</v>
      </c>
      <c r="X846" s="109"/>
      <c r="Y846" s="109"/>
      <c r="Z846" s="109"/>
      <c r="AA846" s="109"/>
      <c r="AB846" s="109"/>
      <c r="AC846" s="113"/>
      <c r="AD846" s="29"/>
      <c r="AE846" s="29"/>
      <c r="AF846" s="29"/>
      <c r="AG846" s="65"/>
    </row>
    <row r="847" spans="1:33" ht="12">
      <c r="A847" s="30">
        <v>41904</v>
      </c>
      <c r="B847" s="109" t="s">
        <v>5394</v>
      </c>
      <c r="C847" s="121">
        <v>37</v>
      </c>
      <c r="D847" s="109" t="s">
        <v>23</v>
      </c>
      <c r="E847" s="60" t="s">
        <v>24</v>
      </c>
      <c r="F847" s="109"/>
      <c r="G847" s="42">
        <v>41277</v>
      </c>
      <c r="H847" s="109" t="s">
        <v>5395</v>
      </c>
      <c r="I847" s="109" t="s">
        <v>151</v>
      </c>
      <c r="J847" s="109" t="s">
        <v>152</v>
      </c>
      <c r="K847" s="98" t="s">
        <v>5396</v>
      </c>
      <c r="L847" s="109" t="s">
        <v>154</v>
      </c>
      <c r="M847" s="109" t="s">
        <v>5201</v>
      </c>
      <c r="N847" s="109" t="s">
        <v>32</v>
      </c>
      <c r="O847" s="109" t="s">
        <v>5397</v>
      </c>
      <c r="P847" s="109" t="s">
        <v>58</v>
      </c>
      <c r="Q847" s="109" t="s">
        <v>5398</v>
      </c>
      <c r="R847" s="109" t="s">
        <v>80</v>
      </c>
      <c r="S847" s="25" t="s">
        <v>5119</v>
      </c>
      <c r="T847" s="109"/>
      <c r="U847" s="109" t="str">
        <f t="shared" si="13"/>
        <v>41277: 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 http://articles.mcall.com/2013-01-04/news/mc-c-allentown-gunman-killed-on-ny-subway-20130104_1_lukasz-kozicki-officer-michael-levay-allentown-man</v>
      </c>
      <c r="V847" s="98"/>
      <c r="W847" s="109">
        <v>850.1</v>
      </c>
      <c r="X847" s="109"/>
      <c r="Y847" s="109"/>
      <c r="Z847" s="109"/>
      <c r="AA847" s="109"/>
      <c r="AB847" s="109"/>
      <c r="AC847" s="113"/>
      <c r="AD847" s="29"/>
      <c r="AE847" s="29"/>
      <c r="AF847" s="29"/>
      <c r="AG847" s="65"/>
    </row>
    <row r="848" spans="1:33" ht="12">
      <c r="A848" s="30">
        <v>41904</v>
      </c>
      <c r="B848" s="109" t="s">
        <v>5399</v>
      </c>
      <c r="C848" s="121">
        <v>36</v>
      </c>
      <c r="D848" s="109" t="s">
        <v>23</v>
      </c>
      <c r="E848" s="60" t="s">
        <v>82</v>
      </c>
      <c r="F848" s="109"/>
      <c r="G848" s="42">
        <v>39510</v>
      </c>
      <c r="H848" s="109" t="s">
        <v>5400</v>
      </c>
      <c r="I848" s="109" t="s">
        <v>5401</v>
      </c>
      <c r="J848" s="109" t="s">
        <v>152</v>
      </c>
      <c r="K848" s="98" t="s">
        <v>5402</v>
      </c>
      <c r="L848" s="109" t="s">
        <v>5403</v>
      </c>
      <c r="M848" s="109" t="s">
        <v>5404</v>
      </c>
      <c r="N848" s="109" t="s">
        <v>262</v>
      </c>
      <c r="O848" s="109" t="s">
        <v>5405</v>
      </c>
      <c r="P848" s="109" t="s">
        <v>760</v>
      </c>
      <c r="Q848" s="109" t="s">
        <v>5406</v>
      </c>
      <c r="R848" s="109" t="s">
        <v>100</v>
      </c>
      <c r="S848" s="25" t="s">
        <v>5119</v>
      </c>
      <c r="T848" s="109"/>
      <c r="U848" s="109" t="str">
        <f t="shared" si="13"/>
        <v>39510: Jackson carried a bullet in his head from a hold-up attempt in the prior year, and police had been called for assistance at least three times before to get him to psychiatric care. On this occasion he became aggressive with officers and was tasered. He immediately went unconscious, and died of apparent heart failure. http://www.syracuse.com/news/index.ssf/2009/08/family_of_man_who_died_after_b.html</v>
      </c>
      <c r="V848" s="98"/>
      <c r="W848" s="109">
        <v>851.1</v>
      </c>
      <c r="X848" s="109"/>
      <c r="Y848" s="109"/>
      <c r="Z848" s="109"/>
      <c r="AA848" s="109"/>
      <c r="AB848" s="109"/>
      <c r="AC848" s="113"/>
      <c r="AD848" s="29"/>
      <c r="AE848" s="29"/>
      <c r="AF848" s="29"/>
      <c r="AG848" s="65"/>
    </row>
    <row r="849" spans="1:33" ht="12">
      <c r="A849" s="30">
        <v>41904</v>
      </c>
      <c r="B849" s="109" t="s">
        <v>5407</v>
      </c>
      <c r="C849" s="121">
        <v>35</v>
      </c>
      <c r="D849" s="109" t="s">
        <v>91</v>
      </c>
      <c r="E849" s="60" t="s">
        <v>40</v>
      </c>
      <c r="F849" s="109" t="s">
        <v>5408</v>
      </c>
      <c r="G849" s="42">
        <v>41073</v>
      </c>
      <c r="H849" s="109" t="s">
        <v>5409</v>
      </c>
      <c r="I849" s="109" t="s">
        <v>5410</v>
      </c>
      <c r="J849" s="109" t="s">
        <v>152</v>
      </c>
      <c r="K849" s="98" t="s">
        <v>5411</v>
      </c>
      <c r="L849" s="109" t="s">
        <v>455</v>
      </c>
      <c r="M849" s="109" t="s">
        <v>595</v>
      </c>
      <c r="N849" s="109" t="s">
        <v>262</v>
      </c>
      <c r="O849" s="109" t="s">
        <v>5412</v>
      </c>
      <c r="P849" s="109" t="s">
        <v>760</v>
      </c>
      <c r="Q849" s="109" t="s">
        <v>5413</v>
      </c>
      <c r="R849" s="109" t="s">
        <v>100</v>
      </c>
      <c r="S849" s="25" t="s">
        <v>5119</v>
      </c>
      <c r="T849" s="109"/>
      <c r="U849" s="109" t="str">
        <f t="shared" si="13"/>
        <v>41073: Police intercepted McCarthy after her assault of her own 3-year-old, naked in an apartment parking lot and high on bath salts. She had a known history of drug use and police contact. Officers pepper-sprayed the violently combative McCarthy to no effect, then Tasered and handcuffed her. She went in cardiac arrest and died shortly thereafter. http://www.nhregister.com/general-news/20120613/naked-woman-dies-after-pepper-spray-taser-in-munnsville-video</v>
      </c>
      <c r="V849" s="98"/>
      <c r="W849" s="109">
        <v>852.1</v>
      </c>
      <c r="X849" s="109"/>
      <c r="Y849" s="109"/>
      <c r="Z849" s="109"/>
      <c r="AA849" s="109"/>
      <c r="AB849" s="109"/>
      <c r="AC849" s="113"/>
      <c r="AD849" s="29"/>
      <c r="AE849" s="29"/>
      <c r="AF849" s="29"/>
      <c r="AG849" s="65"/>
    </row>
    <row r="850" spans="1:33" ht="12">
      <c r="A850" s="30">
        <v>41904</v>
      </c>
      <c r="B850" s="109" t="s">
        <v>5414</v>
      </c>
      <c r="C850" s="121">
        <v>19</v>
      </c>
      <c r="D850" s="109" t="s">
        <v>23</v>
      </c>
      <c r="E850" s="60" t="s">
        <v>24</v>
      </c>
      <c r="F850" s="109"/>
      <c r="G850" s="42">
        <v>36616</v>
      </c>
      <c r="H850" s="109" t="s">
        <v>5415</v>
      </c>
      <c r="I850" s="109" t="s">
        <v>151</v>
      </c>
      <c r="J850" s="109" t="s">
        <v>152</v>
      </c>
      <c r="K850" s="98" t="s">
        <v>5416</v>
      </c>
      <c r="L850" s="109" t="s">
        <v>154</v>
      </c>
      <c r="M850" s="109" t="s">
        <v>5201</v>
      </c>
      <c r="N850" s="109" t="s">
        <v>32</v>
      </c>
      <c r="O850" s="109" t="s">
        <v>5417</v>
      </c>
      <c r="P850" s="109" t="s">
        <v>58</v>
      </c>
      <c r="Q850" s="109" t="s">
        <v>5418</v>
      </c>
      <c r="R850" s="109" t="s">
        <v>80</v>
      </c>
      <c r="S850" s="25" t="s">
        <v>5119</v>
      </c>
      <c r="T850" s="109"/>
      <c r="U850" s="109" t="str">
        <f t="shared" si="13"/>
        <v>36616: Bourne and Fields were among a group of five men, three of whom appeared to wield semi-automatic handguns, who surrounded, threatened and robbed two Hispanics. The two happened to be undercover NYPD narcotics officers taking part in the "Operation Condor" drug crackdown. With weapons pressed against their heads and chests, the two officers opened fire with a barrage of 23 shots. Bourne and Fields were shot to death. The others fled. Their handguns had been toys wrapped in electrical tape. http://www.nytimes.com/2000/04/02/nyregion/police-defend-fatal-shooting-in-brooklyn.html</v>
      </c>
      <c r="V850" s="98"/>
      <c r="W850" s="109">
        <v>853.1</v>
      </c>
      <c r="X850" s="109"/>
      <c r="Y850" s="109"/>
      <c r="Z850" s="109"/>
      <c r="AA850" s="109"/>
      <c r="AB850" s="109"/>
      <c r="AC850" s="113"/>
      <c r="AD850" s="29"/>
      <c r="AE850" s="29"/>
      <c r="AF850" s="29"/>
      <c r="AG850" s="65"/>
    </row>
    <row r="851" spans="1:33" ht="12">
      <c r="A851" s="30">
        <v>41904</v>
      </c>
      <c r="B851" s="109" t="s">
        <v>5419</v>
      </c>
      <c r="C851" s="121">
        <v>17</v>
      </c>
      <c r="D851" s="109" t="s">
        <v>23</v>
      </c>
      <c r="E851" s="60" t="s">
        <v>24</v>
      </c>
      <c r="F851" s="109"/>
      <c r="G851" s="42">
        <v>36616</v>
      </c>
      <c r="H851" s="109" t="s">
        <v>5415</v>
      </c>
      <c r="I851" s="109" t="s">
        <v>151</v>
      </c>
      <c r="J851" s="109" t="s">
        <v>152</v>
      </c>
      <c r="K851" s="98" t="s">
        <v>5416</v>
      </c>
      <c r="L851" s="109" t="s">
        <v>154</v>
      </c>
      <c r="M851" s="109" t="s">
        <v>5201</v>
      </c>
      <c r="N851" s="109" t="s">
        <v>32</v>
      </c>
      <c r="O851" s="109" t="s">
        <v>5417</v>
      </c>
      <c r="P851" s="109" t="s">
        <v>58</v>
      </c>
      <c r="Q851" s="109" t="s">
        <v>5418</v>
      </c>
      <c r="R851" s="109" t="s">
        <v>80</v>
      </c>
      <c r="S851" s="25" t="s">
        <v>5119</v>
      </c>
      <c r="T851" s="109"/>
      <c r="U851" s="109" t="str">
        <f t="shared" si="13"/>
        <v>36616: Bourne and Fields were among a group of five men, three of whom appeared to wield semi-automatic handguns, who surrounded, threatened and robbed two Hispanics. The two happened to be undercover NYPD narcotics officers taking part in the "Operation Condor" drug crackdown. With weapons pressed against their heads and chests, the two officers opened fire with a barrage of 23 shots. Bourne and Fields were shot to death. The others fled. Their handguns had been toys wrapped in electrical tape. http://www.nytimes.com/2000/04/02/nyregion/police-defend-fatal-shooting-in-brooklyn.html</v>
      </c>
      <c r="V851" s="98"/>
      <c r="W851" s="109">
        <v>854.1</v>
      </c>
      <c r="X851" s="109"/>
      <c r="Y851" s="109"/>
      <c r="Z851" s="109"/>
      <c r="AA851" s="109"/>
      <c r="AB851" s="109"/>
      <c r="AC851" s="113"/>
      <c r="AD851" s="29"/>
      <c r="AE851" s="29"/>
      <c r="AF851" s="29"/>
      <c r="AG851" s="65"/>
    </row>
    <row r="852" spans="1:33" ht="12">
      <c r="A852" s="30">
        <v>41904</v>
      </c>
      <c r="B852" s="109" t="s">
        <v>5420</v>
      </c>
      <c r="C852" s="121">
        <v>37</v>
      </c>
      <c r="D852" s="109" t="s">
        <v>91</v>
      </c>
      <c r="E852" s="60" t="s">
        <v>24</v>
      </c>
      <c r="F852" s="109"/>
      <c r="G852" s="42">
        <v>36924</v>
      </c>
      <c r="H852" s="109" t="s">
        <v>5421</v>
      </c>
      <c r="I852" s="109" t="s">
        <v>438</v>
      </c>
      <c r="J852" s="109" t="s">
        <v>439</v>
      </c>
      <c r="K852" s="98" t="s">
        <v>5422</v>
      </c>
      <c r="L852" s="109" t="s">
        <v>5423</v>
      </c>
      <c r="M852" s="109" t="s">
        <v>5424</v>
      </c>
      <c r="N852" s="109" t="s">
        <v>32</v>
      </c>
      <c r="O852" s="109" t="s">
        <v>5425</v>
      </c>
      <c r="P852" s="109" t="s">
        <v>58</v>
      </c>
      <c r="Q852" s="109" t="s">
        <v>5426</v>
      </c>
      <c r="R852" s="109" t="s">
        <v>80</v>
      </c>
      <c r="S852" s="25" t="s">
        <v>5119</v>
      </c>
      <c r="T852" s="109"/>
      <c r="U852" s="109" t="str">
        <f t="shared" si="13"/>
        <v>36924: Nine officers converged on Green's house on a military-style drug raid, armed with submachine guns and a battering ram. The lead officer fatally shot Green four times with .40 caliber bullets as she stepped downstairs, unarmed. The county prosecutor later admitted that warrant for the raid was based on inaccurate information. http://www.riverfronttimes.com/2001-05-23/news/who-s-next/full/</v>
      </c>
      <c r="V852" s="98"/>
      <c r="W852" s="109">
        <v>855.1</v>
      </c>
      <c r="X852" s="109"/>
      <c r="Y852" s="109"/>
      <c r="Z852" s="109"/>
      <c r="AA852" s="109"/>
      <c r="AB852" s="109"/>
      <c r="AC852" s="113"/>
      <c r="AD852" s="29"/>
      <c r="AE852" s="29"/>
      <c r="AF852" s="29"/>
      <c r="AG852" s="65"/>
    </row>
    <row r="853" spans="1:33" ht="12">
      <c r="A853" s="30">
        <v>41904</v>
      </c>
      <c r="B853" s="109" t="s">
        <v>5427</v>
      </c>
      <c r="C853" s="121">
        <v>36</v>
      </c>
      <c r="D853" s="109" t="s">
        <v>23</v>
      </c>
      <c r="E853" s="60" t="s">
        <v>24</v>
      </c>
      <c r="F853" s="109"/>
      <c r="G853" s="42">
        <v>36689</v>
      </c>
      <c r="H853" s="109" t="s">
        <v>5428</v>
      </c>
      <c r="I853" s="109" t="s">
        <v>2659</v>
      </c>
      <c r="J853" s="109" t="s">
        <v>439</v>
      </c>
      <c r="K853" s="98" t="s">
        <v>5429</v>
      </c>
      <c r="L853" s="109" t="s">
        <v>438</v>
      </c>
      <c r="M853" s="109" t="s">
        <v>5430</v>
      </c>
      <c r="N853" s="109" t="s">
        <v>32</v>
      </c>
      <c r="O853" s="109" t="s">
        <v>5431</v>
      </c>
      <c r="P853" s="109" t="s">
        <v>58</v>
      </c>
      <c r="Q853" s="109" t="s">
        <v>5426</v>
      </c>
      <c r="R853" s="109" t="s">
        <v>80</v>
      </c>
      <c r="S853" s="25" t="s">
        <v>5119</v>
      </c>
      <c r="T853" s="109"/>
      <c r="U853" s="109" t="str">
        <f t="shared" si="13"/>
        <v>36689: Ronald Beasley accepted a ride from Earl Murray, not knowing Murray would first stop for a drug deal at a Jack in the Box restaurant. The deal was a drug sting. When 13 police converged on Murray he panicked, threw his car into reverse, locked bumpers with a DEA SUV, then tried to move forward with his tires spinning. Two officers standing in front of his car unloaded their weapons into it, a total of 21 shots, killing both unarmed men. http://www.riverfronttimes.com/2001-05-23/news/who-s-next/full/</v>
      </c>
      <c r="V853" s="98"/>
      <c r="W853" s="109">
        <v>856.1</v>
      </c>
      <c r="X853" s="109"/>
      <c r="Y853" s="109"/>
      <c r="Z853" s="109"/>
      <c r="AA853" s="109"/>
      <c r="AB853" s="109"/>
      <c r="AC853" s="113"/>
      <c r="AD853" s="29"/>
      <c r="AE853" s="29"/>
      <c r="AF853" s="29"/>
      <c r="AG853" s="65"/>
    </row>
    <row r="854" spans="1:33" ht="12">
      <c r="A854" s="30">
        <v>41904</v>
      </c>
      <c r="B854" s="109" t="s">
        <v>5432</v>
      </c>
      <c r="C854" s="121">
        <v>36</v>
      </c>
      <c r="D854" s="109" t="s">
        <v>23</v>
      </c>
      <c r="E854" s="60" t="s">
        <v>24</v>
      </c>
      <c r="F854" s="109"/>
      <c r="G854" s="42">
        <v>37054</v>
      </c>
      <c r="H854" s="109" t="s">
        <v>5428</v>
      </c>
      <c r="I854" s="109" t="s">
        <v>2659</v>
      </c>
      <c r="J854" s="109" t="s">
        <v>439</v>
      </c>
      <c r="K854" s="98" t="s">
        <v>5429</v>
      </c>
      <c r="L854" s="109" t="s">
        <v>5423</v>
      </c>
      <c r="M854" s="109" t="s">
        <v>5430</v>
      </c>
      <c r="N854" s="109" t="s">
        <v>32</v>
      </c>
      <c r="O854" s="109" t="s">
        <v>5431</v>
      </c>
      <c r="P854" s="109" t="s">
        <v>58</v>
      </c>
      <c r="Q854" s="109" t="s">
        <v>5426</v>
      </c>
      <c r="R854" s="109" t="s">
        <v>80</v>
      </c>
      <c r="S854" s="25" t="s">
        <v>5119</v>
      </c>
      <c r="T854" s="109"/>
      <c r="U854" s="109" t="str">
        <f t="shared" si="13"/>
        <v>37054: Ronald Beasley accepted a ride from Earl Murray, not knowing Murray would first stop for a drug deal at a Jack in the Box restaurant. The deal was a drug sting. When 13 police converged on Murray he panicked, threw his car into reverse, locked bumpers with a DEA SUV, then tried to move forward with his tires spinning. Two officers standing in front of his car unloaded their weapons into it, a total of 21 shots, killing both unarmed men. http://www.riverfronttimes.com/2001-05-23/news/who-s-next/full/</v>
      </c>
      <c r="V854" s="98"/>
      <c r="W854" s="109">
        <v>857.1</v>
      </c>
      <c r="X854" s="109"/>
      <c r="Y854" s="109"/>
      <c r="Z854" s="109"/>
      <c r="AA854" s="109"/>
      <c r="AB854" s="109"/>
      <c r="AC854" s="113"/>
      <c r="AD854" s="29"/>
      <c r="AE854" s="29"/>
      <c r="AF854" s="29"/>
      <c r="AG854" s="65"/>
    </row>
    <row r="855" spans="1:33" ht="12">
      <c r="A855" s="30">
        <v>41904</v>
      </c>
      <c r="B855" s="109" t="s">
        <v>5433</v>
      </c>
      <c r="C855" s="121">
        <v>29</v>
      </c>
      <c r="D855" s="109" t="s">
        <v>23</v>
      </c>
      <c r="E855" s="60" t="s">
        <v>24</v>
      </c>
      <c r="F855" s="109" t="s">
        <v>5434</v>
      </c>
      <c r="G855" s="42">
        <v>41833</v>
      </c>
      <c r="H855" s="109" t="s">
        <v>5435</v>
      </c>
      <c r="I855" s="109" t="s">
        <v>5436</v>
      </c>
      <c r="J855" s="109" t="s">
        <v>152</v>
      </c>
      <c r="K855" s="98" t="s">
        <v>5437</v>
      </c>
      <c r="L855" s="109" t="s">
        <v>2146</v>
      </c>
      <c r="M855" s="109" t="s">
        <v>5322</v>
      </c>
      <c r="N855" s="109" t="s">
        <v>262</v>
      </c>
      <c r="O855" s="109" t="s">
        <v>5438</v>
      </c>
      <c r="P855" s="109" t="s">
        <v>760</v>
      </c>
      <c r="Q855" s="109" t="s">
        <v>5439</v>
      </c>
      <c r="R855" s="109" t="s">
        <v>100</v>
      </c>
      <c r="S855" s="25" t="s">
        <v>5119</v>
      </c>
      <c r="T855" s="109"/>
      <c r="U855" s="109" t="str">
        <f t="shared" si="13"/>
        <v>41833: Police used pepper spray and a Taser to subdue Simmons, an autistic resident of a group home. He died shortly afterward. His family filed a $20M wrongful death suit against the county. http://longisland.news12.com/news/family-of-dainell-simmons-files-lawsuit-against-suffolk-after-taser-death-1.8540024</v>
      </c>
      <c r="V855" s="98"/>
      <c r="W855" s="109">
        <v>858.1</v>
      </c>
      <c r="X855" s="109"/>
      <c r="Y855" s="109"/>
      <c r="Z855" s="109"/>
      <c r="AA855" s="109"/>
      <c r="AB855" s="109"/>
      <c r="AC855" s="113"/>
      <c r="AD855" s="29"/>
      <c r="AE855" s="29"/>
      <c r="AF855" s="29"/>
      <c r="AG855" s="65"/>
    </row>
    <row r="856" spans="1:33" ht="12">
      <c r="A856" s="30">
        <v>41904</v>
      </c>
      <c r="B856" s="109" t="s">
        <v>5440</v>
      </c>
      <c r="C856" s="121">
        <v>30</v>
      </c>
      <c r="D856" s="109" t="s">
        <v>23</v>
      </c>
      <c r="E856" s="60" t="s">
        <v>24</v>
      </c>
      <c r="F856" s="109" t="s">
        <v>5441</v>
      </c>
      <c r="G856" s="42">
        <v>41321</v>
      </c>
      <c r="H856" s="109" t="s">
        <v>5442</v>
      </c>
      <c r="I856" s="109" t="s">
        <v>5443</v>
      </c>
      <c r="J856" s="109" t="s">
        <v>152</v>
      </c>
      <c r="K856" s="98" t="s">
        <v>5444</v>
      </c>
      <c r="L856" s="109" t="s">
        <v>5445</v>
      </c>
      <c r="M856" s="109" t="s">
        <v>5446</v>
      </c>
      <c r="N856" s="109" t="s">
        <v>262</v>
      </c>
      <c r="O856" s="109" t="s">
        <v>5447</v>
      </c>
      <c r="P856" s="109" t="s">
        <v>760</v>
      </c>
      <c r="Q856" s="109" t="s">
        <v>5448</v>
      </c>
      <c r="R856" s="109" t="s">
        <v>80</v>
      </c>
      <c r="S856" s="25" t="s">
        <v>5119</v>
      </c>
      <c r="T856" s="109"/>
      <c r="U856" s="109" t="str">
        <f t="shared" si="13"/>
        <v>41321: 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 http://www.buffalonews.com/20130217/parolee_reported_dead_in_jamestown_police_custody.html</v>
      </c>
      <c r="V856" s="98"/>
      <c r="W856" s="109">
        <v>859.1</v>
      </c>
      <c r="X856" s="109"/>
      <c r="Y856" s="109"/>
      <c r="Z856" s="109"/>
      <c r="AA856" s="109"/>
      <c r="AB856" s="109"/>
      <c r="AC856" s="113"/>
      <c r="AD856" s="29"/>
      <c r="AE856" s="29"/>
      <c r="AF856" s="29"/>
      <c r="AG856" s="65"/>
    </row>
    <row r="857" spans="1:33" ht="12">
      <c r="A857" s="30">
        <v>41905</v>
      </c>
      <c r="B857" s="109" t="s">
        <v>5449</v>
      </c>
      <c r="C857" s="121">
        <v>28</v>
      </c>
      <c r="D857" s="109" t="s">
        <v>23</v>
      </c>
      <c r="E857" s="60" t="s">
        <v>40</v>
      </c>
      <c r="F857" s="109" t="s">
        <v>5450</v>
      </c>
      <c r="G857" s="42">
        <v>41164</v>
      </c>
      <c r="H857" s="109" t="s">
        <v>5451</v>
      </c>
      <c r="I857" s="109" t="s">
        <v>5452</v>
      </c>
      <c r="J857" s="109" t="s">
        <v>223</v>
      </c>
      <c r="K857" s="98" t="s">
        <v>5453</v>
      </c>
      <c r="L857" s="109" t="s">
        <v>500</v>
      </c>
      <c r="M857" s="109" t="s">
        <v>5454</v>
      </c>
      <c r="N857" s="109" t="s">
        <v>262</v>
      </c>
      <c r="O857" s="109" t="s">
        <v>5455</v>
      </c>
      <c r="P857" s="109" t="s">
        <v>760</v>
      </c>
      <c r="Q857" s="109" t="s">
        <v>5456</v>
      </c>
      <c r="R857" s="109" t="s">
        <v>100</v>
      </c>
      <c r="S857" s="25" t="s">
        <v>5119</v>
      </c>
      <c r="T857" s="109"/>
      <c r="U857" s="109" t="str">
        <f t="shared" si="13"/>
        <v>41164: Police were first drawn to an evening noise complaint. McCue, with a history of mental illness and whose autopsy showed "bath salts" use, was the source of the noise. McCue bounded out of his apartment house and into the street. Police and firefighters "corralled" him and tasered him and McCue went into cardiac arrest. After a second heart attack and a period in a coma, he died several days later. http://bangordailynews.com/2012/09/20/news/bangor/state-investigating-death-of-bangor-man-in-police-custody/</v>
      </c>
      <c r="V857" s="98"/>
      <c r="W857" s="109">
        <v>860.1</v>
      </c>
      <c r="X857" s="109"/>
      <c r="Y857" s="109"/>
      <c r="Z857" s="109"/>
      <c r="AA857" s="109"/>
      <c r="AB857" s="109"/>
      <c r="AC857" s="113"/>
      <c r="AD857" s="29"/>
      <c r="AE857" s="29"/>
      <c r="AF857" s="29"/>
      <c r="AG857" s="65"/>
    </row>
    <row r="858" spans="1:33" ht="12">
      <c r="A858" s="30">
        <v>41905</v>
      </c>
      <c r="B858" s="109" t="s">
        <v>5457</v>
      </c>
      <c r="C858" s="121">
        <v>27</v>
      </c>
      <c r="D858" s="109" t="s">
        <v>91</v>
      </c>
      <c r="E858" s="60" t="s">
        <v>40</v>
      </c>
      <c r="F858" s="109" t="s">
        <v>5458</v>
      </c>
      <c r="G858" s="42">
        <v>39556</v>
      </c>
      <c r="H858" s="109" t="s">
        <v>5459</v>
      </c>
      <c r="I858" s="109" t="s">
        <v>5460</v>
      </c>
      <c r="J858" s="109" t="s">
        <v>5461</v>
      </c>
      <c r="K858" s="98" t="s">
        <v>5462</v>
      </c>
      <c r="L858" s="109" t="s">
        <v>5463</v>
      </c>
      <c r="M858" s="109" t="s">
        <v>5464</v>
      </c>
      <c r="N858" s="109" t="s">
        <v>314</v>
      </c>
      <c r="O858" s="109" t="s">
        <v>5465</v>
      </c>
      <c r="P858" s="109" t="s">
        <v>760</v>
      </c>
      <c r="Q858" s="109" t="s">
        <v>5466</v>
      </c>
      <c r="R858" s="109" t="s">
        <v>80</v>
      </c>
      <c r="S858" s="25" t="s">
        <v>5119</v>
      </c>
      <c r="T858" s="109"/>
      <c r="U858" s="109" t="str">
        <f t="shared" si="13"/>
        <v>39556: Stahl was driving to her job as a OR nurse when she was broadsided and killed by a drunken driver fleeing the police. A wrongful death suit determined that both local and county officers had violated their own rules of pursuit in the chase, and awarded Stahl's heirs a $400,000 settlement. http://billingsgazette.com/news/local/stahl-family-settles-wrongful-death-lawsuit-against-city-county/article_859e6cfd-317f-5be3-a257-8bdf2e066e91.html</v>
      </c>
      <c r="V858" s="98"/>
      <c r="W858" s="109">
        <v>861.1</v>
      </c>
      <c r="X858" s="109"/>
      <c r="Y858" s="109"/>
      <c r="Z858" s="109"/>
      <c r="AA858" s="109"/>
      <c r="AB858" s="109"/>
      <c r="AC858" s="113"/>
      <c r="AD858" s="29"/>
      <c r="AE858" s="29"/>
      <c r="AF858" s="29"/>
      <c r="AG858" s="65"/>
    </row>
    <row r="859" spans="1:33" ht="12">
      <c r="A859" s="30">
        <v>41905</v>
      </c>
      <c r="B859" s="109" t="s">
        <v>5467</v>
      </c>
      <c r="C859" s="121">
        <v>25</v>
      </c>
      <c r="D859" s="109" t="s">
        <v>23</v>
      </c>
      <c r="E859" s="60" t="s">
        <v>82</v>
      </c>
      <c r="F859" s="109"/>
      <c r="G859" s="42">
        <v>36884</v>
      </c>
      <c r="H859" s="109" t="s">
        <v>5468</v>
      </c>
      <c r="I859" s="109" t="s">
        <v>151</v>
      </c>
      <c r="J859" s="109" t="s">
        <v>152</v>
      </c>
      <c r="K859" s="98" t="s">
        <v>5469</v>
      </c>
      <c r="L859" s="109" t="s">
        <v>154</v>
      </c>
      <c r="M859" s="109" t="s">
        <v>5201</v>
      </c>
      <c r="N859" s="109" t="s">
        <v>32</v>
      </c>
      <c r="O859" s="109" t="s">
        <v>5470</v>
      </c>
      <c r="P859" s="109" t="s">
        <v>58</v>
      </c>
      <c r="Q859" s="109" t="s">
        <v>5471</v>
      </c>
      <c r="R859" s="109" t="s">
        <v>80</v>
      </c>
      <c r="S859" s="25" t="s">
        <v>5119</v>
      </c>
      <c r="T859" s="109"/>
      <c r="U859" s="109" t="str">
        <f t="shared" si="13"/>
        <v>36884: Jonathan Lynch and James Culberson attempted to rob the Two Flag Deli Grocery with a gun and knife, a bodega that happened to be owned by the mother-in-law of an NYPD detective; that detective happened to be in the store during the robbery. Lynch was holding a knife against the neck of the detective's wife when both suspects were shot to death. Both had significant criminal records. http://www.nytimes.com/2000/12/26/nyregion/2-killed-in-robbery-attempt-had-police-arrest-records.html</v>
      </c>
      <c r="V859" s="98"/>
      <c r="W859" s="109">
        <v>862.1</v>
      </c>
      <c r="X859" s="109"/>
      <c r="Y859" s="109"/>
      <c r="Z859" s="109"/>
      <c r="AA859" s="109"/>
      <c r="AB859" s="109"/>
      <c r="AC859" s="113"/>
      <c r="AD859" s="29"/>
      <c r="AE859" s="29"/>
      <c r="AF859" s="29"/>
      <c r="AG859" s="65"/>
    </row>
    <row r="860" spans="1:33" ht="12">
      <c r="A860" s="30">
        <v>41905</v>
      </c>
      <c r="B860" s="109" t="s">
        <v>5472</v>
      </c>
      <c r="C860" s="121">
        <v>32</v>
      </c>
      <c r="D860" s="109" t="s">
        <v>23</v>
      </c>
      <c r="E860" s="60" t="s">
        <v>82</v>
      </c>
      <c r="F860" s="109"/>
      <c r="G860" s="42">
        <v>36884</v>
      </c>
      <c r="H860" s="109" t="s">
        <v>5468</v>
      </c>
      <c r="I860" s="109" t="s">
        <v>151</v>
      </c>
      <c r="J860" s="109" t="s">
        <v>152</v>
      </c>
      <c r="K860" s="98" t="s">
        <v>5469</v>
      </c>
      <c r="L860" s="109" t="s">
        <v>154</v>
      </c>
      <c r="M860" s="109" t="s">
        <v>5201</v>
      </c>
      <c r="N860" s="109" t="s">
        <v>32</v>
      </c>
      <c r="O860" s="109" t="s">
        <v>5470</v>
      </c>
      <c r="P860" s="109" t="s">
        <v>58</v>
      </c>
      <c r="Q860" s="109" t="s">
        <v>5471</v>
      </c>
      <c r="R860" s="109" t="s">
        <v>80</v>
      </c>
      <c r="S860" s="25" t="s">
        <v>5119</v>
      </c>
      <c r="T860" s="109"/>
      <c r="U860" s="109" t="str">
        <f t="shared" si="13"/>
        <v>36884: Jonathan Lynch and James Culberson attempted to rob the Two Flag Deli Grocery with a gun and knife, a bodega that happened to be owned by the mother-in-law of an NYPD detective; that detective happened to be in the store during the robbery. Lynch was holding a knife against the neck of the detective's wife when both suspects were shot to death. Both had significant criminal records. http://www.nytimes.com/2000/12/26/nyregion/2-killed-in-robbery-attempt-had-police-arrest-records.html</v>
      </c>
      <c r="V860" s="98"/>
      <c r="W860" s="109">
        <v>863.1</v>
      </c>
      <c r="X860" s="109"/>
      <c r="Y860" s="109"/>
      <c r="Z860" s="109"/>
      <c r="AA860" s="109"/>
      <c r="AB860" s="109"/>
      <c r="AC860" s="113"/>
      <c r="AD860" s="29"/>
      <c r="AE860" s="29"/>
      <c r="AF860" s="29"/>
      <c r="AG860" s="65"/>
    </row>
    <row r="861" spans="1:33" ht="12">
      <c r="A861" s="30">
        <v>41905</v>
      </c>
      <c r="B861" s="109" t="s">
        <v>5473</v>
      </c>
      <c r="C861" s="121">
        <v>56</v>
      </c>
      <c r="D861" s="109" t="s">
        <v>23</v>
      </c>
      <c r="E861" s="60" t="s">
        <v>40</v>
      </c>
      <c r="F861" s="109"/>
      <c r="G861" s="42">
        <v>38720</v>
      </c>
      <c r="H861" s="109" t="s">
        <v>5474</v>
      </c>
      <c r="I861" s="109" t="s">
        <v>5475</v>
      </c>
      <c r="J861" s="109" t="s">
        <v>152</v>
      </c>
      <c r="K861" s="98" t="s">
        <v>5476</v>
      </c>
      <c r="L861" s="109" t="s">
        <v>5477</v>
      </c>
      <c r="M861" s="109" t="s">
        <v>5478</v>
      </c>
      <c r="N861" s="109" t="s">
        <v>32</v>
      </c>
      <c r="O861" s="109" t="s">
        <v>5479</v>
      </c>
      <c r="P861" s="109" t="s">
        <v>58</v>
      </c>
      <c r="Q861" s="109" t="s">
        <v>5480</v>
      </c>
      <c r="R861" s="109" t="s">
        <v>100</v>
      </c>
      <c r="S861" s="25" t="s">
        <v>5119</v>
      </c>
      <c r="T861" s="109"/>
      <c r="U861" s="109" t="str">
        <f t="shared" si="13"/>
        <v>38720: Five days after his release from four months in a mental health facility, Sablich attracted three local officers when he set a fire near a gas line in his house. He held a seven-inch knife and refused to relinquish it even after being pepper-sprayed and shot with bean-bag rounds. When one of the officers slipped on ice, Sablich made an aggressive move at him, and he was fatally shot. http://www.cnycentral.com/news/story.aspx?id=84820#.UysGkK1dXoU</v>
      </c>
      <c r="V861" s="98"/>
      <c r="W861" s="109">
        <v>864.1</v>
      </c>
      <c r="X861" s="109"/>
      <c r="Y861" s="109"/>
      <c r="Z861" s="109"/>
      <c r="AA861" s="109"/>
      <c r="AB861" s="109"/>
      <c r="AC861" s="113"/>
      <c r="AD861" s="29"/>
      <c r="AE861" s="29"/>
      <c r="AF861" s="29"/>
      <c r="AG861" s="65"/>
    </row>
    <row r="862" spans="1:33" ht="12">
      <c r="A862" s="30">
        <v>41905</v>
      </c>
      <c r="B862" s="109" t="s">
        <v>5481</v>
      </c>
      <c r="C862" s="121">
        <v>53</v>
      </c>
      <c r="D862" s="109" t="s">
        <v>23</v>
      </c>
      <c r="E862" s="60" t="s">
        <v>40</v>
      </c>
      <c r="F862" s="109" t="s">
        <v>5482</v>
      </c>
      <c r="G862" s="42">
        <v>40270</v>
      </c>
      <c r="H862" s="109" t="s">
        <v>5483</v>
      </c>
      <c r="I862" s="109" t="s">
        <v>5265</v>
      </c>
      <c r="J862" s="109" t="s">
        <v>152</v>
      </c>
      <c r="K862" s="98" t="s">
        <v>5484</v>
      </c>
      <c r="L862" s="109" t="s">
        <v>5265</v>
      </c>
      <c r="M862" s="109" t="s">
        <v>5201</v>
      </c>
      <c r="N862" s="109" t="s">
        <v>1589</v>
      </c>
      <c r="O862" s="109" t="s">
        <v>5485</v>
      </c>
      <c r="P862" s="109" t="s">
        <v>760</v>
      </c>
      <c r="Q862" s="109" t="s">
        <v>5486</v>
      </c>
      <c r="R862" s="109" t="s">
        <v>80</v>
      </c>
      <c r="S862" s="25" t="s">
        <v>5119</v>
      </c>
      <c r="T862" s="109"/>
      <c r="U862" s="109" t="str">
        <f t="shared" si="13"/>
        <v>40270: Murphy encountered two off-duty NYPD officers following a road-rage incident. He died of blunt-force head injuries several days later. The police claimed self-defense, a narrative that's at odds with six eyewitness accounts. http://www.nydailynews.com/new-york/queens-cops-probed-driver-michael-murphy-fatal-beating-article-1.451525</v>
      </c>
      <c r="V862" s="98"/>
      <c r="W862" s="109">
        <v>865.1</v>
      </c>
      <c r="X862" s="109"/>
      <c r="Y862" s="109"/>
      <c r="Z862" s="109"/>
      <c r="AA862" s="109"/>
      <c r="AB862" s="109"/>
      <c r="AC862" s="113"/>
      <c r="AD862" s="29"/>
      <c r="AE862" s="29"/>
      <c r="AF862" s="29"/>
      <c r="AG862" s="65"/>
    </row>
    <row r="863" spans="1:33" ht="12">
      <c r="A863" s="30">
        <v>41905</v>
      </c>
      <c r="B863" s="109" t="s">
        <v>5487</v>
      </c>
      <c r="C863" s="121">
        <v>28</v>
      </c>
      <c r="D863" s="109" t="s">
        <v>23</v>
      </c>
      <c r="E863" s="60" t="s">
        <v>24</v>
      </c>
      <c r="F863" s="109" t="s">
        <v>5488</v>
      </c>
      <c r="G863" s="42">
        <v>40628</v>
      </c>
      <c r="H863" s="109" t="s">
        <v>5489</v>
      </c>
      <c r="I863" s="109" t="s">
        <v>1474</v>
      </c>
      <c r="J863" s="109" t="s">
        <v>152</v>
      </c>
      <c r="K863" s="98" t="s">
        <v>5490</v>
      </c>
      <c r="L863" s="109" t="s">
        <v>1474</v>
      </c>
      <c r="M863" s="109" t="s">
        <v>5201</v>
      </c>
      <c r="N863" s="109" t="s">
        <v>32</v>
      </c>
      <c r="O863" s="109" t="s">
        <v>5491</v>
      </c>
      <c r="P863" s="109" t="s">
        <v>58</v>
      </c>
      <c r="Q863" s="109" t="s">
        <v>5492</v>
      </c>
      <c r="R863" s="109" t="s">
        <v>80</v>
      </c>
      <c r="S863" s="25" t="s">
        <v>5119</v>
      </c>
      <c r="T863" s="109"/>
      <c r="U863" s="109" t="str">
        <f t="shared" si="13"/>
        <v>40628: Fugitive Santos led police on a wild, destructive car crash for six miles on NYC streets. Wanted on various drug and assault charges, and with a record of 14 arrests, Santos boxed himself into narrow construction traffic on the Major Deegan Expressway. When officers also stuck in the same traffic approached on foot Santos rammed his battered vehicle back and forth. Police fired 19 shots. Santos died of five wounds. http://www.nytimes.com/2011/03/27/nyregion/27shoot.html?pagewanted=all&amp;_r=0</v>
      </c>
      <c r="V863" s="98"/>
      <c r="W863" s="109">
        <v>866.1</v>
      </c>
      <c r="X863" s="109"/>
      <c r="Y863" s="109"/>
      <c r="Z863" s="109"/>
      <c r="AA863" s="109"/>
      <c r="AB863" s="109"/>
      <c r="AC863" s="113"/>
      <c r="AD863" s="29"/>
      <c r="AE863" s="29"/>
      <c r="AF863" s="29"/>
      <c r="AG863" s="65"/>
    </row>
    <row r="864" spans="1:33" ht="12">
      <c r="A864" s="30">
        <v>41905</v>
      </c>
      <c r="B864" s="109" t="s">
        <v>5493</v>
      </c>
      <c r="C864" s="121">
        <v>24</v>
      </c>
      <c r="D864" s="109" t="s">
        <v>23</v>
      </c>
      <c r="E864" s="60" t="s">
        <v>1728</v>
      </c>
      <c r="F864" s="109" t="s">
        <v>5494</v>
      </c>
      <c r="G864" s="42">
        <v>41326</v>
      </c>
      <c r="H864" s="109" t="s">
        <v>5495</v>
      </c>
      <c r="I864" s="109" t="s">
        <v>5496</v>
      </c>
      <c r="J864" s="109" t="s">
        <v>152</v>
      </c>
      <c r="K864" s="98" t="s">
        <v>5497</v>
      </c>
      <c r="L864" s="109" t="s">
        <v>5265</v>
      </c>
      <c r="M864" s="109" t="s">
        <v>5201</v>
      </c>
      <c r="N864" s="109" t="s">
        <v>314</v>
      </c>
      <c r="O864" s="109" t="s">
        <v>5498</v>
      </c>
      <c r="P864" s="109" t="s">
        <v>760</v>
      </c>
      <c r="Q864" s="109" t="s">
        <v>5499</v>
      </c>
      <c r="R864" s="109" t="s">
        <v>80</v>
      </c>
      <c r="S864" s="25" t="s">
        <v>5119</v>
      </c>
      <c r="T864" s="109"/>
      <c r="U864" s="109" t="str">
        <f t="shared" si="13"/>
        <v>41326: Oyamada was struck and killed by a speeding NYPD patrol car. The incident is remarkable for the extent of the police cover-up afterward, some elements of which have been objectively proven as fabricated. http://gothamist.com/2014/08/20/ryo_oyamada_video.php</v>
      </c>
      <c r="V864" s="98"/>
      <c r="W864" s="109">
        <v>867.1</v>
      </c>
      <c r="X864" s="109"/>
      <c r="Y864" s="109"/>
      <c r="Z864" s="109"/>
      <c r="AA864" s="109"/>
      <c r="AB864" s="109"/>
      <c r="AC864" s="113"/>
      <c r="AD864" s="29"/>
      <c r="AE864" s="29"/>
      <c r="AF864" s="29"/>
      <c r="AG864" s="65"/>
    </row>
    <row r="865" spans="1:33" ht="12">
      <c r="A865" s="30">
        <v>41905</v>
      </c>
      <c r="B865" s="109" t="s">
        <v>5500</v>
      </c>
      <c r="C865" s="121">
        <v>23</v>
      </c>
      <c r="D865" s="109" t="s">
        <v>23</v>
      </c>
      <c r="E865" s="60" t="s">
        <v>82</v>
      </c>
      <c r="F865" s="109"/>
      <c r="G865" s="42">
        <v>38648</v>
      </c>
      <c r="H865" s="109" t="s">
        <v>5501</v>
      </c>
      <c r="I865" s="109" t="s">
        <v>5502</v>
      </c>
      <c r="J865" s="109" t="s">
        <v>439</v>
      </c>
      <c r="K865" s="98" t="s">
        <v>5503</v>
      </c>
      <c r="L865" s="109" t="s">
        <v>1003</v>
      </c>
      <c r="M865" s="109" t="s">
        <v>5504</v>
      </c>
      <c r="N865" s="109" t="s">
        <v>32</v>
      </c>
      <c r="O865" s="109" t="s">
        <v>5505</v>
      </c>
      <c r="P865" s="109" t="s">
        <v>157</v>
      </c>
      <c r="Q865" s="109" t="s">
        <v>5506</v>
      </c>
      <c r="R865" s="109" t="s">
        <v>80</v>
      </c>
      <c r="S865" s="25" t="s">
        <v>5119</v>
      </c>
      <c r="T865" s="109"/>
      <c r="U865" s="109" t="str">
        <f t="shared" si="13"/>
        <v>38648: Tyler Teasley, with his friend Michael Brown and four other passengers, some underage, were having a drinking and driving "rolling party" in a pickup. Pursued by police, Teasley coasted into a private driveway and turned off engine and lights. A patrol car pulled in behind. When the pickup rolled backward, slowly, the deputy shot into the pickup and killed Teasley and Brown. The deputy was indicted for manslaughter, found not guilty, and the families were awarded a total of $2.3M in settlements. http://www.leagle.com/decision/20081242548FSupp2d694_11183</v>
      </c>
      <c r="V865" s="98"/>
      <c r="W865" s="109">
        <v>868.1</v>
      </c>
      <c r="X865" s="109"/>
      <c r="Y865" s="109"/>
      <c r="Z865" s="109"/>
      <c r="AA865" s="109"/>
      <c r="AB865" s="109"/>
      <c r="AC865" s="113"/>
      <c r="AD865" s="29"/>
      <c r="AE865" s="29"/>
      <c r="AF865" s="29"/>
      <c r="AG865" s="65"/>
    </row>
    <row r="866" spans="1:33" ht="12">
      <c r="A866" s="30">
        <v>41905</v>
      </c>
      <c r="B866" s="109" t="s">
        <v>5507</v>
      </c>
      <c r="C866" s="121">
        <v>22</v>
      </c>
      <c r="D866" s="109" t="s">
        <v>23</v>
      </c>
      <c r="E866" s="60" t="s">
        <v>40</v>
      </c>
      <c r="F866" s="109" t="s">
        <v>5508</v>
      </c>
      <c r="G866" s="42">
        <v>38648</v>
      </c>
      <c r="H866" s="109" t="s">
        <v>5501</v>
      </c>
      <c r="I866" s="109" t="s">
        <v>5502</v>
      </c>
      <c r="J866" s="109" t="s">
        <v>439</v>
      </c>
      <c r="K866" s="98" t="s">
        <v>5503</v>
      </c>
      <c r="L866" s="109" t="s">
        <v>1003</v>
      </c>
      <c r="M866" s="109" t="s">
        <v>5504</v>
      </c>
      <c r="N866" s="109" t="s">
        <v>32</v>
      </c>
      <c r="O866" s="109" t="s">
        <v>5505</v>
      </c>
      <c r="P866" s="109" t="s">
        <v>157</v>
      </c>
      <c r="Q866" s="109" t="s">
        <v>5506</v>
      </c>
      <c r="R866" s="109" t="s">
        <v>80</v>
      </c>
      <c r="S866" s="25" t="s">
        <v>5119</v>
      </c>
      <c r="T866" s="109"/>
      <c r="U866" s="109" t="str">
        <f t="shared" si="13"/>
        <v>38648: Tyler Teasley, with his friend Michael Brown and four other passengers, some underage, were having a drinking and driving "rolling party" in a pickup. Pursued by police, Teasley coasted into a private driveway and turned off engine and lights. A patrol car pulled in behind. When the pickup rolled backward, slowly, the deputy shot into the pickup and killed Teasley and Brown. The deputy was indicted for manslaughter, found not guilty, and the families were awarded a total of $2.3M in settlements. http://www.leagle.com/decision/20081242548FSupp2d694_11183</v>
      </c>
      <c r="V866" s="98"/>
      <c r="W866" s="109">
        <v>869.1</v>
      </c>
      <c r="X866" s="109"/>
      <c r="Y866" s="109"/>
      <c r="Z866" s="109"/>
      <c r="AA866" s="109"/>
      <c r="AB866" s="109"/>
      <c r="AC866" s="113"/>
      <c r="AD866" s="29"/>
      <c r="AE866" s="29"/>
      <c r="AF866" s="29"/>
      <c r="AG866" s="65"/>
    </row>
    <row r="867" spans="1:33" ht="12">
      <c r="A867" s="30">
        <v>41905</v>
      </c>
      <c r="B867" s="109" t="s">
        <v>5509</v>
      </c>
      <c r="C867" s="121">
        <v>22</v>
      </c>
      <c r="D867" s="109" t="s">
        <v>23</v>
      </c>
      <c r="E867" s="60" t="s">
        <v>40</v>
      </c>
      <c r="F867" s="109" t="s">
        <v>5510</v>
      </c>
      <c r="G867" s="42">
        <v>41270</v>
      </c>
      <c r="H867" s="109" t="s">
        <v>5511</v>
      </c>
      <c r="I867" s="109" t="s">
        <v>5512</v>
      </c>
      <c r="J867" s="109" t="s">
        <v>85</v>
      </c>
      <c r="K867" s="98" t="s">
        <v>5513</v>
      </c>
      <c r="L867" s="109" t="s">
        <v>842</v>
      </c>
      <c r="M867" s="109" t="s">
        <v>5514</v>
      </c>
      <c r="N867" s="109" t="s">
        <v>32</v>
      </c>
      <c r="O867" s="109" t="s">
        <v>5515</v>
      </c>
      <c r="P867" s="109" t="s">
        <v>760</v>
      </c>
      <c r="Q867" s="109" t="s">
        <v>5516</v>
      </c>
      <c r="R867" s="109" t="s">
        <v>36</v>
      </c>
      <c r="S867" s="25" t="s">
        <v>5517</v>
      </c>
      <c r="T867" s="109"/>
      <c r="U867" s="109" t="str">
        <f t="shared" si="13"/>
        <v>41270: Police say Banta was armed with a knife and charged them so they shot him in his apartment. http://www.contracostatimes.com/contra-costa-times/ci_23800911/walnut-creek-officers-testify-about-fatally-shooting-22</v>
      </c>
      <c r="V867" s="98"/>
      <c r="W867" s="109">
        <v>870.1</v>
      </c>
      <c r="X867" s="109"/>
      <c r="Y867" s="109"/>
      <c r="Z867" s="109"/>
      <c r="AA867" s="109"/>
      <c r="AB867" s="109"/>
      <c r="AC867" s="113"/>
      <c r="AD867" s="29"/>
      <c r="AE867" s="29"/>
      <c r="AF867" s="29"/>
      <c r="AG867" s="65"/>
    </row>
    <row r="868" spans="1:33" ht="12">
      <c r="A868" s="30" t="s">
        <v>5518</v>
      </c>
      <c r="B868" s="109" t="s">
        <v>5519</v>
      </c>
      <c r="C868" s="121">
        <v>73</v>
      </c>
      <c r="D868" s="109" t="s">
        <v>23</v>
      </c>
      <c r="E868" s="60" t="s">
        <v>82</v>
      </c>
      <c r="F868" s="109"/>
      <c r="G868" s="42">
        <v>41612</v>
      </c>
      <c r="H868" s="109" t="s">
        <v>5520</v>
      </c>
      <c r="I868" s="109" t="s">
        <v>5521</v>
      </c>
      <c r="J868" s="109" t="s">
        <v>44</v>
      </c>
      <c r="K868" s="98" t="s">
        <v>5522</v>
      </c>
      <c r="L868" s="109" t="s">
        <v>671</v>
      </c>
      <c r="M868" s="109" t="s">
        <v>5523</v>
      </c>
      <c r="N868" s="109" t="s">
        <v>32</v>
      </c>
      <c r="O868" s="109" t="s">
        <v>5524</v>
      </c>
      <c r="P868" s="109" t="s">
        <v>760</v>
      </c>
      <c r="Q868" s="109" t="s">
        <v>5525</v>
      </c>
      <c r="R868" s="109" t="s">
        <v>36</v>
      </c>
      <c r="S868" s="25" t="s">
        <v>5526</v>
      </c>
      <c r="T868" s="109"/>
      <c r="U868" s="109" t="str">
        <f t="shared" si="13"/>
        <v>41612: Officers responding to a disturbance call found Shaw in a nearby abandoned building. A responding officer fired and killed Shaw after he allegedly produced a hatchet and charged the officers. http://www.selmatimesjournal.com/2013/12/05/rules-for-firearms-set-in-stone-stone/</v>
      </c>
      <c r="V868" s="98"/>
      <c r="W868" s="109">
        <v>871.1</v>
      </c>
      <c r="X868" s="109"/>
      <c r="Y868" s="109"/>
      <c r="Z868" s="109"/>
      <c r="AA868" s="109"/>
      <c r="AB868" s="109"/>
      <c r="AC868" s="113"/>
      <c r="AD868" s="29"/>
      <c r="AE868" s="29"/>
      <c r="AF868" s="29"/>
      <c r="AG868" s="65"/>
    </row>
    <row r="869" spans="1:33" ht="12">
      <c r="A869" s="30" t="s">
        <v>5527</v>
      </c>
      <c r="B869" s="109" t="s">
        <v>5528</v>
      </c>
      <c r="C869" s="121">
        <v>49</v>
      </c>
      <c r="D869" s="109" t="s">
        <v>23</v>
      </c>
      <c r="E869" s="60" t="s">
        <v>82</v>
      </c>
      <c r="F869" s="109"/>
      <c r="G869" s="42">
        <v>41613</v>
      </c>
      <c r="H869" s="109" t="s">
        <v>5529</v>
      </c>
      <c r="I869" s="109" t="s">
        <v>5530</v>
      </c>
      <c r="J869" s="109" t="s">
        <v>439</v>
      </c>
      <c r="K869" s="98" t="s">
        <v>5531</v>
      </c>
      <c r="L869" s="109" t="s">
        <v>165</v>
      </c>
      <c r="M869" s="109" t="s">
        <v>5532</v>
      </c>
      <c r="N869" s="109" t="s">
        <v>32</v>
      </c>
      <c r="O869" s="109" t="s">
        <v>5533</v>
      </c>
      <c r="P869" s="109" t="s">
        <v>760</v>
      </c>
      <c r="Q869" s="109" t="s">
        <v>5534</v>
      </c>
      <c r="R869" s="109" t="s">
        <v>36</v>
      </c>
      <c r="S869" s="25" t="s">
        <v>5526</v>
      </c>
      <c r="T869" s="109"/>
      <c r="U869" s="109" t="str">
        <f t="shared" si="13"/>
        <v>41613: Officers responding to a domestic dispute entered a home to find Reynolds emerging from a back bedroom and holding a handgun. After Reynolds ignored demands to drop his weapon, officers opened fire on Reynolds, who died at the scene. http://www.kshb.com/dpp/news/region_missouri/independence/independence-police-shoot-injure-suspect</v>
      </c>
      <c r="V869" s="98"/>
      <c r="W869" s="109">
        <v>872.1</v>
      </c>
      <c r="X869" s="109"/>
      <c r="Y869" s="109"/>
      <c r="Z869" s="109"/>
      <c r="AA869" s="109"/>
      <c r="AB869" s="109"/>
      <c r="AC869" s="113"/>
      <c r="AD869" s="29"/>
      <c r="AE869" s="29"/>
      <c r="AF869" s="29"/>
      <c r="AG869" s="65"/>
    </row>
    <row r="870" spans="1:33" ht="12">
      <c r="A870" s="30" t="s">
        <v>5535</v>
      </c>
      <c r="B870" s="109" t="s">
        <v>5536</v>
      </c>
      <c r="C870" s="121">
        <v>23</v>
      </c>
      <c r="D870" s="109" t="s">
        <v>23</v>
      </c>
      <c r="E870" s="60" t="s">
        <v>82</v>
      </c>
      <c r="F870" s="109"/>
      <c r="G870" s="42">
        <v>41615</v>
      </c>
      <c r="H870" s="109" t="s">
        <v>5537</v>
      </c>
      <c r="I870" s="109" t="s">
        <v>5538</v>
      </c>
      <c r="J870" s="109" t="s">
        <v>124</v>
      </c>
      <c r="K870" s="98" t="s">
        <v>5539</v>
      </c>
      <c r="L870" s="109" t="s">
        <v>126</v>
      </c>
      <c r="M870" s="109" t="s">
        <v>5540</v>
      </c>
      <c r="N870" s="109" t="s">
        <v>32</v>
      </c>
      <c r="O870" s="109" t="s">
        <v>5541</v>
      </c>
      <c r="P870" s="109" t="s">
        <v>760</v>
      </c>
      <c r="Q870" s="109" t="s">
        <v>5542</v>
      </c>
      <c r="R870" s="109" t="s">
        <v>36</v>
      </c>
      <c r="S870" s="25" t="s">
        <v>5526</v>
      </c>
      <c r="T870" s="109"/>
      <c r="U870" s="109" t="str">
        <f t="shared" si="13"/>
        <v>41615: Davis was allegedly robbing a grocery store when officers responded and surrounded the store. After emerging from the store, Davis exchanged gunfire with police before being shot and killed. http://www.komonews.com/news/local/Takeover-Style-Robbery-Suspect-Killed-234931771.html</v>
      </c>
      <c r="V870" s="98"/>
      <c r="W870" s="109">
        <v>873.1</v>
      </c>
      <c r="X870" s="109"/>
      <c r="Y870" s="109"/>
      <c r="Z870" s="109"/>
      <c r="AA870" s="109"/>
      <c r="AB870" s="109"/>
      <c r="AC870" s="113"/>
      <c r="AD870" s="29"/>
      <c r="AE870" s="29"/>
      <c r="AF870" s="29"/>
      <c r="AG870" s="65"/>
    </row>
    <row r="871" spans="1:33" ht="12">
      <c r="A871" s="30" t="s">
        <v>5543</v>
      </c>
      <c r="B871" s="109" t="s">
        <v>5544</v>
      </c>
      <c r="C871" s="60">
        <v>57</v>
      </c>
      <c r="D871" s="109" t="s">
        <v>23</v>
      </c>
      <c r="E871" s="60" t="s">
        <v>82</v>
      </c>
      <c r="F871" s="109"/>
      <c r="G871" s="42">
        <v>41616</v>
      </c>
      <c r="H871" s="109" t="s">
        <v>5545</v>
      </c>
      <c r="I871" s="109" t="s">
        <v>5220</v>
      </c>
      <c r="J871" s="109" t="s">
        <v>28</v>
      </c>
      <c r="K871" s="98" t="s">
        <v>5546</v>
      </c>
      <c r="L871" s="109" t="s">
        <v>30</v>
      </c>
      <c r="M871" s="109" t="s">
        <v>5547</v>
      </c>
      <c r="N871" s="109" t="s">
        <v>32</v>
      </c>
      <c r="O871" s="109" t="s">
        <v>5548</v>
      </c>
      <c r="P871" s="109" t="s">
        <v>760</v>
      </c>
      <c r="Q871" s="109" t="s">
        <v>5549</v>
      </c>
      <c r="R871" s="109" t="s">
        <v>36</v>
      </c>
      <c r="S871" s="25" t="s">
        <v>5526</v>
      </c>
      <c r="T871" s="109"/>
      <c r="U871" s="109" t="str">
        <f t="shared" si="13"/>
        <v>41616: A Miami Police Officer attempting to break up a dispute between a security guard and barbershop employee shot and killed the guard after he shot the barbershop worker. http://www.nbcmiami.com/news/local/Security-Guards-Guns-256618341.html</v>
      </c>
      <c r="V871" s="98"/>
      <c r="W871" s="109">
        <v>874.1</v>
      </c>
      <c r="X871" s="109"/>
      <c r="Y871" s="109"/>
      <c r="Z871" s="109"/>
      <c r="AA871" s="109"/>
      <c r="AB871" s="109"/>
      <c r="AC871" s="113"/>
      <c r="AD871" s="29"/>
      <c r="AE871" s="29"/>
      <c r="AF871" s="29"/>
      <c r="AG871" s="65"/>
    </row>
    <row r="872" spans="1:33" ht="12">
      <c r="A872" s="30" t="s">
        <v>5550</v>
      </c>
      <c r="B872" s="109" t="s">
        <v>5551</v>
      </c>
      <c r="C872" s="121">
        <v>26</v>
      </c>
      <c r="D872" s="109" t="s">
        <v>23</v>
      </c>
      <c r="E872" s="60" t="s">
        <v>82</v>
      </c>
      <c r="F872" s="109"/>
      <c r="G872" s="42">
        <v>41617</v>
      </c>
      <c r="H872" s="109" t="s">
        <v>5552</v>
      </c>
      <c r="I872" s="109" t="s">
        <v>5553</v>
      </c>
      <c r="J872" s="109" t="s">
        <v>143</v>
      </c>
      <c r="K872" s="98" t="s">
        <v>5554</v>
      </c>
      <c r="L872" s="109" t="s">
        <v>5162</v>
      </c>
      <c r="M872" s="109" t="s">
        <v>5555</v>
      </c>
      <c r="N872" s="109" t="s">
        <v>32</v>
      </c>
      <c r="O872" s="109" t="s">
        <v>5556</v>
      </c>
      <c r="P872" s="109" t="s">
        <v>760</v>
      </c>
      <c r="Q872" s="109" t="s">
        <v>5557</v>
      </c>
      <c r="R872" s="109" t="s">
        <v>36</v>
      </c>
      <c r="S872" s="25" t="s">
        <v>5526</v>
      </c>
      <c r="T872" s="109"/>
      <c r="U872" s="109" t="str">
        <f t="shared" si="13"/>
        <v>41617: Officers responding to reports of a home invasion found Slimick leaving the home and armed with a handgun. Police and Slimick exchanged gunfire, and a wounded Slimick allegedly took his own life shortly after. http://www.wpxi.com/news/news/man-shot-killed-police-during-home-invasion-monroe/ncGjb/</v>
      </c>
      <c r="V872" s="98"/>
      <c r="W872" s="109">
        <v>875.1</v>
      </c>
      <c r="X872" s="109"/>
      <c r="Y872" s="109"/>
      <c r="Z872" s="109"/>
      <c r="AA872" s="109"/>
      <c r="AB872" s="109"/>
      <c r="AC872" s="113"/>
      <c r="AD872" s="29"/>
      <c r="AE872" s="29"/>
      <c r="AF872" s="29"/>
      <c r="AG872" s="65"/>
    </row>
    <row r="873" spans="1:33" ht="12">
      <c r="A873" s="30" t="s">
        <v>5558</v>
      </c>
      <c r="B873" s="109" t="s">
        <v>5559</v>
      </c>
      <c r="C873" s="121">
        <v>27</v>
      </c>
      <c r="D873" s="109" t="s">
        <v>23</v>
      </c>
      <c r="E873" s="60" t="s">
        <v>40</v>
      </c>
      <c r="F873" s="109" t="s">
        <v>5560</v>
      </c>
      <c r="G873" s="42">
        <v>41618</v>
      </c>
      <c r="H873" s="109" t="s">
        <v>5561</v>
      </c>
      <c r="I873" s="109" t="s">
        <v>5220</v>
      </c>
      <c r="J873" s="109" t="s">
        <v>28</v>
      </c>
      <c r="K873" s="98" t="s">
        <v>5562</v>
      </c>
      <c r="L873" s="109" t="s">
        <v>30</v>
      </c>
      <c r="M873" s="109" t="s">
        <v>5222</v>
      </c>
      <c r="N873" s="109" t="s">
        <v>32</v>
      </c>
      <c r="O873" s="109" t="s">
        <v>5563</v>
      </c>
      <c r="P873" s="109" t="s">
        <v>5564</v>
      </c>
      <c r="Q873" s="109" t="s">
        <v>5565</v>
      </c>
      <c r="R873" s="109" t="s">
        <v>219</v>
      </c>
      <c r="S873" s="25" t="s">
        <v>5526</v>
      </c>
      <c r="T873" s="109"/>
      <c r="U873" s="109" t="str">
        <f t="shared" si="13"/>
        <v>41618: 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 http://miami.cbslocal.com/2014/05/06/police-shooting-frenzy-raises-concerns/</v>
      </c>
      <c r="V873" s="98"/>
      <c r="W873" s="109">
        <v>876.1</v>
      </c>
      <c r="X873" s="109"/>
      <c r="Y873" s="109"/>
      <c r="Z873" s="109"/>
      <c r="AA873" s="109"/>
      <c r="AB873" s="109"/>
      <c r="AC873" s="113"/>
      <c r="AD873" s="29"/>
      <c r="AE873" s="29"/>
      <c r="AF873" s="29"/>
      <c r="AG873" s="65"/>
    </row>
    <row r="874" spans="1:33" ht="12">
      <c r="A874" s="30" t="s">
        <v>5566</v>
      </c>
      <c r="B874" s="109" t="s">
        <v>5567</v>
      </c>
      <c r="C874" s="121">
        <v>64</v>
      </c>
      <c r="D874" s="109" t="s">
        <v>23</v>
      </c>
      <c r="E874" s="60" t="s">
        <v>40</v>
      </c>
      <c r="F874" s="109" t="s">
        <v>5568</v>
      </c>
      <c r="G874" s="42">
        <v>41619</v>
      </c>
      <c r="H874" s="109" t="s">
        <v>5569</v>
      </c>
      <c r="I874" s="109" t="s">
        <v>5570</v>
      </c>
      <c r="J874" s="109" t="s">
        <v>28</v>
      </c>
      <c r="K874" s="98" t="s">
        <v>5571</v>
      </c>
      <c r="L874" s="109" t="s">
        <v>5572</v>
      </c>
      <c r="M874" s="109" t="s">
        <v>5573</v>
      </c>
      <c r="N874" s="109" t="s">
        <v>32</v>
      </c>
      <c r="O874" s="109" t="s">
        <v>5574</v>
      </c>
      <c r="P874" s="109" t="s">
        <v>760</v>
      </c>
      <c r="Q874" s="109" t="s">
        <v>5575</v>
      </c>
      <c r="R874" s="109" t="s">
        <v>219</v>
      </c>
      <c r="S874" s="25" t="s">
        <v>5526</v>
      </c>
      <c r="T874" s="109"/>
      <c r="U874" s="109" t="str">
        <f t="shared" si="13"/>
        <v>41619: Stevens, who had a number of outstanding warrants, told family members that he wouldn't turn himself in. After police responded to his home on a call of a domestic disturbance, Stevens refused to drop his gun and was shot by police. http://www.actionnewsjax.com/news/news/man-killed-by-st-johns-county-deputies-identifie-1/ndyLC/</v>
      </c>
      <c r="V874" s="98"/>
      <c r="W874" s="109">
        <v>877.1</v>
      </c>
      <c r="X874" s="109"/>
      <c r="Y874" s="109"/>
      <c r="Z874" s="109"/>
      <c r="AA874" s="109"/>
      <c r="AB874" s="109"/>
      <c r="AC874" s="113"/>
      <c r="AD874" s="29"/>
      <c r="AE874" s="29"/>
      <c r="AF874" s="29"/>
      <c r="AG874" s="65"/>
    </row>
    <row r="875" spans="1:33" ht="12">
      <c r="A875" s="30" t="s">
        <v>5576</v>
      </c>
      <c r="B875" s="109" t="s">
        <v>5577</v>
      </c>
      <c r="C875" s="121">
        <v>50</v>
      </c>
      <c r="D875" s="109" t="s">
        <v>23</v>
      </c>
      <c r="E875" s="60" t="s">
        <v>24</v>
      </c>
      <c r="F875" s="109" t="s">
        <v>5578</v>
      </c>
      <c r="G875" s="42">
        <v>41620</v>
      </c>
      <c r="H875" s="109" t="s">
        <v>5579</v>
      </c>
      <c r="I875" s="109" t="s">
        <v>1303</v>
      </c>
      <c r="J875" s="109" t="s">
        <v>1304</v>
      </c>
      <c r="K875" s="98" t="s">
        <v>5580</v>
      </c>
      <c r="L875" s="109" t="s">
        <v>1306</v>
      </c>
      <c r="M875" s="109" t="s">
        <v>5581</v>
      </c>
      <c r="N875" s="109" t="s">
        <v>32</v>
      </c>
      <c r="O875" s="109" t="s">
        <v>5582</v>
      </c>
      <c r="P875" s="109" t="s">
        <v>58</v>
      </c>
      <c r="Q875" s="109" t="s">
        <v>5583</v>
      </c>
      <c r="R875" s="109" t="s">
        <v>36</v>
      </c>
      <c r="S875" s="25" t="s">
        <v>5526</v>
      </c>
      <c r="T875" s="109"/>
      <c r="U875" s="109" t="str">
        <f t="shared" si="13"/>
        <v>41620: After shooting his girlfriend in the mouth, Herring fled the scene and was later found by five plainclothes officers. Dixon was shot multiple times and pronounced dead on the scene. The five officers were cleared of any wrongdoing by a Franklin County grand jury in April 2014. http://www.nbc4i.com/story/24199897/assault-suspect-killed-in-officer-involved-shooting</v>
      </c>
      <c r="V875" s="98"/>
      <c r="W875" s="109">
        <v>878.1</v>
      </c>
      <c r="X875" s="109"/>
      <c r="Y875" s="109"/>
      <c r="Z875" s="109"/>
      <c r="AA875" s="109"/>
      <c r="AB875" s="109"/>
      <c r="AC875" s="113"/>
      <c r="AD875" s="29"/>
      <c r="AE875" s="29"/>
      <c r="AF875" s="29"/>
      <c r="AG875" s="65"/>
    </row>
    <row r="876" spans="1:33" ht="12">
      <c r="A876" s="30" t="s">
        <v>5584</v>
      </c>
      <c r="B876" s="109" t="s">
        <v>5585</v>
      </c>
      <c r="C876" s="121">
        <v>43</v>
      </c>
      <c r="D876" s="109" t="s">
        <v>23</v>
      </c>
      <c r="E876" s="60" t="s">
        <v>82</v>
      </c>
      <c r="F876" s="109"/>
      <c r="G876" s="42">
        <v>41620</v>
      </c>
      <c r="H876" s="109" t="s">
        <v>5586</v>
      </c>
      <c r="I876" s="109" t="s">
        <v>5587</v>
      </c>
      <c r="J876" s="109" t="s">
        <v>124</v>
      </c>
      <c r="K876" s="98" t="s">
        <v>5588</v>
      </c>
      <c r="L876" s="109" t="s">
        <v>3821</v>
      </c>
      <c r="M876" s="109" t="s">
        <v>5589</v>
      </c>
      <c r="N876" s="109" t="s">
        <v>32</v>
      </c>
      <c r="O876" s="109" t="s">
        <v>5590</v>
      </c>
      <c r="P876" s="109" t="s">
        <v>58</v>
      </c>
      <c r="Q876" s="109" t="s">
        <v>5591</v>
      </c>
      <c r="R876" s="109" t="s">
        <v>36</v>
      </c>
      <c r="S876" s="25" t="s">
        <v>5526</v>
      </c>
      <c r="T876" s="109"/>
      <c r="U876" s="109" t="str">
        <f t="shared" si="13"/>
        <v>41620: 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 http://blogs.seattletimes.com/today/2014/06/wenatchee-police-officer-cleared-in-fatal-shooting/</v>
      </c>
      <c r="V876" s="98"/>
      <c r="W876" s="109">
        <v>879.1</v>
      </c>
      <c r="X876" s="109"/>
      <c r="Y876" s="109"/>
      <c r="Z876" s="109"/>
      <c r="AA876" s="109"/>
      <c r="AB876" s="109"/>
      <c r="AC876" s="113"/>
      <c r="AD876" s="29"/>
      <c r="AE876" s="29"/>
      <c r="AF876" s="29"/>
      <c r="AG876" s="65"/>
    </row>
    <row r="877" spans="1:33" ht="12">
      <c r="A877" s="30" t="s">
        <v>5592</v>
      </c>
      <c r="B877" s="109" t="s">
        <v>5593</v>
      </c>
      <c r="C877" s="121">
        <v>43</v>
      </c>
      <c r="D877" s="109" t="s">
        <v>23</v>
      </c>
      <c r="E877" s="60" t="s">
        <v>82</v>
      </c>
      <c r="F877" s="109"/>
      <c r="G877" s="42">
        <v>41621</v>
      </c>
      <c r="H877" s="109" t="s">
        <v>5594</v>
      </c>
      <c r="I877" s="109" t="s">
        <v>1430</v>
      </c>
      <c r="J877" s="109" t="s">
        <v>5595</v>
      </c>
      <c r="K877" s="98" t="s">
        <v>5596</v>
      </c>
      <c r="L877" s="109" t="s">
        <v>5597</v>
      </c>
      <c r="M877" s="109" t="s">
        <v>1432</v>
      </c>
      <c r="N877" s="109" t="s">
        <v>32</v>
      </c>
      <c r="O877" s="109" t="s">
        <v>5598</v>
      </c>
      <c r="P877" s="109" t="s">
        <v>760</v>
      </c>
      <c r="Q877" s="109" t="s">
        <v>5599</v>
      </c>
      <c r="R877" s="109" t="s">
        <v>36</v>
      </c>
      <c r="S877" s="25" t="s">
        <v>5526</v>
      </c>
      <c r="T877" s="109"/>
      <c r="U877" s="109" t="str">
        <f t="shared" si="13"/>
        <v>41621: Police responding to reports of a domestic dispute arrived to find Bendas standing in the street, holding a handgun. After failing to drop the weapon, officers fired on Bendas, who was pronounced dead at the scene. http://www.boston.com/news/local/connecticut/2013/12/13/man-fatally-wounded-connecticut-police-shooting/FWM0XEe78aWFN0HyWUPjlL/story.html</v>
      </c>
      <c r="V877" s="98"/>
      <c r="W877" s="109">
        <v>880.1</v>
      </c>
      <c r="X877" s="109"/>
      <c r="Y877" s="109"/>
      <c r="Z877" s="109"/>
      <c r="AA877" s="109"/>
      <c r="AB877" s="109"/>
      <c r="AC877" s="113"/>
      <c r="AD877" s="29"/>
      <c r="AE877" s="29"/>
      <c r="AF877" s="29"/>
      <c r="AG877" s="65"/>
    </row>
    <row r="878" spans="1:33" ht="12">
      <c r="A878" s="30" t="s">
        <v>5600</v>
      </c>
      <c r="B878" s="109" t="s">
        <v>5601</v>
      </c>
      <c r="C878" s="121">
        <v>41</v>
      </c>
      <c r="D878" s="109" t="s">
        <v>23</v>
      </c>
      <c r="E878" s="60" t="s">
        <v>40</v>
      </c>
      <c r="F878" s="109" t="s">
        <v>5602</v>
      </c>
      <c r="G878" s="42">
        <v>41621</v>
      </c>
      <c r="H878" s="109" t="s">
        <v>5603</v>
      </c>
      <c r="I878" s="109" t="s">
        <v>5604</v>
      </c>
      <c r="J878" s="109" t="s">
        <v>328</v>
      </c>
      <c r="K878" s="98" t="s">
        <v>5605</v>
      </c>
      <c r="L878" s="109" t="s">
        <v>329</v>
      </c>
      <c r="M878" s="109" t="s">
        <v>5606</v>
      </c>
      <c r="N878" s="109" t="s">
        <v>32</v>
      </c>
      <c r="O878" s="109" t="s">
        <v>5607</v>
      </c>
      <c r="P878" s="109" t="s">
        <v>760</v>
      </c>
      <c r="Q878" s="109" t="s">
        <v>5608</v>
      </c>
      <c r="R878" s="109" t="s">
        <v>36</v>
      </c>
      <c r="S878" s="25" t="s">
        <v>5526</v>
      </c>
      <c r="T878" s="109"/>
      <c r="U878" s="109" t="str">
        <f t="shared" si="13"/>
        <v>41621: Anderson, who had faced previous legal trouble for the harassment of an ex-girlfriend, took the woman hostage in her mother's home and shot an officer during a multi-hour standoff. After leaving the residence, Anderson confronted police officers who shot him multiple times. http://www.chicagotribune.com/news/local/suburbs/arlington_heights/chi-arlington-heights-police-officer-shot-20131212,0,3283722.story</v>
      </c>
      <c r="V878" s="98"/>
      <c r="W878" s="109">
        <v>881.1</v>
      </c>
      <c r="X878" s="109"/>
      <c r="Y878" s="109"/>
      <c r="Z878" s="109"/>
      <c r="AA878" s="109"/>
      <c r="AB878" s="109"/>
      <c r="AC878" s="113"/>
      <c r="AD878" s="29"/>
      <c r="AE878" s="29"/>
      <c r="AF878" s="29"/>
      <c r="AG878" s="65"/>
    </row>
    <row r="879" spans="1:33" ht="12">
      <c r="A879" s="30" t="s">
        <v>5609</v>
      </c>
      <c r="B879" s="109" t="s">
        <v>5610</v>
      </c>
      <c r="C879" s="121">
        <v>61</v>
      </c>
      <c r="D879" s="109" t="s">
        <v>23</v>
      </c>
      <c r="E879" s="60" t="s">
        <v>40</v>
      </c>
      <c r="F879" s="109" t="s">
        <v>5611</v>
      </c>
      <c r="G879" s="42">
        <v>41620</v>
      </c>
      <c r="H879" s="109" t="s">
        <v>5612</v>
      </c>
      <c r="I879" s="109" t="s">
        <v>5613</v>
      </c>
      <c r="J879" s="109" t="s">
        <v>223</v>
      </c>
      <c r="K879" s="98" t="s">
        <v>5614</v>
      </c>
      <c r="L879" s="109" t="s">
        <v>145</v>
      </c>
      <c r="M879" s="109" t="s">
        <v>1345</v>
      </c>
      <c r="N879" s="109" t="s">
        <v>32</v>
      </c>
      <c r="O879" s="109" t="s">
        <v>5615</v>
      </c>
      <c r="P879" s="109" t="s">
        <v>58</v>
      </c>
      <c r="Q879" s="109" t="s">
        <v>5616</v>
      </c>
      <c r="R879" s="109" t="s">
        <v>219</v>
      </c>
      <c r="S879" s="25" t="s">
        <v>5526</v>
      </c>
      <c r="T879" s="109"/>
      <c r="U879" s="109" t="str">
        <f t="shared" si="13"/>
        <v>41620: Knudsen, who suffered from alcohol addiction, was shot after briefly exchanging gunfire with officers responding to a domestic dispute. Maine's Attorney General found the use of force was justified. http://www.pressherald.com/2014/04/01/maine_ag__deadly_force_justified_in_fatal_shooting_of_hollis_man/</v>
      </c>
      <c r="V879" s="98"/>
      <c r="W879" s="109">
        <v>882.1</v>
      </c>
      <c r="X879" s="109"/>
      <c r="Y879" s="109"/>
      <c r="Z879" s="109"/>
      <c r="AA879" s="109"/>
      <c r="AB879" s="109"/>
      <c r="AC879" s="113"/>
      <c r="AD879" s="29"/>
      <c r="AE879" s="29"/>
      <c r="AF879" s="29"/>
      <c r="AG879" s="65"/>
    </row>
    <row r="880" spans="1:33" ht="12">
      <c r="A880" s="30" t="s">
        <v>5617</v>
      </c>
      <c r="B880" s="109" t="s">
        <v>5618</v>
      </c>
      <c r="C880" s="121">
        <v>23</v>
      </c>
      <c r="D880" s="109" t="s">
        <v>23</v>
      </c>
      <c r="E880" s="60" t="s">
        <v>40</v>
      </c>
      <c r="F880" s="109" t="s">
        <v>5619</v>
      </c>
      <c r="G880" s="42">
        <v>41621</v>
      </c>
      <c r="H880" s="109" t="s">
        <v>5620</v>
      </c>
      <c r="I880" s="109" t="s">
        <v>5621</v>
      </c>
      <c r="J880" s="109" t="s">
        <v>104</v>
      </c>
      <c r="K880" s="98" t="s">
        <v>5622</v>
      </c>
      <c r="L880" s="109" t="s">
        <v>55</v>
      </c>
      <c r="M880" s="109" t="s">
        <v>5623</v>
      </c>
      <c r="N880" s="109" t="s">
        <v>32</v>
      </c>
      <c r="O880" s="109" t="s">
        <v>5624</v>
      </c>
      <c r="P880" s="109" t="s">
        <v>58</v>
      </c>
      <c r="Q880" s="109" t="s">
        <v>5625</v>
      </c>
      <c r="R880" s="109" t="s">
        <v>219</v>
      </c>
      <c r="S880" s="25" t="s">
        <v>5526</v>
      </c>
      <c r="T880" s="109"/>
      <c r="U880" s="109" t="str">
        <f t="shared" si="13"/>
        <v>41621: 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 http://www.weau.com/home/headlines/Person-killed-in-officer-involved-shooting-in-Neillsville-235749741.html</v>
      </c>
      <c r="V880" s="98"/>
      <c r="W880" s="109">
        <v>883.1</v>
      </c>
      <c r="X880" s="109"/>
      <c r="Y880" s="109"/>
      <c r="Z880" s="109"/>
      <c r="AA880" s="109"/>
      <c r="AB880" s="109"/>
      <c r="AC880" s="113"/>
      <c r="AD880" s="29"/>
      <c r="AE880" s="29"/>
      <c r="AF880" s="29"/>
      <c r="AG880" s="65"/>
    </row>
    <row r="881" spans="1:33" ht="12">
      <c r="A881" s="30" t="s">
        <v>5626</v>
      </c>
      <c r="B881" s="109" t="s">
        <v>5627</v>
      </c>
      <c r="C881" s="121">
        <v>51</v>
      </c>
      <c r="D881" s="109" t="s">
        <v>23</v>
      </c>
      <c r="E881" s="60" t="s">
        <v>40</v>
      </c>
      <c r="F881" s="109" t="s">
        <v>5628</v>
      </c>
      <c r="G881" s="42">
        <v>41621</v>
      </c>
      <c r="H881" s="109" t="s">
        <v>5629</v>
      </c>
      <c r="I881" s="109" t="s">
        <v>5630</v>
      </c>
      <c r="J881" s="109" t="s">
        <v>85</v>
      </c>
      <c r="K881" s="98" t="s">
        <v>5631</v>
      </c>
      <c r="L881" s="109" t="s">
        <v>539</v>
      </c>
      <c r="M881" s="109" t="s">
        <v>540</v>
      </c>
      <c r="N881" s="109" t="s">
        <v>32</v>
      </c>
      <c r="O881" s="109" t="s">
        <v>5632</v>
      </c>
      <c r="P881" s="109" t="s">
        <v>5633</v>
      </c>
      <c r="Q881" s="109" t="s">
        <v>5634</v>
      </c>
      <c r="R881" s="109" t="s">
        <v>100</v>
      </c>
      <c r="S881" s="25" t="s">
        <v>5526</v>
      </c>
      <c r="T881" s="109"/>
      <c r="U881" s="109" t="str">
        <f t="shared" si="13"/>
        <v>41621: 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 http://www.latimes.com/local/crime/la-me-0821-lapd-shooting-settlement-20140821-story.html#page=1</v>
      </c>
      <c r="V881" s="98"/>
      <c r="W881" s="109">
        <v>884.1</v>
      </c>
      <c r="X881" s="109"/>
      <c r="Y881" s="109"/>
      <c r="Z881" s="109"/>
      <c r="AA881" s="109"/>
      <c r="AB881" s="109"/>
      <c r="AC881" s="113"/>
      <c r="AD881" s="29"/>
      <c r="AE881" s="29"/>
      <c r="AF881" s="29"/>
      <c r="AG881" s="65"/>
    </row>
    <row r="882" spans="1:33" ht="12">
      <c r="A882" s="30" t="s">
        <v>5635</v>
      </c>
      <c r="B882" s="109" t="s">
        <v>5636</v>
      </c>
      <c r="C882" s="121">
        <v>43</v>
      </c>
      <c r="D882" s="109" t="s">
        <v>23</v>
      </c>
      <c r="E882" s="60" t="s">
        <v>82</v>
      </c>
      <c r="F882" s="109"/>
      <c r="G882" s="42">
        <v>41622</v>
      </c>
      <c r="H882" s="109" t="s">
        <v>5637</v>
      </c>
      <c r="I882" s="109" t="s">
        <v>5638</v>
      </c>
      <c r="J882" s="109" t="s">
        <v>1011</v>
      </c>
      <c r="K882" s="98" t="s">
        <v>5639</v>
      </c>
      <c r="L882" s="109" t="s">
        <v>1010</v>
      </c>
      <c r="M882" s="109" t="s">
        <v>1013</v>
      </c>
      <c r="N882" s="109" t="s">
        <v>32</v>
      </c>
      <c r="O882" s="109" t="s">
        <v>5640</v>
      </c>
      <c r="P882" s="109" t="s">
        <v>760</v>
      </c>
      <c r="Q882" s="109" t="s">
        <v>5641</v>
      </c>
      <c r="R882" s="109" t="s">
        <v>100</v>
      </c>
      <c r="S882" s="25" t="s">
        <v>5526</v>
      </c>
      <c r="T882" s="109"/>
      <c r="U882" s="109" t="str">
        <f t="shared" si="13"/>
        <v>41622: Officers shot and killed Rivera, who suffered from a mental illness, after he threatened them with a blade attached to a long metal pole. Officers first attempted to taser Rivera and then shot him five times after it was deemed ineffective. http://www.staradvertiser.com/news/breaking/20131214_Police_investigating_fatal_shooting_in_Waipahu.html?id=235862061</v>
      </c>
      <c r="V882" s="98"/>
      <c r="W882" s="109">
        <v>885.1</v>
      </c>
      <c r="X882" s="109"/>
      <c r="Y882" s="109"/>
      <c r="Z882" s="109"/>
      <c r="AA882" s="109"/>
      <c r="AB882" s="109"/>
      <c r="AC882" s="113"/>
      <c r="AD882" s="29"/>
      <c r="AE882" s="29"/>
      <c r="AF882" s="29"/>
      <c r="AG882" s="65"/>
    </row>
    <row r="883" spans="1:33" ht="12">
      <c r="A883" s="30" t="s">
        <v>5642</v>
      </c>
      <c r="B883" s="109" t="s">
        <v>5643</v>
      </c>
      <c r="C883" s="121">
        <v>49</v>
      </c>
      <c r="D883" s="109" t="s">
        <v>23</v>
      </c>
      <c r="E883" s="60" t="s">
        <v>82</v>
      </c>
      <c r="F883" s="109"/>
      <c r="G883" s="42">
        <v>41622</v>
      </c>
      <c r="H883" s="109" t="s">
        <v>5644</v>
      </c>
      <c r="I883" s="109" t="s">
        <v>5645</v>
      </c>
      <c r="J883" s="109" t="s">
        <v>1694</v>
      </c>
      <c r="K883" s="98" t="s">
        <v>5646</v>
      </c>
      <c r="L883" s="109" t="s">
        <v>1257</v>
      </c>
      <c r="M883" s="109" t="s">
        <v>5647</v>
      </c>
      <c r="N883" s="109" t="s">
        <v>32</v>
      </c>
      <c r="O883" s="109" t="s">
        <v>5648</v>
      </c>
      <c r="P883" s="109" t="s">
        <v>58</v>
      </c>
      <c r="Q883" s="109" t="s">
        <v>5649</v>
      </c>
      <c r="R883" s="109" t="s">
        <v>219</v>
      </c>
      <c r="S883" s="25" t="s">
        <v>5526</v>
      </c>
      <c r="T883" s="109"/>
      <c r="U883" s="109" t="str">
        <f t="shared" si="13"/>
        <v>41622: Sanchez, who was wanted for escaping a halfway house at the time of his death, was shot and killed after an hours-long standoff with Mesa County Sheriff's deputies. The county's DA found no wrong-doing on the part of the sheriff's office. http://www.nbc11news.com/home/headlines/Roads-closed-for-police-activity-235875351.html</v>
      </c>
      <c r="V883" s="98"/>
      <c r="W883" s="109">
        <v>886.1</v>
      </c>
      <c r="X883" s="109"/>
      <c r="Y883" s="109"/>
      <c r="Z883" s="109"/>
      <c r="AA883" s="109"/>
      <c r="AB883" s="109"/>
      <c r="AC883" s="113"/>
      <c r="AD883" s="29"/>
      <c r="AE883" s="29"/>
      <c r="AF883" s="29"/>
      <c r="AG883" s="65"/>
    </row>
    <row r="884" spans="1:33" ht="12">
      <c r="A884" s="30" t="s">
        <v>5650</v>
      </c>
      <c r="B884" s="109" t="s">
        <v>5651</v>
      </c>
      <c r="C884" s="121">
        <v>63</v>
      </c>
      <c r="D884" s="109" t="s">
        <v>23</v>
      </c>
      <c r="E884" s="60" t="s">
        <v>40</v>
      </c>
      <c r="F884" s="109" t="s">
        <v>5652</v>
      </c>
      <c r="G884" s="42">
        <v>41624</v>
      </c>
      <c r="H884" s="109" t="s">
        <v>5653</v>
      </c>
      <c r="I884" s="109" t="s">
        <v>5654</v>
      </c>
      <c r="J884" s="109" t="s">
        <v>104</v>
      </c>
      <c r="K884" s="98" t="s">
        <v>5655</v>
      </c>
      <c r="L884" s="109" t="s">
        <v>5656</v>
      </c>
      <c r="M884" s="109" t="s">
        <v>5657</v>
      </c>
      <c r="N884" s="109" t="s">
        <v>32</v>
      </c>
      <c r="O884" s="109" t="s">
        <v>5658</v>
      </c>
      <c r="P884" s="109" t="s">
        <v>58</v>
      </c>
      <c r="Q884" s="109" t="s">
        <v>5659</v>
      </c>
      <c r="R884" s="109" t="s">
        <v>80</v>
      </c>
      <c r="S884" s="25" t="s">
        <v>5526</v>
      </c>
      <c r="T884" s="109"/>
      <c r="U884" s="109" t="str">
        <f t="shared" si="13"/>
        <v>41624: 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 http://www.jrn.com/nbc26/news/Officers-Respond-to-Reports-of-a-Shooting-on-Green-Bays-West-Side-236009901.html</v>
      </c>
      <c r="V884" s="98"/>
      <c r="W884" s="109">
        <v>887.1</v>
      </c>
      <c r="X884" s="109"/>
      <c r="Y884" s="109"/>
      <c r="Z884" s="109"/>
      <c r="AA884" s="109"/>
      <c r="AB884" s="109"/>
      <c r="AC884" s="113"/>
      <c r="AD884" s="29"/>
      <c r="AE884" s="29"/>
      <c r="AF884" s="29"/>
      <c r="AG884" s="65"/>
    </row>
    <row r="885" spans="1:33" ht="12">
      <c r="A885" s="30" t="s">
        <v>5660</v>
      </c>
      <c r="B885" s="109" t="s">
        <v>5661</v>
      </c>
      <c r="C885" s="121">
        <v>58</v>
      </c>
      <c r="D885" s="109" t="s">
        <v>23</v>
      </c>
      <c r="E885" s="60" t="s">
        <v>82</v>
      </c>
      <c r="F885" s="109"/>
      <c r="G885" s="42">
        <v>41622</v>
      </c>
      <c r="H885" s="109" t="s">
        <v>5662</v>
      </c>
      <c r="I885" s="109" t="s">
        <v>5663</v>
      </c>
      <c r="J885" s="109" t="s">
        <v>5664</v>
      </c>
      <c r="K885" s="98" t="s">
        <v>5665</v>
      </c>
      <c r="L885" s="109" t="s">
        <v>5666</v>
      </c>
      <c r="M885" s="109" t="s">
        <v>5667</v>
      </c>
      <c r="N885" s="109" t="s">
        <v>32</v>
      </c>
      <c r="O885" s="109" t="s">
        <v>5668</v>
      </c>
      <c r="P885" s="109" t="s">
        <v>760</v>
      </c>
      <c r="Q885" s="109" t="s">
        <v>5669</v>
      </c>
      <c r="R885" s="109" t="s">
        <v>36</v>
      </c>
      <c r="S885" s="25" t="s">
        <v>5526</v>
      </c>
      <c r="T885" s="109"/>
      <c r="U885" s="109" t="str">
        <f t="shared" si="13"/>
        <v>41622: After a near car-collision, Rhodes and another driver began arguing and fighting when a Milford police officer arrived. Rhodes allegedly pulled a gun from his car, and after ignoring demands to put it down was shot several times by the officer. http://www.milfordbeacon.com/article/20131214/News/131219871</v>
      </c>
      <c r="V885" s="98"/>
      <c r="W885" s="109">
        <v>888.1</v>
      </c>
      <c r="X885" s="109"/>
      <c r="Y885" s="109"/>
      <c r="Z885" s="109"/>
      <c r="AA885" s="109"/>
      <c r="AB885" s="109"/>
      <c r="AC885" s="113"/>
      <c r="AD885" s="29"/>
      <c r="AE885" s="29"/>
      <c r="AF885" s="29"/>
      <c r="AG885" s="65"/>
    </row>
    <row r="886" spans="1:33" ht="12">
      <c r="A886" s="30" t="s">
        <v>5670</v>
      </c>
      <c r="B886" s="109" t="s">
        <v>5671</v>
      </c>
      <c r="C886" s="121">
        <v>49</v>
      </c>
      <c r="D886" s="109" t="s">
        <v>23</v>
      </c>
      <c r="E886" s="60" t="s">
        <v>40</v>
      </c>
      <c r="F886" s="109" t="s">
        <v>5672</v>
      </c>
      <c r="G886" s="42">
        <v>41626</v>
      </c>
      <c r="H886" s="109" t="s">
        <v>5673</v>
      </c>
      <c r="I886" s="109" t="s">
        <v>232</v>
      </c>
      <c r="J886" s="109" t="s">
        <v>233</v>
      </c>
      <c r="K886" s="98" t="s">
        <v>5674</v>
      </c>
      <c r="L886" s="109" t="s">
        <v>235</v>
      </c>
      <c r="M886" s="109" t="s">
        <v>5675</v>
      </c>
      <c r="N886" s="109" t="s">
        <v>32</v>
      </c>
      <c r="O886" s="109" t="s">
        <v>5676</v>
      </c>
      <c r="P886" s="109" t="s">
        <v>760</v>
      </c>
      <c r="Q886" s="109" t="s">
        <v>5677</v>
      </c>
      <c r="R886" s="109" t="s">
        <v>219</v>
      </c>
      <c r="S886" s="25" t="s">
        <v>5526</v>
      </c>
      <c r="T886" s="109"/>
      <c r="U886" s="109" t="str">
        <f t="shared" si="13"/>
        <v>41626: Slentz was initially approached by a park ranger at a local park for smelling like alcohol, but later ran off and lead police on a chase that ended after he crashed his car near his home. Officers fired and killed Slentz after hearing him cock a gun through an open window. http://www.indystar.com/story/news/crime/2013/12/18/impd-officer-fatally-shoots-man-on-southeastside/4110911/</v>
      </c>
      <c r="V886" s="98"/>
      <c r="W886" s="109">
        <v>889.1</v>
      </c>
      <c r="X886" s="109"/>
      <c r="Y886" s="109"/>
      <c r="Z886" s="109"/>
      <c r="AA886" s="109"/>
      <c r="AB886" s="109"/>
      <c r="AC886" s="113"/>
      <c r="AD886" s="29"/>
      <c r="AE886" s="29"/>
      <c r="AF886" s="29"/>
      <c r="AG886" s="65"/>
    </row>
    <row r="887" spans="1:33" ht="12">
      <c r="A887" s="30" t="s">
        <v>5678</v>
      </c>
      <c r="B887" s="109" t="s">
        <v>5679</v>
      </c>
      <c r="C887" s="121">
        <v>33</v>
      </c>
      <c r="D887" s="109" t="s">
        <v>23</v>
      </c>
      <c r="E887" s="60" t="s">
        <v>24</v>
      </c>
      <c r="F887" s="109" t="s">
        <v>5680</v>
      </c>
      <c r="G887" s="42">
        <v>41627</v>
      </c>
      <c r="H887" s="109" t="s">
        <v>5681</v>
      </c>
      <c r="I887" s="109" t="s">
        <v>5682</v>
      </c>
      <c r="J887" s="109" t="s">
        <v>44</v>
      </c>
      <c r="K887" s="98" t="s">
        <v>5683</v>
      </c>
      <c r="L887" s="109" t="s">
        <v>5684</v>
      </c>
      <c r="M887" s="109" t="s">
        <v>5685</v>
      </c>
      <c r="N887" s="109" t="s">
        <v>32</v>
      </c>
      <c r="O887" s="109" t="s">
        <v>5686</v>
      </c>
      <c r="P887" s="109" t="s">
        <v>36</v>
      </c>
      <c r="Q887" s="109" t="s">
        <v>5687</v>
      </c>
      <c r="R887" s="109" t="s">
        <v>36</v>
      </c>
      <c r="S887" s="25" t="s">
        <v>5526</v>
      </c>
      <c r="T887" s="109"/>
      <c r="U887" s="109" t="str">
        <f t="shared" si="13"/>
        <v>41627: Lamb, along with an accomplice, lead police on a brief chase before fleeing on foot after police received reports of an armed robbery. Lamb was found hiding under a vehicle and was shot after refusing to surrender. http://blog.al.com/montgomery/2013/12/phenix_city_police_fatally_sho.html</v>
      </c>
      <c r="V887" s="98"/>
      <c r="W887" s="109">
        <v>890.1</v>
      </c>
      <c r="X887" s="109"/>
      <c r="Y887" s="109"/>
      <c r="Z887" s="109"/>
      <c r="AA887" s="109"/>
      <c r="AB887" s="109"/>
      <c r="AC887" s="113"/>
      <c r="AD887" s="29"/>
      <c r="AE887" s="29"/>
      <c r="AF887" s="29"/>
      <c r="AG887" s="65"/>
    </row>
    <row r="888" spans="1:33" ht="12">
      <c r="A888" s="30" t="s">
        <v>5688</v>
      </c>
      <c r="B888" s="109" t="s">
        <v>5689</v>
      </c>
      <c r="C888" s="121">
        <v>22</v>
      </c>
      <c r="D888" s="109" t="s">
        <v>23</v>
      </c>
      <c r="E888" s="60" t="s">
        <v>40</v>
      </c>
      <c r="F888" s="109" t="s">
        <v>5690</v>
      </c>
      <c r="G888" s="42">
        <v>41629</v>
      </c>
      <c r="H888" s="109" t="s">
        <v>5691</v>
      </c>
      <c r="I888" s="109" t="s">
        <v>5692</v>
      </c>
      <c r="J888" s="109" t="s">
        <v>143</v>
      </c>
      <c r="K888" s="98" t="s">
        <v>5693</v>
      </c>
      <c r="L888" s="109" t="s">
        <v>5694</v>
      </c>
      <c r="M888" s="109" t="s">
        <v>5695</v>
      </c>
      <c r="N888" s="109" t="s">
        <v>32</v>
      </c>
      <c r="O888" s="109" t="s">
        <v>5696</v>
      </c>
      <c r="P888" s="109" t="s">
        <v>58</v>
      </c>
      <c r="Q888" s="109" t="s">
        <v>5697</v>
      </c>
      <c r="R888" s="109" t="s">
        <v>100</v>
      </c>
      <c r="S888" s="25" t="s">
        <v>5526</v>
      </c>
      <c r="T888" s="109"/>
      <c r="U888" s="109" t="str">
        <f t="shared" si="13"/>
        <v>41629: 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 http://lancasteronline.com/news/local/da-lititz-police-officer-justified-in-shooting-man-six-times/article_18696452-9e30-11e3-8138-0017a43b2370.html</v>
      </c>
      <c r="V888" s="98"/>
      <c r="W888" s="109">
        <v>891.1</v>
      </c>
      <c r="X888" s="109"/>
      <c r="Y888" s="109"/>
      <c r="Z888" s="109"/>
      <c r="AA888" s="109"/>
      <c r="AB888" s="109"/>
      <c r="AC888" s="113"/>
      <c r="AD888" s="29"/>
      <c r="AE888" s="29"/>
      <c r="AF888" s="29"/>
      <c r="AG888" s="65"/>
    </row>
    <row r="889" spans="1:33" ht="12">
      <c r="A889" s="30">
        <v>41535</v>
      </c>
      <c r="B889" s="109" t="s">
        <v>4728</v>
      </c>
      <c r="C889" s="121" t="s">
        <v>36</v>
      </c>
      <c r="D889" s="109" t="s">
        <v>23</v>
      </c>
      <c r="E889" s="60" t="s">
        <v>82</v>
      </c>
      <c r="F889" s="109"/>
      <c r="G889" s="42">
        <v>41398</v>
      </c>
      <c r="H889" s="109" t="s">
        <v>5698</v>
      </c>
      <c r="I889" s="109" t="s">
        <v>5220</v>
      </c>
      <c r="J889" s="109" t="s">
        <v>28</v>
      </c>
      <c r="K889" s="98" t="s">
        <v>5699</v>
      </c>
      <c r="L889" s="109" t="s">
        <v>30</v>
      </c>
      <c r="M889" s="109" t="s">
        <v>5700</v>
      </c>
      <c r="N889" s="109" t="s">
        <v>32</v>
      </c>
      <c r="O889" s="109" t="s">
        <v>5701</v>
      </c>
      <c r="P889" s="109" t="s">
        <v>5702</v>
      </c>
      <c r="Q889" s="109" t="s">
        <v>5703</v>
      </c>
      <c r="R889" s="109" t="s">
        <v>36</v>
      </c>
      <c r="S889" s="25" t="s">
        <v>5111</v>
      </c>
      <c r="T889" s="109"/>
      <c r="U889" s="109" t="str">
        <f t="shared" si="13"/>
        <v>41398: Passengers on bus called police to report armed man brandishing a gun. Police arrived and exchanged gunfire, wounding man. Man was also holding novelty grenade. Shooting occurred near college campus. http://www.nbcmiami.com/news/local/Miami-Dade-Police-Investigating-Shooting-By-Miami-Dade-College-North-Campus-206117031.html</v>
      </c>
      <c r="V889" s="98"/>
      <c r="W889" s="109">
        <v>892.1</v>
      </c>
      <c r="X889" s="109"/>
      <c r="Y889" s="109"/>
      <c r="Z889" s="109"/>
      <c r="AA889" s="109"/>
      <c r="AB889" s="109"/>
      <c r="AC889" s="113"/>
      <c r="AD889" s="29"/>
      <c r="AE889" s="29"/>
      <c r="AF889" s="29"/>
      <c r="AG889" s="65"/>
    </row>
    <row r="890" spans="1:33" ht="12">
      <c r="A890" s="30">
        <v>41900</v>
      </c>
      <c r="B890" s="109" t="s">
        <v>5704</v>
      </c>
      <c r="C890" s="121">
        <v>46</v>
      </c>
      <c r="D890" s="109" t="s">
        <v>23</v>
      </c>
      <c r="E890" s="60" t="s">
        <v>82</v>
      </c>
      <c r="F890" s="109"/>
      <c r="G890" s="42">
        <v>41398</v>
      </c>
      <c r="H890" s="109" t="s">
        <v>5705</v>
      </c>
      <c r="I890" s="109" t="s">
        <v>5706</v>
      </c>
      <c r="J890" s="109" t="s">
        <v>1084</v>
      </c>
      <c r="K890" s="98" t="s">
        <v>5707</v>
      </c>
      <c r="L890" s="109" t="s">
        <v>5708</v>
      </c>
      <c r="M890" s="109" t="s">
        <v>5709</v>
      </c>
      <c r="N890" s="109" t="s">
        <v>5702</v>
      </c>
      <c r="O890" s="109" t="s">
        <v>5710</v>
      </c>
      <c r="P890" s="109" t="s">
        <v>5711</v>
      </c>
      <c r="Q890" s="109" t="s">
        <v>5712</v>
      </c>
      <c r="R890" s="109" t="s">
        <v>100</v>
      </c>
      <c r="S890" s="25" t="s">
        <v>5111</v>
      </c>
      <c r="T890" s="109"/>
      <c r="U890" s="109" t="str">
        <f t="shared" si="13"/>
        <v>41398: Police were called to Motel 8 where Lambert was causing a disturbance. Police took Lambert to hospital for evaluation. At the hospital, Lambert suffered a "medical emergency" and died. Virginia State Police investigated the case. Results unknown at this time. http://www.sovanow.com/index.php?/news/article/state_police_probe_death_of_man_in_south_boston_police_custody</v>
      </c>
      <c r="V890" s="98"/>
      <c r="W890" s="109">
        <v>893.1</v>
      </c>
      <c r="X890" s="109"/>
      <c r="Y890" s="109"/>
      <c r="Z890" s="109"/>
      <c r="AA890" s="109"/>
      <c r="AB890" s="109"/>
      <c r="AC890" s="113"/>
      <c r="AD890" s="29"/>
      <c r="AE890" s="29"/>
      <c r="AF890" s="29"/>
      <c r="AG890" s="65"/>
    </row>
    <row r="891" spans="1:33" ht="12">
      <c r="A891" s="30" t="s">
        <v>5713</v>
      </c>
      <c r="B891" s="109" t="s">
        <v>5714</v>
      </c>
      <c r="C891" s="121">
        <v>28</v>
      </c>
      <c r="D891" s="109" t="s">
        <v>23</v>
      </c>
      <c r="E891" s="60" t="s">
        <v>40</v>
      </c>
      <c r="F891" s="109" t="s">
        <v>5715</v>
      </c>
      <c r="G891" s="42">
        <v>41394</v>
      </c>
      <c r="H891" s="109" t="s">
        <v>5716</v>
      </c>
      <c r="I891" s="109" t="s">
        <v>5717</v>
      </c>
      <c r="J891" s="109" t="s">
        <v>431</v>
      </c>
      <c r="K891" s="98" t="s">
        <v>5718</v>
      </c>
      <c r="L891" s="109" t="s">
        <v>5719</v>
      </c>
      <c r="M891" s="109" t="s">
        <v>5720</v>
      </c>
      <c r="N891" s="109" t="s">
        <v>262</v>
      </c>
      <c r="O891" s="109" t="s">
        <v>5721</v>
      </c>
      <c r="P891" s="109" t="s">
        <v>36</v>
      </c>
      <c r="Q891" s="109" t="s">
        <v>5722</v>
      </c>
      <c r="R891" s="109" t="s">
        <v>100</v>
      </c>
      <c r="S891" s="25" t="s">
        <v>5526</v>
      </c>
      <c r="T891" s="109"/>
      <c r="U891" s="109" t="str">
        <f t="shared" si="13"/>
        <v>41394: 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 http://www.deseretnews.com/article/865579530/Vernal-man-dies-3-days-after-officer-deployed-a-Taser.html</v>
      </c>
      <c r="V891" s="98"/>
      <c r="W891" s="109">
        <v>894.1</v>
      </c>
      <c r="X891" s="109"/>
      <c r="Y891" s="109"/>
      <c r="Z891" s="109"/>
      <c r="AA891" s="109"/>
      <c r="AB891" s="109"/>
      <c r="AC891" s="113"/>
      <c r="AD891" s="29"/>
      <c r="AE891" s="29"/>
      <c r="AF891" s="29"/>
      <c r="AG891" s="65"/>
    </row>
    <row r="892" spans="1:33" ht="12">
      <c r="A892" s="30" t="s">
        <v>5723</v>
      </c>
      <c r="B892" s="109" t="s">
        <v>5724</v>
      </c>
      <c r="C892" s="121">
        <v>54</v>
      </c>
      <c r="D892" s="109" t="s">
        <v>91</v>
      </c>
      <c r="E892" s="60" t="s">
        <v>24</v>
      </c>
      <c r="F892" s="109" t="s">
        <v>5725</v>
      </c>
      <c r="G892" s="42">
        <v>41402</v>
      </c>
      <c r="H892" s="109" t="s">
        <v>5726</v>
      </c>
      <c r="I892" s="109" t="s">
        <v>327</v>
      </c>
      <c r="J892" s="109" t="s">
        <v>328</v>
      </c>
      <c r="K892" s="98" t="s">
        <v>5727</v>
      </c>
      <c r="L892" s="109" t="s">
        <v>329</v>
      </c>
      <c r="M892" s="109" t="s">
        <v>330</v>
      </c>
      <c r="N892" s="109" t="s">
        <v>314</v>
      </c>
      <c r="O892" s="109" t="s">
        <v>5728</v>
      </c>
      <c r="P892" s="109" t="s">
        <v>5729</v>
      </c>
      <c r="Q892" s="109" t="s">
        <v>5730</v>
      </c>
      <c r="R892" s="109" t="s">
        <v>80</v>
      </c>
      <c r="S892" s="25" t="s">
        <v>5731</v>
      </c>
      <c r="T892" s="109"/>
      <c r="U892" s="109" t="str">
        <f t="shared" si="13"/>
        <v>41402: Reynolds died after her vehicle was struck by a SUV driven by officers chasing suspects in a home invasion. http://www.nbcchicago.com/news/local/chicago-police-crash-76-south-yates-206642881.html</v>
      </c>
      <c r="V892" s="98"/>
      <c r="W892" s="109">
        <v>895.1</v>
      </c>
      <c r="X892" s="109"/>
      <c r="Y892" s="109"/>
      <c r="Z892" s="109"/>
      <c r="AA892" s="109"/>
      <c r="AB892" s="109"/>
      <c r="AC892" s="113"/>
      <c r="AD892" s="29"/>
      <c r="AE892" s="29"/>
      <c r="AF892" s="29"/>
      <c r="AG892" s="65"/>
    </row>
    <row r="893" spans="1:33" ht="12">
      <c r="A893" s="30" t="s">
        <v>5732</v>
      </c>
      <c r="B893" s="109" t="s">
        <v>5733</v>
      </c>
      <c r="C893" s="121">
        <v>58</v>
      </c>
      <c r="D893" s="109" t="s">
        <v>23</v>
      </c>
      <c r="E893" s="60" t="s">
        <v>82</v>
      </c>
      <c r="F893" s="109"/>
      <c r="G893" s="42">
        <v>41403</v>
      </c>
      <c r="H893" s="109" t="s">
        <v>5734</v>
      </c>
      <c r="I893" s="109" t="s">
        <v>5735</v>
      </c>
      <c r="J893" s="109" t="s">
        <v>28</v>
      </c>
      <c r="K893" s="98" t="s">
        <v>5736</v>
      </c>
      <c r="L893" s="109" t="s">
        <v>2952</v>
      </c>
      <c r="M893" s="109" t="s">
        <v>5737</v>
      </c>
      <c r="N893" s="109" t="s">
        <v>32</v>
      </c>
      <c r="O893" s="109" t="s">
        <v>5738</v>
      </c>
      <c r="P893" s="109" t="s">
        <v>58</v>
      </c>
      <c r="Q893" s="109" t="s">
        <v>5739</v>
      </c>
      <c r="R893" s="109" t="s">
        <v>80</v>
      </c>
      <c r="S893" s="25" t="s">
        <v>5731</v>
      </c>
      <c r="T893" s="109"/>
      <c r="U893" s="109" t="str">
        <f t="shared" si="13"/>
        <v>41403: 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 http://www.firstcoastnews.com/news/article/312682/3/Police-involved-shooting-in-Columbia-County</v>
      </c>
      <c r="V893" s="98"/>
      <c r="W893" s="109">
        <v>896.1</v>
      </c>
      <c r="X893" s="109"/>
      <c r="Y893" s="109"/>
      <c r="Z893" s="109"/>
      <c r="AA893" s="109"/>
      <c r="AB893" s="109"/>
      <c r="AC893" s="113"/>
      <c r="AD893" s="29"/>
      <c r="AE893" s="29"/>
      <c r="AF893" s="29"/>
      <c r="AG893" s="65"/>
    </row>
    <row r="894" spans="1:33" ht="12">
      <c r="A894" s="30" t="s">
        <v>5740</v>
      </c>
      <c r="B894" s="109" t="s">
        <v>5741</v>
      </c>
      <c r="C894" s="121">
        <v>38</v>
      </c>
      <c r="D894" s="109" t="s">
        <v>23</v>
      </c>
      <c r="E894" s="60" t="s">
        <v>24</v>
      </c>
      <c r="F894" s="109" t="s">
        <v>5742</v>
      </c>
      <c r="G894" s="42">
        <v>41403</v>
      </c>
      <c r="H894" s="109" t="s">
        <v>5743</v>
      </c>
      <c r="I894" s="109" t="s">
        <v>5744</v>
      </c>
      <c r="J894" s="109" t="s">
        <v>28</v>
      </c>
      <c r="K894" s="98" t="s">
        <v>5745</v>
      </c>
      <c r="L894" s="109" t="s">
        <v>5746</v>
      </c>
      <c r="M894" s="109" t="s">
        <v>5747</v>
      </c>
      <c r="N894" s="109" t="s">
        <v>314</v>
      </c>
      <c r="O894" s="109" t="s">
        <v>5748</v>
      </c>
      <c r="P894" s="109" t="s">
        <v>58</v>
      </c>
      <c r="Q894" s="109" t="s">
        <v>5749</v>
      </c>
      <c r="R894" s="109" t="s">
        <v>80</v>
      </c>
      <c r="S894" s="25" t="s">
        <v>5731</v>
      </c>
      <c r="T894" s="109"/>
      <c r="U894" s="109" t="str">
        <f t="shared" si="13"/>
        <v>41403: 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Brown ended up dead under the car. http://www.news-journalonline.com/article/20130508/NEWS/130509801?Title=Man-fleeing-police-run-over-by-DeLand-patrol-car</v>
      </c>
      <c r="V894" s="98"/>
      <c r="W894" s="109">
        <v>897.1</v>
      </c>
      <c r="X894" s="109"/>
      <c r="Y894" s="109"/>
      <c r="Z894" s="109"/>
      <c r="AA894" s="109"/>
      <c r="AB894" s="109"/>
      <c r="AC894" s="113"/>
      <c r="AD894" s="29"/>
      <c r="AE894" s="29"/>
      <c r="AF894" s="29"/>
      <c r="AG894" s="65"/>
    </row>
    <row r="895" spans="1:33" ht="12">
      <c r="A895" s="30">
        <v>41897</v>
      </c>
      <c r="B895" s="109" t="s">
        <v>5750</v>
      </c>
      <c r="C895" s="121">
        <v>31</v>
      </c>
      <c r="D895" s="109" t="s">
        <v>23</v>
      </c>
      <c r="E895" s="60" t="s">
        <v>173</v>
      </c>
      <c r="F895" s="109" t="s">
        <v>5751</v>
      </c>
      <c r="G895" s="42">
        <v>41091</v>
      </c>
      <c r="H895" s="109" t="s">
        <v>5752</v>
      </c>
      <c r="I895" s="109" t="s">
        <v>5753</v>
      </c>
      <c r="J895" s="109" t="s">
        <v>85</v>
      </c>
      <c r="K895" s="98" t="s">
        <v>5754</v>
      </c>
      <c r="L895" s="109" t="s">
        <v>784</v>
      </c>
      <c r="M895" s="109" t="s">
        <v>5755</v>
      </c>
      <c r="N895" s="109" t="s">
        <v>32</v>
      </c>
      <c r="O895" s="109" t="s">
        <v>5756</v>
      </c>
      <c r="P895" s="109" t="s">
        <v>58</v>
      </c>
      <c r="Q895" s="109" t="s">
        <v>5757</v>
      </c>
      <c r="R895" s="109" t="s">
        <v>80</v>
      </c>
      <c r="S895" s="25" t="s">
        <v>5758</v>
      </c>
      <c r="T895" s="109"/>
      <c r="U895" s="109" t="str">
        <f t="shared" si="13"/>
        <v>41091: Jesus Antonio Castillo, 31, was killed, the Sheriff's Department said, after he put Deputy Fred Martinez in a leg lock, choked him and reached for Martinez's gun at Moreno Valley Community Park. Martinez freed himself from Castillo and shot him. http://www.pe.com/articles/deputy-650722-castillo-sheriff.html</v>
      </c>
      <c r="V895" s="98"/>
      <c r="W895" s="109">
        <v>898.1</v>
      </c>
      <c r="X895" s="109"/>
      <c r="Y895" s="109"/>
      <c r="Z895" s="109"/>
      <c r="AA895" s="109"/>
      <c r="AB895" s="109"/>
      <c r="AC895" s="113"/>
      <c r="AD895" s="29"/>
      <c r="AE895" s="29"/>
      <c r="AF895" s="29"/>
      <c r="AG895" s="65"/>
    </row>
    <row r="896" spans="1:33" ht="12">
      <c r="A896" s="30">
        <v>41900</v>
      </c>
      <c r="B896" s="109" t="s">
        <v>5759</v>
      </c>
      <c r="C896" s="121">
        <v>21</v>
      </c>
      <c r="D896" s="109" t="s">
        <v>23</v>
      </c>
      <c r="E896" s="60" t="s">
        <v>82</v>
      </c>
      <c r="F896" s="109"/>
      <c r="G896" s="42">
        <v>36585</v>
      </c>
      <c r="H896" s="109" t="s">
        <v>5760</v>
      </c>
      <c r="I896" s="109" t="s">
        <v>327</v>
      </c>
      <c r="J896" s="109" t="s">
        <v>328</v>
      </c>
      <c r="K896" s="98" t="s">
        <v>5761</v>
      </c>
      <c r="L896" s="109" t="s">
        <v>329</v>
      </c>
      <c r="M896" s="109" t="s">
        <v>330</v>
      </c>
      <c r="N896" s="109" t="s">
        <v>32</v>
      </c>
      <c r="O896" s="109" t="s">
        <v>5762</v>
      </c>
      <c r="P896" s="109" t="s">
        <v>58</v>
      </c>
      <c r="Q896" s="109" t="s">
        <v>5763</v>
      </c>
      <c r="R896" s="109" t="s">
        <v>80</v>
      </c>
      <c r="S896" s="25" t="s">
        <v>5358</v>
      </c>
      <c r="T896" s="109"/>
      <c r="U896" s="109" t="str">
        <f t="shared" si="13"/>
        <v>36585: Two officers say they spotted Guy on the street with a gun in his hand. The officers began to chase Guy (one on foot, one by car), during which Guy allegedly fired at them 2-4 times. After Guy scaled a fence and allegedly shot at them again, the officers fired "several times" and Guy was shot once in the chest. A 380 semi-automatic pistol allegedly belonging to Guy was recovered from the scene. http://articles.chicagotribune.com/2000-02-29/news/0003110145_1_foot-chase-squad-car-police-spokesman-pat-camden</v>
      </c>
      <c r="V896" s="98"/>
      <c r="W896" s="109">
        <v>899.1</v>
      </c>
      <c r="X896" s="109"/>
      <c r="Y896" s="109"/>
      <c r="Z896" s="109"/>
      <c r="AA896" s="109"/>
      <c r="AB896" s="109"/>
      <c r="AC896" s="113"/>
      <c r="AD896" s="29"/>
      <c r="AE896" s="29"/>
      <c r="AF896" s="29"/>
      <c r="AG896" s="65"/>
    </row>
    <row r="897" spans="1:33" ht="12">
      <c r="A897" s="30">
        <v>41906</v>
      </c>
      <c r="B897" s="109" t="s">
        <v>5764</v>
      </c>
      <c r="C897" s="121">
        <v>16</v>
      </c>
      <c r="D897" s="109" t="s">
        <v>23</v>
      </c>
      <c r="E897" s="60" t="s">
        <v>40</v>
      </c>
      <c r="F897" s="109" t="s">
        <v>5765</v>
      </c>
      <c r="G897" s="42">
        <v>41633</v>
      </c>
      <c r="H897" s="109" t="s">
        <v>5766</v>
      </c>
      <c r="I897" s="109" t="s">
        <v>5767</v>
      </c>
      <c r="J897" s="109" t="s">
        <v>213</v>
      </c>
      <c r="K897" s="98" t="s">
        <v>5768</v>
      </c>
      <c r="L897" s="109" t="s">
        <v>243</v>
      </c>
      <c r="M897" s="109" t="s">
        <v>5769</v>
      </c>
      <c r="N897" s="109" t="s">
        <v>32</v>
      </c>
      <c r="O897" s="109" t="s">
        <v>5770</v>
      </c>
      <c r="P897" s="109" t="s">
        <v>58</v>
      </c>
      <c r="Q897" s="109" t="s">
        <v>5771</v>
      </c>
      <c r="R897" s="109" t="s">
        <v>80</v>
      </c>
      <c r="S897" s="25" t="s">
        <v>5772</v>
      </c>
      <c r="T897" s="109"/>
      <c r="U897" s="109" t="str">
        <f t="shared" si="13"/>
        <v>41633: 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 http://www.nbcdfw.com/news/local/Grand-Prairie-Police-Search-for-Man-Who-Shot-at-Officer-237232591.html</v>
      </c>
      <c r="V897" s="98"/>
      <c r="W897" s="109">
        <v>900.1</v>
      </c>
      <c r="X897" s="109"/>
      <c r="Y897" s="109"/>
      <c r="Z897" s="109"/>
      <c r="AA897" s="109"/>
      <c r="AB897" s="109"/>
      <c r="AC897" s="113"/>
      <c r="AD897" s="29"/>
      <c r="AE897" s="29"/>
      <c r="AF897" s="29"/>
      <c r="AG897" s="65"/>
    </row>
    <row r="898" spans="1:33" ht="12">
      <c r="A898" s="30">
        <v>41906</v>
      </c>
      <c r="B898" s="109" t="s">
        <v>5773</v>
      </c>
      <c r="C898" s="121">
        <v>44</v>
      </c>
      <c r="D898" s="109" t="s">
        <v>23</v>
      </c>
      <c r="E898" s="60" t="s">
        <v>173</v>
      </c>
      <c r="F898" s="109" t="s">
        <v>5774</v>
      </c>
      <c r="G898" s="42">
        <v>41632</v>
      </c>
      <c r="H898" s="109" t="s">
        <v>5775</v>
      </c>
      <c r="I898" s="109" t="s">
        <v>5776</v>
      </c>
      <c r="J898" s="109" t="s">
        <v>213</v>
      </c>
      <c r="K898" s="98" t="s">
        <v>5777</v>
      </c>
      <c r="L898" s="109" t="s">
        <v>5778</v>
      </c>
      <c r="M898" s="109" t="s">
        <v>5779</v>
      </c>
      <c r="N898" s="109" t="s">
        <v>32</v>
      </c>
      <c r="O898" s="109" t="s">
        <v>5780</v>
      </c>
      <c r="P898" s="109" t="s">
        <v>58</v>
      </c>
      <c r="Q898" s="109" t="s">
        <v>5781</v>
      </c>
      <c r="R898" s="109" t="s">
        <v>219</v>
      </c>
      <c r="S898" s="25" t="s">
        <v>5782</v>
      </c>
      <c r="T898" s="109"/>
      <c r="U898" s="109" t="str">
        <f t="shared" ref="U898:U961" si="14">CONCATENATE(G898, ": ", O898, " ", Q898)</f>
        <v>41632: 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 http://www.kristv.com/news/police-chief-3-officers-justified-in-christmas-eve-shooting/</v>
      </c>
      <c r="V898" s="98"/>
      <c r="W898" s="109">
        <v>901.1</v>
      </c>
      <c r="X898" s="109"/>
      <c r="Y898" s="109"/>
      <c r="Z898" s="109"/>
      <c r="AA898" s="109"/>
      <c r="AB898" s="109"/>
      <c r="AC898" s="113"/>
      <c r="AD898" s="29"/>
      <c r="AE898" s="29"/>
      <c r="AF898" s="29"/>
      <c r="AG898" s="65"/>
    </row>
    <row r="899" spans="1:33" ht="12">
      <c r="A899" s="30">
        <v>41906</v>
      </c>
      <c r="B899" s="109" t="s">
        <v>5783</v>
      </c>
      <c r="C899" s="121">
        <v>14</v>
      </c>
      <c r="D899" s="109" t="s">
        <v>23</v>
      </c>
      <c r="E899" s="60" t="s">
        <v>24</v>
      </c>
      <c r="F899" s="109" t="s">
        <v>5784</v>
      </c>
      <c r="G899" s="42">
        <v>41905</v>
      </c>
      <c r="H899" s="109" t="s">
        <v>5785</v>
      </c>
      <c r="I899" s="109" t="s">
        <v>5786</v>
      </c>
      <c r="J899" s="109" t="s">
        <v>1154</v>
      </c>
      <c r="K899" s="98" t="s">
        <v>5787</v>
      </c>
      <c r="L899" s="109" t="s">
        <v>5788</v>
      </c>
      <c r="M899" s="109" t="s">
        <v>5789</v>
      </c>
      <c r="N899" s="109" t="s">
        <v>32</v>
      </c>
      <c r="O899" s="109" t="s">
        <v>5790</v>
      </c>
      <c r="P899" s="109" t="s">
        <v>323</v>
      </c>
      <c r="Q899" s="109" t="s">
        <v>5791</v>
      </c>
      <c r="R899" s="109" t="s">
        <v>80</v>
      </c>
      <c r="S899" s="25" t="s">
        <v>5792</v>
      </c>
      <c r="T899" s="109"/>
      <c r="U899" s="109" t="str">
        <f t="shared" si="14"/>
        <v>41905: Police received call that armed individuals had entered an abandoned house. Tillman was shot multiple times and killed, but police have so far refused to release details of shooting, other than to say a weapon was found near the scene. Three other suspects attempted to flee and were apprehended. Tillman family members say the 14-year-old African-American was unarmed and only answered the door because police knocked and was shot in the back "four or five times." http://www.rawstory.com/rs/2014/09/louisiana-deputy-fatally-shot-14-year-old-four-or-five-times-in-the-back-family/</v>
      </c>
      <c r="V899" s="98"/>
      <c r="W899" s="109">
        <v>902.1</v>
      </c>
      <c r="X899" s="109"/>
      <c r="Y899" s="109"/>
      <c r="Z899" s="109"/>
      <c r="AA899" s="109"/>
      <c r="AB899" s="109"/>
      <c r="AC899" s="113"/>
      <c r="AD899" s="29"/>
      <c r="AE899" s="29"/>
      <c r="AF899" s="29"/>
      <c r="AG899" s="65"/>
    </row>
    <row r="900" spans="1:33" ht="12">
      <c r="A900" s="30">
        <v>41906</v>
      </c>
      <c r="B900" s="109" t="s">
        <v>5793</v>
      </c>
      <c r="C900" s="121">
        <v>54</v>
      </c>
      <c r="D900" s="109" t="s">
        <v>23</v>
      </c>
      <c r="E900" s="60" t="s">
        <v>82</v>
      </c>
      <c r="F900" s="109"/>
      <c r="G900" s="42">
        <v>41841</v>
      </c>
      <c r="H900" s="109" t="s">
        <v>5794</v>
      </c>
      <c r="I900" s="109" t="s">
        <v>5795</v>
      </c>
      <c r="J900" s="109" t="s">
        <v>250</v>
      </c>
      <c r="K900" s="98" t="s">
        <v>5796</v>
      </c>
      <c r="L900" s="109" t="s">
        <v>1199</v>
      </c>
      <c r="M900" s="109" t="s">
        <v>5797</v>
      </c>
      <c r="N900" s="109" t="s">
        <v>32</v>
      </c>
      <c r="O900" s="109" t="s">
        <v>5798</v>
      </c>
      <c r="P900" s="109" t="s">
        <v>760</v>
      </c>
      <c r="Q900" s="109" t="s">
        <v>5799</v>
      </c>
      <c r="R900" s="109" t="s">
        <v>100</v>
      </c>
      <c r="S900" s="25" t="s">
        <v>5800</v>
      </c>
      <c r="T900" s="109"/>
      <c r="U900" s="109" t="str">
        <f t="shared" si="14"/>
        <v>41841: The victim was inside the bank and a bank employee called the police to report the man was acting strange. Police arrived, the man didn't comply, they shot him http://www.washingtonpost.com/local/crime/montgomery-police-officer-involved-in-shooting-at-silver-spring-bank/2014/07/22/db848504-11c4-11e4-9285-4243a40ddc97_story.html</v>
      </c>
      <c r="V900" s="98"/>
      <c r="W900" s="109">
        <v>903.1</v>
      </c>
      <c r="X900" s="109"/>
      <c r="Y900" s="109"/>
      <c r="Z900" s="109"/>
      <c r="AA900" s="109"/>
      <c r="AB900" s="109"/>
      <c r="AC900" s="113"/>
      <c r="AD900" s="29"/>
      <c r="AE900" s="29"/>
      <c r="AF900" s="29"/>
      <c r="AG900" s="65"/>
    </row>
    <row r="901" spans="1:33" ht="12">
      <c r="A901" s="30">
        <v>41906</v>
      </c>
      <c r="B901" s="109" t="s">
        <v>5801</v>
      </c>
      <c r="C901" s="121">
        <v>20</v>
      </c>
      <c r="D901" s="109" t="s">
        <v>23</v>
      </c>
      <c r="E901" s="60" t="s">
        <v>24</v>
      </c>
      <c r="F901" s="109" t="s">
        <v>5802</v>
      </c>
      <c r="G901" s="42">
        <v>40780</v>
      </c>
      <c r="H901" s="109" t="s">
        <v>5803</v>
      </c>
      <c r="I901" s="109" t="s">
        <v>5804</v>
      </c>
      <c r="J901" s="109" t="s">
        <v>152</v>
      </c>
      <c r="K901" s="98" t="s">
        <v>5805</v>
      </c>
      <c r="L901" s="109" t="s">
        <v>5806</v>
      </c>
      <c r="M901" s="109" t="s">
        <v>5807</v>
      </c>
      <c r="N901" s="109" t="s">
        <v>32</v>
      </c>
      <c r="O901" s="109" t="s">
        <v>5808</v>
      </c>
      <c r="P901" s="109" t="s">
        <v>58</v>
      </c>
      <c r="Q901" s="109" t="s">
        <v>5809</v>
      </c>
      <c r="R901" s="109" t="s">
        <v>100</v>
      </c>
      <c r="S901" s="25" t="s">
        <v>5119</v>
      </c>
      <c r="T901" s="109"/>
      <c r="U901" s="109" t="str">
        <f t="shared" si="14"/>
        <v>40780: Shumway, with a history of mental health issues and reportedly depressed, assaulted a police officer at a service station while parked and doing paperwork. According to police accounts Shumway was able to steal the officer's weapon through an open car window, then grazed the officer's leg with a gunshot. Another responding officer commanded Shumway to drop the weapon. He refused, and was shot to death. http://www.buzzsawmag.org/2011/12/07/keith-shumway-a-wrongful-death/</v>
      </c>
      <c r="V901" s="98"/>
      <c r="W901" s="109">
        <v>904.1</v>
      </c>
      <c r="X901" s="109"/>
      <c r="Y901" s="109"/>
      <c r="Z901" s="109"/>
      <c r="AA901" s="109"/>
      <c r="AB901" s="109"/>
      <c r="AC901" s="113"/>
      <c r="AD901" s="29"/>
      <c r="AE901" s="29"/>
      <c r="AF901" s="29"/>
      <c r="AG901" s="65"/>
    </row>
    <row r="902" spans="1:33" ht="12">
      <c r="A902" s="30">
        <v>41906</v>
      </c>
      <c r="B902" s="109" t="s">
        <v>5810</v>
      </c>
      <c r="C902" s="121">
        <v>33</v>
      </c>
      <c r="D902" s="109" t="s">
        <v>23</v>
      </c>
      <c r="E902" s="60" t="s">
        <v>82</v>
      </c>
      <c r="F902" s="109"/>
      <c r="G902" s="42">
        <v>36819</v>
      </c>
      <c r="H902" s="109" t="s">
        <v>5811</v>
      </c>
      <c r="I902" s="109" t="s">
        <v>151</v>
      </c>
      <c r="J902" s="109" t="s">
        <v>152</v>
      </c>
      <c r="K902" s="98" t="s">
        <v>5812</v>
      </c>
      <c r="L902" s="109" t="s">
        <v>154</v>
      </c>
      <c r="M902" s="109" t="s">
        <v>5201</v>
      </c>
      <c r="N902" s="109" t="s">
        <v>32</v>
      </c>
      <c r="O902" s="109" t="s">
        <v>5813</v>
      </c>
      <c r="P902" s="109" t="s">
        <v>760</v>
      </c>
      <c r="Q902" s="109" t="s">
        <v>5814</v>
      </c>
      <c r="R902" s="109" t="s">
        <v>80</v>
      </c>
      <c r="S902" s="25" t="s">
        <v>5119</v>
      </c>
      <c r="T902" s="109"/>
      <c r="U902" s="109" t="str">
        <f t="shared" si="14"/>
        <v>36819: Colon attempted to rob three packages of heroin from a drug purchaser with a Leatherman tool; the purchaser was an undercover NYPD narcotics officer, who fatally shot Colon four times. http://www.nytimes.com/2000/10/21/nyregion/police-say-detective-after-drug-buy-killed-man-trying-to-rob-him.html</v>
      </c>
      <c r="V902" s="98"/>
      <c r="W902" s="109">
        <v>905.1</v>
      </c>
      <c r="X902" s="109"/>
      <c r="Y902" s="109"/>
      <c r="Z902" s="109"/>
      <c r="AA902" s="109"/>
      <c r="AB902" s="109"/>
      <c r="AC902" s="113"/>
      <c r="AD902" s="29"/>
      <c r="AE902" s="29"/>
      <c r="AF902" s="29"/>
      <c r="AG902" s="65"/>
    </row>
    <row r="903" spans="1:33" ht="12">
      <c r="A903" s="30">
        <v>41906</v>
      </c>
      <c r="B903" s="109" t="s">
        <v>5815</v>
      </c>
      <c r="C903" s="121">
        <v>65</v>
      </c>
      <c r="D903" s="109" t="s">
        <v>91</v>
      </c>
      <c r="E903" s="60" t="s">
        <v>82</v>
      </c>
      <c r="F903" s="109"/>
      <c r="G903" s="42">
        <v>39129</v>
      </c>
      <c r="H903" s="109" t="s">
        <v>5816</v>
      </c>
      <c r="I903" s="109" t="s">
        <v>5817</v>
      </c>
      <c r="J903" s="109" t="s">
        <v>152</v>
      </c>
      <c r="K903" s="98" t="s">
        <v>5818</v>
      </c>
      <c r="L903" s="109" t="s">
        <v>1892</v>
      </c>
      <c r="M903" s="109" t="s">
        <v>5201</v>
      </c>
      <c r="N903" s="109" t="s">
        <v>32</v>
      </c>
      <c r="O903" s="109" t="s">
        <v>5819</v>
      </c>
      <c r="P903" s="109" t="s">
        <v>58</v>
      </c>
      <c r="Q903" s="109" t="s">
        <v>5820</v>
      </c>
      <c r="R903" s="109" t="s">
        <v>100</v>
      </c>
      <c r="S903" s="25" t="s">
        <v>5119</v>
      </c>
      <c r="T903" s="109"/>
      <c r="U903" s="109" t="str">
        <f t="shared" si="14"/>
        <v>39129: A clearly disturbed Lindboe had stabbed her neighbor eight times, leaving her in serious condition, and dramatically attacked responding NYPD officers upon their arrival. Wielding a 12-inch knife above her head, she was shot twice at point blank range. http://www.nytimes.com/2006/02/17/nyregion/17shot.html?pagewanted=print</v>
      </c>
      <c r="V903" s="98"/>
      <c r="W903" s="109">
        <v>906.1</v>
      </c>
      <c r="X903" s="109"/>
      <c r="Y903" s="109"/>
      <c r="Z903" s="109"/>
      <c r="AA903" s="109"/>
      <c r="AB903" s="109"/>
      <c r="AC903" s="113"/>
      <c r="AD903" s="29"/>
      <c r="AE903" s="29"/>
      <c r="AF903" s="29"/>
      <c r="AG903" s="65"/>
    </row>
    <row r="904" spans="1:33" ht="12">
      <c r="A904" s="30">
        <v>41906</v>
      </c>
      <c r="B904" s="109" t="s">
        <v>5821</v>
      </c>
      <c r="C904" s="121">
        <v>27</v>
      </c>
      <c r="D904" s="109" t="s">
        <v>23</v>
      </c>
      <c r="E904" s="60" t="s">
        <v>40</v>
      </c>
      <c r="F904" s="109" t="s">
        <v>5822</v>
      </c>
      <c r="G904" s="42">
        <v>40811</v>
      </c>
      <c r="H904" s="109" t="s">
        <v>5823</v>
      </c>
      <c r="I904" s="109" t="s">
        <v>5824</v>
      </c>
      <c r="J904" s="109" t="s">
        <v>152</v>
      </c>
      <c r="K904" s="98" t="s">
        <v>5825</v>
      </c>
      <c r="L904" s="109" t="s">
        <v>5826</v>
      </c>
      <c r="M904" s="109" t="s">
        <v>5827</v>
      </c>
      <c r="N904" s="109" t="s">
        <v>32</v>
      </c>
      <c r="O904" s="109" t="s">
        <v>5828</v>
      </c>
      <c r="P904" s="109" t="s">
        <v>760</v>
      </c>
      <c r="Q904" s="109" t="s">
        <v>5829</v>
      </c>
      <c r="R904" s="109" t="s">
        <v>80</v>
      </c>
      <c r="S904" s="25" t="s">
        <v>5119</v>
      </c>
      <c r="T904" s="109"/>
      <c r="U904" s="109" t="str">
        <f t="shared" si="14"/>
        <v>40811: State troopers responding to a domestic disturbance found Welden in an open field, across from his sister's house, with a loaded shotgun. For more than 30 minutes a dozen troopers surrounded Welden and instructed him to drop the weapon. When at last he fired, they fatally shot him. http://blog.timesunion.com/crime/man-shot-dead-after-firing-shotgun-at-state-police/9625/</v>
      </c>
      <c r="V904" s="98"/>
      <c r="W904" s="109">
        <v>907.1</v>
      </c>
      <c r="X904" s="109"/>
      <c r="Y904" s="109"/>
      <c r="Z904" s="109"/>
      <c r="AA904" s="109"/>
      <c r="AB904" s="109"/>
      <c r="AC904" s="113"/>
      <c r="AD904" s="29"/>
      <c r="AE904" s="29"/>
      <c r="AF904" s="29"/>
      <c r="AG904" s="65"/>
    </row>
    <row r="905" spans="1:33" ht="12">
      <c r="A905" s="30">
        <v>41906</v>
      </c>
      <c r="B905" s="109" t="s">
        <v>5830</v>
      </c>
      <c r="C905" s="121">
        <v>38</v>
      </c>
      <c r="D905" s="109" t="s">
        <v>23</v>
      </c>
      <c r="E905" s="60" t="s">
        <v>24</v>
      </c>
      <c r="F905" s="109" t="s">
        <v>5831</v>
      </c>
      <c r="G905" s="42">
        <v>39089</v>
      </c>
      <c r="H905" s="109" t="s">
        <v>5832</v>
      </c>
      <c r="I905" s="109" t="s">
        <v>5265</v>
      </c>
      <c r="J905" s="109" t="s">
        <v>152</v>
      </c>
      <c r="K905" s="98" t="s">
        <v>5833</v>
      </c>
      <c r="L905" s="109" t="s">
        <v>5265</v>
      </c>
      <c r="M905" s="109" t="s">
        <v>5201</v>
      </c>
      <c r="N905" s="109" t="s">
        <v>32</v>
      </c>
      <c r="O905" s="109" t="s">
        <v>5834</v>
      </c>
      <c r="P905" s="109" t="s">
        <v>760</v>
      </c>
      <c r="Q905" s="109" t="s">
        <v>5835</v>
      </c>
      <c r="R905" s="109" t="s">
        <v>100</v>
      </c>
      <c r="S905" s="25" t="s">
        <v>5119</v>
      </c>
      <c r="T905" s="109"/>
      <c r="U905" s="109" t="str">
        <f t="shared" si="14"/>
        <v>39089: Lassegue, said to be deeply religious, scholarly, and with a history of mental health issues, was a former schoolteacher who struggled with police in the kitchen of a relative's house after he'd begun to act unpredictably. Concerned family members called 911. Lassegue agreed to be handcuffed, but lashed out at the last minute, which caused him to be tasered. He collapsed shortly afterward and did not regain consciousness. http://www.nytimes.com/2007/01/09/nyregion/09dead.html?fta=y</v>
      </c>
      <c r="V905" s="98"/>
      <c r="W905" s="109">
        <v>908.1</v>
      </c>
      <c r="X905" s="109"/>
      <c r="Y905" s="109"/>
      <c r="Z905" s="109"/>
      <c r="AA905" s="109"/>
      <c r="AB905" s="109"/>
      <c r="AC905" s="113"/>
      <c r="AD905" s="29"/>
      <c r="AE905" s="29"/>
      <c r="AF905" s="29"/>
      <c r="AG905" s="65"/>
    </row>
    <row r="906" spans="1:33" ht="12">
      <c r="A906" s="30">
        <v>41906</v>
      </c>
      <c r="B906" s="109" t="s">
        <v>5836</v>
      </c>
      <c r="C906" s="121">
        <v>19</v>
      </c>
      <c r="D906" s="109" t="s">
        <v>23</v>
      </c>
      <c r="E906" s="60" t="s">
        <v>82</v>
      </c>
      <c r="F906" s="109"/>
      <c r="G906" s="42">
        <v>37622</v>
      </c>
      <c r="H906" s="109" t="s">
        <v>5837</v>
      </c>
      <c r="I906" s="109" t="s">
        <v>151</v>
      </c>
      <c r="J906" s="109" t="s">
        <v>152</v>
      </c>
      <c r="K906" s="98" t="s">
        <v>5838</v>
      </c>
      <c r="L906" s="109" t="s">
        <v>154</v>
      </c>
      <c r="M906" s="109" t="s">
        <v>5201</v>
      </c>
      <c r="N906" s="109" t="s">
        <v>32</v>
      </c>
      <c r="O906" s="109" t="s">
        <v>5839</v>
      </c>
      <c r="P906" s="109" t="s">
        <v>58</v>
      </c>
      <c r="Q906" s="109" t="s">
        <v>5840</v>
      </c>
      <c r="R906" s="109" t="s">
        <v>80</v>
      </c>
      <c r="S906" s="25" t="s">
        <v>5119</v>
      </c>
      <c r="T906" s="109"/>
      <c r="U906" s="109" t="str">
        <f t="shared" si="14"/>
        <v>37622: Officers patrolling the Seth Low housing project observed Nixon firing a handgun, possibly into the air for New Years Eve. According to the officers Nixon fired on them; they fired back and killed him. He'd been named in an officer-involved shooting three years prior. http://www.nytimes.com/2003/01/02/nyregion/2-dead-after-firing-at-officers-police-say.html</v>
      </c>
      <c r="V906" s="98"/>
      <c r="W906" s="109">
        <v>909.1</v>
      </c>
      <c r="X906" s="109"/>
      <c r="Y906" s="109"/>
      <c r="Z906" s="109"/>
      <c r="AA906" s="109"/>
      <c r="AB906" s="109"/>
      <c r="AC906" s="113"/>
      <c r="AD906" s="29"/>
      <c r="AE906" s="29"/>
      <c r="AF906" s="29"/>
      <c r="AG906" s="65"/>
    </row>
    <row r="907" spans="1:33" ht="12">
      <c r="A907" s="30">
        <v>41906</v>
      </c>
      <c r="B907" s="109" t="s">
        <v>5841</v>
      </c>
      <c r="C907" s="121">
        <v>18</v>
      </c>
      <c r="D907" s="109" t="s">
        <v>23</v>
      </c>
      <c r="E907" s="60" t="s">
        <v>82</v>
      </c>
      <c r="F907" s="109"/>
      <c r="G907" s="42">
        <v>37453</v>
      </c>
      <c r="H907" s="109" t="s">
        <v>5842</v>
      </c>
      <c r="I907" s="109" t="s">
        <v>5843</v>
      </c>
      <c r="J907" s="109" t="s">
        <v>152</v>
      </c>
      <c r="K907" s="98" t="s">
        <v>5844</v>
      </c>
      <c r="L907" s="109" t="s">
        <v>5845</v>
      </c>
      <c r="M907" s="109" t="s">
        <v>5846</v>
      </c>
      <c r="N907" s="109" t="s">
        <v>32</v>
      </c>
      <c r="O907" s="109" t="s">
        <v>5847</v>
      </c>
      <c r="P907" s="109" t="s">
        <v>58</v>
      </c>
      <c r="Q907" s="109" t="s">
        <v>5848</v>
      </c>
      <c r="R907" s="109" t="s">
        <v>80</v>
      </c>
      <c r="S907" s="25" t="s">
        <v>5119</v>
      </c>
      <c r="T907" s="109"/>
      <c r="U907" s="109" t="str">
        <f t="shared" si="14"/>
        <v>37453: Aldridge was identified as a suspect in the armed robbery of a nearby liquor store around 9 a.m.. Officers from five agencies gave chase, cornered Aldridge, and shot him "an undetermined number of times." He was declared dead by 1 p.m. https://groups.yahoo.com/neo/groups/stop-polabuse/conversations/topics/11675</v>
      </c>
      <c r="V907" s="98"/>
      <c r="W907" s="109">
        <v>910.1</v>
      </c>
      <c r="X907" s="109"/>
      <c r="Y907" s="109"/>
      <c r="Z907" s="109"/>
      <c r="AA907" s="109"/>
      <c r="AB907" s="109"/>
      <c r="AC907" s="113"/>
      <c r="AD907" s="29"/>
      <c r="AE907" s="29"/>
      <c r="AF907" s="29"/>
      <c r="AG907" s="65"/>
    </row>
    <row r="908" spans="1:33" ht="12">
      <c r="A908" s="30">
        <v>41906</v>
      </c>
      <c r="B908" s="109" t="s">
        <v>5849</v>
      </c>
      <c r="C908" s="121">
        <v>47</v>
      </c>
      <c r="D908" s="109" t="s">
        <v>23</v>
      </c>
      <c r="E908" s="60" t="s">
        <v>82</v>
      </c>
      <c r="F908" s="109"/>
      <c r="G908" s="42">
        <v>39465</v>
      </c>
      <c r="H908" s="109" t="s">
        <v>5850</v>
      </c>
      <c r="I908" s="109" t="s">
        <v>5817</v>
      </c>
      <c r="J908" s="109" t="s">
        <v>152</v>
      </c>
      <c r="K908" s="98" t="s">
        <v>5851</v>
      </c>
      <c r="L908" s="109" t="s">
        <v>1892</v>
      </c>
      <c r="M908" s="109" t="s">
        <v>5201</v>
      </c>
      <c r="N908" s="109" t="s">
        <v>262</v>
      </c>
      <c r="O908" s="109" t="s">
        <v>5852</v>
      </c>
      <c r="P908" s="109" t="s">
        <v>760</v>
      </c>
      <c r="Q908" s="109" t="s">
        <v>5853</v>
      </c>
      <c r="R908" s="109" t="s">
        <v>100</v>
      </c>
      <c r="S908" s="25" t="s">
        <v>5119</v>
      </c>
      <c r="T908" s="109"/>
      <c r="U908" s="109" t="str">
        <f t="shared" si="14"/>
        <v>39465: Police and EMTs attempting to corral a 6-foot, 300-lbs, naked and emotionally disturbed Hanrahan running the streets of northeast Staten Island had some degree of success, until they told him he was bound for the hospital. Then he began to violently resist. Officers tasered him, then loaded him into an ambulance. He lost consciousness and died on the way in. http://www.silive.com/news/index.ssf/2008/01/man_dies_during_struggle_with.html</v>
      </c>
      <c r="V908" s="98"/>
      <c r="W908" s="109">
        <v>911.1</v>
      </c>
      <c r="X908" s="109"/>
      <c r="Y908" s="109"/>
      <c r="Z908" s="109"/>
      <c r="AA908" s="109"/>
      <c r="AB908" s="109"/>
      <c r="AC908" s="113"/>
      <c r="AD908" s="29"/>
      <c r="AE908" s="29"/>
      <c r="AF908" s="29"/>
      <c r="AG908" s="65"/>
    </row>
    <row r="909" spans="1:33" ht="12">
      <c r="A909" s="30">
        <v>41906</v>
      </c>
      <c r="B909" s="109" t="s">
        <v>5854</v>
      </c>
      <c r="C909" s="121">
        <v>27</v>
      </c>
      <c r="D909" s="109" t="s">
        <v>23</v>
      </c>
      <c r="E909" s="60" t="s">
        <v>82</v>
      </c>
      <c r="F909" s="109"/>
      <c r="G909" s="42">
        <v>40785</v>
      </c>
      <c r="H909" s="109" t="s">
        <v>5855</v>
      </c>
      <c r="I909" s="109" t="s">
        <v>5694</v>
      </c>
      <c r="J909" s="109" t="s">
        <v>152</v>
      </c>
      <c r="K909" s="98" t="s">
        <v>5856</v>
      </c>
      <c r="L909" s="109" t="s">
        <v>5299</v>
      </c>
      <c r="M909" s="109" t="s">
        <v>5857</v>
      </c>
      <c r="N909" s="109" t="s">
        <v>262</v>
      </c>
      <c r="O909" s="109" t="s">
        <v>5858</v>
      </c>
      <c r="P909" s="109" t="s">
        <v>760</v>
      </c>
      <c r="Q909" s="109" t="s">
        <v>5859</v>
      </c>
      <c r="R909" s="109" t="s">
        <v>80</v>
      </c>
      <c r="S909" s="25" t="s">
        <v>5119</v>
      </c>
      <c r="T909" s="109"/>
      <c r="U909" s="109" t="str">
        <f t="shared" si="14"/>
        <v>40785: Nine officers hogtied Koscielniak, pinned him to the ground and tasered him twelve times in a row in an attempted to subdue him. The coroner attributed his death to cocaine use, heart disease, and "excited delirium". http://www.buffalonews.com/city-region/federal-court/woman-sues-lancaster-police-for-boyfriends-taser-death-20130816</v>
      </c>
      <c r="V909" s="98"/>
      <c r="W909" s="109">
        <v>912.1</v>
      </c>
      <c r="X909" s="109"/>
      <c r="Y909" s="109"/>
      <c r="Z909" s="109"/>
      <c r="AA909" s="109"/>
      <c r="AB909" s="109"/>
      <c r="AC909" s="113"/>
      <c r="AD909" s="29"/>
      <c r="AE909" s="29"/>
      <c r="AF909" s="29"/>
      <c r="AG909" s="65"/>
    </row>
    <row r="910" spans="1:33" ht="12">
      <c r="A910" s="30">
        <v>41906</v>
      </c>
      <c r="B910" s="109" t="s">
        <v>5860</v>
      </c>
      <c r="C910" s="121">
        <v>87</v>
      </c>
      <c r="D910" s="109" t="s">
        <v>91</v>
      </c>
      <c r="E910" s="60" t="s">
        <v>40</v>
      </c>
      <c r="F910" s="109" t="s">
        <v>5861</v>
      </c>
      <c r="G910" s="42">
        <v>40367</v>
      </c>
      <c r="H910" s="109" t="s">
        <v>5862</v>
      </c>
      <c r="I910" s="109" t="s">
        <v>5863</v>
      </c>
      <c r="J910" s="109" t="s">
        <v>2035</v>
      </c>
      <c r="K910" s="98" t="s">
        <v>5864</v>
      </c>
      <c r="L910" s="109" t="s">
        <v>5186</v>
      </c>
      <c r="M910" s="109" t="s">
        <v>5865</v>
      </c>
      <c r="N910" s="109" t="s">
        <v>262</v>
      </c>
      <c r="O910" s="109" t="s">
        <v>5866</v>
      </c>
      <c r="P910" s="109" t="s">
        <v>760</v>
      </c>
      <c r="Q910" s="109" t="s">
        <v>5867</v>
      </c>
      <c r="R910" s="109" t="s">
        <v>80</v>
      </c>
      <c r="S910" s="25" t="s">
        <v>5119</v>
      </c>
      <c r="T910" s="109"/>
      <c r="U910" s="109" t="str">
        <f t="shared" si="14"/>
        <v>40367: Owens, 87, died after reaching for a handgun and being hit with a police stun gun. http://www.oregonlive.com/clackamascounty/index.ssf/2010/07/elderly_armed_woman_tasered_by.html</v>
      </c>
      <c r="V910" s="98"/>
      <c r="W910" s="109">
        <v>913.1</v>
      </c>
      <c r="X910" s="109"/>
      <c r="Y910" s="109"/>
      <c r="Z910" s="109"/>
      <c r="AA910" s="109"/>
      <c r="AB910" s="109"/>
      <c r="AC910" s="113"/>
      <c r="AD910" s="29"/>
      <c r="AE910" s="29"/>
      <c r="AF910" s="29"/>
      <c r="AG910" s="65"/>
    </row>
    <row r="911" spans="1:33" ht="12">
      <c r="A911" s="30">
        <v>41907</v>
      </c>
      <c r="B911" s="109" t="s">
        <v>5868</v>
      </c>
      <c r="C911" s="121">
        <v>25</v>
      </c>
      <c r="D911" s="109" t="s">
        <v>23</v>
      </c>
      <c r="E911" s="60" t="s">
        <v>40</v>
      </c>
      <c r="F911" s="109"/>
      <c r="G911" s="42">
        <v>38894</v>
      </c>
      <c r="H911" s="109" t="s">
        <v>5869</v>
      </c>
      <c r="I911" s="109" t="s">
        <v>5870</v>
      </c>
      <c r="J911" s="109" t="s">
        <v>152</v>
      </c>
      <c r="K911" s="98" t="s">
        <v>5871</v>
      </c>
      <c r="L911" s="109" t="s">
        <v>5445</v>
      </c>
      <c r="M911" s="109" t="s">
        <v>5872</v>
      </c>
      <c r="N911" s="109" t="s">
        <v>32</v>
      </c>
      <c r="O911" s="109" t="s">
        <v>5873</v>
      </c>
      <c r="P911" s="109" t="s">
        <v>58</v>
      </c>
      <c r="Q911" s="109" t="s">
        <v>5874</v>
      </c>
      <c r="R911" s="109" t="s">
        <v>80</v>
      </c>
      <c r="S911" s="25" t="s">
        <v>5875</v>
      </c>
      <c r="T911" s="109"/>
      <c r="U911" s="109" t="str">
        <f t="shared" si="14"/>
        <v>38894: Police on special assignment in the search for a fugitive shot and killed Horton after he fled a traffic stop, by State Trooper Sean Pierce. http://www.policeone.com/officer-shootings/articles/1180135-N-Y-trooper-details-shooting-rider-while-being-dragged-by-ATV/</v>
      </c>
      <c r="V911" s="98"/>
      <c r="W911" s="109">
        <v>914.1</v>
      </c>
      <c r="X911" s="109"/>
      <c r="Y911" s="109"/>
      <c r="Z911" s="109"/>
      <c r="AA911" s="109"/>
      <c r="AB911" s="109"/>
      <c r="AC911" s="113"/>
      <c r="AD911" s="29"/>
      <c r="AE911" s="29"/>
      <c r="AF911" s="29"/>
      <c r="AG911" s="65"/>
    </row>
    <row r="912" spans="1:33" ht="12">
      <c r="A912" s="30">
        <v>41907</v>
      </c>
      <c r="B912" s="109" t="s">
        <v>5876</v>
      </c>
      <c r="C912" s="121">
        <v>17</v>
      </c>
      <c r="D912" s="109" t="s">
        <v>23</v>
      </c>
      <c r="E912" s="60" t="s">
        <v>82</v>
      </c>
      <c r="F912" s="109"/>
      <c r="G912" s="42">
        <v>41783</v>
      </c>
      <c r="H912" s="109" t="s">
        <v>5877</v>
      </c>
      <c r="I912" s="109" t="s">
        <v>5878</v>
      </c>
      <c r="J912" s="109" t="s">
        <v>1084</v>
      </c>
      <c r="K912" s="98" t="s">
        <v>5879</v>
      </c>
      <c r="L912" s="109" t="s">
        <v>5880</v>
      </c>
      <c r="M912" s="109" t="s">
        <v>5881</v>
      </c>
      <c r="N912" s="109" t="s">
        <v>32</v>
      </c>
      <c r="O912" s="109" t="s">
        <v>5882</v>
      </c>
      <c r="P912" s="109" t="s">
        <v>58</v>
      </c>
      <c r="Q912" s="109" t="s">
        <v>5883</v>
      </c>
      <c r="R912" s="109" t="s">
        <v>100</v>
      </c>
      <c r="S912" s="25" t="s">
        <v>5225</v>
      </c>
      <c r="T912" s="109"/>
      <c r="U912" s="109" t="str">
        <f t="shared" si="14"/>
        <v>41783: 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 http://www.loudountimes.com/news/article/purcellville_teens_shooting_justified</v>
      </c>
      <c r="V912" s="98"/>
      <c r="W912" s="109">
        <v>915.1</v>
      </c>
      <c r="X912" s="109"/>
      <c r="Y912" s="109"/>
      <c r="Z912" s="109"/>
      <c r="AA912" s="109"/>
      <c r="AB912" s="109"/>
      <c r="AC912" s="113"/>
      <c r="AD912" s="29"/>
      <c r="AE912" s="29"/>
      <c r="AF912" s="29"/>
      <c r="AG912" s="65"/>
    </row>
    <row r="913" spans="1:33" ht="12">
      <c r="A913" s="30">
        <v>41907</v>
      </c>
      <c r="B913" s="109" t="s">
        <v>5884</v>
      </c>
      <c r="C913" s="121">
        <v>43</v>
      </c>
      <c r="D913" s="109" t="s">
        <v>23</v>
      </c>
      <c r="E913" s="60" t="s">
        <v>82</v>
      </c>
      <c r="F913" s="109"/>
      <c r="G913" s="42">
        <v>38605</v>
      </c>
      <c r="H913" s="109" t="s">
        <v>5885</v>
      </c>
      <c r="I913" s="109" t="s">
        <v>5265</v>
      </c>
      <c r="J913" s="109" t="s">
        <v>152</v>
      </c>
      <c r="K913" s="98" t="s">
        <v>5886</v>
      </c>
      <c r="L913" s="109" t="s">
        <v>5265</v>
      </c>
      <c r="M913" s="109" t="s">
        <v>5201</v>
      </c>
      <c r="N913" s="109" t="s">
        <v>32</v>
      </c>
      <c r="O913" s="109" t="s">
        <v>5887</v>
      </c>
      <c r="P913" s="109" t="s">
        <v>760</v>
      </c>
      <c r="Q913" s="109" t="s">
        <v>5888</v>
      </c>
      <c r="R913" s="109" t="s">
        <v>80</v>
      </c>
      <c r="S913" s="25" t="s">
        <v>5119</v>
      </c>
      <c r="T913" s="109"/>
      <c r="U913" s="109" t="str">
        <f t="shared" si="14"/>
        <v>38605: Mendez threatened an NYPD transit officer with an 8-inch steak knife in a Queens subway station. When he ignored commands to drop his weapon, the officer fatally shot him with a single bullet to the chest. http://www.nydailynews.com/archives/news/man-slain-identified-article-1.615415</v>
      </c>
      <c r="V913" s="98"/>
      <c r="W913" s="109">
        <v>916.1</v>
      </c>
      <c r="X913" s="109"/>
      <c r="Y913" s="109"/>
      <c r="Z913" s="109"/>
      <c r="AA913" s="109"/>
      <c r="AB913" s="109"/>
      <c r="AC913" s="113"/>
      <c r="AD913" s="29"/>
      <c r="AE913" s="29"/>
      <c r="AF913" s="29"/>
      <c r="AG913" s="65"/>
    </row>
    <row r="914" spans="1:33" ht="12">
      <c r="A914" s="30">
        <v>41907</v>
      </c>
      <c r="B914" s="109" t="s">
        <v>5889</v>
      </c>
      <c r="C914" s="121">
        <v>19</v>
      </c>
      <c r="D914" s="109" t="s">
        <v>23</v>
      </c>
      <c r="E914" s="60" t="s">
        <v>24</v>
      </c>
      <c r="F914" s="109" t="s">
        <v>5890</v>
      </c>
      <c r="G914" s="42">
        <v>38251</v>
      </c>
      <c r="H914" s="109" t="s">
        <v>5891</v>
      </c>
      <c r="I914" s="109" t="s">
        <v>957</v>
      </c>
      <c r="J914" s="109" t="s">
        <v>64</v>
      </c>
      <c r="K914" s="98" t="s">
        <v>5892</v>
      </c>
      <c r="L914" s="109" t="s">
        <v>958</v>
      </c>
      <c r="M914" s="109" t="s">
        <v>5893</v>
      </c>
      <c r="N914" s="109" t="s">
        <v>1589</v>
      </c>
      <c r="O914" s="109" t="s">
        <v>5894</v>
      </c>
      <c r="P914" s="109" t="s">
        <v>58</v>
      </c>
      <c r="Q914" s="109" t="s">
        <v>5895</v>
      </c>
      <c r="R914" s="109" t="s">
        <v>80</v>
      </c>
      <c r="S914" s="25" t="s">
        <v>5119</v>
      </c>
      <c r="T914" s="109"/>
      <c r="U914" s="109" t="str">
        <f t="shared" si="14"/>
        <v>38251: Three Marietta police responded to a late-afternoon call to an apartment building parking lot on reports of drug dealing. They arrested four men, one purely for complaining about their treatment of Johnson, who they continued to beat when he was prone on the ground, and who they kept in a choke hold while cuffed. Johnson made it to a holding cell, complained of illness, and died. His mother was not allowed to view his body. http://www.prisontalk.com/forums/archive/index.php/t-80025.html</v>
      </c>
      <c r="V914" s="98"/>
      <c r="W914" s="109">
        <v>917.1</v>
      </c>
      <c r="X914" s="109"/>
      <c r="Y914" s="109"/>
      <c r="Z914" s="109"/>
      <c r="AA914" s="109"/>
      <c r="AB914" s="109"/>
      <c r="AC914" s="113"/>
      <c r="AD914" s="29"/>
      <c r="AE914" s="29"/>
      <c r="AF914" s="29"/>
      <c r="AG914" s="65"/>
    </row>
    <row r="915" spans="1:33" ht="12">
      <c r="A915" s="30">
        <v>41907</v>
      </c>
      <c r="B915" s="109" t="s">
        <v>5896</v>
      </c>
      <c r="C915" s="121">
        <v>79</v>
      </c>
      <c r="D915" s="109" t="s">
        <v>23</v>
      </c>
      <c r="E915" s="60" t="s">
        <v>40</v>
      </c>
      <c r="F915" s="109" t="s">
        <v>5897</v>
      </c>
      <c r="G915" s="42">
        <v>40325</v>
      </c>
      <c r="H915" s="109" t="s">
        <v>5898</v>
      </c>
      <c r="I915" s="109" t="s">
        <v>5899</v>
      </c>
      <c r="J915" s="109" t="s">
        <v>152</v>
      </c>
      <c r="K915" s="98" t="s">
        <v>5900</v>
      </c>
      <c r="L915" s="109" t="s">
        <v>5901</v>
      </c>
      <c r="M915" s="109" t="s">
        <v>5902</v>
      </c>
      <c r="N915" s="109" t="s">
        <v>32</v>
      </c>
      <c r="O915" s="109" t="s">
        <v>5903</v>
      </c>
      <c r="P915" s="109" t="s">
        <v>58</v>
      </c>
      <c r="Q915" s="109" t="s">
        <v>5904</v>
      </c>
      <c r="R915" s="109" t="s">
        <v>80</v>
      </c>
      <c r="S915" s="25" t="s">
        <v>5119</v>
      </c>
      <c r="T915" s="109"/>
      <c r="U915" s="109" t="str">
        <f t="shared" si="14"/>
        <v>40325: Dickan carried a list of six AT&amp;T employees in his pocket as he walked into its retail outlet, where he'd been previously banned. He shot his first victim in the stomach, then an off-duty officer from a nearby city coincidentally in the store fatally shot him. http://www.uticaod.com/article/20100527/News/305279879</v>
      </c>
      <c r="V915" s="98"/>
      <c r="W915" s="109">
        <v>918.1</v>
      </c>
      <c r="X915" s="109"/>
      <c r="Y915" s="109"/>
      <c r="Z915" s="109"/>
      <c r="AA915" s="109"/>
      <c r="AB915" s="109"/>
      <c r="AC915" s="113"/>
      <c r="AD915" s="29"/>
      <c r="AE915" s="29"/>
      <c r="AF915" s="29"/>
      <c r="AG915" s="65"/>
    </row>
    <row r="916" spans="1:33" ht="12">
      <c r="A916" s="30">
        <v>41907</v>
      </c>
      <c r="B916" s="109" t="s">
        <v>5905</v>
      </c>
      <c r="C916" s="121">
        <v>54</v>
      </c>
      <c r="D916" s="109" t="s">
        <v>91</v>
      </c>
      <c r="E916" s="60" t="s">
        <v>24</v>
      </c>
      <c r="F916" s="109" t="s">
        <v>5906</v>
      </c>
      <c r="G916" s="42">
        <v>38779</v>
      </c>
      <c r="H916" s="109" t="s">
        <v>5907</v>
      </c>
      <c r="I916" s="109" t="s">
        <v>5908</v>
      </c>
      <c r="J916" s="109" t="s">
        <v>152</v>
      </c>
      <c r="K916" s="98" t="s">
        <v>5909</v>
      </c>
      <c r="L916" s="109" t="s">
        <v>2116</v>
      </c>
      <c r="M916" s="109" t="s">
        <v>5910</v>
      </c>
      <c r="N916" s="109" t="s">
        <v>32</v>
      </c>
      <c r="O916" s="109" t="s">
        <v>5911</v>
      </c>
      <c r="P916" s="109" t="s">
        <v>760</v>
      </c>
      <c r="Q916" s="109" t="s">
        <v>5912</v>
      </c>
      <c r="R916" s="109" t="s">
        <v>100</v>
      </c>
      <c r="S916" s="25" t="s">
        <v>5119</v>
      </c>
      <c r="T916" s="109"/>
      <c r="U916" s="109" t="str">
        <f t="shared" si="14"/>
        <v>38779: Just after midnight police were called to a domestic dispute involving Thompson, who had had 15 police contacts since the 1990s for mental health issues. After making incoherent statements she went for a knife in the kitchen drawer and lunged at the two officers, who fatally shot her. Thompson's husband and daughter supported the police version of events. http://rochester.twcnews.com/content/news/335474/rpd-officer-shoots--kills-woman/</v>
      </c>
      <c r="V916" s="98"/>
      <c r="W916" s="109">
        <v>919.1</v>
      </c>
      <c r="X916" s="109"/>
      <c r="Y916" s="109"/>
      <c r="Z916" s="109"/>
      <c r="AA916" s="109"/>
      <c r="AB916" s="109"/>
      <c r="AC916" s="113"/>
      <c r="AD916" s="29"/>
      <c r="AE916" s="29"/>
      <c r="AF916" s="29"/>
      <c r="AG916" s="65"/>
    </row>
    <row r="917" spans="1:33" ht="12">
      <c r="A917" s="30">
        <v>41907</v>
      </c>
      <c r="B917" s="109" t="s">
        <v>5913</v>
      </c>
      <c r="C917" s="121">
        <v>61</v>
      </c>
      <c r="D917" s="109" t="s">
        <v>23</v>
      </c>
      <c r="E917" s="60" t="s">
        <v>40</v>
      </c>
      <c r="F917" s="109" t="s">
        <v>5914</v>
      </c>
      <c r="G917" s="42">
        <v>41461</v>
      </c>
      <c r="H917" s="109" t="s">
        <v>5915</v>
      </c>
      <c r="I917" s="109" t="s">
        <v>151</v>
      </c>
      <c r="J917" s="109" t="s">
        <v>152</v>
      </c>
      <c r="K917" s="98" t="s">
        <v>5916</v>
      </c>
      <c r="L917" s="109" t="s">
        <v>154</v>
      </c>
      <c r="M917" s="109" t="s">
        <v>5201</v>
      </c>
      <c r="N917" s="109" t="s">
        <v>314</v>
      </c>
      <c r="O917" s="109" t="s">
        <v>5917</v>
      </c>
      <c r="P917" s="109" t="s">
        <v>760</v>
      </c>
      <c r="Q917" s="109" t="s">
        <v>5918</v>
      </c>
      <c r="R917" s="109" t="s">
        <v>80</v>
      </c>
      <c r="S917" s="25" t="s">
        <v>5119</v>
      </c>
      <c r="T917" s="109"/>
      <c r="U917" s="109" t="str">
        <f t="shared" si="14"/>
        <v>41461: The 61-year-old Spanish teacher Coss was legally crossing the street in daylight when struck by a marked police van making a left turn. The driver was seen by witnesses to be on her cell phone. She refused to surrender the phone, and no charges were contemplated. http://www.streetsblog.org/2013/07/10/will-the-rule-of-two-trigger-hynes-probe-into-the-death-of-felix-coss/</v>
      </c>
      <c r="V917" s="98"/>
      <c r="W917" s="109">
        <v>920.1</v>
      </c>
      <c r="X917" s="109"/>
      <c r="Y917" s="109"/>
      <c r="Z917" s="109"/>
      <c r="AA917" s="109"/>
      <c r="AB917" s="109"/>
      <c r="AC917" s="113"/>
      <c r="AD917" s="29"/>
      <c r="AE917" s="29"/>
      <c r="AF917" s="29"/>
      <c r="AG917" s="65"/>
    </row>
    <row r="918" spans="1:33" ht="12">
      <c r="A918" s="30">
        <v>41907</v>
      </c>
      <c r="B918" s="109" t="s">
        <v>5919</v>
      </c>
      <c r="C918" s="121">
        <v>16</v>
      </c>
      <c r="D918" s="109" t="s">
        <v>23</v>
      </c>
      <c r="E918" s="60" t="s">
        <v>40</v>
      </c>
      <c r="F918" s="109" t="s">
        <v>5920</v>
      </c>
      <c r="G918" s="42">
        <v>39202</v>
      </c>
      <c r="H918" s="109" t="s">
        <v>5921</v>
      </c>
      <c r="I918" s="109" t="s">
        <v>1756</v>
      </c>
      <c r="J918" s="109" t="s">
        <v>1757</v>
      </c>
      <c r="K918" s="98" t="s">
        <v>5922</v>
      </c>
      <c r="L918" s="109" t="s">
        <v>491</v>
      </c>
      <c r="M918" s="109" t="s">
        <v>5923</v>
      </c>
      <c r="N918" s="109" t="s">
        <v>32</v>
      </c>
      <c r="O918" s="109" t="s">
        <v>5924</v>
      </c>
      <c r="P918" s="109" t="s">
        <v>58</v>
      </c>
      <c r="Q918" s="109" t="s">
        <v>5925</v>
      </c>
      <c r="R918" s="109" t="s">
        <v>80</v>
      </c>
      <c r="S918" s="25" t="s">
        <v>5119</v>
      </c>
      <c r="T918" s="109"/>
      <c r="U918" s="109" t="str">
        <f t="shared" si="14"/>
        <v>39202: Harlow was one of two youths spotted burglarizing a house in the evening. The other fled; an officer chased Harlow into the woods where -- according to the police account -- Harlow produced a handgun and the officer was forced to shoot him to death. http://www.wave3.com/story/6454049/more-questions-than-answers-for-family-of-teen-killed-by-lmpd-officer</v>
      </c>
      <c r="V918" s="98"/>
      <c r="W918" s="109">
        <v>921.1</v>
      </c>
      <c r="X918" s="109"/>
      <c r="Y918" s="109"/>
      <c r="Z918" s="109"/>
      <c r="AA918" s="109"/>
      <c r="AB918" s="109"/>
      <c r="AC918" s="113"/>
      <c r="AD918" s="29"/>
      <c r="AE918" s="29"/>
      <c r="AF918" s="29"/>
      <c r="AG918" s="65"/>
    </row>
    <row r="919" spans="1:33" ht="12">
      <c r="A919" s="30">
        <v>41907</v>
      </c>
      <c r="B919" s="109" t="s">
        <v>5926</v>
      </c>
      <c r="C919" s="121">
        <v>42</v>
      </c>
      <c r="D919" s="109" t="s">
        <v>23</v>
      </c>
      <c r="E919" s="60" t="s">
        <v>82</v>
      </c>
      <c r="F919" s="109"/>
      <c r="G919" s="42">
        <v>38315</v>
      </c>
      <c r="H919" s="109" t="s">
        <v>5927</v>
      </c>
      <c r="I919" s="109" t="s">
        <v>5928</v>
      </c>
      <c r="J919" s="109" t="s">
        <v>152</v>
      </c>
      <c r="K919" s="98" t="s">
        <v>5929</v>
      </c>
      <c r="L919" s="109" t="s">
        <v>5930</v>
      </c>
      <c r="M919" s="109" t="s">
        <v>5931</v>
      </c>
      <c r="N919" s="109" t="s">
        <v>32</v>
      </c>
      <c r="O919" s="109" t="s">
        <v>5932</v>
      </c>
      <c r="P919" s="109" t="s">
        <v>760</v>
      </c>
      <c r="Q919" s="109" t="s">
        <v>5933</v>
      </c>
      <c r="R919" s="109" t="s">
        <v>80</v>
      </c>
      <c r="S919" s="25" t="s">
        <v>5119</v>
      </c>
      <c r="T919" s="109"/>
      <c r="U919" s="109" t="str">
        <f t="shared" si="14"/>
        <v>38315: Two officers attempting to serve a warrant on O'Connor at his house were fired on. One was wounded in the arm and chest. Officers returned fire and fatally shot O'Connor. http://www.policeone.com/SWAT/articles/94500-Upstate-N-Y-Police-Grapple-With-Deadly-Force-Issues-Shootout-Brings-Matter-to-Light/</v>
      </c>
      <c r="V919" s="98"/>
      <c r="W919" s="109">
        <v>922.1</v>
      </c>
      <c r="X919" s="109"/>
      <c r="Y919" s="109"/>
      <c r="Z919" s="109"/>
      <c r="AA919" s="109"/>
      <c r="AB919" s="109"/>
      <c r="AC919" s="113"/>
      <c r="AD919" s="29"/>
      <c r="AE919" s="29"/>
      <c r="AF919" s="29"/>
      <c r="AG919" s="65"/>
    </row>
    <row r="920" spans="1:33" ht="12">
      <c r="A920" s="30">
        <v>41907</v>
      </c>
      <c r="B920" s="109" t="s">
        <v>5934</v>
      </c>
      <c r="C920" s="121">
        <v>62</v>
      </c>
      <c r="D920" s="109" t="s">
        <v>23</v>
      </c>
      <c r="E920" s="60" t="s">
        <v>40</v>
      </c>
      <c r="F920" s="109"/>
      <c r="G920" s="42">
        <v>39067</v>
      </c>
      <c r="H920" s="109" t="s">
        <v>5935</v>
      </c>
      <c r="I920" s="109" t="s">
        <v>1474</v>
      </c>
      <c r="J920" s="109" t="s">
        <v>152</v>
      </c>
      <c r="K920" s="98" t="s">
        <v>5936</v>
      </c>
      <c r="L920" s="109" t="s">
        <v>1474</v>
      </c>
      <c r="M920" s="109" t="s">
        <v>5201</v>
      </c>
      <c r="N920" s="109" t="s">
        <v>32</v>
      </c>
      <c r="O920" s="109" t="s">
        <v>5937</v>
      </c>
      <c r="P920" s="109" t="s">
        <v>760</v>
      </c>
      <c r="Q920" s="109" t="s">
        <v>5938</v>
      </c>
      <c r="R920" s="109" t="s">
        <v>80</v>
      </c>
      <c r="S920" s="25" t="s">
        <v>5119</v>
      </c>
      <c r="T920" s="109"/>
      <c r="U920" s="109" t="str">
        <f t="shared" si="14"/>
        <v>39067: The neighbors of Dimitriev called police, warning of a man with an axe in their courtyard. When officers arrived they heard Dimitriev threaten the life of his 41-year-old son. After a confrontation on his sixth-story fire escape, where the victim refused to drop his weapon, officers fatally shot him three times in the chest. http://gothamist.com/2006/12/17/cops_fatally_sh.php</v>
      </c>
      <c r="V920" s="98"/>
      <c r="W920" s="109">
        <v>923.1</v>
      </c>
      <c r="X920" s="109"/>
      <c r="Y920" s="109"/>
      <c r="Z920" s="109"/>
      <c r="AA920" s="109"/>
      <c r="AB920" s="109"/>
      <c r="AC920" s="113"/>
      <c r="AD920" s="29"/>
      <c r="AE920" s="29"/>
      <c r="AF920" s="29"/>
      <c r="AG920" s="65"/>
    </row>
    <row r="921" spans="1:33" ht="12">
      <c r="A921" s="30">
        <v>41907</v>
      </c>
      <c r="B921" s="109" t="s">
        <v>5939</v>
      </c>
      <c r="C921" s="121">
        <v>25</v>
      </c>
      <c r="D921" s="109" t="s">
        <v>23</v>
      </c>
      <c r="E921" s="60" t="s">
        <v>82</v>
      </c>
      <c r="F921" s="109"/>
      <c r="G921" s="42">
        <v>36714</v>
      </c>
      <c r="H921" s="109" t="s">
        <v>5940</v>
      </c>
      <c r="I921" s="109" t="s">
        <v>5265</v>
      </c>
      <c r="J921" s="109" t="s">
        <v>152</v>
      </c>
      <c r="K921" s="98" t="s">
        <v>5941</v>
      </c>
      <c r="L921" s="109" t="s">
        <v>5265</v>
      </c>
      <c r="M921" s="109" t="s">
        <v>5201</v>
      </c>
      <c r="N921" s="109" t="s">
        <v>32</v>
      </c>
      <c r="O921" s="109" t="s">
        <v>5942</v>
      </c>
      <c r="P921" s="109" t="s">
        <v>760</v>
      </c>
      <c r="Q921" s="109" t="s">
        <v>5943</v>
      </c>
      <c r="R921" s="109" t="s">
        <v>80</v>
      </c>
      <c r="S921" s="25" t="s">
        <v>5119</v>
      </c>
      <c r="T921" s="109"/>
      <c r="U921" s="109" t="str">
        <f t="shared" si="14"/>
        <v>36714: Investigators were "baffled" by the actions of Cisco, a chef with no previous record of police contact, who jumped out of a car moving at 40 MPH on a major highway. Rolling on the pavement, accumulating some significant injuries, he then attacked two off-duty officers who had stopped to help him. Although unarmed Cisco mounted a severe assault. The officers fatally shot him four times. http://www.nytimes.com/2000/07/09/nyregion/actions-of-man-killed-by-police-baffle-investigators.html</v>
      </c>
      <c r="V921" s="98"/>
      <c r="W921" s="109">
        <v>924.1</v>
      </c>
      <c r="X921" s="109"/>
      <c r="Y921" s="109"/>
      <c r="Z921" s="109"/>
      <c r="AA921" s="109"/>
      <c r="AB921" s="109"/>
      <c r="AC921" s="113"/>
      <c r="AD921" s="29"/>
      <c r="AE921" s="29"/>
      <c r="AF921" s="29"/>
      <c r="AG921" s="65"/>
    </row>
    <row r="922" spans="1:33" ht="12">
      <c r="A922" s="30">
        <v>41907</v>
      </c>
      <c r="B922" s="109" t="s">
        <v>5944</v>
      </c>
      <c r="C922" s="121">
        <v>48</v>
      </c>
      <c r="D922" s="109" t="s">
        <v>23</v>
      </c>
      <c r="E922" s="60" t="s">
        <v>82</v>
      </c>
      <c r="F922" s="109"/>
      <c r="G922" s="42">
        <v>41102</v>
      </c>
      <c r="H922" s="109" t="s">
        <v>5945</v>
      </c>
      <c r="I922" s="109" t="s">
        <v>5946</v>
      </c>
      <c r="J922" s="109" t="s">
        <v>250</v>
      </c>
      <c r="K922" s="98" t="s">
        <v>5947</v>
      </c>
      <c r="L922" s="109" t="s">
        <v>249</v>
      </c>
      <c r="M922" s="109" t="s">
        <v>5948</v>
      </c>
      <c r="N922" s="109" t="s">
        <v>32</v>
      </c>
      <c r="O922" s="109" t="s">
        <v>5949</v>
      </c>
      <c r="P922" s="109" t="s">
        <v>760</v>
      </c>
      <c r="Q922" s="109" t="s">
        <v>5950</v>
      </c>
      <c r="R922" s="109" t="s">
        <v>80</v>
      </c>
      <c r="S922" s="25" t="s">
        <v>5119</v>
      </c>
      <c r="T922" s="109"/>
      <c r="U922" s="109" t="str">
        <f t="shared" si="14"/>
        <v>41102: Police were serving a search warrant in relation to the attempted murder of a 15-year-old when they encountered Cox at his home, shortly before midnight. Cox's niece was arrested in that house. As a separate matter Cox is said to have confronted police in his upstairs bedroom with a 3-foot sword, and he was shot to death. http://articles.baltimoresun.com/2012-07-13/news/bs-md-co-police-shooting-20120713_1_police-involved-shootings-police-officer-shot-baltimore-county-officers</v>
      </c>
      <c r="V922" s="98"/>
      <c r="W922" s="109">
        <v>925.1</v>
      </c>
      <c r="X922" s="109"/>
      <c r="Y922" s="109"/>
      <c r="Z922" s="109"/>
      <c r="AA922" s="109"/>
      <c r="AB922" s="109"/>
      <c r="AC922" s="113"/>
      <c r="AD922" s="29"/>
      <c r="AE922" s="29"/>
      <c r="AF922" s="29"/>
      <c r="AG922" s="65"/>
    </row>
    <row r="923" spans="1:33" ht="12">
      <c r="A923" s="30">
        <v>41907</v>
      </c>
      <c r="B923" s="109" t="s">
        <v>5951</v>
      </c>
      <c r="C923" s="121">
        <v>54</v>
      </c>
      <c r="D923" s="109" t="s">
        <v>23</v>
      </c>
      <c r="E923" s="60" t="s">
        <v>40</v>
      </c>
      <c r="F923" s="109" t="s">
        <v>5952</v>
      </c>
      <c r="G923" s="42">
        <v>41905</v>
      </c>
      <c r="H923" s="109" t="s">
        <v>5953</v>
      </c>
      <c r="I923" s="109" t="s">
        <v>5954</v>
      </c>
      <c r="J923" s="109" t="s">
        <v>2311</v>
      </c>
      <c r="K923" s="98" t="s">
        <v>5955</v>
      </c>
      <c r="L923" s="109" t="s">
        <v>4590</v>
      </c>
      <c r="M923" s="109" t="s">
        <v>5956</v>
      </c>
      <c r="N923" s="109" t="s">
        <v>32</v>
      </c>
      <c r="O923" s="109" t="s">
        <v>5957</v>
      </c>
      <c r="P923" s="109" t="s">
        <v>323</v>
      </c>
      <c r="Q923" s="109" t="s">
        <v>5958</v>
      </c>
      <c r="R923" s="109" t="s">
        <v>219</v>
      </c>
      <c r="S923" s="28" t="s">
        <v>5225</v>
      </c>
      <c r="T923" s="26"/>
      <c r="U923" s="109" t="str">
        <f t="shared" si="14"/>
        <v>41905: 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 http://qctimes.com/news/local/crime-and-courts/authorities-identify-man-killed-in-officer-involved-shooting/article_a72890f4-107b-57f2-b459-5e6c64323fb4.html</v>
      </c>
      <c r="V923" s="98"/>
      <c r="W923" s="109">
        <v>926.1</v>
      </c>
      <c r="X923" s="109"/>
      <c r="Y923" s="109"/>
      <c r="Z923" s="109"/>
      <c r="AA923" s="109"/>
      <c r="AB923" s="109"/>
      <c r="AC923" s="113"/>
      <c r="AD923" s="29"/>
      <c r="AE923" s="29"/>
      <c r="AF923" s="29"/>
      <c r="AG923" s="65"/>
    </row>
    <row r="924" spans="1:33" ht="12">
      <c r="A924" s="30">
        <v>41908.252858796302</v>
      </c>
      <c r="B924" s="109" t="s">
        <v>5959</v>
      </c>
      <c r="C924" s="121">
        <v>47</v>
      </c>
      <c r="D924" s="109" t="s">
        <v>23</v>
      </c>
      <c r="E924" s="60" t="s">
        <v>82</v>
      </c>
      <c r="F924" s="109"/>
      <c r="G924" s="42">
        <v>37284</v>
      </c>
      <c r="H924" s="109" t="s">
        <v>5960</v>
      </c>
      <c r="I924" s="109" t="s">
        <v>983</v>
      </c>
      <c r="J924" s="109" t="s">
        <v>124</v>
      </c>
      <c r="K924" s="98" t="s">
        <v>5961</v>
      </c>
      <c r="L924" s="109" t="s">
        <v>983</v>
      </c>
      <c r="M924" s="109" t="s">
        <v>985</v>
      </c>
      <c r="N924" s="109" t="s">
        <v>32</v>
      </c>
      <c r="O924" s="109" t="s">
        <v>5962</v>
      </c>
      <c r="P924" s="109" t="s">
        <v>58</v>
      </c>
      <c r="Q924" s="109" t="s">
        <v>5963</v>
      </c>
      <c r="R924" s="109" t="s">
        <v>80</v>
      </c>
      <c r="S924" s="122" t="s">
        <v>5358</v>
      </c>
      <c r="T924" s="31"/>
      <c r="U924" s="109" t="str">
        <f t="shared" si="14"/>
        <v>37284: Sgt. Jason M. Hartman may have pulled Shepard's car over for suspicious behavior or expired tags, or encountered the car parked in a Safeway lot. Patrol Officer Ronald R. Voeller arrived as backup and a struggle ensued with Shepard, who remained in the car. Shepard may have attempted to fire a two-shot Derringer. Hartman struggled on the driver's side to grab Shepard's gun as Voeller hit Shepard's head with a flashlight from the passenger side. Sergeant Marc R. Wheelwright then arrived and shot Shepard in the head. Shepard was later suspected of recent pharmacy drug robberies and several area crimes. Voeller and Wheelwright were awarded Medals of Valor and the Silver Star, respectively. http://news.google.com/newspapers?nid=1314&amp;dat=20020201&amp;id=-ZFXAAAAIBAJ&amp;sjid=e_IDAAAAIBAJ&amp;pg=5208,76970</v>
      </c>
      <c r="V924" s="98"/>
      <c r="W924" s="109">
        <v>927.1</v>
      </c>
      <c r="X924" s="109"/>
      <c r="Y924" s="109"/>
      <c r="Z924" s="109"/>
      <c r="AA924" s="109"/>
      <c r="AB924" s="109"/>
      <c r="AC924" s="113"/>
      <c r="AD924" s="29"/>
      <c r="AE924" s="29"/>
      <c r="AF924" s="29"/>
      <c r="AG924" s="65"/>
    </row>
    <row r="925" spans="1:33" ht="12">
      <c r="A925" s="30">
        <v>41908.262175925898</v>
      </c>
      <c r="B925" s="109" t="s">
        <v>5964</v>
      </c>
      <c r="C925" s="121">
        <v>15</v>
      </c>
      <c r="D925" s="109" t="s">
        <v>23</v>
      </c>
      <c r="E925" s="109" t="s">
        <v>120</v>
      </c>
      <c r="F925" s="109" t="s">
        <v>5965</v>
      </c>
      <c r="G925" s="42">
        <v>37890</v>
      </c>
      <c r="H925" s="109" t="s">
        <v>5966</v>
      </c>
      <c r="I925" s="109" t="s">
        <v>983</v>
      </c>
      <c r="J925" s="109" t="s">
        <v>124</v>
      </c>
      <c r="K925" s="98" t="s">
        <v>5961</v>
      </c>
      <c r="L925" s="109" t="s">
        <v>983</v>
      </c>
      <c r="M925" s="109" t="s">
        <v>985</v>
      </c>
      <c r="N925" s="109" t="s">
        <v>32</v>
      </c>
      <c r="O925" s="109" t="s">
        <v>5967</v>
      </c>
      <c r="P925" s="109" t="s">
        <v>760</v>
      </c>
      <c r="Q925" s="109" t="s">
        <v>5968</v>
      </c>
      <c r="R925" s="109" t="s">
        <v>80</v>
      </c>
      <c r="S925" s="122" t="s">
        <v>5358</v>
      </c>
      <c r="T925" s="31"/>
      <c r="U925" s="109" t="str">
        <f t="shared" si="14"/>
        <v>37890: Michael attended the Idaho School for the Deaf and Blind and wore a hearing aid. Officer Michelle Madsen saw him walking with three adult males near a store where Michael had allegedly stolen a case of beer. When Madsen commanded them to sit on the curb and Michael did not, she may have grabbed his arm to check him for weapons. He pulled a BB gun from his belt, pointed it at her, and threatened to kill her. The three males claim they told Madsen that it was a BB gun and that Michael was deaf. She retreated to her car, commanded him to put the gun down, and pointed her pistol at him. Michael refused to put down the BB gun and may or may not have waved it at Madsen and at bystanders. She shot him once in the face. http://www.spokesmanreview.com/news-story.asp?date=093003&amp;ID=s1418086</v>
      </c>
      <c r="V925" s="98"/>
      <c r="W925" s="109">
        <v>928.1</v>
      </c>
      <c r="X925" s="109"/>
      <c r="Y925" s="109"/>
      <c r="Z925" s="109"/>
      <c r="AA925" s="109"/>
      <c r="AB925" s="109"/>
      <c r="AC925" s="113"/>
      <c r="AD925" s="29"/>
      <c r="AE925" s="29"/>
      <c r="AF925" s="29"/>
      <c r="AG925" s="65"/>
    </row>
    <row r="926" spans="1:33" ht="12">
      <c r="A926" s="30">
        <v>41908</v>
      </c>
      <c r="B926" s="109" t="s">
        <v>5969</v>
      </c>
      <c r="C926" s="121">
        <v>37</v>
      </c>
      <c r="D926" s="109" t="s">
        <v>23</v>
      </c>
      <c r="E926" s="109" t="s">
        <v>82</v>
      </c>
      <c r="F926" s="109"/>
      <c r="G926" s="42">
        <v>36561</v>
      </c>
      <c r="H926" s="109" t="s">
        <v>5970</v>
      </c>
      <c r="I926" s="109" t="s">
        <v>5265</v>
      </c>
      <c r="J926" s="109" t="s">
        <v>152</v>
      </c>
      <c r="K926" s="98" t="s">
        <v>5971</v>
      </c>
      <c r="L926" s="109" t="s">
        <v>5265</v>
      </c>
      <c r="M926" s="109" t="s">
        <v>313</v>
      </c>
      <c r="N926" s="109" t="s">
        <v>32</v>
      </c>
      <c r="O926" s="109" t="s">
        <v>5972</v>
      </c>
      <c r="P926" s="109" t="s">
        <v>58</v>
      </c>
      <c r="Q926" s="109" t="s">
        <v>5973</v>
      </c>
      <c r="R926" s="109" t="s">
        <v>80</v>
      </c>
      <c r="S926" s="122" t="s">
        <v>5119</v>
      </c>
      <c r="T926" s="31"/>
      <c r="U926" s="109" t="str">
        <f t="shared" si="14"/>
        <v>36561: Two officers intercepted Moore in a Queens basement apartment reportedly assaulting his girlfriend with a 9-inch knife. The police stopped him with three shots, fatally striking his arm and right side. The shooting was ruled justified. http://www.nydailynews.com/archives/news/killed-police-bullets-14-fatal-shootings-2000-article-1.887366</v>
      </c>
      <c r="V926" s="98"/>
      <c r="W926" s="109">
        <v>929.1</v>
      </c>
      <c r="X926" s="109"/>
      <c r="Y926" s="109"/>
      <c r="Z926" s="109"/>
      <c r="AA926" s="109"/>
      <c r="AB926" s="109"/>
      <c r="AC926" s="113"/>
      <c r="AD926" s="29"/>
      <c r="AE926" s="29"/>
      <c r="AF926" s="29"/>
      <c r="AG926" s="65"/>
    </row>
    <row r="927" spans="1:33" ht="12">
      <c r="A927" s="30">
        <v>41908</v>
      </c>
      <c r="B927" s="109" t="s">
        <v>5974</v>
      </c>
      <c r="C927" s="121">
        <v>45</v>
      </c>
      <c r="D927" s="109" t="s">
        <v>23</v>
      </c>
      <c r="E927" s="109" t="s">
        <v>82</v>
      </c>
      <c r="F927" s="109"/>
      <c r="G927" s="42">
        <v>37050</v>
      </c>
      <c r="H927" s="109" t="s">
        <v>5975</v>
      </c>
      <c r="I927" s="109" t="s">
        <v>151</v>
      </c>
      <c r="J927" s="109" t="s">
        <v>152</v>
      </c>
      <c r="K927" s="98" t="s">
        <v>594</v>
      </c>
      <c r="L927" s="109" t="s">
        <v>154</v>
      </c>
      <c r="M927" s="109" t="s">
        <v>313</v>
      </c>
      <c r="N927" s="109" t="s">
        <v>32</v>
      </c>
      <c r="O927" s="109" t="s">
        <v>5976</v>
      </c>
      <c r="P927" s="109" t="s">
        <v>58</v>
      </c>
      <c r="Q927" s="109" t="s">
        <v>5977</v>
      </c>
      <c r="R927" s="109" t="s">
        <v>80</v>
      </c>
      <c r="S927" s="122" t="s">
        <v>5119</v>
      </c>
      <c r="T927" s="31"/>
      <c r="U927" s="109" t="str">
        <f t="shared" si="14"/>
        <v>37050: After a street argument caused by Merriweather sitting on a car belonging to another man, Williamson, Merriweather left and returned with a handgun. Williamson produced a knife. The police arrived and ordered both men to freeze. Merriweather shot Williamson six times in the torso, then turned the gun on police; he was promptly shot to death. Williamson survived. http://www.nydailynews.com/archives/news/cops-kill-longtime-hood-shootout-article-1.915457</v>
      </c>
      <c r="V927" s="98"/>
      <c r="W927" s="109">
        <v>930.1</v>
      </c>
      <c r="X927" s="109"/>
      <c r="Y927" s="109"/>
      <c r="Z927" s="109"/>
      <c r="AA927" s="109"/>
      <c r="AB927" s="109"/>
      <c r="AC927" s="113"/>
      <c r="AD927" s="29"/>
      <c r="AE927" s="29"/>
      <c r="AF927" s="29"/>
      <c r="AG927" s="65"/>
    </row>
    <row r="928" spans="1:33" ht="12">
      <c r="A928" s="30">
        <v>41908</v>
      </c>
      <c r="B928" s="109" t="s">
        <v>5978</v>
      </c>
      <c r="C928" s="121">
        <v>28</v>
      </c>
      <c r="D928" s="109" t="s">
        <v>23</v>
      </c>
      <c r="E928" s="109" t="s">
        <v>82</v>
      </c>
      <c r="F928" s="109"/>
      <c r="G928" s="42">
        <v>37172</v>
      </c>
      <c r="H928" s="109" t="s">
        <v>5979</v>
      </c>
      <c r="I928" s="109" t="s">
        <v>151</v>
      </c>
      <c r="J928" s="109" t="s">
        <v>152</v>
      </c>
      <c r="K928" s="98" t="s">
        <v>5416</v>
      </c>
      <c r="L928" s="109" t="s">
        <v>154</v>
      </c>
      <c r="M928" s="109" t="s">
        <v>313</v>
      </c>
      <c r="N928" s="109" t="s">
        <v>32</v>
      </c>
      <c r="O928" s="109" t="s">
        <v>5980</v>
      </c>
      <c r="P928" s="109" t="s">
        <v>760</v>
      </c>
      <c r="Q928" s="109" t="s">
        <v>5981</v>
      </c>
      <c r="R928" s="109" t="s">
        <v>80</v>
      </c>
      <c r="S928" s="122" t="s">
        <v>5119</v>
      </c>
      <c r="T928" s="31"/>
      <c r="U928" s="109" t="str">
        <f t="shared" si="14"/>
        <v>37172: Two NYPD officers intercepted Vinson on recognizing his nickname, Sataday, on the license plate of his Ford Probe. During the traffic stop Vinson allegedly went for a pistol, one of the officers reached in for the ignition, the car began moving, and the officer was dragged for a block. Both officers fatally shot Vinson a total of seven times. http://www.nydailynews.com/archives/news/officers-kill-slaying-suspect-article-1.927504</v>
      </c>
      <c r="V928" s="98"/>
      <c r="W928" s="109">
        <v>931.1</v>
      </c>
      <c r="X928" s="109"/>
      <c r="Y928" s="109"/>
      <c r="Z928" s="109"/>
      <c r="AA928" s="109"/>
      <c r="AB928" s="109"/>
      <c r="AC928" s="113"/>
      <c r="AD928" s="29"/>
      <c r="AE928" s="29"/>
      <c r="AF928" s="29"/>
      <c r="AG928" s="65"/>
    </row>
    <row r="929" spans="1:33" ht="12">
      <c r="A929" s="30">
        <v>41908</v>
      </c>
      <c r="B929" s="109" t="s">
        <v>5982</v>
      </c>
      <c r="C929" s="121">
        <v>28</v>
      </c>
      <c r="D929" s="109" t="s">
        <v>23</v>
      </c>
      <c r="E929" s="109" t="s">
        <v>82</v>
      </c>
      <c r="F929" s="109"/>
      <c r="G929" s="42">
        <v>37494</v>
      </c>
      <c r="H929" s="109" t="s">
        <v>5983</v>
      </c>
      <c r="I929" s="109" t="s">
        <v>151</v>
      </c>
      <c r="J929" s="109" t="s">
        <v>152</v>
      </c>
      <c r="K929" s="98" t="s">
        <v>990</v>
      </c>
      <c r="L929" s="109" t="s">
        <v>154</v>
      </c>
      <c r="M929" s="109" t="s">
        <v>313</v>
      </c>
      <c r="N929" s="109" t="s">
        <v>32</v>
      </c>
      <c r="O929" s="109" t="s">
        <v>5984</v>
      </c>
      <c r="P929" s="109" t="s">
        <v>58</v>
      </c>
      <c r="Q929" s="109" t="s">
        <v>5985</v>
      </c>
      <c r="R929" s="109" t="s">
        <v>80</v>
      </c>
      <c r="S929" s="122" t="s">
        <v>5119</v>
      </c>
      <c r="T929" s="31"/>
      <c r="U929" s="109" t="str">
        <f t="shared" si="14"/>
        <v>37494: Graham had only recently been released on bail for a previous assault charge against his estranged wife, after trying to drown her in a bathtub. He promptly returned to her fifth-story apartment and knifed her repeatedly. Police interrupted the bloody assault and shot him once, fatally. She survived. One of four fatal NYPD shootings within six days. http://www.nydailynews.com/archives/news/freed-stabs-wife-police-save-killing-article-1.506604</v>
      </c>
      <c r="V929" s="98"/>
      <c r="W929" s="109">
        <v>932.1</v>
      </c>
      <c r="X929" s="109"/>
      <c r="Y929" s="109"/>
      <c r="Z929" s="109"/>
      <c r="AA929" s="109"/>
      <c r="AB929" s="109"/>
      <c r="AC929" s="113"/>
      <c r="AD929" s="29"/>
      <c r="AE929" s="29"/>
      <c r="AF929" s="29"/>
      <c r="AG929" s="65"/>
    </row>
    <row r="930" spans="1:33" ht="12">
      <c r="A930" s="30">
        <v>41908</v>
      </c>
      <c r="B930" s="109" t="s">
        <v>5986</v>
      </c>
      <c r="C930" s="121">
        <v>39</v>
      </c>
      <c r="D930" s="109" t="s">
        <v>23</v>
      </c>
      <c r="E930" s="109" t="s">
        <v>24</v>
      </c>
      <c r="F930" s="109"/>
      <c r="G930" s="42">
        <v>37495</v>
      </c>
      <c r="H930" s="109" t="s">
        <v>5987</v>
      </c>
      <c r="I930" s="109" t="s">
        <v>151</v>
      </c>
      <c r="J930" s="109" t="s">
        <v>152</v>
      </c>
      <c r="K930" s="98" t="s">
        <v>5988</v>
      </c>
      <c r="L930" s="109" t="s">
        <v>154</v>
      </c>
      <c r="M930" s="109" t="s">
        <v>313</v>
      </c>
      <c r="N930" s="109" t="s">
        <v>32</v>
      </c>
      <c r="O930" s="109" t="s">
        <v>5989</v>
      </c>
      <c r="P930" s="109" t="s">
        <v>760</v>
      </c>
      <c r="Q930" s="109" t="s">
        <v>5990</v>
      </c>
      <c r="R930" s="109" t="s">
        <v>80</v>
      </c>
      <c r="S930" s="122" t="s">
        <v>5119</v>
      </c>
      <c r="T930" s="31"/>
      <c r="U930" s="109" t="str">
        <f t="shared" si="14"/>
        <v>37495: Following a dispute at a soup kitchen where he worked, Prather was shot and killed in the street by NYPD while in possession of a toy gun. Witnesses dispute the police account. Arrested 15 times previously, Prather was the son of a narcotics officer. One of four fatal NYPD shootings within six days. http://www.nytimes.com/2002/08/28/nyregion/28SHOO.html</v>
      </c>
      <c r="V930" s="98"/>
      <c r="W930" s="109">
        <v>933.1</v>
      </c>
      <c r="X930" s="109"/>
      <c r="Y930" s="109"/>
      <c r="Z930" s="109"/>
      <c r="AA930" s="109"/>
      <c r="AB930" s="109"/>
      <c r="AC930" s="113"/>
      <c r="AD930" s="29"/>
      <c r="AE930" s="29"/>
      <c r="AF930" s="29"/>
      <c r="AG930" s="65"/>
    </row>
    <row r="931" spans="1:33" ht="12">
      <c r="A931" s="30">
        <v>41908</v>
      </c>
      <c r="B931" s="109" t="s">
        <v>5991</v>
      </c>
      <c r="C931" s="121">
        <v>36</v>
      </c>
      <c r="D931" s="109" t="s">
        <v>23</v>
      </c>
      <c r="E931" s="109" t="s">
        <v>82</v>
      </c>
      <c r="F931" s="109"/>
      <c r="G931" s="42">
        <v>37559</v>
      </c>
      <c r="H931" s="109" t="s">
        <v>5992</v>
      </c>
      <c r="I931" s="109" t="s">
        <v>5817</v>
      </c>
      <c r="J931" s="109" t="s">
        <v>152</v>
      </c>
      <c r="K931" s="98" t="s">
        <v>5993</v>
      </c>
      <c r="L931" s="109" t="s">
        <v>1892</v>
      </c>
      <c r="M931" s="109" t="s">
        <v>313</v>
      </c>
      <c r="N931" s="109" t="s">
        <v>474</v>
      </c>
      <c r="O931" s="109" t="s">
        <v>5994</v>
      </c>
      <c r="P931" s="109" t="s">
        <v>760</v>
      </c>
      <c r="Q931" s="109" t="s">
        <v>5995</v>
      </c>
      <c r="R931" s="109" t="s">
        <v>100</v>
      </c>
      <c r="S931" s="122" t="s">
        <v>5119</v>
      </c>
      <c r="T931" s="31"/>
      <c r="U931" s="109" t="str">
        <f t="shared" si="14"/>
        <v>37559: Schizophrenic Nelson became violent in the emergency room of Bayley Seton hospital. A dozen police and medical staff were involved in a protracted effort to subdue him, which included injected medications, physical force, and pepper spray. His death was attributed to a combination of asphyxia and a heart condition. http://www.nydailynews.com/archives/news/survivors-file-100m-suit-psych-patient-died-struggle-cops-medics-article-1.525634</v>
      </c>
      <c r="V931" s="98"/>
      <c r="W931" s="109">
        <v>934.1</v>
      </c>
      <c r="X931" s="109"/>
      <c r="Y931" s="109"/>
      <c r="Z931" s="109"/>
      <c r="AA931" s="109"/>
      <c r="AB931" s="109"/>
      <c r="AC931" s="113"/>
      <c r="AD931" s="29"/>
      <c r="AE931" s="29"/>
      <c r="AF931" s="29"/>
      <c r="AG931" s="65"/>
    </row>
    <row r="932" spans="1:33" ht="12">
      <c r="A932" s="30">
        <v>41908</v>
      </c>
      <c r="B932" s="109" t="s">
        <v>5996</v>
      </c>
      <c r="C932" s="121">
        <v>35</v>
      </c>
      <c r="D932" s="109" t="s">
        <v>23</v>
      </c>
      <c r="E932" s="109" t="s">
        <v>82</v>
      </c>
      <c r="F932" s="109"/>
      <c r="G932" s="42">
        <v>37623</v>
      </c>
      <c r="H932" s="109" t="s">
        <v>5997</v>
      </c>
      <c r="I932" s="109" t="s">
        <v>151</v>
      </c>
      <c r="J932" s="109" t="s">
        <v>152</v>
      </c>
      <c r="K932" s="98" t="s">
        <v>5998</v>
      </c>
      <c r="L932" s="109" t="s">
        <v>154</v>
      </c>
      <c r="M932" s="109" t="s">
        <v>313</v>
      </c>
      <c r="N932" s="109" t="s">
        <v>32</v>
      </c>
      <c r="O932" s="109" t="s">
        <v>5999</v>
      </c>
      <c r="P932" s="109" t="s">
        <v>58</v>
      </c>
      <c r="Q932" s="109" t="s">
        <v>6000</v>
      </c>
      <c r="R932" s="109" t="s">
        <v>80</v>
      </c>
      <c r="S932" s="122" t="s">
        <v>5119</v>
      </c>
      <c r="T932" s="31"/>
      <c r="U932" s="109" t="str">
        <f t="shared" si="14"/>
        <v>37623: Trapped in a stolen minivan in heavy traffic, Lagattuta rammed the van back and forth in an attempt to escape, while six NYPD officers surrounded hm and tried to extract him. The driver was shot, apparently accidentally, by one of the officers while hammering on the van window with his pistol. Lagattuta was then handcuffed, and the keys to the handcuffs then lost, which delayed medical attention. One of four fatal police shootings in the first two days of 2003. http://www.nytimes.com/2003/01/16/nyregion/lack-of-witnesses-hinders-inquiry-into-police-shooting.html</v>
      </c>
      <c r="V932" s="98"/>
      <c r="W932" s="109">
        <v>935.1</v>
      </c>
      <c r="X932" s="109"/>
      <c r="Y932" s="109"/>
      <c r="Z932" s="109"/>
      <c r="AA932" s="109"/>
      <c r="AB932" s="109"/>
      <c r="AC932" s="113"/>
      <c r="AD932" s="29"/>
      <c r="AE932" s="29"/>
      <c r="AF932" s="29"/>
      <c r="AG932" s="65"/>
    </row>
    <row r="933" spans="1:33" ht="12">
      <c r="A933" s="30">
        <v>41908</v>
      </c>
      <c r="B933" s="109" t="s">
        <v>6001</v>
      </c>
      <c r="C933" s="121">
        <v>39</v>
      </c>
      <c r="D933" s="109" t="s">
        <v>23</v>
      </c>
      <c r="E933" s="109" t="s">
        <v>6002</v>
      </c>
      <c r="F933" s="109" t="s">
        <v>6003</v>
      </c>
      <c r="G933" s="42">
        <v>38743</v>
      </c>
      <c r="H933" s="109" t="s">
        <v>6004</v>
      </c>
      <c r="I933" s="109" t="s">
        <v>983</v>
      </c>
      <c r="J933" s="109" t="s">
        <v>124</v>
      </c>
      <c r="K933" s="98" t="s">
        <v>6005</v>
      </c>
      <c r="L933" s="109" t="s">
        <v>983</v>
      </c>
      <c r="M933" s="109" t="s">
        <v>6006</v>
      </c>
      <c r="N933" s="109" t="s">
        <v>1589</v>
      </c>
      <c r="O933" s="109" t="s">
        <v>6007</v>
      </c>
      <c r="P933" s="109" t="s">
        <v>157</v>
      </c>
      <c r="Q933" s="109" t="s">
        <v>6008</v>
      </c>
      <c r="R933" s="109" t="s">
        <v>80</v>
      </c>
      <c r="S933" s="122" t="s">
        <v>5358</v>
      </c>
      <c r="T933" s="31"/>
      <c r="U933" s="109" t="str">
        <f t="shared" si="14"/>
        <v>38743: Sichiro was picked up for three outstanding misdemeanor warrants and his mugshot shows he was beaten. Because of alcohol withdrawal symptoms he was booked into Spokane County Jail 2West, a medical unit. He was "speaking in a different language" and resisted when guards tried to move him to a monitored cell. He was tasered, hit and carried there by Sgt. Steve Long and Deputy Ted Tosfrud. He resisted a medical check and was hit and kneed by Sgt. Long, and Officer Tim Christopherson, and "donkey kicked" by Deputy John Elam while putting him under a cell bunk. The guards returned to place Sichiro in a restraint chair and he was immediately tasered by Deputy Todd Belitz. Tosfrud tasered him several times as they placed him in the chair. Sichiro lost consciousness and died at Deaconess Medical Center of a lacerated liver. An inmate stated that he did not hear the guards give Sichiro verbal commands before tasering him, and that although Sichiro did not speak much English he told the guards in English that he was dying, but they kept telling him to stand up. Elam's donkey kick was ruled the cause of death, and a homicide; he became a police officer several weeks later and was fired the first day on the job after lying about a car crash. In 2009 Sichiro's children won a $425,000 wrongful death settlement from the Spokane County Commission. http://news.google.com/newspapers?nid=1314&amp;dat=20060421&amp;id=t8giAAAAIBAJ&amp;sjid=GPMDAAAAIBAJ&amp;pg=2062,60486</v>
      </c>
      <c r="V933" s="98"/>
      <c r="W933" s="109">
        <v>936.1</v>
      </c>
      <c r="X933" s="109"/>
      <c r="Y933" s="109"/>
      <c r="Z933" s="109"/>
      <c r="AA933" s="109"/>
      <c r="AB933" s="109"/>
      <c r="AC933" s="113"/>
      <c r="AD933" s="29"/>
      <c r="AE933" s="29"/>
      <c r="AF933" s="29"/>
      <c r="AG933" s="65"/>
    </row>
    <row r="934" spans="1:33" ht="12">
      <c r="A934" s="30">
        <v>41908</v>
      </c>
      <c r="B934" s="109" t="s">
        <v>6009</v>
      </c>
      <c r="C934" s="121">
        <v>43</v>
      </c>
      <c r="D934" s="109" t="s">
        <v>23</v>
      </c>
      <c r="E934" s="109" t="s">
        <v>24</v>
      </c>
      <c r="F934" s="109" t="s">
        <v>6010</v>
      </c>
      <c r="G934" s="42">
        <v>40131</v>
      </c>
      <c r="H934" s="109" t="s">
        <v>6011</v>
      </c>
      <c r="I934" s="109" t="s">
        <v>6012</v>
      </c>
      <c r="J934" s="109" t="s">
        <v>152</v>
      </c>
      <c r="K934" s="98" t="s">
        <v>6013</v>
      </c>
      <c r="L934" s="109" t="s">
        <v>2146</v>
      </c>
      <c r="M934" s="109" t="s">
        <v>5322</v>
      </c>
      <c r="N934" s="109" t="s">
        <v>262</v>
      </c>
      <c r="O934" s="109" t="s">
        <v>6014</v>
      </c>
      <c r="P934" s="109" t="s">
        <v>760</v>
      </c>
      <c r="Q934" s="109" t="s">
        <v>6015</v>
      </c>
      <c r="R934" s="109" t="s">
        <v>219</v>
      </c>
      <c r="S934" s="122" t="s">
        <v>5119</v>
      </c>
      <c r="T934" s="31"/>
      <c r="U934" s="109" t="str">
        <f t="shared" si="14"/>
        <v>40131: Since 2000 police had been summoned to the Bain residence at least 70 times. Under the influence of cocaine and alcohol Bain had locked himself inside the house with his 78-year-old mother, who had an order of protection against him. This time police attempted to subdue him with a Taser, which proved fatal. http://gothamist.com/2009/11/15/li_man_dies_after_cops_shoot_him_wi.php</v>
      </c>
      <c r="V934" s="98"/>
      <c r="W934" s="109">
        <v>937.1</v>
      </c>
      <c r="X934" s="109"/>
      <c r="Y934" s="109"/>
      <c r="Z934" s="109"/>
      <c r="AA934" s="109"/>
      <c r="AB934" s="109"/>
      <c r="AC934" s="113"/>
      <c r="AD934" s="29"/>
      <c r="AE934" s="29"/>
      <c r="AF934" s="29"/>
      <c r="AG934" s="65"/>
    </row>
    <row r="935" spans="1:33" ht="12">
      <c r="A935" s="30">
        <v>41908</v>
      </c>
      <c r="B935" s="109" t="s">
        <v>6016</v>
      </c>
      <c r="C935" s="121">
        <v>27</v>
      </c>
      <c r="D935" s="109" t="s">
        <v>23</v>
      </c>
      <c r="E935" s="109" t="s">
        <v>24</v>
      </c>
      <c r="F935" s="109" t="s">
        <v>6017</v>
      </c>
      <c r="G935" s="42">
        <v>41011</v>
      </c>
      <c r="H935" s="109" t="s">
        <v>6018</v>
      </c>
      <c r="I935" s="109" t="s">
        <v>151</v>
      </c>
      <c r="J935" s="109" t="s">
        <v>152</v>
      </c>
      <c r="K935" s="98" t="s">
        <v>6019</v>
      </c>
      <c r="L935" s="109" t="s">
        <v>154</v>
      </c>
      <c r="M935" s="109" t="s">
        <v>313</v>
      </c>
      <c r="N935" s="109" t="s">
        <v>314</v>
      </c>
      <c r="O935" s="109" t="s">
        <v>6020</v>
      </c>
      <c r="P935" s="109" t="s">
        <v>760</v>
      </c>
      <c r="Q935" s="109" t="s">
        <v>6021</v>
      </c>
      <c r="R935" s="109" t="s">
        <v>80</v>
      </c>
      <c r="S935" s="122" t="s">
        <v>5119</v>
      </c>
      <c r="T935" s="31"/>
      <c r="U935" s="109" t="str">
        <f t="shared" si="14"/>
        <v>41011: Robinson was collecting paving stones from a yard outside the Bayview House housing project, and a patrol car pulled up onto a nearby footpath. Accounts vary: he was either struck by the car, or ran into it, which caused him to fall backward and hit his head. He died days later. NYPD sent his mother a bill for $710 for damage to their automobile. In August 2014 the city settled with his family for $2M. http://www.nydailynews.com/new-york/brooklyn/city-settles-lawsuit-2m-family-man-killed-car-article-1.1896037</v>
      </c>
      <c r="V935" s="98"/>
      <c r="W935" s="109">
        <v>938.1</v>
      </c>
      <c r="X935" s="109"/>
      <c r="Y935" s="109"/>
      <c r="Z935" s="109"/>
      <c r="AA935" s="109"/>
      <c r="AB935" s="109"/>
      <c r="AC935" s="113"/>
      <c r="AD935" s="29"/>
      <c r="AE935" s="29"/>
      <c r="AF935" s="29"/>
      <c r="AG935" s="65"/>
    </row>
    <row r="936" spans="1:33" ht="12">
      <c r="A936" s="30" t="s">
        <v>6022</v>
      </c>
      <c r="B936" s="109" t="s">
        <v>6023</v>
      </c>
      <c r="C936" s="121">
        <v>28</v>
      </c>
      <c r="D936" s="109" t="s">
        <v>23</v>
      </c>
      <c r="E936" s="109" t="s">
        <v>40</v>
      </c>
      <c r="F936" s="109" t="s">
        <v>6024</v>
      </c>
      <c r="G936" s="42">
        <v>41405</v>
      </c>
      <c r="H936" s="109" t="s">
        <v>6025</v>
      </c>
      <c r="I936" s="109" t="s">
        <v>6026</v>
      </c>
      <c r="J936" s="109" t="s">
        <v>6027</v>
      </c>
      <c r="K936" s="98" t="s">
        <v>6028</v>
      </c>
      <c r="L936" s="109" t="s">
        <v>5141</v>
      </c>
      <c r="M936" s="109" t="s">
        <v>6029</v>
      </c>
      <c r="N936" s="109" t="s">
        <v>32</v>
      </c>
      <c r="O936" s="109" t="s">
        <v>6030</v>
      </c>
      <c r="P936" s="109" t="s">
        <v>760</v>
      </c>
      <c r="Q936" s="109" t="s">
        <v>6031</v>
      </c>
      <c r="R936" s="109" t="s">
        <v>80</v>
      </c>
      <c r="S936" s="122" t="s">
        <v>769</v>
      </c>
      <c r="T936" s="31"/>
      <c r="U936" s="109" t="str">
        <f t="shared" si="14"/>
        <v>41405: State Patrol was conducting surveillance on Brokaw and another man. State Patrol approched the men leading to a high speed chase. Brokaw's vehicle was rammed, ending the pursued. Brokaw fired his gun, State patrol rataliated gunfire, killing Borkaw http://journalstar.com/news/local/crime-and-courts/troopers-kill-man-after-pursuit-ends-in-exchange-of-shots/article_b9b3ddf0-15a9-54df-9555-3d712d00fbfe.html</v>
      </c>
      <c r="V936" s="98"/>
      <c r="W936" s="109">
        <v>939.1</v>
      </c>
      <c r="X936" s="109"/>
      <c r="Y936" s="109"/>
      <c r="Z936" s="109"/>
      <c r="AA936" s="109"/>
      <c r="AB936" s="109"/>
      <c r="AC936" s="113"/>
      <c r="AD936" s="29"/>
      <c r="AE936" s="29"/>
      <c r="AF936" s="29"/>
      <c r="AG936" s="65"/>
    </row>
    <row r="937" spans="1:33" ht="12">
      <c r="A937" s="30">
        <v>41908</v>
      </c>
      <c r="B937" s="109" t="s">
        <v>6032</v>
      </c>
      <c r="C937" s="121">
        <v>25</v>
      </c>
      <c r="D937" s="109" t="s">
        <v>23</v>
      </c>
      <c r="E937" s="109" t="s">
        <v>24</v>
      </c>
      <c r="F937" s="109"/>
      <c r="G937" s="42">
        <v>41410</v>
      </c>
      <c r="H937" s="109" t="s">
        <v>6033</v>
      </c>
      <c r="I937" s="109" t="s">
        <v>6034</v>
      </c>
      <c r="J937" s="109" t="s">
        <v>85</v>
      </c>
      <c r="K937" s="98" t="s">
        <v>4628</v>
      </c>
      <c r="L937" s="109" t="s">
        <v>539</v>
      </c>
      <c r="M937" s="109" t="s">
        <v>540</v>
      </c>
      <c r="N937" s="109" t="s">
        <v>32</v>
      </c>
      <c r="O937" s="109" t="s">
        <v>6035</v>
      </c>
      <c r="P937" s="109" t="s">
        <v>323</v>
      </c>
      <c r="Q937" s="109" t="s">
        <v>6036</v>
      </c>
      <c r="R937" s="109" t="s">
        <v>36</v>
      </c>
      <c r="S937" s="122" t="s">
        <v>769</v>
      </c>
      <c r="T937" s="31"/>
      <c r="U937" s="109" t="str">
        <f t="shared" si="14"/>
        <v>41410: Eaddy, had a knife, acting suicidal, was shot but police. He died in the hospital. http://www.dailynews.com/general-news/20130517/pacoima-fatal-police-shooting-of-apparently-suicidal-man-probed</v>
      </c>
      <c r="V937" s="98"/>
      <c r="W937" s="109">
        <v>941.1</v>
      </c>
      <c r="X937" s="109"/>
      <c r="Y937" s="109"/>
      <c r="Z937" s="109"/>
      <c r="AA937" s="109"/>
      <c r="AB937" s="109"/>
      <c r="AC937" s="113"/>
      <c r="AD937" s="29"/>
      <c r="AE937" s="29"/>
      <c r="AF937" s="29"/>
      <c r="AG937" s="65"/>
    </row>
    <row r="938" spans="1:33" ht="12">
      <c r="A938" s="30">
        <v>41908</v>
      </c>
      <c r="B938" s="109" t="s">
        <v>6037</v>
      </c>
      <c r="C938" s="121">
        <v>34</v>
      </c>
      <c r="D938" s="109" t="s">
        <v>23</v>
      </c>
      <c r="E938" s="109" t="s">
        <v>24</v>
      </c>
      <c r="F938" s="109" t="s">
        <v>6038</v>
      </c>
      <c r="G938" s="42">
        <v>41410</v>
      </c>
      <c r="H938" s="109" t="s">
        <v>6039</v>
      </c>
      <c r="I938" s="109" t="s">
        <v>4024</v>
      </c>
      <c r="J938" s="109" t="s">
        <v>213</v>
      </c>
      <c r="K938" s="98" t="s">
        <v>6040</v>
      </c>
      <c r="L938" s="109" t="s">
        <v>243</v>
      </c>
      <c r="M938" s="109" t="s">
        <v>4026</v>
      </c>
      <c r="N938" s="109" t="s">
        <v>262</v>
      </c>
      <c r="O938" s="109" t="s">
        <v>6041</v>
      </c>
      <c r="P938" s="109" t="s">
        <v>760</v>
      </c>
      <c r="Q938" s="109" t="s">
        <v>6042</v>
      </c>
      <c r="R938" s="109" t="s">
        <v>80</v>
      </c>
      <c r="S938" s="122" t="s">
        <v>769</v>
      </c>
      <c r="T938" s="31"/>
      <c r="U938" s="109" t="str">
        <f t="shared" si="14"/>
        <v>41410: Officers were executing a search warrant on Darden for narcotics, Darden resisted, was tasered, and began having health issues from which he died. http://dfw.cbslocal.com/2013/05/17/man-dies-after-being-tased-by-fort-worth-police/</v>
      </c>
      <c r="V938" s="98"/>
      <c r="W938" s="109">
        <v>942.1</v>
      </c>
      <c r="X938" s="109"/>
      <c r="Y938" s="109"/>
      <c r="Z938" s="109"/>
      <c r="AA938" s="109"/>
      <c r="AB938" s="109"/>
      <c r="AC938" s="113"/>
      <c r="AD938" s="29"/>
      <c r="AE938" s="29"/>
      <c r="AF938" s="29"/>
      <c r="AG938" s="65"/>
    </row>
    <row r="939" spans="1:33" ht="12">
      <c r="A939" s="30">
        <v>41908</v>
      </c>
      <c r="B939" s="109" t="s">
        <v>6043</v>
      </c>
      <c r="C939" s="121">
        <v>33</v>
      </c>
      <c r="D939" s="109" t="s">
        <v>23</v>
      </c>
      <c r="E939" s="109" t="s">
        <v>40</v>
      </c>
      <c r="F939" s="109" t="s">
        <v>6044</v>
      </c>
      <c r="G939" s="42">
        <v>41441</v>
      </c>
      <c r="H939" s="109" t="s">
        <v>6045</v>
      </c>
      <c r="I939" s="109" t="s">
        <v>774</v>
      </c>
      <c r="J939" s="109" t="s">
        <v>85</v>
      </c>
      <c r="K939" s="98" t="s">
        <v>6046</v>
      </c>
      <c r="L939" s="109" t="s">
        <v>775</v>
      </c>
      <c r="M939" s="109" t="s">
        <v>776</v>
      </c>
      <c r="N939" s="109" t="s">
        <v>32</v>
      </c>
      <c r="O939" s="109" t="s">
        <v>6047</v>
      </c>
      <c r="P939" s="109" t="s">
        <v>760</v>
      </c>
      <c r="Q939" s="109" t="s">
        <v>6048</v>
      </c>
      <c r="R939" s="109" t="s">
        <v>80</v>
      </c>
      <c r="S939" s="122" t="s">
        <v>769</v>
      </c>
      <c r="T939" s="31"/>
      <c r="U939" s="109" t="str">
        <f t="shared" si="14"/>
        <v>41441: Blackburn was a stabbing suspect. He was shot and killed by a sheriff's deputy. http://www.bakersfieldcalifornian.com/local/breaking-news/x1891154353/Man-shot-by-sheriffs-deputy-in-Oildale</v>
      </c>
      <c r="V939" s="98"/>
      <c r="W939" s="109">
        <v>943.1</v>
      </c>
      <c r="X939" s="109"/>
      <c r="Y939" s="109"/>
      <c r="Z939" s="109"/>
      <c r="AA939" s="109"/>
      <c r="AB939" s="109"/>
      <c r="AC939" s="113"/>
      <c r="AD939" s="29"/>
      <c r="AE939" s="29"/>
      <c r="AF939" s="29"/>
      <c r="AG939" s="65"/>
    </row>
    <row r="940" spans="1:33" ht="12">
      <c r="A940" s="30">
        <v>41908</v>
      </c>
      <c r="B940" s="109" t="s">
        <v>6049</v>
      </c>
      <c r="C940" s="121">
        <v>43</v>
      </c>
      <c r="D940" s="109" t="s">
        <v>23</v>
      </c>
      <c r="E940" s="109" t="s">
        <v>24</v>
      </c>
      <c r="F940" s="109" t="s">
        <v>6050</v>
      </c>
      <c r="G940" s="42">
        <v>41560</v>
      </c>
      <c r="H940" s="109" t="s">
        <v>6051</v>
      </c>
      <c r="I940" s="109" t="s">
        <v>5908</v>
      </c>
      <c r="J940" s="109" t="s">
        <v>152</v>
      </c>
      <c r="K940" s="98" t="s">
        <v>6052</v>
      </c>
      <c r="L940" s="109" t="s">
        <v>2116</v>
      </c>
      <c r="M940" s="109" t="s">
        <v>5910</v>
      </c>
      <c r="N940" s="109" t="s">
        <v>32</v>
      </c>
      <c r="O940" s="109" t="s">
        <v>6053</v>
      </c>
      <c r="P940" s="109" t="s">
        <v>760</v>
      </c>
      <c r="Q940" s="109" t="s">
        <v>6054</v>
      </c>
      <c r="R940" s="109" t="s">
        <v>80</v>
      </c>
      <c r="S940" s="122" t="s">
        <v>5119</v>
      </c>
      <c r="T940" s="31"/>
      <c r="U940" s="109" t="str">
        <f t="shared" si="14"/>
        <v>41560: Police were called to Blackman's house twice within 40 minutes, the first time because of a dispute between a 16-year-old boy and his 13-year-old sister, the second time because Blackman was reportedly holding a knife to threaten his 16-year-old stepson. Police ordered him to drop the knife. He did not and was shot multiple times. http://rochester.twcnews.com/content/news/560398/man-killed-in-officer-involved-shooting/</v>
      </c>
      <c r="V940" s="98"/>
      <c r="W940" s="109">
        <v>944.1</v>
      </c>
      <c r="X940" s="109"/>
      <c r="Y940" s="109"/>
      <c r="Z940" s="109"/>
      <c r="AA940" s="109"/>
      <c r="AB940" s="109"/>
      <c r="AC940" s="113"/>
      <c r="AD940" s="29"/>
      <c r="AE940" s="29"/>
      <c r="AF940" s="29"/>
      <c r="AG940" s="65"/>
    </row>
    <row r="941" spans="1:33" ht="12">
      <c r="A941" s="30" t="s">
        <v>6055</v>
      </c>
      <c r="B941" s="109" t="s">
        <v>6056</v>
      </c>
      <c r="C941" s="121"/>
      <c r="D941" s="109" t="s">
        <v>23</v>
      </c>
      <c r="E941" s="109" t="s">
        <v>82</v>
      </c>
      <c r="F941" s="109"/>
      <c r="G941" s="42">
        <v>41578</v>
      </c>
      <c r="H941" s="109" t="s">
        <v>6057</v>
      </c>
      <c r="I941" s="109" t="s">
        <v>6058</v>
      </c>
      <c r="J941" s="109" t="s">
        <v>1372</v>
      </c>
      <c r="K941" s="98" t="s">
        <v>6059</v>
      </c>
      <c r="L941" s="109" t="s">
        <v>6060</v>
      </c>
      <c r="M941" s="109" t="s">
        <v>6061</v>
      </c>
      <c r="N941" s="109" t="s">
        <v>32</v>
      </c>
      <c r="O941" s="109" t="s">
        <v>6062</v>
      </c>
      <c r="P941" s="109" t="s">
        <v>58</v>
      </c>
      <c r="Q941" s="109" t="s">
        <v>6063</v>
      </c>
      <c r="R941" s="109" t="s">
        <v>100</v>
      </c>
      <c r="S941" s="122" t="s">
        <v>5526</v>
      </c>
      <c r="T941" s="31"/>
      <c r="U941" s="109" t="str">
        <f t="shared" si="14"/>
        <v>41578: Page shot his sister and her neighbor with a shotgun before police arrived and demanded that he drop his gun. Two officers fired and killed Page, who apparently suffered from a mental illness. The two responding deputies were cleared of any wrongdoing. http://www.witn.com/home/headlines/Police-Officer-Involved-In-Shooting-230158271.html</v>
      </c>
      <c r="V941" s="98"/>
      <c r="W941" s="109">
        <v>945.1</v>
      </c>
      <c r="X941" s="109"/>
      <c r="Y941" s="109"/>
      <c r="Z941" s="109"/>
      <c r="AA941" s="109"/>
      <c r="AB941" s="109"/>
      <c r="AC941" s="113"/>
      <c r="AD941" s="29"/>
      <c r="AE941" s="29"/>
      <c r="AF941" s="29"/>
      <c r="AG941" s="65"/>
    </row>
    <row r="942" spans="1:33" ht="12">
      <c r="A942" s="30" t="s">
        <v>6064</v>
      </c>
      <c r="B942" s="109" t="s">
        <v>6065</v>
      </c>
      <c r="C942" s="121">
        <v>28</v>
      </c>
      <c r="D942" s="109" t="s">
        <v>23</v>
      </c>
      <c r="E942" s="109" t="s">
        <v>40</v>
      </c>
      <c r="F942" s="109" t="s">
        <v>6066</v>
      </c>
      <c r="G942" s="42">
        <v>41578</v>
      </c>
      <c r="H942" s="109" t="s">
        <v>6067</v>
      </c>
      <c r="I942" s="109" t="s">
        <v>6068</v>
      </c>
      <c r="J942" s="109" t="s">
        <v>439</v>
      </c>
      <c r="K942" s="98" t="s">
        <v>6069</v>
      </c>
      <c r="L942" s="109" t="s">
        <v>6070</v>
      </c>
      <c r="M942" s="109" t="s">
        <v>6071</v>
      </c>
      <c r="N942" s="109" t="s">
        <v>32</v>
      </c>
      <c r="O942" s="109" t="s">
        <v>6072</v>
      </c>
      <c r="P942" s="109" t="s">
        <v>58</v>
      </c>
      <c r="Q942" s="109" t="s">
        <v>6073</v>
      </c>
      <c r="R942" s="109" t="s">
        <v>219</v>
      </c>
      <c r="S942" s="122" t="s">
        <v>5526</v>
      </c>
      <c r="T942" s="31"/>
      <c r="U942" s="109" t="str">
        <f t="shared" si="14"/>
        <v>41578: Auxier was shot and killed after a two-county chase that ended with him ramming his vehicle into a deputy before being shot. A county official found that the deputy acted appropriately in using lethal force. http://www.kshb.com/dpp/news/crime/one-killed-in-officer-involved-shooting-following-police-chase</v>
      </c>
      <c r="V942" s="98"/>
      <c r="W942" s="109">
        <v>946.1</v>
      </c>
      <c r="X942" s="109"/>
      <c r="Y942" s="109"/>
      <c r="Z942" s="109"/>
      <c r="AA942" s="109"/>
      <c r="AB942" s="109"/>
      <c r="AC942" s="113"/>
      <c r="AD942" s="29"/>
      <c r="AE942" s="29"/>
      <c r="AF942" s="29"/>
      <c r="AG942" s="65"/>
    </row>
    <row r="943" spans="1:33" ht="12">
      <c r="A943" s="30" t="s">
        <v>6074</v>
      </c>
      <c r="B943" s="109" t="s">
        <v>4728</v>
      </c>
      <c r="C943" s="121">
        <v>26</v>
      </c>
      <c r="D943" s="109" t="s">
        <v>23</v>
      </c>
      <c r="E943" s="109" t="s">
        <v>82</v>
      </c>
      <c r="F943" s="109"/>
      <c r="G943" s="42">
        <v>41578</v>
      </c>
      <c r="H943" s="109" t="s">
        <v>6075</v>
      </c>
      <c r="I943" s="109" t="s">
        <v>1474</v>
      </c>
      <c r="J943" s="109" t="s">
        <v>152</v>
      </c>
      <c r="K943" s="98" t="s">
        <v>6076</v>
      </c>
      <c r="L943" s="109" t="s">
        <v>1481</v>
      </c>
      <c r="M943" s="109" t="s">
        <v>313</v>
      </c>
      <c r="N943" s="109" t="s">
        <v>32</v>
      </c>
      <c r="O943" s="109" t="s">
        <v>6077</v>
      </c>
      <c r="P943" s="109" t="s">
        <v>760</v>
      </c>
      <c r="Q943" s="109" t="s">
        <v>6078</v>
      </c>
      <c r="R943" s="109" t="s">
        <v>80</v>
      </c>
      <c r="S943" s="122" t="s">
        <v>5526</v>
      </c>
      <c r="T943" s="31"/>
      <c r="U943" s="109" t="str">
        <f t="shared" si="14"/>
        <v>41578: Police responding to calls of shots fired were fired upon by a 26-year-old man. After attempting to flee, a total of six officers fired 17 times at the man, who was pronounced dead at the scene. http://www.nbcnewyork.com/news/local/Shooting-Bronx-Officer-Involved-230157251.html</v>
      </c>
      <c r="V943" s="98"/>
      <c r="W943" s="109">
        <v>947.1</v>
      </c>
      <c r="X943" s="109"/>
      <c r="Y943" s="109"/>
      <c r="Z943" s="109"/>
      <c r="AA943" s="109"/>
      <c r="AB943" s="109"/>
      <c r="AC943" s="113"/>
      <c r="AD943" s="29"/>
      <c r="AE943" s="29"/>
      <c r="AF943" s="29"/>
      <c r="AG943" s="65"/>
    </row>
    <row r="944" spans="1:33" ht="12">
      <c r="A944" s="30" t="s">
        <v>6079</v>
      </c>
      <c r="B944" s="109" t="s">
        <v>6080</v>
      </c>
      <c r="C944" s="121">
        <v>27</v>
      </c>
      <c r="D944" s="109" t="s">
        <v>23</v>
      </c>
      <c r="E944" s="109" t="s">
        <v>173</v>
      </c>
      <c r="F944" s="109"/>
      <c r="G944" s="42">
        <v>41579</v>
      </c>
      <c r="H944" s="109" t="s">
        <v>6081</v>
      </c>
      <c r="I944" s="109" t="s">
        <v>6082</v>
      </c>
      <c r="J944" s="109" t="s">
        <v>85</v>
      </c>
      <c r="K944" s="98" t="s">
        <v>6083</v>
      </c>
      <c r="L944" s="109" t="s">
        <v>539</v>
      </c>
      <c r="M944" s="109" t="s">
        <v>6084</v>
      </c>
      <c r="N944" s="109" t="s">
        <v>32</v>
      </c>
      <c r="O944" s="109" t="s">
        <v>6085</v>
      </c>
      <c r="P944" s="109" t="s">
        <v>760</v>
      </c>
      <c r="Q944" s="109" t="s">
        <v>6086</v>
      </c>
      <c r="R944" s="109" t="s">
        <v>80</v>
      </c>
      <c r="S944" s="122" t="s">
        <v>5526</v>
      </c>
      <c r="T944" s="31"/>
      <c r="U944" s="109" t="str">
        <f t="shared" si="14"/>
        <v>41579: After brandishing a gun at a deputy during a traffic stop, Saenz led police on a short chase that ended when he crashed his SUV into a tree. After a two-hour long standoff, Saenz left his car and pointed a gun at deputies, leading them to shoot and kill him. http://www.loscerritosnews.net/2013/11/01/wild-chase-goes-through-cerritos-ends-in-death-of-suspect-on-jackson-street-in-paramount/</v>
      </c>
      <c r="V944" s="98"/>
      <c r="W944" s="109">
        <v>948.1</v>
      </c>
      <c r="X944" s="109"/>
      <c r="Y944" s="109"/>
      <c r="Z944" s="109"/>
      <c r="AA944" s="109"/>
      <c r="AB944" s="109"/>
      <c r="AC944" s="113"/>
      <c r="AD944" s="29"/>
      <c r="AE944" s="29"/>
      <c r="AF944" s="29"/>
      <c r="AG944" s="65"/>
    </row>
    <row r="945" spans="1:33" ht="12">
      <c r="A945" s="30" t="s">
        <v>6087</v>
      </c>
      <c r="B945" s="109" t="s">
        <v>6088</v>
      </c>
      <c r="C945" s="121">
        <v>50</v>
      </c>
      <c r="D945" s="109" t="s">
        <v>91</v>
      </c>
      <c r="E945" s="109" t="s">
        <v>173</v>
      </c>
      <c r="F945" s="109" t="s">
        <v>6089</v>
      </c>
      <c r="G945" s="42">
        <v>41579</v>
      </c>
      <c r="H945" s="109" t="s">
        <v>6090</v>
      </c>
      <c r="I945" s="109" t="s">
        <v>6091</v>
      </c>
      <c r="J945" s="109" t="s">
        <v>213</v>
      </c>
      <c r="K945" s="98" t="s">
        <v>6092</v>
      </c>
      <c r="L945" s="109" t="s">
        <v>491</v>
      </c>
      <c r="M945" s="109" t="s">
        <v>6093</v>
      </c>
      <c r="N945" s="109" t="s">
        <v>32</v>
      </c>
      <c r="O945" s="109" t="s">
        <v>6094</v>
      </c>
      <c r="P945" s="109" t="s">
        <v>760</v>
      </c>
      <c r="Q945" s="109" t="s">
        <v>6095</v>
      </c>
      <c r="R945" s="109" t="s">
        <v>100</v>
      </c>
      <c r="S945" s="122" t="s">
        <v>5526</v>
      </c>
      <c r="T945" s="31"/>
      <c r="U945" s="109" t="str">
        <f t="shared" si="14"/>
        <v>41579: Officers responded to a family disturbance at the home of Flores-Lopez, who allegedly threatened the officers with a knife. After using a taser to no effect, an officer shot Flores-Lopez and killed her. She apparently suffered from mental health issues. http://www.beaumontenterprise.com/news/article/Update-PAPD-releases-names-of-officers-involved-4946661.php</v>
      </c>
      <c r="V945" s="98"/>
      <c r="W945" s="109">
        <v>949.1</v>
      </c>
      <c r="X945" s="109"/>
      <c r="Y945" s="109"/>
      <c r="Z945" s="109"/>
      <c r="AA945" s="109"/>
      <c r="AB945" s="109"/>
      <c r="AC945" s="113"/>
      <c r="AD945" s="29"/>
      <c r="AE945" s="29"/>
      <c r="AF945" s="29"/>
      <c r="AG945" s="65"/>
    </row>
    <row r="946" spans="1:33" ht="12">
      <c r="A946" s="30" t="s">
        <v>6096</v>
      </c>
      <c r="B946" s="109" t="s">
        <v>6097</v>
      </c>
      <c r="C946" s="121">
        <v>22</v>
      </c>
      <c r="D946" s="109" t="s">
        <v>23</v>
      </c>
      <c r="E946" s="109" t="s">
        <v>173</v>
      </c>
      <c r="F946" s="109" t="s">
        <v>6098</v>
      </c>
      <c r="G946" s="42">
        <v>41580</v>
      </c>
      <c r="H946" s="109" t="s">
        <v>6099</v>
      </c>
      <c r="I946" s="109" t="s">
        <v>671</v>
      </c>
      <c r="J946" s="109" t="s">
        <v>213</v>
      </c>
      <c r="K946" s="98" t="s">
        <v>6100</v>
      </c>
      <c r="L946" s="109" t="s">
        <v>671</v>
      </c>
      <c r="M946" s="109" t="s">
        <v>6101</v>
      </c>
      <c r="N946" s="109" t="s">
        <v>32</v>
      </c>
      <c r="O946" s="109" t="s">
        <v>6102</v>
      </c>
      <c r="P946" s="109" t="s">
        <v>760</v>
      </c>
      <c r="Q946" s="109" t="s">
        <v>6103</v>
      </c>
      <c r="R946" s="109" t="s">
        <v>80</v>
      </c>
      <c r="S946" s="122" t="s">
        <v>5526</v>
      </c>
      <c r="T946" s="31"/>
      <c r="U946" s="109" t="str">
        <f t="shared" si="14"/>
        <v>41580: Police responded to a domestic disturbance at the home of Munoz's ex-girlfriend, and arrived to find him sitting on the home's front porch. After a short struggle, Munoz disarmed an officer's taser and refused to drop the weapon, leading police to shoot him. http://www.myfoxdfw.com/story/23858431/man-popinting-taser-at-officers-shot-and-killed</v>
      </c>
      <c r="V946" s="98"/>
      <c r="W946" s="109">
        <v>950.1</v>
      </c>
      <c r="X946" s="109"/>
      <c r="Y946" s="109"/>
      <c r="Z946" s="109"/>
      <c r="AA946" s="109"/>
      <c r="AB946" s="109"/>
      <c r="AC946" s="113"/>
      <c r="AD946" s="29"/>
      <c r="AE946" s="29"/>
      <c r="AF946" s="29"/>
      <c r="AG946" s="65"/>
    </row>
    <row r="947" spans="1:33" ht="12">
      <c r="A947" s="30" t="s">
        <v>6104</v>
      </c>
      <c r="B947" s="109" t="s">
        <v>6105</v>
      </c>
      <c r="C947" s="121">
        <v>51</v>
      </c>
      <c r="D947" s="109" t="s">
        <v>23</v>
      </c>
      <c r="E947" s="109" t="s">
        <v>82</v>
      </c>
      <c r="F947" s="109"/>
      <c r="G947" s="42">
        <v>41581</v>
      </c>
      <c r="H947" s="109" t="s">
        <v>6106</v>
      </c>
      <c r="I947" s="109" t="s">
        <v>1025</v>
      </c>
      <c r="J947" s="109" t="s">
        <v>195</v>
      </c>
      <c r="K947" s="98" t="s">
        <v>6107</v>
      </c>
      <c r="L947" s="109" t="s">
        <v>686</v>
      </c>
      <c r="M947" s="109" t="s">
        <v>1451</v>
      </c>
      <c r="N947" s="109" t="s">
        <v>32</v>
      </c>
      <c r="O947" s="109" t="s">
        <v>6108</v>
      </c>
      <c r="P947" s="109" t="s">
        <v>760</v>
      </c>
      <c r="Q947" s="109" t="s">
        <v>6109</v>
      </c>
      <c r="R947" s="109" t="s">
        <v>80</v>
      </c>
      <c r="S947" s="122" t="s">
        <v>5526</v>
      </c>
      <c r="T947" s="31"/>
      <c r="U947" s="109" t="str">
        <f t="shared" si="14"/>
        <v>41581: After his girlfriend told him that she was leaving him, San Antonio allegedly took a knife and attempted to attack her. Responding officers shot San Antonio after he allegedly lunged at them with a knife. http://www.azfamily.com/news/Police-shoot-kill-man-armed-with-chefs-knife-230491201.html</v>
      </c>
      <c r="V947" s="98"/>
      <c r="W947" s="109">
        <v>951.1</v>
      </c>
      <c r="X947" s="109"/>
      <c r="Y947" s="109"/>
      <c r="Z947" s="109"/>
      <c r="AA947" s="109"/>
      <c r="AB947" s="109"/>
      <c r="AC947" s="113"/>
      <c r="AD947" s="29"/>
      <c r="AE947" s="29"/>
      <c r="AF947" s="29"/>
      <c r="AG947" s="65"/>
    </row>
    <row r="948" spans="1:33" ht="12">
      <c r="A948" s="30" t="s">
        <v>6110</v>
      </c>
      <c r="B948" s="109" t="s">
        <v>6111</v>
      </c>
      <c r="C948" s="121">
        <v>88</v>
      </c>
      <c r="D948" s="109" t="s">
        <v>23</v>
      </c>
      <c r="E948" s="109" t="s">
        <v>40</v>
      </c>
      <c r="F948" s="109" t="s">
        <v>6112</v>
      </c>
      <c r="G948" s="42">
        <v>41581</v>
      </c>
      <c r="H948" s="109" t="s">
        <v>6113</v>
      </c>
      <c r="I948" s="109" t="s">
        <v>6114</v>
      </c>
      <c r="J948" s="109" t="s">
        <v>2035</v>
      </c>
      <c r="K948" s="98" t="s">
        <v>6115</v>
      </c>
      <c r="L948" s="109" t="s">
        <v>5186</v>
      </c>
      <c r="M948" s="109" t="s">
        <v>6116</v>
      </c>
      <c r="N948" s="109" t="s">
        <v>949</v>
      </c>
      <c r="O948" s="109" t="s">
        <v>6117</v>
      </c>
      <c r="P948" s="109" t="s">
        <v>6118</v>
      </c>
      <c r="Q948" s="109" t="s">
        <v>6119</v>
      </c>
      <c r="R948" s="109" t="s">
        <v>36</v>
      </c>
      <c r="S948" s="122" t="s">
        <v>5526</v>
      </c>
      <c r="T948" s="31"/>
      <c r="U948" s="109" t="str">
        <f t="shared" si="14"/>
        <v>41581: After getting in an argument with his girlfriend, Cambra set his house on fire and shot a responding officer. After members of a SWAT team arrived, Cambra shot himself once in the chest. Though he wasn't diagnosed with a mental condition, Cambra's girlfriend mentioned several strange behaviors and actions that the 88-year-old engaged in. http://www.oregonlive.com/oregon-city/index.ssf/2013/11/oregon_city_shooting_authoriti.html</v>
      </c>
      <c r="V948" s="98"/>
      <c r="W948" s="109">
        <v>952.1</v>
      </c>
      <c r="X948" s="109"/>
      <c r="Y948" s="109"/>
      <c r="Z948" s="109"/>
      <c r="AA948" s="109"/>
      <c r="AB948" s="109"/>
      <c r="AC948" s="113"/>
      <c r="AD948" s="29"/>
      <c r="AE948" s="29"/>
      <c r="AF948" s="29"/>
      <c r="AG948" s="65"/>
    </row>
    <row r="949" spans="1:33" ht="12">
      <c r="A949" s="30" t="s">
        <v>6120</v>
      </c>
      <c r="B949" s="109" t="s">
        <v>6121</v>
      </c>
      <c r="C949" s="121">
        <v>64</v>
      </c>
      <c r="D949" s="109" t="s">
        <v>91</v>
      </c>
      <c r="E949" s="109" t="s">
        <v>40</v>
      </c>
      <c r="F949" s="109" t="s">
        <v>6122</v>
      </c>
      <c r="G949" s="42">
        <v>41581</v>
      </c>
      <c r="H949" s="109" t="s">
        <v>6123</v>
      </c>
      <c r="I949" s="109" t="s">
        <v>6124</v>
      </c>
      <c r="J949" s="109" t="s">
        <v>1128</v>
      </c>
      <c r="K949" s="98" t="s">
        <v>6125</v>
      </c>
      <c r="L949" s="109" t="s">
        <v>1130</v>
      </c>
      <c r="M949" s="109" t="s">
        <v>6126</v>
      </c>
      <c r="N949" s="109" t="s">
        <v>32</v>
      </c>
      <c r="O949" s="109" t="s">
        <v>6127</v>
      </c>
      <c r="P949" s="109" t="s">
        <v>760</v>
      </c>
      <c r="Q949" s="109" t="s">
        <v>6128</v>
      </c>
      <c r="R949" s="109" t="s">
        <v>100</v>
      </c>
      <c r="S949" s="122" t="s">
        <v>5526</v>
      </c>
      <c r="T949" s="31"/>
      <c r="U949" s="109" t="str">
        <f t="shared" si="14"/>
        <v>41581: 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 http://www.wmctv.com/story/23864303/release-regarding-police-fatally-shooting-woman</v>
      </c>
      <c r="V949" s="98"/>
      <c r="W949" s="109">
        <v>953.1</v>
      </c>
      <c r="X949" s="109"/>
      <c r="Y949" s="109"/>
      <c r="Z949" s="109"/>
      <c r="AA949" s="109"/>
      <c r="AB949" s="109"/>
      <c r="AC949" s="113"/>
      <c r="AD949" s="29"/>
      <c r="AE949" s="29"/>
      <c r="AF949" s="29"/>
      <c r="AG949" s="65"/>
    </row>
    <row r="950" spans="1:33" ht="12">
      <c r="A950" s="30" t="s">
        <v>6129</v>
      </c>
      <c r="B950" s="109" t="s">
        <v>6130</v>
      </c>
      <c r="C950" s="121">
        <v>23</v>
      </c>
      <c r="D950" s="109" t="s">
        <v>23</v>
      </c>
      <c r="E950" s="109" t="s">
        <v>24</v>
      </c>
      <c r="F950" s="109" t="s">
        <v>6131</v>
      </c>
      <c r="G950" s="42">
        <v>41582</v>
      </c>
      <c r="H950" s="109" t="s">
        <v>6132</v>
      </c>
      <c r="I950" s="109" t="s">
        <v>6133</v>
      </c>
      <c r="J950" s="109" t="s">
        <v>28</v>
      </c>
      <c r="K950" s="98" t="s">
        <v>6134</v>
      </c>
      <c r="L950" s="109" t="s">
        <v>30</v>
      </c>
      <c r="M950" s="109" t="s">
        <v>6135</v>
      </c>
      <c r="N950" s="109" t="s">
        <v>32</v>
      </c>
      <c r="O950" s="109" t="s">
        <v>6136</v>
      </c>
      <c r="P950" s="109" t="s">
        <v>760</v>
      </c>
      <c r="Q950" s="109" t="s">
        <v>6137</v>
      </c>
      <c r="R950" s="109" t="s">
        <v>80</v>
      </c>
      <c r="S950" s="122" t="s">
        <v>5526</v>
      </c>
      <c r="T950" s="31"/>
      <c r="U950" s="109" t="str">
        <f t="shared" si="14"/>
        <v>41582: Desir was suspected of murdering his stepfather, and allegedly began shooting at police who were waiting at his home, who then returned fire and killed him. http://miami.cbslocal.com/2013/11/04/one-dead-in-miami-gardens-police-involved-shooting/</v>
      </c>
      <c r="V950" s="98"/>
      <c r="W950" s="109">
        <v>954.1</v>
      </c>
      <c r="X950" s="109"/>
      <c r="Y950" s="109"/>
      <c r="Z950" s="109"/>
      <c r="AA950" s="109"/>
      <c r="AB950" s="109"/>
      <c r="AC950" s="113"/>
      <c r="AD950" s="29"/>
      <c r="AE950" s="29"/>
      <c r="AF950" s="29"/>
      <c r="AG950" s="65"/>
    </row>
    <row r="951" spans="1:33" ht="12">
      <c r="A951" s="30" t="s">
        <v>6138</v>
      </c>
      <c r="B951" s="109" t="s">
        <v>6139</v>
      </c>
      <c r="C951" s="121">
        <v>27</v>
      </c>
      <c r="D951" s="109" t="s">
        <v>23</v>
      </c>
      <c r="E951" s="109" t="s">
        <v>1728</v>
      </c>
      <c r="F951" s="109" t="s">
        <v>6140</v>
      </c>
      <c r="G951" s="42">
        <v>41583</v>
      </c>
      <c r="H951" s="109" t="s">
        <v>6141</v>
      </c>
      <c r="I951" s="109" t="s">
        <v>515</v>
      </c>
      <c r="J951" s="109" t="s">
        <v>85</v>
      </c>
      <c r="K951" s="98" t="s">
        <v>6142</v>
      </c>
      <c r="L951" s="109" t="s">
        <v>515</v>
      </c>
      <c r="M951" s="109" t="s">
        <v>6143</v>
      </c>
      <c r="N951" s="109" t="s">
        <v>32</v>
      </c>
      <c r="O951" s="109" t="s">
        <v>6144</v>
      </c>
      <c r="P951" s="109" t="s">
        <v>760</v>
      </c>
      <c r="Q951" s="109" t="s">
        <v>6145</v>
      </c>
      <c r="R951" s="109" t="s">
        <v>80</v>
      </c>
      <c r="S951" s="122" t="s">
        <v>5526</v>
      </c>
      <c r="T951" s="31"/>
      <c r="U951" s="109" t="str">
        <f t="shared" si="14"/>
        <v>41583: After a group of law-enforcement agents entered Vue's apartment looking to arrest him from a 2012 kidnapping, Vue ambushed the officers from a hiding place, injuring three officers. After exchanging gunfire, Vue was killed. http://hmoobtigkhohmoob.com/News/officer-involved-shooting-with-jerry-vue.html</v>
      </c>
      <c r="V951" s="98"/>
      <c r="W951" s="109">
        <v>955.1</v>
      </c>
      <c r="X951" s="109"/>
      <c r="Y951" s="109"/>
      <c r="Z951" s="109"/>
      <c r="AA951" s="109"/>
      <c r="AB951" s="109"/>
      <c r="AC951" s="113"/>
      <c r="AD951" s="29"/>
      <c r="AE951" s="29"/>
      <c r="AF951" s="29"/>
      <c r="AG951" s="65"/>
    </row>
    <row r="952" spans="1:33" ht="12">
      <c r="A952" s="30" t="s">
        <v>6146</v>
      </c>
      <c r="B952" s="109" t="s">
        <v>6147</v>
      </c>
      <c r="C952" s="121">
        <v>22</v>
      </c>
      <c r="D952" s="109" t="s">
        <v>23</v>
      </c>
      <c r="E952" s="109" t="s">
        <v>24</v>
      </c>
      <c r="F952" s="109" t="s">
        <v>6148</v>
      </c>
      <c r="G952" s="42">
        <v>41584</v>
      </c>
      <c r="H952" s="109" t="s">
        <v>6149</v>
      </c>
      <c r="I952" s="109" t="s">
        <v>6150</v>
      </c>
      <c r="J952" s="109" t="s">
        <v>1791</v>
      </c>
      <c r="K952" s="98" t="s">
        <v>6151</v>
      </c>
      <c r="L952" s="109" t="s">
        <v>6152</v>
      </c>
      <c r="M952" s="109" t="s">
        <v>6153</v>
      </c>
      <c r="N952" s="109" t="s">
        <v>32</v>
      </c>
      <c r="O952" s="109" t="s">
        <v>6154</v>
      </c>
      <c r="P952" s="109" t="s">
        <v>760</v>
      </c>
      <c r="Q952" s="109" t="s">
        <v>6155</v>
      </c>
      <c r="R952" s="109" t="s">
        <v>80</v>
      </c>
      <c r="S952" s="122" t="s">
        <v>5526</v>
      </c>
      <c r="T952" s="31"/>
      <c r="U952" s="109" t="str">
        <f t="shared" si="14"/>
        <v>41584: Two deputies shot Quinonez, the target of a drug investigation, after he allegedly approached them with a loaded gun. Eyewitnesses and friends of Quinonez said he was hit by a police car and shot on the ground. http://www.nj.com/essex/index.ssf/2013/11/sheriffs_officers_shoot_and_kill_alleged_armed_assailaint.html#incart_river</v>
      </c>
      <c r="V952" s="98"/>
      <c r="W952" s="109">
        <v>956.1</v>
      </c>
      <c r="X952" s="109"/>
      <c r="Y952" s="109"/>
      <c r="Z952" s="109"/>
      <c r="AA952" s="109"/>
      <c r="AB952" s="109"/>
      <c r="AC952" s="113"/>
      <c r="AD952" s="29"/>
      <c r="AE952" s="29"/>
      <c r="AF952" s="29"/>
      <c r="AG952" s="65"/>
    </row>
    <row r="953" spans="1:33" ht="12">
      <c r="A953" s="30" t="s">
        <v>6156</v>
      </c>
      <c r="B953" s="109" t="s">
        <v>6157</v>
      </c>
      <c r="C953" s="121">
        <v>24</v>
      </c>
      <c r="D953" s="109" t="s">
        <v>23</v>
      </c>
      <c r="E953" s="109" t="s">
        <v>24</v>
      </c>
      <c r="F953" s="109" t="s">
        <v>6158</v>
      </c>
      <c r="G953" s="42">
        <v>41586</v>
      </c>
      <c r="H953" s="109" t="s">
        <v>6159</v>
      </c>
      <c r="I953" s="109" t="s">
        <v>6160</v>
      </c>
      <c r="J953" s="109" t="s">
        <v>1154</v>
      </c>
      <c r="K953" s="98" t="s">
        <v>6161</v>
      </c>
      <c r="L953" s="109" t="s">
        <v>491</v>
      </c>
      <c r="M953" s="109" t="s">
        <v>6162</v>
      </c>
      <c r="N953" s="109" t="s">
        <v>32</v>
      </c>
      <c r="O953" s="109" t="s">
        <v>6163</v>
      </c>
      <c r="P953" s="109" t="s">
        <v>760</v>
      </c>
      <c r="Q953" s="109" t="s">
        <v>6164</v>
      </c>
      <c r="R953" s="109" t="s">
        <v>80</v>
      </c>
      <c r="S953" s="122" t="s">
        <v>5526</v>
      </c>
      <c r="T953" s="31"/>
      <c r="U953" s="109" t="str">
        <f t="shared" si="14"/>
        <v>41586: White was shot and killed after an officer found him hiding in a stolen car. White refused to leave the car, and the officer fired into the car when it appeared White was accelerating the car toward him. http://www.nola.com/crime/index.ssf/2013/11/fatal_shooting_of_suspect_just.html#incart_river</v>
      </c>
      <c r="V953" s="98"/>
      <c r="W953" s="109">
        <v>957.1</v>
      </c>
      <c r="X953" s="109"/>
      <c r="Y953" s="109"/>
      <c r="Z953" s="109"/>
      <c r="AA953" s="109"/>
      <c r="AB953" s="109"/>
      <c r="AC953" s="113"/>
      <c r="AD953" s="29"/>
      <c r="AE953" s="29"/>
      <c r="AF953" s="29"/>
      <c r="AG953" s="65"/>
    </row>
    <row r="954" spans="1:33" ht="12">
      <c r="A954" s="30" t="s">
        <v>6165</v>
      </c>
      <c r="B954" s="109" t="s">
        <v>6166</v>
      </c>
      <c r="C954" s="121">
        <v>31</v>
      </c>
      <c r="D954" s="109" t="s">
        <v>23</v>
      </c>
      <c r="E954" s="109" t="s">
        <v>40</v>
      </c>
      <c r="F954" s="109" t="s">
        <v>6167</v>
      </c>
      <c r="G954" s="42">
        <v>41588</v>
      </c>
      <c r="H954" s="109" t="s">
        <v>6168</v>
      </c>
      <c r="I954" s="109" t="s">
        <v>6169</v>
      </c>
      <c r="J954" s="109" t="s">
        <v>233</v>
      </c>
      <c r="K954" s="98" t="s">
        <v>6170</v>
      </c>
      <c r="L954" s="109" t="s">
        <v>6169</v>
      </c>
      <c r="M954" s="109" t="s">
        <v>6171</v>
      </c>
      <c r="N954" s="109" t="s">
        <v>32</v>
      </c>
      <c r="O954" s="109" t="s">
        <v>6172</v>
      </c>
      <c r="P954" s="109" t="s">
        <v>58</v>
      </c>
      <c r="Q954" s="109" t="s">
        <v>6173</v>
      </c>
      <c r="R954" s="109" t="s">
        <v>219</v>
      </c>
      <c r="S954" s="122" t="s">
        <v>5526</v>
      </c>
      <c r="T954" s="31"/>
      <c r="U954" s="109" t="str">
        <f t="shared" si="14"/>
        <v>41588: After an attempted traffic stop, Ryckeart led police on a 40-minute chase that ended when he crashed into the back of a home in Elkhart. The officers who shot and killed Ryckeart were cleared of any wrongdoing by a grand jury in January 2014. http://www.elkharttruth.com/crime-fire-courts/2013/11/11/Fatal-police-shooting-probe-continues.html</v>
      </c>
      <c r="V954" s="98"/>
      <c r="W954" s="109">
        <v>958.1</v>
      </c>
      <c r="X954" s="109"/>
      <c r="Y954" s="109"/>
      <c r="Z954" s="109"/>
      <c r="AA954" s="109"/>
      <c r="AB954" s="109"/>
      <c r="AC954" s="113"/>
      <c r="AD954" s="29"/>
      <c r="AE954" s="29"/>
      <c r="AF954" s="29"/>
      <c r="AG954" s="65"/>
    </row>
    <row r="955" spans="1:33" ht="12">
      <c r="A955" s="30" t="s">
        <v>6174</v>
      </c>
      <c r="B955" s="109" t="s">
        <v>6175</v>
      </c>
      <c r="C955" s="121">
        <v>30</v>
      </c>
      <c r="D955" s="109" t="s">
        <v>23</v>
      </c>
      <c r="E955" s="109" t="s">
        <v>24</v>
      </c>
      <c r="F955" s="109" t="s">
        <v>6176</v>
      </c>
      <c r="G955" s="42">
        <v>41589</v>
      </c>
      <c r="H955" s="109" t="s">
        <v>6177</v>
      </c>
      <c r="I955" s="109" t="s">
        <v>6178</v>
      </c>
      <c r="J955" s="109" t="s">
        <v>1791</v>
      </c>
      <c r="K955" s="98" t="s">
        <v>6179</v>
      </c>
      <c r="L955" s="109" t="s">
        <v>6152</v>
      </c>
      <c r="M955" s="109" t="s">
        <v>6180</v>
      </c>
      <c r="N955" s="109" t="s">
        <v>32</v>
      </c>
      <c r="O955" s="109" t="s">
        <v>6181</v>
      </c>
      <c r="P955" s="109" t="s">
        <v>5564</v>
      </c>
      <c r="Q955" s="109" t="s">
        <v>6182</v>
      </c>
      <c r="R955" s="109" t="s">
        <v>80</v>
      </c>
      <c r="S955" s="122" t="s">
        <v>5526</v>
      </c>
      <c r="T955" s="31"/>
      <c r="U955" s="109" t="str">
        <f t="shared" si="14"/>
        <v>41589: 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 http://www.nj.com/essex/index.ssf/2013/11/man_shot_during_clash_with_irvington_police_was_not_armed_made_threats_toward_officers.html</v>
      </c>
      <c r="V955" s="98"/>
      <c r="W955" s="109">
        <v>959.1</v>
      </c>
      <c r="X955" s="109"/>
      <c r="Y955" s="109"/>
      <c r="Z955" s="109"/>
      <c r="AA955" s="109"/>
      <c r="AB955" s="109"/>
      <c r="AC955" s="113"/>
      <c r="AD955" s="29"/>
      <c r="AE955" s="29"/>
      <c r="AF955" s="29"/>
      <c r="AG955" s="65"/>
    </row>
    <row r="956" spans="1:33" ht="12">
      <c r="A956" s="30" t="s">
        <v>6183</v>
      </c>
      <c r="B956" s="109" t="s">
        <v>6184</v>
      </c>
      <c r="C956" s="121">
        <v>59</v>
      </c>
      <c r="D956" s="109" t="s">
        <v>23</v>
      </c>
      <c r="E956" s="109" t="s">
        <v>82</v>
      </c>
      <c r="F956" s="109"/>
      <c r="G956" s="42">
        <v>41589</v>
      </c>
      <c r="H956" s="109" t="s">
        <v>6185</v>
      </c>
      <c r="I956" s="109" t="s">
        <v>1303</v>
      </c>
      <c r="J956" s="109" t="s">
        <v>1304</v>
      </c>
      <c r="K956" s="98" t="s">
        <v>6186</v>
      </c>
      <c r="L956" s="109" t="s">
        <v>6187</v>
      </c>
      <c r="M956" s="109" t="s">
        <v>6188</v>
      </c>
      <c r="N956" s="109" t="s">
        <v>32</v>
      </c>
      <c r="O956" s="109" t="s">
        <v>6189</v>
      </c>
      <c r="P956" s="109" t="s">
        <v>760</v>
      </c>
      <c r="Q956" s="109" t="s">
        <v>6190</v>
      </c>
      <c r="R956" s="109" t="s">
        <v>80</v>
      </c>
      <c r="S956" s="122" t="s">
        <v>5526</v>
      </c>
      <c r="T956" s="31"/>
      <c r="U956" s="109" t="str">
        <f t="shared" si="14"/>
        <v>41589: A Westerville officer pulled over Montgomery's car for a routine traffic stop, and as he approached the car saw Montgomery holding a handgun. After he refused commands to drop the weapon, the officer opened fire, fatally shooting Montgomery. http://www.dispatch.com/content/stories/local/2013/11/11/traffic-stop-ends-in-shooting-on-polaris-parkway.html</v>
      </c>
      <c r="V956" s="98"/>
      <c r="W956" s="109">
        <v>960.1</v>
      </c>
      <c r="X956" s="109"/>
      <c r="Y956" s="109"/>
      <c r="Z956" s="109"/>
      <c r="AA956" s="109"/>
      <c r="AB956" s="109"/>
      <c r="AC956" s="113"/>
      <c r="AD956" s="29"/>
      <c r="AE956" s="29"/>
      <c r="AF956" s="29"/>
      <c r="AG956" s="65"/>
    </row>
    <row r="957" spans="1:33" ht="12">
      <c r="A957" s="30" t="s">
        <v>6191</v>
      </c>
      <c r="B957" s="109" t="s">
        <v>6192</v>
      </c>
      <c r="C957" s="121">
        <v>25</v>
      </c>
      <c r="D957" s="109" t="s">
        <v>23</v>
      </c>
      <c r="E957" s="109" t="s">
        <v>40</v>
      </c>
      <c r="F957" s="109" t="s">
        <v>6193</v>
      </c>
      <c r="G957" s="42">
        <v>41589</v>
      </c>
      <c r="H957" s="109" t="s">
        <v>6194</v>
      </c>
      <c r="I957" s="109" t="s">
        <v>6195</v>
      </c>
      <c r="J957" s="109" t="s">
        <v>1694</v>
      </c>
      <c r="K957" s="98" t="s">
        <v>6196</v>
      </c>
      <c r="L957" s="109" t="s">
        <v>1995</v>
      </c>
      <c r="M957" s="109" t="s">
        <v>6197</v>
      </c>
      <c r="N957" s="109" t="s">
        <v>949</v>
      </c>
      <c r="O957" s="109" t="s">
        <v>6198</v>
      </c>
      <c r="P957" s="109" t="s">
        <v>58</v>
      </c>
      <c r="Q957" s="109" t="s">
        <v>6199</v>
      </c>
      <c r="R957" s="109" t="s">
        <v>100</v>
      </c>
      <c r="S957" s="122" t="s">
        <v>5526</v>
      </c>
      <c r="T957" s="31"/>
      <c r="U957" s="109" t="str">
        <f t="shared" si="14"/>
        <v>41589: Clark, a decorated soldier, exchanged gunfire and threatened suicide when police responded to where he had crashed into a house. Officers fired at Clark and hit him in the wrist, but Clark fatally shot himself in the chest. The local district attorney's officer cleared the officers of any wrongdoing. http://webcache.googleusercontent.com/search?q=cache:j54VDwQKi18J:coloradosprings.com/soldier-died-of-suicide-during-shootout-with-fountain-police/article/1516255+&amp;cd=3&amp;hl=en&amp;ct=clnk&amp;gl=us</v>
      </c>
      <c r="V957" s="98"/>
      <c r="W957" s="109">
        <v>961.1</v>
      </c>
      <c r="X957" s="109"/>
      <c r="Y957" s="109"/>
      <c r="Z957" s="109"/>
      <c r="AA957" s="109"/>
      <c r="AB957" s="109"/>
      <c r="AC957" s="113"/>
      <c r="AD957" s="29"/>
      <c r="AE957" s="29"/>
      <c r="AF957" s="29"/>
      <c r="AG957" s="65"/>
    </row>
    <row r="958" spans="1:33" ht="12">
      <c r="A958" s="30" t="s">
        <v>6200</v>
      </c>
      <c r="B958" s="109" t="s">
        <v>6201</v>
      </c>
      <c r="C958" s="121">
        <v>17</v>
      </c>
      <c r="D958" s="109" t="s">
        <v>23</v>
      </c>
      <c r="E958" s="109" t="s">
        <v>24</v>
      </c>
      <c r="F958" s="109" t="s">
        <v>6202</v>
      </c>
      <c r="G958" s="42">
        <v>41589</v>
      </c>
      <c r="H958" s="109" t="s">
        <v>6203</v>
      </c>
      <c r="I958" s="109" t="s">
        <v>4620</v>
      </c>
      <c r="J958" s="109" t="s">
        <v>104</v>
      </c>
      <c r="K958" s="98" t="s">
        <v>6204</v>
      </c>
      <c r="L958" s="109" t="s">
        <v>4620</v>
      </c>
      <c r="M958" s="109" t="s">
        <v>4622</v>
      </c>
      <c r="N958" s="109" t="s">
        <v>32</v>
      </c>
      <c r="O958" s="109" t="s">
        <v>6205</v>
      </c>
      <c r="P958" s="109" t="s">
        <v>760</v>
      </c>
      <c r="Q958" s="109" t="s">
        <v>6206</v>
      </c>
      <c r="R958" s="109" t="s">
        <v>80</v>
      </c>
      <c r="S958" s="122" t="s">
        <v>5526</v>
      </c>
      <c r="T958" s="31"/>
      <c r="U958" s="109" t="str">
        <f t="shared" si="14"/>
        <v>41589: After a failed robbery attempt, officers found Rieves on the second floor of Milwaukee's downtown Transit Center and attempted to negotiate with him. Rieves became threatening, and the officers shot and killed the 17-year-old. http://www.jsonline.com/news/crime/shots-fired-in-downtown-milwaukee-b99139596z1-231430101.html</v>
      </c>
      <c r="V958" s="98"/>
      <c r="W958" s="109">
        <v>962.1</v>
      </c>
      <c r="X958" s="109"/>
      <c r="Y958" s="109"/>
      <c r="Z958" s="109"/>
      <c r="AA958" s="109"/>
      <c r="AB958" s="109"/>
      <c r="AC958" s="113"/>
      <c r="AD958" s="29"/>
      <c r="AE958" s="29"/>
      <c r="AF958" s="29"/>
      <c r="AG958" s="65"/>
    </row>
    <row r="959" spans="1:33" ht="12">
      <c r="A959" s="30" t="s">
        <v>6207</v>
      </c>
      <c r="B959" s="109" t="s">
        <v>4728</v>
      </c>
      <c r="C959" s="121"/>
      <c r="D959" s="109" t="s">
        <v>23</v>
      </c>
      <c r="E959" s="109" t="s">
        <v>82</v>
      </c>
      <c r="F959" s="109"/>
      <c r="G959" s="42">
        <v>41591</v>
      </c>
      <c r="H959" s="109" t="s">
        <v>6208</v>
      </c>
      <c r="I959" s="109" t="s">
        <v>3956</v>
      </c>
      <c r="J959" s="109" t="s">
        <v>85</v>
      </c>
      <c r="K959" s="98" t="s">
        <v>6209</v>
      </c>
      <c r="L959" s="109" t="s">
        <v>539</v>
      </c>
      <c r="M959" s="109" t="s">
        <v>6210</v>
      </c>
      <c r="N959" s="109" t="s">
        <v>32</v>
      </c>
      <c r="O959" s="109" t="s">
        <v>6211</v>
      </c>
      <c r="P959" s="109" t="s">
        <v>760</v>
      </c>
      <c r="Q959" s="109" t="s">
        <v>6212</v>
      </c>
      <c r="R959" s="109" t="s">
        <v>80</v>
      </c>
      <c r="S959" s="122" t="s">
        <v>5526</v>
      </c>
      <c r="T959" s="31"/>
      <c r="U959" s="109" t="str">
        <f t="shared" si="14"/>
        <v>41591: Officers responding to a spousal abuse call arrived to find the suspect barricaded in the storage room of an apartment complex's parking garage. The man left the room holding a handgun, leading officers to shoot and kill the man. http://ktla.com/2013/11/13/hawthorne-police-fatally-shoot-man/#axzz2kcxyCvkC</v>
      </c>
      <c r="V959" s="98"/>
      <c r="W959" s="109">
        <v>963.1</v>
      </c>
      <c r="X959" s="109"/>
      <c r="Y959" s="109"/>
      <c r="Z959" s="109"/>
      <c r="AA959" s="109"/>
      <c r="AB959" s="109"/>
      <c r="AC959" s="113"/>
      <c r="AD959" s="29"/>
      <c r="AE959" s="29"/>
      <c r="AF959" s="29"/>
      <c r="AG959" s="65"/>
    </row>
    <row r="960" spans="1:33" ht="12">
      <c r="A960" s="30" t="s">
        <v>6213</v>
      </c>
      <c r="B960" s="109" t="s">
        <v>6214</v>
      </c>
      <c r="C960" s="121">
        <v>27</v>
      </c>
      <c r="D960" s="109" t="s">
        <v>23</v>
      </c>
      <c r="E960" s="109" t="s">
        <v>24</v>
      </c>
      <c r="F960" s="109"/>
      <c r="G960" s="42">
        <v>41591</v>
      </c>
      <c r="H960" s="109" t="s">
        <v>6215</v>
      </c>
      <c r="I960" s="109" t="s">
        <v>1303</v>
      </c>
      <c r="J960" s="109" t="s">
        <v>64</v>
      </c>
      <c r="K960" s="98" t="s">
        <v>6216</v>
      </c>
      <c r="L960" s="109" t="s">
        <v>6217</v>
      </c>
      <c r="M960" s="109" t="s">
        <v>6218</v>
      </c>
      <c r="N960" s="109" t="s">
        <v>32</v>
      </c>
      <c r="O960" s="109" t="s">
        <v>6219</v>
      </c>
      <c r="P960" s="109" t="s">
        <v>760</v>
      </c>
      <c r="Q960" s="109" t="s">
        <v>6220</v>
      </c>
      <c r="R960" s="109" t="s">
        <v>80</v>
      </c>
      <c r="S960" s="122" t="s">
        <v>5526</v>
      </c>
      <c r="T960" s="31"/>
      <c r="U960" s="109" t="str">
        <f t="shared" si="14"/>
        <v>41591: Williams and another man were stopped by police who matched their descriptions to a pair that had recently committed a nearby armed robbery. The officer shot Williams after he refused to put down what appeared to be a gun, but was actually a BB gun. http://www.ledger-enquirer.com/2013/11/14/2797761/official-confirms-officer-involved.html</v>
      </c>
      <c r="V960" s="98"/>
      <c r="W960" s="109">
        <v>964.1</v>
      </c>
      <c r="X960" s="109"/>
      <c r="Y960" s="109"/>
      <c r="Z960" s="109"/>
      <c r="AA960" s="109"/>
      <c r="AB960" s="109"/>
      <c r="AC960" s="113"/>
      <c r="AD960" s="29"/>
      <c r="AE960" s="29"/>
      <c r="AF960" s="29"/>
      <c r="AG960" s="65"/>
    </row>
    <row r="961" spans="1:33" ht="12">
      <c r="A961" s="30" t="s">
        <v>6221</v>
      </c>
      <c r="B961" s="109" t="s">
        <v>6222</v>
      </c>
      <c r="C961" s="121">
        <v>53</v>
      </c>
      <c r="D961" s="109" t="s">
        <v>23</v>
      </c>
      <c r="E961" s="109" t="s">
        <v>82</v>
      </c>
      <c r="F961" s="109"/>
      <c r="G961" s="42">
        <v>41592</v>
      </c>
      <c r="H961" s="109" t="s">
        <v>6223</v>
      </c>
      <c r="I961" s="109" t="s">
        <v>6224</v>
      </c>
      <c r="J961" s="109" t="s">
        <v>213</v>
      </c>
      <c r="K961" s="98" t="s">
        <v>6225</v>
      </c>
      <c r="L961" s="109" t="s">
        <v>6226</v>
      </c>
      <c r="M961" s="109" t="s">
        <v>6227</v>
      </c>
      <c r="N961" s="109" t="s">
        <v>32</v>
      </c>
      <c r="O961" s="109" t="s">
        <v>6228</v>
      </c>
      <c r="P961" s="109" t="s">
        <v>760</v>
      </c>
      <c r="Q961" s="109" t="s">
        <v>6229</v>
      </c>
      <c r="R961" s="109" t="s">
        <v>80</v>
      </c>
      <c r="S961" s="122" t="s">
        <v>5526</v>
      </c>
      <c r="T961" s="31"/>
      <c r="U961" s="109" t="str">
        <f t="shared" si="14"/>
        <v>41592: Jones allegedly threatened and yelled at officers responding to calls of family violence from Jones's apartment. One officer shot Jones, who was carrying three large knives, and was taken to a nearby hospital where he later died. http://www.therepublic.com/view/story/6a883a795e3c4c1d918cd7ef73dcf7da/TX--San-Antonio-Police-Shooting</v>
      </c>
      <c r="V961" s="98"/>
      <c r="W961" s="109">
        <v>965.1</v>
      </c>
      <c r="X961" s="109"/>
      <c r="Y961" s="109"/>
      <c r="Z961" s="109"/>
      <c r="AA961" s="109"/>
      <c r="AB961" s="109"/>
      <c r="AC961" s="113"/>
      <c r="AD961" s="29"/>
      <c r="AE961" s="29"/>
      <c r="AF961" s="29"/>
      <c r="AG961" s="65"/>
    </row>
    <row r="962" spans="1:33" ht="12">
      <c r="A962" s="30" t="s">
        <v>6230</v>
      </c>
      <c r="B962" s="109" t="s">
        <v>6231</v>
      </c>
      <c r="C962" s="121">
        <v>49</v>
      </c>
      <c r="D962" s="109" t="s">
        <v>23</v>
      </c>
      <c r="E962" s="109" t="s">
        <v>82</v>
      </c>
      <c r="F962" s="109"/>
      <c r="G962" s="42">
        <v>41592</v>
      </c>
      <c r="H962" s="109" t="s">
        <v>6232</v>
      </c>
      <c r="I962" s="109" t="s">
        <v>6233</v>
      </c>
      <c r="J962" s="109" t="s">
        <v>413</v>
      </c>
      <c r="K962" s="98" t="s">
        <v>6234</v>
      </c>
      <c r="L962" s="109" t="s">
        <v>6235</v>
      </c>
      <c r="M962" s="109" t="s">
        <v>415</v>
      </c>
      <c r="N962" s="109" t="s">
        <v>32</v>
      </c>
      <c r="O962" s="109" t="s">
        <v>6236</v>
      </c>
      <c r="P962" s="109" t="s">
        <v>760</v>
      </c>
      <c r="Q962" s="109" t="s">
        <v>6237</v>
      </c>
      <c r="R962" s="109" t="s">
        <v>100</v>
      </c>
      <c r="S962" s="122" t="s">
        <v>5526</v>
      </c>
      <c r="T962" s="31"/>
      <c r="U962" s="109" t="str">
        <f t="shared" ref="U962:U1025" si="15">CONCATENATE(G962, ": ", O962, " ", Q962)</f>
        <v>41592: Police responding to a call from William's girlfriend, who said that he had taken 50 Xanax and was trying to kill himself, found Williams holding a long-barrel gun. After he refused to drop the weapon, officers shot Williams twice, who was pronounced dead at the scene. http://5newsonline.com/2013/11/16/officers-placed-on-leave-after-shooting-killing-suicidal-man/</v>
      </c>
      <c r="V962" s="98"/>
      <c r="W962" s="109">
        <v>966.1</v>
      </c>
      <c r="X962" s="109"/>
      <c r="Y962" s="109"/>
      <c r="Z962" s="109"/>
      <c r="AA962" s="109"/>
      <c r="AB962" s="109"/>
      <c r="AC962" s="113"/>
      <c r="AD962" s="29"/>
      <c r="AE962" s="29"/>
      <c r="AF962" s="29"/>
      <c r="AG962" s="65"/>
    </row>
    <row r="963" spans="1:33" ht="12">
      <c r="A963" s="30" t="s">
        <v>6238</v>
      </c>
      <c r="B963" s="109" t="s">
        <v>6239</v>
      </c>
      <c r="C963" s="121">
        <v>42</v>
      </c>
      <c r="D963" s="109" t="s">
        <v>23</v>
      </c>
      <c r="E963" s="109" t="s">
        <v>82</v>
      </c>
      <c r="F963" s="109"/>
      <c r="G963" s="42">
        <v>41593</v>
      </c>
      <c r="H963" s="109" t="s">
        <v>6240</v>
      </c>
      <c r="I963" s="109" t="s">
        <v>6241</v>
      </c>
      <c r="J963" s="109" t="s">
        <v>1791</v>
      </c>
      <c r="K963" s="98" t="s">
        <v>6242</v>
      </c>
      <c r="L963" s="109" t="s">
        <v>6243</v>
      </c>
      <c r="M963" s="109" t="s">
        <v>6244</v>
      </c>
      <c r="N963" s="109" t="s">
        <v>32</v>
      </c>
      <c r="O963" s="109" t="s">
        <v>6245</v>
      </c>
      <c r="P963" s="109" t="s">
        <v>760</v>
      </c>
      <c r="Q963" s="109" t="s">
        <v>6246</v>
      </c>
      <c r="R963" s="109" t="s">
        <v>36</v>
      </c>
      <c r="S963" s="122" t="s">
        <v>5526</v>
      </c>
      <c r="T963" s="31"/>
      <c r="U963" s="109" t="str">
        <f t="shared" si="15"/>
        <v>41593: Boyd allegedly appeared at the home of his estranged wife and began following her, stabbing himself several times in the process. Arriving officers shot Boyd after he refused to drop the knife and brandished it at the officers. http://www.nj.com/mercer/index.ssf/2013/11/mercer_county_prosecutors_office_investigating_police-involved_shooting_of_hamilton_man.html</v>
      </c>
      <c r="V963" s="98"/>
      <c r="W963" s="109">
        <v>967.1</v>
      </c>
      <c r="X963" s="109"/>
      <c r="Y963" s="109"/>
      <c r="Z963" s="109"/>
      <c r="AA963" s="109"/>
      <c r="AB963" s="109"/>
      <c r="AC963" s="113"/>
      <c r="AD963" s="29"/>
      <c r="AE963" s="29"/>
      <c r="AF963" s="29"/>
      <c r="AG963" s="65"/>
    </row>
    <row r="964" spans="1:33" ht="12">
      <c r="A964" s="30" t="s">
        <v>6247</v>
      </c>
      <c r="B964" s="109" t="s">
        <v>6248</v>
      </c>
      <c r="C964" s="121">
        <v>21</v>
      </c>
      <c r="D964" s="109" t="s">
        <v>23</v>
      </c>
      <c r="E964" s="109" t="s">
        <v>173</v>
      </c>
      <c r="F964" s="109"/>
      <c r="G964" s="42">
        <v>41593</v>
      </c>
      <c r="H964" s="109" t="s">
        <v>6249</v>
      </c>
      <c r="I964" s="109" t="s">
        <v>6250</v>
      </c>
      <c r="J964" s="109" t="s">
        <v>85</v>
      </c>
      <c r="K964" s="98" t="s">
        <v>6251</v>
      </c>
      <c r="L964" s="109" t="s">
        <v>539</v>
      </c>
      <c r="M964" s="109" t="s">
        <v>6252</v>
      </c>
      <c r="N964" s="109" t="s">
        <v>32</v>
      </c>
      <c r="O964" s="109" t="s">
        <v>6253</v>
      </c>
      <c r="P964" s="109" t="s">
        <v>760</v>
      </c>
      <c r="Q964" s="109" t="s">
        <v>6254</v>
      </c>
      <c r="R964" s="109" t="s">
        <v>219</v>
      </c>
      <c r="S964" s="122" t="s">
        <v>5526</v>
      </c>
      <c r="T964" s="31"/>
      <c r="U964" s="109" t="str">
        <f t="shared" si="15"/>
        <v>41593: 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 http://homicide.latimes.com/post/paul-aguilar/</v>
      </c>
      <c r="V964" s="98"/>
      <c r="W964" s="109">
        <v>968.1</v>
      </c>
      <c r="X964" s="109"/>
      <c r="Y964" s="109"/>
      <c r="Z964" s="109"/>
      <c r="AA964" s="109"/>
      <c r="AB964" s="109"/>
      <c r="AC964" s="113"/>
      <c r="AD964" s="29"/>
      <c r="AE964" s="29"/>
      <c r="AF964" s="29"/>
      <c r="AG964" s="65"/>
    </row>
    <row r="965" spans="1:33" ht="12">
      <c r="A965" s="30" t="s">
        <v>6255</v>
      </c>
      <c r="B965" s="109" t="s">
        <v>6256</v>
      </c>
      <c r="C965" s="121">
        <v>30</v>
      </c>
      <c r="D965" s="109" t="s">
        <v>23</v>
      </c>
      <c r="E965" s="109" t="s">
        <v>40</v>
      </c>
      <c r="F965" s="109" t="s">
        <v>6257</v>
      </c>
      <c r="G965" s="42">
        <v>41593</v>
      </c>
      <c r="H965" s="109" t="s">
        <v>6258</v>
      </c>
      <c r="I965" s="109" t="s">
        <v>6259</v>
      </c>
      <c r="J965" s="109" t="s">
        <v>1577</v>
      </c>
      <c r="K965" s="98" t="s">
        <v>6260</v>
      </c>
      <c r="L965" s="109" t="s">
        <v>1816</v>
      </c>
      <c r="M965" s="109" t="s">
        <v>6261</v>
      </c>
      <c r="N965" s="109" t="s">
        <v>32</v>
      </c>
      <c r="O965" s="109" t="s">
        <v>6262</v>
      </c>
      <c r="P965" s="109" t="s">
        <v>58</v>
      </c>
      <c r="Q965" s="109" t="s">
        <v>6263</v>
      </c>
      <c r="R965" s="109" t="s">
        <v>80</v>
      </c>
      <c r="S965" s="122" t="s">
        <v>5526</v>
      </c>
      <c r="T965" s="31"/>
      <c r="U965" s="109" t="str">
        <f t="shared" si="15"/>
        <v>41593: Police shot and killed the armed Hoffstrom after the 30-year-old had killed a local doctor, allegedly for how the doctor had treated Hoffstrom's mother. A county grand jury cleared the police of any wrongdoing in 2014. http://www.startribune.com/local/west/232358621.html</v>
      </c>
      <c r="V965" s="98"/>
      <c r="W965" s="109">
        <v>969.1</v>
      </c>
      <c r="X965" s="109"/>
      <c r="Y965" s="109"/>
      <c r="Z965" s="109"/>
      <c r="AA965" s="109"/>
      <c r="AB965" s="109"/>
      <c r="AC965" s="113"/>
      <c r="AD965" s="29"/>
      <c r="AE965" s="29"/>
      <c r="AF965" s="29"/>
      <c r="AG965" s="65"/>
    </row>
    <row r="966" spans="1:33" ht="12">
      <c r="A966" s="30" t="s">
        <v>6264</v>
      </c>
      <c r="B966" s="109" t="s">
        <v>6265</v>
      </c>
      <c r="C966" s="121">
        <v>61</v>
      </c>
      <c r="D966" s="109" t="s">
        <v>91</v>
      </c>
      <c r="E966" s="109" t="s">
        <v>40</v>
      </c>
      <c r="F966" s="109" t="s">
        <v>6266</v>
      </c>
      <c r="G966" s="42">
        <v>41594</v>
      </c>
      <c r="H966" s="109" t="s">
        <v>6267</v>
      </c>
      <c r="I966" s="109" t="s">
        <v>3609</v>
      </c>
      <c r="J966" s="109" t="s">
        <v>85</v>
      </c>
      <c r="K966" s="98" t="s">
        <v>6268</v>
      </c>
      <c r="L966" s="109" t="s">
        <v>3611</v>
      </c>
      <c r="M966" s="109" t="s">
        <v>6269</v>
      </c>
      <c r="N966" s="109" t="s">
        <v>32</v>
      </c>
      <c r="O966" s="109" t="s">
        <v>6270</v>
      </c>
      <c r="P966" s="109" t="s">
        <v>760</v>
      </c>
      <c r="Q966" s="109" t="s">
        <v>6271</v>
      </c>
      <c r="R966" s="109" t="s">
        <v>36</v>
      </c>
      <c r="S966" s="122" t="s">
        <v>5526</v>
      </c>
      <c r="T966" s="31"/>
      <c r="U966" s="109" t="str">
        <f t="shared" si="15"/>
        <v>41594: Police responded to calls of a woman making excess noise to find Gionet armed with a steak knife. A deputy shot and killed Gionet, who had multiple sclerosis and cancer, after she allegedly cornered an officer with the knife. http://www.sfgate.com/crime/article/Details-emerge-in-police-killing-near-San-Jose-5002588.php</v>
      </c>
      <c r="V966" s="98"/>
      <c r="W966" s="109">
        <v>970.1</v>
      </c>
      <c r="X966" s="109"/>
      <c r="Y966" s="109"/>
      <c r="Z966" s="109"/>
      <c r="AA966" s="109"/>
      <c r="AB966" s="109"/>
      <c r="AC966" s="113"/>
      <c r="AD966" s="29"/>
      <c r="AE966" s="29"/>
      <c r="AF966" s="29"/>
      <c r="AG966" s="65"/>
    </row>
    <row r="967" spans="1:33" ht="12">
      <c r="A967" s="30" t="s">
        <v>6272</v>
      </c>
      <c r="B967" s="109" t="s">
        <v>6273</v>
      </c>
      <c r="C967" s="121">
        <v>22</v>
      </c>
      <c r="D967" s="109" t="s">
        <v>23</v>
      </c>
      <c r="E967" s="109" t="s">
        <v>40</v>
      </c>
      <c r="F967" s="109" t="s">
        <v>6274</v>
      </c>
      <c r="G967" s="42">
        <v>41594</v>
      </c>
      <c r="H967" s="109" t="s">
        <v>6275</v>
      </c>
      <c r="I967" s="109" t="s">
        <v>756</v>
      </c>
      <c r="J967" s="109" t="s">
        <v>809</v>
      </c>
      <c r="K967" s="98" t="s">
        <v>6276</v>
      </c>
      <c r="L967" s="109" t="s">
        <v>6277</v>
      </c>
      <c r="M967" s="109" t="s">
        <v>6278</v>
      </c>
      <c r="N967" s="109" t="s">
        <v>32</v>
      </c>
      <c r="O967" s="109" t="s">
        <v>6279</v>
      </c>
      <c r="P967" s="109" t="s">
        <v>760</v>
      </c>
      <c r="Q967" s="109" t="s">
        <v>6280</v>
      </c>
      <c r="R967" s="109" t="s">
        <v>80</v>
      </c>
      <c r="S967" s="122" t="s">
        <v>5526</v>
      </c>
      <c r="T967" s="31"/>
      <c r="U967" s="109" t="str">
        <f t="shared" si="15"/>
        <v>41594: Simonitch was allegedly wielding a baseball bat when officers arrived on a disturbance call. He was shot after police say he lunged at them with the bat. http://www.kshb.com/dpp/news/local_news/officer-involved-shooting-leaves-one-dead-in-kck</v>
      </c>
      <c r="V967" s="98"/>
      <c r="W967" s="109">
        <v>971.1</v>
      </c>
      <c r="X967" s="109"/>
      <c r="Y967" s="109"/>
      <c r="Z967" s="109"/>
      <c r="AA967" s="109"/>
      <c r="AB967" s="109"/>
      <c r="AC967" s="113"/>
      <c r="AD967" s="29"/>
      <c r="AE967" s="29"/>
      <c r="AF967" s="29"/>
      <c r="AG967" s="65"/>
    </row>
    <row r="968" spans="1:33" ht="12">
      <c r="A968" s="30" t="s">
        <v>6281</v>
      </c>
      <c r="B968" s="109" t="s">
        <v>6282</v>
      </c>
      <c r="C968" s="121">
        <v>78</v>
      </c>
      <c r="D968" s="109" t="s">
        <v>23</v>
      </c>
      <c r="E968" s="109" t="s">
        <v>40</v>
      </c>
      <c r="F968" s="109" t="s">
        <v>6283</v>
      </c>
      <c r="G968" s="42">
        <v>41595</v>
      </c>
      <c r="H968" s="109" t="s">
        <v>6284</v>
      </c>
      <c r="I968" s="109" t="s">
        <v>539</v>
      </c>
      <c r="J968" s="109" t="s">
        <v>85</v>
      </c>
      <c r="K968" s="98" t="s">
        <v>6285</v>
      </c>
      <c r="L968" s="109" t="s">
        <v>539</v>
      </c>
      <c r="M968" s="109" t="s">
        <v>540</v>
      </c>
      <c r="N968" s="109" t="s">
        <v>32</v>
      </c>
      <c r="O968" s="109" t="s">
        <v>6286</v>
      </c>
      <c r="P968" s="109" t="s">
        <v>760</v>
      </c>
      <c r="Q968" s="109" t="s">
        <v>6287</v>
      </c>
      <c r="R968" s="109" t="s">
        <v>36</v>
      </c>
      <c r="S968" s="122" t="s">
        <v>5526</v>
      </c>
      <c r="T968" s="31"/>
      <c r="U968" s="109" t="str">
        <f t="shared" si="15"/>
        <v>41595: Bandler allegedly threatened a gas company employee with a handgun, and was later found by police wielding a shotgun. Officers then shot Bandler, who apparently suffered from mental problems and "demons." http://losangeles.cbslocal.com/2013/11/17/armed-suspect-shot-killed-by-police-in-upscale-community-of-bel-air/</v>
      </c>
      <c r="V968" s="98"/>
      <c r="W968" s="109">
        <v>972.1</v>
      </c>
      <c r="X968" s="109"/>
      <c r="Y968" s="109"/>
      <c r="Z968" s="109"/>
      <c r="AA968" s="109"/>
      <c r="AB968" s="109"/>
      <c r="AC968" s="113"/>
      <c r="AD968" s="29"/>
      <c r="AE968" s="29"/>
      <c r="AF968" s="29"/>
      <c r="AG968" s="65"/>
    </row>
    <row r="969" spans="1:33" ht="12">
      <c r="A969" s="30" t="s">
        <v>6288</v>
      </c>
      <c r="B969" s="109" t="s">
        <v>6289</v>
      </c>
      <c r="C969" s="121">
        <v>31</v>
      </c>
      <c r="D969" s="109" t="s">
        <v>23</v>
      </c>
      <c r="E969" s="109" t="s">
        <v>24</v>
      </c>
      <c r="F969" s="109" t="s">
        <v>6290</v>
      </c>
      <c r="G969" s="42">
        <v>41595</v>
      </c>
      <c r="H969" s="109" t="s">
        <v>6291</v>
      </c>
      <c r="I969" s="109" t="s">
        <v>6292</v>
      </c>
      <c r="J969" s="109" t="s">
        <v>1304</v>
      </c>
      <c r="K969" s="98" t="s">
        <v>6293</v>
      </c>
      <c r="L969" s="109" t="s">
        <v>1306</v>
      </c>
      <c r="M969" s="109" t="s">
        <v>6294</v>
      </c>
      <c r="N969" s="109" t="s">
        <v>32</v>
      </c>
      <c r="O969" s="109" t="s">
        <v>6295</v>
      </c>
      <c r="P969" s="109" t="s">
        <v>58</v>
      </c>
      <c r="Q969" s="109" t="s">
        <v>6296</v>
      </c>
      <c r="R969" s="109" t="s">
        <v>100</v>
      </c>
      <c r="S969" s="122" t="s">
        <v>5526</v>
      </c>
      <c r="T969" s="31"/>
      <c r="U969" s="109" t="str">
        <f t="shared" si="15"/>
        <v>41595: White was initially shot at by police after he entered an unlocked apartment and was brandishing a knife. Police later found White, who was apparently suffering from a mental illness, holding a knife to his throat and shot him after he failed to put the knife down. http://www.10tv.com/content/stories/2013/11/17/columbus-hilliard-area-police-involved-shooting.html</v>
      </c>
      <c r="V969" s="98"/>
      <c r="W969" s="109">
        <v>973.1</v>
      </c>
      <c r="X969" s="109"/>
      <c r="Y969" s="109"/>
      <c r="Z969" s="109"/>
      <c r="AA969" s="109"/>
      <c r="AB969" s="109"/>
      <c r="AC969" s="113"/>
      <c r="AD969" s="29"/>
      <c r="AE969" s="29"/>
      <c r="AF969" s="29"/>
      <c r="AG969" s="65"/>
    </row>
    <row r="970" spans="1:33" ht="12">
      <c r="A970" s="30" t="s">
        <v>6297</v>
      </c>
      <c r="B970" s="109" t="s">
        <v>6298</v>
      </c>
      <c r="C970" s="121">
        <v>26</v>
      </c>
      <c r="D970" s="109" t="s">
        <v>23</v>
      </c>
      <c r="E970" s="109" t="s">
        <v>24</v>
      </c>
      <c r="F970" s="109" t="s">
        <v>6299</v>
      </c>
      <c r="G970" s="42">
        <v>41595</v>
      </c>
      <c r="H970" s="109" t="s">
        <v>6300</v>
      </c>
      <c r="I970" s="109" t="s">
        <v>6301</v>
      </c>
      <c r="J970" s="109" t="s">
        <v>28</v>
      </c>
      <c r="K970" s="98" t="s">
        <v>6302</v>
      </c>
      <c r="L970" s="109" t="s">
        <v>6303</v>
      </c>
      <c r="M970" s="109" t="s">
        <v>6304</v>
      </c>
      <c r="N970" s="109" t="s">
        <v>32</v>
      </c>
      <c r="O970" s="109" t="s">
        <v>6305</v>
      </c>
      <c r="P970" s="109" t="s">
        <v>760</v>
      </c>
      <c r="Q970" s="109" t="s">
        <v>6306</v>
      </c>
      <c r="R970" s="109" t="s">
        <v>80</v>
      </c>
      <c r="S970" s="122" t="s">
        <v>5526</v>
      </c>
      <c r="T970" s="31"/>
      <c r="U970" s="109" t="str">
        <f t="shared" si="15"/>
        <v>41595: Officers responding to a 911 call of shots fired at a Titusville sports bar found Wilcher and two other men inside a car. Wilcher allegedly ignored an officer's orders and approached them while holding a handgun, leading officers to shoot Wilcher. http://www.wftv.com/news/news/local/police-shoot-kill-armed-man-outside-titusville-bar/nbwJ3/</v>
      </c>
      <c r="V970" s="98"/>
      <c r="W970" s="109">
        <v>974.1</v>
      </c>
      <c r="X970" s="109"/>
      <c r="Y970" s="109"/>
      <c r="Z970" s="109"/>
      <c r="AA970" s="109"/>
      <c r="AB970" s="109"/>
      <c r="AC970" s="113"/>
      <c r="AD970" s="29"/>
      <c r="AE970" s="29"/>
      <c r="AF970" s="29"/>
      <c r="AG970" s="65"/>
    </row>
    <row r="971" spans="1:33" ht="12">
      <c r="A971" s="30" t="s">
        <v>6307</v>
      </c>
      <c r="B971" s="109" t="s">
        <v>6308</v>
      </c>
      <c r="C971" s="121">
        <v>27</v>
      </c>
      <c r="D971" s="109" t="s">
        <v>23</v>
      </c>
      <c r="E971" s="109" t="s">
        <v>82</v>
      </c>
      <c r="F971" s="109"/>
      <c r="G971" s="42">
        <v>41596</v>
      </c>
      <c r="H971" s="109" t="s">
        <v>6309</v>
      </c>
      <c r="I971" s="109" t="s">
        <v>6310</v>
      </c>
      <c r="J971" s="109" t="s">
        <v>250</v>
      </c>
      <c r="K971" s="98" t="s">
        <v>6311</v>
      </c>
      <c r="L971" s="109" t="s">
        <v>1199</v>
      </c>
      <c r="M971" s="109" t="s">
        <v>6312</v>
      </c>
      <c r="N971" s="109" t="s">
        <v>32</v>
      </c>
      <c r="O971" s="109" t="s">
        <v>6313</v>
      </c>
      <c r="P971" s="109" t="s">
        <v>760</v>
      </c>
      <c r="Q971" s="109" t="s">
        <v>6314</v>
      </c>
      <c r="R971" s="109" t="s">
        <v>80</v>
      </c>
      <c r="S971" s="122" t="s">
        <v>5526</v>
      </c>
      <c r="T971" s="31"/>
      <c r="U971" s="109" t="str">
        <f t="shared" si="15"/>
        <v>41596: Goodrum initially called police and told them that he shot his roommate and grandmother, and was later found a few blocks away carrying an assault rifle and a tactical vest. After a short negotiation, police shot and killed Goodrum. http://www.baltimorenewsjournal.com/2013/11/18/germantown-shooting-gunman-on-the-loose/</v>
      </c>
      <c r="V971" s="98"/>
      <c r="W971" s="109">
        <v>975.1</v>
      </c>
      <c r="X971" s="109"/>
      <c r="Y971" s="109"/>
      <c r="Z971" s="109"/>
      <c r="AA971" s="109"/>
      <c r="AB971" s="109"/>
      <c r="AC971" s="113"/>
      <c r="AD971" s="29"/>
      <c r="AE971" s="29"/>
      <c r="AF971" s="29"/>
      <c r="AG971" s="65"/>
    </row>
    <row r="972" spans="1:33" ht="12">
      <c r="A972" s="30" t="s">
        <v>6315</v>
      </c>
      <c r="B972" s="109" t="s">
        <v>6316</v>
      </c>
      <c r="C972" s="121">
        <v>55</v>
      </c>
      <c r="D972" s="109" t="s">
        <v>6317</v>
      </c>
      <c r="E972" s="109" t="s">
        <v>40</v>
      </c>
      <c r="F972" s="109" t="s">
        <v>6318</v>
      </c>
      <c r="G972" s="42">
        <v>41596</v>
      </c>
      <c r="H972" s="109" t="s">
        <v>6319</v>
      </c>
      <c r="I972" s="109" t="s">
        <v>6320</v>
      </c>
      <c r="J972" s="109" t="s">
        <v>28</v>
      </c>
      <c r="K972" s="98" t="s">
        <v>6321</v>
      </c>
      <c r="L972" s="109" t="s">
        <v>338</v>
      </c>
      <c r="M972" s="109" t="s">
        <v>6322</v>
      </c>
      <c r="N972" s="109" t="s">
        <v>32</v>
      </c>
      <c r="O972" s="109" t="s">
        <v>6323</v>
      </c>
      <c r="P972" s="109" t="s">
        <v>760</v>
      </c>
      <c r="Q972" s="109" t="s">
        <v>6324</v>
      </c>
      <c r="R972" s="109" t="s">
        <v>80</v>
      </c>
      <c r="S972" s="122" t="s">
        <v>5526</v>
      </c>
      <c r="T972" s="31"/>
      <c r="U972" s="109" t="str">
        <f t="shared" si="15"/>
        <v>41596: After police were called to Fay's home on a domestic disturbance call, the 55-year-old allegedly came out of his house holding a handgun. Officers shot and killed Fay after he allegedly raised his gun at them. http://articles.sun-sentinel.com/2013-11-19/news/fl-pbso-deputy-involved-shooting-20131119_1_palm-beach-county-sheriff-deputies-ric-bradshaw</v>
      </c>
      <c r="V972" s="98"/>
      <c r="W972" s="109">
        <v>976.1</v>
      </c>
      <c r="X972" s="109"/>
      <c r="Y972" s="109"/>
      <c r="Z972" s="109"/>
      <c r="AA972" s="109"/>
      <c r="AB972" s="109"/>
      <c r="AC972" s="113"/>
      <c r="AD972" s="29"/>
      <c r="AE972" s="29"/>
      <c r="AF972" s="29"/>
      <c r="AG972" s="65"/>
    </row>
    <row r="973" spans="1:33" ht="12">
      <c r="A973" s="30" t="s">
        <v>6325</v>
      </c>
      <c r="B973" s="109" t="s">
        <v>6326</v>
      </c>
      <c r="C973" s="121">
        <v>38</v>
      </c>
      <c r="D973" s="109" t="s">
        <v>23</v>
      </c>
      <c r="E973" s="109" t="s">
        <v>82</v>
      </c>
      <c r="F973" s="109"/>
      <c r="G973" s="42">
        <v>41596</v>
      </c>
      <c r="H973" s="109" t="s">
        <v>6327</v>
      </c>
      <c r="I973" s="109" t="s">
        <v>6328</v>
      </c>
      <c r="J973" s="109" t="s">
        <v>152</v>
      </c>
      <c r="K973" s="98" t="s">
        <v>6329</v>
      </c>
      <c r="L973" s="109" t="s">
        <v>6330</v>
      </c>
      <c r="M973" s="109" t="s">
        <v>6331</v>
      </c>
      <c r="N973" s="109" t="s">
        <v>32</v>
      </c>
      <c r="O973" s="109" t="s">
        <v>6332</v>
      </c>
      <c r="P973" s="109" t="s">
        <v>58</v>
      </c>
      <c r="Q973" s="109" t="s">
        <v>6333</v>
      </c>
      <c r="R973" s="109" t="s">
        <v>80</v>
      </c>
      <c r="S973" s="122" t="s">
        <v>5526</v>
      </c>
      <c r="T973" s="31"/>
      <c r="U973" s="109" t="str">
        <f t="shared" si="15"/>
        <v>41596: Officers responding to a domestic disturbance call discovered that Bell had taken a rifle and fled into a nearby forest. After a short search, officers shot the unarmed Bell after he approached a group of officers and made threatening hand motions. http://www.timesunion.com/local/article/Troopers-shoot-kill-man-4990568.php</v>
      </c>
      <c r="V973" s="98"/>
      <c r="W973" s="109">
        <v>977.1</v>
      </c>
      <c r="X973" s="109"/>
      <c r="Y973" s="109"/>
      <c r="Z973" s="109"/>
      <c r="AA973" s="109"/>
      <c r="AB973" s="109"/>
      <c r="AC973" s="113"/>
      <c r="AD973" s="29"/>
      <c r="AE973" s="29"/>
      <c r="AF973" s="29"/>
      <c r="AG973" s="65"/>
    </row>
    <row r="974" spans="1:33" ht="12">
      <c r="A974" s="30" t="s">
        <v>6334</v>
      </c>
      <c r="B974" s="109" t="s">
        <v>6335</v>
      </c>
      <c r="C974" s="121">
        <v>47</v>
      </c>
      <c r="D974" s="109" t="s">
        <v>23</v>
      </c>
      <c r="E974" s="109" t="s">
        <v>40</v>
      </c>
      <c r="F974" s="109" t="s">
        <v>6336</v>
      </c>
      <c r="G974" s="42">
        <v>41597</v>
      </c>
      <c r="H974" s="109" t="s">
        <v>6337</v>
      </c>
      <c r="I974" s="109" t="s">
        <v>6338</v>
      </c>
      <c r="J974" s="109" t="s">
        <v>85</v>
      </c>
      <c r="K974" s="98" t="s">
        <v>6339</v>
      </c>
      <c r="L974" s="109" t="s">
        <v>260</v>
      </c>
      <c r="M974" s="109" t="s">
        <v>6340</v>
      </c>
      <c r="N974" s="109" t="s">
        <v>32</v>
      </c>
      <c r="O974" s="109" t="s">
        <v>6341</v>
      </c>
      <c r="P974" s="109" t="s">
        <v>760</v>
      </c>
      <c r="Q974" s="109" t="s">
        <v>6342</v>
      </c>
      <c r="R974" s="109" t="s">
        <v>80</v>
      </c>
      <c r="S974" s="122" t="s">
        <v>5526</v>
      </c>
      <c r="T974" s="31"/>
      <c r="U974" s="109" t="str">
        <f t="shared" si="15"/>
        <v>41597: Officers were called to the home on report of a stabbing, where they found Oien armed with a knife. He allegedly tried to attack deputies with the knife, forcing them to fire. Oien later died at a nearby hospital. http://www.dailybulletin.com/general-news/20131119/knife-wielding-man-killed-in-chino-hills-deputy-involved-shooting</v>
      </c>
      <c r="V974" s="98"/>
      <c r="W974" s="109">
        <v>978.1</v>
      </c>
      <c r="X974" s="109"/>
      <c r="Y974" s="109"/>
      <c r="Z974" s="109"/>
      <c r="AA974" s="109"/>
      <c r="AB974" s="109"/>
      <c r="AC974" s="113"/>
      <c r="AD974" s="29"/>
      <c r="AE974" s="29"/>
      <c r="AF974" s="29"/>
      <c r="AG974" s="65"/>
    </row>
    <row r="975" spans="1:33" ht="12">
      <c r="A975" s="30" t="s">
        <v>6343</v>
      </c>
      <c r="B975" s="109" t="s">
        <v>6344</v>
      </c>
      <c r="C975" s="121">
        <v>58</v>
      </c>
      <c r="D975" s="109" t="s">
        <v>23</v>
      </c>
      <c r="E975" s="109" t="s">
        <v>82</v>
      </c>
      <c r="F975" s="109"/>
      <c r="G975" s="42">
        <v>41597</v>
      </c>
      <c r="H975" s="109" t="s">
        <v>6345</v>
      </c>
      <c r="I975" s="109" t="s">
        <v>6346</v>
      </c>
      <c r="J975" s="109" t="s">
        <v>85</v>
      </c>
      <c r="K975" s="98" t="s">
        <v>6347</v>
      </c>
      <c r="L975" s="109" t="s">
        <v>178</v>
      </c>
      <c r="M975" s="109" t="s">
        <v>6348</v>
      </c>
      <c r="N975" s="109" t="s">
        <v>32</v>
      </c>
      <c r="O975" s="109" t="s">
        <v>6349</v>
      </c>
      <c r="P975" s="109" t="s">
        <v>760</v>
      </c>
      <c r="Q975" s="109" t="s">
        <v>6350</v>
      </c>
      <c r="R975" s="109" t="s">
        <v>219</v>
      </c>
      <c r="S975" s="122" t="s">
        <v>5526</v>
      </c>
      <c r="T975" s="31"/>
      <c r="U975" s="109" t="str">
        <f t="shared" si="15"/>
        <v>41597: Courtright's wife phoned police to tell them that her husband had a rifle and was intoxicated and suicidal. Responding deputies and Courtright exchanged gunfire before Courtright was fatally shot, and was pronounced dead at the scene. http://www.pressdemocrat.com/article/20131119/articles/131119546</v>
      </c>
      <c r="V975" s="98"/>
      <c r="W975" s="109">
        <v>979.1</v>
      </c>
      <c r="X975" s="109"/>
      <c r="Y975" s="109"/>
      <c r="Z975" s="109"/>
      <c r="AA975" s="109"/>
      <c r="AB975" s="109"/>
      <c r="AC975" s="113"/>
      <c r="AD975" s="29"/>
      <c r="AE975" s="29"/>
      <c r="AF975" s="29"/>
      <c r="AG975" s="65"/>
    </row>
    <row r="976" spans="1:33" ht="12">
      <c r="A976" s="30">
        <v>41908</v>
      </c>
      <c r="B976" s="109" t="s">
        <v>6351</v>
      </c>
      <c r="C976" s="121">
        <v>58</v>
      </c>
      <c r="D976" s="109" t="s">
        <v>23</v>
      </c>
      <c r="E976" s="109" t="s">
        <v>40</v>
      </c>
      <c r="F976" s="109" t="s">
        <v>6352</v>
      </c>
      <c r="G976" s="42">
        <v>41599</v>
      </c>
      <c r="H976" s="109" t="s">
        <v>6353</v>
      </c>
      <c r="I976" s="109" t="s">
        <v>2174</v>
      </c>
      <c r="J976" s="109" t="s">
        <v>28</v>
      </c>
      <c r="K976" s="98" t="s">
        <v>6354</v>
      </c>
      <c r="L976" s="109" t="s">
        <v>6355</v>
      </c>
      <c r="M976" s="109" t="s">
        <v>6356</v>
      </c>
      <c r="N976" s="109" t="s">
        <v>32</v>
      </c>
      <c r="O976" s="109" t="s">
        <v>6357</v>
      </c>
      <c r="P976" s="109" t="s">
        <v>323</v>
      </c>
      <c r="Q976" s="109" t="s">
        <v>6358</v>
      </c>
      <c r="R976" s="109" t="s">
        <v>80</v>
      </c>
      <c r="S976" s="122" t="s">
        <v>6359</v>
      </c>
      <c r="T976" s="31"/>
      <c r="U976" s="109" t="str">
        <f t="shared" si="15"/>
        <v>41599: 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 http://archive.firstcoastnews.com/topstories/article/336014/483/Police-involved-shooting-kills-one</v>
      </c>
      <c r="V976" s="98"/>
      <c r="W976" s="109">
        <v>980.1</v>
      </c>
      <c r="X976" s="109"/>
      <c r="Y976" s="109"/>
      <c r="Z976" s="109"/>
      <c r="AA976" s="109"/>
      <c r="AB976" s="109"/>
      <c r="AC976" s="113"/>
      <c r="AD976" s="29"/>
      <c r="AE976" s="29"/>
      <c r="AF976" s="29"/>
      <c r="AG976" s="65"/>
    </row>
    <row r="977" spans="1:33" ht="12">
      <c r="A977" s="30" t="s">
        <v>6360</v>
      </c>
      <c r="B977" s="109" t="s">
        <v>6361</v>
      </c>
      <c r="C977" s="121">
        <v>70</v>
      </c>
      <c r="D977" s="109" t="s">
        <v>23</v>
      </c>
      <c r="E977" s="109" t="s">
        <v>40</v>
      </c>
      <c r="F977" s="109" t="s">
        <v>6362</v>
      </c>
      <c r="G977" s="42">
        <v>41619</v>
      </c>
      <c r="H977" s="109" t="s">
        <v>6363</v>
      </c>
      <c r="I977" s="109" t="s">
        <v>6364</v>
      </c>
      <c r="J977" s="109" t="s">
        <v>213</v>
      </c>
      <c r="K977" s="98" t="s">
        <v>6365</v>
      </c>
      <c r="L977" s="109" t="s">
        <v>946</v>
      </c>
      <c r="M977" s="109" t="s">
        <v>6366</v>
      </c>
      <c r="N977" s="109" t="s">
        <v>1818</v>
      </c>
      <c r="O977" s="109" t="s">
        <v>6367</v>
      </c>
      <c r="P977" s="109" t="s">
        <v>5564</v>
      </c>
      <c r="Q977" s="109" t="s">
        <v>6368</v>
      </c>
      <c r="R977" s="109" t="s">
        <v>80</v>
      </c>
      <c r="S977" s="122" t="s">
        <v>5526</v>
      </c>
      <c r="T977" s="31"/>
      <c r="U977" s="109" t="str">
        <f t="shared" si="15"/>
        <v>41619: An off-duty police officer from Malakoff pulled Livezey over after a bout of road rage. Livezey began complaining of heart problems as sheriff's deputies arrived, and later died in a local hospital. The off-duty officer was indicted on several charges, and the trial is ongoing. http://dfw.cbslocal.com/2013/12/24/claims-of-road-rage-between-off-duty-officer-man-who-died/</v>
      </c>
      <c r="V977" s="98"/>
      <c r="W977" s="109">
        <v>981.1</v>
      </c>
      <c r="X977" s="109"/>
      <c r="Y977" s="109"/>
      <c r="Z977" s="109"/>
      <c r="AA977" s="109"/>
      <c r="AB977" s="109"/>
      <c r="AC977" s="113"/>
      <c r="AD977" s="29"/>
      <c r="AE977" s="29"/>
      <c r="AF977" s="29"/>
      <c r="AG977" s="65"/>
    </row>
    <row r="978" spans="1:33" ht="12">
      <c r="A978" s="30">
        <v>41908</v>
      </c>
      <c r="B978" s="109" t="s">
        <v>6369</v>
      </c>
      <c r="C978" s="121">
        <v>46</v>
      </c>
      <c r="D978" s="109" t="s">
        <v>23</v>
      </c>
      <c r="E978" s="109" t="s">
        <v>82</v>
      </c>
      <c r="F978" s="109"/>
      <c r="G978" s="42">
        <v>41628</v>
      </c>
      <c r="H978" s="109" t="s">
        <v>6370</v>
      </c>
      <c r="I978" s="109" t="s">
        <v>6224</v>
      </c>
      <c r="J978" s="109" t="s">
        <v>213</v>
      </c>
      <c r="K978" s="98" t="s">
        <v>6371</v>
      </c>
      <c r="L978" s="109" t="s">
        <v>6226</v>
      </c>
      <c r="M978" s="109" t="s">
        <v>6227</v>
      </c>
      <c r="N978" s="109" t="s">
        <v>32</v>
      </c>
      <c r="O978" s="109" t="s">
        <v>6372</v>
      </c>
      <c r="P978" s="109" t="s">
        <v>58</v>
      </c>
      <c r="Q978" s="109" t="s">
        <v>6373</v>
      </c>
      <c r="R978" s="109" t="s">
        <v>100</v>
      </c>
      <c r="S978" s="122" t="s">
        <v>6374</v>
      </c>
      <c r="T978" s="31"/>
      <c r="U978" s="109" t="str">
        <f t="shared" si="15"/>
        <v>41628: Beard was standing in his mother's backyard and told officers he wanted to be shot by police. During the negotiation with investigators, two SAPD officers shot Beard. Paramedics were called, but Beard died at the scene. http://www.kens5.com/story/local/2014/09/26/10621720/</v>
      </c>
      <c r="V978" s="98"/>
      <c r="W978" s="109">
        <v>982.1</v>
      </c>
      <c r="X978" s="109"/>
      <c r="Y978" s="109"/>
      <c r="Z978" s="109"/>
      <c r="AA978" s="109"/>
      <c r="AB978" s="109"/>
      <c r="AC978" s="113"/>
      <c r="AD978" s="29"/>
      <c r="AE978" s="29"/>
      <c r="AF978" s="29"/>
      <c r="AG978" s="65"/>
    </row>
    <row r="979" spans="1:33" ht="12">
      <c r="A979" s="30" t="s">
        <v>6375</v>
      </c>
      <c r="B979" s="109" t="s">
        <v>6376</v>
      </c>
      <c r="C979" s="121">
        <v>49</v>
      </c>
      <c r="D979" s="109" t="s">
        <v>91</v>
      </c>
      <c r="E979" s="109" t="s">
        <v>24</v>
      </c>
      <c r="F979" s="109" t="s">
        <v>6377</v>
      </c>
      <c r="G979" s="42">
        <v>41628</v>
      </c>
      <c r="H979" s="109" t="s">
        <v>6378</v>
      </c>
      <c r="I979" s="109" t="s">
        <v>6379</v>
      </c>
      <c r="J979" s="109" t="s">
        <v>2539</v>
      </c>
      <c r="K979" s="98" t="s">
        <v>6380</v>
      </c>
      <c r="L979" s="109" t="s">
        <v>6379</v>
      </c>
      <c r="M979" s="109" t="s">
        <v>6381</v>
      </c>
      <c r="N979" s="109" t="s">
        <v>32</v>
      </c>
      <c r="O979" s="109" t="s">
        <v>6382</v>
      </c>
      <c r="P979" s="109" t="s">
        <v>36</v>
      </c>
      <c r="Q979" s="109" t="s">
        <v>6383</v>
      </c>
      <c r="R979" s="109" t="s">
        <v>80</v>
      </c>
      <c r="S979" s="122" t="s">
        <v>5526</v>
      </c>
      <c r="T979" s="31"/>
      <c r="U979" s="109" t="str">
        <f t="shared" si="15"/>
        <v>41628: 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 http://www.foxcarolina.com/story/24278010/police-shoplifting-suspect-shot-and-killed-in-anderson</v>
      </c>
      <c r="V979" s="98"/>
      <c r="W979" s="109">
        <v>983.1</v>
      </c>
      <c r="X979" s="109"/>
      <c r="Y979" s="109"/>
      <c r="Z979" s="109"/>
      <c r="AA979" s="109"/>
      <c r="AB979" s="109"/>
      <c r="AC979" s="113"/>
      <c r="AD979" s="29"/>
      <c r="AE979" s="29"/>
      <c r="AF979" s="29"/>
      <c r="AG979" s="65"/>
    </row>
    <row r="980" spans="1:33" ht="12">
      <c r="A980" s="30" t="s">
        <v>6384</v>
      </c>
      <c r="B980" s="109" t="s">
        <v>6385</v>
      </c>
      <c r="C980" s="121">
        <v>24</v>
      </c>
      <c r="D980" s="109" t="s">
        <v>23</v>
      </c>
      <c r="E980" s="109" t="s">
        <v>40</v>
      </c>
      <c r="F980" s="109" t="s">
        <v>6386</v>
      </c>
      <c r="G980" s="42">
        <v>41630</v>
      </c>
      <c r="H980" s="109" t="s">
        <v>6387</v>
      </c>
      <c r="I980" s="109" t="s">
        <v>6388</v>
      </c>
      <c r="J980" s="109" t="s">
        <v>1372</v>
      </c>
      <c r="K980" s="98" t="s">
        <v>6389</v>
      </c>
      <c r="L980" s="109" t="s">
        <v>6390</v>
      </c>
      <c r="M980" s="109" t="s">
        <v>1588</v>
      </c>
      <c r="N980" s="109" t="s">
        <v>32</v>
      </c>
      <c r="O980" s="109" t="s">
        <v>6391</v>
      </c>
      <c r="P980" s="109" t="s">
        <v>58</v>
      </c>
      <c r="Q980" s="109" t="s">
        <v>6392</v>
      </c>
      <c r="R980" s="109" t="s">
        <v>100</v>
      </c>
      <c r="S980" s="122" t="s">
        <v>5526</v>
      </c>
      <c r="T980" s="31"/>
      <c r="U980" s="109" t="str">
        <f t="shared" si="15"/>
        <v>41630: Police responding to calls of a suicidal man found Brown on a small bridge on Forlines Road. After the officers approached him, Brown raised his gun, leading the officers to fire at Brown. North Carolina's State Bureau of Investigation found the shooting to be justified. http://www.witn.com/home/headlines/SBI-Investigating-Greenville-Officers-Involved-Shooting-236961671.html</v>
      </c>
      <c r="V980" s="98"/>
      <c r="W980" s="109">
        <v>984.1</v>
      </c>
      <c r="X980" s="109"/>
      <c r="Y980" s="109"/>
      <c r="Z980" s="109"/>
      <c r="AA980" s="109"/>
      <c r="AB980" s="109"/>
      <c r="AC980" s="113"/>
      <c r="AD980" s="29"/>
      <c r="AE980" s="29"/>
      <c r="AF980" s="29"/>
      <c r="AG980" s="65"/>
    </row>
    <row r="981" spans="1:33" ht="12">
      <c r="A981" s="30" t="s">
        <v>6393</v>
      </c>
      <c r="B981" s="109" t="s">
        <v>6394</v>
      </c>
      <c r="C981" s="121">
        <v>32</v>
      </c>
      <c r="D981" s="109" t="s">
        <v>23</v>
      </c>
      <c r="E981" s="109" t="s">
        <v>40</v>
      </c>
      <c r="F981" s="109" t="s">
        <v>6395</v>
      </c>
      <c r="G981" s="42">
        <v>41631</v>
      </c>
      <c r="H981" s="109" t="s">
        <v>6396</v>
      </c>
      <c r="I981" s="109" t="s">
        <v>6397</v>
      </c>
      <c r="J981" s="109" t="s">
        <v>195</v>
      </c>
      <c r="K981" s="98" t="s">
        <v>6398</v>
      </c>
      <c r="L981" s="109" t="s">
        <v>6399</v>
      </c>
      <c r="M981" s="109" t="s">
        <v>6400</v>
      </c>
      <c r="N981" s="109" t="s">
        <v>32</v>
      </c>
      <c r="O981" s="109" t="s">
        <v>6401</v>
      </c>
      <c r="P981" s="109" t="s">
        <v>36</v>
      </c>
      <c r="Q981" s="109" t="s">
        <v>6402</v>
      </c>
      <c r="R981" s="109" t="s">
        <v>80</v>
      </c>
      <c r="S981" s="122" t="s">
        <v>5526</v>
      </c>
      <c r="T981" s="31"/>
      <c r="U981" s="109" t="str">
        <f t="shared" si="15"/>
        <v>41631: 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 http://www.azcentral.com/story/news/local/pinal/2014/03/14/records-fatal-shooting-deputy-gunbattle/6407201/</v>
      </c>
      <c r="V981" s="98"/>
      <c r="W981" s="109">
        <v>985.1</v>
      </c>
      <c r="X981" s="109"/>
      <c r="Y981" s="109"/>
      <c r="Z981" s="109"/>
      <c r="AA981" s="109"/>
      <c r="AB981" s="109"/>
      <c r="AC981" s="113"/>
      <c r="AD981" s="29"/>
      <c r="AE981" s="29"/>
      <c r="AF981" s="29"/>
      <c r="AG981" s="65"/>
    </row>
    <row r="982" spans="1:33" ht="12">
      <c r="A982" s="30" t="s">
        <v>6403</v>
      </c>
      <c r="B982" s="109" t="s">
        <v>6404</v>
      </c>
      <c r="C982" s="121">
        <v>17</v>
      </c>
      <c r="D982" s="109" t="s">
        <v>23</v>
      </c>
      <c r="E982" s="109" t="s">
        <v>82</v>
      </c>
      <c r="F982" s="109"/>
      <c r="G982" s="42">
        <v>41632</v>
      </c>
      <c r="H982" s="109" t="s">
        <v>6405</v>
      </c>
      <c r="I982" s="109" t="s">
        <v>276</v>
      </c>
      <c r="J982" s="109" t="s">
        <v>28</v>
      </c>
      <c r="K982" s="98" t="s">
        <v>6406</v>
      </c>
      <c r="L982" s="109" t="s">
        <v>278</v>
      </c>
      <c r="M982" s="109" t="s">
        <v>2324</v>
      </c>
      <c r="N982" s="109" t="s">
        <v>32</v>
      </c>
      <c r="O982" s="109" t="s">
        <v>6407</v>
      </c>
      <c r="P982" s="109" t="s">
        <v>58</v>
      </c>
      <c r="Q982" s="109" t="s">
        <v>6408</v>
      </c>
      <c r="R982" s="109" t="s">
        <v>219</v>
      </c>
      <c r="S982" s="122" t="s">
        <v>5526</v>
      </c>
      <c r="T982" s="31"/>
      <c r="U982" s="109" t="str">
        <f t="shared" si="15"/>
        <v>41632: 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 http://www.northescambia.com/2013/12/teen-dead-in-officer-involved-shooting</v>
      </c>
      <c r="V982" s="98"/>
      <c r="W982" s="109">
        <v>986.1</v>
      </c>
      <c r="X982" s="109"/>
      <c r="Y982" s="109"/>
      <c r="Z982" s="109"/>
      <c r="AA982" s="109"/>
      <c r="AB982" s="109"/>
      <c r="AC982" s="113"/>
      <c r="AD982" s="29"/>
      <c r="AE982" s="29"/>
      <c r="AF982" s="29"/>
      <c r="AG982" s="65"/>
    </row>
    <row r="983" spans="1:33" ht="12">
      <c r="A983" s="30" t="s">
        <v>6409</v>
      </c>
      <c r="B983" s="109" t="s">
        <v>6410</v>
      </c>
      <c r="C983" s="121">
        <v>19</v>
      </c>
      <c r="D983" s="109" t="s">
        <v>23</v>
      </c>
      <c r="E983" s="109" t="s">
        <v>40</v>
      </c>
      <c r="F983" s="109" t="s">
        <v>6411</v>
      </c>
      <c r="G983" s="42">
        <v>41634</v>
      </c>
      <c r="H983" s="109" t="s">
        <v>6412</v>
      </c>
      <c r="I983" s="109" t="s">
        <v>5072</v>
      </c>
      <c r="J983" s="109" t="s">
        <v>85</v>
      </c>
      <c r="K983" s="98" t="s">
        <v>6413</v>
      </c>
      <c r="L983" s="109" t="s">
        <v>539</v>
      </c>
      <c r="M983" s="109" t="s">
        <v>6414</v>
      </c>
      <c r="N983" s="109" t="s">
        <v>32</v>
      </c>
      <c r="O983" s="109" t="s">
        <v>6415</v>
      </c>
      <c r="P983" s="109" t="s">
        <v>760</v>
      </c>
      <c r="Q983" s="109" t="s">
        <v>6416</v>
      </c>
      <c r="R983" s="109" t="s">
        <v>80</v>
      </c>
      <c r="S983" s="122" t="s">
        <v>5526</v>
      </c>
      <c r="T983" s="31"/>
      <c r="U983" s="109" t="str">
        <f t="shared" si="15"/>
        <v>41634: Dolak, who had previously set fire to his girlfriend and mother's home, was found in the bathroom of a local middle school holding a knife. After escaping to a school field, Dolak entered into another confrontation with police and was eventually shot and killed. http://www.latimes.com/local/lanow/la-me-ln-torrance-police-fatal-20131226,0,2081122.story#axzz2oe0tGkQ5</v>
      </c>
      <c r="V983" s="98"/>
      <c r="W983" s="109">
        <v>987.1</v>
      </c>
      <c r="X983" s="109"/>
      <c r="Y983" s="109"/>
      <c r="Z983" s="109"/>
      <c r="AA983" s="109"/>
      <c r="AB983" s="109"/>
      <c r="AC983" s="113"/>
      <c r="AD983" s="29"/>
      <c r="AE983" s="29"/>
      <c r="AF983" s="29"/>
      <c r="AG983" s="65"/>
    </row>
    <row r="984" spans="1:33" ht="12">
      <c r="A984" s="30" t="s">
        <v>6417</v>
      </c>
      <c r="B984" s="109" t="s">
        <v>6418</v>
      </c>
      <c r="C984" s="121">
        <v>44</v>
      </c>
      <c r="D984" s="109" t="s">
        <v>23</v>
      </c>
      <c r="E984" s="109" t="s">
        <v>24</v>
      </c>
      <c r="F984" s="109" t="s">
        <v>6419</v>
      </c>
      <c r="G984" s="42">
        <v>41634</v>
      </c>
      <c r="H984" s="109" t="s">
        <v>6420</v>
      </c>
      <c r="I984" s="109" t="s">
        <v>1474</v>
      </c>
      <c r="J984" s="109" t="s">
        <v>152</v>
      </c>
      <c r="K984" s="98" t="s">
        <v>6421</v>
      </c>
      <c r="L984" s="109" t="s">
        <v>1481</v>
      </c>
      <c r="M984" s="109" t="s">
        <v>313</v>
      </c>
      <c r="N984" s="109" t="s">
        <v>32</v>
      </c>
      <c r="O984" s="109" t="s">
        <v>6422</v>
      </c>
      <c r="P984" s="109" t="s">
        <v>760</v>
      </c>
      <c r="Q984" s="109" t="s">
        <v>6423</v>
      </c>
      <c r="R984" s="109" t="s">
        <v>80</v>
      </c>
      <c r="S984" s="122" t="s">
        <v>5526</v>
      </c>
      <c r="T984" s="31"/>
      <c r="U984" s="109" t="str">
        <f t="shared" si="15"/>
        <v>41634: Police began pursuing Torres after he allegedly robbed a man at an ATM at gunpoint. Torres fled into a nearby apartment building, and was shot after grappling with an officer. http://www.nytimes.com/2013/12/27/nyregion/police-fatally-shoot-an-armed-robbery-suspect-in-the-bronx.html</v>
      </c>
      <c r="V984" s="98"/>
      <c r="W984" s="109">
        <v>988.1</v>
      </c>
      <c r="X984" s="109"/>
      <c r="Y984" s="109"/>
      <c r="Z984" s="109"/>
      <c r="AA984" s="109"/>
      <c r="AB984" s="109"/>
      <c r="AC984" s="113"/>
      <c r="AD984" s="29"/>
      <c r="AE984" s="29"/>
      <c r="AF984" s="29"/>
      <c r="AG984" s="65"/>
    </row>
    <row r="985" spans="1:33" ht="12">
      <c r="A985" s="30">
        <v>41908</v>
      </c>
      <c r="B985" s="109" t="s">
        <v>6424</v>
      </c>
      <c r="C985" s="121">
        <v>30</v>
      </c>
      <c r="D985" s="109" t="s">
        <v>23</v>
      </c>
      <c r="E985" s="109" t="s">
        <v>82</v>
      </c>
      <c r="F985" s="109"/>
      <c r="G985" s="42">
        <v>41635</v>
      </c>
      <c r="H985" s="109" t="s">
        <v>6425</v>
      </c>
      <c r="I985" s="109" t="s">
        <v>957</v>
      </c>
      <c r="J985" s="109" t="s">
        <v>64</v>
      </c>
      <c r="K985" s="98" t="s">
        <v>5892</v>
      </c>
      <c r="L985" s="109" t="s">
        <v>958</v>
      </c>
      <c r="M985" s="109" t="s">
        <v>959</v>
      </c>
      <c r="N985" s="109" t="s">
        <v>32</v>
      </c>
      <c r="O985" s="109" t="s">
        <v>6426</v>
      </c>
      <c r="P985" s="109" t="s">
        <v>760</v>
      </c>
      <c r="Q985" s="109" t="s">
        <v>6427</v>
      </c>
      <c r="R985" s="109" t="s">
        <v>100</v>
      </c>
      <c r="S985" s="122" t="s">
        <v>6428</v>
      </c>
      <c r="T985" s="31"/>
      <c r="U985" s="109" t="str">
        <f t="shared" si="15"/>
        <v>41635: 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 http://www.cbsatlanta.com/story/24317007/cobb-pd-investigating-a-fatal-officer-involved-shooting</v>
      </c>
      <c r="V985" s="98"/>
      <c r="W985" s="109">
        <v>989.1</v>
      </c>
      <c r="X985" s="109"/>
      <c r="Y985" s="109"/>
      <c r="Z985" s="109"/>
      <c r="AA985" s="109"/>
      <c r="AB985" s="109"/>
      <c r="AC985" s="113"/>
      <c r="AD985" s="29"/>
      <c r="AE985" s="29"/>
      <c r="AF985" s="29"/>
      <c r="AG985" s="65"/>
    </row>
    <row r="986" spans="1:33" ht="12">
      <c r="A986" s="30" t="s">
        <v>6429</v>
      </c>
      <c r="B986" s="109" t="s">
        <v>6430</v>
      </c>
      <c r="C986" s="121">
        <v>49</v>
      </c>
      <c r="D986" s="109" t="s">
        <v>23</v>
      </c>
      <c r="E986" s="109" t="s">
        <v>40</v>
      </c>
      <c r="F986" s="109" t="s">
        <v>6431</v>
      </c>
      <c r="G986" s="42">
        <v>41635</v>
      </c>
      <c r="H986" s="109" t="s">
        <v>6432</v>
      </c>
      <c r="I986" s="109" t="s">
        <v>6433</v>
      </c>
      <c r="J986" s="109" t="s">
        <v>213</v>
      </c>
      <c r="K986" s="98" t="s">
        <v>6434</v>
      </c>
      <c r="L986" s="109" t="s">
        <v>243</v>
      </c>
      <c r="M986" s="109" t="s">
        <v>6435</v>
      </c>
      <c r="N986" s="109" t="s">
        <v>32</v>
      </c>
      <c r="O986" s="109" t="s">
        <v>6436</v>
      </c>
      <c r="P986" s="109" t="s">
        <v>760</v>
      </c>
      <c r="Q986" s="109" t="s">
        <v>6437</v>
      </c>
      <c r="R986" s="109" t="s">
        <v>100</v>
      </c>
      <c r="S986" s="122" t="s">
        <v>5526</v>
      </c>
      <c r="T986" s="31"/>
      <c r="U986" s="109" t="str">
        <f t="shared" si="15"/>
        <v>41635: Lincoln was shot and killed by police after a several-hour standoff, where he took his own daughter hostage. Lincoln's family claimed he suffered from bipolar disorder, and was "talking crazy" before the shooting. http://www.star-telegram.com/2013/12/27/5445512/man-shot-by-police-during-standoff.html</v>
      </c>
      <c r="V986" s="98"/>
      <c r="W986" s="109">
        <v>990.1</v>
      </c>
      <c r="X986" s="109"/>
      <c r="Y986" s="109"/>
      <c r="Z986" s="109"/>
      <c r="AA986" s="109"/>
      <c r="AB986" s="109"/>
      <c r="AC986" s="113"/>
      <c r="AD986" s="29"/>
      <c r="AE986" s="29"/>
      <c r="AF986" s="29"/>
      <c r="AG986" s="65"/>
    </row>
    <row r="987" spans="1:33" ht="12">
      <c r="A987" s="30" t="s">
        <v>6438</v>
      </c>
      <c r="B987" s="109" t="s">
        <v>6439</v>
      </c>
      <c r="C987" s="121">
        <v>22</v>
      </c>
      <c r="D987" s="109" t="s">
        <v>23</v>
      </c>
      <c r="E987" s="109" t="s">
        <v>24</v>
      </c>
      <c r="F987" s="109" t="s">
        <v>6440</v>
      </c>
      <c r="G987" s="42">
        <v>41635</v>
      </c>
      <c r="H987" s="109" t="s">
        <v>6441</v>
      </c>
      <c r="I987" s="109" t="s">
        <v>1528</v>
      </c>
      <c r="J987" s="109" t="s">
        <v>482</v>
      </c>
      <c r="K987" s="98" t="s">
        <v>4034</v>
      </c>
      <c r="L987" s="109" t="s">
        <v>4015</v>
      </c>
      <c r="M987" s="109" t="s">
        <v>6442</v>
      </c>
      <c r="N987" s="109" t="s">
        <v>32</v>
      </c>
      <c r="O987" s="109" t="s">
        <v>6443</v>
      </c>
      <c r="P987" s="109" t="s">
        <v>760</v>
      </c>
      <c r="Q987" s="109" t="s">
        <v>6444</v>
      </c>
      <c r="R987" s="109" t="s">
        <v>80</v>
      </c>
      <c r="S987" s="122" t="s">
        <v>5731</v>
      </c>
      <c r="T987" s="31"/>
      <c r="U987" s="109" t="str">
        <f t="shared" si="15"/>
        <v>41635: An off-duty Oklahoma Highway Patrol trooper fatally shot a suspected intruder in an apartment in Deep Deuce. http://newsok.com/man-shot-by-oklahoma-highway-patrol-trooper-was-correction-center-escapee/article/3919183</v>
      </c>
      <c r="V987" s="98"/>
      <c r="W987" s="109">
        <v>991.1</v>
      </c>
      <c r="X987" s="109"/>
      <c r="Y987" s="109"/>
      <c r="Z987" s="109"/>
      <c r="AA987" s="109"/>
      <c r="AB987" s="109"/>
      <c r="AC987" s="113"/>
      <c r="AD987" s="29"/>
      <c r="AE987" s="29"/>
      <c r="AF987" s="29"/>
      <c r="AG987" s="65"/>
    </row>
    <row r="988" spans="1:33" ht="12">
      <c r="A988" s="30">
        <v>41908</v>
      </c>
      <c r="B988" s="109" t="s">
        <v>6445</v>
      </c>
      <c r="C988" s="121">
        <v>24</v>
      </c>
      <c r="D988" s="109" t="s">
        <v>23</v>
      </c>
      <c r="E988" s="109" t="s">
        <v>24</v>
      </c>
      <c r="F988" s="109" t="s">
        <v>6446</v>
      </c>
      <c r="G988" s="42">
        <v>41636</v>
      </c>
      <c r="H988" s="109" t="s">
        <v>6447</v>
      </c>
      <c r="I988" s="109" t="s">
        <v>6448</v>
      </c>
      <c r="J988" s="109" t="s">
        <v>28</v>
      </c>
      <c r="K988" s="98" t="s">
        <v>6449</v>
      </c>
      <c r="L988" s="109" t="s">
        <v>6355</v>
      </c>
      <c r="M988" s="109" t="s">
        <v>6450</v>
      </c>
      <c r="N988" s="109" t="s">
        <v>32</v>
      </c>
      <c r="O988" s="109" t="s">
        <v>6451</v>
      </c>
      <c r="P988" s="109" t="s">
        <v>760</v>
      </c>
      <c r="Q988" s="109" t="s">
        <v>6452</v>
      </c>
      <c r="R988" s="109" t="s">
        <v>80</v>
      </c>
      <c r="S988" s="122" t="s">
        <v>6453</v>
      </c>
      <c r="T988" s="31"/>
      <c r="U988" s="109" t="str">
        <f t="shared" si="15"/>
        <v>41636: Trooper Lawrence Andrew Litzell was trying to stop Wingo following a traffic stop and foot chase in Palatka when Wingo fired a .25-caliber handgun at the officer. Litzell fired back, killing Wingo. http://jacksonville.com/news/2013-12-28/story/trooper-involved-shooting-putnam-county-leaves-one-dead</v>
      </c>
      <c r="V988" s="98"/>
      <c r="W988" s="109">
        <v>992.1</v>
      </c>
      <c r="X988" s="109"/>
      <c r="Y988" s="109"/>
      <c r="Z988" s="109"/>
      <c r="AA988" s="109"/>
      <c r="AB988" s="109"/>
      <c r="AC988" s="113"/>
      <c r="AD988" s="29"/>
      <c r="AE988" s="29"/>
      <c r="AF988" s="29"/>
      <c r="AG988" s="65"/>
    </row>
    <row r="989" spans="1:33" ht="12">
      <c r="A989" s="30">
        <v>41908</v>
      </c>
      <c r="B989" s="109" t="s">
        <v>6454</v>
      </c>
      <c r="C989" s="121" t="s">
        <v>6455</v>
      </c>
      <c r="D989" s="109" t="s">
        <v>23</v>
      </c>
      <c r="E989" s="109" t="s">
        <v>173</v>
      </c>
      <c r="F989" s="109"/>
      <c r="G989" s="42">
        <v>41636</v>
      </c>
      <c r="H989" s="109" t="s">
        <v>6456</v>
      </c>
      <c r="I989" s="109" t="s">
        <v>1025</v>
      </c>
      <c r="J989" s="109" t="s">
        <v>195</v>
      </c>
      <c r="K989" s="98" t="s">
        <v>4421</v>
      </c>
      <c r="L989" s="109" t="s">
        <v>686</v>
      </c>
      <c r="M989" s="109" t="s">
        <v>1451</v>
      </c>
      <c r="N989" s="109" t="s">
        <v>32</v>
      </c>
      <c r="O989" s="109" t="s">
        <v>6457</v>
      </c>
      <c r="P989" s="109" t="s">
        <v>760</v>
      </c>
      <c r="Q989" s="109" t="s">
        <v>6458</v>
      </c>
      <c r="R989" s="109" t="s">
        <v>80</v>
      </c>
      <c r="S989" s="122" t="s">
        <v>6459</v>
      </c>
      <c r="T989" s="31"/>
      <c r="U989" s="109" t="str">
        <f t="shared" si="15"/>
        <v>41636: 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 http://ktar.com/22/1688035/Phoenix-bank-robber-dead-after-shootout</v>
      </c>
      <c r="V989" s="98"/>
      <c r="W989" s="109">
        <v>993.1</v>
      </c>
      <c r="X989" s="109"/>
      <c r="Y989" s="109"/>
      <c r="Z989" s="109"/>
      <c r="AA989" s="109"/>
      <c r="AB989" s="109"/>
      <c r="AC989" s="113"/>
      <c r="AD989" s="29"/>
      <c r="AE989" s="29"/>
      <c r="AF989" s="29"/>
      <c r="AG989" s="65"/>
    </row>
    <row r="990" spans="1:33" ht="12">
      <c r="A990" s="30">
        <v>41908</v>
      </c>
      <c r="B990" s="109" t="s">
        <v>6460</v>
      </c>
      <c r="C990" s="121">
        <v>30</v>
      </c>
      <c r="D990" s="109" t="s">
        <v>23</v>
      </c>
      <c r="E990" s="109" t="s">
        <v>82</v>
      </c>
      <c r="F990" s="109"/>
      <c r="G990" s="42">
        <v>41637</v>
      </c>
      <c r="H990" s="109" t="s">
        <v>6461</v>
      </c>
      <c r="I990" s="109" t="s">
        <v>5502</v>
      </c>
      <c r="J990" s="109" t="s">
        <v>1304</v>
      </c>
      <c r="K990" s="98" t="s">
        <v>6462</v>
      </c>
      <c r="L990" s="109" t="s">
        <v>5220</v>
      </c>
      <c r="M990" s="109" t="s">
        <v>6463</v>
      </c>
      <c r="N990" s="109" t="s">
        <v>32</v>
      </c>
      <c r="O990" s="109" t="s">
        <v>6464</v>
      </c>
      <c r="P990" s="109" t="s">
        <v>760</v>
      </c>
      <c r="Q990" s="109" t="s">
        <v>6465</v>
      </c>
      <c r="R990" s="109" t="s">
        <v>80</v>
      </c>
      <c r="S990" s="122" t="s">
        <v>6466</v>
      </c>
      <c r="T990" s="31"/>
      <c r="U990" s="109" t="str">
        <f t="shared" si="15"/>
        <v>41637: 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 http://www.daytondailynews.com/news/news/crime-law/man-killed-officer-shot-downtown-troy-shootout/ncXdz/</v>
      </c>
      <c r="V990" s="98"/>
      <c r="W990" s="109">
        <v>994.1</v>
      </c>
      <c r="X990" s="109"/>
      <c r="Y990" s="109"/>
      <c r="Z990" s="109"/>
      <c r="AA990" s="109"/>
      <c r="AB990" s="109"/>
      <c r="AC990" s="113"/>
      <c r="AD990" s="29"/>
      <c r="AE990" s="29"/>
      <c r="AF990" s="29"/>
      <c r="AG990" s="65"/>
    </row>
    <row r="991" spans="1:33" ht="12">
      <c r="A991" s="30">
        <v>41908</v>
      </c>
      <c r="B991" s="109" t="s">
        <v>6467</v>
      </c>
      <c r="C991" s="121">
        <v>34</v>
      </c>
      <c r="D991" s="109" t="s">
        <v>23</v>
      </c>
      <c r="E991" s="109" t="s">
        <v>24</v>
      </c>
      <c r="F991" s="109" t="s">
        <v>6468</v>
      </c>
      <c r="G991" s="42">
        <v>41637</v>
      </c>
      <c r="H991" s="109" t="s">
        <v>6469</v>
      </c>
      <c r="I991" s="109" t="s">
        <v>6470</v>
      </c>
      <c r="J991" s="109" t="s">
        <v>1154</v>
      </c>
      <c r="K991" s="98" t="s">
        <v>6471</v>
      </c>
      <c r="L991" s="109" t="s">
        <v>6472</v>
      </c>
      <c r="M991" s="109" t="s">
        <v>6473</v>
      </c>
      <c r="N991" s="109" t="s">
        <v>32</v>
      </c>
      <c r="O991" s="109" t="s">
        <v>6474</v>
      </c>
      <c r="P991" s="109" t="s">
        <v>157</v>
      </c>
      <c r="Q991" s="109" t="s">
        <v>6475</v>
      </c>
      <c r="R991" s="109" t="s">
        <v>80</v>
      </c>
      <c r="S991" s="122" t="s">
        <v>6476</v>
      </c>
      <c r="T991" s="31"/>
      <c r="U991" s="109" t="str">
        <f t="shared" si="15"/>
        <v>41637: 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 http://theadvocate.com/home/9576990-125/former-st-martin-deputy-charged</v>
      </c>
      <c r="V991" s="98"/>
      <c r="W991" s="109">
        <v>995.1</v>
      </c>
      <c r="X991" s="109"/>
      <c r="Y991" s="109"/>
      <c r="Z991" s="109"/>
      <c r="AA991" s="109"/>
      <c r="AB991" s="109"/>
      <c r="AC991" s="113"/>
      <c r="AD991" s="29"/>
      <c r="AE991" s="29"/>
      <c r="AF991" s="29"/>
      <c r="AG991" s="65"/>
    </row>
    <row r="992" spans="1:33" ht="12">
      <c r="A992" s="30">
        <v>41908</v>
      </c>
      <c r="B992" s="109" t="s">
        <v>6477</v>
      </c>
      <c r="C992" s="121">
        <v>51</v>
      </c>
      <c r="D992" s="109" t="s">
        <v>23</v>
      </c>
      <c r="E992" s="109" t="s">
        <v>40</v>
      </c>
      <c r="F992" s="109" t="s">
        <v>6478</v>
      </c>
      <c r="G992" s="42">
        <v>41637</v>
      </c>
      <c r="H992" s="109" t="s">
        <v>6479</v>
      </c>
      <c r="I992" s="109" t="s">
        <v>6480</v>
      </c>
      <c r="J992" s="109" t="s">
        <v>1372</v>
      </c>
      <c r="K992" s="98" t="s">
        <v>6481</v>
      </c>
      <c r="L992" s="109" t="s">
        <v>6482</v>
      </c>
      <c r="M992" s="109" t="s">
        <v>6483</v>
      </c>
      <c r="N992" s="109" t="s">
        <v>32</v>
      </c>
      <c r="O992" s="109" t="s">
        <v>6484</v>
      </c>
      <c r="P992" s="109" t="s">
        <v>760</v>
      </c>
      <c r="Q992" s="109" t="s">
        <v>6485</v>
      </c>
      <c r="R992" s="109" t="s">
        <v>80</v>
      </c>
      <c r="S992" s="122" t="s">
        <v>6486</v>
      </c>
      <c r="T992" s="31"/>
      <c r="U992" s="109" t="str">
        <f t="shared" si="15"/>
        <v>41637: Police responded to a report of domestic dispute, went to Street's house and saw Street with a high-powered rifle. The officers identified themselves and ordered Street to put down his weapon. He refused and then pointed the gun at the officers who fired in response. http://myfox8.com/2013/12/29/sparta-man-killed-in-officer-involved-shooting/</v>
      </c>
      <c r="V992" s="98"/>
      <c r="W992" s="109">
        <v>996.1</v>
      </c>
      <c r="X992" s="109"/>
      <c r="Y992" s="109"/>
      <c r="Z992" s="109"/>
      <c r="AA992" s="109"/>
      <c r="AB992" s="109"/>
      <c r="AC992" s="113"/>
      <c r="AD992" s="29"/>
      <c r="AE992" s="29"/>
      <c r="AF992" s="29"/>
      <c r="AG992" s="65"/>
    </row>
    <row r="993" spans="1:33" ht="12">
      <c r="A993" s="30" t="s">
        <v>6487</v>
      </c>
      <c r="B993" s="109" t="s">
        <v>6488</v>
      </c>
      <c r="C993" s="121">
        <v>20</v>
      </c>
      <c r="D993" s="109" t="s">
        <v>23</v>
      </c>
      <c r="E993" s="109" t="s">
        <v>24</v>
      </c>
      <c r="F993" s="109" t="s">
        <v>6489</v>
      </c>
      <c r="G993" s="42">
        <v>41640</v>
      </c>
      <c r="H993" s="109" t="s">
        <v>6490</v>
      </c>
      <c r="I993" s="109" t="s">
        <v>6491</v>
      </c>
      <c r="J993" s="109" t="s">
        <v>1103</v>
      </c>
      <c r="K993" s="98" t="s">
        <v>6492</v>
      </c>
      <c r="L993" s="109" t="s">
        <v>4943</v>
      </c>
      <c r="M993" s="109" t="s">
        <v>6493</v>
      </c>
      <c r="N993" s="109" t="s">
        <v>32</v>
      </c>
      <c r="O993" s="109" t="s">
        <v>6494</v>
      </c>
      <c r="P993" s="109" t="s">
        <v>5702</v>
      </c>
      <c r="Q993" s="109" t="s">
        <v>6495</v>
      </c>
      <c r="R993" s="109" t="s">
        <v>80</v>
      </c>
      <c r="S993" s="122" t="s">
        <v>5111</v>
      </c>
      <c r="T993" s="31"/>
      <c r="U993" s="109" t="str">
        <f t="shared" si="15"/>
        <v>41640: Reece was suspected of two carjackings in which two people had been shot and injured. When stopped, Reece attempted to flee on foot and was shot by police. Very few details are available about this shooting. http://www.freep.com/article/20140102/NEWS05/301020071/carjacking-suspect-redford-detroit-shot-killed</v>
      </c>
      <c r="V993" s="98"/>
      <c r="W993" s="109">
        <v>997.1</v>
      </c>
      <c r="X993" s="109"/>
      <c r="Y993" s="109"/>
      <c r="Z993" s="109"/>
      <c r="AA993" s="109"/>
      <c r="AB993" s="109"/>
      <c r="AC993" s="113"/>
      <c r="AD993" s="29"/>
      <c r="AE993" s="29"/>
      <c r="AF993" s="29"/>
      <c r="AG993" s="65"/>
    </row>
    <row r="994" spans="1:33" ht="12">
      <c r="A994" s="30" t="s">
        <v>6496</v>
      </c>
      <c r="B994" s="109" t="s">
        <v>6497</v>
      </c>
      <c r="C994" s="121">
        <v>33</v>
      </c>
      <c r="D994" s="109" t="s">
        <v>23</v>
      </c>
      <c r="E994" s="109" t="s">
        <v>40</v>
      </c>
      <c r="F994" s="109"/>
      <c r="G994" s="42">
        <v>41640</v>
      </c>
      <c r="H994" s="109" t="s">
        <v>6498</v>
      </c>
      <c r="I994" s="109" t="s">
        <v>6499</v>
      </c>
      <c r="J994" s="109" t="s">
        <v>482</v>
      </c>
      <c r="K994" s="98" t="s">
        <v>6500</v>
      </c>
      <c r="L994" s="109" t="s">
        <v>4993</v>
      </c>
      <c r="M994" s="109" t="s">
        <v>6501</v>
      </c>
      <c r="N994" s="109" t="s">
        <v>32</v>
      </c>
      <c r="O994" s="109" t="s">
        <v>6502</v>
      </c>
      <c r="P994" s="109" t="s">
        <v>5702</v>
      </c>
      <c r="Q994" s="109" t="s">
        <v>6503</v>
      </c>
      <c r="R994" s="109" t="s">
        <v>80</v>
      </c>
      <c r="S994" s="122" t="s">
        <v>5111</v>
      </c>
      <c r="T994" s="31"/>
      <c r="U994" s="109" t="str">
        <f t="shared" si="15"/>
        <v>41640: Deputy was called to rural location on report of suicidal man. Man was standing on porch with a gun when deputy arrived, and fired at deputy. Deputy returned fire, killing man. Shooting was referred to Oklahoma State Board of Investigation. Results of investigation unknown. http://www.kjrh.com/news/state/mayes-county-deputy-fatally-shoots-man</v>
      </c>
      <c r="V994" s="98"/>
      <c r="W994" s="109">
        <v>998.1</v>
      </c>
      <c r="X994" s="109"/>
      <c r="Y994" s="109"/>
      <c r="Z994" s="109"/>
      <c r="AA994" s="109"/>
      <c r="AB994" s="109"/>
      <c r="AC994" s="113"/>
      <c r="AD994" s="29"/>
      <c r="AE994" s="29"/>
      <c r="AF994" s="29"/>
      <c r="AG994" s="65"/>
    </row>
    <row r="995" spans="1:33" ht="12">
      <c r="A995" s="30" t="s">
        <v>6504</v>
      </c>
      <c r="B995" s="109" t="s">
        <v>6505</v>
      </c>
      <c r="C995" s="121">
        <v>47</v>
      </c>
      <c r="D995" s="109" t="s">
        <v>23</v>
      </c>
      <c r="E995" s="109" t="s">
        <v>40</v>
      </c>
      <c r="F995" s="109" t="s">
        <v>6506</v>
      </c>
      <c r="G995" s="42">
        <v>41641</v>
      </c>
      <c r="H995" s="109" t="s">
        <v>6507</v>
      </c>
      <c r="I995" s="109" t="s">
        <v>671</v>
      </c>
      <c r="J995" s="109" t="s">
        <v>213</v>
      </c>
      <c r="K995" s="98" t="s">
        <v>6508</v>
      </c>
      <c r="L995" s="109" t="s">
        <v>671</v>
      </c>
      <c r="M995" s="109" t="s">
        <v>6101</v>
      </c>
      <c r="N995" s="109" t="s">
        <v>32</v>
      </c>
      <c r="O995" s="109" t="s">
        <v>6509</v>
      </c>
      <c r="P995" s="109" t="s">
        <v>34</v>
      </c>
      <c r="Q995" s="109" t="s">
        <v>6510</v>
      </c>
      <c r="R995" s="109" t="s">
        <v>219</v>
      </c>
      <c r="S995" s="122" t="s">
        <v>5111</v>
      </c>
      <c r="T995" s="31"/>
      <c r="U995" s="109" t="str">
        <f t="shared" si="15"/>
        <v>41641: 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 http://crimeblog.dallasnews.com/2014/01/burglary-suspect-shot-killed-in-confrontation-with-police-at-uptown-condos.html/</v>
      </c>
      <c r="V995" s="98"/>
      <c r="W995" s="109">
        <v>1000.1</v>
      </c>
      <c r="X995" s="109"/>
      <c r="Y995" s="109"/>
      <c r="Z995" s="109"/>
      <c r="AA995" s="109"/>
      <c r="AB995" s="109"/>
      <c r="AC995" s="113"/>
      <c r="AD995" s="29"/>
      <c r="AE995" s="29"/>
      <c r="AF995" s="29"/>
      <c r="AG995" s="65"/>
    </row>
    <row r="996" spans="1:33" ht="12">
      <c r="A996" s="30">
        <v>41908</v>
      </c>
      <c r="B996" s="109" t="s">
        <v>6511</v>
      </c>
      <c r="C996" s="121">
        <v>35</v>
      </c>
      <c r="D996" s="109" t="s">
        <v>23</v>
      </c>
      <c r="E996" s="109" t="s">
        <v>173</v>
      </c>
      <c r="F996" s="109" t="s">
        <v>6512</v>
      </c>
      <c r="G996" s="42">
        <v>41642</v>
      </c>
      <c r="H996" s="109" t="s">
        <v>6513</v>
      </c>
      <c r="I996" s="109" t="s">
        <v>6514</v>
      </c>
      <c r="J996" s="109" t="s">
        <v>1694</v>
      </c>
      <c r="K996" s="98" t="s">
        <v>6515</v>
      </c>
      <c r="L996" s="109" t="s">
        <v>6516</v>
      </c>
      <c r="M996" s="109" t="s">
        <v>6517</v>
      </c>
      <c r="N996" s="109" t="s">
        <v>32</v>
      </c>
      <c r="O996" s="109" t="s">
        <v>6518</v>
      </c>
      <c r="P996" s="109" t="s">
        <v>58</v>
      </c>
      <c r="Q996" s="109" t="s">
        <v>6519</v>
      </c>
      <c r="R996" s="109" t="s">
        <v>219</v>
      </c>
      <c r="S996" s="122" t="s">
        <v>6520</v>
      </c>
      <c r="T996" s="31"/>
      <c r="U996" s="109" t="str">
        <f t="shared" si="15"/>
        <v>41642: 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 http://www.denverpost.com/news/ci_24838223/thornton-police-scene-reported-shootout-car-chase-suspect</v>
      </c>
      <c r="V996" s="98"/>
      <c r="W996" s="109">
        <v>1001.1</v>
      </c>
      <c r="X996" s="109"/>
      <c r="Y996" s="109"/>
      <c r="Z996" s="109"/>
      <c r="AA996" s="109"/>
      <c r="AB996" s="109"/>
      <c r="AC996" s="113"/>
      <c r="AD996" s="29"/>
      <c r="AE996" s="29"/>
      <c r="AF996" s="29"/>
      <c r="AG996" s="65"/>
    </row>
    <row r="997" spans="1:33" ht="12">
      <c r="A997" s="30">
        <v>41909.700057870403</v>
      </c>
      <c r="B997" s="109" t="s">
        <v>6521</v>
      </c>
      <c r="C997" s="121">
        <v>30</v>
      </c>
      <c r="D997" s="109" t="s">
        <v>91</v>
      </c>
      <c r="E997" s="109" t="s">
        <v>82</v>
      </c>
      <c r="F997" s="109"/>
      <c r="G997" s="42">
        <v>41642</v>
      </c>
      <c r="H997" s="109" t="s">
        <v>6522</v>
      </c>
      <c r="I997" s="109" t="s">
        <v>6523</v>
      </c>
      <c r="J997" s="109" t="s">
        <v>124</v>
      </c>
      <c r="K997" s="98" t="s">
        <v>6524</v>
      </c>
      <c r="L997" s="109" t="s">
        <v>2045</v>
      </c>
      <c r="M997" s="109" t="s">
        <v>6525</v>
      </c>
      <c r="N997" s="109" t="s">
        <v>32</v>
      </c>
      <c r="O997" s="109" t="s">
        <v>6526</v>
      </c>
      <c r="P997" s="109" t="s">
        <v>760</v>
      </c>
      <c r="Q997" s="109" t="s">
        <v>6527</v>
      </c>
      <c r="R997" s="109" t="s">
        <v>219</v>
      </c>
      <c r="S997" s="122" t="s">
        <v>6528</v>
      </c>
      <c r="T997" s="31"/>
      <c r="U997" s="109" t="str">
        <f t="shared" si="15"/>
        <v>41642: 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 http://www.yakimaherald.com/news/latestlocalnews/1808760-8/man-killed-by-police-in-selah-standoff-identified</v>
      </c>
      <c r="V997" s="98"/>
      <c r="W997" s="109">
        <v>1002.1</v>
      </c>
      <c r="X997" s="109"/>
      <c r="Y997" s="109"/>
      <c r="Z997" s="109"/>
      <c r="AA997" s="109"/>
      <c r="AB997" s="109"/>
      <c r="AC997" s="113"/>
      <c r="AD997" s="29"/>
      <c r="AE997" s="29"/>
      <c r="AF997" s="29"/>
      <c r="AG997" s="65"/>
    </row>
    <row r="998" spans="1:33" ht="12">
      <c r="A998" s="30">
        <v>41909.708946759303</v>
      </c>
      <c r="B998" s="109" t="s">
        <v>6529</v>
      </c>
      <c r="C998" s="121">
        <v>21</v>
      </c>
      <c r="D998" s="109" t="s">
        <v>23</v>
      </c>
      <c r="E998" s="109" t="s">
        <v>82</v>
      </c>
      <c r="F998" s="109"/>
      <c r="G998" s="42">
        <v>41642</v>
      </c>
      <c r="H998" s="109" t="s">
        <v>6530</v>
      </c>
      <c r="I998" s="109" t="s">
        <v>1528</v>
      </c>
      <c r="J998" s="109" t="s">
        <v>482</v>
      </c>
      <c r="K998" s="98" t="s">
        <v>6531</v>
      </c>
      <c r="L998" s="109" t="s">
        <v>483</v>
      </c>
      <c r="M998" s="109" t="s">
        <v>6532</v>
      </c>
      <c r="N998" s="109" t="s">
        <v>32</v>
      </c>
      <c r="O998" s="109" t="s">
        <v>6533</v>
      </c>
      <c r="P998" s="109" t="s">
        <v>760</v>
      </c>
      <c r="Q998" s="109" t="s">
        <v>6534</v>
      </c>
      <c r="R998" s="109" t="s">
        <v>80</v>
      </c>
      <c r="S998" s="122" t="s">
        <v>6535</v>
      </c>
      <c r="T998" s="31"/>
      <c r="U998" s="109" t="str">
        <f t="shared" si="15"/>
        <v>41642: 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 http://newsok.com/police-release-name-of-man-killed-in-officer-involved-shooting/article/3920773</v>
      </c>
      <c r="V998" s="98"/>
      <c r="W998" s="109">
        <v>1003.1</v>
      </c>
      <c r="X998" s="109"/>
      <c r="Y998" s="109"/>
      <c r="Z998" s="109"/>
      <c r="AA998" s="109"/>
      <c r="AB998" s="109"/>
      <c r="AC998" s="113"/>
      <c r="AD998" s="29"/>
      <c r="AE998" s="29"/>
      <c r="AF998" s="29"/>
      <c r="AG998" s="65"/>
    </row>
    <row r="999" spans="1:33" ht="12">
      <c r="A999" s="30">
        <v>41909.730729166702</v>
      </c>
      <c r="B999" s="109" t="s">
        <v>6536</v>
      </c>
      <c r="C999" s="121">
        <v>18</v>
      </c>
      <c r="D999" s="109" t="s">
        <v>23</v>
      </c>
      <c r="E999" s="109" t="s">
        <v>40</v>
      </c>
      <c r="F999" s="109" t="s">
        <v>6537</v>
      </c>
      <c r="G999" s="42">
        <v>41909</v>
      </c>
      <c r="H999" s="109" t="s">
        <v>6538</v>
      </c>
      <c r="I999" s="109" t="s">
        <v>6539</v>
      </c>
      <c r="J999" s="109" t="s">
        <v>1128</v>
      </c>
      <c r="K999" s="98" t="s">
        <v>6540</v>
      </c>
      <c r="L999" s="109" t="s">
        <v>455</v>
      </c>
      <c r="M999" s="109" t="s">
        <v>6541</v>
      </c>
      <c r="N999" s="109" t="s">
        <v>32</v>
      </c>
      <c r="O999" s="109" t="s">
        <v>6542</v>
      </c>
      <c r="P999" s="109" t="s">
        <v>323</v>
      </c>
      <c r="Q999" s="109" t="s">
        <v>6543</v>
      </c>
      <c r="R999" s="109" t="s">
        <v>80</v>
      </c>
      <c r="S999" s="122" t="s">
        <v>37</v>
      </c>
      <c r="T999" s="31"/>
      <c r="U999" s="109" t="str">
        <f t="shared" si="15"/>
        <v>41909: 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 http://www.wbbjtv.com/news/local/UPDATE-TBI-investigating-Deputy-involved-shooting-277318201.html</v>
      </c>
      <c r="V999" s="98"/>
      <c r="W999" s="109">
        <v>1004.1</v>
      </c>
      <c r="X999" s="109"/>
      <c r="Y999" s="109"/>
      <c r="Z999" s="109"/>
      <c r="AA999" s="109"/>
      <c r="AB999" s="109"/>
      <c r="AC999" s="113"/>
      <c r="AD999" s="29"/>
      <c r="AE999" s="29"/>
      <c r="AF999" s="29"/>
      <c r="AG999" s="65"/>
    </row>
    <row r="1000" spans="1:33" ht="12">
      <c r="A1000" s="30">
        <v>41909.748460648101</v>
      </c>
      <c r="B1000" s="109" t="s">
        <v>6544</v>
      </c>
      <c r="C1000" s="121">
        <v>23</v>
      </c>
      <c r="D1000" s="109" t="s">
        <v>23</v>
      </c>
      <c r="E1000" s="109" t="s">
        <v>173</v>
      </c>
      <c r="F1000" s="109" t="s">
        <v>6545</v>
      </c>
      <c r="G1000" s="42">
        <v>41643</v>
      </c>
      <c r="H1000" s="109" t="s">
        <v>6546</v>
      </c>
      <c r="I1000" s="109" t="s">
        <v>2045</v>
      </c>
      <c r="J1000" s="109" t="s">
        <v>124</v>
      </c>
      <c r="K1000" s="98" t="s">
        <v>6547</v>
      </c>
      <c r="L1000" s="109" t="s">
        <v>2045</v>
      </c>
      <c r="M1000" s="109" t="s">
        <v>6548</v>
      </c>
      <c r="N1000" s="109" t="s">
        <v>32</v>
      </c>
      <c r="O1000" s="109" t="s">
        <v>6549</v>
      </c>
      <c r="P1000" s="109" t="s">
        <v>760</v>
      </c>
      <c r="Q1000" s="109" t="s">
        <v>6550</v>
      </c>
      <c r="R1000" s="109" t="s">
        <v>80</v>
      </c>
      <c r="S1000" s="122" t="s">
        <v>6551</v>
      </c>
      <c r="T1000" s="31"/>
      <c r="U1000" s="109" t="str">
        <f t="shared" si="15"/>
        <v>41643: An officer was checking on a suspicious vehicle in the car wash’s parking lot. During the contact, the officer shot Arias, the sole occupant of the vehicle. He was pronounced dead at the scene. http://www.yakimaherald.com/news/latestlocalnews/1811549-8/man-shot-by-police-at-car-wash-identified</v>
      </c>
      <c r="V1000" s="98"/>
      <c r="W1000" s="109">
        <v>1005.1</v>
      </c>
      <c r="X1000" s="109"/>
      <c r="Y1000" s="109"/>
      <c r="Z1000" s="109"/>
      <c r="AA1000" s="109"/>
      <c r="AB1000" s="109"/>
      <c r="AC1000" s="113"/>
      <c r="AD1000" s="29"/>
      <c r="AE1000" s="29"/>
      <c r="AF1000" s="29"/>
      <c r="AG1000" s="65"/>
    </row>
    <row r="1001" spans="1:33" ht="12">
      <c r="A1001" s="30">
        <v>41909.750335648103</v>
      </c>
      <c r="B1001" s="109" t="s">
        <v>6552</v>
      </c>
      <c r="C1001" s="121">
        <v>25</v>
      </c>
      <c r="D1001" s="109" t="s">
        <v>23</v>
      </c>
      <c r="E1001" s="109" t="s">
        <v>40</v>
      </c>
      <c r="F1001" s="109" t="s">
        <v>6553</v>
      </c>
      <c r="G1001" s="42">
        <v>41908</v>
      </c>
      <c r="H1001" s="109" t="s">
        <v>6554</v>
      </c>
      <c r="I1001" s="109" t="s">
        <v>6555</v>
      </c>
      <c r="J1001" s="109" t="s">
        <v>1304</v>
      </c>
      <c r="K1001" s="98" t="s">
        <v>6556</v>
      </c>
      <c r="L1001" s="109" t="s">
        <v>6557</v>
      </c>
      <c r="M1001" s="109" t="s">
        <v>6558</v>
      </c>
      <c r="N1001" s="109" t="s">
        <v>32</v>
      </c>
      <c r="O1001" s="109" t="s">
        <v>6559</v>
      </c>
      <c r="P1001" s="109" t="s">
        <v>323</v>
      </c>
      <c r="Q1001" s="109" t="s">
        <v>6560</v>
      </c>
      <c r="R1001" s="109" t="s">
        <v>80</v>
      </c>
      <c r="S1001" s="122" t="s">
        <v>37</v>
      </c>
      <c r="T1001" s="31"/>
      <c r="U1001" s="109" t="str">
        <f t="shared" si="15"/>
        <v>41908: 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 http://wkbn.com/2014/09/26/police-and-suspect-exchange-gunfire-along-route-11/</v>
      </c>
      <c r="V1001" s="98"/>
      <c r="W1001" s="109">
        <v>1006.1</v>
      </c>
      <c r="X1001" s="109"/>
      <c r="Y1001" s="109"/>
      <c r="Z1001" s="109"/>
      <c r="AA1001" s="109"/>
      <c r="AB1001" s="109"/>
      <c r="AC1001" s="113"/>
      <c r="AD1001" s="29"/>
      <c r="AE1001" s="29"/>
      <c r="AF1001" s="29"/>
      <c r="AG1001" s="65"/>
    </row>
    <row r="1002" spans="1:33" ht="12">
      <c r="A1002" s="30">
        <v>41909</v>
      </c>
      <c r="B1002" s="109" t="s">
        <v>6561</v>
      </c>
      <c r="C1002" s="121">
        <v>21</v>
      </c>
      <c r="D1002" s="109" t="s">
        <v>23</v>
      </c>
      <c r="E1002" s="109" t="s">
        <v>82</v>
      </c>
      <c r="F1002" s="109"/>
      <c r="G1002" s="42">
        <v>37622</v>
      </c>
      <c r="H1002" s="109" t="s">
        <v>6562</v>
      </c>
      <c r="I1002" s="109" t="s">
        <v>151</v>
      </c>
      <c r="J1002" s="109" t="s">
        <v>152</v>
      </c>
      <c r="K1002" s="98" t="s">
        <v>5838</v>
      </c>
      <c r="L1002" s="109" t="s">
        <v>154</v>
      </c>
      <c r="M1002" s="109" t="s">
        <v>313</v>
      </c>
      <c r="N1002" s="109" t="s">
        <v>32</v>
      </c>
      <c r="O1002" s="109" t="s">
        <v>6563</v>
      </c>
      <c r="P1002" s="109" t="s">
        <v>760</v>
      </c>
      <c r="Q1002" s="109" t="s">
        <v>5840</v>
      </c>
      <c r="R1002" s="109" t="s">
        <v>80</v>
      </c>
      <c r="S1002" s="122" t="s">
        <v>5119</v>
      </c>
      <c r="T1002" s="31"/>
      <c r="U1002" s="109" t="str">
        <f t="shared" si="15"/>
        <v>37622: In line at a club for a New Years Eve celebration, Reid got into an argument with some other patrons; he chased and fired a handgun at them as they fled in a white car. This drew the attention of nearby NYPD, who traded fire with him. He was hit four times and died at the scene. http://www.nytimes.com/2003/01/02/nyregion/2-dead-after-firing-at-officers-police-say.html</v>
      </c>
      <c r="V1002" s="98"/>
      <c r="W1002" s="109">
        <v>1007.1</v>
      </c>
      <c r="X1002" s="109"/>
      <c r="Y1002" s="109"/>
      <c r="Z1002" s="109"/>
      <c r="AA1002" s="109"/>
      <c r="AB1002" s="109"/>
      <c r="AC1002" s="113"/>
      <c r="AD1002" s="29"/>
      <c r="AE1002" s="29"/>
      <c r="AF1002" s="29"/>
      <c r="AG1002" s="65"/>
    </row>
    <row r="1003" spans="1:33" ht="12">
      <c r="A1003" s="30">
        <v>41911</v>
      </c>
      <c r="B1003" s="109" t="s">
        <v>6564</v>
      </c>
      <c r="C1003" s="121">
        <v>25</v>
      </c>
      <c r="D1003" s="109" t="s">
        <v>23</v>
      </c>
      <c r="E1003" s="109" t="s">
        <v>40</v>
      </c>
      <c r="F1003" s="109" t="s">
        <v>6565</v>
      </c>
      <c r="G1003" s="42">
        <v>41642</v>
      </c>
      <c r="H1003" s="109" t="s">
        <v>6566</v>
      </c>
      <c r="I1003" s="109" t="s">
        <v>6567</v>
      </c>
      <c r="J1003" s="109" t="s">
        <v>213</v>
      </c>
      <c r="K1003" s="98" t="s">
        <v>6568</v>
      </c>
      <c r="L1003" s="109" t="s">
        <v>243</v>
      </c>
      <c r="M1003" s="109" t="s">
        <v>6569</v>
      </c>
      <c r="N1003" s="109" t="s">
        <v>32</v>
      </c>
      <c r="O1003" s="109" t="s">
        <v>6570</v>
      </c>
      <c r="P1003" s="109" t="s">
        <v>58</v>
      </c>
      <c r="Q1003" s="109" t="s">
        <v>6571</v>
      </c>
      <c r="R1003" s="109" t="s">
        <v>80</v>
      </c>
      <c r="S1003" s="122" t="s">
        <v>6572</v>
      </c>
      <c r="T1003" s="31"/>
      <c r="U1003" s="109" t="str">
        <f t="shared" si="15"/>
        <v>41642: 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 http://www.star-telegram.com/2014/06/12/5896081/watauga-officer-no-billed-in-fatal.html</v>
      </c>
      <c r="V1003" s="98"/>
      <c r="W1003" s="109">
        <v>1008.1</v>
      </c>
      <c r="X1003" s="109"/>
      <c r="Y1003" s="109"/>
      <c r="Z1003" s="109"/>
      <c r="AA1003" s="109"/>
      <c r="AB1003" s="109"/>
      <c r="AC1003" s="113"/>
      <c r="AD1003" s="29"/>
      <c r="AE1003" s="29"/>
      <c r="AF1003" s="29"/>
      <c r="AG1003" s="65"/>
    </row>
    <row r="1004" spans="1:33" ht="12">
      <c r="A1004" s="30">
        <v>41911</v>
      </c>
      <c r="B1004" s="109" t="s">
        <v>6573</v>
      </c>
      <c r="C1004" s="121">
        <v>37</v>
      </c>
      <c r="D1004" s="109" t="s">
        <v>23</v>
      </c>
      <c r="E1004" s="109" t="s">
        <v>40</v>
      </c>
      <c r="F1004" s="109" t="s">
        <v>6574</v>
      </c>
      <c r="G1004" s="42">
        <v>40712</v>
      </c>
      <c r="H1004" s="109" t="s">
        <v>6575</v>
      </c>
      <c r="I1004" s="109" t="s">
        <v>6576</v>
      </c>
      <c r="J1004" s="109" t="s">
        <v>85</v>
      </c>
      <c r="K1004" s="98" t="s">
        <v>6577</v>
      </c>
      <c r="L1004" s="109" t="s">
        <v>2503</v>
      </c>
      <c r="M1004" s="109" t="s">
        <v>6578</v>
      </c>
      <c r="N1004" s="109" t="s">
        <v>32</v>
      </c>
      <c r="O1004" s="109" t="s">
        <v>6579</v>
      </c>
      <c r="P1004" s="109" t="s">
        <v>58</v>
      </c>
      <c r="Q1004" s="109" t="s">
        <v>6580</v>
      </c>
      <c r="R1004" s="109" t="s">
        <v>100</v>
      </c>
      <c r="S1004" s="122" t="s">
        <v>5225</v>
      </c>
      <c r="T1004" s="31"/>
      <c r="U1004" s="109" t="str">
        <f t="shared" si="15"/>
        <v>40712: Reported as suicide by police http://sacramento.cbslocal.com/2011/07/01/family-man-killed-by-chp-not-armed-shot-55-times/</v>
      </c>
      <c r="V1004" s="98"/>
      <c r="W1004" s="109">
        <v>1009.1</v>
      </c>
      <c r="X1004" s="109"/>
      <c r="Y1004" s="109"/>
      <c r="Z1004" s="109"/>
      <c r="AA1004" s="109"/>
      <c r="AB1004" s="109"/>
      <c r="AC1004" s="113"/>
      <c r="AD1004" s="29"/>
      <c r="AE1004" s="29"/>
      <c r="AF1004" s="29"/>
      <c r="AG1004" s="65"/>
    </row>
    <row r="1005" spans="1:33" ht="12">
      <c r="A1005" s="30">
        <v>41911</v>
      </c>
      <c r="B1005" s="109" t="s">
        <v>6581</v>
      </c>
      <c r="C1005" s="121">
        <v>28</v>
      </c>
      <c r="D1005" s="109" t="s">
        <v>23</v>
      </c>
      <c r="E1005" s="109" t="s">
        <v>82</v>
      </c>
      <c r="F1005" s="109"/>
      <c r="G1005" s="42">
        <v>41556</v>
      </c>
      <c r="H1005" s="109" t="s">
        <v>6582</v>
      </c>
      <c r="I1005" s="109" t="s">
        <v>6583</v>
      </c>
      <c r="J1005" s="109" t="s">
        <v>223</v>
      </c>
      <c r="K1005" s="98" t="s">
        <v>6584</v>
      </c>
      <c r="L1005" s="109" t="s">
        <v>500</v>
      </c>
      <c r="M1005" s="109" t="s">
        <v>1345</v>
      </c>
      <c r="N1005" s="109" t="s">
        <v>32</v>
      </c>
      <c r="O1005" s="109" t="s">
        <v>6585</v>
      </c>
      <c r="P1005" s="109" t="s">
        <v>58</v>
      </c>
      <c r="Q1005" s="109" t="s">
        <v>6586</v>
      </c>
      <c r="R1005" s="109" t="s">
        <v>80</v>
      </c>
      <c r="S1005" s="122" t="s">
        <v>5119</v>
      </c>
      <c r="T1005" s="31"/>
      <c r="U1005" s="109" t="str">
        <f t="shared" si="15"/>
        <v>41556: Ouellette, with a record of domestic violence, called police to confess that he'd stabbed his girlfriend to death. She'd been pregnant with their child. State troopers responded around 6 p.m., and within about 40 minutes Ouellette had been shot to death. http://bangordailynews.com/2013/10/10/news/bangor/police-identify-2-dead-in-old-town-stabbing-standoff/</v>
      </c>
      <c r="V1005" s="98"/>
      <c r="W1005" s="109">
        <v>1010.1</v>
      </c>
      <c r="X1005" s="109"/>
      <c r="Y1005" s="109"/>
      <c r="Z1005" s="109"/>
      <c r="AA1005" s="109"/>
      <c r="AB1005" s="109"/>
      <c r="AC1005" s="113"/>
      <c r="AD1005" s="29"/>
      <c r="AE1005" s="29"/>
      <c r="AF1005" s="29"/>
      <c r="AG1005" s="65"/>
    </row>
    <row r="1006" spans="1:33" ht="12">
      <c r="A1006" s="30">
        <v>41910</v>
      </c>
      <c r="B1006" s="109" t="s">
        <v>6587</v>
      </c>
      <c r="C1006" s="121">
        <v>23</v>
      </c>
      <c r="D1006" s="109" t="s">
        <v>23</v>
      </c>
      <c r="E1006" s="109" t="s">
        <v>24</v>
      </c>
      <c r="F1006" s="109" t="s">
        <v>6588</v>
      </c>
      <c r="G1006" s="42">
        <v>39472</v>
      </c>
      <c r="H1006" s="109" t="s">
        <v>6589</v>
      </c>
      <c r="I1006" s="109" t="s">
        <v>1504</v>
      </c>
      <c r="J1006" s="109" t="s">
        <v>152</v>
      </c>
      <c r="K1006" s="98" t="s">
        <v>1505</v>
      </c>
      <c r="L1006" s="109" t="s">
        <v>5036</v>
      </c>
      <c r="M1006" s="109" t="s">
        <v>6590</v>
      </c>
      <c r="N1006" s="109" t="s">
        <v>32</v>
      </c>
      <c r="O1006" s="109" t="s">
        <v>6591</v>
      </c>
      <c r="P1006" s="109" t="s">
        <v>58</v>
      </c>
      <c r="Q1006" s="109" t="s">
        <v>6592</v>
      </c>
      <c r="R1006" s="109" t="s">
        <v>80</v>
      </c>
      <c r="S1006" s="122" t="s">
        <v>5119</v>
      </c>
      <c r="T1006" s="31"/>
      <c r="U1006" s="109" t="str">
        <f t="shared" si="15"/>
        <v>39472: Ridley, an off-duty officer, was shot and killed by "friendly fire" by county officers as he struggled with a homeless suspect. Of the witnesses, four agreed that he might have appeared threatening to the shooters. Dozens of others did not. http://archive.lohud.com/article/20130125/NEWS02/301250056/Christopher-Ridley-Details-fatal-police-shooting-debated-5-years-later</v>
      </c>
      <c r="V1006" s="98"/>
      <c r="W1006" s="109">
        <v>1011.1</v>
      </c>
      <c r="X1006" s="109"/>
      <c r="Y1006" s="109"/>
      <c r="Z1006" s="109"/>
      <c r="AA1006" s="109"/>
      <c r="AB1006" s="109"/>
      <c r="AC1006" s="113"/>
      <c r="AD1006" s="29"/>
      <c r="AE1006" s="29"/>
      <c r="AF1006" s="29"/>
      <c r="AG1006" s="65"/>
    </row>
    <row r="1007" spans="1:33" ht="12">
      <c r="A1007" s="30">
        <v>41911</v>
      </c>
      <c r="B1007" s="109" t="s">
        <v>6593</v>
      </c>
      <c r="C1007" s="121">
        <v>30</v>
      </c>
      <c r="D1007" s="109" t="s">
        <v>91</v>
      </c>
      <c r="E1007" s="109" t="s">
        <v>82</v>
      </c>
      <c r="F1007" s="109"/>
      <c r="G1007" s="42">
        <v>40893</v>
      </c>
      <c r="H1007" s="109" t="s">
        <v>6594</v>
      </c>
      <c r="I1007" s="109" t="s">
        <v>774</v>
      </c>
      <c r="J1007" s="109" t="s">
        <v>85</v>
      </c>
      <c r="K1007" s="98" t="s">
        <v>6046</v>
      </c>
      <c r="L1007" s="109" t="s">
        <v>775</v>
      </c>
      <c r="M1007" s="109" t="s">
        <v>776</v>
      </c>
      <c r="N1007" s="109" t="s">
        <v>314</v>
      </c>
      <c r="O1007" s="109" t="s">
        <v>6595</v>
      </c>
      <c r="P1007" s="109" t="s">
        <v>157</v>
      </c>
      <c r="Q1007" s="109" t="s">
        <v>6596</v>
      </c>
      <c r="R1007" s="109" t="s">
        <v>80</v>
      </c>
      <c r="S1007" s="122" t="s">
        <v>5119</v>
      </c>
      <c r="T1007" s="31"/>
      <c r="U1007" s="109" t="str">
        <f t="shared" si="15"/>
        <v>40893: As pedestrians Daniel Hiler and Crystal Jolley crossed Norris Road after dark and were struck by a patrol car going about 80 MPH, with no siren or emergency lights. Both were killed. The officer was charged with vehicular manslaughter and was sentenced to community service; the county settled with the families for $8.8M. http://www.bakersfieldcalifornian.com/local/x1910327682/Settlement-of-4-8-million-for-victims-family-in-case-where-deputy-struck-and-killed-pedestrians</v>
      </c>
      <c r="V1007" s="98"/>
      <c r="W1007" s="109">
        <v>1012.1</v>
      </c>
      <c r="X1007" s="109"/>
      <c r="Y1007" s="109"/>
      <c r="Z1007" s="109"/>
      <c r="AA1007" s="109"/>
      <c r="AB1007" s="109"/>
      <c r="AC1007" s="113"/>
      <c r="AD1007" s="29"/>
      <c r="AE1007" s="29"/>
      <c r="AF1007" s="29"/>
      <c r="AG1007" s="65"/>
    </row>
    <row r="1008" spans="1:33" ht="12">
      <c r="A1008" s="30">
        <v>41911</v>
      </c>
      <c r="B1008" s="109" t="s">
        <v>6597</v>
      </c>
      <c r="C1008" s="121">
        <v>24</v>
      </c>
      <c r="D1008" s="109" t="s">
        <v>23</v>
      </c>
      <c r="E1008" s="109" t="s">
        <v>40</v>
      </c>
      <c r="F1008" s="109" t="s">
        <v>6598</v>
      </c>
      <c r="G1008" s="42">
        <v>40893</v>
      </c>
      <c r="H1008" s="109" t="s">
        <v>6594</v>
      </c>
      <c r="I1008" s="109" t="s">
        <v>774</v>
      </c>
      <c r="J1008" s="109" t="s">
        <v>85</v>
      </c>
      <c r="K1008" s="98" t="s">
        <v>6046</v>
      </c>
      <c r="L1008" s="109" t="s">
        <v>775</v>
      </c>
      <c r="M1008" s="109" t="s">
        <v>776</v>
      </c>
      <c r="N1008" s="109" t="s">
        <v>314</v>
      </c>
      <c r="O1008" s="109" t="s">
        <v>6595</v>
      </c>
      <c r="P1008" s="109" t="s">
        <v>157</v>
      </c>
      <c r="Q1008" s="109" t="s">
        <v>6596</v>
      </c>
      <c r="R1008" s="109" t="s">
        <v>80</v>
      </c>
      <c r="S1008" s="122" t="s">
        <v>5119</v>
      </c>
      <c r="T1008" s="31"/>
      <c r="U1008" s="109" t="str">
        <f t="shared" si="15"/>
        <v>40893: As pedestrians Daniel Hiler and Crystal Jolley crossed Norris Road after dark and were struck by a patrol car going about 80 MPH, with no siren or emergency lights. Both were killed. The officer was charged with vehicular manslaughter and was sentenced to community service; the county settled with the families for $8.8M. http://www.bakersfieldcalifornian.com/local/x1910327682/Settlement-of-4-8-million-for-victims-family-in-case-where-deputy-struck-and-killed-pedestrians</v>
      </c>
      <c r="V1008" s="98"/>
      <c r="W1008" s="109">
        <v>1013.1</v>
      </c>
      <c r="X1008" s="109"/>
      <c r="Y1008" s="109"/>
      <c r="Z1008" s="109"/>
      <c r="AA1008" s="109"/>
      <c r="AB1008" s="109"/>
      <c r="AC1008" s="113"/>
      <c r="AD1008" s="29"/>
      <c r="AE1008" s="29"/>
      <c r="AF1008" s="29"/>
      <c r="AG1008" s="65"/>
    </row>
    <row r="1009" spans="1:33" ht="12">
      <c r="A1009" s="30">
        <v>41911</v>
      </c>
      <c r="B1009" s="109" t="s">
        <v>6599</v>
      </c>
      <c r="C1009" s="121">
        <v>22</v>
      </c>
      <c r="D1009" s="109" t="s">
        <v>23</v>
      </c>
      <c r="E1009" s="109" t="s">
        <v>120</v>
      </c>
      <c r="F1009" s="109" t="s">
        <v>6600</v>
      </c>
      <c r="G1009" s="42">
        <v>40757</v>
      </c>
      <c r="H1009" s="109" t="s">
        <v>6601</v>
      </c>
      <c r="I1009" s="109" t="s">
        <v>6602</v>
      </c>
      <c r="J1009" s="109" t="s">
        <v>1112</v>
      </c>
      <c r="K1009" s="98" t="s">
        <v>6603</v>
      </c>
      <c r="L1009" s="109" t="s">
        <v>6604</v>
      </c>
      <c r="M1009" s="109" t="s">
        <v>6605</v>
      </c>
      <c r="N1009" s="109" t="s">
        <v>32</v>
      </c>
      <c r="O1009" s="109" t="s">
        <v>6606</v>
      </c>
      <c r="P1009" s="109" t="s">
        <v>58</v>
      </c>
      <c r="Q1009" s="109" t="s">
        <v>6607</v>
      </c>
      <c r="R1009" s="109" t="s">
        <v>80</v>
      </c>
      <c r="S1009" s="122" t="s">
        <v>5119</v>
      </c>
      <c r="T1009" s="31"/>
      <c r="U1009" s="109" t="str">
        <f t="shared" si="15"/>
        <v>40757: Three officers had detained Tiger on the street, with an obvious open container of vodka, and Tiger was providing inaccurate answers. Without any triggering event Tiger produced a concealed .357 and opened fire on the three at close range, killing two. One of the fatally-wounded officers shot Tiger down with 14 rounds while still he was conscious. http://atg.sd.gov/LinkClick.aspx?fileticket=S6prWCqMemw%3D&amp;tabid=359</v>
      </c>
      <c r="V1009" s="98"/>
      <c r="W1009" s="109">
        <v>1014.1</v>
      </c>
      <c r="X1009" s="109"/>
      <c r="Y1009" s="109"/>
      <c r="Z1009" s="109"/>
      <c r="AA1009" s="109"/>
      <c r="AB1009" s="109"/>
      <c r="AC1009" s="113"/>
      <c r="AD1009" s="29"/>
      <c r="AE1009" s="29"/>
      <c r="AF1009" s="29"/>
      <c r="AG1009" s="65"/>
    </row>
    <row r="1010" spans="1:33" ht="12">
      <c r="A1010" s="30">
        <v>41909</v>
      </c>
      <c r="B1010" s="109" t="s">
        <v>6608</v>
      </c>
      <c r="C1010" s="121">
        <v>27</v>
      </c>
      <c r="D1010" s="109" t="s">
        <v>23</v>
      </c>
      <c r="E1010" s="109" t="s">
        <v>82</v>
      </c>
      <c r="F1010" s="109"/>
      <c r="G1010" s="42">
        <v>37938</v>
      </c>
      <c r="H1010" s="109" t="s">
        <v>6609</v>
      </c>
      <c r="I1010" s="109" t="s">
        <v>1756</v>
      </c>
      <c r="J1010" s="109" t="s">
        <v>1757</v>
      </c>
      <c r="K1010" s="98" t="s">
        <v>6610</v>
      </c>
      <c r="L1010" s="109" t="s">
        <v>491</v>
      </c>
      <c r="M1010" s="109" t="s">
        <v>5923</v>
      </c>
      <c r="N1010" s="109" t="s">
        <v>32</v>
      </c>
      <c r="O1010" s="109" t="s">
        <v>6611</v>
      </c>
      <c r="P1010" s="109" t="s">
        <v>58</v>
      </c>
      <c r="Q1010" s="109" t="s">
        <v>6612</v>
      </c>
      <c r="R1010" s="109" t="s">
        <v>80</v>
      </c>
      <c r="S1010" s="122" t="s">
        <v>5119</v>
      </c>
      <c r="T1010" s="31"/>
      <c r="U1010" s="109" t="str">
        <f t="shared" si="15"/>
        <v>37938: Jaggers was one of two perpetrators of a midnight home invasion, assaulting two residents and holding a gun to the head of one when police arrived. Officers fatally shot him. The homeowners went unharmed. The officer later won a medal for his handling of the incident. https://groups.google.com/forum/#!msg/alt.california/XzHMUKLGYLg/ZUWcnrLj1R8J</v>
      </c>
      <c r="V1010" s="98"/>
      <c r="W1010" s="109">
        <v>1015.1</v>
      </c>
      <c r="X1010" s="109"/>
      <c r="Y1010" s="109"/>
      <c r="Z1010" s="109"/>
      <c r="AA1010" s="109"/>
      <c r="AB1010" s="109"/>
      <c r="AC1010" s="113"/>
      <c r="AD1010" s="29"/>
      <c r="AE1010" s="29"/>
      <c r="AF1010" s="29"/>
      <c r="AG1010" s="65"/>
    </row>
    <row r="1011" spans="1:33" ht="12">
      <c r="A1011" s="30">
        <v>41911</v>
      </c>
      <c r="B1011" s="109" t="s">
        <v>6613</v>
      </c>
      <c r="C1011" s="121">
        <v>19</v>
      </c>
      <c r="D1011" s="109" t="s">
        <v>91</v>
      </c>
      <c r="E1011" s="109" t="s">
        <v>40</v>
      </c>
      <c r="F1011" s="109" t="s">
        <v>6614</v>
      </c>
      <c r="G1011" s="42">
        <v>41865</v>
      </c>
      <c r="H1011" s="109" t="s">
        <v>6615</v>
      </c>
      <c r="I1011" s="109" t="s">
        <v>3609</v>
      </c>
      <c r="J1011" s="109" t="s">
        <v>85</v>
      </c>
      <c r="K1011" s="98" t="s">
        <v>6616</v>
      </c>
      <c r="L1011" s="109" t="s">
        <v>3611</v>
      </c>
      <c r="M1011" s="109" t="s">
        <v>3612</v>
      </c>
      <c r="N1011" s="109" t="s">
        <v>32</v>
      </c>
      <c r="O1011" s="109" t="s">
        <v>6617</v>
      </c>
      <c r="P1011" s="109" t="s">
        <v>760</v>
      </c>
      <c r="Q1011" s="109" t="s">
        <v>6618</v>
      </c>
      <c r="R1011" s="109" t="s">
        <v>100</v>
      </c>
      <c r="S1011" s="122" t="s">
        <v>5119</v>
      </c>
      <c r="T1011" s="31"/>
      <c r="U1011" s="109" t="str">
        <f t="shared" si="15"/>
        <v>41865: Showman herself called police in the mid-morning, claiming to be armed with an Uzi and threatening her family. She had a long history of mental health issues. When officers arrived Showman met them outside, brandishing only a cordless drill. Officers felt threatened and they shot her to death. http://www.sfgate.com/crime/article/Teen-shot-by-San-Jose-cop-while-holding-drill-ID-d-5696601.php</v>
      </c>
      <c r="V1011" s="98"/>
      <c r="W1011" s="109">
        <v>1016.1</v>
      </c>
      <c r="X1011" s="109"/>
      <c r="Y1011" s="109"/>
      <c r="Z1011" s="109"/>
      <c r="AA1011" s="109"/>
      <c r="AB1011" s="109"/>
      <c r="AC1011" s="113"/>
      <c r="AD1011" s="29"/>
      <c r="AE1011" s="29"/>
      <c r="AF1011" s="29"/>
      <c r="AG1011" s="65"/>
    </row>
    <row r="1012" spans="1:33" ht="12">
      <c r="A1012" s="30">
        <v>41911</v>
      </c>
      <c r="B1012" s="109" t="s">
        <v>6619</v>
      </c>
      <c r="C1012" s="121">
        <v>45</v>
      </c>
      <c r="D1012" s="109" t="s">
        <v>23</v>
      </c>
      <c r="E1012" s="109" t="s">
        <v>120</v>
      </c>
      <c r="F1012" s="109" t="s">
        <v>6620</v>
      </c>
      <c r="G1012" s="42">
        <v>38808</v>
      </c>
      <c r="H1012" s="109" t="s">
        <v>6621</v>
      </c>
      <c r="I1012" s="109" t="s">
        <v>6622</v>
      </c>
      <c r="J1012" s="109" t="s">
        <v>1791</v>
      </c>
      <c r="K1012" s="98" t="s">
        <v>6623</v>
      </c>
      <c r="L1012" s="109" t="s">
        <v>4761</v>
      </c>
      <c r="M1012" s="109" t="s">
        <v>6624</v>
      </c>
      <c r="N1012" s="109" t="s">
        <v>32</v>
      </c>
      <c r="O1012" s="109" t="s">
        <v>6625</v>
      </c>
      <c r="P1012" s="109" t="s">
        <v>157</v>
      </c>
      <c r="Q1012" s="109" t="s">
        <v>6626</v>
      </c>
      <c r="R1012" s="109" t="s">
        <v>80</v>
      </c>
      <c r="S1012" s="122" t="s">
        <v>5119</v>
      </c>
      <c r="T1012" s="31"/>
      <c r="U1012" s="109" t="str">
        <f t="shared" si="15"/>
        <v>38808: Mann was a member of the Ramapo tribe of a rocky rural pocket of deep New Jersey woods. An altercation between the Ramapo and the state park police about weapons and ATV riding, fueled by deeper cultural tensions, resulted in Mann fatally shot twice. The shooter was charged with reckless manslaughter, found not guilty. A jury awarded $2.2M to Mann's family with additional punitive damages. http://www.nj.com/bergen/index.ssf/2011/11/family_of_emil_mann_ramapough_indian_killed_by_park_ranger_awarded_additional_150k_in_punitive_damag.html</v>
      </c>
      <c r="V1012" s="98"/>
      <c r="W1012" s="109">
        <v>1017.1</v>
      </c>
      <c r="X1012" s="109"/>
      <c r="Y1012" s="109"/>
      <c r="Z1012" s="109"/>
      <c r="AA1012" s="109"/>
      <c r="AB1012" s="109"/>
      <c r="AC1012" s="113"/>
      <c r="AD1012" s="29"/>
      <c r="AE1012" s="29"/>
      <c r="AF1012" s="29"/>
      <c r="AG1012" s="65"/>
    </row>
    <row r="1013" spans="1:33" ht="12">
      <c r="A1013" s="30">
        <v>41910</v>
      </c>
      <c r="B1013" s="109" t="s">
        <v>6627</v>
      </c>
      <c r="C1013" s="121">
        <v>24</v>
      </c>
      <c r="D1013" s="109" t="s">
        <v>23</v>
      </c>
      <c r="E1013" s="109" t="s">
        <v>173</v>
      </c>
      <c r="F1013" s="109" t="s">
        <v>6628</v>
      </c>
      <c r="G1013" s="42">
        <v>38745</v>
      </c>
      <c r="H1013" s="109" t="s">
        <v>6629</v>
      </c>
      <c r="I1013" s="109" t="s">
        <v>1474</v>
      </c>
      <c r="J1013" s="109" t="s">
        <v>152</v>
      </c>
      <c r="K1013" s="98" t="s">
        <v>6630</v>
      </c>
      <c r="L1013" s="109" t="s">
        <v>1474</v>
      </c>
      <c r="M1013" s="109" t="s">
        <v>313</v>
      </c>
      <c r="N1013" s="109" t="s">
        <v>32</v>
      </c>
      <c r="O1013" s="109" t="s">
        <v>6631</v>
      </c>
      <c r="P1013" s="109" t="s">
        <v>58</v>
      </c>
      <c r="Q1013" s="109" t="s">
        <v>6632</v>
      </c>
      <c r="R1013" s="109" t="s">
        <v>80</v>
      </c>
      <c r="S1013" s="122" t="s">
        <v>5119</v>
      </c>
      <c r="T1013" s="31"/>
      <c r="U1013" s="109" t="str">
        <f t="shared" si="15"/>
        <v>38745: Off-duty and in plain clothes, NYPD Officer Hernandez got involved in a fight in a White Castle at 5 a.m. Two other uniformed officers arrived to find Hernandez pointing his weapon at a prone figure below him. Ordered to drop his weapon, Hernandez did not yield or identify himself. He was hit three times and died days later. The shooting was deemed justified. http://www.nytimes.com/2006/01/29/nyregion/29cop.html?pagewanted=all</v>
      </c>
      <c r="V1013" s="98"/>
      <c r="W1013" s="109">
        <v>1018.1</v>
      </c>
      <c r="X1013" s="109"/>
      <c r="Y1013" s="109"/>
      <c r="Z1013" s="109"/>
      <c r="AA1013" s="109"/>
      <c r="AB1013" s="109"/>
      <c r="AC1013" s="113"/>
      <c r="AD1013" s="29"/>
      <c r="AE1013" s="29"/>
      <c r="AF1013" s="29"/>
      <c r="AG1013" s="65"/>
    </row>
    <row r="1014" spans="1:33" ht="12">
      <c r="A1014" s="30">
        <v>41910</v>
      </c>
      <c r="B1014" s="109" t="s">
        <v>6633</v>
      </c>
      <c r="C1014" s="121">
        <v>35</v>
      </c>
      <c r="D1014" s="109" t="s">
        <v>23</v>
      </c>
      <c r="E1014" s="109" t="s">
        <v>173</v>
      </c>
      <c r="F1014" s="109" t="s">
        <v>6634</v>
      </c>
      <c r="G1014" s="42">
        <v>39715</v>
      </c>
      <c r="H1014" s="109" t="s">
        <v>6635</v>
      </c>
      <c r="I1014" s="109" t="s">
        <v>151</v>
      </c>
      <c r="J1014" s="109" t="s">
        <v>152</v>
      </c>
      <c r="K1014" s="98" t="s">
        <v>5988</v>
      </c>
      <c r="L1014" s="109" t="s">
        <v>154</v>
      </c>
      <c r="M1014" s="109" t="s">
        <v>313</v>
      </c>
      <c r="N1014" s="109" t="s">
        <v>262</v>
      </c>
      <c r="O1014" s="109" t="s">
        <v>6636</v>
      </c>
      <c r="P1014" s="109" t="s">
        <v>58</v>
      </c>
      <c r="Q1014" s="109" t="s">
        <v>6637</v>
      </c>
      <c r="R1014" s="109" t="s">
        <v>100</v>
      </c>
      <c r="S1014" s="122" t="s">
        <v>5119</v>
      </c>
      <c r="T1014" s="31"/>
      <c r="U1014" s="109" t="str">
        <f t="shared" si="15"/>
        <v>39715: According to family, Morales had a bad reaction to a new medication. He ended up perched about 10 feet above the sidewalk, naked, raving. To subdue him police tasered him. With complete loss of muscle control Morales tumbled to the concrete and suffered fatal head trauma. The NYPD lieutenant at the scene killed himself within days; the event was the subject of a $10M suit against the city. http://www.dailymail.co.uk/news/article-1062050/Police-officer-kills-days-ordered-Taser-shooting-naked-man-fell-death.html</v>
      </c>
      <c r="V1014" s="98"/>
      <c r="W1014" s="109">
        <v>1019.1</v>
      </c>
      <c r="X1014" s="109"/>
      <c r="Y1014" s="109"/>
      <c r="Z1014" s="109"/>
      <c r="AA1014" s="109"/>
      <c r="AB1014" s="109"/>
      <c r="AC1014" s="113"/>
      <c r="AD1014" s="29"/>
      <c r="AE1014" s="29"/>
      <c r="AF1014" s="29"/>
      <c r="AG1014" s="65"/>
    </row>
    <row r="1015" spans="1:33" ht="12">
      <c r="A1015" s="30">
        <v>41910</v>
      </c>
      <c r="B1015" s="109" t="s">
        <v>6638</v>
      </c>
      <c r="C1015" s="121">
        <v>59</v>
      </c>
      <c r="D1015" s="109" t="s">
        <v>23</v>
      </c>
      <c r="E1015" s="109" t="s">
        <v>40</v>
      </c>
      <c r="F1015" s="109" t="s">
        <v>6639</v>
      </c>
      <c r="G1015" s="42">
        <v>41863</v>
      </c>
      <c r="H1015" s="109" t="s">
        <v>6640</v>
      </c>
      <c r="I1015" s="109" t="s">
        <v>6641</v>
      </c>
      <c r="J1015" s="109" t="s">
        <v>152</v>
      </c>
      <c r="K1015" s="98" t="s">
        <v>6642</v>
      </c>
      <c r="L1015" s="109" t="s">
        <v>5845</v>
      </c>
      <c r="M1015" s="109" t="s">
        <v>313</v>
      </c>
      <c r="N1015" s="109" t="s">
        <v>314</v>
      </c>
      <c r="O1015" s="109" t="s">
        <v>6643</v>
      </c>
      <c r="P1015" s="109" t="s">
        <v>760</v>
      </c>
      <c r="Q1015" s="109" t="s">
        <v>6644</v>
      </c>
      <c r="R1015" s="109" t="s">
        <v>80</v>
      </c>
      <c r="S1015" s="122" t="s">
        <v>5119</v>
      </c>
      <c r="T1015" s="31"/>
      <c r="U1015" s="109" t="str">
        <f t="shared" si="15"/>
        <v>41863: DeVito was the blameless victim of a head-on auto crash with an eight-year veteran of the NYPD, driving full-speed southbound in the northbound lanes of the state Thruway. The officer also died. Contrary to initial police reports, the officer had a blood-alcohol level of 0.21 percent at 7 a.m. and on his way to work. http://www.lohud.com/story/news/traffic/2014/08/12/rockland-wrong-way-crash-thruawy/13940789/</v>
      </c>
      <c r="V1015" s="98"/>
      <c r="W1015" s="109">
        <v>1020.1</v>
      </c>
      <c r="X1015" s="109"/>
      <c r="Y1015" s="109"/>
      <c r="Z1015" s="109"/>
      <c r="AA1015" s="109"/>
      <c r="AB1015" s="109"/>
      <c r="AC1015" s="113"/>
      <c r="AD1015" s="29"/>
      <c r="AE1015" s="29"/>
      <c r="AF1015" s="29"/>
      <c r="AG1015" s="65"/>
    </row>
    <row r="1016" spans="1:33" ht="12">
      <c r="A1016" s="30">
        <v>41911</v>
      </c>
      <c r="B1016" s="109" t="s">
        <v>6645</v>
      </c>
      <c r="C1016" s="121">
        <v>50</v>
      </c>
      <c r="D1016" s="109" t="s">
        <v>23</v>
      </c>
      <c r="E1016" s="109" t="s">
        <v>24</v>
      </c>
      <c r="F1016" s="109" t="s">
        <v>6646</v>
      </c>
      <c r="G1016" s="42">
        <v>41649</v>
      </c>
      <c r="H1016" s="109" t="s">
        <v>6647</v>
      </c>
      <c r="I1016" s="109" t="s">
        <v>6648</v>
      </c>
      <c r="J1016" s="109" t="s">
        <v>152</v>
      </c>
      <c r="K1016" s="98" t="s">
        <v>6649</v>
      </c>
      <c r="L1016" s="109" t="s">
        <v>5265</v>
      </c>
      <c r="M1016" s="109" t="s">
        <v>6650</v>
      </c>
      <c r="N1016" s="109" t="s">
        <v>32</v>
      </c>
      <c r="O1016" s="109" t="s">
        <v>6651</v>
      </c>
      <c r="P1016" s="109" t="s">
        <v>760</v>
      </c>
      <c r="Q1016" s="109" t="s">
        <v>6652</v>
      </c>
      <c r="R1016" s="109" t="s">
        <v>80</v>
      </c>
      <c r="S1016" s="122" t="s">
        <v>6653</v>
      </c>
      <c r="T1016" s="31"/>
      <c r="U1016" s="109" t="str">
        <f t="shared" si="15"/>
        <v>41649: A love triangle involving three city correction officers ended with one of them dead. Jeffrey Ragland was fatally shot by a younger rival after he allegedly slugged the woman both men had coveted http://www.nydailynews.com/new-york/nyc-crime/man-shot-killed-street-queens-article-1.1575100</v>
      </c>
      <c r="V1016" s="98"/>
      <c r="W1016" s="109">
        <v>1021.1</v>
      </c>
      <c r="X1016" s="109"/>
      <c r="Y1016" s="109"/>
      <c r="Z1016" s="109"/>
      <c r="AA1016" s="109"/>
      <c r="AB1016" s="109"/>
      <c r="AC1016" s="113"/>
      <c r="AD1016" s="29"/>
      <c r="AE1016" s="29"/>
      <c r="AF1016" s="29"/>
      <c r="AG1016" s="65"/>
    </row>
    <row r="1017" spans="1:33" ht="12">
      <c r="A1017" s="30">
        <v>41911</v>
      </c>
      <c r="B1017" s="109" t="s">
        <v>6654</v>
      </c>
      <c r="C1017" s="121">
        <v>24</v>
      </c>
      <c r="D1017" s="109" t="s">
        <v>23</v>
      </c>
      <c r="E1017" s="109" t="s">
        <v>24</v>
      </c>
      <c r="F1017" s="109" t="s">
        <v>6655</v>
      </c>
      <c r="G1017" s="42">
        <v>37644</v>
      </c>
      <c r="H1017" s="109" t="s">
        <v>6656</v>
      </c>
      <c r="I1017" s="109" t="s">
        <v>6657</v>
      </c>
      <c r="J1017" s="109" t="s">
        <v>1791</v>
      </c>
      <c r="K1017" s="98" t="s">
        <v>6658</v>
      </c>
      <c r="L1017" s="109" t="s">
        <v>6243</v>
      </c>
      <c r="M1017" s="109" t="s">
        <v>6659</v>
      </c>
      <c r="N1017" s="109" t="s">
        <v>32</v>
      </c>
      <c r="O1017" s="109" t="s">
        <v>6660</v>
      </c>
      <c r="P1017" s="109" t="s">
        <v>760</v>
      </c>
      <c r="Q1017" s="109" t="s">
        <v>6661</v>
      </c>
      <c r="R1017" s="109" t="s">
        <v>100</v>
      </c>
      <c r="S1017" s="122" t="s">
        <v>5119</v>
      </c>
      <c r="T1017" s="31"/>
      <c r="U1017" s="109" t="str">
        <f t="shared" si="15"/>
        <v>37644: University of Maryland senior Manigault became distraught and agitated at a Christian Science retreat, drove away at 1:30 a.m., crashed the car in an affluent neighborhood, randomly chose the house of a banker, slit his own wrists, and assaulted the banker with a 12-inch knife causing serious injuries. Responding police officers shot him to death. http://www.nytimes.com/2003/01/24/nyregion/police-fatally-shoot-man-they-say-attacked-a-stranger.html</v>
      </c>
      <c r="V1017" s="98"/>
      <c r="W1017" s="109">
        <v>1022.1</v>
      </c>
      <c r="X1017" s="109"/>
      <c r="Y1017" s="109"/>
      <c r="Z1017" s="109"/>
      <c r="AA1017" s="109"/>
      <c r="AB1017" s="109"/>
      <c r="AC1017" s="113"/>
      <c r="AD1017" s="29"/>
      <c r="AE1017" s="29"/>
      <c r="AF1017" s="29"/>
      <c r="AG1017" s="65"/>
    </row>
    <row r="1018" spans="1:33" ht="12">
      <c r="A1018" s="30">
        <v>41910</v>
      </c>
      <c r="B1018" s="109" t="s">
        <v>6662</v>
      </c>
      <c r="C1018" s="121">
        <v>33</v>
      </c>
      <c r="D1018" s="109" t="s">
        <v>23</v>
      </c>
      <c r="E1018" s="109" t="s">
        <v>24</v>
      </c>
      <c r="F1018" s="109" t="s">
        <v>6663</v>
      </c>
      <c r="G1018" s="42">
        <v>39165</v>
      </c>
      <c r="H1018" s="109" t="s">
        <v>6664</v>
      </c>
      <c r="I1018" s="109" t="s">
        <v>983</v>
      </c>
      <c r="J1018" s="109" t="s">
        <v>124</v>
      </c>
      <c r="K1018" s="98" t="s">
        <v>6665</v>
      </c>
      <c r="L1018" s="109" t="s">
        <v>983</v>
      </c>
      <c r="M1018" s="109" t="s">
        <v>985</v>
      </c>
      <c r="N1018" s="109" t="s">
        <v>32</v>
      </c>
      <c r="O1018" s="109" t="s">
        <v>6666</v>
      </c>
      <c r="P1018" s="109" t="s">
        <v>58</v>
      </c>
      <c r="Q1018" s="109" t="s">
        <v>6667</v>
      </c>
      <c r="R1018" s="109" t="s">
        <v>80</v>
      </c>
      <c r="S1018" s="122" t="s">
        <v>5358</v>
      </c>
      <c r="T1018" s="31"/>
      <c r="U1018" s="109" t="str">
        <f t="shared" si="15"/>
        <v>39165: Sergeant Daniel Torok stopped Alford for suspected drug activity on the street. "A fight ensued", Torok pepper sprayed Alford, and Alford allegedly punched him in the face then ran. Torok chased Alford and another "fight" ensued, at which time Torok shot Alford. Witnesses allegedly backed Torok's incident statement. The Spokane County Prosecutor ruled the death justifiable homicide. http://news.google.com/newspapers?nid=1314&amp;dat=20070728&amp;id=LGhWAAAAIBAJ&amp;sjid=cPMDAAAAIBAJ&amp;pg=5527,5085796</v>
      </c>
      <c r="V1018" s="98"/>
      <c r="W1018" s="109">
        <v>1023.1</v>
      </c>
      <c r="X1018" s="109"/>
      <c r="Y1018" s="109"/>
      <c r="Z1018" s="109"/>
      <c r="AA1018" s="109"/>
      <c r="AB1018" s="109"/>
      <c r="AC1018" s="113"/>
      <c r="AD1018" s="29"/>
      <c r="AE1018" s="29"/>
      <c r="AF1018" s="29"/>
      <c r="AG1018" s="65"/>
    </row>
    <row r="1019" spans="1:33" ht="12">
      <c r="A1019" s="30">
        <v>41911</v>
      </c>
      <c r="B1019" s="109" t="s">
        <v>6668</v>
      </c>
      <c r="C1019" s="121">
        <v>51</v>
      </c>
      <c r="D1019" s="109" t="s">
        <v>23</v>
      </c>
      <c r="E1019" s="109"/>
      <c r="F1019" s="109"/>
      <c r="G1019" s="42">
        <v>41648</v>
      </c>
      <c r="H1019" s="109" t="s">
        <v>6669</v>
      </c>
      <c r="I1019" s="109" t="s">
        <v>6670</v>
      </c>
      <c r="J1019" s="109" t="s">
        <v>213</v>
      </c>
      <c r="K1019" s="98" t="s">
        <v>6671</v>
      </c>
      <c r="L1019" s="109" t="s">
        <v>6672</v>
      </c>
      <c r="M1019" s="109" t="s">
        <v>6673</v>
      </c>
      <c r="N1019" s="109" t="s">
        <v>32</v>
      </c>
      <c r="O1019" s="109" t="s">
        <v>6674</v>
      </c>
      <c r="P1019" s="109" t="s">
        <v>58</v>
      </c>
      <c r="Q1019" s="109" t="s">
        <v>6675</v>
      </c>
      <c r="R1019" s="109" t="s">
        <v>80</v>
      </c>
      <c r="S1019" s="122" t="s">
        <v>6676</v>
      </c>
      <c r="T1019" s="31"/>
      <c r="U1019" s="109" t="str">
        <f t="shared" si="15"/>
        <v>41648: 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 http://www.kztv10.com/news/bee-county-deputies-cleared-in-fatal-shooting-of-wanted-parolee/</v>
      </c>
      <c r="V1019" s="98"/>
      <c r="W1019" s="109">
        <v>1024.0999999999999</v>
      </c>
      <c r="X1019" s="109"/>
      <c r="Y1019" s="109"/>
      <c r="Z1019" s="109"/>
      <c r="AA1019" s="109"/>
      <c r="AB1019" s="109"/>
      <c r="AC1019" s="113"/>
      <c r="AD1019" s="29"/>
      <c r="AE1019" s="29"/>
      <c r="AF1019" s="29"/>
      <c r="AG1019" s="65"/>
    </row>
    <row r="1020" spans="1:33" ht="12">
      <c r="A1020" s="30">
        <v>41910</v>
      </c>
      <c r="B1020" s="109" t="s">
        <v>6677</v>
      </c>
      <c r="C1020" s="121">
        <v>22</v>
      </c>
      <c r="D1020" s="109" t="s">
        <v>23</v>
      </c>
      <c r="E1020" s="109" t="s">
        <v>40</v>
      </c>
      <c r="F1020" s="109" t="s">
        <v>6678</v>
      </c>
      <c r="G1020" s="42">
        <v>39889</v>
      </c>
      <c r="H1020" s="109" t="s">
        <v>6679</v>
      </c>
      <c r="I1020" s="109" t="s">
        <v>983</v>
      </c>
      <c r="J1020" s="109" t="s">
        <v>124</v>
      </c>
      <c r="K1020" s="98" t="s">
        <v>5961</v>
      </c>
      <c r="L1020" s="109" t="s">
        <v>983</v>
      </c>
      <c r="M1020" s="109" t="s">
        <v>985</v>
      </c>
      <c r="N1020" s="109" t="s">
        <v>32</v>
      </c>
      <c r="O1020" s="109" t="s">
        <v>6680</v>
      </c>
      <c r="P1020" s="109" t="s">
        <v>58</v>
      </c>
      <c r="Q1020" s="109" t="s">
        <v>6681</v>
      </c>
      <c r="R1020" s="109" t="s">
        <v>80</v>
      </c>
      <c r="S1020" s="122" t="s">
        <v>5358</v>
      </c>
      <c r="T1020" s="31"/>
      <c r="U1020" s="109" t="str">
        <f t="shared" si="15"/>
        <v>39889: K-9 Officer Dan Lesser and Sgt. Brent Austin attempted to pull Longest over for reckless driving. After Longest's Honda high-centered on a concrete divider, he fled and there was a foot chase into an alley several blocks away. The police then released the K-9, Var. Longest shot the dog twice with a .22 handgun then turned to flee again. Officer Lesser shot Longest once in the spine. Longest died in a hospital the next day. The County Prosecutor justified the shooting , and Var was given the Purple Heart. http://www.spokesman.com/stories/2009/mar/19/man-fatally-shot-in-police-chase/</v>
      </c>
      <c r="V1020" s="98"/>
      <c r="W1020" s="109">
        <v>1026.0999999999999</v>
      </c>
      <c r="X1020" s="109"/>
      <c r="Y1020" s="109"/>
      <c r="Z1020" s="109"/>
      <c r="AA1020" s="109"/>
      <c r="AB1020" s="109"/>
      <c r="AC1020" s="113"/>
      <c r="AD1020" s="29"/>
      <c r="AE1020" s="29"/>
      <c r="AF1020" s="29"/>
      <c r="AG1020" s="65"/>
    </row>
    <row r="1021" spans="1:33" ht="12">
      <c r="A1021" s="30">
        <v>41911</v>
      </c>
      <c r="B1021" s="109" t="s">
        <v>6682</v>
      </c>
      <c r="C1021" s="121">
        <v>45</v>
      </c>
      <c r="D1021" s="109" t="s">
        <v>23</v>
      </c>
      <c r="E1021" s="109"/>
      <c r="F1021" s="109"/>
      <c r="G1021" s="42">
        <v>40812</v>
      </c>
      <c r="H1021" s="109" t="s">
        <v>6683</v>
      </c>
      <c r="I1021" s="109" t="s">
        <v>983</v>
      </c>
      <c r="J1021" s="109" t="s">
        <v>124</v>
      </c>
      <c r="K1021" s="98" t="s">
        <v>6665</v>
      </c>
      <c r="L1021" s="109" t="s">
        <v>983</v>
      </c>
      <c r="M1021" s="109" t="s">
        <v>985</v>
      </c>
      <c r="N1021" s="109" t="s">
        <v>32</v>
      </c>
      <c r="O1021" s="109" t="s">
        <v>6684</v>
      </c>
      <c r="P1021" s="109" t="s">
        <v>58</v>
      </c>
      <c r="Q1021" s="109" t="s">
        <v>6685</v>
      </c>
      <c r="R1021" s="109" t="s">
        <v>100</v>
      </c>
      <c r="S1021" s="122" t="s">
        <v>1542</v>
      </c>
      <c r="T1021" s="31"/>
      <c r="U1021" s="109" t="str">
        <f t="shared" si="15"/>
        <v>40812: Rogers died of gunshot wounds after he refused a negotiator’s commands to get out of his overturned van at East Seventh Avenue and South Hatch Street on the lower South Hill. http://www.spokesman.com/stories/2011/sep/30/officer-dan-lesser-fired-shots-that-killed-man-in/</v>
      </c>
      <c r="V1021" s="98"/>
      <c r="W1021" s="109">
        <v>1027.0999999999999</v>
      </c>
      <c r="X1021" s="109"/>
      <c r="Y1021" s="109"/>
      <c r="Z1021" s="109"/>
      <c r="AA1021" s="109"/>
      <c r="AB1021" s="109"/>
      <c r="AC1021" s="113"/>
      <c r="AD1021" s="29"/>
      <c r="AE1021" s="29"/>
      <c r="AF1021" s="29"/>
      <c r="AG1021" s="65"/>
    </row>
    <row r="1022" spans="1:33" ht="12">
      <c r="A1022" s="30">
        <v>41911</v>
      </c>
      <c r="B1022" s="109" t="s">
        <v>6686</v>
      </c>
      <c r="C1022" s="121">
        <v>40</v>
      </c>
      <c r="D1022" s="109" t="s">
        <v>23</v>
      </c>
      <c r="E1022" s="109" t="s">
        <v>173</v>
      </c>
      <c r="F1022" s="109" t="s">
        <v>6687</v>
      </c>
      <c r="G1022" s="42">
        <v>41648</v>
      </c>
      <c r="H1022" s="109" t="s">
        <v>6688</v>
      </c>
      <c r="I1022" s="109" t="s">
        <v>203</v>
      </c>
      <c r="J1022" s="109" t="s">
        <v>85</v>
      </c>
      <c r="K1022" s="98" t="s">
        <v>6689</v>
      </c>
      <c r="L1022" s="109" t="s">
        <v>203</v>
      </c>
      <c r="M1022" s="109" t="s">
        <v>205</v>
      </c>
      <c r="N1022" s="109" t="s">
        <v>32</v>
      </c>
      <c r="O1022" s="109" t="s">
        <v>6690</v>
      </c>
      <c r="P1022" s="109" t="s">
        <v>760</v>
      </c>
      <c r="Q1022" s="109" t="s">
        <v>6691</v>
      </c>
      <c r="R1022" s="109" t="s">
        <v>80</v>
      </c>
      <c r="S1022" s="122" t="s">
        <v>6692</v>
      </c>
      <c r="T1022" s="31"/>
      <c r="U1022" s="109" t="str">
        <f t="shared" si="15"/>
        <v>41648: Jose Luis Navarro was critically injured when officers shot him following a car chase. The pursuit began when a sergeant tried to stop him for talking on his cellphone while driving. Navarro died two days later in the hospital. http://www.10news.com/news/suspect-shot-by-police-in-mount-hope-following-pursuit-dies-at-the-hospital011214</v>
      </c>
      <c r="V1022" s="98"/>
      <c r="W1022" s="109">
        <v>1028.0999999999999</v>
      </c>
      <c r="X1022" s="109"/>
      <c r="Y1022" s="109"/>
      <c r="Z1022" s="109"/>
      <c r="AA1022" s="109"/>
      <c r="AB1022" s="109"/>
      <c r="AC1022" s="113"/>
      <c r="AD1022" s="29"/>
      <c r="AE1022" s="29"/>
      <c r="AF1022" s="29"/>
      <c r="AG1022" s="65"/>
    </row>
    <row r="1023" spans="1:33" ht="12">
      <c r="A1023" s="30">
        <v>41910</v>
      </c>
      <c r="B1023" s="109" t="s">
        <v>6693</v>
      </c>
      <c r="C1023" s="121">
        <v>28</v>
      </c>
      <c r="D1023" s="109" t="s">
        <v>23</v>
      </c>
      <c r="E1023" s="109" t="s">
        <v>40</v>
      </c>
      <c r="F1023" s="109" t="s">
        <v>6694</v>
      </c>
      <c r="G1023" s="42">
        <v>39290</v>
      </c>
      <c r="H1023" s="109" t="s">
        <v>6695</v>
      </c>
      <c r="I1023" s="109" t="s">
        <v>983</v>
      </c>
      <c r="J1023" s="109" t="s">
        <v>124</v>
      </c>
      <c r="K1023" s="98" t="s">
        <v>5355</v>
      </c>
      <c r="L1023" s="109" t="s">
        <v>983</v>
      </c>
      <c r="M1023" s="109" t="s">
        <v>6696</v>
      </c>
      <c r="N1023" s="109" t="s">
        <v>949</v>
      </c>
      <c r="O1023" s="109" t="s">
        <v>6697</v>
      </c>
      <c r="P1023" s="109" t="s">
        <v>760</v>
      </c>
      <c r="Q1023" s="109" t="s">
        <v>6698</v>
      </c>
      <c r="R1023" s="109" t="s">
        <v>100</v>
      </c>
      <c r="S1023" s="122" t="s">
        <v>5358</v>
      </c>
      <c r="T1023" s="31"/>
      <c r="U1023" s="109" t="str">
        <f t="shared" si="15"/>
        <v>39290: Levy was schizophrenic and had several previous bridge suicide attempts. Police state that after a 20-hour bridge suicide standoff with Spokane Police and Sheriff Departments, Levy agreed to be removed once he stepped into a portico. When he did this, Officer Michael McCasland attempted to taser him and missed; one prong landed on his foot. Levy left the portico and when he saw several police run toward him, he jumped off the bridge. His father, David Breidenbach, who witnessed the death, claimed police promised not to use violence against Levy, and that they agreed to use aggression only when he was in the portico. http://www.spokesman.com/stories/2012/feb/09/city-wins-civil-suit-over-mans-suicide/</v>
      </c>
      <c r="V1023" s="98"/>
      <c r="W1023" s="109">
        <v>1029.0999999999999</v>
      </c>
      <c r="X1023" s="109"/>
      <c r="Y1023" s="109"/>
      <c r="Z1023" s="109"/>
      <c r="AA1023" s="109"/>
      <c r="AB1023" s="109"/>
      <c r="AC1023" s="113"/>
      <c r="AD1023" s="29"/>
      <c r="AE1023" s="29"/>
      <c r="AF1023" s="29"/>
      <c r="AG1023" s="65"/>
    </row>
    <row r="1024" spans="1:33" ht="12">
      <c r="A1024" s="30">
        <v>41909</v>
      </c>
      <c r="B1024" s="109" t="s">
        <v>6699</v>
      </c>
      <c r="C1024" s="121">
        <v>42</v>
      </c>
      <c r="D1024" s="109" t="s">
        <v>23</v>
      </c>
      <c r="E1024" s="109" t="s">
        <v>82</v>
      </c>
      <c r="F1024" s="109"/>
      <c r="G1024" s="42">
        <v>38496</v>
      </c>
      <c r="H1024" s="109" t="s">
        <v>6700</v>
      </c>
      <c r="I1024" s="109" t="s">
        <v>5908</v>
      </c>
      <c r="J1024" s="109" t="s">
        <v>152</v>
      </c>
      <c r="K1024" s="98" t="s">
        <v>6701</v>
      </c>
      <c r="L1024" s="109" t="s">
        <v>2116</v>
      </c>
      <c r="M1024" s="109" t="s">
        <v>6702</v>
      </c>
      <c r="N1024" s="109" t="s">
        <v>32</v>
      </c>
      <c r="O1024" s="109" t="s">
        <v>6703</v>
      </c>
      <c r="P1024" s="109" t="s">
        <v>760</v>
      </c>
      <c r="Q1024" s="109" t="s">
        <v>6704</v>
      </c>
      <c r="R1024" s="109" t="s">
        <v>100</v>
      </c>
      <c r="S1024" s="122" t="s">
        <v>5119</v>
      </c>
      <c r="T1024" s="31"/>
      <c r="U1024" s="109" t="str">
        <f t="shared" si="15"/>
        <v>38496: Reportedly King expressed a desire for the police to shoot him. Shortly after his release from a hospital rehab program, an officer responded to a call at King's apartment, had a discussion through the doorway, then King swung the door open and pointed a rifle at the officer. He was fatally shot. http://rochester.twcnews.com/content/news/327314/gates-death--suicide-by-cop--/</v>
      </c>
      <c r="V1024" s="98"/>
      <c r="W1024" s="109">
        <v>1030.0999999999999</v>
      </c>
      <c r="X1024" s="109"/>
      <c r="Y1024" s="109"/>
      <c r="Z1024" s="109"/>
      <c r="AA1024" s="109"/>
      <c r="AB1024" s="109"/>
      <c r="AC1024" s="113"/>
      <c r="AD1024" s="29"/>
      <c r="AE1024" s="29"/>
      <c r="AF1024" s="29"/>
      <c r="AG1024" s="65"/>
    </row>
    <row r="1025" spans="1:33" ht="12">
      <c r="A1025" s="30">
        <v>41909</v>
      </c>
      <c r="B1025" s="109" t="s">
        <v>6705</v>
      </c>
      <c r="C1025" s="121">
        <v>64</v>
      </c>
      <c r="D1025" s="109" t="s">
        <v>23</v>
      </c>
      <c r="E1025" s="109" t="s">
        <v>40</v>
      </c>
      <c r="F1025" s="109" t="s">
        <v>6706</v>
      </c>
      <c r="G1025" s="42">
        <v>41347</v>
      </c>
      <c r="H1025" s="109" t="s">
        <v>6707</v>
      </c>
      <c r="I1025" s="109" t="s">
        <v>5930</v>
      </c>
      <c r="J1025" s="109" t="s">
        <v>152</v>
      </c>
      <c r="K1025" s="98" t="s">
        <v>6708</v>
      </c>
      <c r="L1025" s="109" t="s">
        <v>5930</v>
      </c>
      <c r="M1025" s="109" t="s">
        <v>6709</v>
      </c>
      <c r="N1025" s="109" t="s">
        <v>32</v>
      </c>
      <c r="O1025" s="109" t="s">
        <v>6710</v>
      </c>
      <c r="P1025" s="109" t="s">
        <v>58</v>
      </c>
      <c r="Q1025" s="109" t="s">
        <v>6711</v>
      </c>
      <c r="R1025" s="109" t="s">
        <v>80</v>
      </c>
      <c r="S1025" s="122" t="s">
        <v>5119</v>
      </c>
      <c r="T1025" s="31"/>
      <c r="U1025" s="109" t="str">
        <f t="shared" si="15"/>
        <v>41347: 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 http://www.timesunion.com/local/article/Real-world-storms-in-4354255.php</v>
      </c>
      <c r="V1025" s="98"/>
      <c r="W1025" s="109">
        <v>1031.0999999999999</v>
      </c>
      <c r="X1025" s="109"/>
      <c r="Y1025" s="109"/>
      <c r="Z1025" s="109"/>
      <c r="AA1025" s="109"/>
      <c r="AB1025" s="109"/>
      <c r="AC1025" s="113"/>
      <c r="AD1025" s="29"/>
      <c r="AE1025" s="29"/>
      <c r="AF1025" s="29"/>
      <c r="AG1025" s="65"/>
    </row>
    <row r="1026" spans="1:33" ht="12">
      <c r="A1026" s="30">
        <v>41909</v>
      </c>
      <c r="B1026" s="109" t="s">
        <v>6712</v>
      </c>
      <c r="C1026" s="121">
        <v>59</v>
      </c>
      <c r="D1026" s="109" t="s">
        <v>23</v>
      </c>
      <c r="E1026" s="109" t="s">
        <v>40</v>
      </c>
      <c r="F1026" s="109" t="s">
        <v>6713</v>
      </c>
      <c r="G1026" s="42">
        <v>41461</v>
      </c>
      <c r="H1026" s="109" t="s">
        <v>6714</v>
      </c>
      <c r="I1026" s="109" t="s">
        <v>1371</v>
      </c>
      <c r="J1026" s="109" t="s">
        <v>1372</v>
      </c>
      <c r="K1026" s="98" t="s">
        <v>6715</v>
      </c>
      <c r="L1026" s="109" t="s">
        <v>1373</v>
      </c>
      <c r="M1026" s="109" t="s">
        <v>6716</v>
      </c>
      <c r="N1026" s="109" t="s">
        <v>32</v>
      </c>
      <c r="O1026" s="109" t="s">
        <v>6717</v>
      </c>
      <c r="P1026" s="109" t="s">
        <v>58</v>
      </c>
      <c r="Q1026" s="109" t="s">
        <v>6718</v>
      </c>
      <c r="R1026" s="109" t="s">
        <v>80</v>
      </c>
      <c r="S1026" s="122" t="s">
        <v>5119</v>
      </c>
      <c r="T1026" s="31"/>
      <c r="U1026" s="109" t="str">
        <f t="shared" ref="U1026:U1089" si="16">CONCATENATE(G1026, ": ", O1026, " ", Q1026)</f>
        <v>41461: 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 http://www.charmeckda.com/news/082313_2.pdf</v>
      </c>
      <c r="V1026" s="98"/>
      <c r="W1026" s="109">
        <v>1032.0999999999999</v>
      </c>
      <c r="X1026" s="109"/>
      <c r="Y1026" s="109"/>
      <c r="Z1026" s="109"/>
      <c r="AA1026" s="109"/>
      <c r="AB1026" s="109"/>
      <c r="AC1026" s="113"/>
      <c r="AD1026" s="29"/>
      <c r="AE1026" s="29"/>
      <c r="AF1026" s="29"/>
      <c r="AG1026" s="65"/>
    </row>
    <row r="1027" spans="1:33" ht="12">
      <c r="A1027" s="30">
        <v>41910</v>
      </c>
      <c r="B1027" s="109" t="s">
        <v>6719</v>
      </c>
      <c r="C1027" s="121">
        <v>65</v>
      </c>
      <c r="D1027" s="109" t="s">
        <v>23</v>
      </c>
      <c r="E1027" s="109" t="s">
        <v>82</v>
      </c>
      <c r="F1027" s="109"/>
      <c r="G1027" s="42">
        <v>37841</v>
      </c>
      <c r="H1027" s="109" t="s">
        <v>6720</v>
      </c>
      <c r="I1027" s="109" t="s">
        <v>1479</v>
      </c>
      <c r="J1027" s="109" t="s">
        <v>152</v>
      </c>
      <c r="K1027" s="98" t="s">
        <v>5098</v>
      </c>
      <c r="L1027" s="109" t="s">
        <v>1481</v>
      </c>
      <c r="M1027" s="109" t="s">
        <v>313</v>
      </c>
      <c r="N1027" s="109" t="s">
        <v>32</v>
      </c>
      <c r="O1027" s="109" t="s">
        <v>6721</v>
      </c>
      <c r="P1027" s="109" t="s">
        <v>760</v>
      </c>
      <c r="Q1027" s="109" t="s">
        <v>6722</v>
      </c>
      <c r="R1027" s="109" t="s">
        <v>80</v>
      </c>
      <c r="S1027" s="122" t="s">
        <v>5119</v>
      </c>
      <c r="T1027" s="31"/>
      <c r="U1027" s="109" t="str">
        <f t="shared" si="16"/>
        <v>37841: A family feud between neighbors at the St. Nicholas Houses in Harlem developed into a confrontation between 65-year-old Sylvester, holding a six-inch knife and reportedly intoxicated, and an undercover vice cop, who fatally shot Sylvester when he refused to drop the weapon. http://www.nydailynews.com/archives/news/cops-shoot-harlem-man-menaced-knife-article-1.513950</v>
      </c>
      <c r="V1027" s="98"/>
      <c r="W1027" s="109">
        <v>1033.0999999999999</v>
      </c>
      <c r="X1027" s="109"/>
      <c r="Y1027" s="109"/>
      <c r="Z1027" s="109"/>
      <c r="AA1027" s="109"/>
      <c r="AB1027" s="109"/>
      <c r="AC1027" s="113"/>
      <c r="AD1027" s="29"/>
      <c r="AE1027" s="29"/>
      <c r="AF1027" s="29"/>
      <c r="AG1027" s="65"/>
    </row>
    <row r="1028" spans="1:33" ht="12">
      <c r="A1028" s="30">
        <v>41910</v>
      </c>
      <c r="B1028" s="109" t="s">
        <v>6723</v>
      </c>
      <c r="C1028" s="121">
        <v>24</v>
      </c>
      <c r="D1028" s="109" t="s">
        <v>23</v>
      </c>
      <c r="E1028" s="109" t="s">
        <v>82</v>
      </c>
      <c r="F1028" s="109"/>
      <c r="G1028" s="42">
        <v>38761</v>
      </c>
      <c r="H1028" s="109" t="s">
        <v>6724</v>
      </c>
      <c r="I1028" s="109" t="s">
        <v>1474</v>
      </c>
      <c r="J1028" s="109" t="s">
        <v>152</v>
      </c>
      <c r="K1028" s="98" t="s">
        <v>5490</v>
      </c>
      <c r="L1028" s="109" t="s">
        <v>1474</v>
      </c>
      <c r="M1028" s="109" t="s">
        <v>313</v>
      </c>
      <c r="N1028" s="109" t="s">
        <v>32</v>
      </c>
      <c r="O1028" s="109" t="s">
        <v>6725</v>
      </c>
      <c r="P1028" s="109" t="s">
        <v>760</v>
      </c>
      <c r="Q1028" s="109" t="s">
        <v>6726</v>
      </c>
      <c r="R1028" s="109" t="s">
        <v>100</v>
      </c>
      <c r="S1028" s="122" t="s">
        <v>5119</v>
      </c>
      <c r="T1028" s="31"/>
      <c r="U1028" s="109" t="str">
        <f t="shared" si="16"/>
        <v>38761: Harris, off his medication for bipolar disorder, attacked four members of his own family, from his deeply religious 49-year-old mother to his 18-month-old nephew, with whatever weapons came to hand including a box cutter. All survived the attack except for Harris, fatally shot by four responding officers. http://www.nytimes.com/2006/02/14/nyregion/14shot.html</v>
      </c>
      <c r="V1028" s="98"/>
      <c r="W1028" s="109">
        <v>1034.0999999999999</v>
      </c>
      <c r="X1028" s="109"/>
      <c r="Y1028" s="109"/>
      <c r="Z1028" s="109"/>
      <c r="AA1028" s="109"/>
      <c r="AB1028" s="109"/>
      <c r="AC1028" s="113"/>
      <c r="AD1028" s="29"/>
      <c r="AE1028" s="29"/>
      <c r="AF1028" s="29"/>
      <c r="AG1028" s="65"/>
    </row>
    <row r="1029" spans="1:33" ht="12">
      <c r="A1029" s="30">
        <v>41909</v>
      </c>
      <c r="B1029" s="109" t="s">
        <v>6727</v>
      </c>
      <c r="C1029" s="121">
        <v>19</v>
      </c>
      <c r="D1029" s="109" t="s">
        <v>23</v>
      </c>
      <c r="E1029" s="109" t="s">
        <v>82</v>
      </c>
      <c r="F1029" s="109"/>
      <c r="G1029" s="42">
        <v>37989</v>
      </c>
      <c r="H1029" s="109" t="s">
        <v>6728</v>
      </c>
      <c r="I1029" s="109" t="s">
        <v>1756</v>
      </c>
      <c r="J1029" s="109" t="s">
        <v>1757</v>
      </c>
      <c r="K1029" s="98" t="s">
        <v>6729</v>
      </c>
      <c r="L1029" s="109" t="s">
        <v>491</v>
      </c>
      <c r="M1029" s="109" t="s">
        <v>5923</v>
      </c>
      <c r="N1029" s="109" t="s">
        <v>32</v>
      </c>
      <c r="O1029" s="109" t="s">
        <v>6730</v>
      </c>
      <c r="P1029" s="109" t="s">
        <v>157</v>
      </c>
      <c r="Q1029" s="109" t="s">
        <v>6731</v>
      </c>
      <c r="R1029" s="109" t="s">
        <v>80</v>
      </c>
      <c r="S1029" s="122" t="s">
        <v>5119</v>
      </c>
      <c r="T1029" s="31"/>
      <c r="U1029" s="109" t="str">
        <f t="shared" si="16"/>
        <v>37989: Newby was shot by an undercover narcotics officer near midnight during a drug buy. The victim was shot five times, and the fact that three of those shots were in the back triggered local protests and an FBI probe. Ultimately the officer was indicted for murder. http://www.ca6.uscourts.gov/opinions.pdf/07a0137p-06.pdf</v>
      </c>
      <c r="V1029" s="98"/>
      <c r="W1029" s="109">
        <v>1035.0999999999999</v>
      </c>
      <c r="X1029" s="109"/>
      <c r="Y1029" s="109"/>
      <c r="Z1029" s="109"/>
      <c r="AA1029" s="109"/>
      <c r="AB1029" s="109"/>
      <c r="AC1029" s="113"/>
      <c r="AD1029" s="29"/>
      <c r="AE1029" s="29"/>
      <c r="AF1029" s="29"/>
      <c r="AG1029" s="65"/>
    </row>
    <row r="1030" spans="1:33" ht="12">
      <c r="A1030" s="30">
        <v>41911</v>
      </c>
      <c r="B1030" s="109" t="s">
        <v>6732</v>
      </c>
      <c r="C1030" s="121">
        <v>29</v>
      </c>
      <c r="D1030" s="109" t="s">
        <v>23</v>
      </c>
      <c r="E1030" s="109" t="s">
        <v>40</v>
      </c>
      <c r="F1030" s="109" t="s">
        <v>6733</v>
      </c>
      <c r="G1030" s="42">
        <v>41643</v>
      </c>
      <c r="H1030" s="109" t="s">
        <v>6734</v>
      </c>
      <c r="I1030" s="109" t="s">
        <v>6735</v>
      </c>
      <c r="J1030" s="109" t="s">
        <v>1154</v>
      </c>
      <c r="K1030" s="98" t="s">
        <v>6736</v>
      </c>
      <c r="L1030" s="109" t="s">
        <v>491</v>
      </c>
      <c r="M1030" s="109" t="s">
        <v>6737</v>
      </c>
      <c r="N1030" s="109" t="s">
        <v>32</v>
      </c>
      <c r="O1030" s="109" t="s">
        <v>6738</v>
      </c>
      <c r="P1030" s="109" t="s">
        <v>58</v>
      </c>
      <c r="Q1030" s="109" t="s">
        <v>6739</v>
      </c>
      <c r="R1030" s="109" t="s">
        <v>100</v>
      </c>
      <c r="S1030" s="122" t="s">
        <v>6740</v>
      </c>
      <c r="T1030" s="31"/>
      <c r="U1030" s="109" t="str">
        <f t="shared" si="16"/>
        <v>41643: 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 http://www.nola.com/crime/index.ssf/2014/01/sister_of_bucktown_stabbing_su.html</v>
      </c>
      <c r="V1030" s="98"/>
      <c r="W1030" s="109">
        <v>1036.0999999999999</v>
      </c>
      <c r="X1030" s="109"/>
      <c r="Y1030" s="109"/>
      <c r="Z1030" s="109"/>
      <c r="AA1030" s="109"/>
      <c r="AB1030" s="109"/>
      <c r="AC1030" s="113"/>
      <c r="AD1030" s="29"/>
      <c r="AE1030" s="29"/>
      <c r="AF1030" s="29"/>
      <c r="AG1030" s="65"/>
    </row>
    <row r="1031" spans="1:33" ht="12">
      <c r="A1031" s="30">
        <v>41911</v>
      </c>
      <c r="B1031" s="109" t="s">
        <v>6741</v>
      </c>
      <c r="C1031" s="121">
        <v>44</v>
      </c>
      <c r="D1031" s="109" t="s">
        <v>23</v>
      </c>
      <c r="E1031" s="109" t="s">
        <v>173</v>
      </c>
      <c r="F1031" s="109" t="s">
        <v>6742</v>
      </c>
      <c r="G1031" s="42">
        <v>38693</v>
      </c>
      <c r="H1031" s="109" t="s">
        <v>6743</v>
      </c>
      <c r="I1031" s="109" t="s">
        <v>5220</v>
      </c>
      <c r="J1031" s="109" t="s">
        <v>28</v>
      </c>
      <c r="K1031" s="98" t="s">
        <v>6744</v>
      </c>
      <c r="L1031" s="109" t="s">
        <v>30</v>
      </c>
      <c r="M1031" s="109" t="s">
        <v>3574</v>
      </c>
      <c r="N1031" s="109" t="s">
        <v>32</v>
      </c>
      <c r="O1031" s="109" t="s">
        <v>6745</v>
      </c>
      <c r="P1031" s="109" t="s">
        <v>58</v>
      </c>
      <c r="Q1031" s="109" t="s">
        <v>6746</v>
      </c>
      <c r="R1031" s="109" t="s">
        <v>100</v>
      </c>
      <c r="S1031" s="122" t="s">
        <v>5119</v>
      </c>
      <c r="T1031" s="31"/>
      <c r="U1031" s="109" t="str">
        <f t="shared" si="16"/>
        <v>38693: Costa Rica-born U.S. citizen Alpizar had just boarded a plane when he began to act erratically. Arguing with his wife, he announced that he had to get off the plane. She followed, shouting that he was ill. Two air marshals ordered him to stop, he did not, and he was shot to death. Eyewitnesses sharply disagreed about any threat Alpizar posed, and were angered by the armed aggression officials directed at other passengers afterward. http://reason.com/archives/2005/12/14/dead-man-tells-no-tales</v>
      </c>
      <c r="V1031" s="98"/>
      <c r="W1031" s="109">
        <v>1037.0999999999999</v>
      </c>
      <c r="X1031" s="109"/>
      <c r="Y1031" s="109"/>
      <c r="Z1031" s="109"/>
      <c r="AA1031" s="109"/>
      <c r="AB1031" s="109"/>
      <c r="AC1031" s="113"/>
      <c r="AD1031" s="29"/>
      <c r="AE1031" s="29"/>
      <c r="AF1031" s="29"/>
      <c r="AG1031" s="65"/>
    </row>
    <row r="1032" spans="1:33" ht="12">
      <c r="A1032" s="30">
        <v>41909</v>
      </c>
      <c r="B1032" s="109" t="s">
        <v>6747</v>
      </c>
      <c r="C1032" s="121">
        <v>30</v>
      </c>
      <c r="D1032" s="109" t="s">
        <v>23</v>
      </c>
      <c r="E1032" s="109" t="s">
        <v>82</v>
      </c>
      <c r="F1032" s="109"/>
      <c r="G1032" s="42">
        <v>41643</v>
      </c>
      <c r="H1032" s="109" t="s">
        <v>6748</v>
      </c>
      <c r="I1032" s="109" t="s">
        <v>6749</v>
      </c>
      <c r="J1032" s="109" t="s">
        <v>64</v>
      </c>
      <c r="K1032" s="98" t="s">
        <v>6750</v>
      </c>
      <c r="L1032" s="109" t="s">
        <v>66</v>
      </c>
      <c r="M1032" s="109" t="s">
        <v>796</v>
      </c>
      <c r="N1032" s="109" t="s">
        <v>32</v>
      </c>
      <c r="O1032" s="109" t="s">
        <v>6751</v>
      </c>
      <c r="P1032" s="109" t="s">
        <v>760</v>
      </c>
      <c r="Q1032" s="109" t="s">
        <v>6752</v>
      </c>
      <c r="R1032" s="109" t="s">
        <v>80</v>
      </c>
      <c r="S1032" s="122" t="s">
        <v>6753</v>
      </c>
      <c r="T1032" s="31"/>
      <c r="U1032" s="109" t="str">
        <f t="shared" si="16"/>
        <v>41643: 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 http://www.ajc.com/news/news/breaking-news/shooting-in-lawrenceville-leaves-suspect-dead-offi/nccgt/</v>
      </c>
      <c r="V1032" s="98"/>
      <c r="W1032" s="109">
        <v>1038.0999999999999</v>
      </c>
      <c r="X1032" s="109"/>
      <c r="Y1032" s="109"/>
      <c r="Z1032" s="109"/>
      <c r="AA1032" s="109"/>
      <c r="AB1032" s="109"/>
      <c r="AC1032" s="113"/>
      <c r="AD1032" s="29"/>
      <c r="AE1032" s="29"/>
      <c r="AF1032" s="29"/>
      <c r="AG1032" s="65"/>
    </row>
    <row r="1033" spans="1:33" ht="12">
      <c r="A1033" s="30">
        <v>41910</v>
      </c>
      <c r="B1033" s="109" t="s">
        <v>6754</v>
      </c>
      <c r="C1033" s="121">
        <v>27</v>
      </c>
      <c r="D1033" s="109" t="s">
        <v>23</v>
      </c>
      <c r="E1033" s="109" t="s">
        <v>82</v>
      </c>
      <c r="F1033" s="109"/>
      <c r="G1033" s="42">
        <v>40230</v>
      </c>
      <c r="H1033" s="109" t="s">
        <v>6755</v>
      </c>
      <c r="I1033" s="109" t="s">
        <v>1474</v>
      </c>
      <c r="J1033" s="109" t="s">
        <v>152</v>
      </c>
      <c r="K1033" s="98" t="s">
        <v>6756</v>
      </c>
      <c r="L1033" s="109" t="s">
        <v>1474</v>
      </c>
      <c r="M1033" s="109" t="s">
        <v>313</v>
      </c>
      <c r="N1033" s="109" t="s">
        <v>32</v>
      </c>
      <c r="O1033" s="109" t="s">
        <v>6757</v>
      </c>
      <c r="P1033" s="109" t="s">
        <v>760</v>
      </c>
      <c r="Q1033" s="109" t="s">
        <v>6758</v>
      </c>
      <c r="R1033" s="109" t="s">
        <v>36</v>
      </c>
      <c r="S1033" s="122" t="s">
        <v>5119</v>
      </c>
      <c r="T1033" s="31"/>
      <c r="U1033" s="109" t="str">
        <f t="shared" si="16"/>
        <v>40230: Police shot Singh fatally three times as he refusing to stop assaulting his mother, beating her over the head with a frying pan and causing critical injuries. http://www.nytimes.com/2010/02/23/nyregion/23pan.html?_r=0</v>
      </c>
      <c r="V1033" s="98"/>
      <c r="W1033" s="109">
        <v>1039.0999999999999</v>
      </c>
      <c r="X1033" s="109"/>
      <c r="Y1033" s="109"/>
      <c r="Z1033" s="109"/>
      <c r="AA1033" s="109"/>
      <c r="AB1033" s="109"/>
      <c r="AC1033" s="113"/>
      <c r="AD1033" s="29"/>
      <c r="AE1033" s="29"/>
      <c r="AF1033" s="29"/>
      <c r="AG1033" s="65"/>
    </row>
    <row r="1034" spans="1:33" ht="12">
      <c r="A1034" s="30">
        <v>41910</v>
      </c>
      <c r="B1034" s="109" t="s">
        <v>6759</v>
      </c>
      <c r="C1034" s="121">
        <v>21</v>
      </c>
      <c r="D1034" s="109" t="s">
        <v>23</v>
      </c>
      <c r="E1034" s="109" t="s">
        <v>82</v>
      </c>
      <c r="F1034" s="109"/>
      <c r="G1034" s="42">
        <v>38660</v>
      </c>
      <c r="H1034" s="109" t="s">
        <v>6760</v>
      </c>
      <c r="I1034" s="109" t="s">
        <v>151</v>
      </c>
      <c r="J1034" s="109" t="s">
        <v>152</v>
      </c>
      <c r="K1034" s="98" t="s">
        <v>5416</v>
      </c>
      <c r="L1034" s="109" t="s">
        <v>154</v>
      </c>
      <c r="M1034" s="109" t="s">
        <v>313</v>
      </c>
      <c r="N1034" s="109" t="s">
        <v>32</v>
      </c>
      <c r="O1034" s="109" t="s">
        <v>6761</v>
      </c>
      <c r="P1034" s="109" t="s">
        <v>760</v>
      </c>
      <c r="Q1034" s="109" t="s">
        <v>6762</v>
      </c>
      <c r="R1034" s="109" t="s">
        <v>80</v>
      </c>
      <c r="S1034" s="122" t="s">
        <v>5119</v>
      </c>
      <c r="T1034" s="31"/>
      <c r="U1034" s="109" t="str">
        <f t="shared" si="16"/>
        <v>38660: During a collision and brief physical struggle with one of the four officers attempting to flush Crawford out of his apartment building for questioning, Crawford was fatally struck in the head with a single shot, apparently accidentally. The family subsequently brought suit for $50M against the city. http://www.nytimes.com/2005/11/05/nyregion/05shoot.html?pagewanted=print</v>
      </c>
      <c r="V1034" s="98"/>
      <c r="W1034" s="109">
        <v>1040.0999999999999</v>
      </c>
      <c r="X1034" s="109"/>
      <c r="Y1034" s="109"/>
      <c r="Z1034" s="109"/>
      <c r="AA1034" s="109"/>
      <c r="AB1034" s="109"/>
      <c r="AC1034" s="113"/>
      <c r="AD1034" s="29"/>
      <c r="AE1034" s="29"/>
      <c r="AF1034" s="29"/>
      <c r="AG1034" s="65"/>
    </row>
    <row r="1035" spans="1:33" ht="12">
      <c r="A1035" s="30">
        <v>41909</v>
      </c>
      <c r="B1035" s="109" t="s">
        <v>6763</v>
      </c>
      <c r="C1035" s="121">
        <v>28</v>
      </c>
      <c r="D1035" s="109" t="s">
        <v>23</v>
      </c>
      <c r="E1035" s="109" t="s">
        <v>82</v>
      </c>
      <c r="F1035" s="109"/>
      <c r="G1035" s="42">
        <v>41273</v>
      </c>
      <c r="H1035" s="109" t="s">
        <v>6764</v>
      </c>
      <c r="I1035" s="109" t="s">
        <v>6765</v>
      </c>
      <c r="J1035" s="109" t="s">
        <v>213</v>
      </c>
      <c r="K1035" s="98" t="s">
        <v>6766</v>
      </c>
      <c r="L1035" s="109" t="s">
        <v>6767</v>
      </c>
      <c r="M1035" s="109" t="s">
        <v>6768</v>
      </c>
      <c r="N1035" s="109" t="s">
        <v>32</v>
      </c>
      <c r="O1035" s="109" t="s">
        <v>6769</v>
      </c>
      <c r="P1035" s="109" t="s">
        <v>760</v>
      </c>
      <c r="Q1035" s="109" t="s">
        <v>6770</v>
      </c>
      <c r="R1035" s="109" t="s">
        <v>80</v>
      </c>
      <c r="S1035" s="122" t="s">
        <v>5119</v>
      </c>
      <c r="T1035" s="31"/>
      <c r="U1035" s="109" t="str">
        <f t="shared" si="16"/>
        <v>41273: At 2:30 a.m. police were called to an apartment complex to investigate shots fired from a white vehicle. Police offered no details about the subsequent fatal shooting of Satchell. Family and others from the apartments stated that Satchell's body appeared to have been moved from its original position, that he went without medical attention, and that witnesses were threatened. http://www.theeagle.com/news/crime/article_f83d788a-55ab-501e-8a3a-328d8f818416.html?mode=story</v>
      </c>
      <c r="V1035" s="98"/>
      <c r="W1035" s="109">
        <v>1041.0999999999999</v>
      </c>
      <c r="X1035" s="109"/>
      <c r="Y1035" s="109"/>
      <c r="Z1035" s="109"/>
      <c r="AA1035" s="109"/>
      <c r="AB1035" s="109"/>
      <c r="AC1035" s="113"/>
      <c r="AD1035" s="29"/>
      <c r="AE1035" s="29"/>
      <c r="AF1035" s="29"/>
      <c r="AG1035" s="65"/>
    </row>
    <row r="1036" spans="1:33" ht="12">
      <c r="A1036" s="30">
        <v>41909</v>
      </c>
      <c r="B1036" s="109" t="s">
        <v>6771</v>
      </c>
      <c r="C1036" s="121">
        <v>35</v>
      </c>
      <c r="D1036" s="109" t="s">
        <v>23</v>
      </c>
      <c r="E1036" s="109" t="s">
        <v>24</v>
      </c>
      <c r="F1036" s="109" t="s">
        <v>6772</v>
      </c>
      <c r="G1036" s="42">
        <v>38560</v>
      </c>
      <c r="H1036" s="109" t="s">
        <v>6773</v>
      </c>
      <c r="I1036" s="109" t="s">
        <v>5265</v>
      </c>
      <c r="J1036" s="109" t="s">
        <v>152</v>
      </c>
      <c r="K1036" s="98" t="s">
        <v>6774</v>
      </c>
      <c r="L1036" s="109" t="s">
        <v>5265</v>
      </c>
      <c r="M1036" s="109" t="s">
        <v>313</v>
      </c>
      <c r="N1036" s="109" t="s">
        <v>262</v>
      </c>
      <c r="O1036" s="109" t="s">
        <v>6775</v>
      </c>
      <c r="P1036" s="109" t="s">
        <v>760</v>
      </c>
      <c r="Q1036" s="109" t="s">
        <v>6776</v>
      </c>
      <c r="R1036" s="109" t="s">
        <v>219</v>
      </c>
      <c r="S1036" s="122" t="s">
        <v>5119</v>
      </c>
      <c r="T1036" s="31"/>
      <c r="U1036" s="109" t="str">
        <f t="shared" si="16"/>
        <v>38560: In a holding cell Thomas mentioned to another prisoner that he'd swallowed cocaine during his arrest. This was a prelude to him becoming unruly and refusing medical attention. Eight officers and medical workers tried to subdue him, but not even being tasered calmed him down. He was dead at the hospital 45 minutes later; the coroner attributed his death to coke overdose. http://www.nytimes.com/2005/08/27/nyregion/27dead.html?_r=0</v>
      </c>
      <c r="V1036" s="98"/>
      <c r="W1036" s="109">
        <v>1042.0999999999999</v>
      </c>
      <c r="X1036" s="109"/>
      <c r="Y1036" s="109"/>
      <c r="Z1036" s="109"/>
      <c r="AA1036" s="109"/>
      <c r="AB1036" s="109"/>
      <c r="AC1036" s="113"/>
      <c r="AD1036" s="29"/>
      <c r="AE1036" s="29"/>
      <c r="AF1036" s="29"/>
      <c r="AG1036" s="65"/>
    </row>
    <row r="1037" spans="1:33" ht="12">
      <c r="A1037" s="30">
        <v>41910</v>
      </c>
      <c r="B1037" s="109" t="s">
        <v>6777</v>
      </c>
      <c r="C1037" s="121">
        <v>48</v>
      </c>
      <c r="D1037" s="109" t="s">
        <v>23</v>
      </c>
      <c r="E1037" s="109" t="s">
        <v>40</v>
      </c>
      <c r="F1037" s="109" t="s">
        <v>6778</v>
      </c>
      <c r="G1037" s="42">
        <v>40502</v>
      </c>
      <c r="H1037" s="109" t="s">
        <v>6779</v>
      </c>
      <c r="I1037" s="109" t="s">
        <v>6780</v>
      </c>
      <c r="J1037" s="109" t="s">
        <v>152</v>
      </c>
      <c r="K1037" s="98" t="s">
        <v>6781</v>
      </c>
      <c r="L1037" s="109" t="s">
        <v>2146</v>
      </c>
      <c r="M1037" s="109" t="s">
        <v>5322</v>
      </c>
      <c r="N1037" s="109" t="s">
        <v>32</v>
      </c>
      <c r="O1037" s="109" t="s">
        <v>6782</v>
      </c>
      <c r="P1037" s="109" t="s">
        <v>760</v>
      </c>
      <c r="Q1037" s="109" t="s">
        <v>6783</v>
      </c>
      <c r="R1037" s="109" t="s">
        <v>100</v>
      </c>
      <c r="S1037" s="122" t="s">
        <v>5119</v>
      </c>
      <c r="T1037" s="31"/>
      <c r="U1037" s="109" t="str">
        <f t="shared" si="16"/>
        <v>40502: Scimone had recently retired as a shop teacher due to bipolar disorder. Firefighters arrived to an evening call to find that Scimone had set his own living room aflame, threatened to shoot responders, and was armed with a shotgun. After a chase through the neighborhood he was fatally shot eight times. http://www.nydailynews.com/new-york/cops-shoot-armed-mentally-ill-man-8-times-set-fire-home-threatened-firefighters-article-1.454672</v>
      </c>
      <c r="V1037" s="98"/>
      <c r="W1037" s="109">
        <v>1043.0999999999999</v>
      </c>
      <c r="X1037" s="109"/>
      <c r="Y1037" s="109"/>
      <c r="Z1037" s="109"/>
      <c r="AA1037" s="109"/>
      <c r="AB1037" s="109"/>
      <c r="AC1037" s="113"/>
      <c r="AD1037" s="29"/>
      <c r="AE1037" s="29"/>
      <c r="AF1037" s="29"/>
      <c r="AG1037" s="65"/>
    </row>
    <row r="1038" spans="1:33" ht="12">
      <c r="A1038" s="30">
        <v>41910</v>
      </c>
      <c r="B1038" s="109" t="s">
        <v>6784</v>
      </c>
      <c r="C1038" s="121">
        <v>19</v>
      </c>
      <c r="D1038" s="109" t="s">
        <v>23</v>
      </c>
      <c r="E1038" s="109" t="s">
        <v>24</v>
      </c>
      <c r="F1038" s="109" t="s">
        <v>6785</v>
      </c>
      <c r="G1038" s="42">
        <v>39064</v>
      </c>
      <c r="H1038" s="109" t="s">
        <v>6786</v>
      </c>
      <c r="I1038" s="109" t="s">
        <v>1474</v>
      </c>
      <c r="J1038" s="109" t="s">
        <v>152</v>
      </c>
      <c r="K1038" s="98" t="s">
        <v>6787</v>
      </c>
      <c r="L1038" s="109" t="s">
        <v>1474</v>
      </c>
      <c r="M1038" s="109" t="s">
        <v>313</v>
      </c>
      <c r="N1038" s="109" t="s">
        <v>32</v>
      </c>
      <c r="O1038" s="109" t="s">
        <v>6788</v>
      </c>
      <c r="P1038" s="109" t="s">
        <v>760</v>
      </c>
      <c r="Q1038" s="109" t="s">
        <v>6789</v>
      </c>
      <c r="R1038" s="109" t="s">
        <v>80</v>
      </c>
      <c r="S1038" s="122" t="s">
        <v>5119</v>
      </c>
      <c r="T1038" s="31"/>
      <c r="U1038" s="109" t="str">
        <f t="shared" si="16"/>
        <v>39064: Four officers approached, for unknown reasons, a group of young men in front of a Bronx apartment building. One of the young men, Person, fled inside the building's vestibule. Following a scuffle officers fired five shots at Person, one of which killed him. He was armed but had not pulled his weapon. http://query.nytimes.com/gst/fullpage.html?res=9E01E3D61531F937A25751C1A9609C8B63</v>
      </c>
      <c r="V1038" s="98"/>
      <c r="W1038" s="109">
        <v>1044.0999999999999</v>
      </c>
      <c r="X1038" s="109"/>
      <c r="Y1038" s="109"/>
      <c r="Z1038" s="109"/>
      <c r="AA1038" s="109"/>
      <c r="AB1038" s="109"/>
      <c r="AC1038" s="113"/>
      <c r="AD1038" s="29"/>
      <c r="AE1038" s="29"/>
      <c r="AF1038" s="29"/>
      <c r="AG1038" s="65"/>
    </row>
    <row r="1039" spans="1:33" ht="12">
      <c r="A1039" s="30">
        <v>41910</v>
      </c>
      <c r="B1039" s="109" t="s">
        <v>6790</v>
      </c>
      <c r="C1039" s="121">
        <v>37</v>
      </c>
      <c r="D1039" s="109" t="s">
        <v>23</v>
      </c>
      <c r="E1039" s="109" t="s">
        <v>40</v>
      </c>
      <c r="F1039" s="109" t="s">
        <v>6791</v>
      </c>
      <c r="G1039" s="42">
        <v>39203</v>
      </c>
      <c r="H1039" s="109" t="s">
        <v>6792</v>
      </c>
      <c r="I1039" s="109" t="s">
        <v>2480</v>
      </c>
      <c r="J1039" s="109" t="s">
        <v>124</v>
      </c>
      <c r="K1039" s="98" t="s">
        <v>6793</v>
      </c>
      <c r="L1039" s="109" t="s">
        <v>983</v>
      </c>
      <c r="M1039" s="109" t="s">
        <v>6006</v>
      </c>
      <c r="N1039" s="109" t="s">
        <v>6794</v>
      </c>
      <c r="O1039" s="109" t="s">
        <v>6795</v>
      </c>
      <c r="P1039" s="109" t="s">
        <v>3069</v>
      </c>
      <c r="Q1039" s="109" t="s">
        <v>6796</v>
      </c>
      <c r="R1039" s="109" t="s">
        <v>219</v>
      </c>
      <c r="S1039" s="122" t="s">
        <v>5358</v>
      </c>
      <c r="T1039" s="31"/>
      <c r="U1039" s="109" t="str">
        <f t="shared" si="16"/>
        <v>39203: Sheriff Deputies Michael Wall, Scott Bonney, Griffen Criswell and K-9 officer John Cook responded to a 911 call for suspected drug activity or a fire and entered the trailer in which Yohe was sleeping. The officers state that he appeared to have a seizure (Yohe's acquaintances state that he was epileptic) and that when they touched him, he "became combative". After they tasered, handcuffed and hogtied him, they kicked him numerous times according to witness Cecile Jones. They then noticed he was not breathing and performed CPR. Yohe died in a hospital two weeks later. It was ruled that the officers did not use excessive force. In 2010 the Spokane County Commission gave a $50,000 Excessive Force settlement to Yohe's daughter. http://news.google.com/newspapers?nid=1314&amp;dat=20070516&amp;id=_6pXAAAAIBAJ&amp;sjid=XvMDAAAAIBAJ&amp;pg=4986,4156393</v>
      </c>
      <c r="V1039" s="98"/>
      <c r="W1039" s="109">
        <v>1045.0999999999999</v>
      </c>
      <c r="X1039" s="109"/>
      <c r="Y1039" s="109"/>
      <c r="Z1039" s="109"/>
      <c r="AA1039" s="109"/>
      <c r="AB1039" s="109"/>
      <c r="AC1039" s="113"/>
      <c r="AD1039" s="29"/>
      <c r="AE1039" s="29"/>
      <c r="AF1039" s="29"/>
      <c r="AG1039" s="65"/>
    </row>
    <row r="1040" spans="1:33" ht="12">
      <c r="A1040" s="30" t="s">
        <v>6797</v>
      </c>
      <c r="B1040" s="109" t="s">
        <v>6798</v>
      </c>
      <c r="C1040" s="121">
        <v>47</v>
      </c>
      <c r="D1040" s="109" t="s">
        <v>23</v>
      </c>
      <c r="E1040" s="109" t="s">
        <v>82</v>
      </c>
      <c r="F1040" s="109"/>
      <c r="G1040" s="42">
        <v>41642</v>
      </c>
      <c r="H1040" s="109" t="s">
        <v>6799</v>
      </c>
      <c r="I1040" s="109" t="s">
        <v>1303</v>
      </c>
      <c r="J1040" s="109" t="s">
        <v>1304</v>
      </c>
      <c r="K1040" s="98" t="s">
        <v>6800</v>
      </c>
      <c r="L1040" s="109" t="s">
        <v>1306</v>
      </c>
      <c r="M1040" s="109" t="s">
        <v>1307</v>
      </c>
      <c r="N1040" s="109" t="s">
        <v>6801</v>
      </c>
      <c r="O1040" s="109" t="s">
        <v>6802</v>
      </c>
      <c r="P1040" s="109" t="s">
        <v>760</v>
      </c>
      <c r="Q1040" s="109" t="s">
        <v>6803</v>
      </c>
      <c r="R1040" s="109" t="s">
        <v>100</v>
      </c>
      <c r="S1040" s="122" t="s">
        <v>5731</v>
      </c>
      <c r="T1040" s="31"/>
      <c r="U1040" s="109" t="str">
        <f t="shared" si="16"/>
        <v>41642: A caseworker at the Association for the Developmentally Disabled of Worthington called 911, saying she had been threatened by a resident. When officers arrived, a man came at them with a knife and an officer shot him. The caseworker locked herself in a bathroom. http://www.dispatch.com/content/stories/local/2014/01/03/One-dead-in-officer-involved-shooting.html</v>
      </c>
      <c r="V1040" s="98"/>
      <c r="W1040" s="109">
        <v>1046.0999999999999</v>
      </c>
      <c r="X1040" s="109"/>
      <c r="Y1040" s="109"/>
      <c r="Z1040" s="109"/>
      <c r="AA1040" s="109"/>
      <c r="AB1040" s="109"/>
      <c r="AC1040" s="113"/>
      <c r="AD1040" s="29"/>
      <c r="AE1040" s="29"/>
      <c r="AF1040" s="29"/>
      <c r="AG1040" s="65"/>
    </row>
    <row r="1041" spans="1:33" ht="12">
      <c r="A1041" s="30" t="s">
        <v>6804</v>
      </c>
      <c r="B1041" s="109" t="s">
        <v>6805</v>
      </c>
      <c r="C1041" s="121" t="s">
        <v>36</v>
      </c>
      <c r="D1041" s="109" t="s">
        <v>23</v>
      </c>
      <c r="E1041" s="109" t="s">
        <v>82</v>
      </c>
      <c r="F1041" s="109"/>
      <c r="G1041" s="42">
        <v>41641</v>
      </c>
      <c r="H1041" s="109" t="s">
        <v>6806</v>
      </c>
      <c r="I1041" s="109" t="s">
        <v>6807</v>
      </c>
      <c r="J1041" s="109" t="s">
        <v>28</v>
      </c>
      <c r="K1041" s="98" t="s">
        <v>6808</v>
      </c>
      <c r="L1041" s="109" t="s">
        <v>6809</v>
      </c>
      <c r="M1041" s="109" t="s">
        <v>6810</v>
      </c>
      <c r="N1041" s="109" t="s">
        <v>6801</v>
      </c>
      <c r="O1041" s="109" t="s">
        <v>6811</v>
      </c>
      <c r="P1041" s="109" t="s">
        <v>58</v>
      </c>
      <c r="Q1041" s="109" t="s">
        <v>6812</v>
      </c>
      <c r="R1041" s="109" t="s">
        <v>80</v>
      </c>
      <c r="S1041" s="122" t="s">
        <v>5731</v>
      </c>
      <c r="T1041" s="31"/>
      <c r="U1041" s="109" t="str">
        <f t="shared" si="16"/>
        <v>41641: Police had obtained a search warrant for the house in connection to an investigation. When officers went to the house to execute the warrant, gunfire was exchanged. http://www.nwfdailynews.com/local/suspect-killed-officers-shot-in-crestview-incident-1.257150</v>
      </c>
      <c r="V1041" s="98"/>
      <c r="W1041" s="109">
        <v>1047.0999999999999</v>
      </c>
      <c r="X1041" s="109"/>
      <c r="Y1041" s="109"/>
      <c r="Z1041" s="109"/>
      <c r="AA1041" s="109"/>
      <c r="AB1041" s="109"/>
      <c r="AC1041" s="113"/>
      <c r="AD1041" s="29"/>
      <c r="AE1041" s="29"/>
      <c r="AF1041" s="29"/>
      <c r="AG1041" s="65"/>
    </row>
    <row r="1042" spans="1:33" ht="12">
      <c r="A1042" s="30" t="s">
        <v>6813</v>
      </c>
      <c r="B1042" s="109" t="s">
        <v>6814</v>
      </c>
      <c r="C1042" s="121">
        <v>31</v>
      </c>
      <c r="D1042" s="109" t="s">
        <v>23</v>
      </c>
      <c r="E1042" s="109" t="s">
        <v>82</v>
      </c>
      <c r="F1042" s="109"/>
      <c r="G1042" s="42">
        <v>41643</v>
      </c>
      <c r="H1042" s="109" t="s">
        <v>6815</v>
      </c>
      <c r="I1042" s="109" t="s">
        <v>6816</v>
      </c>
      <c r="J1042" s="109" t="s">
        <v>1791</v>
      </c>
      <c r="K1042" s="98" t="s">
        <v>6817</v>
      </c>
      <c r="L1042" s="109" t="s">
        <v>6818</v>
      </c>
      <c r="M1042" s="109" t="s">
        <v>6819</v>
      </c>
      <c r="N1042" s="109" t="s">
        <v>6801</v>
      </c>
      <c r="O1042" s="109" t="s">
        <v>6820</v>
      </c>
      <c r="P1042" s="109" t="s">
        <v>760</v>
      </c>
      <c r="Q1042" s="109" t="s">
        <v>6821</v>
      </c>
      <c r="R1042" s="109" t="s">
        <v>80</v>
      </c>
      <c r="S1042" s="122" t="s">
        <v>5731</v>
      </c>
      <c r="T1042" s="31"/>
      <c r="U1042" s="109" t="str">
        <f t="shared" si="16"/>
        <v>41643: Police encountered a motorist who fit the description of a man wanted in connection with the home invasion. A struggle ensued, and the officer fired one round which hit the suspect. The man was taken to a hospital where he died a short time later. http://patersontimes.com/2014/01/05/man-shot-by-officer-on-franklin-street-identified-as-a-haledon-resident/</v>
      </c>
      <c r="V1042" s="98"/>
      <c r="W1042" s="109">
        <v>1048.0999999999999</v>
      </c>
      <c r="X1042" s="109"/>
      <c r="Y1042" s="109"/>
      <c r="Z1042" s="109"/>
      <c r="AA1042" s="109"/>
      <c r="AB1042" s="109"/>
      <c r="AC1042" s="113"/>
      <c r="AD1042" s="29"/>
      <c r="AE1042" s="29"/>
      <c r="AF1042" s="29"/>
      <c r="AG1042" s="65"/>
    </row>
    <row r="1043" spans="1:33" ht="12">
      <c r="A1043" s="30">
        <v>41909</v>
      </c>
      <c r="B1043" s="109" t="s">
        <v>6822</v>
      </c>
      <c r="C1043" s="121">
        <v>37</v>
      </c>
      <c r="D1043" s="109" t="s">
        <v>91</v>
      </c>
      <c r="E1043" s="109" t="s">
        <v>40</v>
      </c>
      <c r="F1043" s="109"/>
      <c r="G1043" s="42">
        <v>39930</v>
      </c>
      <c r="H1043" s="109" t="s">
        <v>6823</v>
      </c>
      <c r="I1043" s="109" t="s">
        <v>151</v>
      </c>
      <c r="J1043" s="109" t="s">
        <v>152</v>
      </c>
      <c r="K1043" s="98" t="s">
        <v>5469</v>
      </c>
      <c r="L1043" s="109" t="s">
        <v>154</v>
      </c>
      <c r="M1043" s="109" t="s">
        <v>313</v>
      </c>
      <c r="N1043" s="109" t="s">
        <v>314</v>
      </c>
      <c r="O1043" s="109" t="s">
        <v>6824</v>
      </c>
      <c r="P1043" s="109" t="s">
        <v>6825</v>
      </c>
      <c r="Q1043" s="109" t="s">
        <v>6826</v>
      </c>
      <c r="R1043" s="109" t="s">
        <v>80</v>
      </c>
      <c r="S1043" s="122" t="s">
        <v>5119</v>
      </c>
      <c r="T1043" s="31"/>
      <c r="U1043" s="109" t="str">
        <f t="shared" si="16"/>
        <v>39930: Krzyzak was a pedestrian fatally struck by a car driven by José Maldonado which was being pursued by NYPD in a high-speed chase. When struck by the car going at least 70 MPH Krzyzak flew 165 feet through the air, almost a city block. Despite a wealth of eyewitness accounts the police denied that any pursuit happened. http://www.streetsblog.org/2014/07/10/nypd-lied-about-2009-chase-that-killed-brooklyn-pedestrian-violetta-krzyzak/</v>
      </c>
      <c r="V1043" s="98"/>
      <c r="W1043" s="109">
        <v>1049.0999999999999</v>
      </c>
      <c r="X1043" s="109"/>
      <c r="Y1043" s="109"/>
      <c r="Z1043" s="109"/>
      <c r="AA1043" s="109"/>
      <c r="AB1043" s="109"/>
      <c r="AC1043" s="113"/>
      <c r="AD1043" s="29"/>
      <c r="AE1043" s="29"/>
      <c r="AF1043" s="29"/>
      <c r="AG1043" s="65"/>
    </row>
    <row r="1044" spans="1:33" ht="12">
      <c r="A1044" s="30">
        <v>41909</v>
      </c>
      <c r="B1044" s="109" t="s">
        <v>6827</v>
      </c>
      <c r="C1044" s="121">
        <v>38</v>
      </c>
      <c r="D1044" s="109" t="s">
        <v>23</v>
      </c>
      <c r="E1044" s="109" t="s">
        <v>24</v>
      </c>
      <c r="F1044" s="109"/>
      <c r="G1044" s="42">
        <v>37442</v>
      </c>
      <c r="H1044" s="109" t="s">
        <v>6828</v>
      </c>
      <c r="I1044" s="109" t="s">
        <v>6829</v>
      </c>
      <c r="J1044" s="109" t="s">
        <v>152</v>
      </c>
      <c r="K1044" s="98" t="s">
        <v>6830</v>
      </c>
      <c r="L1044" s="109" t="s">
        <v>5901</v>
      </c>
      <c r="M1044" s="109" t="s">
        <v>6831</v>
      </c>
      <c r="N1044" s="109" t="s">
        <v>32</v>
      </c>
      <c r="O1044" s="109" t="s">
        <v>6832</v>
      </c>
      <c r="P1044" s="109" t="s">
        <v>58</v>
      </c>
      <c r="Q1044" s="109" t="s">
        <v>6833</v>
      </c>
      <c r="R1044" s="109" t="s">
        <v>80</v>
      </c>
      <c r="S1044" s="122" t="s">
        <v>5119</v>
      </c>
      <c r="T1044" s="31"/>
      <c r="U1044" s="109" t="str">
        <f t="shared" si="16"/>
        <v>37442: In a controversial incident, local police and a state trooper intercepted Washington at his former girlfriend's house at her request. The three met on a path in the back of the house, two shots rang out, and Washington was dead. Initial statements issued by the Utica police and the DA were inconsistent with witness accounts and with each other, one of many disturbing discrepancies in the case. http://news.infoshop.org/article.php?story=20051031184040331</v>
      </c>
      <c r="V1044" s="98"/>
      <c r="W1044" s="109">
        <v>1050.0999999999999</v>
      </c>
      <c r="X1044" s="109"/>
      <c r="Y1044" s="109"/>
      <c r="Z1044" s="109"/>
      <c r="AA1044" s="109"/>
      <c r="AB1044" s="109"/>
      <c r="AC1044" s="113"/>
      <c r="AD1044" s="29"/>
      <c r="AE1044" s="29"/>
      <c r="AF1044" s="29"/>
      <c r="AG1044" s="65"/>
    </row>
    <row r="1045" spans="1:33" ht="12">
      <c r="A1045" s="30">
        <v>41911</v>
      </c>
      <c r="B1045" s="109" t="s">
        <v>6834</v>
      </c>
      <c r="C1045" s="121">
        <v>20</v>
      </c>
      <c r="D1045" s="109" t="s">
        <v>23</v>
      </c>
      <c r="E1045" s="109" t="s">
        <v>24</v>
      </c>
      <c r="F1045" s="109"/>
      <c r="G1045" s="42">
        <v>41728</v>
      </c>
      <c r="H1045" s="109" t="s">
        <v>6835</v>
      </c>
      <c r="I1045" s="109" t="s">
        <v>1303</v>
      </c>
      <c r="J1045" s="109" t="s">
        <v>64</v>
      </c>
      <c r="K1045" s="98" t="s">
        <v>6836</v>
      </c>
      <c r="L1045" s="109" t="s">
        <v>6217</v>
      </c>
      <c r="M1045" s="109" t="s">
        <v>6837</v>
      </c>
      <c r="N1045" s="109" t="s">
        <v>32</v>
      </c>
      <c r="O1045" s="109" t="s">
        <v>6838</v>
      </c>
      <c r="P1045" s="109" t="s">
        <v>760</v>
      </c>
      <c r="Q1045" s="109" t="s">
        <v>6839</v>
      </c>
      <c r="R1045" s="109" t="s">
        <v>80</v>
      </c>
      <c r="S1045" s="122" t="s">
        <v>5119</v>
      </c>
      <c r="T1045" s="31"/>
      <c r="U1045" s="109" t="str">
        <f t="shared" si="16"/>
        <v>41728: Campus police received reports that Flint, not a student, was seen loading a gun. Officers responded and Flint fled on foot. Officers fatally shot him in the back and the back of the neck. Witnesses maintain Flint was unarmed. http://www.nydailynews.com/news/crime/campus-cops-fatally-shoot-man-georgia-university-article-1.1740351</v>
      </c>
      <c r="V1045" s="98"/>
      <c r="W1045" s="109">
        <v>1051.0999999999999</v>
      </c>
      <c r="X1045" s="109"/>
      <c r="Y1045" s="109"/>
      <c r="Z1045" s="109"/>
      <c r="AA1045" s="109"/>
      <c r="AB1045" s="109"/>
      <c r="AC1045" s="113"/>
      <c r="AD1045" s="29"/>
      <c r="AE1045" s="29"/>
      <c r="AF1045" s="29"/>
      <c r="AG1045" s="65"/>
    </row>
    <row r="1046" spans="1:33" ht="12">
      <c r="A1046" s="30">
        <v>41912</v>
      </c>
      <c r="B1046" s="109" t="s">
        <v>6840</v>
      </c>
      <c r="C1046" s="121">
        <v>29</v>
      </c>
      <c r="D1046" s="109" t="s">
        <v>23</v>
      </c>
      <c r="E1046" s="109" t="s">
        <v>40</v>
      </c>
      <c r="F1046" s="109" t="s">
        <v>6841</v>
      </c>
      <c r="G1046" s="42">
        <v>40890</v>
      </c>
      <c r="H1046" s="109" t="s">
        <v>6842</v>
      </c>
      <c r="I1046" s="109" t="s">
        <v>6843</v>
      </c>
      <c r="J1046" s="109" t="s">
        <v>233</v>
      </c>
      <c r="K1046" s="98" t="s">
        <v>6844</v>
      </c>
      <c r="L1046" s="109" t="s">
        <v>6845</v>
      </c>
      <c r="M1046" s="109" t="s">
        <v>6846</v>
      </c>
      <c r="N1046" s="109" t="s">
        <v>32</v>
      </c>
      <c r="O1046" s="109" t="s">
        <v>6847</v>
      </c>
      <c r="P1046" s="109" t="s">
        <v>58</v>
      </c>
      <c r="Q1046" s="109" t="s">
        <v>6848</v>
      </c>
      <c r="R1046" s="109" t="s">
        <v>36</v>
      </c>
      <c r="S1046" s="122" t="s">
        <v>5225</v>
      </c>
      <c r="T1046" s="31"/>
      <c r="U1046" s="109" t="str">
        <f t="shared" si="16"/>
        <v>40890: After stealing a vehicle, James Mundy was chased by police. He ended up in the yard of a residence. Police reportedly surrounded the vehicle and exited their own vehicles. They say James Mundy attempted to run them over. Then Jonathon Stevens and Ted York opened fire and fatally shot James Mundy. http://wibqam.com/news/articles/2012/jan/26/police-officers-cleared-in-deadly-shooting/</v>
      </c>
      <c r="V1046" s="98"/>
      <c r="W1046" s="109">
        <v>1052.0999999999999</v>
      </c>
      <c r="X1046" s="109"/>
      <c r="Y1046" s="109"/>
      <c r="Z1046" s="109"/>
      <c r="AA1046" s="109"/>
      <c r="AB1046" s="109"/>
      <c r="AC1046" s="113"/>
      <c r="AD1046" s="29"/>
      <c r="AE1046" s="29"/>
      <c r="AF1046" s="29"/>
      <c r="AG1046" s="65"/>
    </row>
    <row r="1047" spans="1:33" ht="12">
      <c r="A1047" s="30">
        <v>41912</v>
      </c>
      <c r="B1047" s="109" t="s">
        <v>6849</v>
      </c>
      <c r="C1047" s="121">
        <v>66</v>
      </c>
      <c r="D1047" s="109" t="s">
        <v>23</v>
      </c>
      <c r="E1047" s="109" t="s">
        <v>173</v>
      </c>
      <c r="F1047" s="109"/>
      <c r="G1047" s="42">
        <v>41643</v>
      </c>
      <c r="H1047" s="109" t="s">
        <v>6850</v>
      </c>
      <c r="I1047" s="109" t="s">
        <v>2093</v>
      </c>
      <c r="J1047" s="109" t="s">
        <v>1694</v>
      </c>
      <c r="K1047" s="98" t="s">
        <v>2094</v>
      </c>
      <c r="L1047" s="109" t="s">
        <v>2093</v>
      </c>
      <c r="M1047" s="109" t="s">
        <v>2095</v>
      </c>
      <c r="N1047" s="109" t="s">
        <v>32</v>
      </c>
      <c r="O1047" s="109" t="s">
        <v>6851</v>
      </c>
      <c r="P1047" s="109" t="s">
        <v>58</v>
      </c>
      <c r="Q1047" s="109" t="s">
        <v>6852</v>
      </c>
      <c r="R1047" s="109" t="s">
        <v>80</v>
      </c>
      <c r="S1047" s="122" t="s">
        <v>6853</v>
      </c>
      <c r="T1047" s="31"/>
      <c r="U1047" s="109" t="str">
        <f t="shared" si="16"/>
        <v>41643: 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 http://www.chieftain.com/news/pueblo/2396419-120/martinez-officers-shooting-carpenter</v>
      </c>
      <c r="V1047" s="98"/>
      <c r="W1047" s="109">
        <v>1053.0999999999999</v>
      </c>
      <c r="X1047" s="109"/>
      <c r="Y1047" s="109"/>
      <c r="Z1047" s="109"/>
      <c r="AA1047" s="109"/>
      <c r="AB1047" s="109"/>
      <c r="AC1047" s="113"/>
      <c r="AD1047" s="29"/>
      <c r="AE1047" s="29"/>
      <c r="AF1047" s="29"/>
      <c r="AG1047" s="65"/>
    </row>
    <row r="1048" spans="1:33" ht="12">
      <c r="A1048" s="30">
        <v>41912</v>
      </c>
      <c r="B1048" s="109" t="s">
        <v>6854</v>
      </c>
      <c r="C1048" s="121">
        <v>38</v>
      </c>
      <c r="D1048" s="109" t="s">
        <v>23</v>
      </c>
      <c r="E1048" s="109" t="s">
        <v>173</v>
      </c>
      <c r="F1048" s="109"/>
      <c r="G1048" s="42">
        <v>37279</v>
      </c>
      <c r="H1048" s="109" t="s">
        <v>6855</v>
      </c>
      <c r="I1048" s="109" t="s">
        <v>1479</v>
      </c>
      <c r="J1048" s="109" t="s">
        <v>152</v>
      </c>
      <c r="K1048" s="98" t="s">
        <v>6856</v>
      </c>
      <c r="L1048" s="109" t="s">
        <v>1481</v>
      </c>
      <c r="M1048" s="109" t="s">
        <v>313</v>
      </c>
      <c r="N1048" s="109" t="s">
        <v>32</v>
      </c>
      <c r="O1048" s="109" t="s">
        <v>6857</v>
      </c>
      <c r="P1048" s="109" t="s">
        <v>760</v>
      </c>
      <c r="Q1048" s="109" t="s">
        <v>6858</v>
      </c>
      <c r="R1048" s="109" t="s">
        <v>80</v>
      </c>
      <c r="S1048" s="122" t="s">
        <v>5119</v>
      </c>
      <c r="T1048" s="31"/>
      <c r="U1048" s="109" t="str">
        <f t="shared" si="16"/>
        <v>37279: On reports of a man in the streets with a gun, police found Mendez carrying a sawed-off shotgun. When ordered to drop the weapon Mendez ran and tried to elude police instead. He was shot once, through the heart, by a plainclothes officer. http://www.nytimes.com/2002/01/24/nyregion/police-say-sergeant-kills-man-who-refuses-to-put-down-gun.html</v>
      </c>
      <c r="V1048" s="98"/>
      <c r="W1048" s="109">
        <v>1054.0999999999999</v>
      </c>
      <c r="X1048" s="109"/>
      <c r="Y1048" s="109"/>
      <c r="Z1048" s="109"/>
      <c r="AA1048" s="109"/>
      <c r="AB1048" s="109"/>
      <c r="AC1048" s="113"/>
      <c r="AD1048" s="29"/>
      <c r="AE1048" s="29"/>
      <c r="AF1048" s="29"/>
      <c r="AG1048" s="65"/>
    </row>
    <row r="1049" spans="1:33" ht="12">
      <c r="A1049" s="30">
        <v>41912</v>
      </c>
      <c r="B1049" s="109" t="s">
        <v>6859</v>
      </c>
      <c r="C1049" s="121">
        <v>33</v>
      </c>
      <c r="D1049" s="109" t="s">
        <v>23</v>
      </c>
      <c r="E1049" s="109" t="s">
        <v>82</v>
      </c>
      <c r="F1049" s="109"/>
      <c r="G1049" s="42">
        <v>39916</v>
      </c>
      <c r="H1049" s="109" t="s">
        <v>6860</v>
      </c>
      <c r="I1049" s="109" t="s">
        <v>6861</v>
      </c>
      <c r="J1049" s="109" t="s">
        <v>152</v>
      </c>
      <c r="K1049" s="98" t="s">
        <v>6862</v>
      </c>
      <c r="L1049" s="109" t="s">
        <v>5403</v>
      </c>
      <c r="M1049" s="109" t="s">
        <v>6863</v>
      </c>
      <c r="N1049" s="109" t="s">
        <v>32</v>
      </c>
      <c r="O1049" s="109" t="s">
        <v>6864</v>
      </c>
      <c r="P1049" s="109" t="s">
        <v>58</v>
      </c>
      <c r="Q1049" s="109" t="s">
        <v>6865</v>
      </c>
      <c r="R1049" s="109" t="s">
        <v>80</v>
      </c>
      <c r="S1049" s="122" t="s">
        <v>5119</v>
      </c>
      <c r="T1049" s="31"/>
      <c r="U1049" s="109" t="str">
        <f t="shared" si="16"/>
        <v>39916: When two officers attempted a traffic stop on Tyson's sedan, he pulled a handgun and shot one of the officers, injuring him. After a brief foot chase the second officer ran Tyson down and fatally shot him. Police fired a total of 19 times. http://www.syracuse.com/news/index.ssf/2009/04/section_of_south_side_roped_of.html</v>
      </c>
      <c r="V1049" s="98"/>
      <c r="W1049" s="109">
        <v>1055.0999999999999</v>
      </c>
      <c r="X1049" s="109"/>
      <c r="Y1049" s="109"/>
      <c r="Z1049" s="109"/>
      <c r="AA1049" s="109"/>
      <c r="AB1049" s="109"/>
      <c r="AC1049" s="113"/>
      <c r="AD1049" s="29"/>
      <c r="AE1049" s="29"/>
      <c r="AF1049" s="29"/>
      <c r="AG1049" s="65"/>
    </row>
    <row r="1050" spans="1:33" ht="12">
      <c r="A1050" s="30">
        <v>41912</v>
      </c>
      <c r="B1050" s="109" t="s">
        <v>6866</v>
      </c>
      <c r="C1050" s="121">
        <v>46</v>
      </c>
      <c r="D1050" s="109" t="s">
        <v>23</v>
      </c>
      <c r="E1050" s="109" t="s">
        <v>82</v>
      </c>
      <c r="F1050" s="109"/>
      <c r="G1050" s="42">
        <v>38358</v>
      </c>
      <c r="H1050" s="109" t="s">
        <v>6867</v>
      </c>
      <c r="I1050" s="109" t="s">
        <v>6868</v>
      </c>
      <c r="J1050" s="109" t="s">
        <v>152</v>
      </c>
      <c r="K1050" s="98" t="s">
        <v>6869</v>
      </c>
      <c r="L1050" s="109" t="s">
        <v>5265</v>
      </c>
      <c r="M1050" s="109" t="s">
        <v>313</v>
      </c>
      <c r="N1050" s="109" t="s">
        <v>32</v>
      </c>
      <c r="O1050" s="109" t="s">
        <v>6870</v>
      </c>
      <c r="P1050" s="109" t="s">
        <v>760</v>
      </c>
      <c r="Q1050" s="109" t="s">
        <v>6871</v>
      </c>
      <c r="R1050" s="109" t="s">
        <v>80</v>
      </c>
      <c r="S1050" s="122" t="s">
        <v>5119</v>
      </c>
      <c r="T1050" s="31"/>
      <c r="U1050" s="109" t="str">
        <f t="shared" si="16"/>
        <v>38358: Allen had a long criminal record, and had shot and wounded one co-worker earlier in the day, and kidnapped and raped another. After a manhunt and brief car chase, Allen crashed and confronted officers on foot, holding a pistol to his own head. Multiple officers shot Allen at total of 43 times. The case has been cited as an example of "contagious fire". http://www.nytimes.com/2005/01/08/nyregion/08shot.html?pagewanted=print&amp;position=</v>
      </c>
      <c r="V1050" s="98"/>
      <c r="W1050" s="109">
        <v>1056.0999999999999</v>
      </c>
      <c r="X1050" s="109"/>
      <c r="Y1050" s="109"/>
      <c r="Z1050" s="109"/>
      <c r="AA1050" s="109"/>
      <c r="AB1050" s="109"/>
      <c r="AC1050" s="113"/>
      <c r="AD1050" s="29"/>
      <c r="AE1050" s="29"/>
      <c r="AF1050" s="29"/>
      <c r="AG1050" s="65"/>
    </row>
    <row r="1051" spans="1:33" ht="12">
      <c r="A1051" s="30">
        <v>41912</v>
      </c>
      <c r="B1051" s="109" t="s">
        <v>6872</v>
      </c>
      <c r="C1051" s="121">
        <v>43</v>
      </c>
      <c r="D1051" s="109" t="s">
        <v>23</v>
      </c>
      <c r="E1051" s="109" t="s">
        <v>82</v>
      </c>
      <c r="F1051" s="109"/>
      <c r="G1051" s="42">
        <v>38075</v>
      </c>
      <c r="H1051" s="109" t="s">
        <v>6873</v>
      </c>
      <c r="I1051" s="109" t="s">
        <v>6874</v>
      </c>
      <c r="J1051" s="109" t="s">
        <v>152</v>
      </c>
      <c r="K1051" s="98" t="s">
        <v>6875</v>
      </c>
      <c r="L1051" s="109" t="s">
        <v>5477</v>
      </c>
      <c r="M1051" s="109" t="s">
        <v>6876</v>
      </c>
      <c r="N1051" s="109" t="s">
        <v>32</v>
      </c>
      <c r="O1051" s="109" t="s">
        <v>6877</v>
      </c>
      <c r="P1051" s="109" t="s">
        <v>760</v>
      </c>
      <c r="Q1051" s="109" t="s">
        <v>6878</v>
      </c>
      <c r="R1051" s="109" t="s">
        <v>80</v>
      </c>
      <c r="S1051" s="122" t="s">
        <v>5119</v>
      </c>
      <c r="T1051" s="31"/>
      <c r="U1051" s="109" t="str">
        <f t="shared" si="16"/>
        <v>38075: MRI employee Clark, described in press reports as suddenly and inexplicably crazed, attacked a Johnson City police officer as he arrived at a workplace disturbance call. Clark punched the officer as he left his vehicle, managed to grab his weapon, and shot him to death. Clark was subsequently shot once and killed by a second officer. http://www.nydailynews.com/new-york/officer-shot-killed-crazed-man-snatches-gun-police-article-1.1740921</v>
      </c>
      <c r="V1051" s="98"/>
      <c r="W1051" s="109">
        <v>1057.0999999999999</v>
      </c>
      <c r="X1051" s="109"/>
      <c r="Y1051" s="109"/>
      <c r="Z1051" s="109"/>
      <c r="AA1051" s="109"/>
      <c r="AB1051" s="109"/>
      <c r="AC1051" s="113"/>
      <c r="AD1051" s="29"/>
      <c r="AE1051" s="29"/>
      <c r="AF1051" s="29"/>
      <c r="AG1051" s="65"/>
    </row>
    <row r="1052" spans="1:33" ht="12">
      <c r="A1052" s="30">
        <v>41912</v>
      </c>
      <c r="B1052" s="109" t="s">
        <v>6879</v>
      </c>
      <c r="C1052" s="121">
        <v>47</v>
      </c>
      <c r="D1052" s="109" t="s">
        <v>23</v>
      </c>
      <c r="E1052" s="109" t="s">
        <v>82</v>
      </c>
      <c r="F1052" s="109"/>
      <c r="G1052" s="42">
        <v>37345</v>
      </c>
      <c r="H1052" s="109" t="s">
        <v>6880</v>
      </c>
      <c r="I1052" s="109" t="s">
        <v>1479</v>
      </c>
      <c r="J1052" s="109" t="s">
        <v>152</v>
      </c>
      <c r="K1052" s="98" t="s">
        <v>6881</v>
      </c>
      <c r="L1052" s="109" t="s">
        <v>1481</v>
      </c>
      <c r="M1052" s="109" t="s">
        <v>313</v>
      </c>
      <c r="N1052" s="109" t="s">
        <v>32</v>
      </c>
      <c r="O1052" s="109" t="s">
        <v>6882</v>
      </c>
      <c r="P1052" s="109" t="s">
        <v>760</v>
      </c>
      <c r="Q1052" s="109" t="s">
        <v>6883</v>
      </c>
      <c r="R1052" s="109" t="s">
        <v>80</v>
      </c>
      <c r="S1052" s="122" t="s">
        <v>5119</v>
      </c>
      <c r="T1052" s="31"/>
      <c r="U1052" s="109" t="str">
        <f t="shared" si="16"/>
        <v>37345: An NYPD plainclothes officer fatally shot an unarmed man, Mercado, attempting to steal a van. The officer, with two other police, had observed Mercado break into the van for several minutes. The officer claimed that the victim lunged at him; the other two claimed that they'd approached the other side of the vehicle and didn't witness the shooting. http://www.nytimes.com/2002/04/04/nyregion/police-officer-who-killed-theft-suspect-is-reassigned.html</v>
      </c>
      <c r="V1052" s="98"/>
      <c r="W1052" s="109">
        <v>1058.0999999999999</v>
      </c>
      <c r="X1052" s="109"/>
      <c r="Y1052" s="109"/>
      <c r="Z1052" s="109"/>
      <c r="AA1052" s="109"/>
      <c r="AB1052" s="109"/>
      <c r="AC1052" s="113"/>
      <c r="AD1052" s="29"/>
      <c r="AE1052" s="29"/>
      <c r="AF1052" s="29"/>
      <c r="AG1052" s="65"/>
    </row>
    <row r="1053" spans="1:33" ht="12">
      <c r="A1053" s="30">
        <v>41912</v>
      </c>
      <c r="B1053" s="109" t="s">
        <v>6884</v>
      </c>
      <c r="C1053" s="121">
        <v>18</v>
      </c>
      <c r="D1053" s="109" t="s">
        <v>23</v>
      </c>
      <c r="E1053" s="109" t="s">
        <v>24</v>
      </c>
      <c r="F1053" s="109" t="s">
        <v>6885</v>
      </c>
      <c r="G1053" s="42">
        <v>40138</v>
      </c>
      <c r="H1053" s="109" t="s">
        <v>6886</v>
      </c>
      <c r="I1053" s="109" t="s">
        <v>5265</v>
      </c>
      <c r="J1053" s="109" t="s">
        <v>152</v>
      </c>
      <c r="K1053" s="98" t="s">
        <v>6887</v>
      </c>
      <c r="L1053" s="109" t="s">
        <v>5265</v>
      </c>
      <c r="M1053" s="109" t="s">
        <v>313</v>
      </c>
      <c r="N1053" s="109" t="s">
        <v>32</v>
      </c>
      <c r="O1053" s="109" t="s">
        <v>6888</v>
      </c>
      <c r="P1053" s="109" t="s">
        <v>760</v>
      </c>
      <c r="Q1053" s="109" t="s">
        <v>6889</v>
      </c>
      <c r="R1053" s="109" t="s">
        <v>80</v>
      </c>
      <c r="S1053" s="122" t="s">
        <v>5119</v>
      </c>
      <c r="T1053" s="31"/>
      <c r="U1053" s="109" t="str">
        <f t="shared" si="16"/>
        <v>40138: Vasconcellos and three companions were intercepted leaving Bayswater Park by four plainclothes officers near midnight. Vanconcellos fled on foot and was chased by three. He reportedly pulled a handgun and aimed it back at the police, and was shot at 14 times. Eleven of those bullets fatally wounded him. http://www.nytimes.com/2009/11/23/nyregion/23shoot.html</v>
      </c>
      <c r="V1053" s="98"/>
      <c r="W1053" s="109">
        <v>1059.0999999999999</v>
      </c>
      <c r="X1053" s="109"/>
      <c r="Y1053" s="109"/>
      <c r="Z1053" s="109"/>
      <c r="AA1053" s="109"/>
      <c r="AB1053" s="109"/>
      <c r="AC1053" s="113"/>
      <c r="AD1053" s="29"/>
      <c r="AE1053" s="29"/>
      <c r="AF1053" s="29"/>
      <c r="AG1053" s="65"/>
    </row>
    <row r="1054" spans="1:33" ht="12">
      <c r="A1054" s="30">
        <v>41912</v>
      </c>
      <c r="B1054" s="109" t="s">
        <v>6890</v>
      </c>
      <c r="C1054" s="121">
        <v>33</v>
      </c>
      <c r="D1054" s="109" t="s">
        <v>23</v>
      </c>
      <c r="E1054" s="109" t="s">
        <v>1728</v>
      </c>
      <c r="F1054" s="109"/>
      <c r="G1054" s="42">
        <v>37072</v>
      </c>
      <c r="H1054" s="109" t="s">
        <v>6891</v>
      </c>
      <c r="I1054" s="109" t="s">
        <v>6861</v>
      </c>
      <c r="J1054" s="109" t="s">
        <v>152</v>
      </c>
      <c r="K1054" s="98" t="s">
        <v>6892</v>
      </c>
      <c r="L1054" s="109" t="s">
        <v>5403</v>
      </c>
      <c r="M1054" s="109" t="s">
        <v>6863</v>
      </c>
      <c r="N1054" s="109" t="s">
        <v>32</v>
      </c>
      <c r="O1054" s="109" t="s">
        <v>6893</v>
      </c>
      <c r="P1054" s="109" t="s">
        <v>760</v>
      </c>
      <c r="Q1054" s="109" t="s">
        <v>6894</v>
      </c>
      <c r="R1054" s="109" t="s">
        <v>100</v>
      </c>
      <c r="S1054" s="122" t="s">
        <v>5119</v>
      </c>
      <c r="T1054" s="31"/>
      <c r="U1054" s="109" t="str">
        <f t="shared" si="16"/>
        <v>37072: For reasons unknown Tran locked himself in his apartment on an evening with his wife gone to methodically stab his three young sons. Two of them were killed and the third gravely wounded with his throat cut. Neighbors were able to see him through the windows, completely bloodied. Local police shot him to death. https://groups.google.com/forum/#!topic/nyc.general/MvZNxajWib8</v>
      </c>
      <c r="V1054" s="98"/>
      <c r="W1054" s="109">
        <v>1060.0999999999999</v>
      </c>
      <c r="X1054" s="109"/>
      <c r="Y1054" s="109"/>
      <c r="Z1054" s="109"/>
      <c r="AA1054" s="109"/>
      <c r="AB1054" s="109"/>
      <c r="AC1054" s="113"/>
      <c r="AD1054" s="29"/>
      <c r="AE1054" s="29"/>
      <c r="AF1054" s="29"/>
      <c r="AG1054" s="65"/>
    </row>
    <row r="1055" spans="1:33" ht="12">
      <c r="A1055" s="30">
        <v>41912</v>
      </c>
      <c r="B1055" s="109" t="s">
        <v>6895</v>
      </c>
      <c r="C1055" s="121">
        <v>26</v>
      </c>
      <c r="D1055" s="109" t="s">
        <v>23</v>
      </c>
      <c r="E1055" s="109" t="s">
        <v>82</v>
      </c>
      <c r="F1055" s="109"/>
      <c r="G1055" s="42">
        <v>38990</v>
      </c>
      <c r="H1055" s="109" t="s">
        <v>6896</v>
      </c>
      <c r="I1055" s="109" t="s">
        <v>151</v>
      </c>
      <c r="J1055" s="109" t="s">
        <v>152</v>
      </c>
      <c r="K1055" s="98" t="s">
        <v>6897</v>
      </c>
      <c r="L1055" s="109" t="s">
        <v>154</v>
      </c>
      <c r="M1055" s="109" t="s">
        <v>313</v>
      </c>
      <c r="N1055" s="109" t="s">
        <v>32</v>
      </c>
      <c r="O1055" s="109" t="s">
        <v>6898</v>
      </c>
      <c r="P1055" s="109" t="s">
        <v>58</v>
      </c>
      <c r="Q1055" s="109" t="s">
        <v>6899</v>
      </c>
      <c r="R1055" s="109" t="s">
        <v>80</v>
      </c>
      <c r="S1055" s="122" t="s">
        <v>5119</v>
      </c>
      <c r="T1055" s="31"/>
      <c r="U1055" s="109" t="str">
        <f t="shared" si="16"/>
        <v>38990: On the previous day Bernazard had been hospitalized for hallucinations and hearing voices, but left against doctor's wishes. He still wore a medical bracelet when he took two female hostages in succession, injuring and discarding the first, hiding himself behind the second as the police arrived. A sharpshooter found a clean shot at him and struck him fatally once in the neck. http://www.nydailynews.com/archives/news/dead-eye-finest-saves-hostage-kills-knife-wielding-psycho-million-dollar-shot-article-1.549809</v>
      </c>
      <c r="V1055" s="98"/>
      <c r="W1055" s="109">
        <v>1061.0999999999999</v>
      </c>
      <c r="X1055" s="109"/>
      <c r="Y1055" s="109"/>
      <c r="Z1055" s="109"/>
      <c r="AA1055" s="109"/>
      <c r="AB1055" s="109"/>
      <c r="AC1055" s="113"/>
      <c r="AD1055" s="29"/>
      <c r="AE1055" s="29"/>
      <c r="AF1055" s="29"/>
      <c r="AG1055" s="65"/>
    </row>
    <row r="1056" spans="1:33" ht="12">
      <c r="A1056" s="30">
        <v>41912</v>
      </c>
      <c r="B1056" s="109" t="s">
        <v>6900</v>
      </c>
      <c r="C1056" s="121">
        <v>49</v>
      </c>
      <c r="D1056" s="109" t="s">
        <v>23</v>
      </c>
      <c r="E1056" s="109" t="s">
        <v>82</v>
      </c>
      <c r="F1056" s="109"/>
      <c r="G1056" s="42">
        <v>37298</v>
      </c>
      <c r="H1056" s="109" t="s">
        <v>6901</v>
      </c>
      <c r="I1056" s="109" t="s">
        <v>5908</v>
      </c>
      <c r="J1056" s="109" t="s">
        <v>152</v>
      </c>
      <c r="K1056" s="98" t="s">
        <v>6902</v>
      </c>
      <c r="L1056" s="109" t="s">
        <v>2116</v>
      </c>
      <c r="M1056" s="109" t="s">
        <v>6903</v>
      </c>
      <c r="N1056" s="109" t="s">
        <v>32</v>
      </c>
      <c r="O1056" s="109" t="s">
        <v>6904</v>
      </c>
      <c r="P1056" s="109" t="s">
        <v>760</v>
      </c>
      <c r="Q1056" s="109" t="s">
        <v>6905</v>
      </c>
      <c r="R1056" s="109" t="s">
        <v>80</v>
      </c>
      <c r="S1056" s="122" t="s">
        <v>5119</v>
      </c>
      <c r="T1056" s="31"/>
      <c r="U1056" s="109" t="str">
        <f t="shared" si="16"/>
        <v>37298: On reports of a man with a gun, county sheriff's deputies responded and found O'Meara armed. Reportedly he aimed the weapon at police and was subsequently shot to death. http://wxxinews.org/post/armed-man-shot-death-deputy</v>
      </c>
      <c r="V1056" s="98"/>
      <c r="W1056" s="109">
        <v>1062.0999999999999</v>
      </c>
      <c r="X1056" s="109"/>
      <c r="Y1056" s="109"/>
      <c r="Z1056" s="109"/>
      <c r="AA1056" s="109"/>
      <c r="AB1056" s="109"/>
      <c r="AC1056" s="113"/>
      <c r="AD1056" s="29"/>
      <c r="AE1056" s="29"/>
      <c r="AF1056" s="29"/>
      <c r="AG1056" s="65"/>
    </row>
    <row r="1057" spans="1:33" ht="12">
      <c r="A1057" s="30">
        <v>41912</v>
      </c>
      <c r="B1057" s="109" t="s">
        <v>6906</v>
      </c>
      <c r="C1057" s="121">
        <v>24</v>
      </c>
      <c r="D1057" s="109" t="s">
        <v>23</v>
      </c>
      <c r="E1057" s="109" t="s">
        <v>40</v>
      </c>
      <c r="F1057" s="109" t="s">
        <v>6907</v>
      </c>
      <c r="G1057" s="42">
        <v>37986</v>
      </c>
      <c r="H1057" s="109" t="s">
        <v>6908</v>
      </c>
      <c r="I1057" s="109" t="s">
        <v>2034</v>
      </c>
      <c r="J1057" s="109" t="s">
        <v>152</v>
      </c>
      <c r="K1057" s="98" t="s">
        <v>6909</v>
      </c>
      <c r="L1057" s="109" t="s">
        <v>2034</v>
      </c>
      <c r="M1057" s="109" t="s">
        <v>2038</v>
      </c>
      <c r="N1057" s="109" t="s">
        <v>32</v>
      </c>
      <c r="O1057" s="109" t="s">
        <v>6910</v>
      </c>
      <c r="P1057" s="109" t="s">
        <v>760</v>
      </c>
      <c r="Q1057" s="109" t="s">
        <v>6911</v>
      </c>
      <c r="R1057" s="109" t="s">
        <v>80</v>
      </c>
      <c r="S1057" s="122" t="s">
        <v>5119</v>
      </c>
      <c r="T1057" s="31"/>
      <c r="U1057" s="109" t="str">
        <f t="shared" si="16"/>
        <v>37986: Bystander Scaringe was killed by errant police bullets as they pursued and fired ten shots at an apparent drunk driver. Another bystander was also shot but only lightly injured. Scaringe's family later settled with the city for $1.3M and a change in the city's use-of-force policies. http://www.policeone.com/news/75479-Gunfire-on-Streets-Tests-Police-Procedures-After-Bystander-Killed/</v>
      </c>
      <c r="V1057" s="98"/>
      <c r="W1057" s="109">
        <v>1063.0999999999999</v>
      </c>
      <c r="X1057" s="109"/>
      <c r="Y1057" s="109"/>
      <c r="Z1057" s="109"/>
      <c r="AA1057" s="109"/>
      <c r="AB1057" s="109"/>
      <c r="AC1057" s="113"/>
      <c r="AD1057" s="29"/>
      <c r="AE1057" s="29"/>
      <c r="AF1057" s="29"/>
      <c r="AG1057" s="65"/>
    </row>
    <row r="1058" spans="1:33" ht="12">
      <c r="A1058" s="30">
        <v>41912</v>
      </c>
      <c r="B1058" s="109" t="s">
        <v>6912</v>
      </c>
      <c r="C1058" s="121">
        <v>30</v>
      </c>
      <c r="D1058" s="109" t="s">
        <v>23</v>
      </c>
      <c r="E1058" s="109" t="s">
        <v>40</v>
      </c>
      <c r="F1058" s="109" t="s">
        <v>6913</v>
      </c>
      <c r="G1058" s="42">
        <v>41644</v>
      </c>
      <c r="H1058" s="109" t="s">
        <v>6914</v>
      </c>
      <c r="I1058" s="109" t="s">
        <v>6915</v>
      </c>
      <c r="J1058" s="109" t="s">
        <v>28</v>
      </c>
      <c r="K1058" s="98" t="s">
        <v>6916</v>
      </c>
      <c r="L1058" s="109" t="s">
        <v>6915</v>
      </c>
      <c r="M1058" s="109" t="s">
        <v>6917</v>
      </c>
      <c r="N1058" s="109" t="s">
        <v>32</v>
      </c>
      <c r="O1058" s="109" t="s">
        <v>6918</v>
      </c>
      <c r="P1058" s="109" t="s">
        <v>58</v>
      </c>
      <c r="Q1058" s="109" t="s">
        <v>6919</v>
      </c>
      <c r="R1058" s="109" t="s">
        <v>219</v>
      </c>
      <c r="S1058" s="122" t="s">
        <v>6920</v>
      </c>
      <c r="T1058" s="31"/>
      <c r="U1058" s="109" t="str">
        <f t="shared" si="16"/>
        <v>41644: 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 http://www.heraldtribune.com/article/20140328/ARTICLE/140329625</v>
      </c>
      <c r="V1058" s="98"/>
      <c r="W1058" s="109">
        <v>1064.0999999999999</v>
      </c>
      <c r="X1058" s="109"/>
      <c r="Y1058" s="109"/>
      <c r="Z1058" s="109"/>
      <c r="AA1058" s="109"/>
      <c r="AB1058" s="109"/>
      <c r="AC1058" s="113"/>
      <c r="AD1058" s="29"/>
      <c r="AE1058" s="29"/>
      <c r="AF1058" s="29"/>
      <c r="AG1058" s="65"/>
    </row>
    <row r="1059" spans="1:33" ht="12">
      <c r="A1059" s="30">
        <v>41912</v>
      </c>
      <c r="B1059" s="109" t="s">
        <v>6921</v>
      </c>
      <c r="C1059" s="121">
        <v>23</v>
      </c>
      <c r="D1059" s="109" t="s">
        <v>23</v>
      </c>
      <c r="E1059" s="109" t="s">
        <v>40</v>
      </c>
      <c r="F1059" s="109" t="s">
        <v>6922</v>
      </c>
      <c r="G1059" s="42">
        <v>41643</v>
      </c>
      <c r="H1059" s="109" t="s">
        <v>6923</v>
      </c>
      <c r="I1059" s="109" t="s">
        <v>6924</v>
      </c>
      <c r="J1059" s="109" t="s">
        <v>1694</v>
      </c>
      <c r="K1059" s="98" t="s">
        <v>6925</v>
      </c>
      <c r="L1059" s="109" t="s">
        <v>491</v>
      </c>
      <c r="M1059" s="109" t="s">
        <v>6926</v>
      </c>
      <c r="N1059" s="109" t="s">
        <v>32</v>
      </c>
      <c r="O1059" s="109" t="s">
        <v>6927</v>
      </c>
      <c r="P1059" s="109" t="s">
        <v>760</v>
      </c>
      <c r="Q1059" s="109" t="s">
        <v>6928</v>
      </c>
      <c r="R1059" s="109" t="s">
        <v>80</v>
      </c>
      <c r="S1059" s="122" t="s">
        <v>769</v>
      </c>
      <c r="T1059" s="31"/>
      <c r="U1059" s="109" t="str">
        <f t="shared" si="16"/>
        <v>41643: Skorev was involved in an attempted homicide after an argument over a pool game. Officers tried to stop his car as he drove toward officers. Officers opened fire. Skorev got away but died not long after. http://archive.9news.com/rss/story.aspx?storyid=371955</v>
      </c>
      <c r="V1059" s="98"/>
      <c r="W1059" s="109">
        <v>1065.0999999999999</v>
      </c>
      <c r="X1059" s="109"/>
      <c r="Y1059" s="109"/>
      <c r="Z1059" s="109"/>
      <c r="AA1059" s="109"/>
      <c r="AB1059" s="109"/>
      <c r="AC1059" s="113"/>
      <c r="AD1059" s="29"/>
      <c r="AE1059" s="29"/>
      <c r="AF1059" s="29"/>
      <c r="AG1059" s="65"/>
    </row>
    <row r="1060" spans="1:33" ht="12">
      <c r="A1060" s="30">
        <v>41912</v>
      </c>
      <c r="B1060" s="109" t="s">
        <v>6929</v>
      </c>
      <c r="C1060" s="121">
        <v>40</v>
      </c>
      <c r="D1060" s="109" t="s">
        <v>23</v>
      </c>
      <c r="E1060" s="109" t="s">
        <v>40</v>
      </c>
      <c r="F1060" s="109" t="s">
        <v>6930</v>
      </c>
      <c r="G1060" s="42">
        <v>41646</v>
      </c>
      <c r="H1060" s="109" t="s">
        <v>6931</v>
      </c>
      <c r="I1060" s="109" t="s">
        <v>6932</v>
      </c>
      <c r="J1060" s="109" t="s">
        <v>1033</v>
      </c>
      <c r="K1060" s="98" t="s">
        <v>6933</v>
      </c>
      <c r="L1060" s="109" t="s">
        <v>5072</v>
      </c>
      <c r="M1060" s="109" t="s">
        <v>4158</v>
      </c>
      <c r="N1060" s="109" t="s">
        <v>32</v>
      </c>
      <c r="O1060" s="109" t="s">
        <v>6934</v>
      </c>
      <c r="P1060" s="109" t="s">
        <v>760</v>
      </c>
      <c r="Q1060" s="109" t="s">
        <v>6935</v>
      </c>
      <c r="R1060" s="109" t="s">
        <v>36</v>
      </c>
      <c r="S1060" s="122" t="s">
        <v>769</v>
      </c>
      <c r="T1060" s="31"/>
      <c r="U1060" s="109" t="str">
        <f t="shared" si="16"/>
        <v>41646: Attebery may have fired his rifle at officers. SWAT responded and fired on Attebery, killing him. http://www.koat.com/news/new-mexico/nm-police-id-man-killed-after-barricade-situation/23864988</v>
      </c>
      <c r="V1060" s="98"/>
      <c r="W1060" s="109">
        <v>1066.0999999999999</v>
      </c>
      <c r="X1060" s="109"/>
      <c r="Y1060" s="109"/>
      <c r="Z1060" s="109"/>
      <c r="AA1060" s="109"/>
      <c r="AB1060" s="109"/>
      <c r="AC1060" s="113"/>
      <c r="AD1060" s="29"/>
      <c r="AE1060" s="29"/>
      <c r="AF1060" s="29"/>
      <c r="AG1060" s="65"/>
    </row>
    <row r="1061" spans="1:33" ht="12">
      <c r="A1061" s="30">
        <v>41912</v>
      </c>
      <c r="B1061" s="109" t="s">
        <v>6936</v>
      </c>
      <c r="C1061" s="121">
        <v>24</v>
      </c>
      <c r="D1061" s="109" t="s">
        <v>23</v>
      </c>
      <c r="E1061" s="109" t="s">
        <v>82</v>
      </c>
      <c r="F1061" s="109"/>
      <c r="G1061" s="42">
        <v>41652</v>
      </c>
      <c r="H1061" s="109" t="s">
        <v>6937</v>
      </c>
      <c r="I1061" s="109" t="s">
        <v>249</v>
      </c>
      <c r="J1061" s="109" t="s">
        <v>250</v>
      </c>
      <c r="K1061" s="98" t="s">
        <v>3999</v>
      </c>
      <c r="L1061" s="109" t="s">
        <v>1166</v>
      </c>
      <c r="M1061" s="109" t="s">
        <v>6938</v>
      </c>
      <c r="N1061" s="109" t="s">
        <v>32</v>
      </c>
      <c r="O1061" s="109" t="s">
        <v>6939</v>
      </c>
      <c r="P1061" s="109" t="s">
        <v>760</v>
      </c>
      <c r="Q1061" s="109" t="s">
        <v>6940</v>
      </c>
      <c r="R1061" s="109" t="s">
        <v>80</v>
      </c>
      <c r="S1061" s="122" t="s">
        <v>769</v>
      </c>
      <c r="T1061" s="31"/>
      <c r="U1061" s="109" t="str">
        <f t="shared" si="16"/>
        <v>41652: The suspect was pulled over. Officers saw that he had a gun and shot him to death. http://www.baltimoresun.com/news/maryland/crime/blog/bal-police-investigating-officerinvolved-shooting-in-east-baltimore-20140113,0,4169034.story</v>
      </c>
      <c r="V1061" s="98"/>
      <c r="W1061" s="109">
        <v>1067.0999999999999</v>
      </c>
      <c r="X1061" s="109"/>
      <c r="Y1061" s="109"/>
      <c r="Z1061" s="109"/>
      <c r="AA1061" s="109"/>
      <c r="AB1061" s="109"/>
      <c r="AC1061" s="113"/>
      <c r="AD1061" s="29"/>
      <c r="AE1061" s="29"/>
      <c r="AF1061" s="29"/>
      <c r="AG1061" s="65"/>
    </row>
    <row r="1062" spans="1:33" ht="12">
      <c r="A1062" s="30">
        <v>41912</v>
      </c>
      <c r="B1062" s="109" t="s">
        <v>6941</v>
      </c>
      <c r="C1062" s="121">
        <v>49</v>
      </c>
      <c r="D1062" s="109" t="s">
        <v>23</v>
      </c>
      <c r="E1062" s="109" t="s">
        <v>40</v>
      </c>
      <c r="F1062" s="109" t="s">
        <v>6942</v>
      </c>
      <c r="G1062" s="42">
        <v>41645</v>
      </c>
      <c r="H1062" s="109" t="s">
        <v>6943</v>
      </c>
      <c r="I1062" s="109" t="s">
        <v>6944</v>
      </c>
      <c r="J1062" s="109" t="s">
        <v>94</v>
      </c>
      <c r="K1062" s="98" t="s">
        <v>6945</v>
      </c>
      <c r="L1062" s="109" t="s">
        <v>6946</v>
      </c>
      <c r="M1062" s="109" t="s">
        <v>6947</v>
      </c>
      <c r="N1062" s="109" t="s">
        <v>32</v>
      </c>
      <c r="O1062" s="109" t="s">
        <v>6948</v>
      </c>
      <c r="P1062" s="109" t="s">
        <v>760</v>
      </c>
      <c r="Q1062" s="109" t="s">
        <v>6949</v>
      </c>
      <c r="R1062" s="109" t="s">
        <v>80</v>
      </c>
      <c r="S1062" s="122" t="s">
        <v>6950</v>
      </c>
      <c r="T1062" s="31"/>
      <c r="U1062" s="109" t="str">
        <f t="shared" si="16"/>
        <v>41645: 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 http://www.connect-bridgeport.com/connect.cfm?func=view&amp;section=News&amp;item=UPDATE-Man-Identified-by-Law-Enforcement-that-Was-Shot-Killed-Following-Car-Pursuit-Monday6487</v>
      </c>
      <c r="V1062" s="98"/>
      <c r="W1062" s="109">
        <v>1068.0999999999999</v>
      </c>
      <c r="X1062" s="109"/>
      <c r="Y1062" s="109"/>
      <c r="Z1062" s="109"/>
      <c r="AA1062" s="109"/>
      <c r="AB1062" s="109"/>
      <c r="AC1062" s="113"/>
      <c r="AD1062" s="29"/>
      <c r="AE1062" s="29"/>
      <c r="AF1062" s="29"/>
      <c r="AG1062" s="65"/>
    </row>
    <row r="1063" spans="1:33" ht="12">
      <c r="A1063" s="30">
        <v>41912</v>
      </c>
      <c r="B1063" s="109" t="s">
        <v>6951</v>
      </c>
      <c r="C1063" s="121">
        <v>40</v>
      </c>
      <c r="D1063" s="109" t="s">
        <v>23</v>
      </c>
      <c r="E1063" s="109" t="s">
        <v>173</v>
      </c>
      <c r="F1063" s="109" t="s">
        <v>6952</v>
      </c>
      <c r="G1063" s="42">
        <v>41653</v>
      </c>
      <c r="H1063" s="109" t="s">
        <v>6953</v>
      </c>
      <c r="I1063" s="109" t="s">
        <v>6397</v>
      </c>
      <c r="J1063" s="109" t="s">
        <v>195</v>
      </c>
      <c r="K1063" s="98" t="s">
        <v>6398</v>
      </c>
      <c r="L1063" s="109" t="s">
        <v>6399</v>
      </c>
      <c r="M1063" s="109" t="s">
        <v>6954</v>
      </c>
      <c r="N1063" s="109" t="s">
        <v>32</v>
      </c>
      <c r="O1063" s="109" t="s">
        <v>6955</v>
      </c>
      <c r="P1063" s="109" t="s">
        <v>58</v>
      </c>
      <c r="Q1063" s="109" t="s">
        <v>6956</v>
      </c>
      <c r="R1063" s="109" t="s">
        <v>80</v>
      </c>
      <c r="S1063" s="122" t="s">
        <v>769</v>
      </c>
      <c r="T1063" s="31"/>
      <c r="U1063" s="109" t="str">
        <f t="shared" si="16"/>
        <v>41653: Longoria led officers in a car chase. His vehicle was rammed. Longoria later got out turned around with his hands up when an officer fired a shot, killing him. http://www.kpho.com/story/24450273/az-deputy-shoots-kills-man-after-car-chase-in-eloy</v>
      </c>
      <c r="V1063" s="98"/>
      <c r="W1063" s="109">
        <v>1069.0999999999999</v>
      </c>
      <c r="X1063" s="109"/>
      <c r="Y1063" s="109"/>
      <c r="Z1063" s="109"/>
      <c r="AA1063" s="109"/>
      <c r="AB1063" s="109"/>
      <c r="AC1063" s="113"/>
      <c r="AD1063" s="29"/>
      <c r="AE1063" s="29"/>
      <c r="AF1063" s="29"/>
      <c r="AG1063" s="65"/>
    </row>
    <row r="1064" spans="1:33" ht="12">
      <c r="A1064" s="30">
        <v>41912</v>
      </c>
      <c r="B1064" s="109" t="s">
        <v>6957</v>
      </c>
      <c r="C1064" s="121">
        <v>58</v>
      </c>
      <c r="D1064" s="109" t="s">
        <v>23</v>
      </c>
      <c r="E1064" s="109" t="s">
        <v>24</v>
      </c>
      <c r="F1064" s="109"/>
      <c r="G1064" s="42">
        <v>41653</v>
      </c>
      <c r="H1064" s="109" t="s">
        <v>6958</v>
      </c>
      <c r="I1064" s="109" t="s">
        <v>539</v>
      </c>
      <c r="J1064" s="109" t="s">
        <v>85</v>
      </c>
      <c r="K1064" s="98" t="s">
        <v>6959</v>
      </c>
      <c r="L1064" s="109" t="s">
        <v>539</v>
      </c>
      <c r="M1064" s="109" t="s">
        <v>540</v>
      </c>
      <c r="N1064" s="109" t="s">
        <v>32</v>
      </c>
      <c r="O1064" s="109" t="s">
        <v>6960</v>
      </c>
      <c r="P1064" s="109" t="s">
        <v>760</v>
      </c>
      <c r="Q1064" s="109" t="s">
        <v>6961</v>
      </c>
      <c r="R1064" s="109" t="s">
        <v>80</v>
      </c>
      <c r="S1064" s="122" t="s">
        <v>769</v>
      </c>
      <c r="T1064" s="31"/>
      <c r="U1064" s="109" t="str">
        <f t="shared" si="16"/>
        <v>41653: A man fled after a robbery. Officers found the suspect held up in a house. LAPD snipers shot and killed him. http://ktla.com/2014/01/14/man-barricades-himself-inside-south-l-a-home-after-robbery/#axzz2qQObbRqN</v>
      </c>
      <c r="V1064" s="98"/>
      <c r="W1064" s="109">
        <v>1070.0999999999999</v>
      </c>
      <c r="X1064" s="109"/>
      <c r="Y1064" s="109"/>
      <c r="Z1064" s="109"/>
      <c r="AA1064" s="109"/>
      <c r="AB1064" s="109"/>
      <c r="AC1064" s="113"/>
      <c r="AD1064" s="29"/>
      <c r="AE1064" s="29"/>
      <c r="AF1064" s="29"/>
      <c r="AG1064" s="65"/>
    </row>
    <row r="1065" spans="1:33" ht="12">
      <c r="A1065" s="30">
        <v>41912</v>
      </c>
      <c r="B1065" s="109" t="s">
        <v>6962</v>
      </c>
      <c r="C1065" s="121">
        <v>68</v>
      </c>
      <c r="D1065" s="109" t="s">
        <v>23</v>
      </c>
      <c r="E1065" s="109" t="s">
        <v>40</v>
      </c>
      <c r="F1065" s="109" t="s">
        <v>6963</v>
      </c>
      <c r="G1065" s="42">
        <v>41653</v>
      </c>
      <c r="H1065" s="109" t="s">
        <v>6964</v>
      </c>
      <c r="I1065" s="109" t="s">
        <v>6965</v>
      </c>
      <c r="J1065" s="109" t="s">
        <v>1103</v>
      </c>
      <c r="K1065" s="98" t="s">
        <v>6966</v>
      </c>
      <c r="L1065" s="109" t="s">
        <v>6967</v>
      </c>
      <c r="M1065" s="109" t="s">
        <v>6968</v>
      </c>
      <c r="N1065" s="109" t="s">
        <v>32</v>
      </c>
      <c r="O1065" s="109" t="s">
        <v>6969</v>
      </c>
      <c r="P1065" s="109" t="s">
        <v>58</v>
      </c>
      <c r="Q1065" s="109" t="s">
        <v>6970</v>
      </c>
      <c r="R1065" s="109" t="s">
        <v>80</v>
      </c>
      <c r="S1065" s="122" t="s">
        <v>769</v>
      </c>
      <c r="T1065" s="31"/>
      <c r="U1065" s="109" t="str">
        <f t="shared" si="16"/>
        <v>41653: Marble, drunk, pointed his pistol in officers' direction - prompting officers to shoot and kill Marble. http://www.mlive.com/news/muskegon/index.ssf/2014/02/troopers_fatal_shooting_of_mas.html</v>
      </c>
      <c r="V1065" s="98"/>
      <c r="W1065" s="109">
        <v>1071.0999999999999</v>
      </c>
      <c r="X1065" s="109"/>
      <c r="Y1065" s="109"/>
      <c r="Z1065" s="109"/>
      <c r="AA1065" s="109"/>
      <c r="AB1065" s="109"/>
      <c r="AC1065" s="113"/>
      <c r="AD1065" s="29"/>
      <c r="AE1065" s="29"/>
      <c r="AF1065" s="29"/>
      <c r="AG1065" s="65"/>
    </row>
    <row r="1066" spans="1:33" ht="12">
      <c r="A1066" s="30">
        <v>41912</v>
      </c>
      <c r="B1066" s="109" t="s">
        <v>6971</v>
      </c>
      <c r="C1066" s="121">
        <v>30</v>
      </c>
      <c r="D1066" s="109" t="s">
        <v>23</v>
      </c>
      <c r="E1066" s="109" t="s">
        <v>24</v>
      </c>
      <c r="F1066" s="109" t="s">
        <v>6972</v>
      </c>
      <c r="G1066" s="42">
        <v>41653</v>
      </c>
      <c r="H1066" s="109" t="s">
        <v>6973</v>
      </c>
      <c r="I1066" s="109" t="s">
        <v>6974</v>
      </c>
      <c r="J1066" s="109" t="s">
        <v>28</v>
      </c>
      <c r="K1066" s="98" t="s">
        <v>6975</v>
      </c>
      <c r="L1066" s="109" t="s">
        <v>6976</v>
      </c>
      <c r="M1066" s="109" t="s">
        <v>6977</v>
      </c>
      <c r="N1066" s="109" t="s">
        <v>32</v>
      </c>
      <c r="O1066" s="109" t="s">
        <v>6978</v>
      </c>
      <c r="P1066" s="109" t="s">
        <v>760</v>
      </c>
      <c r="Q1066" s="109" t="s">
        <v>6979</v>
      </c>
      <c r="R1066" s="109" t="s">
        <v>80</v>
      </c>
      <c r="S1066" s="122" t="s">
        <v>769</v>
      </c>
      <c r="T1066" s="31"/>
      <c r="U1066" s="109" t="str">
        <f t="shared" si="16"/>
        <v>41653: Deputies arrived at Hill's residence. Hill manually opened the garage and raised a gun towards deputies prompting them to shoot and kill Hill. http://www.wptv.com/news/state/gregory-vaughn-hill-jr-fort-pierce-man-ided-in-fatal-deputy-involved-shooting</v>
      </c>
      <c r="V1066" s="98"/>
      <c r="W1066" s="109">
        <v>1072.0999999999999</v>
      </c>
      <c r="X1066" s="109"/>
      <c r="Y1066" s="109"/>
      <c r="Z1066" s="109"/>
      <c r="AA1066" s="109"/>
      <c r="AB1066" s="109"/>
      <c r="AC1066" s="113"/>
      <c r="AD1066" s="29"/>
      <c r="AE1066" s="29"/>
      <c r="AF1066" s="29"/>
      <c r="AG1066" s="65"/>
    </row>
    <row r="1067" spans="1:33" ht="12">
      <c r="A1067" s="30">
        <v>41912</v>
      </c>
      <c r="B1067" s="109" t="s">
        <v>6980</v>
      </c>
      <c r="C1067" s="121">
        <v>47</v>
      </c>
      <c r="D1067" s="109" t="s">
        <v>23</v>
      </c>
      <c r="E1067" s="109" t="s">
        <v>82</v>
      </c>
      <c r="F1067" s="109"/>
      <c r="G1067" s="42">
        <v>41646</v>
      </c>
      <c r="H1067" s="109" t="s">
        <v>6981</v>
      </c>
      <c r="I1067" s="109" t="s">
        <v>294</v>
      </c>
      <c r="J1067" s="109" t="s">
        <v>28</v>
      </c>
      <c r="K1067" s="98" t="s">
        <v>4983</v>
      </c>
      <c r="L1067" s="109" t="s">
        <v>4984</v>
      </c>
      <c r="M1067" s="109" t="s">
        <v>6982</v>
      </c>
      <c r="N1067" s="109" t="s">
        <v>32</v>
      </c>
      <c r="O1067" s="109" t="s">
        <v>6983</v>
      </c>
      <c r="P1067" s="109" t="s">
        <v>58</v>
      </c>
      <c r="Q1067" s="109" t="s">
        <v>6984</v>
      </c>
      <c r="R1067" s="109" t="s">
        <v>80</v>
      </c>
      <c r="S1067" s="122" t="s">
        <v>6985</v>
      </c>
      <c r="T1067" s="31"/>
      <c r="U1067" s="109" t="str">
        <f t="shared" si="16"/>
        <v>41646: 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 http://www.wftv.com/news/news/local/one-dead-after-officer-involved-shooting-leesburg/ncfjT/</v>
      </c>
      <c r="V1067" s="98"/>
      <c r="W1067" s="109">
        <v>1073.0999999999999</v>
      </c>
      <c r="X1067" s="109"/>
      <c r="Y1067" s="109"/>
      <c r="Z1067" s="109"/>
      <c r="AA1067" s="109"/>
      <c r="AB1067" s="109"/>
      <c r="AC1067" s="113"/>
      <c r="AD1067" s="29"/>
      <c r="AE1067" s="29"/>
      <c r="AF1067" s="29"/>
      <c r="AG1067" s="65"/>
    </row>
    <row r="1068" spans="1:33" ht="12">
      <c r="A1068" s="30">
        <v>41912</v>
      </c>
      <c r="B1068" s="109" t="s">
        <v>6986</v>
      </c>
      <c r="C1068" s="121">
        <v>22</v>
      </c>
      <c r="D1068" s="109" t="s">
        <v>23</v>
      </c>
      <c r="E1068" s="109" t="s">
        <v>40</v>
      </c>
      <c r="F1068" s="109" t="s">
        <v>6987</v>
      </c>
      <c r="G1068" s="42">
        <v>41654</v>
      </c>
      <c r="H1068" s="109" t="s">
        <v>6988</v>
      </c>
      <c r="I1068" s="109" t="s">
        <v>6169</v>
      </c>
      <c r="J1068" s="109" t="s">
        <v>233</v>
      </c>
      <c r="K1068" s="98" t="s">
        <v>6989</v>
      </c>
      <c r="L1068" s="109" t="s">
        <v>6169</v>
      </c>
      <c r="M1068" s="109" t="s">
        <v>6990</v>
      </c>
      <c r="N1068" s="109" t="s">
        <v>32</v>
      </c>
      <c r="O1068" s="109" t="s">
        <v>6991</v>
      </c>
      <c r="P1068" s="109" t="s">
        <v>58</v>
      </c>
      <c r="Q1068" s="109" t="s">
        <v>6992</v>
      </c>
      <c r="R1068" s="109" t="s">
        <v>36</v>
      </c>
      <c r="S1068" s="122" t="s">
        <v>769</v>
      </c>
      <c r="T1068" s="31"/>
      <c r="U1068" s="109" t="str">
        <f t="shared" si="16"/>
        <v>41654: Bair walked in a Martin's Grocery and shot and killed two people. Police were n the area and responded within 3 minutes. they shot and killed Bair when they arrived. http://www.nydailynews.com/news/national/3-dead-including-gunman-indiana-supermarket-shooting-article-1.1581555</v>
      </c>
      <c r="V1068" s="98"/>
      <c r="W1068" s="109">
        <v>1074.0999999999999</v>
      </c>
      <c r="X1068" s="109"/>
      <c r="Y1068" s="109"/>
      <c r="Z1068" s="109"/>
      <c r="AA1068" s="109"/>
      <c r="AB1068" s="109"/>
      <c r="AC1068" s="113"/>
      <c r="AD1068" s="29"/>
      <c r="AE1068" s="29"/>
      <c r="AF1068" s="29"/>
      <c r="AG1068" s="65"/>
    </row>
    <row r="1069" spans="1:33" ht="12">
      <c r="A1069" s="30">
        <v>41912</v>
      </c>
      <c r="B1069" s="109" t="s">
        <v>6993</v>
      </c>
      <c r="C1069" s="121">
        <v>75</v>
      </c>
      <c r="D1069" s="109" t="s">
        <v>23</v>
      </c>
      <c r="E1069" s="109" t="s">
        <v>82</v>
      </c>
      <c r="F1069" s="109"/>
      <c r="G1069" s="42">
        <v>41654</v>
      </c>
      <c r="H1069" s="109" t="s">
        <v>6994</v>
      </c>
      <c r="I1069" s="109" t="s">
        <v>6995</v>
      </c>
      <c r="J1069" s="109" t="s">
        <v>1103</v>
      </c>
      <c r="K1069" s="98" t="s">
        <v>6996</v>
      </c>
      <c r="L1069" s="109" t="s">
        <v>6997</v>
      </c>
      <c r="M1069" s="109" t="s">
        <v>6968</v>
      </c>
      <c r="N1069" s="109" t="s">
        <v>32</v>
      </c>
      <c r="O1069" s="109" t="s">
        <v>6998</v>
      </c>
      <c r="P1069" s="109" t="s">
        <v>760</v>
      </c>
      <c r="Q1069" s="109" t="s">
        <v>6999</v>
      </c>
      <c r="R1069" s="109" t="s">
        <v>80</v>
      </c>
      <c r="S1069" s="122" t="s">
        <v>769</v>
      </c>
      <c r="T1069" s="31"/>
      <c r="U1069" s="109" t="str">
        <f t="shared" si="16"/>
        <v>41654: Police arrived to a domestic violence situation.A 75-year-old resident came out on the porch with a handgun. Officers told him to put it down, he refused and was shot and killed. http://www.mlive.com/news/bay-city/index.ssf/2014/01/police_shoot_kill_75-year-old.html</v>
      </c>
      <c r="V1069" s="98"/>
      <c r="W1069" s="109">
        <v>1075.0999999999999</v>
      </c>
      <c r="X1069" s="109"/>
      <c r="Y1069" s="109"/>
      <c r="Z1069" s="109"/>
      <c r="AA1069" s="109"/>
      <c r="AB1069" s="109"/>
      <c r="AC1069" s="113"/>
      <c r="AD1069" s="29"/>
      <c r="AE1069" s="29"/>
      <c r="AF1069" s="29"/>
      <c r="AG1069" s="65"/>
    </row>
    <row r="1070" spans="1:33" ht="12">
      <c r="A1070" s="30">
        <v>41912</v>
      </c>
      <c r="B1070" s="109" t="s">
        <v>7000</v>
      </c>
      <c r="C1070" s="121">
        <v>19</v>
      </c>
      <c r="D1070" s="109" t="s">
        <v>23</v>
      </c>
      <c r="E1070" s="109" t="s">
        <v>24</v>
      </c>
      <c r="F1070" s="109" t="s">
        <v>7001</v>
      </c>
      <c r="G1070" s="42">
        <v>41655</v>
      </c>
      <c r="H1070" s="109" t="s">
        <v>7002</v>
      </c>
      <c r="I1070" s="109" t="s">
        <v>7003</v>
      </c>
      <c r="J1070" s="109" t="s">
        <v>482</v>
      </c>
      <c r="K1070" s="98" t="s">
        <v>7004</v>
      </c>
      <c r="L1070" s="109" t="s">
        <v>7005</v>
      </c>
      <c r="M1070" s="109" t="s">
        <v>7006</v>
      </c>
      <c r="N1070" s="109" t="s">
        <v>32</v>
      </c>
      <c r="O1070" s="109" t="s">
        <v>7007</v>
      </c>
      <c r="P1070" s="109" t="s">
        <v>58</v>
      </c>
      <c r="Q1070" s="109" t="s">
        <v>7008</v>
      </c>
      <c r="R1070" s="109" t="s">
        <v>80</v>
      </c>
      <c r="S1070" s="122">
        <v>1208</v>
      </c>
      <c r="T1070" s="31"/>
      <c r="U1070" s="109" t="str">
        <f t="shared" si="16"/>
        <v>41655: Jackson was responsible for a string of robberies. Police were on his tail when Jackson shot at them, prompting them to fire back, killing Jackson http://www.cbsnews.com/news/teen-who-shot-4-including-2-atf-agents-is-killed-by-cops-they-say/</v>
      </c>
      <c r="V1070" s="98"/>
      <c r="W1070" s="109">
        <v>1076.0999999999999</v>
      </c>
      <c r="X1070" s="109"/>
      <c r="Y1070" s="109"/>
      <c r="Z1070" s="109"/>
      <c r="AA1070" s="109"/>
      <c r="AB1070" s="109"/>
      <c r="AC1070" s="113"/>
      <c r="AD1070" s="29"/>
      <c r="AE1070" s="29"/>
      <c r="AF1070" s="29"/>
      <c r="AG1070" s="65"/>
    </row>
    <row r="1071" spans="1:33" ht="12">
      <c r="A1071" s="30">
        <v>41913</v>
      </c>
      <c r="B1071" s="109" t="s">
        <v>7009</v>
      </c>
      <c r="C1071" s="121">
        <v>44</v>
      </c>
      <c r="D1071" s="109" t="s">
        <v>23</v>
      </c>
      <c r="E1071" s="109" t="s">
        <v>82</v>
      </c>
      <c r="F1071" s="109"/>
      <c r="G1071" s="42">
        <v>37340</v>
      </c>
      <c r="H1071" s="109" t="s">
        <v>7010</v>
      </c>
      <c r="I1071" s="109" t="s">
        <v>7011</v>
      </c>
      <c r="J1071" s="109" t="s">
        <v>152</v>
      </c>
      <c r="K1071" s="98" t="s">
        <v>7012</v>
      </c>
      <c r="L1071" s="109" t="s">
        <v>5826</v>
      </c>
      <c r="M1071" s="109" t="s">
        <v>7013</v>
      </c>
      <c r="N1071" s="109" t="s">
        <v>32</v>
      </c>
      <c r="O1071" s="109" t="s">
        <v>7014</v>
      </c>
      <c r="P1071" s="109" t="s">
        <v>760</v>
      </c>
      <c r="Q1071" s="109" t="s">
        <v>7015</v>
      </c>
      <c r="R1071" s="109" t="s">
        <v>80</v>
      </c>
      <c r="S1071" s="122" t="s">
        <v>5119</v>
      </c>
      <c r="T1071" s="31"/>
      <c r="U1071" s="109" t="str">
        <f t="shared" si="16"/>
        <v>37340: A married insurance underwriter with two children, Clune robbed a bank with a toy gun and led police on a roughly 30-mile chase through upstate New York. At its close at a rural highway intersection he refused to cooperate with police and was fatally shot. http://albarchive.merlinone.net/scripts/foxisapi.dll/wmsql.wm.request?oneimage&amp;imageid=6165223</v>
      </c>
      <c r="V1071" s="98"/>
      <c r="W1071" s="109">
        <v>1077.0999999999999</v>
      </c>
      <c r="X1071" s="109"/>
      <c r="Y1071" s="109"/>
      <c r="Z1071" s="109"/>
      <c r="AA1071" s="109"/>
      <c r="AB1071" s="109"/>
      <c r="AC1071" s="113"/>
      <c r="AD1071" s="29"/>
      <c r="AE1071" s="29"/>
      <c r="AF1071" s="29"/>
      <c r="AG1071" s="65"/>
    </row>
    <row r="1072" spans="1:33" ht="12">
      <c r="A1072" s="30">
        <v>41913</v>
      </c>
      <c r="B1072" s="109" t="s">
        <v>7016</v>
      </c>
      <c r="C1072" s="121">
        <v>52</v>
      </c>
      <c r="D1072" s="109" t="s">
        <v>23</v>
      </c>
      <c r="E1072" s="109" t="s">
        <v>82</v>
      </c>
      <c r="F1072" s="109"/>
      <c r="G1072" s="42">
        <v>39082</v>
      </c>
      <c r="H1072" s="109" t="s">
        <v>7017</v>
      </c>
      <c r="I1072" s="109" t="s">
        <v>7018</v>
      </c>
      <c r="J1072" s="109" t="s">
        <v>152</v>
      </c>
      <c r="K1072" s="98" t="s">
        <v>7019</v>
      </c>
      <c r="L1072" s="109" t="s">
        <v>5299</v>
      </c>
      <c r="M1072" s="109" t="s">
        <v>7020</v>
      </c>
      <c r="N1072" s="109" t="s">
        <v>32</v>
      </c>
      <c r="O1072" s="109" t="s">
        <v>7021</v>
      </c>
      <c r="P1072" s="109" t="s">
        <v>760</v>
      </c>
      <c r="Q1072" s="109" t="s">
        <v>7022</v>
      </c>
      <c r="R1072" s="109" t="s">
        <v>100</v>
      </c>
      <c r="S1072" s="122" t="s">
        <v>5119</v>
      </c>
      <c r="T1072" s="31"/>
      <c r="U1072" s="109" t="str">
        <f t="shared" si="16"/>
        <v>39082: Neighbors, identifying Duchnik as mentally ill and off his medication, complained that he'd been threatening people. Two deputies met Duchnik on the steep driveway of his mothers house, where he produced an 8-inch knife and began lunging at the officers. He was shot to death. http://www.realpolice.net/forums/officer-down-47/62966-deputy-shoots-kills-springville-ny-man-after-knife-attack.html</v>
      </c>
      <c r="V1072" s="98"/>
      <c r="W1072" s="109">
        <v>1078.0999999999999</v>
      </c>
      <c r="X1072" s="109"/>
      <c r="Y1072" s="109"/>
      <c r="Z1072" s="109"/>
      <c r="AA1072" s="109"/>
      <c r="AB1072" s="109"/>
      <c r="AC1072" s="113"/>
      <c r="AD1072" s="29"/>
      <c r="AE1072" s="29"/>
      <c r="AF1072" s="29"/>
      <c r="AG1072" s="65"/>
    </row>
    <row r="1073" spans="1:33" ht="12">
      <c r="A1073" s="30">
        <v>41913</v>
      </c>
      <c r="B1073" s="109" t="s">
        <v>7023</v>
      </c>
      <c r="C1073" s="121">
        <v>39</v>
      </c>
      <c r="D1073" s="109" t="s">
        <v>23</v>
      </c>
      <c r="E1073" s="109" t="s">
        <v>40</v>
      </c>
      <c r="F1073" s="109" t="s">
        <v>7024</v>
      </c>
      <c r="G1073" s="42">
        <v>39646</v>
      </c>
      <c r="H1073" s="109" t="s">
        <v>7025</v>
      </c>
      <c r="I1073" s="109" t="s">
        <v>1479</v>
      </c>
      <c r="J1073" s="109" t="s">
        <v>152</v>
      </c>
      <c r="K1073" s="98" t="s">
        <v>7026</v>
      </c>
      <c r="L1073" s="109" t="s">
        <v>1481</v>
      </c>
      <c r="M1073" s="109" t="s">
        <v>313</v>
      </c>
      <c r="N1073" s="109" t="s">
        <v>32</v>
      </c>
      <c r="O1073" s="109" t="s">
        <v>7027</v>
      </c>
      <c r="P1073" s="109" t="s">
        <v>760</v>
      </c>
      <c r="Q1073" s="109" t="s">
        <v>7028</v>
      </c>
      <c r="R1073" s="109" t="s">
        <v>80</v>
      </c>
      <c r="S1073" s="122" t="s">
        <v>5119</v>
      </c>
      <c r="T1073" s="31"/>
      <c r="U1073" s="109" t="str">
        <f t="shared" si="16"/>
        <v>39646: Two NYPD officers were flagged down by a woman in a taxi, then accompanied her to a nearby apartment to retrieve her possessions from a bad domestic situation. Inside Parris shouted that he wouldn't open the door, then emerged wielding a large knife. Parris explicitly threatened the officers and advanced to within three feet before being fatally shot. http://www.nydailynews.com/news/crime/knife-psycho-killed-cops-bipolar-article-1.348179</v>
      </c>
      <c r="V1073" s="98"/>
      <c r="W1073" s="109">
        <v>1079.0999999999999</v>
      </c>
      <c r="X1073" s="109"/>
      <c r="Y1073" s="109"/>
      <c r="Z1073" s="109"/>
      <c r="AA1073" s="109"/>
      <c r="AB1073" s="109"/>
      <c r="AC1073" s="113"/>
      <c r="AD1073" s="29"/>
      <c r="AE1073" s="29"/>
      <c r="AF1073" s="29"/>
      <c r="AG1073" s="65"/>
    </row>
    <row r="1074" spans="1:33" ht="12">
      <c r="A1074" s="30">
        <v>41913</v>
      </c>
      <c r="B1074" s="109" t="s">
        <v>7029</v>
      </c>
      <c r="C1074" s="121">
        <v>41</v>
      </c>
      <c r="D1074" s="109" t="s">
        <v>23</v>
      </c>
      <c r="E1074" s="109" t="s">
        <v>40</v>
      </c>
      <c r="F1074" s="109" t="s">
        <v>7030</v>
      </c>
      <c r="G1074" s="42">
        <v>41658</v>
      </c>
      <c r="H1074" s="109" t="s">
        <v>7031</v>
      </c>
      <c r="I1074" s="109" t="s">
        <v>7032</v>
      </c>
      <c r="J1074" s="109" t="s">
        <v>143</v>
      </c>
      <c r="K1074" s="98" t="s">
        <v>7033</v>
      </c>
      <c r="L1074" s="109" t="s">
        <v>7034</v>
      </c>
      <c r="M1074" s="109" t="s">
        <v>5163</v>
      </c>
      <c r="N1074" s="109" t="s">
        <v>32</v>
      </c>
      <c r="O1074" s="109" t="s">
        <v>7035</v>
      </c>
      <c r="P1074" s="109" t="s">
        <v>760</v>
      </c>
      <c r="Q1074" s="109" t="s">
        <v>7036</v>
      </c>
      <c r="R1074" s="109" t="s">
        <v>36</v>
      </c>
      <c r="S1074" s="122" t="s">
        <v>769</v>
      </c>
      <c r="T1074" s="31"/>
      <c r="U1074" s="109" t="str">
        <f t="shared" si="16"/>
        <v>41658: Golden was shot to death by a state trooper after he slashed a woman's throat. http://www.post-gazette.com/local/east/2014/01/19/Westmoreland-County-authorities-converge-on-attempted-homicide-scene/stories/201401190201</v>
      </c>
      <c r="V1074" s="98"/>
      <c r="W1074" s="109">
        <v>1080.0999999999999</v>
      </c>
      <c r="X1074" s="109"/>
      <c r="Y1074" s="109"/>
      <c r="Z1074" s="109"/>
      <c r="AA1074" s="109"/>
      <c r="AB1074" s="109"/>
      <c r="AC1074" s="113"/>
      <c r="AD1074" s="29"/>
      <c r="AE1074" s="29"/>
      <c r="AF1074" s="29"/>
      <c r="AG1074" s="65"/>
    </row>
    <row r="1075" spans="1:33" ht="12">
      <c r="A1075" s="30">
        <v>41913</v>
      </c>
      <c r="B1075" s="109" t="s">
        <v>7037</v>
      </c>
      <c r="C1075" s="121">
        <v>28</v>
      </c>
      <c r="D1075" s="109" t="s">
        <v>23</v>
      </c>
      <c r="E1075" s="109" t="s">
        <v>82</v>
      </c>
      <c r="F1075" s="109"/>
      <c r="G1075" s="42">
        <v>37393</v>
      </c>
      <c r="H1075" s="109" t="s">
        <v>7038</v>
      </c>
      <c r="I1075" s="109" t="s">
        <v>7039</v>
      </c>
      <c r="J1075" s="109" t="s">
        <v>152</v>
      </c>
      <c r="K1075" s="98" t="s">
        <v>7040</v>
      </c>
      <c r="L1075" s="109" t="s">
        <v>2146</v>
      </c>
      <c r="M1075" s="109" t="s">
        <v>595</v>
      </c>
      <c r="N1075" s="109" t="s">
        <v>32</v>
      </c>
      <c r="O1075" s="109" t="s">
        <v>7041</v>
      </c>
      <c r="P1075" s="109" t="s">
        <v>760</v>
      </c>
      <c r="Q1075" s="109" t="s">
        <v>7042</v>
      </c>
      <c r="R1075" s="109" t="s">
        <v>80</v>
      </c>
      <c r="S1075" s="122" t="s">
        <v>5119</v>
      </c>
      <c r="T1075" s="31"/>
      <c r="U1075" s="109" t="str">
        <f t="shared" si="16"/>
        <v>37393: A 6 a.m. para-military drug raid on Rasanen's secluded rental house ended up with the accused mid-level drug dealer fatally shot in the chest at point-blank range as he either charged the police (according to the police) or simply sat up in bed (according to an eyewitness). http://www.nytimes.com/2002/05/18/nyregion/police-kill-drug-suspect-in-raid-saying-he-charged-at-troopers.html</v>
      </c>
      <c r="V1075" s="98"/>
      <c r="W1075" s="109">
        <v>1081.0999999999999</v>
      </c>
      <c r="X1075" s="109"/>
      <c r="Y1075" s="109"/>
      <c r="Z1075" s="109"/>
      <c r="AA1075" s="109"/>
      <c r="AB1075" s="109"/>
      <c r="AC1075" s="113"/>
      <c r="AD1075" s="29"/>
      <c r="AE1075" s="29"/>
      <c r="AF1075" s="29"/>
      <c r="AG1075" s="65"/>
    </row>
    <row r="1076" spans="1:33" ht="12">
      <c r="A1076" s="30">
        <v>41913</v>
      </c>
      <c r="B1076" s="109" t="s">
        <v>7043</v>
      </c>
      <c r="C1076" s="121">
        <v>20</v>
      </c>
      <c r="D1076" s="109" t="s">
        <v>23</v>
      </c>
      <c r="E1076" s="109" t="s">
        <v>82</v>
      </c>
      <c r="F1076" s="109"/>
      <c r="G1076" s="42">
        <v>37365</v>
      </c>
      <c r="H1076" s="109" t="s">
        <v>7044</v>
      </c>
      <c r="I1076" s="109" t="s">
        <v>7045</v>
      </c>
      <c r="J1076" s="109" t="s">
        <v>152</v>
      </c>
      <c r="K1076" s="98" t="s">
        <v>7046</v>
      </c>
      <c r="L1076" s="109" t="s">
        <v>2146</v>
      </c>
      <c r="M1076" s="109" t="s">
        <v>5322</v>
      </c>
      <c r="N1076" s="109" t="s">
        <v>32</v>
      </c>
      <c r="O1076" s="109" t="s">
        <v>7047</v>
      </c>
      <c r="P1076" s="109" t="s">
        <v>760</v>
      </c>
      <c r="Q1076" s="109" t="s">
        <v>7048</v>
      </c>
      <c r="R1076" s="109" t="s">
        <v>80</v>
      </c>
      <c r="S1076" s="122" t="s">
        <v>5119</v>
      </c>
      <c r="T1076" s="31"/>
      <c r="U1076" s="109" t="str">
        <f t="shared" si="16"/>
        <v>37365: Uninvolved bystander Colon was fatally shot in the head as a Suffolk County drug-raid team member tripped and fired his weapon. Officers acknowledged it as a tragic accident and proceeded with the raid. They uncovered eight ounces of marijuana. http://www.nytimes.com/2002/04/22/nyregion/fatal-shooting-of-suffolk-man-was-an-accident-police-say.html</v>
      </c>
      <c r="V1076" s="98"/>
      <c r="W1076" s="109">
        <v>1082.0999999999999</v>
      </c>
      <c r="X1076" s="109"/>
      <c r="Y1076" s="109"/>
      <c r="Z1076" s="109"/>
      <c r="AA1076" s="109"/>
      <c r="AB1076" s="109"/>
      <c r="AC1076" s="113"/>
      <c r="AD1076" s="29"/>
      <c r="AE1076" s="29"/>
      <c r="AF1076" s="29"/>
      <c r="AG1076" s="65"/>
    </row>
    <row r="1077" spans="1:33" ht="12">
      <c r="A1077" s="30">
        <v>41913</v>
      </c>
      <c r="B1077" s="109" t="s">
        <v>7049</v>
      </c>
      <c r="C1077" s="121">
        <v>21</v>
      </c>
      <c r="D1077" s="109" t="s">
        <v>23</v>
      </c>
      <c r="E1077" s="109" t="s">
        <v>24</v>
      </c>
      <c r="F1077" s="109" t="s">
        <v>7050</v>
      </c>
      <c r="G1077" s="42">
        <v>40754</v>
      </c>
      <c r="H1077" s="109" t="s">
        <v>7051</v>
      </c>
      <c r="I1077" s="109" t="s">
        <v>6861</v>
      </c>
      <c r="J1077" s="109" t="s">
        <v>152</v>
      </c>
      <c r="K1077" s="98" t="s">
        <v>6862</v>
      </c>
      <c r="L1077" s="109" t="s">
        <v>5403</v>
      </c>
      <c r="M1077" s="109" t="s">
        <v>6863</v>
      </c>
      <c r="N1077" s="109" t="s">
        <v>32</v>
      </c>
      <c r="O1077" s="109" t="s">
        <v>7052</v>
      </c>
      <c r="P1077" s="109" t="s">
        <v>58</v>
      </c>
      <c r="Q1077" s="109" t="s">
        <v>7053</v>
      </c>
      <c r="R1077" s="109" t="s">
        <v>80</v>
      </c>
      <c r="S1077" s="122" t="s">
        <v>5119</v>
      </c>
      <c r="T1077" s="31"/>
      <c r="U1077" s="109" t="str">
        <f t="shared" si="16"/>
        <v>40754: Smith was reportedly a suspect in a previous investigation, and a passenger in a car pulled over in a traffic stop at 2:45 a.m. Smith was uncooperative, attempted to flee on foot, was not subdued by a Taser, and then was fatally shot. The shooting was ruled justified although the shot entered the back of his head. http://www.syracuse.com/news/index.ssf/2011/08/syracuse_police_officer_justif.html</v>
      </c>
      <c r="V1077" s="98"/>
      <c r="W1077" s="109">
        <v>1083.0999999999999</v>
      </c>
      <c r="X1077" s="109"/>
      <c r="Y1077" s="109"/>
      <c r="Z1077" s="109"/>
      <c r="AA1077" s="109"/>
      <c r="AB1077" s="109"/>
      <c r="AC1077" s="113"/>
      <c r="AD1077" s="29"/>
      <c r="AE1077" s="29"/>
      <c r="AF1077" s="29"/>
      <c r="AG1077" s="65"/>
    </row>
    <row r="1078" spans="1:33" ht="12">
      <c r="A1078" s="30">
        <v>41913</v>
      </c>
      <c r="B1078" s="109" t="s">
        <v>7054</v>
      </c>
      <c r="C1078" s="121">
        <v>31</v>
      </c>
      <c r="D1078" s="109" t="s">
        <v>23</v>
      </c>
      <c r="E1078" s="109" t="s">
        <v>173</v>
      </c>
      <c r="F1078" s="109" t="s">
        <v>7055</v>
      </c>
      <c r="G1078" s="42">
        <v>40396</v>
      </c>
      <c r="H1078" s="109" t="s">
        <v>7056</v>
      </c>
      <c r="I1078" s="109" t="s">
        <v>6861</v>
      </c>
      <c r="J1078" s="109" t="s">
        <v>152</v>
      </c>
      <c r="K1078" s="98" t="s">
        <v>7057</v>
      </c>
      <c r="L1078" s="109" t="s">
        <v>5403</v>
      </c>
      <c r="M1078" s="109" t="s">
        <v>7058</v>
      </c>
      <c r="N1078" s="109" t="s">
        <v>474</v>
      </c>
      <c r="O1078" s="109" t="s">
        <v>7059</v>
      </c>
      <c r="P1078" s="109" t="s">
        <v>760</v>
      </c>
      <c r="Q1078" s="109" t="s">
        <v>7060</v>
      </c>
      <c r="R1078" s="109" t="s">
        <v>80</v>
      </c>
      <c r="S1078" s="122" t="s">
        <v>5119</v>
      </c>
      <c r="T1078" s="31"/>
      <c r="U1078" s="109" t="str">
        <f t="shared" si="16"/>
        <v>40396: Pinet had been arrested and held on attempted burglary, but uncharged. In a struggle with deputies he had a "spit mask" put on his face, which was incorrectly adjusted. In combination with the position of his body it impaired his ability to breathe. A county video recorded his suffocation. http://www.syracuse.com/news/index.ssf/2013/02/inmate_pinets_family_on_video.html</v>
      </c>
      <c r="V1078" s="98"/>
      <c r="W1078" s="109">
        <v>1084.0999999999999</v>
      </c>
      <c r="X1078" s="109"/>
      <c r="Y1078" s="109"/>
      <c r="Z1078" s="109"/>
      <c r="AA1078" s="109"/>
      <c r="AB1078" s="109"/>
      <c r="AC1078" s="113"/>
      <c r="AD1078" s="29"/>
      <c r="AE1078" s="29"/>
      <c r="AF1078" s="29"/>
      <c r="AG1078" s="65"/>
    </row>
    <row r="1079" spans="1:33" ht="12">
      <c r="A1079" s="30">
        <v>41913</v>
      </c>
      <c r="B1079" s="109" t="s">
        <v>7061</v>
      </c>
      <c r="C1079" s="121">
        <v>40</v>
      </c>
      <c r="D1079" s="109" t="s">
        <v>23</v>
      </c>
      <c r="E1079" s="109" t="s">
        <v>40</v>
      </c>
      <c r="F1079" s="109" t="s">
        <v>7062</v>
      </c>
      <c r="G1079" s="42">
        <v>40669</v>
      </c>
      <c r="H1079" s="109" t="s">
        <v>7063</v>
      </c>
      <c r="I1079" s="109" t="s">
        <v>6780</v>
      </c>
      <c r="J1079" s="109" t="s">
        <v>152</v>
      </c>
      <c r="K1079" s="98" t="s">
        <v>6781</v>
      </c>
      <c r="L1079" s="109" t="s">
        <v>2146</v>
      </c>
      <c r="M1079" s="109" t="s">
        <v>7064</v>
      </c>
      <c r="N1079" s="109" t="s">
        <v>262</v>
      </c>
      <c r="O1079" s="109" t="s">
        <v>7065</v>
      </c>
      <c r="P1079" s="109" t="s">
        <v>760</v>
      </c>
      <c r="Q1079" s="109" t="s">
        <v>7066</v>
      </c>
      <c r="R1079" s="109" t="s">
        <v>100</v>
      </c>
      <c r="S1079" s="122" t="s">
        <v>5119</v>
      </c>
      <c r="T1079" s="31"/>
      <c r="U1079" s="109" t="str">
        <f t="shared" si="16"/>
        <v>40669: Jailed but uncharged, McDonnell was denied his medication for a bipolar disorder for 18 hours, despite his family's attempts to provide it and communicate its urgency to officers. When he disrobed and flooded his own cell, he was tasered twice, then went into fatal respiratory distress. http://www.nydailynews.com/new-york/relatives-rip-cops-long-island-mans-dies-taser-gun-incident-article-1.143085</v>
      </c>
      <c r="V1079" s="98"/>
      <c r="W1079" s="109">
        <v>1085.0999999999999</v>
      </c>
      <c r="X1079" s="109"/>
      <c r="Y1079" s="109"/>
      <c r="Z1079" s="109"/>
      <c r="AA1079" s="109"/>
      <c r="AB1079" s="109"/>
      <c r="AC1079" s="113"/>
      <c r="AD1079" s="29"/>
      <c r="AE1079" s="29"/>
      <c r="AF1079" s="29"/>
      <c r="AG1079" s="65"/>
    </row>
    <row r="1080" spans="1:33" ht="12">
      <c r="A1080" s="30">
        <v>41913</v>
      </c>
      <c r="B1080" s="109" t="s">
        <v>7067</v>
      </c>
      <c r="C1080" s="121">
        <v>34</v>
      </c>
      <c r="D1080" s="109" t="s">
        <v>23</v>
      </c>
      <c r="E1080" s="109" t="s">
        <v>40</v>
      </c>
      <c r="F1080" s="109" t="s">
        <v>7068</v>
      </c>
      <c r="G1080" s="42">
        <v>41653</v>
      </c>
      <c r="H1080" s="109" t="s">
        <v>7069</v>
      </c>
      <c r="I1080" s="109" t="s">
        <v>1693</v>
      </c>
      <c r="J1080" s="109" t="s">
        <v>1694</v>
      </c>
      <c r="K1080" s="98" t="s">
        <v>7070</v>
      </c>
      <c r="L1080" s="109" t="s">
        <v>1693</v>
      </c>
      <c r="M1080" s="109" t="s">
        <v>1696</v>
      </c>
      <c r="N1080" s="109" t="s">
        <v>32</v>
      </c>
      <c r="O1080" s="109" t="s">
        <v>7071</v>
      </c>
      <c r="P1080" s="109" t="s">
        <v>58</v>
      </c>
      <c r="Q1080" s="109" t="s">
        <v>7072</v>
      </c>
      <c r="R1080" s="109" t="s">
        <v>80</v>
      </c>
      <c r="S1080" s="122" t="s">
        <v>769</v>
      </c>
      <c r="T1080" s="31"/>
      <c r="U1080" s="109" t="str">
        <f t="shared" si="16"/>
        <v>41653: Leroux held customers hostage in a 7-11. He tried to use a hostage as a human shield, but was gunned down. He died 3 days later from a gunshot wound to the neck. http://kdvr.com/2014/01/20/suspect-shot-in-7-eleven-hostage-situation-dies-of-wounds/</v>
      </c>
      <c r="V1080" s="98"/>
      <c r="W1080" s="109">
        <v>1086.0999999999999</v>
      </c>
      <c r="X1080" s="109"/>
      <c r="Y1080" s="109"/>
      <c r="Z1080" s="109"/>
      <c r="AA1080" s="109"/>
      <c r="AB1080" s="109"/>
      <c r="AC1080" s="113"/>
      <c r="AD1080" s="29"/>
      <c r="AE1080" s="29"/>
      <c r="AF1080" s="29"/>
      <c r="AG1080" s="65"/>
    </row>
    <row r="1081" spans="1:33" ht="12">
      <c r="A1081" s="30">
        <v>41913</v>
      </c>
      <c r="B1081" s="109" t="s">
        <v>7073</v>
      </c>
      <c r="C1081" s="121">
        <v>21</v>
      </c>
      <c r="D1081" s="109" t="s">
        <v>23</v>
      </c>
      <c r="E1081" s="109" t="s">
        <v>40</v>
      </c>
      <c r="F1081" s="109" t="s">
        <v>7074</v>
      </c>
      <c r="G1081" s="42">
        <v>40614</v>
      </c>
      <c r="H1081" s="109" t="s">
        <v>7075</v>
      </c>
      <c r="I1081" s="109" t="s">
        <v>7076</v>
      </c>
      <c r="J1081" s="109" t="s">
        <v>152</v>
      </c>
      <c r="K1081" s="98" t="s">
        <v>7077</v>
      </c>
      <c r="L1081" s="109" t="s">
        <v>7078</v>
      </c>
      <c r="M1081" s="109" t="s">
        <v>7079</v>
      </c>
      <c r="N1081" s="109" t="s">
        <v>32</v>
      </c>
      <c r="O1081" s="109" t="s">
        <v>7080</v>
      </c>
      <c r="P1081" s="109" t="s">
        <v>760</v>
      </c>
      <c r="Q1081" s="109" t="s">
        <v>7081</v>
      </c>
      <c r="R1081" s="109" t="s">
        <v>80</v>
      </c>
      <c r="S1081" s="122" t="s">
        <v>5119</v>
      </c>
      <c r="T1081" s="31"/>
      <c r="U1081" s="109" t="str">
        <f t="shared" si="16"/>
        <v>40614: Self-described Satanist and anarchist Anthony DiGeronimo ventured out onto a village main street wearing a mask and scratching cars with knives. He drew the attention of police, retreated into his parents' house, re-emerged threatening responding police with his knives, and was predictably shot to death. Meanwhile perhaps a total of twelve police from different agencies had responded. One retired officer shouted out "Gun!" on county officer Geoffrey Breitkopf and in the confusion he was also fatally shot. http://www.nytimes.com/2011/03/23/nyregion/23nassau.html?pagewanted=all</v>
      </c>
      <c r="V1081" s="98"/>
      <c r="W1081" s="109">
        <v>1087.0999999999999</v>
      </c>
      <c r="X1081" s="109"/>
      <c r="Y1081" s="109"/>
      <c r="Z1081" s="109"/>
      <c r="AA1081" s="109"/>
      <c r="AB1081" s="109"/>
      <c r="AC1081" s="113"/>
      <c r="AD1081" s="29"/>
      <c r="AE1081" s="29"/>
      <c r="AF1081" s="29"/>
      <c r="AG1081" s="65"/>
    </row>
    <row r="1082" spans="1:33" ht="12">
      <c r="A1082" s="30">
        <v>41913</v>
      </c>
      <c r="B1082" s="109" t="s">
        <v>7082</v>
      </c>
      <c r="C1082" s="121">
        <v>40</v>
      </c>
      <c r="D1082" s="109" t="s">
        <v>23</v>
      </c>
      <c r="E1082" s="109" t="s">
        <v>40</v>
      </c>
      <c r="F1082" s="109" t="s">
        <v>7083</v>
      </c>
      <c r="G1082" s="42">
        <v>40614</v>
      </c>
      <c r="H1082" s="109" t="s">
        <v>7075</v>
      </c>
      <c r="I1082" s="109" t="s">
        <v>7076</v>
      </c>
      <c r="J1082" s="109" t="s">
        <v>152</v>
      </c>
      <c r="K1082" s="98" t="s">
        <v>7077</v>
      </c>
      <c r="L1082" s="109" t="s">
        <v>7078</v>
      </c>
      <c r="M1082" s="109" t="s">
        <v>7079</v>
      </c>
      <c r="N1082" s="109" t="s">
        <v>32</v>
      </c>
      <c r="O1082" s="109" t="s">
        <v>7080</v>
      </c>
      <c r="P1082" s="109" t="s">
        <v>7084</v>
      </c>
      <c r="Q1082" s="109" t="s">
        <v>7081</v>
      </c>
      <c r="R1082" s="109" t="s">
        <v>80</v>
      </c>
      <c r="S1082" s="122" t="s">
        <v>5119</v>
      </c>
      <c r="T1082" s="31"/>
      <c r="U1082" s="109" t="str">
        <f t="shared" si="16"/>
        <v>40614: Self-described Satanist and anarchist Anthony DiGeronimo ventured out onto a village main street wearing a mask and scratching cars with knives. He drew the attention of police, retreated into his parents' house, re-emerged threatening responding police with his knives, and was predictably shot to death. Meanwhile perhaps a total of twelve police from different agencies had responded. One retired officer shouted out "Gun!" on county officer Geoffrey Breitkopf and in the confusion he was also fatally shot. http://www.nytimes.com/2011/03/23/nyregion/23nassau.html?pagewanted=all</v>
      </c>
      <c r="V1082" s="98"/>
      <c r="W1082" s="109">
        <v>1088.0999999999999</v>
      </c>
      <c r="X1082" s="109"/>
      <c r="Y1082" s="109"/>
      <c r="Z1082" s="109"/>
      <c r="AA1082" s="109"/>
      <c r="AB1082" s="109"/>
      <c r="AC1082" s="113"/>
      <c r="AD1082" s="29"/>
      <c r="AE1082" s="29"/>
      <c r="AF1082" s="29"/>
      <c r="AG1082" s="65"/>
    </row>
    <row r="1083" spans="1:33" ht="12">
      <c r="A1083" s="30">
        <v>41913</v>
      </c>
      <c r="B1083" s="109" t="s">
        <v>7085</v>
      </c>
      <c r="C1083" s="121">
        <v>35</v>
      </c>
      <c r="D1083" s="109" t="s">
        <v>23</v>
      </c>
      <c r="E1083" s="109" t="s">
        <v>40</v>
      </c>
      <c r="F1083" s="109" t="s">
        <v>7086</v>
      </c>
      <c r="G1083" s="42">
        <v>41660</v>
      </c>
      <c r="H1083" s="109" t="s">
        <v>7087</v>
      </c>
      <c r="I1083" s="109" t="s">
        <v>7088</v>
      </c>
      <c r="J1083" s="109" t="s">
        <v>1128</v>
      </c>
      <c r="K1083" s="98" t="s">
        <v>7089</v>
      </c>
      <c r="L1083" s="109" t="s">
        <v>7090</v>
      </c>
      <c r="M1083" s="109" t="s">
        <v>7091</v>
      </c>
      <c r="N1083" s="109" t="s">
        <v>32</v>
      </c>
      <c r="O1083" s="109" t="s">
        <v>7092</v>
      </c>
      <c r="P1083" s="109" t="s">
        <v>760</v>
      </c>
      <c r="Q1083" s="109" t="s">
        <v>7093</v>
      </c>
      <c r="R1083" s="109" t="s">
        <v>80</v>
      </c>
      <c r="S1083" s="122" t="s">
        <v>769</v>
      </c>
      <c r="T1083" s="31"/>
      <c r="U1083" s="109" t="str">
        <f t="shared" si="16"/>
        <v>41660: Layne opened fire on officers serving him a warrant. Officers retaliated by shooting and killing Layne. http://www.wdef.com/news/story/Sequatchie-Community-Mourns-Loss-Of-Josh-Layne/r6DlJk-F4kOv8aqGvHyA1g.cspx</v>
      </c>
      <c r="V1083" s="98"/>
      <c r="W1083" s="109">
        <v>1090.0999999999999</v>
      </c>
      <c r="X1083" s="109"/>
      <c r="Y1083" s="109"/>
      <c r="Z1083" s="109"/>
      <c r="AA1083" s="109"/>
      <c r="AB1083" s="109"/>
      <c r="AC1083" s="113"/>
      <c r="AD1083" s="29"/>
      <c r="AE1083" s="29"/>
      <c r="AF1083" s="29"/>
      <c r="AG1083" s="65"/>
    </row>
    <row r="1084" spans="1:33" ht="12">
      <c r="A1084" s="30">
        <v>41913</v>
      </c>
      <c r="B1084" s="109" t="s">
        <v>7094</v>
      </c>
      <c r="C1084" s="121">
        <v>43</v>
      </c>
      <c r="D1084" s="109" t="s">
        <v>23</v>
      </c>
      <c r="E1084" s="109" t="s">
        <v>40</v>
      </c>
      <c r="F1084" s="109" t="s">
        <v>7095</v>
      </c>
      <c r="G1084" s="42">
        <v>41661</v>
      </c>
      <c r="H1084" s="109" t="s">
        <v>7096</v>
      </c>
      <c r="I1084" s="109" t="s">
        <v>7097</v>
      </c>
      <c r="J1084" s="109" t="s">
        <v>1757</v>
      </c>
      <c r="K1084" s="98" t="s">
        <v>7098</v>
      </c>
      <c r="L1084" s="109" t="s">
        <v>1784</v>
      </c>
      <c r="M1084" s="109" t="s">
        <v>7099</v>
      </c>
      <c r="N1084" s="109" t="s">
        <v>32</v>
      </c>
      <c r="O1084" s="109" t="s">
        <v>7100</v>
      </c>
      <c r="P1084" s="109" t="s">
        <v>760</v>
      </c>
      <c r="Q1084" s="109" t="s">
        <v>7101</v>
      </c>
      <c r="R1084" s="109" t="s">
        <v>80</v>
      </c>
      <c r="S1084" s="122" t="s">
        <v>769</v>
      </c>
      <c r="T1084" s="31"/>
      <c r="U1084" s="109" t="str">
        <f t="shared" si="16"/>
        <v>41661: Powers attempted to kill off-duty deputy Eubanks. Eubanks fired his weapon in self-defense, killing Powers. http://www.tristatehomepage.com/story/man-dies-following-shootout-with-off-duty-hancock/d/story/3R_mG1yEmEilb0y8qvsfpA</v>
      </c>
      <c r="V1084" s="98"/>
      <c r="W1084" s="109">
        <v>1091.0999999999999</v>
      </c>
      <c r="X1084" s="109"/>
      <c r="Y1084" s="109"/>
      <c r="Z1084" s="109"/>
      <c r="AA1084" s="109"/>
      <c r="AB1084" s="109"/>
      <c r="AC1084" s="113"/>
      <c r="AD1084" s="29"/>
      <c r="AE1084" s="29"/>
      <c r="AF1084" s="29"/>
      <c r="AG1084" s="65"/>
    </row>
    <row r="1085" spans="1:33" ht="12">
      <c r="A1085" s="30">
        <v>41913</v>
      </c>
      <c r="B1085" s="109" t="s">
        <v>4728</v>
      </c>
      <c r="C1085" s="121" t="s">
        <v>36</v>
      </c>
      <c r="D1085" s="109" t="s">
        <v>23</v>
      </c>
      <c r="E1085" s="109" t="s">
        <v>82</v>
      </c>
      <c r="F1085" s="109"/>
      <c r="G1085" s="42">
        <v>41662</v>
      </c>
      <c r="H1085" s="109" t="s">
        <v>7102</v>
      </c>
      <c r="I1085" s="109" t="s">
        <v>347</v>
      </c>
      <c r="J1085" s="109" t="s">
        <v>213</v>
      </c>
      <c r="K1085" s="98" t="s">
        <v>7103</v>
      </c>
      <c r="L1085" s="109" t="s">
        <v>819</v>
      </c>
      <c r="M1085" s="109" t="s">
        <v>829</v>
      </c>
      <c r="N1085" s="109" t="s">
        <v>32</v>
      </c>
      <c r="O1085" s="109" t="s">
        <v>7104</v>
      </c>
      <c r="P1085" s="109" t="s">
        <v>760</v>
      </c>
      <c r="Q1085" s="109" t="s">
        <v>7105</v>
      </c>
      <c r="R1085" s="109" t="s">
        <v>80</v>
      </c>
      <c r="S1085" s="122" t="s">
        <v>769</v>
      </c>
      <c r="T1085" s="31"/>
      <c r="U1085" s="109" t="str">
        <f t="shared" si="16"/>
        <v>41662: The suspect abandoned the car he stole and fired a shot at officers. Officers returned fire, killing the suspect. http://www.chron.com/news/houston-texas/houston/article/Houston-police-kill-suspect-outside-home-near-5170340.php</v>
      </c>
      <c r="V1085" s="98"/>
      <c r="W1085" s="109">
        <v>1092.0999999999999</v>
      </c>
      <c r="X1085" s="109"/>
      <c r="Y1085" s="109"/>
      <c r="Z1085" s="109"/>
      <c r="AA1085" s="109"/>
      <c r="AB1085" s="109"/>
      <c r="AC1085" s="113"/>
      <c r="AD1085" s="29"/>
      <c r="AE1085" s="29"/>
      <c r="AF1085" s="29"/>
      <c r="AG1085" s="65"/>
    </row>
    <row r="1086" spans="1:33" ht="12">
      <c r="A1086" s="30">
        <v>41913</v>
      </c>
      <c r="B1086" s="109" t="s">
        <v>7106</v>
      </c>
      <c r="C1086" s="121">
        <v>53</v>
      </c>
      <c r="D1086" s="109" t="s">
        <v>23</v>
      </c>
      <c r="E1086" s="109" t="s">
        <v>82</v>
      </c>
      <c r="F1086" s="109"/>
      <c r="G1086" s="42">
        <v>41663</v>
      </c>
      <c r="H1086" s="109" t="s">
        <v>7107</v>
      </c>
      <c r="I1086" s="109" t="s">
        <v>7108</v>
      </c>
      <c r="J1086" s="109" t="s">
        <v>2539</v>
      </c>
      <c r="K1086" s="98" t="s">
        <v>7109</v>
      </c>
      <c r="L1086" s="109" t="s">
        <v>1676</v>
      </c>
      <c r="M1086" s="109" t="s">
        <v>7110</v>
      </c>
      <c r="N1086" s="109" t="s">
        <v>32</v>
      </c>
      <c r="O1086" s="109" t="s">
        <v>7111</v>
      </c>
      <c r="P1086" s="109" t="s">
        <v>760</v>
      </c>
      <c r="Q1086" s="109" t="s">
        <v>7112</v>
      </c>
      <c r="R1086" s="109" t="s">
        <v>36</v>
      </c>
      <c r="S1086" s="122" t="s">
        <v>769</v>
      </c>
      <c r="T1086" s="31"/>
      <c r="U1086" s="109" t="str">
        <f t="shared" si="16"/>
        <v>41663: McKinney was in his trailer firing rounds towards Police. Police returned fire, killing McKinney http://www.goupstate.com/article/20140124/ARTICLES/140129757?p=1&amp;tc=pg</v>
      </c>
      <c r="V1086" s="98"/>
      <c r="W1086" s="109">
        <v>1093.0999999999999</v>
      </c>
      <c r="X1086" s="109"/>
      <c r="Y1086" s="109"/>
      <c r="Z1086" s="109"/>
      <c r="AA1086" s="109"/>
      <c r="AB1086" s="109"/>
      <c r="AC1086" s="113"/>
      <c r="AD1086" s="29"/>
      <c r="AE1086" s="29"/>
      <c r="AF1086" s="29"/>
      <c r="AG1086" s="65"/>
    </row>
    <row r="1087" spans="1:33" ht="12">
      <c r="A1087" s="30">
        <v>41913</v>
      </c>
      <c r="B1087" s="109" t="s">
        <v>7113</v>
      </c>
      <c r="C1087" s="121">
        <v>27</v>
      </c>
      <c r="D1087" s="109" t="s">
        <v>23</v>
      </c>
      <c r="E1087" s="109" t="s">
        <v>24</v>
      </c>
      <c r="F1087" s="109" t="s">
        <v>7114</v>
      </c>
      <c r="G1087" s="42">
        <v>41664</v>
      </c>
      <c r="H1087" s="109" t="s">
        <v>7115</v>
      </c>
      <c r="I1087" s="109" t="s">
        <v>5597</v>
      </c>
      <c r="J1087" s="109" t="s">
        <v>5595</v>
      </c>
      <c r="K1087" s="98" t="s">
        <v>7116</v>
      </c>
      <c r="L1087" s="109" t="s">
        <v>5597</v>
      </c>
      <c r="M1087" s="109" t="s">
        <v>7117</v>
      </c>
      <c r="N1087" s="109" t="s">
        <v>32</v>
      </c>
      <c r="O1087" s="109" t="s">
        <v>7118</v>
      </c>
      <c r="P1087" s="109" t="s">
        <v>949</v>
      </c>
      <c r="Q1087" s="109" t="s">
        <v>7119</v>
      </c>
      <c r="R1087" s="109" t="s">
        <v>36</v>
      </c>
      <c r="S1087" s="122" t="s">
        <v>769</v>
      </c>
      <c r="T1087" s="31"/>
      <c r="U1087" s="109" t="str">
        <f t="shared" si="16"/>
        <v>41664: Sweeney fired at officers while being chased on foot. Sweeney shot himself in the head during the pursuit. http://articles.courant.com/2014-01-27/community/hc-hartford-shooting-suicide-0128-20140127_1_your-town-news-hartford-police-officers-mounted-unit</v>
      </c>
      <c r="V1087" s="98"/>
      <c r="W1087" s="109">
        <v>1094.0999999999999</v>
      </c>
      <c r="X1087" s="109"/>
      <c r="Y1087" s="109"/>
      <c r="Z1087" s="109"/>
      <c r="AA1087" s="109"/>
      <c r="AB1087" s="109"/>
      <c r="AC1087" s="113"/>
      <c r="AD1087" s="29"/>
      <c r="AE1087" s="29"/>
      <c r="AF1087" s="29"/>
      <c r="AG1087" s="65"/>
    </row>
    <row r="1088" spans="1:33" ht="12">
      <c r="A1088" s="30">
        <v>41913</v>
      </c>
      <c r="B1088" s="109" t="s">
        <v>7120</v>
      </c>
      <c r="C1088" s="121">
        <v>29</v>
      </c>
      <c r="D1088" s="109" t="s">
        <v>23</v>
      </c>
      <c r="E1088" s="109" t="s">
        <v>40</v>
      </c>
      <c r="F1088" s="109" t="s">
        <v>7121</v>
      </c>
      <c r="G1088" s="42">
        <v>41663</v>
      </c>
      <c r="H1088" s="109" t="s">
        <v>7122</v>
      </c>
      <c r="I1088" s="109" t="s">
        <v>7123</v>
      </c>
      <c r="J1088" s="109" t="s">
        <v>85</v>
      </c>
      <c r="K1088" s="98" t="s">
        <v>7124</v>
      </c>
      <c r="L1088" s="109" t="s">
        <v>7125</v>
      </c>
      <c r="M1088" s="109" t="s">
        <v>7126</v>
      </c>
      <c r="N1088" s="109" t="s">
        <v>32</v>
      </c>
      <c r="O1088" s="109" t="s">
        <v>7127</v>
      </c>
      <c r="P1088" s="109" t="s">
        <v>760</v>
      </c>
      <c r="Q1088" s="109" t="s">
        <v>7128</v>
      </c>
      <c r="R1088" s="109" t="s">
        <v>80</v>
      </c>
      <c r="S1088" s="122" t="s">
        <v>769</v>
      </c>
      <c r="T1088" s="31"/>
      <c r="U1088" s="109" t="str">
        <f t="shared" si="16"/>
        <v>41663: McCoshum had a rifle and was not listen to the police. Police say he moved the rifle in a threatening manner and responded by shooting and killing McCoshum. http://www.appeal-democrat.com/news/yuba-city-police-shoot-armed-man-officials-suspect-in-mobile/article_12362f68-8597-11e3-9c69-001a4bcf6878.html</v>
      </c>
      <c r="V1088" s="98"/>
      <c r="W1088" s="109">
        <v>1095.0999999999999</v>
      </c>
      <c r="X1088" s="109"/>
      <c r="Y1088" s="109"/>
      <c r="Z1088" s="109"/>
      <c r="AA1088" s="109"/>
      <c r="AB1088" s="109"/>
      <c r="AC1088" s="113"/>
      <c r="AD1088" s="29"/>
      <c r="AE1088" s="29"/>
      <c r="AF1088" s="29"/>
      <c r="AG1088" s="65"/>
    </row>
    <row r="1089" spans="1:33" ht="12">
      <c r="A1089" s="30">
        <v>41914</v>
      </c>
      <c r="B1089" s="109" t="s">
        <v>7129</v>
      </c>
      <c r="C1089" s="121">
        <v>36</v>
      </c>
      <c r="D1089" s="109" t="s">
        <v>23</v>
      </c>
      <c r="E1089" s="109" t="s">
        <v>24</v>
      </c>
      <c r="F1089" s="109"/>
      <c r="G1089" s="42">
        <v>38776</v>
      </c>
      <c r="H1089" s="109" t="s">
        <v>7130</v>
      </c>
      <c r="I1089" s="109" t="s">
        <v>7131</v>
      </c>
      <c r="J1089" s="109" t="s">
        <v>143</v>
      </c>
      <c r="K1089" s="98" t="s">
        <v>7132</v>
      </c>
      <c r="L1089" s="109" t="s">
        <v>6187</v>
      </c>
      <c r="M1089" s="109" t="s">
        <v>7133</v>
      </c>
      <c r="N1089" s="109" t="s">
        <v>32</v>
      </c>
      <c r="O1089" s="109" t="s">
        <v>7134</v>
      </c>
      <c r="P1089" s="109" t="s">
        <v>760</v>
      </c>
      <c r="Q1089" s="109" t="s">
        <v>7135</v>
      </c>
      <c r="R1089" s="109" t="s">
        <v>80</v>
      </c>
      <c r="S1089" s="122" t="s">
        <v>5119</v>
      </c>
      <c r="T1089" s="31"/>
      <c r="U1089" s="109" t="str">
        <f t="shared" si="16"/>
        <v>38776: Richardson was holed up, surrounded then fatally shot in a firefight with local police and federal agents near Philadelphia. This was about 24 hours after he'd shot a New Hartford officer during a $1M jewelry store heist. http://articles.philly.com/2006-03-01/news/25414598_1_chester-police-jewelry-store-officers</v>
      </c>
      <c r="V1089" s="98"/>
      <c r="W1089" s="109">
        <v>1096.0999999999999</v>
      </c>
      <c r="X1089" s="109"/>
      <c r="Y1089" s="109"/>
      <c r="Z1089" s="109"/>
      <c r="AA1089" s="109"/>
      <c r="AB1089" s="109"/>
      <c r="AC1089" s="113"/>
      <c r="AD1089" s="29"/>
      <c r="AE1089" s="29"/>
      <c r="AF1089" s="29"/>
      <c r="AG1089" s="65"/>
    </row>
    <row r="1090" spans="1:33" ht="12">
      <c r="A1090" s="30">
        <v>41914</v>
      </c>
      <c r="B1090" s="109" t="s">
        <v>7136</v>
      </c>
      <c r="C1090" s="121">
        <v>31</v>
      </c>
      <c r="D1090" s="109" t="s">
        <v>23</v>
      </c>
      <c r="E1090" s="109" t="s">
        <v>82</v>
      </c>
      <c r="F1090" s="109"/>
      <c r="G1090" s="42">
        <v>37377</v>
      </c>
      <c r="H1090" s="109" t="s">
        <v>7137</v>
      </c>
      <c r="I1090" s="109" t="s">
        <v>151</v>
      </c>
      <c r="J1090" s="109" t="s">
        <v>152</v>
      </c>
      <c r="K1090" s="98" t="s">
        <v>7138</v>
      </c>
      <c r="L1090" s="109" t="s">
        <v>154</v>
      </c>
      <c r="M1090" s="109" t="s">
        <v>7139</v>
      </c>
      <c r="N1090" s="109" t="s">
        <v>32</v>
      </c>
      <c r="O1090" s="109" t="s">
        <v>7140</v>
      </c>
      <c r="P1090" s="109" t="s">
        <v>760</v>
      </c>
      <c r="Q1090" s="109" t="s">
        <v>7141</v>
      </c>
      <c r="R1090" s="109" t="s">
        <v>80</v>
      </c>
      <c r="S1090" s="122" t="s">
        <v>5119</v>
      </c>
      <c r="T1090" s="31"/>
      <c r="U1090" s="109" t="str">
        <f t="shared" ref="U1090:U1153" si="17">CONCATENATE(G1090, ": ", O1090, " ", Q1090)</f>
        <v>37377: DEA agents and other jurisdictions had Dewgard under surveillance while he left for work, then (reportedly) picked up $250K of cocaine. An attempt to pull him over for apprehension failed. He fled, rammed a police vehicle, then continued on foot. Unarmed, he was fatally shot once in the back. http://www.nytimes.com/2002/05/02/nyregion/drug-suspect-killed-in-fight-with-us-agent-authorities-say.html</v>
      </c>
      <c r="V1090" s="98"/>
      <c r="W1090" s="109">
        <v>1097.0999999999999</v>
      </c>
      <c r="X1090" s="109"/>
      <c r="Y1090" s="109"/>
      <c r="Z1090" s="109"/>
      <c r="AA1090" s="109"/>
      <c r="AB1090" s="109"/>
      <c r="AC1090" s="113"/>
      <c r="AD1090" s="29"/>
      <c r="AE1090" s="29"/>
      <c r="AF1090" s="29"/>
      <c r="AG1090" s="65"/>
    </row>
    <row r="1091" spans="1:33" ht="12">
      <c r="A1091" s="30">
        <v>41914</v>
      </c>
      <c r="B1091" s="109" t="s">
        <v>7142</v>
      </c>
      <c r="C1091" s="121">
        <v>21</v>
      </c>
      <c r="D1091" s="109" t="s">
        <v>23</v>
      </c>
      <c r="E1091" s="109" t="s">
        <v>24</v>
      </c>
      <c r="F1091" s="109"/>
      <c r="G1091" s="42">
        <v>36895</v>
      </c>
      <c r="H1091" s="109" t="s">
        <v>7143</v>
      </c>
      <c r="I1091" s="109" t="s">
        <v>5908</v>
      </c>
      <c r="J1091" s="109" t="s">
        <v>152</v>
      </c>
      <c r="K1091" s="98" t="s">
        <v>7144</v>
      </c>
      <c r="L1091" s="109" t="s">
        <v>2116</v>
      </c>
      <c r="M1091" s="109" t="s">
        <v>5910</v>
      </c>
      <c r="N1091" s="109" t="s">
        <v>32</v>
      </c>
      <c r="O1091" s="109" t="s">
        <v>7145</v>
      </c>
      <c r="P1091" s="109" t="s">
        <v>760</v>
      </c>
      <c r="Q1091" s="109" t="s">
        <v>7146</v>
      </c>
      <c r="R1091" s="109" t="s">
        <v>80</v>
      </c>
      <c r="S1091" s="122" t="s">
        <v>5119</v>
      </c>
      <c r="T1091" s="31"/>
      <c r="U1091" s="109" t="str">
        <f t="shared" si="17"/>
        <v>36895: Police admitted that the fatal shotgun blast to Davis's chest was an accident. In the course of a drug raid a local officer tripped or stumbled, and killed him. He'd been unarmed and compliant. http://www.policeone.com/drug-interdiction-narcotics/articles/32824-Officer-in-accidental-shootingdeath-is-defended-by-union-Rochester-NY/</v>
      </c>
      <c r="V1091" s="98"/>
      <c r="W1091" s="109">
        <v>1098.0999999999999</v>
      </c>
      <c r="X1091" s="109"/>
      <c r="Y1091" s="109"/>
      <c r="Z1091" s="109"/>
      <c r="AA1091" s="109"/>
      <c r="AB1091" s="109"/>
      <c r="AC1091" s="113"/>
      <c r="AD1091" s="29"/>
      <c r="AE1091" s="29"/>
      <c r="AF1091" s="29"/>
      <c r="AG1091" s="65"/>
    </row>
    <row r="1092" spans="1:33" ht="12">
      <c r="A1092" s="30">
        <v>41914</v>
      </c>
      <c r="B1092" s="109" t="s">
        <v>7147</v>
      </c>
      <c r="C1092" s="121">
        <v>54</v>
      </c>
      <c r="D1092" s="109" t="s">
        <v>91</v>
      </c>
      <c r="E1092" s="109" t="s">
        <v>82</v>
      </c>
      <c r="F1092" s="109"/>
      <c r="G1092" s="42">
        <v>41457</v>
      </c>
      <c r="H1092" s="109" t="s">
        <v>7148</v>
      </c>
      <c r="I1092" s="109" t="s">
        <v>7149</v>
      </c>
      <c r="J1092" s="109" t="s">
        <v>2035</v>
      </c>
      <c r="K1092" s="98" t="s">
        <v>7150</v>
      </c>
      <c r="L1092" s="109" t="s">
        <v>7151</v>
      </c>
      <c r="M1092" s="109" t="s">
        <v>7152</v>
      </c>
      <c r="N1092" s="109" t="s">
        <v>32</v>
      </c>
      <c r="O1092" s="109" t="s">
        <v>7153</v>
      </c>
      <c r="P1092" s="109" t="s">
        <v>58</v>
      </c>
      <c r="Q1092" s="109" t="s">
        <v>7154</v>
      </c>
      <c r="R1092" s="109" t="s">
        <v>80</v>
      </c>
      <c r="S1092" s="122" t="s">
        <v>5119</v>
      </c>
      <c r="T1092" s="31"/>
      <c r="U1092" s="109" t="str">
        <f t="shared" si="17"/>
        <v>41457: 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 http://www.oregonlive.com/pacific-northwest-news/index.ssf/2013/07/deschutes_county_rules_cindy_s.html</v>
      </c>
      <c r="V1092" s="98"/>
      <c r="W1092" s="109">
        <v>1099.0999999999999</v>
      </c>
      <c r="X1092" s="109"/>
      <c r="Y1092" s="109"/>
      <c r="Z1092" s="109"/>
      <c r="AA1092" s="109"/>
      <c r="AB1092" s="109"/>
      <c r="AC1092" s="113"/>
      <c r="AD1092" s="29"/>
      <c r="AE1092" s="29"/>
      <c r="AF1092" s="29"/>
      <c r="AG1092" s="65"/>
    </row>
    <row r="1093" spans="1:33" ht="12">
      <c r="A1093" s="30">
        <v>41914</v>
      </c>
      <c r="B1093" s="109" t="s">
        <v>7155</v>
      </c>
      <c r="C1093" s="121">
        <v>39</v>
      </c>
      <c r="D1093" s="109" t="s">
        <v>23</v>
      </c>
      <c r="E1093" s="109" t="s">
        <v>40</v>
      </c>
      <c r="F1093" s="109" t="s">
        <v>7156</v>
      </c>
      <c r="G1093" s="42">
        <v>40481</v>
      </c>
      <c r="H1093" s="109" t="s">
        <v>7157</v>
      </c>
      <c r="I1093" s="109" t="s">
        <v>7158</v>
      </c>
      <c r="J1093" s="109" t="s">
        <v>439</v>
      </c>
      <c r="K1093" s="98" t="s">
        <v>7159</v>
      </c>
      <c r="L1093" s="109" t="s">
        <v>7160</v>
      </c>
      <c r="M1093" s="109" t="s">
        <v>7161</v>
      </c>
      <c r="N1093" s="109" t="s">
        <v>32</v>
      </c>
      <c r="O1093" s="109" t="s">
        <v>7162</v>
      </c>
      <c r="P1093" s="109" t="s">
        <v>760</v>
      </c>
      <c r="Q1093" s="109" t="s">
        <v>7163</v>
      </c>
      <c r="R1093" s="109" t="s">
        <v>80</v>
      </c>
      <c r="S1093" s="122" t="s">
        <v>5119</v>
      </c>
      <c r="T1093" s="31"/>
      <c r="U1093" s="109" t="str">
        <f t="shared" si="17"/>
        <v>40481: Local and county officers pursued Chrisman when he failed to pull over for a traffic stop, which triggered a high-speed chase. When he finally crashed into a pole, officers emerged from their cars and Chrisman reportedly backed into them. The officers shot and killed him. Disputing the police account of events, the family settled with the town in May 2012 for $400,000. http://www.connecttristates.com/news/story.aspx?id=751407</v>
      </c>
      <c r="V1093" s="98"/>
      <c r="W1093" s="109">
        <v>1100.0999999999999</v>
      </c>
      <c r="X1093" s="109"/>
      <c r="Y1093" s="109"/>
      <c r="Z1093" s="109"/>
      <c r="AA1093" s="109"/>
      <c r="AB1093" s="109"/>
      <c r="AC1093" s="113"/>
      <c r="AD1093" s="29"/>
      <c r="AE1093" s="29"/>
      <c r="AF1093" s="29"/>
      <c r="AG1093" s="65"/>
    </row>
    <row r="1094" spans="1:33" ht="12">
      <c r="A1094" s="30">
        <v>41914</v>
      </c>
      <c r="B1094" s="109" t="s">
        <v>7164</v>
      </c>
      <c r="C1094" s="121">
        <v>31</v>
      </c>
      <c r="D1094" s="109" t="s">
        <v>23</v>
      </c>
      <c r="E1094" s="109" t="s">
        <v>82</v>
      </c>
      <c r="F1094" s="109"/>
      <c r="G1094" s="42">
        <v>40603</v>
      </c>
      <c r="H1094" s="109" t="s">
        <v>7165</v>
      </c>
      <c r="I1094" s="109" t="s">
        <v>7166</v>
      </c>
      <c r="J1094" s="109" t="s">
        <v>152</v>
      </c>
      <c r="K1094" s="98" t="s">
        <v>7167</v>
      </c>
      <c r="L1094" s="109" t="s">
        <v>7078</v>
      </c>
      <c r="M1094" s="109" t="s">
        <v>7079</v>
      </c>
      <c r="N1094" s="109" t="s">
        <v>32</v>
      </c>
      <c r="O1094" s="109" t="s">
        <v>7168</v>
      </c>
      <c r="P1094" s="109" t="s">
        <v>760</v>
      </c>
      <c r="Q1094" s="109" t="s">
        <v>7169</v>
      </c>
      <c r="R1094" s="109" t="s">
        <v>80</v>
      </c>
      <c r="S1094" s="122" t="s">
        <v>5119</v>
      </c>
      <c r="T1094" s="31"/>
      <c r="U1094" s="109" t="str">
        <f t="shared" si="17"/>
        <v>40603: A heavily-armed Beller crashed his Ford truck then shot and wounded an EMT responder coming to help. County police called to the scene noticed they were being laser-sighted. They fired on Beller and shot him to death. http://www.nydailynews.com/news/crime/jason-beller-motorist-shot-long-island-paramedic-carried-arsenal-prepped-war-article-1.118922</v>
      </c>
      <c r="V1094" s="98"/>
      <c r="W1094" s="109">
        <v>1101.0999999999999</v>
      </c>
      <c r="X1094" s="109"/>
      <c r="Y1094" s="109"/>
      <c r="Z1094" s="109"/>
      <c r="AA1094" s="109"/>
      <c r="AB1094" s="109"/>
      <c r="AC1094" s="113"/>
      <c r="AD1094" s="29"/>
      <c r="AE1094" s="29"/>
      <c r="AF1094" s="29"/>
      <c r="AG1094" s="65"/>
    </row>
    <row r="1095" spans="1:33" ht="12">
      <c r="A1095" s="30">
        <v>41914</v>
      </c>
      <c r="B1095" s="109" t="s">
        <v>7170</v>
      </c>
      <c r="C1095" s="121">
        <v>19</v>
      </c>
      <c r="D1095" s="109" t="s">
        <v>23</v>
      </c>
      <c r="E1095" s="109" t="s">
        <v>82</v>
      </c>
      <c r="F1095" s="109"/>
      <c r="G1095" s="42">
        <v>41231</v>
      </c>
      <c r="H1095" s="109" t="s">
        <v>7171</v>
      </c>
      <c r="I1095" s="109" t="s">
        <v>1585</v>
      </c>
      <c r="J1095" s="109" t="s">
        <v>2539</v>
      </c>
      <c r="K1095" s="98" t="s">
        <v>7172</v>
      </c>
      <c r="L1095" s="109" t="s">
        <v>1585</v>
      </c>
      <c r="M1095" s="109" t="s">
        <v>1588</v>
      </c>
      <c r="N1095" s="109" t="s">
        <v>32</v>
      </c>
      <c r="O1095" s="109" t="s">
        <v>7173</v>
      </c>
      <c r="P1095" s="109" t="s">
        <v>760</v>
      </c>
      <c r="Q1095" s="109" t="s">
        <v>7174</v>
      </c>
      <c r="R1095" s="109" t="s">
        <v>80</v>
      </c>
      <c r="S1095" s="122" t="s">
        <v>5119</v>
      </c>
      <c r="T1095" s="31"/>
      <c r="U1095" s="109" t="str">
        <f t="shared" si="17"/>
        <v>41231: According to police, they halted an assault by Maldonado on another man at about 12:45 a.m. in downtown Greenville. Maldonado was using a baseball bat. With the interruption Maldonado charged at the officers with the bat. They shot him to death. http://patch.com/south-carolina/easley/easley-man-shot-killed-by-police</v>
      </c>
      <c r="V1095" s="98"/>
      <c r="W1095" s="109">
        <v>1102.0999999999999</v>
      </c>
      <c r="X1095" s="109"/>
      <c r="Y1095" s="109"/>
      <c r="Z1095" s="109"/>
      <c r="AA1095" s="109"/>
      <c r="AB1095" s="109"/>
      <c r="AC1095" s="113"/>
      <c r="AD1095" s="29"/>
      <c r="AE1095" s="29"/>
      <c r="AF1095" s="29"/>
      <c r="AG1095" s="65"/>
    </row>
    <row r="1096" spans="1:33" ht="12">
      <c r="A1096" s="30">
        <v>41914</v>
      </c>
      <c r="B1096" s="109" t="s">
        <v>7175</v>
      </c>
      <c r="C1096" s="121">
        <v>43</v>
      </c>
      <c r="D1096" s="109" t="s">
        <v>23</v>
      </c>
      <c r="E1096" s="109" t="s">
        <v>82</v>
      </c>
      <c r="F1096" s="109"/>
      <c r="G1096" s="42">
        <v>37931</v>
      </c>
      <c r="H1096" s="109" t="s">
        <v>7176</v>
      </c>
      <c r="I1096" s="109" t="s">
        <v>5817</v>
      </c>
      <c r="J1096" s="109" t="s">
        <v>152</v>
      </c>
      <c r="K1096" s="98" t="s">
        <v>7177</v>
      </c>
      <c r="L1096" s="109" t="s">
        <v>1892</v>
      </c>
      <c r="M1096" s="109" t="s">
        <v>313</v>
      </c>
      <c r="N1096" s="109" t="s">
        <v>32</v>
      </c>
      <c r="O1096" s="109" t="s">
        <v>7178</v>
      </c>
      <c r="P1096" s="109" t="s">
        <v>760</v>
      </c>
      <c r="Q1096" s="109" t="s">
        <v>7179</v>
      </c>
      <c r="R1096" s="109" t="s">
        <v>80</v>
      </c>
      <c r="S1096" s="122" t="s">
        <v>5119</v>
      </c>
      <c r="T1096" s="31"/>
      <c r="U1096" s="109" t="str">
        <f t="shared" si="17"/>
        <v>37931: Police responded to a call from a woman who'd sighted her former boyfriend and neighbor on the grounds of her rental property, contrary to an order of protection. That boyfriend was Wimbush, a 300-pound former convict, whose physical struggle with the officer included throwing him onto a glass table, which shattered, and stabbing him in the shoulder. The officer fired on Wimbush once, killing him. http://www.nytimes.com/2003/11/07/nyregion/injured-officer-kills-si-man-after-attack-in-apartment.html</v>
      </c>
      <c r="V1096" s="98"/>
      <c r="W1096" s="109">
        <v>1103.0999999999999</v>
      </c>
      <c r="X1096" s="109"/>
      <c r="Y1096" s="109"/>
      <c r="Z1096" s="109"/>
      <c r="AA1096" s="109"/>
      <c r="AB1096" s="109"/>
      <c r="AC1096" s="113"/>
      <c r="AD1096" s="29"/>
      <c r="AE1096" s="29"/>
      <c r="AF1096" s="29"/>
      <c r="AG1096" s="65"/>
    </row>
    <row r="1097" spans="1:33" ht="12">
      <c r="A1097" s="30">
        <v>41914</v>
      </c>
      <c r="B1097" s="109" t="s">
        <v>7180</v>
      </c>
      <c r="C1097" s="121">
        <v>30</v>
      </c>
      <c r="D1097" s="109" t="s">
        <v>23</v>
      </c>
      <c r="E1097" s="109" t="s">
        <v>24</v>
      </c>
      <c r="F1097" s="109"/>
      <c r="G1097" s="42">
        <v>37499</v>
      </c>
      <c r="H1097" s="109" t="s">
        <v>7181</v>
      </c>
      <c r="I1097" s="109" t="s">
        <v>5908</v>
      </c>
      <c r="J1097" s="109" t="s">
        <v>152</v>
      </c>
      <c r="K1097" s="98" t="s">
        <v>7182</v>
      </c>
      <c r="L1097" s="109" t="s">
        <v>2116</v>
      </c>
      <c r="M1097" s="109" t="s">
        <v>5910</v>
      </c>
      <c r="N1097" s="109" t="s">
        <v>1589</v>
      </c>
      <c r="O1097" s="109" t="s">
        <v>7183</v>
      </c>
      <c r="P1097" s="109" t="s">
        <v>760</v>
      </c>
      <c r="Q1097" s="109" t="s">
        <v>7184</v>
      </c>
      <c r="R1097" s="109" t="s">
        <v>100</v>
      </c>
      <c r="S1097" s="122" t="s">
        <v>5119</v>
      </c>
      <c r="T1097" s="31"/>
      <c r="U1097" s="109" t="str">
        <f t="shared" si="17"/>
        <v>37499: Some 35 officers responded to an "officer down" call as police tried to subdue an irrational near-naked Rogers in a Wegmans parking lot. Rogers bit part of an officer's finger off; two Wegmans employees were arrested for obstructing the investigation; according to one witness Rogers was beaten to death. He died shortly after at the hospital, the fourth black man killed by Rochester police that summer. One officer filed a $2.5M suit against Wegmans and the victim's mother. http://www.rochestercitynewspaper.com/rochester/officer-down-citizen-dead/Content?oid=2127021</v>
      </c>
      <c r="V1097" s="98"/>
      <c r="W1097" s="109">
        <v>1104.0999999999999</v>
      </c>
      <c r="X1097" s="109"/>
      <c r="Y1097" s="109"/>
      <c r="Z1097" s="109"/>
      <c r="AA1097" s="109"/>
      <c r="AB1097" s="109"/>
      <c r="AC1097" s="113"/>
      <c r="AD1097" s="29"/>
      <c r="AE1097" s="29"/>
      <c r="AF1097" s="29"/>
      <c r="AG1097" s="65"/>
    </row>
    <row r="1098" spans="1:33" ht="12">
      <c r="A1098" s="30">
        <v>41914</v>
      </c>
      <c r="B1098" s="109" t="s">
        <v>7185</v>
      </c>
      <c r="C1098" s="121">
        <v>24</v>
      </c>
      <c r="D1098" s="109" t="s">
        <v>23</v>
      </c>
      <c r="E1098" s="109" t="s">
        <v>173</v>
      </c>
      <c r="F1098" s="109"/>
      <c r="G1098" s="42">
        <v>37367</v>
      </c>
      <c r="H1098" s="109" t="s">
        <v>7186</v>
      </c>
      <c r="I1098" s="109" t="s">
        <v>5817</v>
      </c>
      <c r="J1098" s="109" t="s">
        <v>152</v>
      </c>
      <c r="K1098" s="98" t="s">
        <v>7187</v>
      </c>
      <c r="L1098" s="109" t="s">
        <v>1892</v>
      </c>
      <c r="M1098" s="109" t="s">
        <v>313</v>
      </c>
      <c r="N1098" s="109" t="s">
        <v>32</v>
      </c>
      <c r="O1098" s="109" t="s">
        <v>7188</v>
      </c>
      <c r="P1098" s="109" t="s">
        <v>760</v>
      </c>
      <c r="Q1098" s="109" t="s">
        <v>7189</v>
      </c>
      <c r="R1098" s="109" t="s">
        <v>80</v>
      </c>
      <c r="S1098" s="122" t="s">
        <v>5119</v>
      </c>
      <c r="T1098" s="31"/>
      <c r="U1098" s="109" t="str">
        <f t="shared" si="17"/>
        <v>37367: A 38-year-old retired NYPD officer walking alone around 4 a.m. encountered a group of six friends returning from a dance club. Carlon and another man approached the officer showing a knife. The officer ordered him to drop the knife, and Carlon did not. He was fatally shot three times. http://www.nydailynews.com/archives/news/s-man-shot-dead-ex-cop-wielded-knife-article-1.483851</v>
      </c>
      <c r="V1098" s="98"/>
      <c r="W1098" s="109">
        <v>1105.0999999999999</v>
      </c>
      <c r="X1098" s="109"/>
      <c r="Y1098" s="109"/>
      <c r="Z1098" s="109"/>
      <c r="AA1098" s="109"/>
      <c r="AB1098" s="109"/>
      <c r="AC1098" s="113"/>
      <c r="AD1098" s="29"/>
      <c r="AE1098" s="29"/>
      <c r="AF1098" s="29"/>
      <c r="AG1098" s="65"/>
    </row>
    <row r="1099" spans="1:33" ht="12">
      <c r="A1099" s="30" t="s">
        <v>7190</v>
      </c>
      <c r="B1099" s="109" t="s">
        <v>7191</v>
      </c>
      <c r="C1099" s="121">
        <v>32</v>
      </c>
      <c r="D1099" s="109" t="s">
        <v>23</v>
      </c>
      <c r="E1099" s="109" t="s">
        <v>82</v>
      </c>
      <c r="F1099" s="109"/>
      <c r="G1099" s="42">
        <v>41651</v>
      </c>
      <c r="H1099" s="109" t="s">
        <v>7192</v>
      </c>
      <c r="I1099" s="109" t="s">
        <v>7193</v>
      </c>
      <c r="J1099" s="109" t="s">
        <v>85</v>
      </c>
      <c r="K1099" s="98" t="s">
        <v>7194</v>
      </c>
      <c r="L1099" s="109" t="s">
        <v>260</v>
      </c>
      <c r="M1099" s="109" t="s">
        <v>6340</v>
      </c>
      <c r="N1099" s="109" t="s">
        <v>32</v>
      </c>
      <c r="O1099" s="109" t="s">
        <v>7195</v>
      </c>
      <c r="P1099" s="109" t="s">
        <v>760</v>
      </c>
      <c r="Q1099" s="109" t="s">
        <v>7196</v>
      </c>
      <c r="R1099" s="109" t="s">
        <v>80</v>
      </c>
      <c r="S1099" s="122" t="s">
        <v>5526</v>
      </c>
      <c r="T1099" s="31"/>
      <c r="U1099" s="109" t="str">
        <f t="shared" si="17"/>
        <v>41651: After reports of a shooting, sheriff's deputies followed and engaged in a standoff with Rodarte for several hours. Rodarte was shot after he went to his front door and motioned as if he was pulling out a weapon. http://www.sbsun.com/general-news/20140112/deputies-fatally-shoot-man-in-victorville-after-four-hour-standoff</v>
      </c>
      <c r="V1099" s="98"/>
      <c r="W1099" s="109">
        <v>1106.0999999999999</v>
      </c>
      <c r="X1099" s="109"/>
      <c r="Y1099" s="109"/>
      <c r="Z1099" s="109"/>
      <c r="AA1099" s="109"/>
      <c r="AB1099" s="109"/>
      <c r="AC1099" s="113"/>
      <c r="AD1099" s="29"/>
      <c r="AE1099" s="29"/>
      <c r="AF1099" s="29"/>
      <c r="AG1099" s="65"/>
    </row>
    <row r="1100" spans="1:33" ht="12">
      <c r="A1100" s="30" t="s">
        <v>7197</v>
      </c>
      <c r="B1100" s="109" t="s">
        <v>7198</v>
      </c>
      <c r="C1100" s="121">
        <v>24</v>
      </c>
      <c r="D1100" s="109" t="s">
        <v>23</v>
      </c>
      <c r="E1100" s="109" t="s">
        <v>82</v>
      </c>
      <c r="F1100" s="109"/>
      <c r="G1100" s="42">
        <v>41653</v>
      </c>
      <c r="H1100" s="109" t="s">
        <v>7199</v>
      </c>
      <c r="I1100" s="109" t="s">
        <v>7200</v>
      </c>
      <c r="J1100" s="109" t="s">
        <v>94</v>
      </c>
      <c r="K1100" s="98" t="s">
        <v>7201</v>
      </c>
      <c r="L1100" s="109" t="s">
        <v>7202</v>
      </c>
      <c r="M1100" s="109" t="s">
        <v>7203</v>
      </c>
      <c r="N1100" s="109" t="s">
        <v>32</v>
      </c>
      <c r="O1100" s="109" t="s">
        <v>7204</v>
      </c>
      <c r="P1100" s="109" t="s">
        <v>58</v>
      </c>
      <c r="Q1100" s="109" t="s">
        <v>7205</v>
      </c>
      <c r="R1100" s="109" t="s">
        <v>80</v>
      </c>
      <c r="S1100" s="122" t="s">
        <v>5526</v>
      </c>
      <c r="T1100" s="31"/>
      <c r="U1100" s="109" t="str">
        <f t="shared" si="17"/>
        <v>41653: Pfalzgraf was driving the get-away car after a purse-snatching at a nearby mall when he allegedly swerved towards a police officer. The officer shot and killed Pfalzgraf, and was later cleared of any wrongdoing. http://wvmetronews.com/2014/01/15/man-shot-and-killed-in-parkersburg-robbery-attempt/</v>
      </c>
      <c r="V1100" s="98"/>
      <c r="W1100" s="109">
        <v>1107.0999999999999</v>
      </c>
      <c r="X1100" s="109"/>
      <c r="Y1100" s="109"/>
      <c r="Z1100" s="109"/>
      <c r="AA1100" s="109"/>
      <c r="AB1100" s="109"/>
      <c r="AC1100" s="113"/>
      <c r="AD1100" s="29"/>
      <c r="AE1100" s="29"/>
      <c r="AF1100" s="29"/>
      <c r="AG1100" s="65"/>
    </row>
    <row r="1101" spans="1:33" ht="12">
      <c r="A1101" s="30" t="s">
        <v>7206</v>
      </c>
      <c r="B1101" s="109" t="s">
        <v>7207</v>
      </c>
      <c r="C1101" s="121">
        <v>28</v>
      </c>
      <c r="D1101" s="109" t="s">
        <v>23</v>
      </c>
      <c r="E1101" s="109" t="s">
        <v>82</v>
      </c>
      <c r="F1101" s="109"/>
      <c r="G1101" s="42">
        <v>41655</v>
      </c>
      <c r="H1101" s="109" t="s">
        <v>7208</v>
      </c>
      <c r="I1101" s="109" t="s">
        <v>7209</v>
      </c>
      <c r="J1101" s="109" t="s">
        <v>85</v>
      </c>
      <c r="K1101" s="98" t="s">
        <v>7210</v>
      </c>
      <c r="L1101" s="109" t="s">
        <v>784</v>
      </c>
      <c r="M1101" s="109" t="s">
        <v>7211</v>
      </c>
      <c r="N1101" s="109" t="s">
        <v>32</v>
      </c>
      <c r="O1101" s="109" t="s">
        <v>7212</v>
      </c>
      <c r="P1101" s="109" t="s">
        <v>760</v>
      </c>
      <c r="Q1101" s="109" t="s">
        <v>7213</v>
      </c>
      <c r="R1101" s="109" t="s">
        <v>80</v>
      </c>
      <c r="S1101" s="122" t="s">
        <v>5526</v>
      </c>
      <c r="T1101" s="31"/>
      <c r="U1101" s="109" t="str">
        <f t="shared" si="17"/>
        <v>41655: An officer matched Roberts' vehicle to one connected in an earlier assault, and moved to surround the car. Roberts refused to exit the car and backed over an officer's foot, leading four officers to fire into the car and kill Roberts. http://patch.com/california/lakeelsinore-wildomar/coroner-releases-id-of-man-shot-dead-by-deputies-in-lake-elsinore#.VCxF1CmVnaY</v>
      </c>
      <c r="V1101" s="98"/>
      <c r="W1101" s="109">
        <v>1108.0999999999999</v>
      </c>
      <c r="X1101" s="109"/>
      <c r="Y1101" s="109"/>
      <c r="Z1101" s="109"/>
      <c r="AA1101" s="109"/>
      <c r="AB1101" s="109"/>
      <c r="AC1101" s="113"/>
      <c r="AD1101" s="29"/>
      <c r="AE1101" s="29"/>
      <c r="AF1101" s="29"/>
      <c r="AG1101" s="65"/>
    </row>
    <row r="1102" spans="1:33" ht="12">
      <c r="A1102" s="30" t="s">
        <v>7214</v>
      </c>
      <c r="B1102" s="109" t="s">
        <v>7215</v>
      </c>
      <c r="C1102" s="121">
        <v>34</v>
      </c>
      <c r="D1102" s="109" t="s">
        <v>23</v>
      </c>
      <c r="E1102" s="109" t="s">
        <v>40</v>
      </c>
      <c r="F1102" s="109" t="s">
        <v>7216</v>
      </c>
      <c r="G1102" s="42">
        <v>41655</v>
      </c>
      <c r="H1102" s="109" t="s">
        <v>7217</v>
      </c>
      <c r="I1102" s="109" t="s">
        <v>7218</v>
      </c>
      <c r="J1102" s="109" t="s">
        <v>431</v>
      </c>
      <c r="K1102" s="98" t="s">
        <v>7219</v>
      </c>
      <c r="L1102" s="109" t="s">
        <v>5107</v>
      </c>
      <c r="M1102" s="109" t="s">
        <v>7220</v>
      </c>
      <c r="N1102" s="109" t="s">
        <v>32</v>
      </c>
      <c r="O1102" s="109" t="s">
        <v>7221</v>
      </c>
      <c r="P1102" s="109" t="s">
        <v>157</v>
      </c>
      <c r="Q1102" s="109" t="s">
        <v>7222</v>
      </c>
      <c r="R1102" s="109" t="s">
        <v>100</v>
      </c>
      <c r="S1102" s="122" t="s">
        <v>5526</v>
      </c>
      <c r="T1102" s="31"/>
      <c r="U1102" s="109" t="str">
        <f t="shared" si="17"/>
        <v>41655: Borden, who suffered from a number of mental illnesses and depression, shot and killed his wife, two children, mother-in-law and himself. http://www.deseretnews.com/article/865594341/5-found-dead-in-Spanish-Fork-home-suspected-murder-suicide.html</v>
      </c>
      <c r="V1102" s="98"/>
      <c r="W1102" s="109">
        <v>1109.0999999999999</v>
      </c>
      <c r="X1102" s="109"/>
      <c r="Y1102" s="109"/>
      <c r="Z1102" s="109"/>
      <c r="AA1102" s="109"/>
      <c r="AB1102" s="109"/>
      <c r="AC1102" s="113"/>
      <c r="AD1102" s="29"/>
      <c r="AE1102" s="29"/>
      <c r="AF1102" s="29"/>
      <c r="AG1102" s="65"/>
    </row>
    <row r="1103" spans="1:33" ht="12">
      <c r="A1103" s="30" t="s">
        <v>7214</v>
      </c>
      <c r="B1103" s="109" t="s">
        <v>7223</v>
      </c>
      <c r="C1103" s="121">
        <v>32</v>
      </c>
      <c r="D1103" s="109" t="s">
        <v>91</v>
      </c>
      <c r="E1103" s="109" t="s">
        <v>40</v>
      </c>
      <c r="F1103" s="109" t="s">
        <v>7224</v>
      </c>
      <c r="G1103" s="42">
        <v>41655</v>
      </c>
      <c r="H1103" s="109" t="s">
        <v>7217</v>
      </c>
      <c r="I1103" s="109" t="s">
        <v>7218</v>
      </c>
      <c r="J1103" s="109" t="s">
        <v>431</v>
      </c>
      <c r="K1103" s="98" t="s">
        <v>7219</v>
      </c>
      <c r="L1103" s="109" t="s">
        <v>5107</v>
      </c>
      <c r="M1103" s="109" t="s">
        <v>7220</v>
      </c>
      <c r="N1103" s="109" t="s">
        <v>32</v>
      </c>
      <c r="O1103" s="109" t="s">
        <v>7221</v>
      </c>
      <c r="P1103" s="109" t="s">
        <v>157</v>
      </c>
      <c r="Q1103" s="109" t="s">
        <v>7222</v>
      </c>
      <c r="R1103" s="109" t="s">
        <v>80</v>
      </c>
      <c r="S1103" s="122" t="s">
        <v>5526</v>
      </c>
      <c r="T1103" s="31"/>
      <c r="U1103" s="109" t="str">
        <f t="shared" si="17"/>
        <v>41655: Borden, who suffered from a number of mental illnesses and depression, shot and killed his wife, two children, mother-in-law and himself. http://www.deseretnews.com/article/865594341/5-found-dead-in-Spanish-Fork-home-suspected-murder-suicide.html</v>
      </c>
      <c r="V1103" s="98"/>
      <c r="W1103" s="109">
        <v>1110.0999999999999</v>
      </c>
      <c r="X1103" s="109"/>
      <c r="Y1103" s="109"/>
      <c r="Z1103" s="109"/>
      <c r="AA1103" s="109"/>
      <c r="AB1103" s="109"/>
      <c r="AC1103" s="113"/>
      <c r="AD1103" s="29"/>
      <c r="AE1103" s="29"/>
      <c r="AF1103" s="29"/>
      <c r="AG1103" s="65"/>
    </row>
    <row r="1104" spans="1:33" ht="12">
      <c r="A1104" s="30" t="s">
        <v>7214</v>
      </c>
      <c r="B1104" s="109" t="s">
        <v>7225</v>
      </c>
      <c r="C1104" s="121">
        <v>7</v>
      </c>
      <c r="D1104" s="109" t="s">
        <v>23</v>
      </c>
      <c r="E1104" s="109" t="s">
        <v>40</v>
      </c>
      <c r="F1104" s="109" t="s">
        <v>7216</v>
      </c>
      <c r="G1104" s="42">
        <v>41655</v>
      </c>
      <c r="H1104" s="109" t="s">
        <v>7217</v>
      </c>
      <c r="I1104" s="109" t="s">
        <v>7218</v>
      </c>
      <c r="J1104" s="109" t="s">
        <v>431</v>
      </c>
      <c r="K1104" s="98" t="s">
        <v>7219</v>
      </c>
      <c r="L1104" s="109" t="s">
        <v>5107</v>
      </c>
      <c r="M1104" s="109" t="s">
        <v>7220</v>
      </c>
      <c r="N1104" s="109" t="s">
        <v>32</v>
      </c>
      <c r="O1104" s="109" t="s">
        <v>7221</v>
      </c>
      <c r="P1104" s="109" t="s">
        <v>157</v>
      </c>
      <c r="Q1104" s="109" t="s">
        <v>7222</v>
      </c>
      <c r="R1104" s="109" t="s">
        <v>80</v>
      </c>
      <c r="S1104" s="122" t="s">
        <v>5526</v>
      </c>
      <c r="T1104" s="31"/>
      <c r="U1104" s="109" t="str">
        <f t="shared" si="17"/>
        <v>41655: Borden, who suffered from a number of mental illnesses and depression, shot and killed his wife, two children, mother-in-law and himself. http://www.deseretnews.com/article/865594341/5-found-dead-in-Spanish-Fork-home-suspected-murder-suicide.html</v>
      </c>
      <c r="V1104" s="98"/>
      <c r="W1104" s="109">
        <v>1111.0999999999999</v>
      </c>
      <c r="X1104" s="109"/>
      <c r="Y1104" s="109"/>
      <c r="Z1104" s="109"/>
      <c r="AA1104" s="109"/>
      <c r="AB1104" s="109"/>
      <c r="AC1104" s="113"/>
      <c r="AD1104" s="29"/>
      <c r="AE1104" s="29"/>
      <c r="AF1104" s="29"/>
      <c r="AG1104" s="65"/>
    </row>
    <row r="1105" spans="1:33" ht="12">
      <c r="A1105" s="30" t="s">
        <v>7214</v>
      </c>
      <c r="B1105" s="109" t="s">
        <v>7226</v>
      </c>
      <c r="C1105" s="121">
        <v>5</v>
      </c>
      <c r="D1105" s="109" t="s">
        <v>91</v>
      </c>
      <c r="E1105" s="109" t="s">
        <v>40</v>
      </c>
      <c r="F1105" s="109" t="s">
        <v>7227</v>
      </c>
      <c r="G1105" s="42">
        <v>41655</v>
      </c>
      <c r="H1105" s="109" t="s">
        <v>7217</v>
      </c>
      <c r="I1105" s="109" t="s">
        <v>7218</v>
      </c>
      <c r="J1105" s="109" t="s">
        <v>431</v>
      </c>
      <c r="K1105" s="98" t="s">
        <v>7219</v>
      </c>
      <c r="L1105" s="109" t="s">
        <v>5107</v>
      </c>
      <c r="M1105" s="109" t="s">
        <v>7220</v>
      </c>
      <c r="N1105" s="109" t="s">
        <v>32</v>
      </c>
      <c r="O1105" s="109" t="s">
        <v>7221</v>
      </c>
      <c r="P1105" s="109" t="s">
        <v>157</v>
      </c>
      <c r="Q1105" s="109" t="s">
        <v>7222</v>
      </c>
      <c r="R1105" s="109" t="s">
        <v>80</v>
      </c>
      <c r="S1105" s="122" t="s">
        <v>5526</v>
      </c>
      <c r="T1105" s="31"/>
      <c r="U1105" s="109" t="str">
        <f t="shared" si="17"/>
        <v>41655: Borden, who suffered from a number of mental illnesses and depression, shot and killed his wife, two children, mother-in-law and himself. http://www.deseretnews.com/article/865594341/5-found-dead-in-Spanish-Fork-home-suspected-murder-suicide.html</v>
      </c>
      <c r="V1105" s="98"/>
      <c r="W1105" s="109">
        <v>1112.0999999999999</v>
      </c>
      <c r="X1105" s="109"/>
      <c r="Y1105" s="109"/>
      <c r="Z1105" s="109"/>
      <c r="AA1105" s="109"/>
      <c r="AB1105" s="109"/>
      <c r="AC1105" s="113"/>
      <c r="AD1105" s="29"/>
      <c r="AE1105" s="29"/>
      <c r="AF1105" s="29"/>
      <c r="AG1105" s="65"/>
    </row>
    <row r="1106" spans="1:33" ht="12">
      <c r="A1106" s="30" t="s">
        <v>7214</v>
      </c>
      <c r="B1106" s="109" t="s">
        <v>7228</v>
      </c>
      <c r="C1106" s="121">
        <v>55</v>
      </c>
      <c r="D1106" s="109" t="s">
        <v>91</v>
      </c>
      <c r="E1106" s="109" t="s">
        <v>40</v>
      </c>
      <c r="F1106" s="109" t="s">
        <v>7229</v>
      </c>
      <c r="G1106" s="42">
        <v>41655</v>
      </c>
      <c r="H1106" s="109" t="s">
        <v>7217</v>
      </c>
      <c r="I1106" s="109" t="s">
        <v>7218</v>
      </c>
      <c r="J1106" s="109" t="s">
        <v>431</v>
      </c>
      <c r="K1106" s="98" t="s">
        <v>7219</v>
      </c>
      <c r="L1106" s="109" t="s">
        <v>5107</v>
      </c>
      <c r="M1106" s="109" t="s">
        <v>7220</v>
      </c>
      <c r="N1106" s="109" t="s">
        <v>32</v>
      </c>
      <c r="O1106" s="109" t="s">
        <v>7221</v>
      </c>
      <c r="P1106" s="109" t="s">
        <v>157</v>
      </c>
      <c r="Q1106" s="109" t="s">
        <v>7222</v>
      </c>
      <c r="R1106" s="109" t="s">
        <v>80</v>
      </c>
      <c r="S1106" s="122" t="s">
        <v>5526</v>
      </c>
      <c r="T1106" s="31"/>
      <c r="U1106" s="109" t="str">
        <f t="shared" si="17"/>
        <v>41655: Borden, who suffered from a number of mental illnesses and depression, shot and killed his wife, two children, mother-in-law and himself. http://www.deseretnews.com/article/865594341/5-found-dead-in-Spanish-Fork-home-suspected-murder-suicide.html</v>
      </c>
      <c r="V1106" s="98"/>
      <c r="W1106" s="109">
        <v>1113.0999999999999</v>
      </c>
      <c r="X1106" s="109"/>
      <c r="Y1106" s="109"/>
      <c r="Z1106" s="109"/>
      <c r="AA1106" s="109"/>
      <c r="AB1106" s="109"/>
      <c r="AC1106" s="113"/>
      <c r="AD1106" s="29"/>
      <c r="AE1106" s="29"/>
      <c r="AF1106" s="29"/>
      <c r="AG1106" s="65"/>
    </row>
    <row r="1107" spans="1:33" ht="12">
      <c r="A1107" s="30" t="s">
        <v>7230</v>
      </c>
      <c r="B1107" s="109" t="s">
        <v>7231</v>
      </c>
      <c r="C1107" s="121">
        <v>23</v>
      </c>
      <c r="D1107" s="109" t="s">
        <v>23</v>
      </c>
      <c r="E1107" s="109" t="s">
        <v>40</v>
      </c>
      <c r="F1107" s="109" t="s">
        <v>7232</v>
      </c>
      <c r="G1107" s="42">
        <v>41657</v>
      </c>
      <c r="H1107" s="109" t="s">
        <v>7233</v>
      </c>
      <c r="I1107" s="109" t="s">
        <v>849</v>
      </c>
      <c r="J1107" s="109" t="s">
        <v>1304</v>
      </c>
      <c r="K1107" s="98" t="s">
        <v>7234</v>
      </c>
      <c r="L1107" s="109" t="s">
        <v>5307</v>
      </c>
      <c r="M1107" s="109" t="s">
        <v>7235</v>
      </c>
      <c r="N1107" s="109" t="s">
        <v>32</v>
      </c>
      <c r="O1107" s="109" t="s">
        <v>7236</v>
      </c>
      <c r="P1107" s="109" t="s">
        <v>58</v>
      </c>
      <c r="Q1107" s="109" t="s">
        <v>7237</v>
      </c>
      <c r="R1107" s="109" t="s">
        <v>100</v>
      </c>
      <c r="S1107" s="122" t="s">
        <v>5526</v>
      </c>
      <c r="T1107" s="31"/>
      <c r="U1107" s="109" t="str">
        <f t="shared" si="17"/>
        <v>41657: After getting into a fight with his father and suffering from depression, Surface was found by police and ordered to stop. Surface allegedly threatened the officer and was shot after reaching into his pocket. The officer was later cleared of any wrongdoing. http://raycomgroup.worldnow.com/story/25039475/no-charges-against-against-fairfield-officer-who-shot-man</v>
      </c>
      <c r="V1107" s="98"/>
      <c r="W1107" s="109">
        <v>1114.0999999999999</v>
      </c>
      <c r="X1107" s="109"/>
      <c r="Y1107" s="109"/>
      <c r="Z1107" s="109"/>
      <c r="AA1107" s="109"/>
      <c r="AB1107" s="109"/>
      <c r="AC1107" s="113"/>
      <c r="AD1107" s="29"/>
      <c r="AE1107" s="29"/>
      <c r="AF1107" s="29"/>
      <c r="AG1107" s="65"/>
    </row>
    <row r="1108" spans="1:33" ht="12">
      <c r="A1108" s="30" t="s">
        <v>7238</v>
      </c>
      <c r="B1108" s="109" t="s">
        <v>7239</v>
      </c>
      <c r="C1108" s="121"/>
      <c r="D1108" s="109" t="s">
        <v>23</v>
      </c>
      <c r="E1108" s="109" t="s">
        <v>82</v>
      </c>
      <c r="F1108" s="109"/>
      <c r="G1108" s="42">
        <v>41659</v>
      </c>
      <c r="H1108" s="109" t="s">
        <v>7240</v>
      </c>
      <c r="I1108" s="109" t="s">
        <v>7241</v>
      </c>
      <c r="J1108" s="109" t="s">
        <v>44</v>
      </c>
      <c r="K1108" s="98" t="s">
        <v>7242</v>
      </c>
      <c r="L1108" s="109" t="s">
        <v>7243</v>
      </c>
      <c r="M1108" s="109" t="s">
        <v>7244</v>
      </c>
      <c r="N1108" s="109" t="s">
        <v>32</v>
      </c>
      <c r="O1108" s="109" t="s">
        <v>7245</v>
      </c>
      <c r="P1108" s="109" t="s">
        <v>760</v>
      </c>
      <c r="Q1108" s="109" t="s">
        <v>7246</v>
      </c>
      <c r="R1108" s="109" t="s">
        <v>80</v>
      </c>
      <c r="S1108" s="122" t="s">
        <v>5526</v>
      </c>
      <c r="T1108" s="31"/>
      <c r="U1108" s="109" t="str">
        <f t="shared" si="17"/>
        <v>41659: Officers responding to a domestic disturbance call found Braddy struggling with his wife over a handgun, after he had shot her through the hand. Braddy refused to drop the gun and was subsequently shot by police. http://blog.al.com/live/2014/01/police_shoot_kill_man_in_loxle.html</v>
      </c>
      <c r="V1108" s="98"/>
      <c r="W1108" s="109">
        <v>1115.0999999999999</v>
      </c>
      <c r="X1108" s="109"/>
      <c r="Y1108" s="109"/>
      <c r="Z1108" s="109"/>
      <c r="AA1108" s="109"/>
      <c r="AB1108" s="109"/>
      <c r="AC1108" s="113"/>
      <c r="AD1108" s="29"/>
      <c r="AE1108" s="29"/>
      <c r="AF1108" s="29"/>
      <c r="AG1108" s="65"/>
    </row>
    <row r="1109" spans="1:33" ht="12">
      <c r="A1109" s="30" t="s">
        <v>7247</v>
      </c>
      <c r="B1109" s="109" t="s">
        <v>7248</v>
      </c>
      <c r="C1109" s="121">
        <v>36</v>
      </c>
      <c r="D1109" s="109" t="s">
        <v>23</v>
      </c>
      <c r="E1109" s="109" t="s">
        <v>40</v>
      </c>
      <c r="F1109" s="109" t="s">
        <v>7249</v>
      </c>
      <c r="G1109" s="42">
        <v>41659</v>
      </c>
      <c r="H1109" s="109" t="s">
        <v>7250</v>
      </c>
      <c r="I1109" s="109" t="s">
        <v>123</v>
      </c>
      <c r="J1109" s="109" t="s">
        <v>124</v>
      </c>
      <c r="K1109" s="98" t="s">
        <v>7251</v>
      </c>
      <c r="L1109" s="109" t="s">
        <v>126</v>
      </c>
      <c r="M1109" s="109" t="s">
        <v>127</v>
      </c>
      <c r="N1109" s="109" t="s">
        <v>32</v>
      </c>
      <c r="O1109" s="109" t="s">
        <v>7252</v>
      </c>
      <c r="P1109" s="109" t="s">
        <v>760</v>
      </c>
      <c r="Q1109" s="109" t="s">
        <v>7253</v>
      </c>
      <c r="R1109" s="109" t="s">
        <v>219</v>
      </c>
      <c r="S1109" s="122" t="s">
        <v>5526</v>
      </c>
      <c r="T1109" s="31"/>
      <c r="U1109" s="109" t="str">
        <f t="shared" si="17"/>
        <v>41659: Law was allegedly drunk, fighting a homeless man and pointing a gun at passing cars when officers arrived to his location. Law was shot after pointing the gun, later revealed as fake, at the officers. http://blog.seattlepi.com/seattle911/2014/01/22/more-details-emerge-in-seattle-officer-involved-shootings/</v>
      </c>
      <c r="V1109" s="98"/>
      <c r="W1109" s="109">
        <v>1116.0999999999999</v>
      </c>
      <c r="X1109" s="109"/>
      <c r="Y1109" s="109"/>
      <c r="Z1109" s="109"/>
      <c r="AA1109" s="109"/>
      <c r="AB1109" s="109"/>
      <c r="AC1109" s="113"/>
      <c r="AD1109" s="29"/>
      <c r="AE1109" s="29"/>
      <c r="AF1109" s="29"/>
      <c r="AG1109" s="65"/>
    </row>
    <row r="1110" spans="1:33" ht="12">
      <c r="A1110" s="30" t="s">
        <v>7254</v>
      </c>
      <c r="B1110" s="109" t="s">
        <v>7255</v>
      </c>
      <c r="C1110" s="121">
        <v>54</v>
      </c>
      <c r="D1110" s="109" t="s">
        <v>23</v>
      </c>
      <c r="E1110" s="109" t="s">
        <v>40</v>
      </c>
      <c r="F1110" s="109" t="s">
        <v>7256</v>
      </c>
      <c r="G1110" s="42">
        <v>41659</v>
      </c>
      <c r="H1110" s="109" t="s">
        <v>7257</v>
      </c>
      <c r="I1110" s="109" t="s">
        <v>232</v>
      </c>
      <c r="J1110" s="109" t="s">
        <v>233</v>
      </c>
      <c r="K1110" s="98" t="s">
        <v>7258</v>
      </c>
      <c r="L1110" s="109" t="s">
        <v>235</v>
      </c>
      <c r="M1110" s="109" t="s">
        <v>5675</v>
      </c>
      <c r="N1110" s="109" t="s">
        <v>32</v>
      </c>
      <c r="O1110" s="109" t="s">
        <v>7259</v>
      </c>
      <c r="P1110" s="109" t="s">
        <v>760</v>
      </c>
      <c r="Q1110" s="109" t="s">
        <v>7260</v>
      </c>
      <c r="R1110" s="109" t="s">
        <v>36</v>
      </c>
      <c r="S1110" s="122" t="s">
        <v>5526</v>
      </c>
      <c r="T1110" s="31"/>
      <c r="U1110" s="109" t="str">
        <f t="shared" si="17"/>
        <v>41659: After a welfare check, Koster and police engaged in a short standoff after Koster began acting strangely and pointing a gun at officers. Police shot Koster after he waved his gun at responding paramedics. http://www.indystar.com/article/20140121/NEWS02/301210019/Police-fatally-shoot-man-Far-Northside-during-standoff</v>
      </c>
      <c r="V1110" s="98"/>
      <c r="W1110" s="109">
        <v>1117.0999999999999</v>
      </c>
      <c r="X1110" s="109"/>
      <c r="Y1110" s="109"/>
      <c r="Z1110" s="109"/>
      <c r="AA1110" s="109"/>
      <c r="AB1110" s="109"/>
      <c r="AC1110" s="113"/>
      <c r="AD1110" s="29"/>
      <c r="AE1110" s="29"/>
      <c r="AF1110" s="29"/>
      <c r="AG1110" s="65"/>
    </row>
    <row r="1111" spans="1:33" ht="12">
      <c r="A1111" s="30" t="s">
        <v>7261</v>
      </c>
      <c r="B1111" s="109" t="s">
        <v>7262</v>
      </c>
      <c r="C1111" s="121">
        <v>42</v>
      </c>
      <c r="D1111" s="109" t="s">
        <v>23</v>
      </c>
      <c r="E1111" s="109" t="s">
        <v>40</v>
      </c>
      <c r="F1111" s="109" t="s">
        <v>7263</v>
      </c>
      <c r="G1111" s="42">
        <v>41660</v>
      </c>
      <c r="H1111" s="109" t="s">
        <v>7264</v>
      </c>
      <c r="I1111" s="109" t="s">
        <v>7265</v>
      </c>
      <c r="J1111" s="109" t="s">
        <v>85</v>
      </c>
      <c r="K1111" s="98" t="s">
        <v>7266</v>
      </c>
      <c r="L1111" s="109" t="s">
        <v>270</v>
      </c>
      <c r="M1111" s="109" t="s">
        <v>3628</v>
      </c>
      <c r="N1111" s="109" t="s">
        <v>32</v>
      </c>
      <c r="O1111" s="109" t="s">
        <v>7267</v>
      </c>
      <c r="P1111" s="109" t="s">
        <v>3069</v>
      </c>
      <c r="Q1111" s="109" t="s">
        <v>7268</v>
      </c>
      <c r="R1111" s="109" t="s">
        <v>80</v>
      </c>
      <c r="S1111" s="122" t="s">
        <v>5526</v>
      </c>
      <c r="T1111" s="31"/>
      <c r="U1111" s="109" t="str">
        <f t="shared" si="17"/>
        <v>41660: During a search of a robbery suspect's apartment, Smith was accidentally shot in the chest by an accompanying police officer. No criminal charges were toward by the firing office. http://www.mercurynews.com/breaking-news/ci_24960548/dublin-bart-police-officer-shot-during-warrant-service</v>
      </c>
      <c r="V1111" s="98"/>
      <c r="W1111" s="109">
        <v>1118.0999999999999</v>
      </c>
      <c r="X1111" s="109"/>
      <c r="Y1111" s="109"/>
      <c r="Z1111" s="109"/>
      <c r="AA1111" s="109"/>
      <c r="AB1111" s="109"/>
      <c r="AC1111" s="113"/>
      <c r="AD1111" s="29"/>
      <c r="AE1111" s="29"/>
      <c r="AF1111" s="29"/>
      <c r="AG1111" s="65"/>
    </row>
    <row r="1112" spans="1:33" ht="12">
      <c r="A1112" s="30" t="s">
        <v>7269</v>
      </c>
      <c r="B1112" s="109" t="s">
        <v>7270</v>
      </c>
      <c r="C1112" s="121">
        <v>21</v>
      </c>
      <c r="D1112" s="109" t="s">
        <v>23</v>
      </c>
      <c r="E1112" s="109" t="s">
        <v>82</v>
      </c>
      <c r="F1112" s="109"/>
      <c r="G1112" s="42">
        <v>41660</v>
      </c>
      <c r="H1112" s="109" t="s">
        <v>7271</v>
      </c>
      <c r="I1112" s="109" t="s">
        <v>2598</v>
      </c>
      <c r="J1112" s="109" t="s">
        <v>85</v>
      </c>
      <c r="K1112" s="98" t="s">
        <v>2756</v>
      </c>
      <c r="L1112" s="109" t="s">
        <v>270</v>
      </c>
      <c r="M1112" s="109" t="s">
        <v>6578</v>
      </c>
      <c r="N1112" s="109" t="s">
        <v>32</v>
      </c>
      <c r="O1112" s="109" t="s">
        <v>7272</v>
      </c>
      <c r="P1112" s="109" t="s">
        <v>760</v>
      </c>
      <c r="Q1112" s="109" t="s">
        <v>7273</v>
      </c>
      <c r="R1112" s="109" t="s">
        <v>80</v>
      </c>
      <c r="S1112" s="122" t="s">
        <v>5526</v>
      </c>
      <c r="T1112" s="31"/>
      <c r="U1112" s="109" t="str">
        <f t="shared" si="17"/>
        <v>41660: Officers pulled over Munguia's SUV for not having license plates, leading the 21-year-old to flee with a loaded handgun. Officers with a police dog were able to catch up to Munguia, and shot him after he pointed his gun at them. http://www.sfgate.com/crime/article/Man-shot-dead-by-CHP-in-Oakland-identified-5180347.php</v>
      </c>
      <c r="V1112" s="98"/>
      <c r="W1112" s="109">
        <v>1119.0999999999999</v>
      </c>
      <c r="X1112" s="109"/>
      <c r="Y1112" s="109"/>
      <c r="Z1112" s="109"/>
      <c r="AA1112" s="109"/>
      <c r="AB1112" s="109"/>
      <c r="AC1112" s="113"/>
      <c r="AD1112" s="29"/>
      <c r="AE1112" s="29"/>
      <c r="AF1112" s="29"/>
      <c r="AG1112" s="65"/>
    </row>
    <row r="1113" spans="1:33" ht="12">
      <c r="A1113" s="30" t="s">
        <v>7269</v>
      </c>
      <c r="B1113" s="109" t="s">
        <v>7274</v>
      </c>
      <c r="C1113" s="121">
        <v>19</v>
      </c>
      <c r="D1113" s="109" t="s">
        <v>23</v>
      </c>
      <c r="E1113" s="109" t="s">
        <v>24</v>
      </c>
      <c r="F1113" s="109"/>
      <c r="G1113" s="42">
        <v>41660</v>
      </c>
      <c r="H1113" s="109" t="s">
        <v>7275</v>
      </c>
      <c r="I1113" s="109" t="s">
        <v>2598</v>
      </c>
      <c r="J1113" s="109" t="s">
        <v>85</v>
      </c>
      <c r="K1113" s="98" t="s">
        <v>2756</v>
      </c>
      <c r="L1113" s="109" t="s">
        <v>270</v>
      </c>
      <c r="M1113" s="109" t="s">
        <v>6578</v>
      </c>
      <c r="N1113" s="109" t="s">
        <v>32</v>
      </c>
      <c r="O1113" s="109" t="s">
        <v>7276</v>
      </c>
      <c r="P1113" s="109" t="s">
        <v>760</v>
      </c>
      <c r="Q1113" s="109" t="s">
        <v>7273</v>
      </c>
      <c r="R1113" s="109" t="s">
        <v>80</v>
      </c>
      <c r="S1113" s="122" t="s">
        <v>5526</v>
      </c>
      <c r="T1113" s="31"/>
      <c r="U1113" s="109" t="str">
        <f t="shared" si="17"/>
        <v>41660: Mestas led officers on a chase in a stolen SUV through east Oakland after they attempted to pull him over. Officers fired and hit Mestas after he fled the vehicle while holding a loaded handgun. http://www.sfgate.com/crime/article/Man-shot-dead-by-CHP-in-Oakland-identified-5180347.php</v>
      </c>
      <c r="V1113" s="98"/>
      <c r="W1113" s="109">
        <v>1120.0999999999999</v>
      </c>
      <c r="X1113" s="109"/>
      <c r="Y1113" s="109"/>
      <c r="Z1113" s="109"/>
      <c r="AA1113" s="109"/>
      <c r="AB1113" s="109"/>
      <c r="AC1113" s="113"/>
      <c r="AD1113" s="29"/>
      <c r="AE1113" s="29"/>
      <c r="AF1113" s="29"/>
      <c r="AG1113" s="65"/>
    </row>
    <row r="1114" spans="1:33" ht="12">
      <c r="A1114" s="30" t="s">
        <v>7277</v>
      </c>
      <c r="B1114" s="109" t="s">
        <v>7278</v>
      </c>
      <c r="C1114" s="121">
        <v>31</v>
      </c>
      <c r="D1114" s="109" t="s">
        <v>23</v>
      </c>
      <c r="E1114" s="109" t="s">
        <v>24</v>
      </c>
      <c r="F1114" s="109" t="s">
        <v>7279</v>
      </c>
      <c r="G1114" s="42">
        <v>41660</v>
      </c>
      <c r="H1114" s="109" t="s">
        <v>7280</v>
      </c>
      <c r="I1114" s="109" t="s">
        <v>6160</v>
      </c>
      <c r="J1114" s="109" t="s">
        <v>1154</v>
      </c>
      <c r="K1114" s="98" t="s">
        <v>7281</v>
      </c>
      <c r="L1114" s="109" t="s">
        <v>491</v>
      </c>
      <c r="M1114" s="109" t="s">
        <v>6162</v>
      </c>
      <c r="N1114" s="109" t="s">
        <v>32</v>
      </c>
      <c r="O1114" s="109" t="s">
        <v>7282</v>
      </c>
      <c r="P1114" s="109" t="s">
        <v>760</v>
      </c>
      <c r="Q1114" s="109" t="s">
        <v>7283</v>
      </c>
      <c r="R1114" s="109" t="s">
        <v>80</v>
      </c>
      <c r="S1114" s="122" t="s">
        <v>5526</v>
      </c>
      <c r="T1114" s="31"/>
      <c r="U1114" s="109" t="str">
        <f t="shared" si="17"/>
        <v>41660: Officers were speaking with Smart and a passenger as part of a narcotics investigation when Smart suddenly accelerated, pulling an officer into the car and punching him. The officer fired and hit Smart several times, forcing the car to crash. Smart was pronounced dead at the scene. http://www.nola.com/crime/index.ssf/2014/01/kenner_police_officer_fatally.html</v>
      </c>
      <c r="V1114" s="98"/>
      <c r="W1114" s="109">
        <v>1121.0999999999999</v>
      </c>
      <c r="X1114" s="109"/>
      <c r="Y1114" s="109"/>
      <c r="Z1114" s="109"/>
      <c r="AA1114" s="109"/>
      <c r="AB1114" s="109"/>
      <c r="AC1114" s="113"/>
      <c r="AD1114" s="29"/>
      <c r="AE1114" s="29"/>
      <c r="AF1114" s="29"/>
      <c r="AG1114" s="65"/>
    </row>
    <row r="1115" spans="1:33" ht="12">
      <c r="A1115" s="30" t="s">
        <v>7284</v>
      </c>
      <c r="B1115" s="109" t="s">
        <v>7285</v>
      </c>
      <c r="C1115" s="121">
        <v>27</v>
      </c>
      <c r="D1115" s="109" t="s">
        <v>23</v>
      </c>
      <c r="E1115" s="109" t="s">
        <v>40</v>
      </c>
      <c r="F1115" s="109" t="s">
        <v>7286</v>
      </c>
      <c r="G1115" s="42">
        <v>41665</v>
      </c>
      <c r="H1115" s="109" t="s">
        <v>7287</v>
      </c>
      <c r="I1115" s="109" t="s">
        <v>4958</v>
      </c>
      <c r="J1115" s="109" t="s">
        <v>85</v>
      </c>
      <c r="K1115" s="98" t="s">
        <v>7288</v>
      </c>
      <c r="L1115" s="109" t="s">
        <v>203</v>
      </c>
      <c r="M1115" s="109" t="s">
        <v>205</v>
      </c>
      <c r="N1115" s="109" t="s">
        <v>32</v>
      </c>
      <c r="O1115" s="109" t="s">
        <v>7289</v>
      </c>
      <c r="P1115" s="109" t="s">
        <v>760</v>
      </c>
      <c r="Q1115" s="109" t="s">
        <v>7290</v>
      </c>
      <c r="R1115" s="109" t="s">
        <v>80</v>
      </c>
      <c r="S1115" s="122" t="s">
        <v>5526</v>
      </c>
      <c r="T1115" s="31"/>
      <c r="U1115" s="109" t="str">
        <f t="shared" si="17"/>
        <v>41665: DeVenere led police on a high-speed chase while holding the female driver of the car hostage. After being slowed with spike strips, the vehicle came to a stop and an officer fired and killed DeVenere. http://www.utsandiego.com/news/2014/jan/27/officer-involved-shooting-escondido-sdpd/</v>
      </c>
      <c r="V1115" s="98"/>
      <c r="W1115" s="109">
        <v>1122.0999999999999</v>
      </c>
      <c r="X1115" s="109"/>
      <c r="Y1115" s="109"/>
      <c r="Z1115" s="109"/>
      <c r="AA1115" s="109"/>
      <c r="AB1115" s="109"/>
      <c r="AC1115" s="113"/>
      <c r="AD1115" s="29"/>
      <c r="AE1115" s="29"/>
      <c r="AF1115" s="29"/>
      <c r="AG1115" s="65"/>
    </row>
    <row r="1116" spans="1:33" ht="12">
      <c r="A1116" s="30" t="s">
        <v>7291</v>
      </c>
      <c r="B1116" s="109" t="s">
        <v>7292</v>
      </c>
      <c r="C1116" s="121"/>
      <c r="D1116" s="109" t="s">
        <v>23</v>
      </c>
      <c r="E1116" s="109" t="s">
        <v>24</v>
      </c>
      <c r="F1116" s="109"/>
      <c r="G1116" s="42">
        <v>41665</v>
      </c>
      <c r="H1116" s="109" t="s">
        <v>7293</v>
      </c>
      <c r="I1116" s="109" t="s">
        <v>7294</v>
      </c>
      <c r="J1116" s="109" t="s">
        <v>1694</v>
      </c>
      <c r="K1116" s="98" t="s">
        <v>7295</v>
      </c>
      <c r="L1116" s="109" t="s">
        <v>6516</v>
      </c>
      <c r="M1116" s="109" t="s">
        <v>7296</v>
      </c>
      <c r="N1116" s="109" t="s">
        <v>32</v>
      </c>
      <c r="O1116" s="109" t="s">
        <v>7297</v>
      </c>
      <c r="P1116" s="109" t="s">
        <v>58</v>
      </c>
      <c r="Q1116" s="109" t="s">
        <v>7298</v>
      </c>
      <c r="R1116" s="109" t="s">
        <v>80</v>
      </c>
      <c r="S1116" s="122" t="s">
        <v>5526</v>
      </c>
      <c r="T1116" s="31"/>
      <c r="U1116" s="109" t="str">
        <f t="shared" si="17"/>
        <v>41665: Davis was in the middle of robbing a Family Dollar store when officers arrived and ordered him to surrender. Davis attempted to flee and was shot several times. The officer involved in the shooting was cleared of any wrongdoing. http://www.denverpost.com/News/ci_25753369/Federal-Heights-officer-cleared-in-January</v>
      </c>
      <c r="V1116" s="98"/>
      <c r="W1116" s="109">
        <v>1123.0999999999999</v>
      </c>
      <c r="X1116" s="109"/>
      <c r="Y1116" s="109"/>
      <c r="Z1116" s="109"/>
      <c r="AA1116" s="109"/>
      <c r="AB1116" s="109"/>
      <c r="AC1116" s="113"/>
      <c r="AD1116" s="29"/>
      <c r="AE1116" s="29"/>
      <c r="AF1116" s="29"/>
      <c r="AG1116" s="65"/>
    </row>
    <row r="1117" spans="1:33" ht="12">
      <c r="A1117" s="30" t="s">
        <v>7299</v>
      </c>
      <c r="B1117" s="109" t="s">
        <v>7300</v>
      </c>
      <c r="C1117" s="121">
        <v>56</v>
      </c>
      <c r="D1117" s="109" t="s">
        <v>23</v>
      </c>
      <c r="E1117" s="109" t="s">
        <v>24</v>
      </c>
      <c r="F1117" s="109" t="s">
        <v>7301</v>
      </c>
      <c r="G1117" s="42">
        <v>41666</v>
      </c>
      <c r="H1117" s="109" t="s">
        <v>7302</v>
      </c>
      <c r="I1117" s="109" t="s">
        <v>7303</v>
      </c>
      <c r="J1117" s="109" t="s">
        <v>143</v>
      </c>
      <c r="K1117" s="98" t="s">
        <v>7304</v>
      </c>
      <c r="L1117" s="109" t="s">
        <v>5162</v>
      </c>
      <c r="M1117" s="109" t="s">
        <v>7305</v>
      </c>
      <c r="N1117" s="109" t="s">
        <v>32</v>
      </c>
      <c r="O1117" s="109" t="s">
        <v>7306</v>
      </c>
      <c r="P1117" s="109" t="s">
        <v>760</v>
      </c>
      <c r="Q1117" s="109" t="s">
        <v>7307</v>
      </c>
      <c r="R1117" s="109" t="s">
        <v>36</v>
      </c>
      <c r="S1117" s="122" t="s">
        <v>5526</v>
      </c>
      <c r="T1117" s="31"/>
      <c r="U1117" s="109" t="str">
        <f t="shared" si="17"/>
        <v>41666: Officers arrived at Hull's home after his girlfriend called police worried that the 56-year-old was going to kill himself. Officers shot and killed Hull after he became agitated and pointed a rifle at responding officers. http://triblive.com/news/adminpage/5486399-74/county-hills-penn#axzz3EwmwN4dH</v>
      </c>
      <c r="V1117" s="98"/>
      <c r="W1117" s="109">
        <v>1124.0999999999999</v>
      </c>
      <c r="X1117" s="109"/>
      <c r="Y1117" s="109"/>
      <c r="Z1117" s="109"/>
      <c r="AA1117" s="109"/>
      <c r="AB1117" s="109"/>
      <c r="AC1117" s="113"/>
      <c r="AD1117" s="29"/>
      <c r="AE1117" s="29"/>
      <c r="AF1117" s="29"/>
      <c r="AG1117" s="65"/>
    </row>
    <row r="1118" spans="1:33" ht="12">
      <c r="A1118" s="30" t="s">
        <v>7308</v>
      </c>
      <c r="B1118" s="109" t="s">
        <v>7309</v>
      </c>
      <c r="C1118" s="121">
        <v>35</v>
      </c>
      <c r="D1118" s="109" t="s">
        <v>23</v>
      </c>
      <c r="E1118" s="109" t="s">
        <v>40</v>
      </c>
      <c r="F1118" s="109" t="s">
        <v>7310</v>
      </c>
      <c r="G1118" s="42">
        <v>41664</v>
      </c>
      <c r="H1118" s="109" t="s">
        <v>7311</v>
      </c>
      <c r="I1118" s="109" t="s">
        <v>7312</v>
      </c>
      <c r="J1118" s="109" t="s">
        <v>482</v>
      </c>
      <c r="K1118" s="98" t="s">
        <v>7313</v>
      </c>
      <c r="L1118" s="109" t="s">
        <v>483</v>
      </c>
      <c r="M1118" s="109" t="s">
        <v>7314</v>
      </c>
      <c r="N1118" s="109" t="s">
        <v>32</v>
      </c>
      <c r="O1118" s="109" t="s">
        <v>7315</v>
      </c>
      <c r="P1118" s="109" t="s">
        <v>58</v>
      </c>
      <c r="Q1118" s="109" t="s">
        <v>7316</v>
      </c>
      <c r="R1118" s="109" t="s">
        <v>80</v>
      </c>
      <c r="S1118" s="122" t="s">
        <v>5526</v>
      </c>
      <c r="T1118" s="31"/>
      <c r="U1118" s="109" t="str">
        <f t="shared" si="17"/>
        <v>41664: Troopers began pursuing Sumner after he ran a stop sign, ending several miles later. Sumner exchanged gunfire with troopers and injured two before being shot and killed. http://newsok.com/troopers-identify-midwest-city-man-involved-in-pursuit-officer-involved-shooting/article/3927759</v>
      </c>
      <c r="V1118" s="98"/>
      <c r="W1118" s="109">
        <v>1125.0999999999999</v>
      </c>
      <c r="X1118" s="109"/>
      <c r="Y1118" s="109"/>
      <c r="Z1118" s="109"/>
      <c r="AA1118" s="109"/>
      <c r="AB1118" s="109"/>
      <c r="AC1118" s="113"/>
      <c r="AD1118" s="29"/>
      <c r="AE1118" s="29"/>
      <c r="AF1118" s="29"/>
      <c r="AG1118" s="65"/>
    </row>
    <row r="1119" spans="1:33" ht="12">
      <c r="A1119" s="30">
        <v>41914</v>
      </c>
      <c r="B1119" s="109" t="s">
        <v>7317</v>
      </c>
      <c r="C1119" s="121">
        <v>21</v>
      </c>
      <c r="D1119" s="109" t="s">
        <v>91</v>
      </c>
      <c r="E1119" s="109" t="s">
        <v>40</v>
      </c>
      <c r="F1119" s="109" t="s">
        <v>7318</v>
      </c>
      <c r="G1119" s="42">
        <v>41667</v>
      </c>
      <c r="H1119" s="109" t="s">
        <v>7319</v>
      </c>
      <c r="I1119" s="109" t="s">
        <v>5066</v>
      </c>
      <c r="J1119" s="109" t="s">
        <v>1372</v>
      </c>
      <c r="K1119" s="98" t="s">
        <v>7320</v>
      </c>
      <c r="L1119" s="109" t="s">
        <v>7321</v>
      </c>
      <c r="M1119" s="109" t="s">
        <v>7322</v>
      </c>
      <c r="N1119" s="109" t="s">
        <v>32</v>
      </c>
      <c r="O1119" s="109" t="s">
        <v>7323</v>
      </c>
      <c r="P1119" s="109" t="s">
        <v>58</v>
      </c>
      <c r="Q1119" s="109" t="s">
        <v>7324</v>
      </c>
      <c r="R1119" s="109" t="s">
        <v>100</v>
      </c>
      <c r="S1119" s="122" t="s">
        <v>7325</v>
      </c>
      <c r="T1119" s="31"/>
      <c r="U1119" s="109" t="str">
        <f t="shared" si="17"/>
        <v>41667: 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 http://www.wwaytv3.com/2014/03/14/only-3-shooting-victims-sister-says-police-could-have-done-more</v>
      </c>
      <c r="V1119" s="98"/>
      <c r="W1119" s="109">
        <v>1127.0999999999999</v>
      </c>
      <c r="X1119" s="109"/>
      <c r="Y1119" s="109"/>
      <c r="Z1119" s="109"/>
      <c r="AA1119" s="109"/>
      <c r="AB1119" s="109"/>
      <c r="AC1119" s="113"/>
      <c r="AD1119" s="29"/>
      <c r="AE1119" s="29"/>
      <c r="AF1119" s="29"/>
      <c r="AG1119" s="65"/>
    </row>
    <row r="1120" spans="1:33" ht="12">
      <c r="A1120" s="30">
        <v>41914</v>
      </c>
      <c r="B1120" s="109" t="s">
        <v>7326</v>
      </c>
      <c r="C1120" s="121">
        <v>29</v>
      </c>
      <c r="D1120" s="109" t="s">
        <v>23</v>
      </c>
      <c r="E1120" s="109" t="s">
        <v>173</v>
      </c>
      <c r="F1120" s="109" t="s">
        <v>7327</v>
      </c>
      <c r="G1120" s="42">
        <v>41667</v>
      </c>
      <c r="H1120" s="109" t="s">
        <v>7328</v>
      </c>
      <c r="I1120" s="109" t="s">
        <v>7329</v>
      </c>
      <c r="J1120" s="109" t="s">
        <v>2311</v>
      </c>
      <c r="K1120" s="98" t="s">
        <v>7330</v>
      </c>
      <c r="L1120" s="109" t="s">
        <v>7331</v>
      </c>
      <c r="M1120" s="109" t="s">
        <v>7332</v>
      </c>
      <c r="N1120" s="109" t="s">
        <v>32</v>
      </c>
      <c r="O1120" s="109" t="s">
        <v>7333</v>
      </c>
      <c r="P1120" s="109" t="s">
        <v>58</v>
      </c>
      <c r="Q1120" s="109" t="s">
        <v>7334</v>
      </c>
      <c r="R1120" s="109" t="s">
        <v>80</v>
      </c>
      <c r="S1120" s="122" t="s">
        <v>5792</v>
      </c>
      <c r="T1120" s="31"/>
      <c r="U1120" s="109" t="str">
        <f t="shared" si="17"/>
        <v>41667: 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 https://www.facebook.com/siouxcitylockup/photos/pcb.1402168316709445/1402168226709454/?type=1&amp;theater</v>
      </c>
      <c r="V1120" s="98"/>
      <c r="W1120" s="109">
        <v>1128.0999999999999</v>
      </c>
      <c r="X1120" s="109"/>
      <c r="Y1120" s="109"/>
      <c r="Z1120" s="109"/>
      <c r="AA1120" s="109"/>
      <c r="AB1120" s="109"/>
      <c r="AC1120" s="113"/>
      <c r="AD1120" s="29"/>
      <c r="AE1120" s="29"/>
      <c r="AF1120" s="29"/>
      <c r="AG1120" s="65"/>
    </row>
    <row r="1121" spans="1:33" ht="12">
      <c r="A1121" s="30">
        <v>41914</v>
      </c>
      <c r="B1121" s="109" t="s">
        <v>7335</v>
      </c>
      <c r="C1121" s="121">
        <v>28</v>
      </c>
      <c r="D1121" s="109" t="s">
        <v>23</v>
      </c>
      <c r="E1121" s="109" t="s">
        <v>40</v>
      </c>
      <c r="F1121" s="109" t="s">
        <v>7336</v>
      </c>
      <c r="G1121" s="42">
        <v>41667</v>
      </c>
      <c r="H1121" s="109" t="s">
        <v>7337</v>
      </c>
      <c r="I1121" s="109" t="s">
        <v>7338</v>
      </c>
      <c r="J1121" s="109" t="s">
        <v>328</v>
      </c>
      <c r="K1121" s="98" t="s">
        <v>7339</v>
      </c>
      <c r="L1121" s="109" t="s">
        <v>7338</v>
      </c>
      <c r="M1121" s="109" t="s">
        <v>7340</v>
      </c>
      <c r="N1121" s="109" t="s">
        <v>32</v>
      </c>
      <c r="O1121" s="109" t="s">
        <v>7341</v>
      </c>
      <c r="P1121" s="109" t="s">
        <v>58</v>
      </c>
      <c r="Q1121" s="109" t="s">
        <v>7342</v>
      </c>
      <c r="R1121" s="109" t="s">
        <v>100</v>
      </c>
      <c r="S1121" s="122" t="s">
        <v>5792</v>
      </c>
      <c r="T1121" s="31"/>
      <c r="U1121" s="109" t="str">
        <f t="shared" si="17"/>
        <v>41667: 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 http://northernstar.info/city/article_928328f4-98cc-11e3-b98e-001a4bcf6878.html</v>
      </c>
      <c r="V1121" s="98"/>
      <c r="W1121" s="109">
        <v>1129.0999999999999</v>
      </c>
      <c r="X1121" s="109"/>
      <c r="Y1121" s="109"/>
      <c r="Z1121" s="109"/>
      <c r="AA1121" s="109"/>
      <c r="AB1121" s="109"/>
      <c r="AC1121" s="113"/>
      <c r="AD1121" s="29"/>
      <c r="AE1121" s="29"/>
      <c r="AF1121" s="29"/>
      <c r="AG1121" s="65"/>
    </row>
    <row r="1122" spans="1:33" ht="12">
      <c r="A1122" s="30">
        <v>41914</v>
      </c>
      <c r="B1122" s="109" t="s">
        <v>7343</v>
      </c>
      <c r="C1122" s="121">
        <v>39</v>
      </c>
      <c r="D1122" s="109" t="s">
        <v>23</v>
      </c>
      <c r="E1122" s="109" t="s">
        <v>173</v>
      </c>
      <c r="F1122" s="109"/>
      <c r="G1122" s="42">
        <v>41666</v>
      </c>
      <c r="H1122" s="109" t="s">
        <v>7344</v>
      </c>
      <c r="I1122" s="109" t="s">
        <v>7345</v>
      </c>
      <c r="J1122" s="109" t="s">
        <v>85</v>
      </c>
      <c r="K1122" s="98" t="s">
        <v>7346</v>
      </c>
      <c r="L1122" s="109" t="s">
        <v>784</v>
      </c>
      <c r="M1122" s="109" t="s">
        <v>5755</v>
      </c>
      <c r="N1122" s="109" t="s">
        <v>32</v>
      </c>
      <c r="O1122" s="109" t="s">
        <v>7347</v>
      </c>
      <c r="P1122" s="109" t="s">
        <v>760</v>
      </c>
      <c r="Q1122" s="109" t="s">
        <v>7348</v>
      </c>
      <c r="R1122" s="109" t="s">
        <v>80</v>
      </c>
      <c r="S1122" s="122" t="s">
        <v>5792</v>
      </c>
      <c r="T1122" s="31"/>
      <c r="U1122" s="109" t="str">
        <f t="shared" si="17"/>
        <v>41666: Morin was wanted on two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 http://www.desertsun.com/story/news/crime/2014/01/27/sheriffs-deputy-kills-man-in-coachella-officials-say/4956737/</v>
      </c>
      <c r="V1122" s="98"/>
      <c r="W1122" s="109">
        <v>1130.0999999999999</v>
      </c>
      <c r="X1122" s="109"/>
      <c r="Y1122" s="109"/>
      <c r="Z1122" s="109"/>
      <c r="AA1122" s="109"/>
      <c r="AB1122" s="109"/>
      <c r="AC1122" s="113"/>
      <c r="AD1122" s="29"/>
      <c r="AE1122" s="29"/>
      <c r="AF1122" s="29"/>
      <c r="AG1122" s="65"/>
    </row>
    <row r="1123" spans="1:33" ht="12">
      <c r="A1123" s="30">
        <v>41914</v>
      </c>
      <c r="B1123" s="109" t="s">
        <v>7349</v>
      </c>
      <c r="C1123" s="121">
        <v>46</v>
      </c>
      <c r="D1123" s="109" t="s">
        <v>23</v>
      </c>
      <c r="E1123" s="109" t="s">
        <v>82</v>
      </c>
      <c r="F1123" s="109"/>
      <c r="G1123" s="42">
        <v>41667</v>
      </c>
      <c r="H1123" s="109" t="s">
        <v>7350</v>
      </c>
      <c r="I1123" s="109" t="s">
        <v>6818</v>
      </c>
      <c r="J1123" s="109" t="s">
        <v>1791</v>
      </c>
      <c r="K1123" s="98" t="s">
        <v>7351</v>
      </c>
      <c r="L1123" s="109" t="s">
        <v>6818</v>
      </c>
      <c r="M1123" s="109" t="s">
        <v>7352</v>
      </c>
      <c r="N1123" s="109" t="s">
        <v>32</v>
      </c>
      <c r="O1123" s="109" t="s">
        <v>7353</v>
      </c>
      <c r="P1123" s="109" t="s">
        <v>760</v>
      </c>
      <c r="Q1123" s="109" t="s">
        <v>7354</v>
      </c>
      <c r="R1123" s="109" t="s">
        <v>36</v>
      </c>
      <c r="S1123" s="122" t="s">
        <v>5792</v>
      </c>
      <c r="T1123" s="31"/>
      <c r="U1123" s="109" t="str">
        <f t="shared" si="17"/>
        <v>41667: 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 http://www.northjersey.com/story-archives/prosecutor-passaic-man-fatally-shot-after-charging-at-cops-with-knife-1.667275</v>
      </c>
      <c r="V1123" s="98"/>
      <c r="W1123" s="109">
        <v>1131.0999999999999</v>
      </c>
      <c r="X1123" s="109"/>
      <c r="Y1123" s="109"/>
      <c r="Z1123" s="109"/>
      <c r="AA1123" s="109"/>
      <c r="AB1123" s="109"/>
      <c r="AC1123" s="113"/>
      <c r="AD1123" s="29"/>
      <c r="AE1123" s="29"/>
      <c r="AF1123" s="29"/>
      <c r="AG1123" s="65"/>
    </row>
    <row r="1124" spans="1:33" ht="12">
      <c r="A1124" s="30">
        <v>41914</v>
      </c>
      <c r="B1124" s="109" t="s">
        <v>7355</v>
      </c>
      <c r="C1124" s="121">
        <v>25</v>
      </c>
      <c r="D1124" s="109" t="s">
        <v>23</v>
      </c>
      <c r="E1124" s="109" t="s">
        <v>24</v>
      </c>
      <c r="F1124" s="109" t="s">
        <v>7356</v>
      </c>
      <c r="G1124" s="42">
        <v>41668</v>
      </c>
      <c r="H1124" s="109" t="s">
        <v>7357</v>
      </c>
      <c r="I1124" s="109" t="s">
        <v>7358</v>
      </c>
      <c r="J1124" s="109" t="s">
        <v>250</v>
      </c>
      <c r="K1124" s="98" t="s">
        <v>7359</v>
      </c>
      <c r="L1124" s="109" t="s">
        <v>1199</v>
      </c>
      <c r="M1124" s="109" t="s">
        <v>5797</v>
      </c>
      <c r="N1124" s="109" t="s">
        <v>32</v>
      </c>
      <c r="O1124" s="109" t="s">
        <v>7360</v>
      </c>
      <c r="P1124" s="109" t="s">
        <v>760</v>
      </c>
      <c r="Q1124" s="109" t="s">
        <v>7361</v>
      </c>
      <c r="R1124" s="109" t="s">
        <v>36</v>
      </c>
      <c r="S1124" s="122" t="s">
        <v>5792</v>
      </c>
      <c r="T1124" s="31"/>
      <c r="U1124" s="109" t="str">
        <f t="shared" si="17"/>
        <v>41668: 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 http://www.washingtonpost.com/local/crime/montgomery-police-sergeant-shoots-son-while-defending-wife-police-say/2014/01/30/64973086-89b6-11e3-833c-33098f9e5267_story.html</v>
      </c>
      <c r="V1124" s="98"/>
      <c r="W1124" s="109">
        <v>1132.0999999999999</v>
      </c>
      <c r="X1124" s="109"/>
      <c r="Y1124" s="109"/>
      <c r="Z1124" s="109"/>
      <c r="AA1124" s="109"/>
      <c r="AB1124" s="109"/>
      <c r="AC1124" s="113"/>
      <c r="AD1124" s="29"/>
      <c r="AE1124" s="29"/>
      <c r="AF1124" s="29"/>
      <c r="AG1124" s="65"/>
    </row>
    <row r="1125" spans="1:33" ht="12">
      <c r="A1125" s="30">
        <v>41914</v>
      </c>
      <c r="B1125" s="109" t="s">
        <v>7362</v>
      </c>
      <c r="C1125" s="121">
        <v>42</v>
      </c>
      <c r="D1125" s="109" t="s">
        <v>23</v>
      </c>
      <c r="E1125" s="109" t="s">
        <v>40</v>
      </c>
      <c r="F1125" s="109" t="s">
        <v>7363</v>
      </c>
      <c r="G1125" s="42">
        <v>41668</v>
      </c>
      <c r="H1125" s="109" t="s">
        <v>7364</v>
      </c>
      <c r="I1125" s="109" t="s">
        <v>7365</v>
      </c>
      <c r="J1125" s="109" t="s">
        <v>94</v>
      </c>
      <c r="K1125" s="98" t="s">
        <v>7366</v>
      </c>
      <c r="L1125" s="109" t="s">
        <v>1316</v>
      </c>
      <c r="M1125" s="109" t="s">
        <v>1244</v>
      </c>
      <c r="N1125" s="109" t="s">
        <v>32</v>
      </c>
      <c r="O1125" s="109" t="s">
        <v>7367</v>
      </c>
      <c r="P1125" s="109" t="s">
        <v>760</v>
      </c>
      <c r="Q1125" s="109" t="s">
        <v>7368</v>
      </c>
      <c r="R1125" s="109" t="s">
        <v>100</v>
      </c>
      <c r="S1125" s="122" t="s">
        <v>5792</v>
      </c>
      <c r="T1125" s="31"/>
      <c r="U1125" s="109" t="str">
        <f t="shared" si="17"/>
        <v>41668: 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 http://www.loganbanner.com/apps/pbcs.dll/article?AID=/20140131/news/301319960/</v>
      </c>
      <c r="V1125" s="98"/>
      <c r="W1125" s="109">
        <v>1133.0999999999999</v>
      </c>
      <c r="X1125" s="109"/>
      <c r="Y1125" s="109"/>
      <c r="Z1125" s="109"/>
      <c r="AA1125" s="109"/>
      <c r="AB1125" s="109"/>
      <c r="AC1125" s="113"/>
      <c r="AD1125" s="29"/>
      <c r="AE1125" s="29"/>
      <c r="AF1125" s="29"/>
      <c r="AG1125" s="65"/>
    </row>
    <row r="1126" spans="1:33" ht="12">
      <c r="A1126" s="30">
        <v>41915</v>
      </c>
      <c r="B1126" s="109" t="s">
        <v>7369</v>
      </c>
      <c r="C1126" s="121">
        <v>23</v>
      </c>
      <c r="D1126" s="109" t="s">
        <v>23</v>
      </c>
      <c r="E1126" s="109" t="s">
        <v>40</v>
      </c>
      <c r="F1126" s="109" t="s">
        <v>7370</v>
      </c>
      <c r="G1126" s="42">
        <v>40786</v>
      </c>
      <c r="H1126" s="109" t="s">
        <v>7371</v>
      </c>
      <c r="I1126" s="109" t="s">
        <v>7372</v>
      </c>
      <c r="J1126" s="109" t="s">
        <v>152</v>
      </c>
      <c r="K1126" s="98" t="s">
        <v>7373</v>
      </c>
      <c r="L1126" s="109" t="s">
        <v>7078</v>
      </c>
      <c r="M1126" s="109" t="s">
        <v>7374</v>
      </c>
      <c r="N1126" s="109" t="s">
        <v>32</v>
      </c>
      <c r="O1126" s="109" t="s">
        <v>7375</v>
      </c>
      <c r="P1126" s="109" t="s">
        <v>760</v>
      </c>
      <c r="Q1126" s="109" t="s">
        <v>7376</v>
      </c>
      <c r="R1126" s="109" t="s">
        <v>80</v>
      </c>
      <c r="S1126" s="122" t="s">
        <v>5119</v>
      </c>
      <c r="T1126" s="31"/>
      <c r="U1126" s="109" t="str">
        <f t="shared" si="17"/>
        <v>40786: Perhaps 20 officers confronted Doerbecker in the back yard of his father's ocean-side house, after a late evening/early morning round of Doerbecker drunkenly expelled from local bars and an attempted burglary across the street. His refusal to drop a 12-inch knife lead police to fatally shoot him in the head. In June 2014 his parents settled a $1M wrongful-death suit with the county. http://www.nytimes.com/2011/08/31/nyregion/long-island-man-dies-in-nassau-county-police-shooting.html?_r=0</v>
      </c>
      <c r="V1126" s="98"/>
      <c r="W1126" s="109">
        <v>1134.0999999999999</v>
      </c>
      <c r="X1126" s="109"/>
      <c r="Y1126" s="109"/>
      <c r="Z1126" s="109"/>
      <c r="AA1126" s="109"/>
      <c r="AB1126" s="109"/>
      <c r="AC1126" s="113"/>
      <c r="AD1126" s="29"/>
      <c r="AE1126" s="29"/>
      <c r="AF1126" s="29"/>
      <c r="AG1126" s="65"/>
    </row>
    <row r="1127" spans="1:33" ht="12">
      <c r="A1127" s="30">
        <v>41915</v>
      </c>
      <c r="B1127" s="109" t="s">
        <v>7377</v>
      </c>
      <c r="C1127" s="121">
        <v>55</v>
      </c>
      <c r="D1127" s="109" t="s">
        <v>23</v>
      </c>
      <c r="E1127" s="109" t="s">
        <v>82</v>
      </c>
      <c r="F1127" s="109"/>
      <c r="G1127" s="42">
        <v>37499</v>
      </c>
      <c r="H1127" s="109" t="s">
        <v>7378</v>
      </c>
      <c r="I1127" s="109" t="s">
        <v>151</v>
      </c>
      <c r="J1127" s="109" t="s">
        <v>152</v>
      </c>
      <c r="K1127" s="98" t="s">
        <v>7379</v>
      </c>
      <c r="L1127" s="109" t="s">
        <v>154</v>
      </c>
      <c r="M1127" s="109" t="s">
        <v>313</v>
      </c>
      <c r="N1127" s="109" t="s">
        <v>32</v>
      </c>
      <c r="O1127" s="109" t="s">
        <v>7380</v>
      </c>
      <c r="P1127" s="109" t="s">
        <v>760</v>
      </c>
      <c r="Q1127" s="109" t="s">
        <v>7381</v>
      </c>
      <c r="R1127" s="109" t="s">
        <v>100</v>
      </c>
      <c r="S1127" s="122" t="s">
        <v>5119</v>
      </c>
      <c r="T1127" s="31"/>
      <c r="U1127" s="109" t="str">
        <f t="shared" si="17"/>
        <v>37499: Angel -- confused, disturbed -- was flourishing a knife in the street, menacing two young women and then two customers of a corner store. The storekeeper called police. On arrival Angel approached the officer as he sat in the patrol car and stabbed him through the car window. The officer shot him to death. One of four fatal NYPD shootings within six days. http://www.nytimes.com/2002/09/02/nyregion/brooklyn-man-is-shot-to-death-in-an-encounter-with-the-police.html</v>
      </c>
      <c r="V1127" s="98"/>
      <c r="W1127" s="109">
        <v>1135.0999999999999</v>
      </c>
      <c r="X1127" s="109"/>
      <c r="Y1127" s="109"/>
      <c r="Z1127" s="109"/>
      <c r="AA1127" s="109"/>
      <c r="AB1127" s="109"/>
      <c r="AC1127" s="113"/>
      <c r="AD1127" s="29"/>
      <c r="AE1127" s="29"/>
      <c r="AF1127" s="29"/>
      <c r="AG1127" s="65"/>
    </row>
    <row r="1128" spans="1:33" ht="12">
      <c r="A1128" s="30">
        <v>41915</v>
      </c>
      <c r="B1128" s="109" t="s">
        <v>7382</v>
      </c>
      <c r="C1128" s="121">
        <v>32</v>
      </c>
      <c r="D1128" s="109" t="s">
        <v>23</v>
      </c>
      <c r="E1128" s="109" t="s">
        <v>82</v>
      </c>
      <c r="F1128" s="109"/>
      <c r="G1128" s="42">
        <v>38331</v>
      </c>
      <c r="H1128" s="109" t="s">
        <v>7383</v>
      </c>
      <c r="I1128" s="109" t="s">
        <v>1474</v>
      </c>
      <c r="J1128" s="109" t="s">
        <v>152</v>
      </c>
      <c r="K1128" s="98" t="s">
        <v>6421</v>
      </c>
      <c r="L1128" s="109" t="s">
        <v>1474</v>
      </c>
      <c r="M1128" s="109" t="s">
        <v>313</v>
      </c>
      <c r="N1128" s="109" t="s">
        <v>32</v>
      </c>
      <c r="O1128" s="109" t="s">
        <v>7384</v>
      </c>
      <c r="P1128" s="109" t="s">
        <v>58</v>
      </c>
      <c r="Q1128" s="109" t="s">
        <v>7385</v>
      </c>
      <c r="R1128" s="109" t="s">
        <v>80</v>
      </c>
      <c r="S1128" s="122" t="s">
        <v>5119</v>
      </c>
      <c r="T1128" s="31"/>
      <c r="U1128" s="109" t="str">
        <f t="shared" si="17"/>
        <v>38331: Ex-con Lockhart caused a scene when retrieving his cell phone from the teen who had stolen it about a week prior, assaulting the teen then firing his gun at random. Police responded and cut off his possible escape routes on a short Bronx street, also the scene of another Lockhart shooting incident years before. Officers shot him to death and maintained he fired his own gun, although none was ever recovered. http://www.nydailynews.com/archives/news/ex-con-shot-dead-cops-witnesses-disagree-gun-article-1.586114</v>
      </c>
      <c r="V1128" s="98"/>
      <c r="W1128" s="109">
        <v>1136.0999999999999</v>
      </c>
      <c r="X1128" s="109"/>
      <c r="Y1128" s="109"/>
      <c r="Z1128" s="109"/>
      <c r="AA1128" s="109"/>
      <c r="AB1128" s="109"/>
      <c r="AC1128" s="113"/>
      <c r="AD1128" s="29"/>
      <c r="AE1128" s="29"/>
      <c r="AF1128" s="29"/>
      <c r="AG1128" s="65"/>
    </row>
    <row r="1129" spans="1:33" ht="12">
      <c r="A1129" s="30">
        <v>41915</v>
      </c>
      <c r="B1129" s="109" t="s">
        <v>7386</v>
      </c>
      <c r="C1129" s="121">
        <v>18</v>
      </c>
      <c r="D1129" s="109" t="s">
        <v>23</v>
      </c>
      <c r="E1129" s="109" t="s">
        <v>24</v>
      </c>
      <c r="F1129" s="109" t="s">
        <v>7387</v>
      </c>
      <c r="G1129" s="42">
        <v>40659</v>
      </c>
      <c r="H1129" s="109" t="s">
        <v>7388</v>
      </c>
      <c r="I1129" s="109" t="s">
        <v>878</v>
      </c>
      <c r="J1129" s="109" t="s">
        <v>879</v>
      </c>
      <c r="K1129" s="98" t="s">
        <v>7389</v>
      </c>
      <c r="L1129" s="109" t="s">
        <v>881</v>
      </c>
      <c r="M1129" s="109" t="s">
        <v>882</v>
      </c>
      <c r="N1129" s="109" t="s">
        <v>32</v>
      </c>
      <c r="O1129" s="109" t="s">
        <v>7390</v>
      </c>
      <c r="P1129" s="109" t="s">
        <v>760</v>
      </c>
      <c r="Q1129" s="109" t="s">
        <v>7391</v>
      </c>
      <c r="R1129" s="109" t="s">
        <v>80</v>
      </c>
      <c r="S1129" s="122" t="s">
        <v>5119</v>
      </c>
      <c r="T1129" s="31"/>
      <c r="U1129" s="109" t="str">
        <f t="shared" si="17"/>
        <v>40659: A "gun recovery unit" on patrol encountered Briscoe with an apparent handgun and fatally shot him. The handgun was a BB gun. http://www.washingtonpost.com/blogs/crime-scene/post/dc-police-identify-man-shot-dead-by-officers/2011/04/27/AFq78QzE_blog.html</v>
      </c>
      <c r="V1129" s="98"/>
      <c r="W1129" s="109">
        <v>1137.0999999999999</v>
      </c>
      <c r="X1129" s="109"/>
      <c r="Y1129" s="109"/>
      <c r="Z1129" s="109"/>
      <c r="AA1129" s="109"/>
      <c r="AB1129" s="109"/>
      <c r="AC1129" s="113"/>
      <c r="AD1129" s="29"/>
      <c r="AE1129" s="29"/>
      <c r="AF1129" s="29"/>
      <c r="AG1129" s="65"/>
    </row>
    <row r="1130" spans="1:33" ht="12">
      <c r="A1130" s="30">
        <v>41915</v>
      </c>
      <c r="B1130" s="109" t="s">
        <v>7392</v>
      </c>
      <c r="C1130" s="121">
        <v>22</v>
      </c>
      <c r="D1130" s="109" t="s">
        <v>23</v>
      </c>
      <c r="E1130" s="109" t="s">
        <v>24</v>
      </c>
      <c r="F1130" s="109"/>
      <c r="G1130" s="42">
        <v>37500</v>
      </c>
      <c r="H1130" s="109" t="s">
        <v>7393</v>
      </c>
      <c r="I1130" s="109" t="s">
        <v>151</v>
      </c>
      <c r="J1130" s="109" t="s">
        <v>152</v>
      </c>
      <c r="K1130" s="98" t="s">
        <v>7138</v>
      </c>
      <c r="L1130" s="109" t="s">
        <v>154</v>
      </c>
      <c r="M1130" s="109" t="s">
        <v>313</v>
      </c>
      <c r="N1130" s="109" t="s">
        <v>32</v>
      </c>
      <c r="O1130" s="109" t="s">
        <v>7394</v>
      </c>
      <c r="P1130" s="109" t="s">
        <v>760</v>
      </c>
      <c r="Q1130" s="109" t="s">
        <v>7381</v>
      </c>
      <c r="R1130" s="109" t="s">
        <v>100</v>
      </c>
      <c r="S1130" s="122" t="s">
        <v>5119</v>
      </c>
      <c r="T1130" s="31"/>
      <c r="U1130" s="109" t="str">
        <f t="shared" si="17"/>
        <v>37500: Moore went into a "rampage" in his mother's house, breaking appliances etc., when his phone stopped working. Police arrived and shot him dead when he appeared at the top of the steps, supposedly holding a knife in a threatening way. One of four fatal NYPD shootings within six days. http://www.nytimes.com/2002/09/02/nyregion/brooklyn-man-is-shot-to-death-in-an-encounter-with-the-police.html</v>
      </c>
      <c r="V1130" s="98"/>
      <c r="W1130" s="109">
        <v>1138.0999999999999</v>
      </c>
      <c r="X1130" s="109"/>
      <c r="Y1130" s="109"/>
      <c r="Z1130" s="109"/>
      <c r="AA1130" s="109"/>
      <c r="AB1130" s="109"/>
      <c r="AC1130" s="113"/>
      <c r="AD1130" s="29"/>
      <c r="AE1130" s="29"/>
      <c r="AF1130" s="29"/>
      <c r="AG1130" s="65"/>
    </row>
    <row r="1131" spans="1:33" ht="12">
      <c r="A1131" s="30">
        <v>41915</v>
      </c>
      <c r="B1131" s="109" t="s">
        <v>7395</v>
      </c>
      <c r="C1131" s="121">
        <v>15</v>
      </c>
      <c r="D1131" s="109" t="s">
        <v>23</v>
      </c>
      <c r="E1131" s="109" t="s">
        <v>82</v>
      </c>
      <c r="F1131" s="109"/>
      <c r="G1131" s="42">
        <v>39745</v>
      </c>
      <c r="H1131" s="109" t="s">
        <v>7396</v>
      </c>
      <c r="I1131" s="109" t="s">
        <v>5297</v>
      </c>
      <c r="J1131" s="109" t="s">
        <v>152</v>
      </c>
      <c r="K1131" s="98" t="s">
        <v>5327</v>
      </c>
      <c r="L1131" s="109" t="s">
        <v>5299</v>
      </c>
      <c r="M1131" s="109" t="s">
        <v>5300</v>
      </c>
      <c r="N1131" s="109" t="s">
        <v>32</v>
      </c>
      <c r="O1131" s="109" t="s">
        <v>7397</v>
      </c>
      <c r="P1131" s="109" t="s">
        <v>58</v>
      </c>
      <c r="Q1131" s="109" t="s">
        <v>7398</v>
      </c>
      <c r="R1131" s="109" t="s">
        <v>80</v>
      </c>
      <c r="S1131" s="122" t="s">
        <v>5119</v>
      </c>
      <c r="T1131" s="31"/>
      <c r="U1131" s="109" t="str">
        <f t="shared" si="17"/>
        <v>39745: Rodolph, by some reports mentally ill, approached an off-duty Buffalo police officer in front of a convenience store at 2 a.m. and attempted an armed robbery. The officer fired five shots and fatally wounded him. Rodolph's weapon was a BB gun. http://7online.com/archive/6470065/</v>
      </c>
      <c r="V1131" s="98"/>
      <c r="W1131" s="109">
        <v>1139.0999999999999</v>
      </c>
      <c r="X1131" s="109"/>
      <c r="Y1131" s="109"/>
      <c r="Z1131" s="109"/>
      <c r="AA1131" s="109"/>
      <c r="AB1131" s="109"/>
      <c r="AC1131" s="113"/>
      <c r="AD1131" s="29"/>
      <c r="AE1131" s="29"/>
      <c r="AF1131" s="29"/>
      <c r="AG1131" s="65"/>
    </row>
    <row r="1132" spans="1:33" ht="12">
      <c r="A1132" s="30">
        <v>41915</v>
      </c>
      <c r="B1132" s="109" t="s">
        <v>7399</v>
      </c>
      <c r="C1132" s="121">
        <v>24</v>
      </c>
      <c r="D1132" s="109" t="s">
        <v>23</v>
      </c>
      <c r="E1132" s="109" t="s">
        <v>40</v>
      </c>
      <c r="F1132" s="109" t="s">
        <v>7400</v>
      </c>
      <c r="G1132" s="42">
        <v>41835</v>
      </c>
      <c r="H1132" s="109" t="s">
        <v>7401</v>
      </c>
      <c r="I1132" s="109" t="s">
        <v>6310</v>
      </c>
      <c r="J1132" s="109" t="s">
        <v>1128</v>
      </c>
      <c r="K1132" s="98" t="s">
        <v>7402</v>
      </c>
      <c r="L1132" s="109" t="s">
        <v>4567</v>
      </c>
      <c r="M1132" s="109" t="s">
        <v>7403</v>
      </c>
      <c r="N1132" s="109" t="s">
        <v>32</v>
      </c>
      <c r="O1132" s="109" t="s">
        <v>7404</v>
      </c>
      <c r="P1132" s="109" t="s">
        <v>760</v>
      </c>
      <c r="Q1132" s="109" t="s">
        <v>7405</v>
      </c>
      <c r="R1132" s="109" t="s">
        <v>100</v>
      </c>
      <c r="S1132" s="122" t="s">
        <v>5119</v>
      </c>
      <c r="T1132" s="31"/>
      <c r="U1132" s="109" t="str">
        <f t="shared" si="17"/>
        <v>41835: 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 http://www.walb.com/story/26034113/man-shot-killed-by-germantown-police-officers</v>
      </c>
      <c r="V1132" s="98"/>
      <c r="W1132" s="109">
        <v>1140.0999999999999</v>
      </c>
      <c r="X1132" s="109"/>
      <c r="Y1132" s="109"/>
      <c r="Z1132" s="109"/>
      <c r="AA1132" s="109"/>
      <c r="AB1132" s="109"/>
      <c r="AC1132" s="113"/>
      <c r="AD1132" s="29"/>
      <c r="AE1132" s="29"/>
      <c r="AF1132" s="29"/>
      <c r="AG1132" s="65"/>
    </row>
    <row r="1133" spans="1:33" ht="12">
      <c r="A1133" s="30">
        <v>41915</v>
      </c>
      <c r="B1133" s="109" t="s">
        <v>7406</v>
      </c>
      <c r="C1133" s="121">
        <v>27</v>
      </c>
      <c r="D1133" s="109" t="s">
        <v>23</v>
      </c>
      <c r="E1133" s="109" t="s">
        <v>82</v>
      </c>
      <c r="F1133" s="109" t="s">
        <v>7407</v>
      </c>
      <c r="G1133" s="42">
        <v>40210</v>
      </c>
      <c r="H1133" s="109" t="s">
        <v>7408</v>
      </c>
      <c r="I1133" s="109" t="s">
        <v>5297</v>
      </c>
      <c r="J1133" s="109" t="s">
        <v>152</v>
      </c>
      <c r="K1133" s="98" t="s">
        <v>7409</v>
      </c>
      <c r="L1133" s="109" t="s">
        <v>5299</v>
      </c>
      <c r="M1133" s="109" t="s">
        <v>7410</v>
      </c>
      <c r="N1133" s="109" t="s">
        <v>32</v>
      </c>
      <c r="O1133" s="109" t="s">
        <v>7411</v>
      </c>
      <c r="P1133" s="109" t="s">
        <v>760</v>
      </c>
      <c r="Q1133" s="109" t="s">
        <v>7412</v>
      </c>
      <c r="R1133" s="109" t="s">
        <v>80</v>
      </c>
      <c r="S1133" s="122" t="s">
        <v>5119</v>
      </c>
      <c r="T1133" s="31"/>
      <c r="U1133" s="109" t="str">
        <f t="shared" si="17"/>
        <v>40210: Ocasio, a sheet-metal worker in the midst of divorce proceedings, barricaded himself inside his house and drew a SWAT team and police negotiators. After hours of talks, shootings and a standoff Ocasio was killed by gunfire and an officer suffered pellet wounds. http://archive.wgrz.com/news/article/74093/13/Buffalo-Police-Officer-Wounded</v>
      </c>
      <c r="V1133" s="98"/>
      <c r="W1133" s="109">
        <v>1141.0999999999999</v>
      </c>
      <c r="X1133" s="109"/>
      <c r="Y1133" s="109"/>
      <c r="Z1133" s="109"/>
      <c r="AA1133" s="109"/>
      <c r="AB1133" s="109"/>
      <c r="AC1133" s="113"/>
      <c r="AD1133" s="29"/>
      <c r="AE1133" s="29"/>
      <c r="AF1133" s="29"/>
      <c r="AG1133" s="65"/>
    </row>
    <row r="1134" spans="1:33" ht="12">
      <c r="A1134" s="30">
        <v>41915</v>
      </c>
      <c r="B1134" s="109" t="s">
        <v>7413</v>
      </c>
      <c r="C1134" s="121">
        <v>63</v>
      </c>
      <c r="D1134" s="109" t="s">
        <v>91</v>
      </c>
      <c r="E1134" s="109" t="s">
        <v>173</v>
      </c>
      <c r="F1134" s="109"/>
      <c r="G1134" s="42">
        <v>37625</v>
      </c>
      <c r="H1134" s="109" t="s">
        <v>7414</v>
      </c>
      <c r="I1134" s="109" t="s">
        <v>151</v>
      </c>
      <c r="J1134" s="109" t="s">
        <v>152</v>
      </c>
      <c r="K1134" s="98" t="s">
        <v>2388</v>
      </c>
      <c r="L1134" s="109" t="s">
        <v>154</v>
      </c>
      <c r="M1134" s="109" t="s">
        <v>313</v>
      </c>
      <c r="N1134" s="109" t="s">
        <v>314</v>
      </c>
      <c r="O1134" s="109" t="s">
        <v>7415</v>
      </c>
      <c r="P1134" s="109" t="s">
        <v>760</v>
      </c>
      <c r="Q1134" s="109" t="s">
        <v>7416</v>
      </c>
      <c r="R1134" s="109" t="s">
        <v>80</v>
      </c>
      <c r="S1134" s="122" t="s">
        <v>5119</v>
      </c>
      <c r="T1134" s="31"/>
      <c r="U1134" s="109" t="str">
        <f t="shared" si="17"/>
        <v>37625: Rodriguez was a 63-year-old religiously devout widow struck and killed by speeding officers of the Brooklyn North Task Force. Their car was unmarked but reportedly using lights and siren. http://www.nydailynews.com/archives/news/faith-sustains-family-police-car-victim-article-1.660085</v>
      </c>
      <c r="V1134" s="98"/>
      <c r="W1134" s="109">
        <v>1142.0999999999999</v>
      </c>
      <c r="X1134" s="109"/>
      <c r="Y1134" s="109"/>
      <c r="Z1134" s="109"/>
      <c r="AA1134" s="109"/>
      <c r="AB1134" s="109"/>
      <c r="AC1134" s="113"/>
      <c r="AD1134" s="29"/>
      <c r="AE1134" s="29"/>
      <c r="AF1134" s="29"/>
      <c r="AG1134" s="65"/>
    </row>
    <row r="1135" spans="1:33" ht="12">
      <c r="A1135" s="30">
        <v>41915</v>
      </c>
      <c r="B1135" s="109" t="s">
        <v>7417</v>
      </c>
      <c r="C1135" s="121">
        <v>17</v>
      </c>
      <c r="D1135" s="109" t="s">
        <v>23</v>
      </c>
      <c r="E1135" s="109" t="s">
        <v>24</v>
      </c>
      <c r="F1135" s="109" t="s">
        <v>7418</v>
      </c>
      <c r="G1135" s="42">
        <v>41073</v>
      </c>
      <c r="H1135" s="109" t="s">
        <v>7419</v>
      </c>
      <c r="I1135" s="109" t="s">
        <v>7420</v>
      </c>
      <c r="J1135" s="109" t="s">
        <v>250</v>
      </c>
      <c r="K1135" s="98" t="s">
        <v>7421</v>
      </c>
      <c r="L1135" s="109" t="s">
        <v>249</v>
      </c>
      <c r="M1135" s="109" t="s">
        <v>5948</v>
      </c>
      <c r="N1135" s="109" t="s">
        <v>474</v>
      </c>
      <c r="O1135" s="109" t="s">
        <v>7422</v>
      </c>
      <c r="P1135" s="109" t="s">
        <v>157</v>
      </c>
      <c r="Q1135" s="109" t="s">
        <v>7423</v>
      </c>
      <c r="R1135" s="109" t="s">
        <v>80</v>
      </c>
      <c r="S1135" s="122" t="s">
        <v>5119</v>
      </c>
      <c r="T1135" s="31"/>
      <c r="U1135" s="109" t="str">
        <f t="shared" si="17"/>
        <v>41073: Brown, in an act of vandalism evidently out of character, threw at rock that damaged the front door of the house of an off-duty county police officer. The officer chased Brown down. As a result of their encounter Brown was asphyxiated in a choke hold. The officer was indicted for both voluntary and involuntary manslaughter; in April 2014 "Christopher's Law" requiring police officers to be trained in CPR, cultural sensitivity, the proper use of force, and interacting with the physically and mentally disabled passed the MD General Assembly but was vetoed by the governor. http://articles.baltimoresun.com/2012-06-15/news/bs-md-co-youth-death-officer-20120615_1_police-officer-darien-police-veteran</v>
      </c>
      <c r="V1135" s="98"/>
      <c r="W1135" s="109">
        <v>1143.0999999999999</v>
      </c>
      <c r="X1135" s="109"/>
      <c r="Y1135" s="109"/>
      <c r="Z1135" s="109"/>
      <c r="AA1135" s="109"/>
      <c r="AB1135" s="109"/>
      <c r="AC1135" s="113"/>
      <c r="AD1135" s="29"/>
      <c r="AE1135" s="29"/>
      <c r="AF1135" s="29"/>
      <c r="AG1135" s="65"/>
    </row>
    <row r="1136" spans="1:33" ht="12">
      <c r="A1136" s="30">
        <v>41915</v>
      </c>
      <c r="B1136" s="109" t="s">
        <v>7424</v>
      </c>
      <c r="C1136" s="121">
        <v>51</v>
      </c>
      <c r="D1136" s="109" t="s">
        <v>23</v>
      </c>
      <c r="E1136" s="109" t="s">
        <v>173</v>
      </c>
      <c r="F1136" s="109" t="s">
        <v>7425</v>
      </c>
      <c r="G1136" s="42">
        <v>41911</v>
      </c>
      <c r="H1136" s="109" t="s">
        <v>7426</v>
      </c>
      <c r="I1136" s="109" t="s">
        <v>151</v>
      </c>
      <c r="J1136" s="109" t="s">
        <v>152</v>
      </c>
      <c r="K1136" s="98" t="s">
        <v>7138</v>
      </c>
      <c r="L1136" s="109" t="s">
        <v>1481</v>
      </c>
      <c r="M1136" s="109" t="s">
        <v>313</v>
      </c>
      <c r="N1136" s="109" t="s">
        <v>32</v>
      </c>
      <c r="O1136" s="109" t="s">
        <v>7427</v>
      </c>
      <c r="P1136" s="109" t="s">
        <v>7428</v>
      </c>
      <c r="Q1136" s="109" t="s">
        <v>7429</v>
      </c>
      <c r="R1136" s="109" t="s">
        <v>80</v>
      </c>
      <c r="S1136" s="122" t="s">
        <v>37</v>
      </c>
      <c r="T1136" s="31"/>
      <c r="U1136" s="109" t="str">
        <f t="shared" si="17"/>
        <v>41911: Rafael Laureano died when he was hit by a bullet from police officers who were firing at Francisco Carvajal who had attacked Laureano and his girlfriend with a knife. http://www.huffingtonpost.com/2014/10/02/nypd-rafael-laureano_n_5922608.html</v>
      </c>
      <c r="V1136" s="98"/>
      <c r="W1136" s="109">
        <v>1144.0999999999999</v>
      </c>
      <c r="X1136" s="109"/>
      <c r="Y1136" s="109"/>
      <c r="Z1136" s="109"/>
      <c r="AA1136" s="109"/>
      <c r="AB1136" s="109"/>
      <c r="AC1136" s="113"/>
      <c r="AD1136" s="29"/>
      <c r="AE1136" s="29"/>
      <c r="AF1136" s="29"/>
      <c r="AG1136" s="65"/>
    </row>
    <row r="1137" spans="1:33" ht="12">
      <c r="A1137" s="30">
        <v>41916</v>
      </c>
      <c r="B1137" s="109" t="s">
        <v>7430</v>
      </c>
      <c r="C1137" s="121">
        <v>47</v>
      </c>
      <c r="D1137" s="109" t="s">
        <v>23</v>
      </c>
      <c r="E1137" s="109" t="s">
        <v>173</v>
      </c>
      <c r="F1137" s="109"/>
      <c r="G1137" s="42">
        <v>41911</v>
      </c>
      <c r="H1137" s="109" t="s">
        <v>7426</v>
      </c>
      <c r="I1137" s="109" t="s">
        <v>151</v>
      </c>
      <c r="J1137" s="109" t="s">
        <v>152</v>
      </c>
      <c r="K1137" s="98" t="s">
        <v>7138</v>
      </c>
      <c r="L1137" s="109" t="s">
        <v>1481</v>
      </c>
      <c r="M1137" s="109" t="s">
        <v>313</v>
      </c>
      <c r="N1137" s="109" t="s">
        <v>32</v>
      </c>
      <c r="O1137" s="109" t="s">
        <v>7431</v>
      </c>
      <c r="P1137" s="109" t="s">
        <v>7428</v>
      </c>
      <c r="Q1137" s="109" t="s">
        <v>7429</v>
      </c>
      <c r="R1137" s="109" t="s">
        <v>80</v>
      </c>
      <c r="S1137" s="122" t="s">
        <v>37</v>
      </c>
      <c r="T1137" s="31"/>
      <c r="U1137" s="109" t="str">
        <f t="shared" si="17"/>
        <v>41911: Carvajal was killed when he was shot by police officers as he attacked Rafael Laureano and his girlfriend with a knife. Laureano was accidentally shot and killed as well. http://www.huffingtonpost.com/2014/10/02/nypd-rafael-laureano_n_5922608.html</v>
      </c>
      <c r="V1137" s="98"/>
      <c r="W1137" s="109">
        <v>1145.0999999999999</v>
      </c>
      <c r="X1137" s="109"/>
      <c r="Y1137" s="109"/>
      <c r="Z1137" s="109"/>
      <c r="AA1137" s="109"/>
      <c r="AB1137" s="109"/>
      <c r="AC1137" s="113"/>
      <c r="AD1137" s="29"/>
      <c r="AE1137" s="29"/>
      <c r="AF1137" s="29"/>
      <c r="AG1137" s="65"/>
    </row>
    <row r="1138" spans="1:33" ht="12">
      <c r="A1138" s="30">
        <v>41915</v>
      </c>
      <c r="B1138" s="109" t="s">
        <v>7432</v>
      </c>
      <c r="C1138" s="121">
        <v>28</v>
      </c>
      <c r="D1138" s="109" t="s">
        <v>23</v>
      </c>
      <c r="E1138" s="109" t="s">
        <v>24</v>
      </c>
      <c r="F1138" s="109" t="s">
        <v>7433</v>
      </c>
      <c r="G1138" s="42">
        <v>41674</v>
      </c>
      <c r="H1138" s="109" t="s">
        <v>7434</v>
      </c>
      <c r="I1138" s="109" t="s">
        <v>7435</v>
      </c>
      <c r="J1138" s="109" t="s">
        <v>28</v>
      </c>
      <c r="K1138" s="98" t="s">
        <v>7436</v>
      </c>
      <c r="L1138" s="109" t="s">
        <v>338</v>
      </c>
      <c r="M1138" s="109" t="s">
        <v>6322</v>
      </c>
      <c r="N1138" s="109" t="s">
        <v>32</v>
      </c>
      <c r="O1138" s="109" t="s">
        <v>7437</v>
      </c>
      <c r="P1138" s="109" t="s">
        <v>58</v>
      </c>
      <c r="Q1138" s="109" t="s">
        <v>7438</v>
      </c>
      <c r="R1138" s="109" t="s">
        <v>219</v>
      </c>
      <c r="S1138" s="122" t="s">
        <v>7439</v>
      </c>
      <c r="T1138" s="31"/>
      <c r="U1138" s="109" t="str">
        <f t="shared" si="17"/>
        <v>41674: 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 http://www.nydailynews.com/news/national/florida-man-shot-dead-attack-teen-face-article-1.1604155</v>
      </c>
      <c r="V1138" s="98"/>
      <c r="W1138" s="109">
        <v>1146.0999999999999</v>
      </c>
      <c r="X1138" s="109"/>
      <c r="Y1138" s="109"/>
      <c r="Z1138" s="109"/>
      <c r="AA1138" s="109"/>
      <c r="AB1138" s="109"/>
      <c r="AC1138" s="113"/>
      <c r="AD1138" s="29"/>
      <c r="AE1138" s="29"/>
      <c r="AF1138" s="29"/>
      <c r="AG1138" s="65"/>
    </row>
    <row r="1139" spans="1:33" ht="12">
      <c r="A1139" s="30">
        <v>41915</v>
      </c>
      <c r="B1139" s="109" t="s">
        <v>7440</v>
      </c>
      <c r="C1139" s="121">
        <v>25</v>
      </c>
      <c r="D1139" s="109" t="s">
        <v>23</v>
      </c>
      <c r="E1139" s="109" t="s">
        <v>24</v>
      </c>
      <c r="F1139" s="109"/>
      <c r="G1139" s="42">
        <v>41675</v>
      </c>
      <c r="H1139" s="109" t="s">
        <v>7441</v>
      </c>
      <c r="I1139" s="109" t="s">
        <v>7442</v>
      </c>
      <c r="J1139" s="109" t="s">
        <v>250</v>
      </c>
      <c r="K1139" s="98" t="s">
        <v>7443</v>
      </c>
      <c r="L1139" s="109" t="s">
        <v>7444</v>
      </c>
      <c r="M1139" s="109" t="s">
        <v>7445</v>
      </c>
      <c r="N1139" s="109" t="s">
        <v>32</v>
      </c>
      <c r="O1139" s="109" t="s">
        <v>7446</v>
      </c>
      <c r="P1139" s="109" t="s">
        <v>58</v>
      </c>
      <c r="Q1139" s="109" t="s">
        <v>7447</v>
      </c>
      <c r="R1139" s="109" t="s">
        <v>80</v>
      </c>
      <c r="S1139" s="122" t="s">
        <v>6676</v>
      </c>
      <c r="T1139" s="31"/>
      <c r="U1139" s="109" t="str">
        <f t="shared" si="17"/>
        <v>41675: Norris was a fugitive and a passenger in a car stopped at a traffic light. A member of the Maryland State Apprehension Team that takes violent fugitives into custody shot him. Norris was armed with two revolvers. http://www.delmarvanow.com/article/20140205/NEWS/302050037</v>
      </c>
      <c r="V1139" s="98"/>
      <c r="W1139" s="109">
        <v>1147.0999999999999</v>
      </c>
      <c r="X1139" s="109"/>
      <c r="Y1139" s="109"/>
      <c r="Z1139" s="109"/>
      <c r="AA1139" s="109"/>
      <c r="AB1139" s="109"/>
      <c r="AC1139" s="113"/>
      <c r="AD1139" s="29"/>
      <c r="AE1139" s="29"/>
      <c r="AF1139" s="29"/>
      <c r="AG1139" s="65"/>
    </row>
    <row r="1140" spans="1:33" ht="12">
      <c r="A1140" s="30">
        <v>41915</v>
      </c>
      <c r="B1140" s="109" t="s">
        <v>7448</v>
      </c>
      <c r="C1140" s="121">
        <v>51</v>
      </c>
      <c r="D1140" s="109" t="s">
        <v>23</v>
      </c>
      <c r="E1140" s="109" t="s">
        <v>82</v>
      </c>
      <c r="F1140" s="109"/>
      <c r="G1140" s="42">
        <v>41675</v>
      </c>
      <c r="H1140" s="109" t="s">
        <v>7449</v>
      </c>
      <c r="I1140" s="109" t="s">
        <v>7450</v>
      </c>
      <c r="J1140" s="109" t="s">
        <v>28</v>
      </c>
      <c r="K1140" s="98" t="s">
        <v>7451</v>
      </c>
      <c r="L1140" s="109" t="s">
        <v>7452</v>
      </c>
      <c r="M1140" s="109" t="s">
        <v>7453</v>
      </c>
      <c r="N1140" s="109" t="s">
        <v>32</v>
      </c>
      <c r="O1140" s="109" t="s">
        <v>7454</v>
      </c>
      <c r="P1140" s="109" t="s">
        <v>58</v>
      </c>
      <c r="Q1140" s="109" t="s">
        <v>7455</v>
      </c>
      <c r="R1140" s="109" t="s">
        <v>36</v>
      </c>
      <c r="S1140" s="122" t="s">
        <v>6653</v>
      </c>
      <c r="T1140" s="31"/>
      <c r="U1140" s="109" t="str">
        <f t="shared" si="17"/>
        <v>41675: Taylor County Deputy Robert Lundy was on duty, getting his patrol car serviced at the dealership on the 24-hundred block South Byron Butler Parkway. That's when Claugue crashed his vehicle into the front of the building and opened fire. Deputy Lundy and the suspect exchanged shots, and Claugue was killed. http://www.wtxl.com/news/update-officer-involved-shooting-at-taylor-county-car-dealership/article_a27a9ab0-8e83-11e3-8e81-0017a43b2370.html</v>
      </c>
      <c r="V1140" s="98"/>
      <c r="W1140" s="109">
        <v>1148.0999999999999</v>
      </c>
      <c r="X1140" s="109"/>
      <c r="Y1140" s="109"/>
      <c r="Z1140" s="109"/>
      <c r="AA1140" s="109"/>
      <c r="AB1140" s="109"/>
      <c r="AC1140" s="113"/>
      <c r="AD1140" s="29"/>
      <c r="AE1140" s="29"/>
      <c r="AF1140" s="29"/>
      <c r="AG1140" s="65"/>
    </row>
    <row r="1141" spans="1:33" ht="12">
      <c r="A1141" s="30">
        <v>41915</v>
      </c>
      <c r="B1141" s="109" t="s">
        <v>7456</v>
      </c>
      <c r="C1141" s="121">
        <v>43</v>
      </c>
      <c r="D1141" s="109" t="s">
        <v>23</v>
      </c>
      <c r="E1141" s="109" t="s">
        <v>82</v>
      </c>
      <c r="F1141" s="109"/>
      <c r="G1141" s="42">
        <v>41676</v>
      </c>
      <c r="H1141" s="109" t="s">
        <v>7457</v>
      </c>
      <c r="I1141" s="109" t="s">
        <v>1555</v>
      </c>
      <c r="J1141" s="109" t="s">
        <v>195</v>
      </c>
      <c r="K1141" s="98" t="s">
        <v>7458</v>
      </c>
      <c r="L1141" s="109" t="s">
        <v>686</v>
      </c>
      <c r="M1141" s="109" t="s">
        <v>1557</v>
      </c>
      <c r="N1141" s="109" t="s">
        <v>32</v>
      </c>
      <c r="O1141" s="109" t="s">
        <v>7459</v>
      </c>
      <c r="P1141" s="109" t="s">
        <v>760</v>
      </c>
      <c r="Q1141" s="109" t="s">
        <v>7460</v>
      </c>
      <c r="R1141" s="109" t="s">
        <v>80</v>
      </c>
      <c r="S1141" s="122" t="s">
        <v>6692</v>
      </c>
      <c r="T1141" s="31"/>
      <c r="U1141" s="109" t="str">
        <f t="shared" si="17"/>
        <v>41676: Ross was shot multiple times as he tried to escape from authorities who were serving warrants for his arrest. Ross had outstanding felony warrants for dangerous drugs and aggravated identity theft and forgery, and had a history of fleeing from police. http://www.kpho.com/story/24653868/glendale-officer-shoots-kills-wanted-fugitive</v>
      </c>
      <c r="V1141" s="98"/>
      <c r="W1141" s="109">
        <v>1149.0999999999999</v>
      </c>
      <c r="X1141" s="109"/>
      <c r="Y1141" s="109"/>
      <c r="Z1141" s="109"/>
      <c r="AA1141" s="109"/>
      <c r="AB1141" s="109"/>
      <c r="AC1141" s="113"/>
      <c r="AD1141" s="29"/>
      <c r="AE1141" s="29"/>
      <c r="AF1141" s="29"/>
      <c r="AG1141" s="65"/>
    </row>
    <row r="1142" spans="1:33" ht="12">
      <c r="A1142" s="30">
        <v>41915</v>
      </c>
      <c r="B1142" s="109" t="s">
        <v>7461</v>
      </c>
      <c r="C1142" s="121">
        <v>27</v>
      </c>
      <c r="D1142" s="109" t="s">
        <v>91</v>
      </c>
      <c r="E1142" s="109" t="s">
        <v>82</v>
      </c>
      <c r="F1142" s="109"/>
      <c r="G1142" s="42">
        <v>41677</v>
      </c>
      <c r="H1142" s="109" t="s">
        <v>7462</v>
      </c>
      <c r="I1142" s="109" t="s">
        <v>5388</v>
      </c>
      <c r="J1142" s="109" t="s">
        <v>1154</v>
      </c>
      <c r="K1142" s="98" t="s">
        <v>5389</v>
      </c>
      <c r="L1142" s="109" t="s">
        <v>1003</v>
      </c>
      <c r="M1142" s="109" t="s">
        <v>7463</v>
      </c>
      <c r="N1142" s="109" t="s">
        <v>32</v>
      </c>
      <c r="O1142" s="109" t="s">
        <v>7464</v>
      </c>
      <c r="P1142" s="109" t="s">
        <v>760</v>
      </c>
      <c r="Q1142" s="109" t="s">
        <v>7465</v>
      </c>
      <c r="R1142" s="109" t="s">
        <v>80</v>
      </c>
      <c r="S1142" s="122" t="s">
        <v>7466</v>
      </c>
      <c r="T1142" s="31"/>
      <c r="U1142" s="109" t="str">
        <f t="shared" si="17"/>
        <v>41677: 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 http://www.knoe.com/story/24665257/shooting-investigation-in-ruston</v>
      </c>
      <c r="V1142" s="98"/>
      <c r="W1142" s="109">
        <v>1150.0999999999999</v>
      </c>
      <c r="X1142" s="109"/>
      <c r="Y1142" s="109"/>
      <c r="Z1142" s="109"/>
      <c r="AA1142" s="109"/>
      <c r="AB1142" s="109"/>
      <c r="AC1142" s="113"/>
      <c r="AD1142" s="29"/>
      <c r="AE1142" s="29"/>
      <c r="AF1142" s="29"/>
      <c r="AG1142" s="65"/>
    </row>
    <row r="1143" spans="1:33" ht="12">
      <c r="A1143" s="30">
        <v>41915</v>
      </c>
      <c r="B1143" s="109" t="s">
        <v>7467</v>
      </c>
      <c r="C1143" s="121">
        <v>42</v>
      </c>
      <c r="D1143" s="109" t="s">
        <v>23</v>
      </c>
      <c r="E1143" s="109" t="s">
        <v>40</v>
      </c>
      <c r="F1143" s="109" t="s">
        <v>7468</v>
      </c>
      <c r="G1143" s="42">
        <v>41677</v>
      </c>
      <c r="H1143" s="109" t="s">
        <v>7469</v>
      </c>
      <c r="I1143" s="109" t="s">
        <v>1102</v>
      </c>
      <c r="J1143" s="109" t="s">
        <v>1103</v>
      </c>
      <c r="K1143" s="98" t="s">
        <v>7470</v>
      </c>
      <c r="L1143" s="109" t="s">
        <v>1102</v>
      </c>
      <c r="M1143" s="109" t="s">
        <v>7471</v>
      </c>
      <c r="N1143" s="109" t="s">
        <v>32</v>
      </c>
      <c r="O1143" s="109" t="s">
        <v>7472</v>
      </c>
      <c r="P1143" s="109" t="s">
        <v>58</v>
      </c>
      <c r="Q1143" s="109" t="s">
        <v>7473</v>
      </c>
      <c r="R1143" s="109" t="s">
        <v>80</v>
      </c>
      <c r="S1143" s="122" t="s">
        <v>7474</v>
      </c>
      <c r="T1143" s="31"/>
      <c r="U1143" s="109" t="str">
        <f t="shared" si="17"/>
        <v>41677: Mason was shot and killed by Public Safety Officers during an ongoing sexual assault investigation. The Michigan Sex Offender Registry show Mason was a registered sex offender. http://fox17online.com/2014/02/07/family-identifies-sex-assault-suspect-shot-killed-by-officers/</v>
      </c>
      <c r="V1143" s="98"/>
      <c r="W1143" s="109">
        <v>1151.0999999999999</v>
      </c>
      <c r="X1143" s="109"/>
      <c r="Y1143" s="109"/>
      <c r="Z1143" s="109"/>
      <c r="AA1143" s="109"/>
      <c r="AB1143" s="109"/>
      <c r="AC1143" s="113"/>
      <c r="AD1143" s="29"/>
      <c r="AE1143" s="29"/>
      <c r="AF1143" s="29"/>
      <c r="AG1143" s="65"/>
    </row>
    <row r="1144" spans="1:33" ht="12">
      <c r="A1144" s="30">
        <v>41915</v>
      </c>
      <c r="B1144" s="109" t="s">
        <v>7475</v>
      </c>
      <c r="C1144" s="121">
        <v>59</v>
      </c>
      <c r="D1144" s="109" t="s">
        <v>23</v>
      </c>
      <c r="E1144" s="109" t="s">
        <v>40</v>
      </c>
      <c r="F1144" s="109" t="s">
        <v>7476</v>
      </c>
      <c r="G1144" s="42">
        <v>41907</v>
      </c>
      <c r="H1144" s="109" t="s">
        <v>7477</v>
      </c>
      <c r="I1144" s="109" t="s">
        <v>7265</v>
      </c>
      <c r="J1144" s="109" t="s">
        <v>64</v>
      </c>
      <c r="K1144" s="98" t="s">
        <v>7478</v>
      </c>
      <c r="L1144" s="109" t="s">
        <v>7479</v>
      </c>
      <c r="M1144" s="109" t="s">
        <v>7480</v>
      </c>
      <c r="N1144" s="109" t="s">
        <v>32</v>
      </c>
      <c r="O1144" s="109" t="s">
        <v>7481</v>
      </c>
      <c r="P1144" s="109" t="s">
        <v>7428</v>
      </c>
      <c r="Q1144" s="109" t="s">
        <v>7482</v>
      </c>
      <c r="R1144" s="109" t="s">
        <v>80</v>
      </c>
      <c r="S1144" s="122" t="s">
        <v>7483</v>
      </c>
      <c r="T1144" s="31"/>
      <c r="U1144" s="109" t="str">
        <f t="shared" si="17"/>
        <v>41907: A Georgia man was killed by police executing a search warrant obtained after a car thief told police he stole methamphetamine from the dead man’s vehicle, media reports say. http://www.13wmaz.com/story/news/local/dublin/2014/09/25/e-dublin-man-shot-killed-by-laurens-deputy/16201305/</v>
      </c>
      <c r="V1144" s="98"/>
      <c r="W1144" s="109">
        <v>1152.0999999999999</v>
      </c>
      <c r="X1144" s="109"/>
      <c r="Y1144" s="109"/>
      <c r="Z1144" s="109"/>
      <c r="AA1144" s="109"/>
      <c r="AB1144" s="109"/>
      <c r="AC1144" s="113"/>
      <c r="AD1144" s="29"/>
      <c r="AE1144" s="29"/>
      <c r="AF1144" s="29"/>
      <c r="AG1144" s="65"/>
    </row>
    <row r="1145" spans="1:33" ht="12">
      <c r="A1145" s="30">
        <v>41916</v>
      </c>
      <c r="B1145" s="109" t="s">
        <v>7484</v>
      </c>
      <c r="C1145" s="121">
        <v>23</v>
      </c>
      <c r="D1145" s="109" t="s">
        <v>91</v>
      </c>
      <c r="E1145" s="109" t="s">
        <v>24</v>
      </c>
      <c r="F1145" s="109" t="s">
        <v>7485</v>
      </c>
      <c r="G1145" s="42">
        <v>41074</v>
      </c>
      <c r="H1145" s="109" t="s">
        <v>7486</v>
      </c>
      <c r="I1145" s="109" t="s">
        <v>151</v>
      </c>
      <c r="J1145" s="109" t="s">
        <v>152</v>
      </c>
      <c r="K1145" s="98" t="s">
        <v>153</v>
      </c>
      <c r="L1145" s="109" t="s">
        <v>154</v>
      </c>
      <c r="M1145" s="109" t="s">
        <v>5201</v>
      </c>
      <c r="N1145" s="109" t="s">
        <v>32</v>
      </c>
      <c r="O1145" s="109" t="s">
        <v>7487</v>
      </c>
      <c r="P1145" s="109" t="s">
        <v>760</v>
      </c>
      <c r="Q1145" s="109" t="s">
        <v>7488</v>
      </c>
      <c r="R1145" s="109" t="s">
        <v>80</v>
      </c>
      <c r="S1145" s="122" t="s">
        <v>5119</v>
      </c>
      <c r="T1145" s="31"/>
      <c r="U1145" s="109" t="str">
        <f t="shared" si="17"/>
        <v>41074: Davis was out on bail for attempted murder and kidnapping, and had a scheduled court appearance later in the day. She ran several red lights, pulled a "wild" U-turn in front of police, then crashed her carjacked vehicle into a minivan. The police describes a brief struggle in which she grabbed for an officer's gun and somehow shot herself in the chest. http://www.nydailynews.com/new-york/woman-clinging-life-shot-cops-brooklyn-article-1.1095976</v>
      </c>
      <c r="V1145" s="98"/>
      <c r="W1145" s="109">
        <v>1153.0999999999999</v>
      </c>
      <c r="X1145" s="109"/>
      <c r="Y1145" s="109"/>
      <c r="Z1145" s="109"/>
      <c r="AA1145" s="109"/>
      <c r="AB1145" s="109"/>
      <c r="AC1145" s="113"/>
      <c r="AD1145" s="29"/>
      <c r="AE1145" s="29"/>
      <c r="AF1145" s="29"/>
      <c r="AG1145" s="65"/>
    </row>
    <row r="1146" spans="1:33" ht="12">
      <c r="A1146" s="30">
        <v>41916</v>
      </c>
      <c r="B1146" s="109" t="s">
        <v>7489</v>
      </c>
      <c r="C1146" s="121">
        <v>19</v>
      </c>
      <c r="D1146" s="109" t="s">
        <v>23</v>
      </c>
      <c r="E1146" s="109" t="s">
        <v>173</v>
      </c>
      <c r="F1146" s="109"/>
      <c r="G1146" s="42">
        <v>37742</v>
      </c>
      <c r="H1146" s="109" t="s">
        <v>7490</v>
      </c>
      <c r="I1146" s="109" t="s">
        <v>151</v>
      </c>
      <c r="J1146" s="109" t="s">
        <v>152</v>
      </c>
      <c r="K1146" s="98" t="s">
        <v>2388</v>
      </c>
      <c r="L1146" s="109" t="s">
        <v>154</v>
      </c>
      <c r="M1146" s="109" t="s">
        <v>5201</v>
      </c>
      <c r="N1146" s="109" t="s">
        <v>32</v>
      </c>
      <c r="O1146" s="109" t="s">
        <v>7491</v>
      </c>
      <c r="P1146" s="109" t="s">
        <v>760</v>
      </c>
      <c r="Q1146" s="109" t="s">
        <v>7492</v>
      </c>
      <c r="R1146" s="109" t="s">
        <v>80</v>
      </c>
      <c r="S1146" s="122" t="s">
        <v>5119</v>
      </c>
      <c r="T1146" s="31"/>
      <c r="U1146" s="109" t="str">
        <f t="shared" si="17"/>
        <v>37742: NYPD officers reported seeing Lopez shoot and kill another man, perhaps over a drug deal, and leave in a van. They chased Lopez, pulled him over, saw him turn towards them, and shot him to death. Together with the shooting of Floyd Quinones just a few days previously the event caused local protests and unrest. http://www.nytimes.com/2003/05/02/nyregion/police-kill-man-they-say-had-just-killed-another.html</v>
      </c>
      <c r="V1146" s="98"/>
      <c r="W1146" s="109">
        <v>1154.0999999999999</v>
      </c>
      <c r="X1146" s="109"/>
      <c r="Y1146" s="109"/>
      <c r="Z1146" s="109"/>
      <c r="AA1146" s="109"/>
      <c r="AB1146" s="109"/>
      <c r="AC1146" s="113"/>
      <c r="AD1146" s="29"/>
      <c r="AE1146" s="29"/>
      <c r="AF1146" s="29"/>
      <c r="AG1146" s="65"/>
    </row>
    <row r="1147" spans="1:33" ht="12">
      <c r="A1147" s="30">
        <v>41916</v>
      </c>
      <c r="B1147" s="109" t="s">
        <v>7493</v>
      </c>
      <c r="C1147" s="121">
        <v>22</v>
      </c>
      <c r="D1147" s="109" t="s">
        <v>23</v>
      </c>
      <c r="E1147" s="109" t="s">
        <v>82</v>
      </c>
      <c r="F1147" s="109"/>
      <c r="G1147" s="42">
        <v>37776</v>
      </c>
      <c r="H1147" s="109" t="s">
        <v>7494</v>
      </c>
      <c r="I1147" s="109" t="s">
        <v>1479</v>
      </c>
      <c r="J1147" s="109" t="s">
        <v>152</v>
      </c>
      <c r="K1147" s="98" t="s">
        <v>7495</v>
      </c>
      <c r="L1147" s="109" t="s">
        <v>1481</v>
      </c>
      <c r="M1147" s="109" t="s">
        <v>5201</v>
      </c>
      <c r="N1147" s="109" t="s">
        <v>1818</v>
      </c>
      <c r="O1147" s="109" t="s">
        <v>7496</v>
      </c>
      <c r="P1147" s="109" t="s">
        <v>760</v>
      </c>
      <c r="Q1147" s="109" t="s">
        <v>7497</v>
      </c>
      <c r="R1147" s="109" t="s">
        <v>219</v>
      </c>
      <c r="S1147" s="122" t="s">
        <v>5119</v>
      </c>
      <c r="T1147" s="31"/>
      <c r="U1147" s="109" t="str">
        <f t="shared" si="17"/>
        <v>37776: Mateo's girlfriend called 911 to report his violent, irrational behavior, hallucinating on drugs. By the time they arrived Mateo was attacking his own father and smashing furniture. He was pepper-sprayed, handcuffed, taken down two flights into an ambulance, and died of cardiac arrest. http://www.nytimes.com/2003/06/05/nyregion/man-22-dies-after-police-subdue-him-with-spray.html</v>
      </c>
      <c r="V1147" s="98"/>
      <c r="W1147" s="109">
        <v>1155.0999999999999</v>
      </c>
      <c r="X1147" s="109"/>
      <c r="Y1147" s="109"/>
      <c r="Z1147" s="109"/>
      <c r="AA1147" s="109"/>
      <c r="AB1147" s="109"/>
      <c r="AC1147" s="113"/>
      <c r="AD1147" s="29"/>
      <c r="AE1147" s="29"/>
      <c r="AF1147" s="29"/>
      <c r="AG1147" s="65"/>
    </row>
    <row r="1148" spans="1:33" ht="12">
      <c r="A1148" s="30">
        <v>41916</v>
      </c>
      <c r="B1148" s="109" t="s">
        <v>7498</v>
      </c>
      <c r="C1148" s="121">
        <v>20</v>
      </c>
      <c r="D1148" s="109" t="s">
        <v>23</v>
      </c>
      <c r="E1148" s="109" t="s">
        <v>40</v>
      </c>
      <c r="F1148" s="109" t="s">
        <v>7499</v>
      </c>
      <c r="G1148" s="42">
        <v>38516</v>
      </c>
      <c r="H1148" s="109" t="s">
        <v>7500</v>
      </c>
      <c r="I1148" s="109" t="s">
        <v>7501</v>
      </c>
      <c r="J1148" s="109" t="s">
        <v>152</v>
      </c>
      <c r="K1148" s="98" t="s">
        <v>7502</v>
      </c>
      <c r="L1148" s="109" t="s">
        <v>2146</v>
      </c>
      <c r="M1148" s="109" t="s">
        <v>5322</v>
      </c>
      <c r="N1148" s="109" t="s">
        <v>1589</v>
      </c>
      <c r="O1148" s="109" t="s">
        <v>7503</v>
      </c>
      <c r="P1148" s="109" t="s">
        <v>760</v>
      </c>
      <c r="Q1148" s="109" t="s">
        <v>7504</v>
      </c>
      <c r="R1148" s="109" t="s">
        <v>80</v>
      </c>
      <c r="S1148" s="122" t="s">
        <v>5119</v>
      </c>
      <c r="T1148" s="31"/>
      <c r="U1148" s="109" t="str">
        <f t="shared" si="17"/>
        <v>38516: Eriksen and his brother were entering a holding cell on a marijuana possession charge when Eriksen was taken by the throat and violently thrown against a bench. The combination of his grave head wound and medical treatment delayed by about two hours left him brain dead. He was taken off life support afterward. Eriksen's family settled with the county for $3M in August 2011. http://7online.com/archive/7974229/</v>
      </c>
      <c r="V1148" s="98"/>
      <c r="W1148" s="109">
        <v>1156.0999999999999</v>
      </c>
      <c r="X1148" s="109"/>
      <c r="Y1148" s="109"/>
      <c r="Z1148" s="109"/>
      <c r="AA1148" s="109"/>
      <c r="AB1148" s="109"/>
      <c r="AC1148" s="113"/>
      <c r="AD1148" s="29"/>
      <c r="AE1148" s="29"/>
      <c r="AF1148" s="29"/>
      <c r="AG1148" s="65"/>
    </row>
    <row r="1149" spans="1:33" ht="12">
      <c r="A1149" s="30">
        <v>41916</v>
      </c>
      <c r="B1149" s="109" t="s">
        <v>7505</v>
      </c>
      <c r="C1149" s="121">
        <v>18</v>
      </c>
      <c r="D1149" s="109" t="s">
        <v>23</v>
      </c>
      <c r="E1149" s="109" t="s">
        <v>82</v>
      </c>
      <c r="F1149" s="109"/>
      <c r="G1149" s="42">
        <v>38229</v>
      </c>
      <c r="H1149" s="109" t="s">
        <v>7506</v>
      </c>
      <c r="I1149" s="109" t="s">
        <v>7507</v>
      </c>
      <c r="J1149" s="109" t="s">
        <v>152</v>
      </c>
      <c r="K1149" s="98" t="s">
        <v>7508</v>
      </c>
      <c r="L1149" s="109" t="s">
        <v>1481</v>
      </c>
      <c r="M1149" s="109" t="s">
        <v>5201</v>
      </c>
      <c r="N1149" s="109" t="s">
        <v>32</v>
      </c>
      <c r="O1149" s="109" t="s">
        <v>7509</v>
      </c>
      <c r="P1149" s="109" t="s">
        <v>760</v>
      </c>
      <c r="Q1149" s="109" t="s">
        <v>7510</v>
      </c>
      <c r="R1149" s="109" t="s">
        <v>80</v>
      </c>
      <c r="S1149" s="122" t="s">
        <v>5119</v>
      </c>
      <c r="T1149" s="31"/>
      <c r="U1149" s="109" t="str">
        <f t="shared" si="17"/>
        <v>38229: Officers in an unmarked car were coincidentally parked at the Brooklyn 24-hour car wash as an attempted armed robbery unfolded. The officers were shot at twice; they returned 26 rounds. At least five of those struck and killed Moody. Three other suspects were also taken into custody. http://www.nytimes.com/2004/08/31/nyregion/carwash-robbery-suspect-is-killed-by-police.html</v>
      </c>
      <c r="V1149" s="98"/>
      <c r="W1149" s="109">
        <v>1157.0999999999999</v>
      </c>
      <c r="X1149" s="109"/>
      <c r="Y1149" s="109"/>
      <c r="Z1149" s="109"/>
      <c r="AA1149" s="109"/>
      <c r="AB1149" s="109"/>
      <c r="AC1149" s="113"/>
      <c r="AD1149" s="29"/>
      <c r="AE1149" s="29"/>
      <c r="AF1149" s="29"/>
      <c r="AG1149" s="65"/>
    </row>
    <row r="1150" spans="1:33" ht="12">
      <c r="A1150" s="30">
        <v>41916</v>
      </c>
      <c r="B1150" s="109" t="s">
        <v>7511</v>
      </c>
      <c r="C1150" s="121">
        <v>32</v>
      </c>
      <c r="D1150" s="109" t="s">
        <v>23</v>
      </c>
      <c r="E1150" s="109" t="s">
        <v>82</v>
      </c>
      <c r="F1150" s="109"/>
      <c r="G1150" s="42">
        <v>37460</v>
      </c>
      <c r="H1150" s="109" t="s">
        <v>7512</v>
      </c>
      <c r="I1150" s="109" t="s">
        <v>5908</v>
      </c>
      <c r="J1150" s="109" t="s">
        <v>152</v>
      </c>
      <c r="K1150" s="98" t="s">
        <v>7513</v>
      </c>
      <c r="L1150" s="109" t="s">
        <v>2116</v>
      </c>
      <c r="M1150" s="109" t="s">
        <v>5910</v>
      </c>
      <c r="N1150" s="109" t="s">
        <v>1818</v>
      </c>
      <c r="O1150" s="109" t="s">
        <v>7514</v>
      </c>
      <c r="P1150" s="109" t="s">
        <v>7515</v>
      </c>
      <c r="Q1150" s="109" t="s">
        <v>7516</v>
      </c>
      <c r="R1150" s="109" t="s">
        <v>219</v>
      </c>
      <c r="S1150" s="122" t="s">
        <v>5119</v>
      </c>
      <c r="T1150" s="31"/>
      <c r="U1150" s="109" t="str">
        <f t="shared" si="17"/>
        <v>37460: Dukes, said to be under the influence of drugs, apparently called the police himself a half-hour after midnight. When the police arrived and made moves to subdue him, he dashed out of his house, then physically struggled with officers -- while still calling for help from the police. He was pepper-sprayed twice, lost consciousness, and died. The family arrived at a $500K settlement with the city. http://wxxinews.org/post/man-dies-police-custody</v>
      </c>
      <c r="V1150" s="98"/>
      <c r="W1150" s="109">
        <v>1158.0999999999999</v>
      </c>
      <c r="X1150" s="109"/>
      <c r="Y1150" s="109"/>
      <c r="Z1150" s="109"/>
      <c r="AA1150" s="109"/>
      <c r="AB1150" s="109"/>
      <c r="AC1150" s="113"/>
      <c r="AD1150" s="29"/>
      <c r="AE1150" s="29"/>
      <c r="AF1150" s="29"/>
      <c r="AG1150" s="65"/>
    </row>
    <row r="1151" spans="1:33" ht="12">
      <c r="A1151" s="30">
        <v>41916</v>
      </c>
      <c r="B1151" s="109" t="s">
        <v>7517</v>
      </c>
      <c r="C1151" s="121">
        <v>28</v>
      </c>
      <c r="D1151" s="109" t="s">
        <v>23</v>
      </c>
      <c r="E1151" s="109" t="s">
        <v>40</v>
      </c>
      <c r="F1151" s="109"/>
      <c r="G1151" s="42">
        <v>41915</v>
      </c>
      <c r="H1151" s="109" t="s">
        <v>7518</v>
      </c>
      <c r="I1151" s="109" t="s">
        <v>151</v>
      </c>
      <c r="J1151" s="109" t="s">
        <v>152</v>
      </c>
      <c r="K1151" s="98" t="s">
        <v>7519</v>
      </c>
      <c r="L1151" s="109" t="s">
        <v>154</v>
      </c>
      <c r="M1151" s="109" t="s">
        <v>5201</v>
      </c>
      <c r="N1151" s="109" t="s">
        <v>32</v>
      </c>
      <c r="O1151" s="109" t="s">
        <v>7520</v>
      </c>
      <c r="P1151" s="109" t="s">
        <v>760</v>
      </c>
      <c r="Q1151" s="109" t="s">
        <v>7521</v>
      </c>
      <c r="R1151" s="109" t="s">
        <v>100</v>
      </c>
      <c r="S1151" s="122" t="s">
        <v>5119</v>
      </c>
      <c r="T1151" s="31"/>
      <c r="U1151" s="109" t="str">
        <f t="shared" si="17"/>
        <v>41915: A domestic disturbance call brought police to Volchkin's mother's residence -- her son had choked her, then fled. Ninety minutes later he returned, ransacked the place, and sat on the sofa with three knives. Increasingly agitated, Volchkin lunged at the police and was fatally shot. http://www.nydailynews.com/new-york/nyc-crime/nypd-fatally-shoots-knife-wielding-brooklyn-man-previous-altercation-kim-kardashian-entourage-article-1.1963112</v>
      </c>
      <c r="V1151" s="98"/>
      <c r="W1151" s="109">
        <v>1159.0999999999999</v>
      </c>
      <c r="X1151" s="109"/>
      <c r="Y1151" s="109"/>
      <c r="Z1151" s="109"/>
      <c r="AA1151" s="109"/>
      <c r="AB1151" s="109"/>
      <c r="AC1151" s="113"/>
      <c r="AD1151" s="29"/>
      <c r="AE1151" s="29"/>
      <c r="AF1151" s="29"/>
      <c r="AG1151" s="65"/>
    </row>
    <row r="1152" spans="1:33" ht="12">
      <c r="A1152" s="30">
        <v>41916</v>
      </c>
      <c r="B1152" s="109" t="s">
        <v>7522</v>
      </c>
      <c r="C1152" s="121">
        <v>44</v>
      </c>
      <c r="D1152" s="109" t="s">
        <v>23</v>
      </c>
      <c r="E1152" s="109" t="s">
        <v>40</v>
      </c>
      <c r="F1152" s="109"/>
      <c r="G1152" s="42">
        <v>40247</v>
      </c>
      <c r="H1152" s="109" t="s">
        <v>7523</v>
      </c>
      <c r="I1152" s="109" t="s">
        <v>7524</v>
      </c>
      <c r="J1152" s="109" t="s">
        <v>152</v>
      </c>
      <c r="K1152" s="98" t="s">
        <v>7525</v>
      </c>
      <c r="L1152" s="109" t="s">
        <v>7526</v>
      </c>
      <c r="M1152" s="109" t="s">
        <v>7527</v>
      </c>
      <c r="N1152" s="109" t="s">
        <v>262</v>
      </c>
      <c r="O1152" s="109" t="s">
        <v>7528</v>
      </c>
      <c r="P1152" s="109" t="s">
        <v>760</v>
      </c>
      <c r="Q1152" s="109" t="s">
        <v>7529</v>
      </c>
      <c r="R1152" s="109" t="s">
        <v>219</v>
      </c>
      <c r="S1152" s="122" t="s">
        <v>5119</v>
      </c>
      <c r="T1152" s="31"/>
      <c r="U1152" s="109" t="str">
        <f t="shared" si="17"/>
        <v>40247: Healy's longtime girlfriend called 911 for an ambulance when Healy became agitated and "overwrought on cocaine". Instead she received five police officers in their kitchen. They restrained him and tasered him in two five-second bursts; he lost consciousness almost immediately and was pronounced dead soon after. http://archive.poughkeepsiejournal.com/article/20120617/WATCHDOG/306170065/Families-seek-answers-police-stun-gun-deaths</v>
      </c>
      <c r="V1152" s="98"/>
      <c r="W1152" s="109">
        <v>1160.0999999999999</v>
      </c>
      <c r="X1152" s="109"/>
      <c r="Y1152" s="109"/>
      <c r="Z1152" s="109"/>
      <c r="AA1152" s="109"/>
      <c r="AB1152" s="109"/>
      <c r="AC1152" s="113"/>
      <c r="AD1152" s="29"/>
      <c r="AE1152" s="29"/>
      <c r="AF1152" s="29"/>
      <c r="AG1152" s="65"/>
    </row>
    <row r="1153" spans="1:33" ht="12">
      <c r="A1153" s="30">
        <v>41916</v>
      </c>
      <c r="B1153" s="109" t="s">
        <v>7530</v>
      </c>
      <c r="C1153" s="121">
        <v>23</v>
      </c>
      <c r="D1153" s="109" t="s">
        <v>23</v>
      </c>
      <c r="E1153" s="109" t="s">
        <v>82</v>
      </c>
      <c r="F1153" s="109"/>
      <c r="G1153" s="42">
        <v>40032</v>
      </c>
      <c r="H1153" s="109" t="s">
        <v>7531</v>
      </c>
      <c r="I1153" s="109" t="s">
        <v>5297</v>
      </c>
      <c r="J1153" s="109" t="s">
        <v>152</v>
      </c>
      <c r="K1153" s="98" t="s">
        <v>7532</v>
      </c>
      <c r="L1153" s="109" t="s">
        <v>5299</v>
      </c>
      <c r="M1153" s="109" t="s">
        <v>5300</v>
      </c>
      <c r="N1153" s="109" t="s">
        <v>32</v>
      </c>
      <c r="O1153" s="109" t="s">
        <v>7533</v>
      </c>
      <c r="P1153" s="109" t="s">
        <v>760</v>
      </c>
      <c r="Q1153" s="109" t="s">
        <v>7534</v>
      </c>
      <c r="R1153" s="109" t="s">
        <v>80</v>
      </c>
      <c r="S1153" s="122" t="s">
        <v>5119</v>
      </c>
      <c r="T1153" s="31"/>
      <c r="U1153" s="109" t="str">
        <f t="shared" si="17"/>
        <v>40032: Connors had just committed an armed robbery of a pharmacy in mid-afternoon, taking a large quantity of prescription pills back to his apartment. Police tracked him down there and confronted him in the apartment's kitchen. During the struggle the officer fired a single shot, which killed Connors. His weapon in the robbery had been a replica assault rifle. http://news.wbfo.org/post/robbery-suspect-killed-scuffle-police-officer</v>
      </c>
      <c r="V1153" s="98"/>
      <c r="W1153" s="109">
        <v>1161.0999999999999</v>
      </c>
      <c r="X1153" s="109"/>
      <c r="Y1153" s="109"/>
      <c r="Z1153" s="109"/>
      <c r="AA1153" s="109"/>
      <c r="AB1153" s="109"/>
      <c r="AC1153" s="113"/>
      <c r="AD1153" s="29"/>
      <c r="AE1153" s="29"/>
      <c r="AF1153" s="29"/>
      <c r="AG1153" s="65"/>
    </row>
    <row r="1154" spans="1:33" ht="12">
      <c r="A1154" s="30">
        <v>41916</v>
      </c>
      <c r="B1154" s="109" t="s">
        <v>7535</v>
      </c>
      <c r="C1154" s="121">
        <v>36</v>
      </c>
      <c r="D1154" s="109" t="s">
        <v>23</v>
      </c>
      <c r="E1154" s="109" t="s">
        <v>24</v>
      </c>
      <c r="F1154" s="109" t="s">
        <v>7536</v>
      </c>
      <c r="G1154" s="42">
        <v>39925</v>
      </c>
      <c r="H1154" s="109" t="s">
        <v>7537</v>
      </c>
      <c r="I1154" s="109" t="s">
        <v>5297</v>
      </c>
      <c r="J1154" s="109" t="s">
        <v>152</v>
      </c>
      <c r="K1154" s="98" t="s">
        <v>5327</v>
      </c>
      <c r="L1154" s="109" t="s">
        <v>5299</v>
      </c>
      <c r="M1154" s="109" t="s">
        <v>5300</v>
      </c>
      <c r="N1154" s="109" t="s">
        <v>32</v>
      </c>
      <c r="O1154" s="109" t="s">
        <v>7538</v>
      </c>
      <c r="P1154" s="109" t="s">
        <v>58</v>
      </c>
      <c r="Q1154" s="109" t="s">
        <v>7539</v>
      </c>
      <c r="R1154" s="109" t="s">
        <v>80</v>
      </c>
      <c r="S1154" s="122" t="s">
        <v>5119</v>
      </c>
      <c r="T1154" s="31"/>
      <c r="U1154" s="109" t="str">
        <f t="shared" ref="U1154:U1217" si="18">CONCATENATE(G1154, ": ", O1154, " ", Q1154)</f>
        <v>39925: Off-duty Buffalo officer Charles E. Gidney shot at two intruders in what was described as a violent home invasion of his own house. He wounded one, Anthony T. Creamer, and killed the other, Sayles. Police released none of these names at the time of the incident. Sayles had been a figure in the year 2000 federal indictments of four Buffalo officers accused of, among other things, stealing $36K from an undercover FBI agent. https://groups.yahoo.com/neo/groups/policeoversight/conversations/messages/6905</v>
      </c>
      <c r="V1154" s="98"/>
      <c r="W1154" s="109">
        <v>1162.0999999999999</v>
      </c>
      <c r="X1154" s="109"/>
      <c r="Y1154" s="109"/>
      <c r="Z1154" s="109"/>
      <c r="AA1154" s="109"/>
      <c r="AB1154" s="109"/>
      <c r="AC1154" s="113"/>
      <c r="AD1154" s="29"/>
      <c r="AE1154" s="29"/>
      <c r="AF1154" s="29"/>
      <c r="AG1154" s="65"/>
    </row>
    <row r="1155" spans="1:33" ht="12">
      <c r="A1155" s="30">
        <v>41916</v>
      </c>
      <c r="B1155" s="109" t="s">
        <v>7540</v>
      </c>
      <c r="C1155" s="121">
        <v>46</v>
      </c>
      <c r="D1155" s="109" t="s">
        <v>23</v>
      </c>
      <c r="E1155" s="109" t="s">
        <v>40</v>
      </c>
      <c r="F1155" s="109" t="s">
        <v>7541</v>
      </c>
      <c r="G1155" s="42">
        <v>40263</v>
      </c>
      <c r="H1155" s="109" t="s">
        <v>7542</v>
      </c>
      <c r="I1155" s="109" t="s">
        <v>983</v>
      </c>
      <c r="J1155" s="109" t="s">
        <v>124</v>
      </c>
      <c r="K1155" s="98" t="s">
        <v>7543</v>
      </c>
      <c r="L1155" s="109" t="s">
        <v>983</v>
      </c>
      <c r="M1155" s="109" t="s">
        <v>985</v>
      </c>
      <c r="N1155" s="109" t="s">
        <v>32</v>
      </c>
      <c r="O1155" s="109" t="s">
        <v>7544</v>
      </c>
      <c r="P1155" s="109" t="s">
        <v>760</v>
      </c>
      <c r="Q1155" s="109" t="s">
        <v>7545</v>
      </c>
      <c r="R1155" s="109" t="s">
        <v>80</v>
      </c>
      <c r="S1155" s="122" t="s">
        <v>5358</v>
      </c>
      <c r="T1155" s="31"/>
      <c r="U1155" s="109" t="str">
        <f t="shared" si="18"/>
        <v>40263: Officers Trevor Nollmeyer and Dion Mason responded to a neighborhood call about an armed man. When they arrived, White was in front of his brother-in-law's house, allegedly to dispute an inheritance. He shot at the officers 3-4 times. The officers retreated back and Nollmeyer shot at White 3-4 times, killing him. http://seattletimes.com/html/localnews/2011454441_shootout27m.html</v>
      </c>
      <c r="V1155" s="98"/>
      <c r="W1155" s="109">
        <v>1163.0999999999999</v>
      </c>
      <c r="X1155" s="109"/>
      <c r="Y1155" s="109"/>
      <c r="Z1155" s="109"/>
      <c r="AA1155" s="109"/>
      <c r="AB1155" s="109"/>
      <c r="AC1155" s="113"/>
      <c r="AD1155" s="29"/>
      <c r="AE1155" s="29"/>
      <c r="AF1155" s="29"/>
      <c r="AG1155" s="65"/>
    </row>
    <row r="1156" spans="1:33" ht="12">
      <c r="A1156" s="30">
        <v>41916</v>
      </c>
      <c r="B1156" s="109" t="s">
        <v>7546</v>
      </c>
      <c r="C1156" s="121">
        <v>25</v>
      </c>
      <c r="D1156" s="109" t="s">
        <v>23</v>
      </c>
      <c r="E1156" s="109" t="s">
        <v>82</v>
      </c>
      <c r="F1156" s="109"/>
      <c r="G1156" s="42">
        <v>41671</v>
      </c>
      <c r="H1156" s="109" t="s">
        <v>7547</v>
      </c>
      <c r="I1156" s="109" t="s">
        <v>7548</v>
      </c>
      <c r="J1156" s="109" t="s">
        <v>1372</v>
      </c>
      <c r="K1156" s="98" t="s">
        <v>7549</v>
      </c>
      <c r="L1156" s="109" t="s">
        <v>225</v>
      </c>
      <c r="M1156" s="109" t="s">
        <v>7550</v>
      </c>
      <c r="N1156" s="109" t="s">
        <v>32</v>
      </c>
      <c r="O1156" s="109" t="s">
        <v>7551</v>
      </c>
      <c r="P1156" s="109" t="s">
        <v>760</v>
      </c>
      <c r="Q1156" s="109" t="s">
        <v>7552</v>
      </c>
      <c r="R1156" s="109" t="s">
        <v>219</v>
      </c>
      <c r="S1156" s="122" t="s">
        <v>7553</v>
      </c>
      <c r="T1156" s="31"/>
      <c r="U1156" s="109" t="str">
        <f t="shared" si="18"/>
        <v>41671: 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 http://www.wral.com/man-dies-from-injuries-sustained-following-hope-mills-chase-shooting/13351322/</v>
      </c>
      <c r="V1156" s="98"/>
      <c r="W1156" s="109">
        <v>1164.0999999999999</v>
      </c>
      <c r="X1156" s="109"/>
      <c r="Y1156" s="109"/>
      <c r="Z1156" s="109"/>
      <c r="AA1156" s="109"/>
      <c r="AB1156" s="109"/>
      <c r="AC1156" s="113"/>
      <c r="AD1156" s="29"/>
      <c r="AE1156" s="29"/>
      <c r="AF1156" s="29"/>
      <c r="AG1156" s="65"/>
    </row>
    <row r="1157" spans="1:33" ht="12">
      <c r="A1157" s="30">
        <v>41916</v>
      </c>
      <c r="B1157" s="109" t="s">
        <v>7554</v>
      </c>
      <c r="C1157" s="121">
        <v>31</v>
      </c>
      <c r="D1157" s="109" t="s">
        <v>23</v>
      </c>
      <c r="E1157" s="109" t="s">
        <v>82</v>
      </c>
      <c r="F1157" s="109"/>
      <c r="G1157" s="42">
        <v>41670</v>
      </c>
      <c r="H1157" s="109" t="s">
        <v>7555</v>
      </c>
      <c r="I1157" s="109" t="s">
        <v>7556</v>
      </c>
      <c r="J1157" s="109" t="s">
        <v>2539</v>
      </c>
      <c r="K1157" s="98" t="s">
        <v>7557</v>
      </c>
      <c r="L1157" s="109" t="s">
        <v>7558</v>
      </c>
      <c r="M1157" s="109" t="s">
        <v>7559</v>
      </c>
      <c r="N1157" s="109" t="s">
        <v>32</v>
      </c>
      <c r="O1157" s="109" t="s">
        <v>7560</v>
      </c>
      <c r="P1157" s="109" t="s">
        <v>58</v>
      </c>
      <c r="Q1157" s="109" t="s">
        <v>7561</v>
      </c>
      <c r="R1157" s="109" t="s">
        <v>36</v>
      </c>
      <c r="S1157" s="122" t="s">
        <v>7562</v>
      </c>
      <c r="T1157" s="31"/>
      <c r="U1157" s="109" t="str">
        <f t="shared" si="18"/>
        <v>41670: Reaves was waving a gun near a building on Railroad Avenue. Police received a call and responded. When an officer approached him, he pointed the gun toward the officer who shot Reaves. He died on Friday night at the Medical University of Charleston. http://www.carolinalive.com/news/story.aspx?id=1002336#.VDBGWRYXNrt</v>
      </c>
      <c r="V1157" s="98"/>
      <c r="W1157" s="109">
        <v>1165.0999999999999</v>
      </c>
      <c r="X1157" s="109"/>
      <c r="Y1157" s="109"/>
      <c r="Z1157" s="109"/>
      <c r="AA1157" s="109"/>
      <c r="AB1157" s="109"/>
      <c r="AC1157" s="113"/>
      <c r="AD1157" s="29"/>
      <c r="AE1157" s="29"/>
      <c r="AF1157" s="29"/>
      <c r="AG1157" s="65"/>
    </row>
    <row r="1158" spans="1:33" ht="12">
      <c r="A1158" s="30">
        <v>41916</v>
      </c>
      <c r="B1158" s="109" t="s">
        <v>7563</v>
      </c>
      <c r="C1158" s="121">
        <v>34</v>
      </c>
      <c r="D1158" s="109" t="s">
        <v>23</v>
      </c>
      <c r="E1158" s="109" t="s">
        <v>40</v>
      </c>
      <c r="F1158" s="109" t="s">
        <v>7564</v>
      </c>
      <c r="G1158" s="42">
        <v>41438</v>
      </c>
      <c r="H1158" s="109" t="s">
        <v>7565</v>
      </c>
      <c r="I1158" s="109" t="s">
        <v>983</v>
      </c>
      <c r="J1158" s="109" t="s">
        <v>124</v>
      </c>
      <c r="K1158" s="98" t="s">
        <v>7543</v>
      </c>
      <c r="L1158" s="109" t="s">
        <v>983</v>
      </c>
      <c r="M1158" s="109" t="s">
        <v>6006</v>
      </c>
      <c r="N1158" s="109" t="s">
        <v>474</v>
      </c>
      <c r="O1158" s="109" t="s">
        <v>7566</v>
      </c>
      <c r="P1158" s="109" t="s">
        <v>58</v>
      </c>
      <c r="Q1158" s="109" t="s">
        <v>7567</v>
      </c>
      <c r="R1158" s="109" t="s">
        <v>80</v>
      </c>
      <c r="S1158" s="122" t="s">
        <v>5358</v>
      </c>
      <c r="T1158" s="31"/>
      <c r="U1158" s="109" t="str">
        <f t="shared" si="18"/>
        <v>41438: 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 http://www.krem.com/news/Family-of-man-tased-near-Oz-Fitness-files-100-million-claim-262573481.html</v>
      </c>
      <c r="V1158" s="98"/>
      <c r="W1158" s="109">
        <v>1166.0999999999999</v>
      </c>
      <c r="X1158" s="109"/>
      <c r="Y1158" s="109"/>
      <c r="Z1158" s="109"/>
      <c r="AA1158" s="109"/>
      <c r="AB1158" s="109"/>
      <c r="AC1158" s="113"/>
      <c r="AD1158" s="29"/>
      <c r="AE1158" s="29"/>
      <c r="AF1158" s="29"/>
      <c r="AG1158" s="65"/>
    </row>
    <row r="1159" spans="1:33" ht="12">
      <c r="A1159" s="30">
        <v>41916</v>
      </c>
      <c r="B1159" s="109" t="s">
        <v>7568</v>
      </c>
      <c r="C1159" s="121">
        <v>56</v>
      </c>
      <c r="D1159" s="109" t="s">
        <v>23</v>
      </c>
      <c r="E1159" s="109" t="s">
        <v>82</v>
      </c>
      <c r="F1159" s="109"/>
      <c r="G1159" s="42">
        <v>41673</v>
      </c>
      <c r="H1159" s="109" t="s">
        <v>7569</v>
      </c>
      <c r="I1159" s="109" t="s">
        <v>327</v>
      </c>
      <c r="J1159" s="109" t="s">
        <v>328</v>
      </c>
      <c r="K1159" s="98" t="s">
        <v>7570</v>
      </c>
      <c r="L1159" s="109" t="s">
        <v>329</v>
      </c>
      <c r="M1159" s="109" t="s">
        <v>330</v>
      </c>
      <c r="N1159" s="109" t="s">
        <v>32</v>
      </c>
      <c r="O1159" s="109" t="s">
        <v>7571</v>
      </c>
      <c r="P1159" s="109" t="s">
        <v>760</v>
      </c>
      <c r="Q1159" s="109" t="s">
        <v>7572</v>
      </c>
      <c r="R1159" s="109" t="s">
        <v>80</v>
      </c>
      <c r="S1159" s="122" t="s">
        <v>7573</v>
      </c>
      <c r="T1159" s="31"/>
      <c r="U1159" s="109" t="str">
        <f t="shared" si="18"/>
        <v>41673: 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 http://www.chicagotribune.com/news/local/breaking/chi-police-person-wounded-by-officer-on-northwest-side-20140203,0,5401765.story</v>
      </c>
      <c r="V1159" s="98"/>
      <c r="W1159" s="109">
        <v>1167.0999999999999</v>
      </c>
      <c r="X1159" s="109"/>
      <c r="Y1159" s="109"/>
      <c r="Z1159" s="109"/>
      <c r="AA1159" s="109"/>
      <c r="AB1159" s="109"/>
      <c r="AC1159" s="113"/>
      <c r="AD1159" s="29"/>
      <c r="AE1159" s="29"/>
      <c r="AF1159" s="29"/>
      <c r="AG1159" s="65"/>
    </row>
    <row r="1160" spans="1:33" ht="12">
      <c r="A1160" s="30">
        <v>41916</v>
      </c>
      <c r="B1160" s="109" t="s">
        <v>4728</v>
      </c>
      <c r="C1160" s="121">
        <v>45</v>
      </c>
      <c r="D1160" s="109" t="s">
        <v>23</v>
      </c>
      <c r="E1160" s="109" t="s">
        <v>82</v>
      </c>
      <c r="F1160" s="109"/>
      <c r="G1160" s="42">
        <v>41674</v>
      </c>
      <c r="H1160" s="109" t="s">
        <v>7574</v>
      </c>
      <c r="I1160" s="109" t="s">
        <v>4730</v>
      </c>
      <c r="J1160" s="109" t="s">
        <v>143</v>
      </c>
      <c r="K1160" s="98" t="s">
        <v>7575</v>
      </c>
      <c r="L1160" s="109" t="s">
        <v>4730</v>
      </c>
      <c r="M1160" s="109" t="s">
        <v>4732</v>
      </c>
      <c r="N1160" s="109" t="s">
        <v>32</v>
      </c>
      <c r="O1160" s="109" t="s">
        <v>7576</v>
      </c>
      <c r="P1160" s="109" t="s">
        <v>760</v>
      </c>
      <c r="Q1160" s="109" t="s">
        <v>7577</v>
      </c>
      <c r="R1160" s="109" t="s">
        <v>36</v>
      </c>
      <c r="S1160" s="122" t="s">
        <v>7578</v>
      </c>
      <c r="T1160" s="31"/>
      <c r="U1160" s="109" t="str">
        <f t="shared" si="18"/>
        <v>41674: 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 http://6abc.com/archive/9419416/</v>
      </c>
      <c r="V1160" s="98"/>
      <c r="W1160" s="109">
        <v>1168.0999999999999</v>
      </c>
      <c r="X1160" s="109"/>
      <c r="Y1160" s="109"/>
      <c r="Z1160" s="109"/>
      <c r="AA1160" s="109"/>
      <c r="AB1160" s="109"/>
      <c r="AC1160" s="113"/>
      <c r="AD1160" s="29"/>
      <c r="AE1160" s="29"/>
      <c r="AF1160" s="29"/>
      <c r="AG1160" s="65"/>
    </row>
    <row r="1161" spans="1:33" ht="12">
      <c r="A1161" s="30">
        <v>41916</v>
      </c>
      <c r="B1161" s="109" t="s">
        <v>7579</v>
      </c>
      <c r="C1161" s="121">
        <v>34</v>
      </c>
      <c r="D1161" s="109" t="s">
        <v>23</v>
      </c>
      <c r="E1161" s="109" t="s">
        <v>82</v>
      </c>
      <c r="F1161" s="109" t="s">
        <v>7580</v>
      </c>
      <c r="G1161" s="42">
        <v>41674</v>
      </c>
      <c r="H1161" s="109" t="s">
        <v>7581</v>
      </c>
      <c r="I1161" s="109" t="s">
        <v>6924</v>
      </c>
      <c r="J1161" s="109" t="s">
        <v>1694</v>
      </c>
      <c r="K1161" s="98" t="s">
        <v>7582</v>
      </c>
      <c r="L1161" s="109" t="s">
        <v>491</v>
      </c>
      <c r="M1161" s="109" t="s">
        <v>6926</v>
      </c>
      <c r="N1161" s="109" t="s">
        <v>32</v>
      </c>
      <c r="O1161" s="109" t="s">
        <v>7583</v>
      </c>
      <c r="P1161" s="109" t="s">
        <v>760</v>
      </c>
      <c r="Q1161" s="109" t="s">
        <v>7584</v>
      </c>
      <c r="R1161" s="109" t="s">
        <v>80</v>
      </c>
      <c r="S1161" s="122" t="s">
        <v>7585</v>
      </c>
      <c r="T1161" s="31"/>
      <c r="U1161" s="109" t="str">
        <f t="shared" si="18"/>
        <v>41674: 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 http://articles.chicagotribune.com/2014-02-04/news/chi-man-shot-to-death-in-walgreens-robbery-attempt-identified-20140204_1_off-duty-police-officer-patrick-camden-news-affairs</v>
      </c>
      <c r="V1161" s="98"/>
      <c r="W1161" s="109">
        <v>1169.0999999999999</v>
      </c>
      <c r="X1161" s="109"/>
      <c r="Y1161" s="109"/>
      <c r="Z1161" s="109"/>
      <c r="AA1161" s="109"/>
      <c r="AB1161" s="109"/>
      <c r="AC1161" s="113"/>
      <c r="AD1161" s="29"/>
      <c r="AE1161" s="29"/>
      <c r="AF1161" s="29"/>
      <c r="AG1161" s="65"/>
    </row>
    <row r="1162" spans="1:33" ht="12">
      <c r="A1162" s="30">
        <v>41916</v>
      </c>
      <c r="B1162" s="109" t="s">
        <v>7586</v>
      </c>
      <c r="C1162" s="121">
        <v>39</v>
      </c>
      <c r="D1162" s="109" t="s">
        <v>23</v>
      </c>
      <c r="E1162" s="109" t="s">
        <v>6002</v>
      </c>
      <c r="F1162" s="109" t="s">
        <v>7587</v>
      </c>
      <c r="G1162" s="42">
        <v>41674</v>
      </c>
      <c r="H1162" s="109" t="s">
        <v>7588</v>
      </c>
      <c r="I1162" s="109" t="s">
        <v>7589</v>
      </c>
      <c r="J1162" s="109" t="s">
        <v>1011</v>
      </c>
      <c r="K1162" s="98" t="s">
        <v>7590</v>
      </c>
      <c r="L1162" s="109" t="s">
        <v>7591</v>
      </c>
      <c r="M1162" s="109" t="s">
        <v>7592</v>
      </c>
      <c r="N1162" s="109" t="s">
        <v>7593</v>
      </c>
      <c r="O1162" s="109" t="s">
        <v>7594</v>
      </c>
      <c r="P1162" s="109" t="s">
        <v>760</v>
      </c>
      <c r="Q1162" s="109" t="s">
        <v>7595</v>
      </c>
      <c r="R1162" s="109" t="s">
        <v>80</v>
      </c>
      <c r="S1162" s="122" t="s">
        <v>7596</v>
      </c>
      <c r="T1162" s="31"/>
      <c r="U1162" s="109" t="str">
        <f t="shared" si="18"/>
        <v>41674: 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 http://bigislandnow.com/2014/02/04/kona-man-dies-in-police-custody-investigation-underway/</v>
      </c>
      <c r="V1162" s="98"/>
      <c r="W1162" s="109">
        <v>1170.0999999999999</v>
      </c>
      <c r="X1162" s="109"/>
      <c r="Y1162" s="109"/>
      <c r="Z1162" s="109"/>
      <c r="AA1162" s="109"/>
      <c r="AB1162" s="109"/>
      <c r="AC1162" s="113"/>
      <c r="AD1162" s="29"/>
      <c r="AE1162" s="29"/>
      <c r="AF1162" s="29"/>
      <c r="AG1162" s="65"/>
    </row>
    <row r="1163" spans="1:33" ht="12">
      <c r="A1163" s="30">
        <v>41916</v>
      </c>
      <c r="B1163" s="109" t="s">
        <v>7597</v>
      </c>
      <c r="C1163" s="121">
        <v>29</v>
      </c>
      <c r="D1163" s="109" t="s">
        <v>23</v>
      </c>
      <c r="E1163" s="109" t="s">
        <v>173</v>
      </c>
      <c r="F1163" s="109"/>
      <c r="G1163" s="42">
        <v>41668</v>
      </c>
      <c r="H1163" s="109" t="s">
        <v>7598</v>
      </c>
      <c r="I1163" s="109" t="s">
        <v>7599</v>
      </c>
      <c r="J1163" s="109" t="s">
        <v>1154</v>
      </c>
      <c r="K1163" s="98" t="s">
        <v>7600</v>
      </c>
      <c r="L1163" s="109" t="s">
        <v>7601</v>
      </c>
      <c r="M1163" s="109" t="s">
        <v>7602</v>
      </c>
      <c r="N1163" s="109" t="s">
        <v>32</v>
      </c>
      <c r="O1163" s="109" t="s">
        <v>7603</v>
      </c>
      <c r="P1163" s="109" t="s">
        <v>323</v>
      </c>
      <c r="Q1163" s="109" t="s">
        <v>7604</v>
      </c>
      <c r="R1163" s="109" t="s">
        <v>36</v>
      </c>
      <c r="S1163" s="122" t="s">
        <v>5792</v>
      </c>
      <c r="T1163" s="31"/>
      <c r="U1163" s="109" t="str">
        <f t="shared" si="18"/>
        <v>41668: 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 http://www.beauregarddailynews.net/article/20140130/News/140139972</v>
      </c>
      <c r="V1163" s="98"/>
      <c r="W1163" s="109">
        <v>1171.0999999999999</v>
      </c>
      <c r="X1163" s="109"/>
      <c r="Y1163" s="109"/>
      <c r="Z1163" s="109"/>
      <c r="AA1163" s="109"/>
      <c r="AB1163" s="109"/>
      <c r="AC1163" s="113"/>
      <c r="AD1163" s="29"/>
      <c r="AE1163" s="29"/>
      <c r="AF1163" s="29"/>
      <c r="AG1163" s="65"/>
    </row>
    <row r="1164" spans="1:33" ht="12">
      <c r="A1164" s="30">
        <v>41916</v>
      </c>
      <c r="B1164" s="109" t="s">
        <v>7605</v>
      </c>
      <c r="C1164" s="121">
        <v>47</v>
      </c>
      <c r="D1164" s="109" t="s">
        <v>23</v>
      </c>
      <c r="E1164" s="109" t="s">
        <v>40</v>
      </c>
      <c r="F1164" s="109" t="s">
        <v>7606</v>
      </c>
      <c r="G1164" s="42">
        <v>41669</v>
      </c>
      <c r="H1164" s="109" t="s">
        <v>7607</v>
      </c>
      <c r="I1164" s="109" t="s">
        <v>7608</v>
      </c>
      <c r="J1164" s="109" t="s">
        <v>85</v>
      </c>
      <c r="K1164" s="98" t="s">
        <v>7609</v>
      </c>
      <c r="L1164" s="109" t="s">
        <v>539</v>
      </c>
      <c r="M1164" s="109" t="s">
        <v>7610</v>
      </c>
      <c r="N1164" s="109" t="s">
        <v>32</v>
      </c>
      <c r="O1164" s="109" t="s">
        <v>7611</v>
      </c>
      <c r="P1164" s="109" t="s">
        <v>323</v>
      </c>
      <c r="Q1164" s="109" t="s">
        <v>7612</v>
      </c>
      <c r="R1164" s="109" t="s">
        <v>100</v>
      </c>
      <c r="S1164" s="122" t="s">
        <v>5792</v>
      </c>
      <c r="T1164" s="31"/>
      <c r="U1164" s="109" t="str">
        <f t="shared" si="18"/>
        <v>41669: 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 http://www.dailynews.com/general-news/20140519/los-angeles-county-sued-over-unarmed-fathers-deputy-involved-shooting-death-in-santa-clarita</v>
      </c>
      <c r="V1164" s="98"/>
      <c r="W1164" s="109">
        <v>1172.0999999999999</v>
      </c>
      <c r="X1164" s="109"/>
      <c r="Y1164" s="109"/>
      <c r="Z1164" s="109"/>
      <c r="AA1164" s="109"/>
      <c r="AB1164" s="109"/>
      <c r="AC1164" s="113"/>
      <c r="AD1164" s="29"/>
      <c r="AE1164" s="29"/>
      <c r="AF1164" s="29"/>
      <c r="AG1164" s="65"/>
    </row>
    <row r="1165" spans="1:33" ht="12">
      <c r="A1165" s="30">
        <v>41917</v>
      </c>
      <c r="B1165" s="109" t="s">
        <v>7613</v>
      </c>
      <c r="C1165" s="121">
        <v>29</v>
      </c>
      <c r="D1165" s="109" t="s">
        <v>23</v>
      </c>
      <c r="E1165" s="109" t="s">
        <v>40</v>
      </c>
      <c r="F1165" s="109" t="s">
        <v>7614</v>
      </c>
      <c r="G1165" s="42">
        <v>39197</v>
      </c>
      <c r="H1165" s="109" t="s">
        <v>7615</v>
      </c>
      <c r="I1165" s="109" t="s">
        <v>7616</v>
      </c>
      <c r="J1165" s="109" t="s">
        <v>152</v>
      </c>
      <c r="K1165" s="98" t="s">
        <v>7617</v>
      </c>
      <c r="L1165" s="109" t="s">
        <v>6187</v>
      </c>
      <c r="M1165" s="109" t="s">
        <v>595</v>
      </c>
      <c r="N1165" s="109" t="s">
        <v>32</v>
      </c>
      <c r="O1165" s="109" t="s">
        <v>7618</v>
      </c>
      <c r="P1165" s="109" t="s">
        <v>760</v>
      </c>
      <c r="Q1165" s="109" t="s">
        <v>7619</v>
      </c>
      <c r="R1165" s="109" t="s">
        <v>80</v>
      </c>
      <c r="S1165" s="122" t="s">
        <v>5119</v>
      </c>
      <c r="T1165" s="31"/>
      <c r="U1165" s="109" t="str">
        <f t="shared" si="18"/>
        <v>39197: More than 80 shots were fired as fugitive Travis Trim was cornered in an unoccupied upstate farmhouse by a number of state troopers. Trooper David Brinkerhoff fired the shots that killed Trim, then Brinkerhoff was immediately fatally shot in the back of the head by a fellow officer. One newspaper described the subsequent investigation as "shrouded in secrecy". http://www.syracuse.com/news/index.ssf/2008/06/state_police_investigation_of.html</v>
      </c>
      <c r="V1165" s="98"/>
      <c r="W1165" s="109">
        <v>1173.0999999999999</v>
      </c>
      <c r="X1165" s="109"/>
      <c r="Y1165" s="109"/>
      <c r="Z1165" s="109"/>
      <c r="AA1165" s="109"/>
      <c r="AB1165" s="109"/>
      <c r="AC1165" s="113"/>
      <c r="AD1165" s="29"/>
      <c r="AE1165" s="29"/>
      <c r="AF1165" s="29"/>
      <c r="AG1165" s="65"/>
    </row>
    <row r="1166" spans="1:33" ht="12">
      <c r="A1166" s="30">
        <v>41917</v>
      </c>
      <c r="B1166" s="109" t="s">
        <v>7620</v>
      </c>
      <c r="C1166" s="121">
        <v>23</v>
      </c>
      <c r="D1166" s="109" t="s">
        <v>23</v>
      </c>
      <c r="E1166" s="109" t="s">
        <v>40</v>
      </c>
      <c r="F1166" s="109" t="s">
        <v>7621</v>
      </c>
      <c r="G1166" s="42">
        <v>39197</v>
      </c>
      <c r="H1166" s="109" t="s">
        <v>7615</v>
      </c>
      <c r="I1166" s="109" t="s">
        <v>7616</v>
      </c>
      <c r="J1166" s="109" t="s">
        <v>152</v>
      </c>
      <c r="K1166" s="98" t="s">
        <v>7617</v>
      </c>
      <c r="L1166" s="109" t="s">
        <v>6187</v>
      </c>
      <c r="M1166" s="109" t="s">
        <v>595</v>
      </c>
      <c r="N1166" s="109" t="s">
        <v>32</v>
      </c>
      <c r="O1166" s="109" t="s">
        <v>7618</v>
      </c>
      <c r="P1166" s="109" t="s">
        <v>760</v>
      </c>
      <c r="Q1166" s="109" t="s">
        <v>7619</v>
      </c>
      <c r="R1166" s="109" t="s">
        <v>80</v>
      </c>
      <c r="S1166" s="122" t="s">
        <v>5119</v>
      </c>
      <c r="T1166" s="31"/>
      <c r="U1166" s="109" t="str">
        <f t="shared" si="18"/>
        <v>39197: More than 80 shots were fired as fugitive Travis Trim was cornered in an unoccupied upstate farmhouse by a number of state troopers. Trooper David Brinkerhoff fired the shots that killed Trim, then Brinkerhoff was immediately fatally shot in the back of the head by a fellow officer. One newspaper described the subsequent investigation as "shrouded in secrecy". http://www.syracuse.com/news/index.ssf/2008/06/state_police_investigation_of.html</v>
      </c>
      <c r="V1166" s="98"/>
      <c r="W1166" s="109">
        <v>1174.0999999999999</v>
      </c>
      <c r="X1166" s="109"/>
      <c r="Y1166" s="109"/>
      <c r="Z1166" s="109"/>
      <c r="AA1166" s="109"/>
      <c r="AB1166" s="109"/>
      <c r="AC1166" s="113"/>
      <c r="AD1166" s="29"/>
      <c r="AE1166" s="29"/>
      <c r="AF1166" s="29"/>
      <c r="AG1166" s="65"/>
    </row>
    <row r="1167" spans="1:33" ht="12">
      <c r="A1167" s="30">
        <v>41917</v>
      </c>
      <c r="B1167" s="109" t="s">
        <v>7622</v>
      </c>
      <c r="C1167" s="121">
        <v>52</v>
      </c>
      <c r="D1167" s="109" t="s">
        <v>91</v>
      </c>
      <c r="E1167" s="109" t="s">
        <v>40</v>
      </c>
      <c r="F1167" s="109" t="s">
        <v>7623</v>
      </c>
      <c r="G1167" s="42">
        <v>40250</v>
      </c>
      <c r="H1167" s="109" t="s">
        <v>7624</v>
      </c>
      <c r="I1167" s="109" t="s">
        <v>7625</v>
      </c>
      <c r="J1167" s="109" t="s">
        <v>28</v>
      </c>
      <c r="K1167" s="98" t="s">
        <v>7626</v>
      </c>
      <c r="L1167" s="109" t="s">
        <v>4778</v>
      </c>
      <c r="M1167" s="109" t="s">
        <v>7627</v>
      </c>
      <c r="N1167" s="109" t="s">
        <v>32</v>
      </c>
      <c r="O1167" s="109" t="s">
        <v>7628</v>
      </c>
      <c r="P1167" s="109" t="s">
        <v>760</v>
      </c>
      <c r="Q1167" s="109" t="s">
        <v>7629</v>
      </c>
      <c r="R1167" s="109" t="s">
        <v>80</v>
      </c>
      <c r="S1167" s="122" t="s">
        <v>5119</v>
      </c>
      <c r="T1167" s="31"/>
      <c r="U1167" s="109" t="str">
        <f t="shared" si="18"/>
        <v>40250: Van Zweiten was shot to death in a military-style drug raid conducted by a county SWAT team. According to officers the grandmother, who had lived in her home for 24 years, produced a handgun and refused to drop it. http://articles.sun-sentinel.com/2010-03-24/news/fl-police-raids-mayocol-b032210-20100324_1_anthony-diotaiuto-vincent-hodgkiss-pre-dawn</v>
      </c>
      <c r="V1167" s="98"/>
      <c r="W1167" s="109">
        <v>1175.0999999999999</v>
      </c>
      <c r="X1167" s="109"/>
      <c r="Y1167" s="109"/>
      <c r="Z1167" s="109"/>
      <c r="AA1167" s="109"/>
      <c r="AB1167" s="109"/>
      <c r="AC1167" s="113"/>
      <c r="AD1167" s="29"/>
      <c r="AE1167" s="29"/>
      <c r="AF1167" s="29"/>
      <c r="AG1167" s="65"/>
    </row>
    <row r="1168" spans="1:33" ht="12">
      <c r="A1168" s="30">
        <v>41917</v>
      </c>
      <c r="B1168" s="109" t="s">
        <v>7630</v>
      </c>
      <c r="C1168" s="121">
        <v>30</v>
      </c>
      <c r="D1168" s="109" t="s">
        <v>23</v>
      </c>
      <c r="E1168" s="109" t="s">
        <v>82</v>
      </c>
      <c r="F1168" s="109" t="s">
        <v>7631</v>
      </c>
      <c r="G1168" s="42">
        <v>38954</v>
      </c>
      <c r="H1168" s="109" t="s">
        <v>7632</v>
      </c>
      <c r="I1168" s="109" t="s">
        <v>5908</v>
      </c>
      <c r="J1168" s="109" t="s">
        <v>152</v>
      </c>
      <c r="K1168" s="98" t="s">
        <v>7144</v>
      </c>
      <c r="L1168" s="109" t="s">
        <v>2116</v>
      </c>
      <c r="M1168" s="109" t="s">
        <v>5910</v>
      </c>
      <c r="N1168" s="109" t="s">
        <v>262</v>
      </c>
      <c r="O1168" s="109" t="s">
        <v>7633</v>
      </c>
      <c r="P1168" s="109" t="s">
        <v>760</v>
      </c>
      <c r="Q1168" s="109" t="s">
        <v>7634</v>
      </c>
      <c r="R1168" s="109" t="s">
        <v>80</v>
      </c>
      <c r="S1168" s="122" t="s">
        <v>5119</v>
      </c>
      <c r="T1168" s="31"/>
      <c r="U1168" s="109" t="str">
        <f t="shared" si="18"/>
        <v>38954: Lee collapsed in a convenience store from a seizure, one symptom from a brain condition. Responding police ended up Tasing him twice. Lee collapsed instantly and was pronounced dead at a local hospital. http://www.ems1.com/ems-news/233928-family-assigns-n-y-mans-death-to-taser/</v>
      </c>
      <c r="V1168" s="98"/>
      <c r="W1168" s="109">
        <v>1176.0999999999999</v>
      </c>
      <c r="X1168" s="109"/>
      <c r="Y1168" s="109"/>
      <c r="Z1168" s="109"/>
      <c r="AA1168" s="109"/>
      <c r="AB1168" s="109"/>
      <c r="AC1168" s="113"/>
      <c r="AD1168" s="29"/>
      <c r="AE1168" s="29"/>
      <c r="AF1168" s="29"/>
      <c r="AG1168" s="65"/>
    </row>
    <row r="1169" spans="1:33" ht="12">
      <c r="A1169" s="30">
        <v>41917</v>
      </c>
      <c r="B1169" s="109" t="s">
        <v>7635</v>
      </c>
      <c r="C1169" s="121">
        <v>60</v>
      </c>
      <c r="D1169" s="109" t="s">
        <v>23</v>
      </c>
      <c r="E1169" s="109" t="s">
        <v>82</v>
      </c>
      <c r="F1169" s="109"/>
      <c r="G1169" s="42">
        <v>41559</v>
      </c>
      <c r="H1169" s="109" t="s">
        <v>7636</v>
      </c>
      <c r="I1169" s="109" t="s">
        <v>7637</v>
      </c>
      <c r="J1169" s="109" t="s">
        <v>152</v>
      </c>
      <c r="K1169" s="98" t="s">
        <v>7638</v>
      </c>
      <c r="L1169" s="109" t="s">
        <v>2146</v>
      </c>
      <c r="M1169" s="109" t="s">
        <v>5322</v>
      </c>
      <c r="N1169" s="109" t="s">
        <v>1818</v>
      </c>
      <c r="O1169" s="109" t="s">
        <v>7639</v>
      </c>
      <c r="P1169" s="109" t="s">
        <v>760</v>
      </c>
      <c r="Q1169" s="109" t="s">
        <v>7640</v>
      </c>
      <c r="R1169" s="109" t="s">
        <v>80</v>
      </c>
      <c r="S1169" s="122" t="s">
        <v>5119</v>
      </c>
      <c r="T1169" s="31"/>
      <c r="U1169" s="109" t="str">
        <f t="shared" si="18"/>
        <v>41559: County police were called to Ports's house on reports that he was acting irrationally. In the course of subduing an irrational and combative Ports at the hospital, he suffered some sort of head injury,. His death three weeks later appeared to be a direct result. https://www.newsli.com/2013/10/14/kings-park-man-dies-in-stony-brook-hospital-possible-result-of-head-injury-after-struggle-with-police/</v>
      </c>
      <c r="V1169" s="98"/>
      <c r="W1169" s="109">
        <v>1177.0999999999999</v>
      </c>
      <c r="X1169" s="109"/>
      <c r="Y1169" s="109"/>
      <c r="Z1169" s="109"/>
      <c r="AA1169" s="109"/>
      <c r="AB1169" s="109"/>
      <c r="AC1169" s="113"/>
      <c r="AD1169" s="29"/>
      <c r="AE1169" s="29"/>
      <c r="AF1169" s="29"/>
      <c r="AG1169" s="65"/>
    </row>
    <row r="1170" spans="1:33" ht="12">
      <c r="A1170" s="30">
        <v>41917</v>
      </c>
      <c r="B1170" s="109" t="s">
        <v>7641</v>
      </c>
      <c r="C1170" s="121">
        <v>37</v>
      </c>
      <c r="D1170" s="109" t="s">
        <v>23</v>
      </c>
      <c r="E1170" s="109" t="s">
        <v>82</v>
      </c>
      <c r="F1170" s="109"/>
      <c r="G1170" s="42">
        <v>38257</v>
      </c>
      <c r="H1170" s="109" t="s">
        <v>7642</v>
      </c>
      <c r="I1170" s="109" t="s">
        <v>1479</v>
      </c>
      <c r="J1170" s="109" t="s">
        <v>152</v>
      </c>
      <c r="K1170" s="98" t="s">
        <v>7643</v>
      </c>
      <c r="L1170" s="109" t="s">
        <v>1481</v>
      </c>
      <c r="M1170" s="109" t="s">
        <v>313</v>
      </c>
      <c r="N1170" s="109" t="s">
        <v>32</v>
      </c>
      <c r="O1170" s="109" t="s">
        <v>7644</v>
      </c>
      <c r="P1170" s="109" t="s">
        <v>760</v>
      </c>
      <c r="Q1170" s="109" t="s">
        <v>7645</v>
      </c>
      <c r="R1170" s="109" t="s">
        <v>80</v>
      </c>
      <c r="S1170" s="122" t="s">
        <v>5119</v>
      </c>
      <c r="T1170" s="31"/>
      <c r="U1170" s="109" t="str">
        <f t="shared" si="18"/>
        <v>38257: Ex-con bicycle messenger Mota was sought by police on suspicion of committing a recent assault. Missing him at work, police found him on the street nearby. Mota pulled out a derringer pistol, an antique more functional than it looked. They fatally wounded him with three shots. http://nypost.com/2004/09/28/wild-west-side-cops-kill-derringer-thug-in-chelsea/</v>
      </c>
      <c r="V1170" s="98"/>
      <c r="W1170" s="109">
        <v>1178.0999999999999</v>
      </c>
      <c r="X1170" s="109"/>
      <c r="Y1170" s="109"/>
      <c r="Z1170" s="109"/>
      <c r="AA1170" s="109"/>
      <c r="AB1170" s="109"/>
      <c r="AC1170" s="113"/>
      <c r="AD1170" s="29"/>
      <c r="AE1170" s="29"/>
      <c r="AF1170" s="29"/>
      <c r="AG1170" s="65"/>
    </row>
    <row r="1171" spans="1:33" ht="12">
      <c r="A1171" s="30">
        <v>41917</v>
      </c>
      <c r="B1171" s="109" t="s">
        <v>7646</v>
      </c>
      <c r="C1171" s="121">
        <v>19</v>
      </c>
      <c r="D1171" s="109" t="s">
        <v>23</v>
      </c>
      <c r="E1171" s="109" t="s">
        <v>82</v>
      </c>
      <c r="F1171" s="109"/>
      <c r="G1171" s="42">
        <v>40587</v>
      </c>
      <c r="H1171" s="109" t="s">
        <v>7647</v>
      </c>
      <c r="I1171" s="109" t="s">
        <v>878</v>
      </c>
      <c r="J1171" s="109" t="s">
        <v>879</v>
      </c>
      <c r="K1171" s="98" t="s">
        <v>7648</v>
      </c>
      <c r="L1171" s="109" t="s">
        <v>881</v>
      </c>
      <c r="M1171" s="109" t="s">
        <v>882</v>
      </c>
      <c r="N1171" s="109" t="s">
        <v>32</v>
      </c>
      <c r="O1171" s="109" t="s">
        <v>7649</v>
      </c>
      <c r="P1171" s="109" t="s">
        <v>760</v>
      </c>
      <c r="Q1171" s="109" t="s">
        <v>7650</v>
      </c>
      <c r="R1171" s="109" t="s">
        <v>80</v>
      </c>
      <c r="S1171" s="122" t="s">
        <v>5119</v>
      </c>
      <c r="T1171" s="31"/>
      <c r="U1171" s="109" t="str">
        <f t="shared" si="18"/>
        <v>40587: Metropolitan Police responded quickly to reports of a home invasion by three masked gunmen. With the house surrounded the three attempted an escape from the rear door. Akeem Cayo was killed at the scene, Davon Sealy was wounded and died later, and the third taken into custody. http://homicidewatch.org/2011/02/14/second-suspect-in-home-invasion-shoot-out-dies/</v>
      </c>
      <c r="V1171" s="98"/>
      <c r="W1171" s="109">
        <v>1179.0999999999999</v>
      </c>
      <c r="X1171" s="109"/>
      <c r="Y1171" s="109"/>
      <c r="Z1171" s="109"/>
      <c r="AA1171" s="109"/>
      <c r="AB1171" s="109"/>
      <c r="AC1171" s="113"/>
      <c r="AD1171" s="29"/>
      <c r="AE1171" s="29"/>
      <c r="AF1171" s="29"/>
      <c r="AG1171" s="65"/>
    </row>
    <row r="1172" spans="1:33" ht="12">
      <c r="A1172" s="30">
        <v>41917</v>
      </c>
      <c r="B1172" s="109" t="s">
        <v>7651</v>
      </c>
      <c r="C1172" s="121">
        <v>49</v>
      </c>
      <c r="D1172" s="109" t="s">
        <v>23</v>
      </c>
      <c r="E1172" s="109" t="s">
        <v>40</v>
      </c>
      <c r="F1172" s="109" t="s">
        <v>7652</v>
      </c>
      <c r="G1172" s="42">
        <v>41256</v>
      </c>
      <c r="H1172" s="109" t="s">
        <v>7653</v>
      </c>
      <c r="I1172" s="109" t="s">
        <v>7654</v>
      </c>
      <c r="J1172" s="109" t="s">
        <v>213</v>
      </c>
      <c r="K1172" s="98" t="s">
        <v>7655</v>
      </c>
      <c r="L1172" s="109" t="s">
        <v>7452</v>
      </c>
      <c r="M1172" s="109" t="s">
        <v>7656</v>
      </c>
      <c r="N1172" s="109" t="s">
        <v>32</v>
      </c>
      <c r="O1172" s="109" t="s">
        <v>7657</v>
      </c>
      <c r="P1172" s="109" t="s">
        <v>58</v>
      </c>
      <c r="Q1172" s="109" t="s">
        <v>7658</v>
      </c>
      <c r="R1172" s="109" t="s">
        <v>80</v>
      </c>
      <c r="S1172" s="122" t="s">
        <v>5119</v>
      </c>
      <c r="T1172" s="31"/>
      <c r="U1172" s="109" t="str">
        <f t="shared" si="18"/>
        <v>41256: As co-owner of Abilene Gold Exchange Cass was visited by two plainclothes officers who appeared in bulletproof vests to serve a warrant. The police account describes Cass flourishing a gun during the visit, increasingly uncooperative and then threatening, to the point where they felt compelled to shoot him to death. A federal lawsuit filed by his family contends, among other things, that the police account does not match the event's timeline. http://www.reporternews.com/news/local-news/crime/businessman-shot-to-death-after-allegedly-a-gun</v>
      </c>
      <c r="V1172" s="98"/>
      <c r="W1172" s="109">
        <v>1181.0999999999999</v>
      </c>
      <c r="X1172" s="109"/>
      <c r="Y1172" s="109"/>
      <c r="Z1172" s="109"/>
      <c r="AA1172" s="109"/>
      <c r="AB1172" s="109"/>
      <c r="AC1172" s="113"/>
      <c r="AD1172" s="29"/>
      <c r="AE1172" s="29"/>
      <c r="AF1172" s="29"/>
      <c r="AG1172" s="65"/>
    </row>
    <row r="1173" spans="1:33" ht="12">
      <c r="A1173" s="30">
        <v>41917</v>
      </c>
      <c r="B1173" s="109" t="s">
        <v>7659</v>
      </c>
      <c r="C1173" s="121">
        <v>42</v>
      </c>
      <c r="D1173" s="109" t="s">
        <v>23</v>
      </c>
      <c r="E1173" s="109" t="s">
        <v>82</v>
      </c>
      <c r="F1173" s="109"/>
      <c r="G1173" s="42">
        <v>37443</v>
      </c>
      <c r="H1173" s="109" t="s">
        <v>7660</v>
      </c>
      <c r="I1173" s="109" t="s">
        <v>1479</v>
      </c>
      <c r="J1173" s="109" t="s">
        <v>152</v>
      </c>
      <c r="K1173" s="98" t="s">
        <v>6421</v>
      </c>
      <c r="L1173" s="109" t="s">
        <v>1474</v>
      </c>
      <c r="M1173" s="109" t="s">
        <v>313</v>
      </c>
      <c r="N1173" s="109" t="s">
        <v>32</v>
      </c>
      <c r="O1173" s="109" t="s">
        <v>7661</v>
      </c>
      <c r="P1173" s="109" t="s">
        <v>760</v>
      </c>
      <c r="Q1173" s="109" t="s">
        <v>7662</v>
      </c>
      <c r="R1173" s="109" t="s">
        <v>80</v>
      </c>
      <c r="S1173" s="122" t="s">
        <v>5119</v>
      </c>
      <c r="T1173" s="31"/>
      <c r="U1173" s="109" t="str">
        <f t="shared" si="18"/>
        <v>37443: With an accomplice Partlow stole an SUV at gunpoint, robbed a Yonkers bank at gunpoint, and led police on a wild chase back into the city. Partlow was cornered and fatally shot in a small wooded area between two highways. http://nypost.com/2002/07/07/cops-kill-bank-thief-hunt-his-accomplice/</v>
      </c>
      <c r="V1173" s="98"/>
      <c r="W1173" s="109">
        <v>1182.0999999999999</v>
      </c>
      <c r="X1173" s="109"/>
      <c r="Y1173" s="109"/>
      <c r="Z1173" s="109"/>
      <c r="AA1173" s="109"/>
      <c r="AB1173" s="109"/>
      <c r="AC1173" s="113"/>
      <c r="AD1173" s="29"/>
      <c r="AE1173" s="29"/>
      <c r="AF1173" s="29"/>
      <c r="AG1173" s="65"/>
    </row>
    <row r="1174" spans="1:33" ht="12">
      <c r="A1174" s="30">
        <v>41917</v>
      </c>
      <c r="B1174" s="109" t="s">
        <v>7663</v>
      </c>
      <c r="C1174" s="121">
        <v>14</v>
      </c>
      <c r="D1174" s="109" t="s">
        <v>23</v>
      </c>
      <c r="E1174" s="109" t="s">
        <v>24</v>
      </c>
      <c r="F1174" s="109"/>
      <c r="G1174" s="42">
        <v>37417</v>
      </c>
      <c r="H1174" s="109" t="s">
        <v>7664</v>
      </c>
      <c r="I1174" s="109" t="s">
        <v>5908</v>
      </c>
      <c r="J1174" s="109" t="s">
        <v>152</v>
      </c>
      <c r="K1174" s="98" t="s">
        <v>7665</v>
      </c>
      <c r="L1174" s="109" t="s">
        <v>2116</v>
      </c>
      <c r="M1174" s="109" t="s">
        <v>5910</v>
      </c>
      <c r="N1174" s="109" t="s">
        <v>32</v>
      </c>
      <c r="O1174" s="109" t="s">
        <v>7666</v>
      </c>
      <c r="P1174" s="109" t="s">
        <v>760</v>
      </c>
      <c r="Q1174" s="109" t="s">
        <v>7667</v>
      </c>
      <c r="R1174" s="109" t="s">
        <v>80</v>
      </c>
      <c r="S1174" s="122" t="s">
        <v>5119</v>
      </c>
      <c r="T1174" s="31"/>
      <c r="U1174" s="109" t="str">
        <f t="shared" si="18"/>
        <v>37417: Heard, driving a stolen automobile, was cornered by two officers on a dead-end street adjacent to Park Avenue. The 14-year-old reportedly aimed the car at the police, who fatally shot him in response. His family reached a $300K wrongful-death settlement with the city. http://therochesterian.com/2014/08/18/the-summer-of-2002/</v>
      </c>
      <c r="V1174" s="98"/>
      <c r="W1174" s="109">
        <v>1183.0999999999999</v>
      </c>
      <c r="X1174" s="109"/>
      <c r="Y1174" s="109"/>
      <c r="Z1174" s="109"/>
      <c r="AA1174" s="109"/>
      <c r="AB1174" s="109"/>
      <c r="AC1174" s="113"/>
      <c r="AD1174" s="29"/>
      <c r="AE1174" s="29"/>
      <c r="AF1174" s="29"/>
      <c r="AG1174" s="65"/>
    </row>
    <row r="1175" spans="1:33" ht="12">
      <c r="A1175" s="30">
        <v>41917</v>
      </c>
      <c r="B1175" s="109" t="s">
        <v>7668</v>
      </c>
      <c r="C1175" s="121">
        <v>34</v>
      </c>
      <c r="D1175" s="109" t="s">
        <v>23</v>
      </c>
      <c r="E1175" s="109" t="s">
        <v>40</v>
      </c>
      <c r="F1175" s="109" t="s">
        <v>7669</v>
      </c>
      <c r="G1175" s="42">
        <v>41680</v>
      </c>
      <c r="H1175" s="109" t="s">
        <v>7670</v>
      </c>
      <c r="I1175" s="109" t="s">
        <v>7671</v>
      </c>
      <c r="J1175" s="109" t="s">
        <v>64</v>
      </c>
      <c r="K1175" s="98" t="s">
        <v>7672</v>
      </c>
      <c r="L1175" s="109" t="s">
        <v>7673</v>
      </c>
      <c r="M1175" s="109" t="s">
        <v>7674</v>
      </c>
      <c r="N1175" s="109" t="s">
        <v>32</v>
      </c>
      <c r="O1175" s="109" t="s">
        <v>7675</v>
      </c>
      <c r="P1175" s="109" t="s">
        <v>7676</v>
      </c>
      <c r="Q1175" s="109" t="s">
        <v>7677</v>
      </c>
      <c r="R1175" s="109" t="s">
        <v>80</v>
      </c>
      <c r="S1175" s="122" t="s">
        <v>6653</v>
      </c>
      <c r="T1175" s="31"/>
      <c r="U1175" s="109" t="str">
        <f t="shared" si="18"/>
        <v>41680: Beckworth was being sought by the Chatham county Sheriff's Fugitive Squad for failure to appear in court on a charge of Aggravated Battery, Violation of Parole and felony probation violations. When deputies arrived at his residence, he fled from the front yard on foot and then turned and aimed a handgun at the deputy pursuing him. The deputy fired one round at Beckworth but missed. Beckworth then killed himself. http://savannahnow.com/crime/2014-02-11/update-chatham-co-sheriffs-office-man-died-monday-self-inflicted-gunshot-wound</v>
      </c>
      <c r="V1175" s="98"/>
      <c r="W1175" s="109">
        <v>1184.0999999999999</v>
      </c>
      <c r="X1175" s="109"/>
      <c r="Y1175" s="109"/>
      <c r="Z1175" s="109"/>
      <c r="AA1175" s="109"/>
      <c r="AB1175" s="109"/>
      <c r="AC1175" s="113"/>
      <c r="AD1175" s="29"/>
      <c r="AE1175" s="29"/>
      <c r="AF1175" s="29"/>
      <c r="AG1175" s="65"/>
    </row>
    <row r="1176" spans="1:33" ht="12">
      <c r="A1176" s="30">
        <v>41917</v>
      </c>
      <c r="B1176" s="109" t="s">
        <v>4728</v>
      </c>
      <c r="C1176" s="121"/>
      <c r="D1176" s="109" t="s">
        <v>23</v>
      </c>
      <c r="E1176" s="109" t="s">
        <v>82</v>
      </c>
      <c r="F1176" s="109"/>
      <c r="G1176" s="42">
        <v>41680</v>
      </c>
      <c r="H1176" s="109" t="s">
        <v>7678</v>
      </c>
      <c r="I1176" s="109" t="s">
        <v>347</v>
      </c>
      <c r="J1176" s="109" t="s">
        <v>213</v>
      </c>
      <c r="K1176" s="98" t="s">
        <v>7679</v>
      </c>
      <c r="L1176" s="109" t="s">
        <v>819</v>
      </c>
      <c r="M1176" s="109" t="s">
        <v>7680</v>
      </c>
      <c r="N1176" s="109" t="s">
        <v>32</v>
      </c>
      <c r="O1176" s="109" t="s">
        <v>7681</v>
      </c>
      <c r="P1176" s="109" t="s">
        <v>760</v>
      </c>
      <c r="Q1176" s="109" t="s">
        <v>7682</v>
      </c>
      <c r="R1176" s="109" t="s">
        <v>80</v>
      </c>
      <c r="S1176" s="122" t="s">
        <v>6692</v>
      </c>
      <c r="T1176" s="31"/>
      <c r="U1176" s="109" t="str">
        <f t="shared" si="18"/>
        <v>41680: 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free.He pulled his gun and fired. The suspect was pronounced dead at the scene. http://www.khou.com/news/editors-pick/Off-duty-officer-kills-burglary-suspect-at-upscale-apartments-on-Kirby-244790931.html</v>
      </c>
      <c r="V1176" s="98"/>
      <c r="W1176" s="109">
        <v>1185.0999999999999</v>
      </c>
      <c r="X1176" s="109"/>
      <c r="Y1176" s="109"/>
      <c r="Z1176" s="109"/>
      <c r="AA1176" s="109"/>
      <c r="AB1176" s="109"/>
      <c r="AC1176" s="113"/>
      <c r="AD1176" s="29"/>
      <c r="AE1176" s="29"/>
      <c r="AF1176" s="29"/>
      <c r="AG1176" s="65"/>
    </row>
    <row r="1177" spans="1:33" ht="12">
      <c r="A1177" s="30">
        <v>41917</v>
      </c>
      <c r="B1177" s="109" t="s">
        <v>7683</v>
      </c>
      <c r="C1177" s="121">
        <v>23</v>
      </c>
      <c r="D1177" s="109" t="s">
        <v>23</v>
      </c>
      <c r="E1177" s="109" t="s">
        <v>82</v>
      </c>
      <c r="F1177" s="109" t="s">
        <v>7684</v>
      </c>
      <c r="G1177" s="42">
        <v>41680</v>
      </c>
      <c r="H1177" s="109" t="s">
        <v>7685</v>
      </c>
      <c r="I1177" s="109" t="s">
        <v>7686</v>
      </c>
      <c r="J1177" s="109" t="s">
        <v>85</v>
      </c>
      <c r="K1177" s="98" t="s">
        <v>7687</v>
      </c>
      <c r="L1177" s="109" t="s">
        <v>404</v>
      </c>
      <c r="M1177" s="109" t="s">
        <v>7688</v>
      </c>
      <c r="N1177" s="109" t="s">
        <v>32</v>
      </c>
      <c r="O1177" s="109" t="s">
        <v>7689</v>
      </c>
      <c r="P1177" s="109" t="s">
        <v>760</v>
      </c>
      <c r="Q1177" s="109" t="s">
        <v>7690</v>
      </c>
      <c r="R1177" s="109" t="s">
        <v>36</v>
      </c>
      <c r="S1177" s="122" t="s">
        <v>7474</v>
      </c>
      <c r="T1177" s="31"/>
      <c r="U1177" s="109" t="str">
        <f t="shared" si="18"/>
        <v>41680: 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 http://www.ocregister.com/articles/villa-601348-officers-police.html</v>
      </c>
      <c r="V1177" s="98"/>
      <c r="W1177" s="109">
        <v>1187.0999999999999</v>
      </c>
      <c r="X1177" s="109"/>
      <c r="Y1177" s="109"/>
      <c r="Z1177" s="109"/>
      <c r="AA1177" s="109"/>
      <c r="AB1177" s="109"/>
      <c r="AC1177" s="113"/>
      <c r="AD1177" s="29"/>
      <c r="AE1177" s="29"/>
      <c r="AF1177" s="29"/>
      <c r="AG1177" s="65"/>
    </row>
    <row r="1178" spans="1:33" ht="12">
      <c r="A1178" s="30">
        <v>41917</v>
      </c>
      <c r="B1178" s="109" t="s">
        <v>7691</v>
      </c>
      <c r="C1178" s="121">
        <v>16</v>
      </c>
      <c r="D1178" s="109" t="s">
        <v>23</v>
      </c>
      <c r="E1178" s="109" t="s">
        <v>82</v>
      </c>
      <c r="F1178" s="109"/>
      <c r="G1178" s="42">
        <v>41680</v>
      </c>
      <c r="H1178" s="109" t="s">
        <v>7692</v>
      </c>
      <c r="I1178" s="109" t="s">
        <v>327</v>
      </c>
      <c r="J1178" s="109" t="s">
        <v>328</v>
      </c>
      <c r="K1178" s="98" t="s">
        <v>7693</v>
      </c>
      <c r="L1178" s="109" t="s">
        <v>329</v>
      </c>
      <c r="M1178" s="109" t="s">
        <v>7694</v>
      </c>
      <c r="N1178" s="109" t="s">
        <v>32</v>
      </c>
      <c r="O1178" s="109" t="s">
        <v>7695</v>
      </c>
      <c r="P1178" s="109" t="s">
        <v>760</v>
      </c>
      <c r="Q1178" s="109" t="s">
        <v>7696</v>
      </c>
      <c r="R1178" s="109" t="s">
        <v>80</v>
      </c>
      <c r="S1178" s="122" t="s">
        <v>7697</v>
      </c>
      <c r="T1178" s="31"/>
      <c r="U1178" s="109" t="str">
        <f t="shared" si="18"/>
        <v>41680: A sergeant was filling his car at the Citgo station when Mackey and two other individuals tried to rob him. Mackey was shot in the head and died at the scene. http://www.chicagotribune.com/news/local/breaking/chi-at-least-2-wounded-in-separate-south-side-shootings-20140210-story.html</v>
      </c>
      <c r="V1178" s="98"/>
      <c r="W1178" s="109">
        <v>1188.0999999999999</v>
      </c>
      <c r="X1178" s="109"/>
      <c r="Y1178" s="109"/>
      <c r="Z1178" s="109"/>
      <c r="AA1178" s="109"/>
      <c r="AB1178" s="109"/>
      <c r="AC1178" s="113"/>
      <c r="AD1178" s="29"/>
      <c r="AE1178" s="29"/>
      <c r="AF1178" s="29"/>
      <c r="AG1178" s="65"/>
    </row>
    <row r="1179" spans="1:33" ht="12">
      <c r="A1179" s="30">
        <v>41917</v>
      </c>
      <c r="B1179" s="109" t="s">
        <v>7698</v>
      </c>
      <c r="C1179" s="121">
        <v>23</v>
      </c>
      <c r="D1179" s="109" t="s">
        <v>23</v>
      </c>
      <c r="E1179" s="109" t="s">
        <v>82</v>
      </c>
      <c r="F1179" s="109"/>
      <c r="G1179" s="42">
        <v>41681</v>
      </c>
      <c r="H1179" s="109" t="s">
        <v>7699</v>
      </c>
      <c r="I1179" s="109" t="s">
        <v>2480</v>
      </c>
      <c r="J1179" s="109" t="s">
        <v>124</v>
      </c>
      <c r="K1179" s="98" t="s">
        <v>2481</v>
      </c>
      <c r="L1179" s="109" t="s">
        <v>983</v>
      </c>
      <c r="M1179" s="109" t="s">
        <v>7700</v>
      </c>
      <c r="N1179" s="109" t="s">
        <v>32</v>
      </c>
      <c r="O1179" s="109" t="s">
        <v>7701</v>
      </c>
      <c r="P1179" s="109" t="s">
        <v>760</v>
      </c>
      <c r="Q1179" s="109" t="s">
        <v>7702</v>
      </c>
      <c r="R1179" s="109" t="s">
        <v>100</v>
      </c>
      <c r="S1179" s="122" t="s">
        <v>7703</v>
      </c>
      <c r="T1179" s="31"/>
      <c r="U1179" s="109" t="str">
        <f t="shared" si="18"/>
        <v>41681: A motorist described as despondent and possibly suicidal was shot and killed following a police chase that ended near Spokane Valley Mall. http://www.spokesman.com/stories/2014/feb/11/possible-officer-involved-shooting-spokane-valley/</v>
      </c>
      <c r="V1179" s="98"/>
      <c r="W1179" s="109">
        <v>1189.0999999999999</v>
      </c>
      <c r="X1179" s="109"/>
      <c r="Y1179" s="109"/>
      <c r="Z1179" s="109"/>
      <c r="AA1179" s="109"/>
      <c r="AB1179" s="109"/>
      <c r="AC1179" s="113"/>
      <c r="AD1179" s="29"/>
      <c r="AE1179" s="29"/>
      <c r="AF1179" s="29"/>
      <c r="AG1179" s="65"/>
    </row>
    <row r="1180" spans="1:33" ht="12">
      <c r="A1180" s="30">
        <v>41917</v>
      </c>
      <c r="B1180" s="109" t="s">
        <v>7704</v>
      </c>
      <c r="C1180" s="121">
        <v>62</v>
      </c>
      <c r="D1180" s="109" t="s">
        <v>91</v>
      </c>
      <c r="E1180" s="109" t="s">
        <v>82</v>
      </c>
      <c r="F1180" s="109"/>
      <c r="G1180" s="42">
        <v>41674</v>
      </c>
      <c r="H1180" s="109" t="s">
        <v>7705</v>
      </c>
      <c r="I1180" s="109" t="s">
        <v>896</v>
      </c>
      <c r="J1180" s="109" t="s">
        <v>85</v>
      </c>
      <c r="K1180" s="98" t="s">
        <v>7706</v>
      </c>
      <c r="L1180" s="109" t="s">
        <v>270</v>
      </c>
      <c r="M1180" s="109" t="s">
        <v>898</v>
      </c>
      <c r="N1180" s="109" t="s">
        <v>32</v>
      </c>
      <c r="O1180" s="109" t="s">
        <v>7707</v>
      </c>
      <c r="P1180" s="109" t="s">
        <v>323</v>
      </c>
      <c r="Q1180" s="109" t="s">
        <v>7708</v>
      </c>
      <c r="R1180" s="109" t="s">
        <v>36</v>
      </c>
      <c r="S1180" s="122" t="s">
        <v>7709</v>
      </c>
      <c r="T1180" s="31"/>
      <c r="U1180" s="109" t="str">
        <f t="shared" si="18"/>
        <v>41674: Ariel Levy was killed in an officer-involved shooting in after she reportedly threatened an officer with what later turned out to be a replica handgun. http://www.sfgate.com/crime/article/Hayward-police-shoot-and-kill-armed-woman-5205798.php</v>
      </c>
      <c r="V1180" s="98"/>
      <c r="W1180" s="109">
        <v>1190.0999999999999</v>
      </c>
      <c r="X1180" s="109"/>
      <c r="Y1180" s="109"/>
      <c r="Z1180" s="109"/>
      <c r="AA1180" s="109"/>
      <c r="AB1180" s="109"/>
      <c r="AC1180" s="113"/>
      <c r="AD1180" s="29"/>
      <c r="AE1180" s="29"/>
      <c r="AF1180" s="29"/>
      <c r="AG1180" s="65"/>
    </row>
    <row r="1181" spans="1:33" ht="12">
      <c r="A1181" s="30">
        <v>41917</v>
      </c>
      <c r="B1181" s="109" t="s">
        <v>7710</v>
      </c>
      <c r="C1181" s="121">
        <v>27</v>
      </c>
      <c r="D1181" s="109" t="s">
        <v>23</v>
      </c>
      <c r="E1181" s="109" t="s">
        <v>24</v>
      </c>
      <c r="F1181" s="109" t="s">
        <v>7711</v>
      </c>
      <c r="G1181" s="42">
        <v>41682</v>
      </c>
      <c r="H1181" s="109" t="s">
        <v>7712</v>
      </c>
      <c r="I1181" s="109" t="s">
        <v>438</v>
      </c>
      <c r="J1181" s="109" t="s">
        <v>439</v>
      </c>
      <c r="K1181" s="98" t="s">
        <v>7713</v>
      </c>
      <c r="L1181" s="109" t="s">
        <v>2515</v>
      </c>
      <c r="M1181" s="109" t="s">
        <v>441</v>
      </c>
      <c r="N1181" s="109" t="s">
        <v>32</v>
      </c>
      <c r="O1181" s="109" t="s">
        <v>7714</v>
      </c>
      <c r="P1181" s="109" t="s">
        <v>760</v>
      </c>
      <c r="Q1181" s="109" t="s">
        <v>7715</v>
      </c>
      <c r="R1181" s="109" t="s">
        <v>80</v>
      </c>
      <c r="S1181" s="122" t="s">
        <v>7709</v>
      </c>
      <c r="T1181" s="31"/>
      <c r="U1181" s="109" t="str">
        <f t="shared" si="18"/>
        <v>41682: Detectives were in pursuit of the deceased and were able to disable his vehicle. After a brief foot chase, police say the suspect pointed a gun at their direction at which time the officers opened fire multiple times causing death. http://www.kmov.com/news/local/1-hospitalized-after-officer-involved-shooting-in-north-St-Louis-245232711.html</v>
      </c>
      <c r="V1181" s="98"/>
      <c r="W1181" s="109">
        <v>1191.0999999999999</v>
      </c>
      <c r="X1181" s="109"/>
      <c r="Y1181" s="109"/>
      <c r="Z1181" s="109"/>
      <c r="AA1181" s="109"/>
      <c r="AB1181" s="109"/>
      <c r="AC1181" s="113"/>
      <c r="AD1181" s="29"/>
      <c r="AE1181" s="29"/>
      <c r="AF1181" s="29"/>
      <c r="AG1181" s="65"/>
    </row>
    <row r="1182" spans="1:33" ht="12">
      <c r="A1182" s="30" t="s">
        <v>7716</v>
      </c>
      <c r="B1182" s="109" t="s">
        <v>7717</v>
      </c>
      <c r="C1182" s="121">
        <v>19</v>
      </c>
      <c r="D1182" s="109" t="s">
        <v>23</v>
      </c>
      <c r="E1182" s="109" t="s">
        <v>24</v>
      </c>
      <c r="F1182" s="109" t="s">
        <v>7718</v>
      </c>
      <c r="G1182" s="42">
        <v>41668</v>
      </c>
      <c r="H1182" s="109" t="s">
        <v>7719</v>
      </c>
      <c r="I1182" s="109" t="s">
        <v>4620</v>
      </c>
      <c r="J1182" s="109" t="s">
        <v>104</v>
      </c>
      <c r="K1182" s="98" t="s">
        <v>4621</v>
      </c>
      <c r="L1182" s="109" t="s">
        <v>4620</v>
      </c>
      <c r="M1182" s="109" t="s">
        <v>4622</v>
      </c>
      <c r="N1182" s="109" t="s">
        <v>32</v>
      </c>
      <c r="O1182" s="109" t="s">
        <v>7720</v>
      </c>
      <c r="P1182" s="109" t="s">
        <v>760</v>
      </c>
      <c r="Q1182" s="109" t="s">
        <v>7721</v>
      </c>
      <c r="R1182" s="109" t="s">
        <v>80</v>
      </c>
      <c r="S1182" s="122" t="s">
        <v>7722</v>
      </c>
      <c r="T1182" s="31"/>
      <c r="U1182" s="109" t="str">
        <f t="shared" si="18"/>
        <v>41668: Turner and a friend had conspired to rob a beer delivery truck but ran after police arrived. An officer caught Turner and struggled with him before fatally shooting him. http://www.jsonline.com/news/milwaukee/fatal-shooting-reported-on-northwest-side-b99194891z1-242673201.html</v>
      </c>
      <c r="V1182" s="98"/>
      <c r="W1182" s="109">
        <v>1192.0999999999999</v>
      </c>
      <c r="X1182" s="109"/>
      <c r="Y1182" s="109"/>
      <c r="Z1182" s="109"/>
      <c r="AA1182" s="109"/>
      <c r="AB1182" s="109"/>
      <c r="AC1182" s="113"/>
      <c r="AD1182" s="29"/>
      <c r="AE1182" s="29"/>
      <c r="AF1182" s="29"/>
      <c r="AG1182" s="65"/>
    </row>
    <row r="1183" spans="1:33" ht="12">
      <c r="A1183" s="30" t="s">
        <v>7723</v>
      </c>
      <c r="B1183" s="109" t="s">
        <v>7724</v>
      </c>
      <c r="C1183" s="121">
        <v>25</v>
      </c>
      <c r="D1183" s="109" t="s">
        <v>23</v>
      </c>
      <c r="E1183" s="109" t="s">
        <v>24</v>
      </c>
      <c r="F1183" s="109" t="s">
        <v>7725</v>
      </c>
      <c r="G1183" s="42">
        <v>41668</v>
      </c>
      <c r="H1183" s="109" t="s">
        <v>7726</v>
      </c>
      <c r="I1183" s="109" t="s">
        <v>7727</v>
      </c>
      <c r="J1183" s="109" t="s">
        <v>1103</v>
      </c>
      <c r="K1183" s="98" t="s">
        <v>7728</v>
      </c>
      <c r="L1183" s="109" t="s">
        <v>2598</v>
      </c>
      <c r="M1183" s="109" t="s">
        <v>7729</v>
      </c>
      <c r="N1183" s="109" t="s">
        <v>474</v>
      </c>
      <c r="O1183" s="109" t="s">
        <v>7730</v>
      </c>
      <c r="P1183" s="109" t="s">
        <v>58</v>
      </c>
      <c r="Q1183" s="109" t="s">
        <v>7731</v>
      </c>
      <c r="R1183" s="109" t="s">
        <v>80</v>
      </c>
      <c r="S1183" s="122" t="s">
        <v>7722</v>
      </c>
      <c r="T1183" s="31"/>
      <c r="U1183" s="109" t="str">
        <f t="shared" si="18"/>
        <v>41668: Cochran was pepper-sprayed and forcibly subdued by security guards at the Northland Mall, and died shortly after police arrived. The death was ruled accidental by the coroner, and none of the guards involved were charged. http://www.wxyz.com/dpp/news/man-dies-after-struggle-with-mall-security</v>
      </c>
      <c r="V1183" s="98"/>
      <c r="W1183" s="109">
        <v>1193.0999999999999</v>
      </c>
      <c r="X1183" s="109"/>
      <c r="Y1183" s="109"/>
      <c r="Z1183" s="109"/>
      <c r="AA1183" s="109"/>
      <c r="AB1183" s="109"/>
      <c r="AC1183" s="113"/>
      <c r="AD1183" s="29"/>
      <c r="AE1183" s="29"/>
      <c r="AF1183" s="29"/>
      <c r="AG1183" s="65"/>
    </row>
    <row r="1184" spans="1:33" ht="12">
      <c r="A1184" s="30" t="s">
        <v>7732</v>
      </c>
      <c r="B1184" s="109" t="s">
        <v>7733</v>
      </c>
      <c r="C1184" s="121">
        <v>36</v>
      </c>
      <c r="D1184" s="109" t="s">
        <v>23</v>
      </c>
      <c r="E1184" s="109" t="s">
        <v>7734</v>
      </c>
      <c r="F1184" s="109" t="s">
        <v>7735</v>
      </c>
      <c r="G1184" s="42">
        <v>41669</v>
      </c>
      <c r="H1184" s="109" t="s">
        <v>7736</v>
      </c>
      <c r="I1184" s="109" t="s">
        <v>7737</v>
      </c>
      <c r="J1184" s="109" t="s">
        <v>85</v>
      </c>
      <c r="K1184" s="98" t="s">
        <v>7738</v>
      </c>
      <c r="L1184" s="109" t="s">
        <v>7739</v>
      </c>
      <c r="M1184" s="109" t="s">
        <v>7740</v>
      </c>
      <c r="N1184" s="109" t="s">
        <v>32</v>
      </c>
      <c r="O1184" s="109" t="s">
        <v>7741</v>
      </c>
      <c r="P1184" s="109" t="s">
        <v>760</v>
      </c>
      <c r="Q1184" s="109" t="s">
        <v>7742</v>
      </c>
      <c r="R1184" s="109" t="s">
        <v>80</v>
      </c>
      <c r="S1184" s="122" t="s">
        <v>7743</v>
      </c>
      <c r="T1184" s="31"/>
      <c r="U1184" s="109" t="str">
        <f t="shared" si="18"/>
        <v>41669: Ayala was parolee with a misdemeanor warrant. When authorities made contact, a shootout occurred. Ayala was shot and killed. http://www.ivpressonline.com/news/local/one-suspect-dead-in-el-centro-shooting/article_8fb45b2a-8a44-11e3-8222-001a4bcf6878.html</v>
      </c>
      <c r="V1184" s="98"/>
      <c r="W1184" s="109">
        <v>1194.0999999999999</v>
      </c>
      <c r="X1184" s="109"/>
      <c r="Y1184" s="109"/>
      <c r="Z1184" s="109"/>
      <c r="AA1184" s="109"/>
      <c r="AB1184" s="109"/>
      <c r="AC1184" s="113"/>
      <c r="AD1184" s="29"/>
      <c r="AE1184" s="29"/>
      <c r="AF1184" s="29"/>
      <c r="AG1184" s="65"/>
    </row>
    <row r="1185" spans="1:33" ht="12">
      <c r="A1185" s="30" t="s">
        <v>7744</v>
      </c>
      <c r="B1185" s="109" t="s">
        <v>7745</v>
      </c>
      <c r="C1185" s="121">
        <v>27</v>
      </c>
      <c r="D1185" s="109" t="s">
        <v>23</v>
      </c>
      <c r="E1185" s="109" t="s">
        <v>7734</v>
      </c>
      <c r="F1185" s="109" t="s">
        <v>7746</v>
      </c>
      <c r="G1185" s="42">
        <v>41670</v>
      </c>
      <c r="H1185" s="109" t="s">
        <v>7747</v>
      </c>
      <c r="I1185" s="109" t="s">
        <v>7748</v>
      </c>
      <c r="J1185" s="109" t="s">
        <v>431</v>
      </c>
      <c r="K1185" s="98" t="s">
        <v>7749</v>
      </c>
      <c r="L1185" s="109" t="s">
        <v>7750</v>
      </c>
      <c r="M1185" s="109" t="s">
        <v>7751</v>
      </c>
      <c r="N1185" s="109" t="s">
        <v>32</v>
      </c>
      <c r="O1185" s="109" t="s">
        <v>7752</v>
      </c>
      <c r="P1185" s="109" t="s">
        <v>58</v>
      </c>
      <c r="Q1185" s="109" t="s">
        <v>7753</v>
      </c>
      <c r="R1185" s="109" t="s">
        <v>80</v>
      </c>
      <c r="S1185" s="122" t="s">
        <v>7754</v>
      </c>
      <c r="T1185" s="31"/>
      <c r="U1185" s="109" t="str">
        <f t="shared" si="18"/>
        <v>41670: Garcia Juargeui was a parolee who shot a Utah County Sheriff in a traffic stop in Eagle Mountain, a multi-county chase ensued, Juargeui was shot after his car was disabled on I-15 the same day http://fox13now.com/2014/01/31/suspect-who-allegedly-shot-two-officers-in-utah-county-has-died/</v>
      </c>
      <c r="V1185" s="98"/>
      <c r="W1185" s="109">
        <v>1195.0999999999999</v>
      </c>
      <c r="X1185" s="109"/>
      <c r="Y1185" s="109"/>
      <c r="Z1185" s="109"/>
      <c r="AA1185" s="109"/>
      <c r="AB1185" s="109"/>
      <c r="AC1185" s="113"/>
      <c r="AD1185" s="29"/>
      <c r="AE1185" s="29"/>
      <c r="AF1185" s="29"/>
      <c r="AG1185" s="65"/>
    </row>
    <row r="1186" spans="1:33" ht="12">
      <c r="A1186" s="30" t="s">
        <v>7755</v>
      </c>
      <c r="B1186" s="109" t="s">
        <v>7756</v>
      </c>
      <c r="C1186" s="121">
        <v>33</v>
      </c>
      <c r="D1186" s="109" t="s">
        <v>23</v>
      </c>
      <c r="E1186" s="109" t="s">
        <v>7734</v>
      </c>
      <c r="F1186" s="109" t="s">
        <v>7757</v>
      </c>
      <c r="G1186" s="42">
        <v>41670</v>
      </c>
      <c r="H1186" s="109" t="s">
        <v>7758</v>
      </c>
      <c r="I1186" s="109" t="s">
        <v>7759</v>
      </c>
      <c r="J1186" s="109" t="s">
        <v>85</v>
      </c>
      <c r="K1186" s="98" t="s">
        <v>7760</v>
      </c>
      <c r="L1186" s="109" t="s">
        <v>203</v>
      </c>
      <c r="M1186" s="109" t="s">
        <v>7761</v>
      </c>
      <c r="N1186" s="109" t="s">
        <v>32</v>
      </c>
      <c r="O1186" s="109" t="s">
        <v>7762</v>
      </c>
      <c r="P1186" s="109" t="s">
        <v>760</v>
      </c>
      <c r="Q1186" s="109" t="s">
        <v>7763</v>
      </c>
      <c r="R1186" s="109" t="s">
        <v>100</v>
      </c>
      <c r="S1186" s="122" t="s">
        <v>7764</v>
      </c>
      <c r="T1186" s="31"/>
      <c r="U1186" s="109" t="str">
        <f t="shared" si="18"/>
        <v>41670: Michael Paul Napier was confronted in his parents garage about a drug-related arrest warrant. Two deputies opened fire after he reached for his waistband. He was unarmed. http://www.utsandiego.com/news/2014/jan/31/deputy-shooting-vista-melrose/</v>
      </c>
      <c r="V1186" s="98"/>
      <c r="W1186" s="109">
        <v>1196.0999999999999</v>
      </c>
      <c r="X1186" s="109"/>
      <c r="Y1186" s="109"/>
      <c r="Z1186" s="109"/>
      <c r="AA1186" s="109"/>
      <c r="AB1186" s="109"/>
      <c r="AC1186" s="113"/>
      <c r="AD1186" s="29"/>
      <c r="AE1186" s="29"/>
      <c r="AF1186" s="29"/>
      <c r="AG1186" s="65"/>
    </row>
    <row r="1187" spans="1:33" ht="12">
      <c r="A1187" s="30" t="s">
        <v>7765</v>
      </c>
      <c r="B1187" s="109" t="s">
        <v>7766</v>
      </c>
      <c r="C1187" s="121">
        <v>21</v>
      </c>
      <c r="D1187" s="109" t="s">
        <v>23</v>
      </c>
      <c r="E1187" s="109" t="s">
        <v>40</v>
      </c>
      <c r="F1187" s="109"/>
      <c r="G1187" s="42">
        <v>41671</v>
      </c>
      <c r="H1187" s="109" t="s">
        <v>7767</v>
      </c>
      <c r="I1187" s="109" t="s">
        <v>7768</v>
      </c>
      <c r="J1187" s="109" t="s">
        <v>124</v>
      </c>
      <c r="K1187" s="98" t="s">
        <v>7769</v>
      </c>
      <c r="L1187" s="109" t="s">
        <v>2101</v>
      </c>
      <c r="M1187" s="109" t="s">
        <v>7770</v>
      </c>
      <c r="N1187" s="109" t="s">
        <v>32</v>
      </c>
      <c r="O1187" s="109" t="s">
        <v>7771</v>
      </c>
      <c r="P1187" s="109" t="s">
        <v>760</v>
      </c>
      <c r="Q1187" s="109" t="s">
        <v>7772</v>
      </c>
      <c r="R1187" s="109" t="s">
        <v>80</v>
      </c>
      <c r="S1187" s="122" t="s">
        <v>7754</v>
      </c>
      <c r="T1187" s="31"/>
      <c r="U1187" s="109" t="str">
        <f t="shared" si="18"/>
        <v>41671: Burch was shot in a traffic stop when police "knew" he was wanted for a federal drug charge and identity theft warrant. Shot after macing officers, who punched him first. http://www.kirotv.com/news/news/one-person-dead-after-early-morning-officer-involv/nc9HL/</v>
      </c>
      <c r="V1187" s="98"/>
      <c r="W1187" s="109">
        <v>1197.0999999999999</v>
      </c>
      <c r="X1187" s="109"/>
      <c r="Y1187" s="109"/>
      <c r="Z1187" s="109"/>
      <c r="AA1187" s="109"/>
      <c r="AB1187" s="109"/>
      <c r="AC1187" s="113"/>
      <c r="AD1187" s="29"/>
      <c r="AE1187" s="29"/>
      <c r="AF1187" s="29"/>
      <c r="AG1187" s="65"/>
    </row>
    <row r="1188" spans="1:33" ht="12">
      <c r="A1188" s="30" t="s">
        <v>7773</v>
      </c>
      <c r="B1188" s="109" t="s">
        <v>7774</v>
      </c>
      <c r="C1188" s="121">
        <v>28</v>
      </c>
      <c r="D1188" s="109" t="s">
        <v>23</v>
      </c>
      <c r="E1188" s="109" t="s">
        <v>40</v>
      </c>
      <c r="F1188" s="109"/>
      <c r="G1188" s="42">
        <v>41671</v>
      </c>
      <c r="H1188" s="109" t="s">
        <v>7775</v>
      </c>
      <c r="I1188" s="109" t="s">
        <v>7776</v>
      </c>
      <c r="J1188" s="109" t="s">
        <v>53</v>
      </c>
      <c r="K1188" s="98" t="s">
        <v>7777</v>
      </c>
      <c r="L1188" s="109" t="s">
        <v>55</v>
      </c>
      <c r="M1188" s="109" t="s">
        <v>7778</v>
      </c>
      <c r="N1188" s="109" t="s">
        <v>32</v>
      </c>
      <c r="O1188" s="109" t="s">
        <v>7779</v>
      </c>
      <c r="P1188" s="109" t="s">
        <v>760</v>
      </c>
      <c r="Q1188" s="109" t="s">
        <v>7780</v>
      </c>
      <c r="R1188" s="109" t="s">
        <v>100</v>
      </c>
      <c r="S1188" s="122" t="s">
        <v>7764</v>
      </c>
      <c r="T1188" s="31"/>
      <c r="U1188" s="109" t="str">
        <f t="shared" si="18"/>
        <v>41671: Zachary Andrews had been approached for robbing a convenience store. He placed a gun to his head and told officers to "kill him." Officer opened fire after Andrews approached him, gun in hand. http://www.fox5vegas.com/story/24608408/armed-robbery-suspect-dead-after-officer-involved-shooting-in-laughlin</v>
      </c>
      <c r="V1188" s="98"/>
      <c r="W1188" s="109">
        <v>1198.0999999999999</v>
      </c>
      <c r="X1188" s="109"/>
      <c r="Y1188" s="109"/>
      <c r="Z1188" s="109"/>
      <c r="AA1188" s="109"/>
      <c r="AB1188" s="109"/>
      <c r="AC1188" s="113"/>
      <c r="AD1188" s="29"/>
      <c r="AE1188" s="29"/>
      <c r="AF1188" s="29"/>
      <c r="AG1188" s="65"/>
    </row>
    <row r="1189" spans="1:33" ht="12">
      <c r="A1189" s="30" t="s">
        <v>7781</v>
      </c>
      <c r="B1189" s="109" t="s">
        <v>7782</v>
      </c>
      <c r="C1189" s="121">
        <v>49</v>
      </c>
      <c r="D1189" s="109" t="s">
        <v>23</v>
      </c>
      <c r="E1189" s="109" t="s">
        <v>40</v>
      </c>
      <c r="F1189" s="109" t="s">
        <v>7783</v>
      </c>
      <c r="G1189" s="42">
        <v>41677</v>
      </c>
      <c r="H1189" s="109" t="s">
        <v>7784</v>
      </c>
      <c r="I1189" s="109" t="s">
        <v>7785</v>
      </c>
      <c r="J1189" s="109" t="s">
        <v>213</v>
      </c>
      <c r="K1189" s="98" t="s">
        <v>7786</v>
      </c>
      <c r="L1189" s="109" t="s">
        <v>7787</v>
      </c>
      <c r="M1189" s="109" t="s">
        <v>7788</v>
      </c>
      <c r="N1189" s="109" t="s">
        <v>32</v>
      </c>
      <c r="O1189" s="109" t="s">
        <v>7789</v>
      </c>
      <c r="P1189" s="109" t="s">
        <v>760</v>
      </c>
      <c r="Q1189" s="109" t="s">
        <v>7790</v>
      </c>
      <c r="R1189" s="109" t="s">
        <v>80</v>
      </c>
      <c r="S1189" s="122" t="s">
        <v>7764</v>
      </c>
      <c r="T1189" s="31"/>
      <c r="U1189" s="109" t="str">
        <f t="shared" si="18"/>
        <v>41677: After robbing a bank with a gun, Walker was stopped by an off-duty officer working as private security. Walker was shot and killed when he turned on the officer, gun in hand. http://www.chron.com/news/houston-texas/article/Reports-Officer-kills-suspect-outside-Brookshire-5215607.php?cmpid=htx</v>
      </c>
      <c r="V1189" s="98"/>
      <c r="W1189" s="109">
        <v>1199.0999999999999</v>
      </c>
      <c r="X1189" s="109"/>
      <c r="Y1189" s="109"/>
      <c r="Z1189" s="109"/>
      <c r="AA1189" s="109"/>
      <c r="AB1189" s="109"/>
      <c r="AC1189" s="113"/>
      <c r="AD1189" s="29"/>
      <c r="AE1189" s="29"/>
      <c r="AF1189" s="29"/>
      <c r="AG1189" s="65"/>
    </row>
    <row r="1190" spans="1:33" ht="12">
      <c r="A1190" s="30" t="s">
        <v>7791</v>
      </c>
      <c r="B1190" s="109" t="s">
        <v>7792</v>
      </c>
      <c r="C1190" s="121">
        <v>45</v>
      </c>
      <c r="D1190" s="109" t="s">
        <v>23</v>
      </c>
      <c r="E1190" s="109" t="s">
        <v>82</v>
      </c>
      <c r="F1190" s="109"/>
      <c r="G1190" s="42">
        <v>41679</v>
      </c>
      <c r="H1190" s="109" t="s">
        <v>7793</v>
      </c>
      <c r="I1190" s="109" t="s">
        <v>5122</v>
      </c>
      <c r="J1190" s="109" t="s">
        <v>85</v>
      </c>
      <c r="K1190" s="98" t="s">
        <v>7794</v>
      </c>
      <c r="L1190" s="109" t="s">
        <v>5124</v>
      </c>
      <c r="M1190" s="109" t="s">
        <v>5125</v>
      </c>
      <c r="N1190" s="109" t="s">
        <v>32</v>
      </c>
      <c r="O1190" s="109" t="s">
        <v>7795</v>
      </c>
      <c r="P1190" s="109" t="s">
        <v>760</v>
      </c>
      <c r="Q1190" s="109" t="s">
        <v>7796</v>
      </c>
      <c r="R1190" s="109" t="s">
        <v>80</v>
      </c>
      <c r="S1190" s="122" t="s">
        <v>7764</v>
      </c>
      <c r="T1190" s="31"/>
      <c r="U1190" s="109" t="str">
        <f t="shared" si="18"/>
        <v>41679: Police were called to the scene of a domestic dispute. After stopping Haynes in a traffic stop, he refused to drop a 20-inch bayonet and was shot by police. http://sacramento.cbslocal.com/2014/02/09/stockton-assault-suspect-dies-in-violent-confrontation-with-police/</v>
      </c>
      <c r="V1190" s="98"/>
      <c r="W1190" s="109">
        <v>1200.0999999999999</v>
      </c>
      <c r="X1190" s="109"/>
      <c r="Y1190" s="109"/>
      <c r="Z1190" s="109"/>
      <c r="AA1190" s="109"/>
      <c r="AB1190" s="109"/>
      <c r="AC1190" s="113"/>
      <c r="AD1190" s="29"/>
      <c r="AE1190" s="29"/>
      <c r="AF1190" s="29"/>
      <c r="AG1190" s="65"/>
    </row>
    <row r="1191" spans="1:33" ht="12">
      <c r="A1191" s="30" t="s">
        <v>7797</v>
      </c>
      <c r="B1191" s="109" t="s">
        <v>7798</v>
      </c>
      <c r="C1191" s="121">
        <v>68</v>
      </c>
      <c r="D1191" s="109" t="s">
        <v>23</v>
      </c>
      <c r="E1191" s="109" t="s">
        <v>24</v>
      </c>
      <c r="F1191" s="109" t="s">
        <v>7799</v>
      </c>
      <c r="G1191" s="42">
        <v>41680</v>
      </c>
      <c r="H1191" s="109" t="s">
        <v>7800</v>
      </c>
      <c r="I1191" s="109" t="s">
        <v>7801</v>
      </c>
      <c r="J1191" s="109" t="s">
        <v>2539</v>
      </c>
      <c r="K1191" s="98" t="s">
        <v>7802</v>
      </c>
      <c r="L1191" s="109" t="s">
        <v>7803</v>
      </c>
      <c r="M1191" s="109" t="s">
        <v>7804</v>
      </c>
      <c r="N1191" s="109" t="s">
        <v>32</v>
      </c>
      <c r="O1191" s="109" t="s">
        <v>7805</v>
      </c>
      <c r="P1191" s="109" t="s">
        <v>58</v>
      </c>
      <c r="Q1191" s="109" t="s">
        <v>7806</v>
      </c>
      <c r="R1191" s="109" t="s">
        <v>80</v>
      </c>
      <c r="S1191" s="122" t="s">
        <v>7754</v>
      </c>
      <c r="T1191" s="31"/>
      <c r="U1191" s="109" t="str">
        <f t="shared" si="18"/>
        <v>41680: Satterwhite was shot in his driveway after driving away during a traffic stop outside a North Augusta Wal-Mart. He was suspected of driving under the influence. http://www.edgefielddaily.com/cl021014.html</v>
      </c>
      <c r="V1191" s="98"/>
      <c r="W1191" s="109">
        <v>1201.0999999999999</v>
      </c>
      <c r="X1191" s="109"/>
      <c r="Y1191" s="109"/>
      <c r="Z1191" s="109"/>
      <c r="AA1191" s="109"/>
      <c r="AB1191" s="109"/>
      <c r="AC1191" s="113"/>
      <c r="AD1191" s="29"/>
      <c r="AE1191" s="29"/>
      <c r="AF1191" s="29"/>
      <c r="AG1191" s="65"/>
    </row>
    <row r="1192" spans="1:33" ht="12">
      <c r="A1192" s="30" t="s">
        <v>7807</v>
      </c>
      <c r="B1192" s="109" t="s">
        <v>7808</v>
      </c>
      <c r="C1192" s="121">
        <v>32</v>
      </c>
      <c r="D1192" s="109" t="s">
        <v>23</v>
      </c>
      <c r="E1192" s="109" t="s">
        <v>40</v>
      </c>
      <c r="F1192" s="109" t="s">
        <v>7809</v>
      </c>
      <c r="G1192" s="42">
        <v>41682</v>
      </c>
      <c r="H1192" s="109" t="s">
        <v>7810</v>
      </c>
      <c r="I1192" s="109" t="s">
        <v>7811</v>
      </c>
      <c r="J1192" s="109" t="s">
        <v>104</v>
      </c>
      <c r="K1192" s="98" t="s">
        <v>7812</v>
      </c>
      <c r="L1192" s="109" t="s">
        <v>7813</v>
      </c>
      <c r="M1192" s="109" t="s">
        <v>7814</v>
      </c>
      <c r="N1192" s="109" t="s">
        <v>32</v>
      </c>
      <c r="O1192" s="109" t="s">
        <v>7815</v>
      </c>
      <c r="P1192" s="109" t="s">
        <v>58</v>
      </c>
      <c r="Q1192" s="109" t="s">
        <v>7816</v>
      </c>
      <c r="R1192" s="109" t="s">
        <v>80</v>
      </c>
      <c r="S1192" s="122" t="s">
        <v>7764</v>
      </c>
      <c r="T1192" s="31"/>
      <c r="U1192" s="109" t="str">
        <f t="shared" si="18"/>
        <v>41682: After SWAT entered the home, Grohn charged two officers and wrestled one to the ground. Shot once by both officers. http://chippewa.com/dunnconnect/news/local/suspect-shot-during-search-warrant-in-town-of-red-cedar/article_c7a4ae88-2f57-59fd-a566-2ee0bef8573b.html</v>
      </c>
      <c r="V1192" s="98"/>
      <c r="W1192" s="109">
        <v>1202.0999999999999</v>
      </c>
      <c r="X1192" s="109"/>
      <c r="Y1192" s="109"/>
      <c r="Z1192" s="109"/>
      <c r="AA1192" s="109"/>
      <c r="AB1192" s="109"/>
      <c r="AC1192" s="113"/>
      <c r="AD1192" s="29"/>
      <c r="AE1192" s="29"/>
      <c r="AF1192" s="29"/>
      <c r="AG1192" s="65"/>
    </row>
    <row r="1193" spans="1:33" ht="12">
      <c r="A1193" s="30" t="s">
        <v>7817</v>
      </c>
      <c r="B1193" s="109" t="s">
        <v>7818</v>
      </c>
      <c r="C1193" s="121">
        <v>48</v>
      </c>
      <c r="D1193" s="109" t="s">
        <v>23</v>
      </c>
      <c r="E1193" s="109" t="s">
        <v>40</v>
      </c>
      <c r="F1193" s="109" t="s">
        <v>7819</v>
      </c>
      <c r="G1193" s="42">
        <v>41683</v>
      </c>
      <c r="H1193" s="109" t="s">
        <v>7820</v>
      </c>
      <c r="I1193" s="109" t="s">
        <v>7821</v>
      </c>
      <c r="J1193" s="109" t="s">
        <v>124</v>
      </c>
      <c r="K1193" s="98" t="s">
        <v>7822</v>
      </c>
      <c r="L1193" s="109" t="s">
        <v>2279</v>
      </c>
      <c r="M1193" s="109" t="s">
        <v>7823</v>
      </c>
      <c r="N1193" s="109" t="s">
        <v>32</v>
      </c>
      <c r="O1193" s="109" t="s">
        <v>7824</v>
      </c>
      <c r="P1193" s="109" t="s">
        <v>58</v>
      </c>
      <c r="Q1193" s="109" t="s">
        <v>7825</v>
      </c>
      <c r="R1193" s="109" t="s">
        <v>80</v>
      </c>
      <c r="S1193" s="122" t="s">
        <v>7754</v>
      </c>
      <c r="T1193" s="31"/>
      <c r="U1193" s="109" t="str">
        <f t="shared" si="18"/>
        <v>41683: Wharton was running from an officer after he approached him outside Fiddler's Coffee shop. He turned and showed a knife halfway through the chase and was shot when he attempted to scale a fence. http://www.chronline.com/article_b54aecd0-94b9-11e3-8b34-001a4bcf887a.html</v>
      </c>
      <c r="V1193" s="98"/>
      <c r="W1193" s="109">
        <v>1203.0999999999999</v>
      </c>
      <c r="X1193" s="109"/>
      <c r="Y1193" s="109"/>
      <c r="Z1193" s="109"/>
      <c r="AA1193" s="109"/>
      <c r="AB1193" s="109"/>
      <c r="AC1193" s="113"/>
      <c r="AD1193" s="29"/>
      <c r="AE1193" s="29"/>
      <c r="AF1193" s="29"/>
      <c r="AG1193" s="65"/>
    </row>
    <row r="1194" spans="1:33" ht="12">
      <c r="A1194" s="30" t="s">
        <v>7826</v>
      </c>
      <c r="B1194" s="109" t="s">
        <v>7827</v>
      </c>
      <c r="C1194" s="121">
        <v>21</v>
      </c>
      <c r="D1194" s="109" t="s">
        <v>23</v>
      </c>
      <c r="E1194" s="109" t="s">
        <v>7734</v>
      </c>
      <c r="F1194" s="109"/>
      <c r="G1194" s="42">
        <v>41683</v>
      </c>
      <c r="H1194" s="109" t="s">
        <v>7828</v>
      </c>
      <c r="I1194" s="109" t="s">
        <v>1025</v>
      </c>
      <c r="J1194" s="109" t="s">
        <v>195</v>
      </c>
      <c r="K1194" s="98" t="s">
        <v>7829</v>
      </c>
      <c r="L1194" s="109" t="s">
        <v>686</v>
      </c>
      <c r="M1194" s="109" t="s">
        <v>7830</v>
      </c>
      <c r="N1194" s="109" t="s">
        <v>32</v>
      </c>
      <c r="O1194" s="109" t="s">
        <v>7831</v>
      </c>
      <c r="P1194" s="109" t="s">
        <v>760</v>
      </c>
      <c r="Q1194" s="109" t="s">
        <v>7832</v>
      </c>
      <c r="R1194" s="109" t="s">
        <v>80</v>
      </c>
      <c r="S1194" s="122" t="s">
        <v>7764</v>
      </c>
      <c r="T1194" s="31"/>
      <c r="U1194" s="109" t="str">
        <f t="shared" si="18"/>
        <v>41683: Officers approached suspicious looking vehicle. Avendano was shot after swinging a sword at officers, who were unable to use a Taser. http://www.abc15.com/dpp/news/region_phoenix_metro/central_phoenix/phoenix-police-investigating-officer-involved-shooting-near-19th-avenue-and-culver-street</v>
      </c>
      <c r="V1194" s="98"/>
      <c r="W1194" s="109">
        <v>1204.0999999999999</v>
      </c>
      <c r="X1194" s="109"/>
      <c r="Y1194" s="109"/>
      <c r="Z1194" s="109"/>
      <c r="AA1194" s="109"/>
      <c r="AB1194" s="109"/>
      <c r="AC1194" s="113"/>
      <c r="AD1194" s="29"/>
      <c r="AE1194" s="29"/>
      <c r="AF1194" s="29"/>
      <c r="AG1194" s="65"/>
    </row>
    <row r="1195" spans="1:33" ht="12">
      <c r="A1195" s="30" t="s">
        <v>7833</v>
      </c>
      <c r="B1195" s="109" t="s">
        <v>7834</v>
      </c>
      <c r="C1195" s="121">
        <v>18</v>
      </c>
      <c r="D1195" s="109" t="s">
        <v>23</v>
      </c>
      <c r="E1195" s="109" t="s">
        <v>82</v>
      </c>
      <c r="F1195" s="109"/>
      <c r="G1195" s="42">
        <v>41685</v>
      </c>
      <c r="H1195" s="109" t="s">
        <v>7835</v>
      </c>
      <c r="I1195" s="109" t="s">
        <v>1714</v>
      </c>
      <c r="J1195" s="109" t="s">
        <v>1304</v>
      </c>
      <c r="K1195" s="98" t="s">
        <v>7836</v>
      </c>
      <c r="L1195" s="109" t="s">
        <v>5307</v>
      </c>
      <c r="M1195" s="109" t="s">
        <v>6244</v>
      </c>
      <c r="N1195" s="109" t="s">
        <v>32</v>
      </c>
      <c r="O1195" s="109" t="s">
        <v>7837</v>
      </c>
      <c r="P1195" s="109" t="s">
        <v>760</v>
      </c>
      <c r="Q1195" s="109" t="s">
        <v>7838</v>
      </c>
      <c r="R1195" s="109" t="s">
        <v>100</v>
      </c>
      <c r="S1195" s="122" t="s">
        <v>7764</v>
      </c>
      <c r="T1195" s="31"/>
      <c r="U1195" s="109" t="str">
        <f t="shared" si="18"/>
        <v>41685: Keeler was openly firing an AK-47 in a residential area. He struck an officer who returned fire and killed Keeler. http://news.cincinnati.com/article/20140215/NEWS/302150037/AirCare-responds-officer-involved-shooting-Hamilton</v>
      </c>
      <c r="V1195" s="98"/>
      <c r="W1195" s="109">
        <v>1205.0999999999999</v>
      </c>
      <c r="X1195" s="109"/>
      <c r="Y1195" s="109"/>
      <c r="Z1195" s="109"/>
      <c r="AA1195" s="109"/>
      <c r="AB1195" s="109"/>
      <c r="AC1195" s="113"/>
      <c r="AD1195" s="29"/>
      <c r="AE1195" s="29"/>
      <c r="AF1195" s="29"/>
      <c r="AG1195" s="65"/>
    </row>
    <row r="1196" spans="1:33" ht="12">
      <c r="A1196" s="30" t="s">
        <v>7839</v>
      </c>
      <c r="B1196" s="109" t="s">
        <v>4728</v>
      </c>
      <c r="C1196" s="121">
        <v>47</v>
      </c>
      <c r="D1196" s="109" t="s">
        <v>23</v>
      </c>
      <c r="E1196" s="109" t="s">
        <v>82</v>
      </c>
      <c r="F1196" s="109"/>
      <c r="G1196" s="42">
        <v>41686</v>
      </c>
      <c r="H1196" s="109" t="s">
        <v>7840</v>
      </c>
      <c r="I1196" s="109" t="s">
        <v>4951</v>
      </c>
      <c r="J1196" s="109" t="s">
        <v>28</v>
      </c>
      <c r="K1196" s="98" t="s">
        <v>7841</v>
      </c>
      <c r="L1196" s="109" t="s">
        <v>404</v>
      </c>
      <c r="M1196" s="109" t="s">
        <v>7842</v>
      </c>
      <c r="N1196" s="109" t="s">
        <v>32</v>
      </c>
      <c r="O1196" s="109" t="s">
        <v>7843</v>
      </c>
      <c r="P1196" s="109" t="s">
        <v>760</v>
      </c>
      <c r="Q1196" s="109" t="s">
        <v>7844</v>
      </c>
      <c r="R1196" s="109" t="s">
        <v>100</v>
      </c>
      <c r="S1196" s="122" t="s">
        <v>7764</v>
      </c>
      <c r="T1196" s="31"/>
      <c r="U1196" s="109" t="str">
        <f t="shared" si="18"/>
        <v>41686: Man was reported to have been threatening his family with shotgun. After standoff, was shot once by deputy after refusing to lower shotgun. http://www.wesh.com/news/central-florida/orange-county/man-fatally-shot-after-aiming-shotgun-at-deputies/24514162#mid=18357185</v>
      </c>
      <c r="V1196" s="98"/>
      <c r="W1196" s="109">
        <v>1206.0999999999999</v>
      </c>
      <c r="X1196" s="109"/>
      <c r="Y1196" s="109"/>
      <c r="Z1196" s="109"/>
      <c r="AA1196" s="109"/>
      <c r="AB1196" s="109"/>
      <c r="AC1196" s="113"/>
      <c r="AD1196" s="29"/>
      <c r="AE1196" s="29"/>
      <c r="AF1196" s="29"/>
      <c r="AG1196" s="65"/>
    </row>
    <row r="1197" spans="1:33" ht="12">
      <c r="A1197" s="30" t="s">
        <v>7845</v>
      </c>
      <c r="B1197" s="109" t="s">
        <v>7846</v>
      </c>
      <c r="C1197" s="121">
        <v>17</v>
      </c>
      <c r="D1197" s="109" t="s">
        <v>23</v>
      </c>
      <c r="E1197" s="109" t="s">
        <v>24</v>
      </c>
      <c r="F1197" s="109" t="s">
        <v>7847</v>
      </c>
      <c r="G1197" s="42">
        <v>41687</v>
      </c>
      <c r="H1197" s="109" t="s">
        <v>7848</v>
      </c>
      <c r="I1197" s="109" t="s">
        <v>347</v>
      </c>
      <c r="J1197" s="109" t="s">
        <v>213</v>
      </c>
      <c r="K1197" s="98" t="s">
        <v>2473</v>
      </c>
      <c r="L1197" s="109" t="s">
        <v>819</v>
      </c>
      <c r="M1197" s="109" t="s">
        <v>829</v>
      </c>
      <c r="N1197" s="109" t="s">
        <v>32</v>
      </c>
      <c r="O1197" s="109" t="s">
        <v>7849</v>
      </c>
      <c r="P1197" s="109" t="s">
        <v>760</v>
      </c>
      <c r="Q1197" s="109" t="s">
        <v>7850</v>
      </c>
      <c r="R1197" s="109" t="s">
        <v>80</v>
      </c>
      <c r="S1197" s="122" t="s">
        <v>7764</v>
      </c>
      <c r="T1197" s="31"/>
      <c r="U1197" s="109" t="str">
        <f t="shared" si="18"/>
        <v>41687: Off-duty officer witnessed two suspects beating a pedestrian outside of a convenience store. Officer told them to stop and was approached by one suspect who apparently brandished a gun. Officer fired from his truck. http://abclocal.go.com/ktrk/story?section=news%2Flocal&amp;id=9434538</v>
      </c>
      <c r="V1197" s="98"/>
      <c r="W1197" s="109">
        <v>1207.0999999999999</v>
      </c>
      <c r="X1197" s="109"/>
      <c r="Y1197" s="109"/>
      <c r="Z1197" s="109"/>
      <c r="AA1197" s="109"/>
      <c r="AB1197" s="109"/>
      <c r="AC1197" s="113"/>
      <c r="AD1197" s="29"/>
      <c r="AE1197" s="29"/>
      <c r="AF1197" s="29"/>
      <c r="AG1197" s="65"/>
    </row>
    <row r="1198" spans="1:33" ht="12">
      <c r="A1198" s="30" t="s">
        <v>7851</v>
      </c>
      <c r="B1198" s="109" t="s">
        <v>7852</v>
      </c>
      <c r="C1198" s="121">
        <v>44</v>
      </c>
      <c r="D1198" s="109" t="s">
        <v>23</v>
      </c>
      <c r="E1198" s="109" t="s">
        <v>82</v>
      </c>
      <c r="F1198" s="109"/>
      <c r="G1198" s="42">
        <v>41687</v>
      </c>
      <c r="H1198" s="109" t="s">
        <v>7853</v>
      </c>
      <c r="I1198" s="109" t="s">
        <v>7854</v>
      </c>
      <c r="J1198" s="109" t="s">
        <v>233</v>
      </c>
      <c r="K1198" s="98" t="s">
        <v>7855</v>
      </c>
      <c r="L1198" s="109" t="s">
        <v>4984</v>
      </c>
      <c r="M1198" s="109" t="s">
        <v>7856</v>
      </c>
      <c r="N1198" s="109" t="s">
        <v>32</v>
      </c>
      <c r="O1198" s="109" t="s">
        <v>7857</v>
      </c>
      <c r="P1198" s="109" t="s">
        <v>760</v>
      </c>
      <c r="Q1198" s="109" t="s">
        <v>7858</v>
      </c>
      <c r="R1198" s="109" t="s">
        <v>80</v>
      </c>
      <c r="S1198" s="122" t="s">
        <v>7764</v>
      </c>
      <c r="T1198" s="31"/>
      <c r="U1198" s="109" t="str">
        <f t="shared" si="18"/>
        <v>41687: Police responding to a domestic disturbance fatally shot brown after he stabbed his wife and brandished two knives at police. http://www.nwitimes.com/news/local/lake/hammond/man-dies-in-cop-related-shooting-in-hammond/article_9e95243b-9294-5d4e-bfa4-8fa4a7594b93.html</v>
      </c>
      <c r="V1198" s="98"/>
      <c r="W1198" s="109">
        <v>1208.0999999999999</v>
      </c>
      <c r="X1198" s="109"/>
      <c r="Y1198" s="109"/>
      <c r="Z1198" s="109"/>
      <c r="AA1198" s="109"/>
      <c r="AB1198" s="109"/>
      <c r="AC1198" s="113"/>
      <c r="AD1198" s="29"/>
      <c r="AE1198" s="29"/>
      <c r="AF1198" s="29"/>
      <c r="AG1198" s="65"/>
    </row>
    <row r="1199" spans="1:33" ht="12">
      <c r="A1199" s="30" t="s">
        <v>7859</v>
      </c>
      <c r="B1199" s="109" t="s">
        <v>7860</v>
      </c>
      <c r="C1199" s="121">
        <v>60</v>
      </c>
      <c r="D1199" s="109" t="s">
        <v>23</v>
      </c>
      <c r="E1199" s="109" t="s">
        <v>82</v>
      </c>
      <c r="F1199" s="109"/>
      <c r="G1199" s="42">
        <v>41688</v>
      </c>
      <c r="H1199" s="109" t="s">
        <v>7861</v>
      </c>
      <c r="I1199" s="109" t="s">
        <v>7862</v>
      </c>
      <c r="J1199" s="109" t="s">
        <v>85</v>
      </c>
      <c r="K1199" s="98" t="s">
        <v>7863</v>
      </c>
      <c r="L1199" s="109" t="s">
        <v>270</v>
      </c>
      <c r="M1199" s="109" t="s">
        <v>7864</v>
      </c>
      <c r="N1199" s="109" t="s">
        <v>32</v>
      </c>
      <c r="O1199" s="109" t="s">
        <v>7865</v>
      </c>
      <c r="P1199" s="109" t="s">
        <v>760</v>
      </c>
      <c r="Q1199" s="109" t="s">
        <v>7866</v>
      </c>
      <c r="R1199" s="109" t="s">
        <v>100</v>
      </c>
      <c r="S1199" s="122" t="s">
        <v>7764</v>
      </c>
      <c r="T1199" s="31"/>
      <c r="U1199" s="109" t="str">
        <f t="shared" si="18"/>
        <v>41688: Deputies responding to a paramedic dispute fatally shot Goins after he became combative with a baseball bat after they entered his home for a welfare check. Goins was apparently suffering a seizure at the time of the response. http://www.timesheraldonline.com/news/ci_25169426/san-lorenzo-man-dies-officer-involved-shooting</v>
      </c>
      <c r="V1199" s="98"/>
      <c r="W1199" s="109">
        <v>1209.0999999999999</v>
      </c>
      <c r="X1199" s="109"/>
      <c r="Y1199" s="109"/>
      <c r="Z1199" s="109"/>
      <c r="AA1199" s="109"/>
      <c r="AB1199" s="109"/>
      <c r="AC1199" s="113"/>
      <c r="AD1199" s="29"/>
      <c r="AE1199" s="29"/>
      <c r="AF1199" s="29"/>
      <c r="AG1199" s="65"/>
    </row>
    <row r="1200" spans="1:33" ht="12">
      <c r="A1200" s="30" t="s">
        <v>7867</v>
      </c>
      <c r="B1200" s="109" t="s">
        <v>7868</v>
      </c>
      <c r="C1200" s="121">
        <v>42</v>
      </c>
      <c r="D1200" s="109" t="s">
        <v>23</v>
      </c>
      <c r="E1200" s="109" t="s">
        <v>173</v>
      </c>
      <c r="F1200" s="109"/>
      <c r="G1200" s="42">
        <v>41688</v>
      </c>
      <c r="H1200" s="109" t="s">
        <v>7869</v>
      </c>
      <c r="I1200" s="109" t="s">
        <v>203</v>
      </c>
      <c r="J1200" s="109" t="s">
        <v>85</v>
      </c>
      <c r="K1200" s="98" t="s">
        <v>7870</v>
      </c>
      <c r="L1200" s="109" t="s">
        <v>203</v>
      </c>
      <c r="M1200" s="109" t="s">
        <v>7871</v>
      </c>
      <c r="N1200" s="109" t="s">
        <v>32</v>
      </c>
      <c r="O1200" s="109" t="s">
        <v>7872</v>
      </c>
      <c r="P1200" s="109" t="s">
        <v>760</v>
      </c>
      <c r="Q1200" s="109" t="s">
        <v>7873</v>
      </c>
      <c r="R1200" s="109" t="s">
        <v>36</v>
      </c>
      <c r="S1200" s="122" t="s">
        <v>7709</v>
      </c>
      <c r="T1200" s="31"/>
      <c r="U1200" s="109" t="str">
        <f t="shared" si="18"/>
        <v>41688: A Border Patrol agent followed Flores-Cruz through a ravine and up a hillside when he began throwing fist-sized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 http://www.nbcsandiego.com/news/local/Shooting-San-Diego-Border-Patrol-Otay-Truck-Trail--245985161.html</v>
      </c>
      <c r="V1200" s="98"/>
      <c r="W1200" s="109">
        <v>1210.0999999999999</v>
      </c>
      <c r="X1200" s="109"/>
      <c r="Y1200" s="109"/>
      <c r="Z1200" s="109"/>
      <c r="AA1200" s="109"/>
      <c r="AB1200" s="109"/>
      <c r="AC1200" s="113"/>
      <c r="AD1200" s="29"/>
      <c r="AE1200" s="29"/>
      <c r="AF1200" s="29"/>
      <c r="AG1200" s="65"/>
    </row>
    <row r="1201" spans="1:33" ht="12">
      <c r="A1201" s="30" t="s">
        <v>7874</v>
      </c>
      <c r="B1201" s="109" t="s">
        <v>7875</v>
      </c>
      <c r="C1201" s="121">
        <v>37</v>
      </c>
      <c r="D1201" s="109" t="s">
        <v>23</v>
      </c>
      <c r="E1201" s="109" t="s">
        <v>40</v>
      </c>
      <c r="F1201" s="109" t="s">
        <v>7876</v>
      </c>
      <c r="G1201" s="42">
        <v>41688</v>
      </c>
      <c r="H1201" s="109" t="s">
        <v>7877</v>
      </c>
      <c r="I1201" s="109" t="s">
        <v>7878</v>
      </c>
      <c r="J1201" s="109" t="s">
        <v>213</v>
      </c>
      <c r="K1201" s="98" t="s">
        <v>7879</v>
      </c>
      <c r="L1201" s="109" t="s">
        <v>7880</v>
      </c>
      <c r="M1201" s="109" t="s">
        <v>7881</v>
      </c>
      <c r="N1201" s="109" t="s">
        <v>32</v>
      </c>
      <c r="O1201" s="109" t="s">
        <v>7882</v>
      </c>
      <c r="P1201" s="109" t="s">
        <v>58</v>
      </c>
      <c r="Q1201" s="109" t="s">
        <v>7883</v>
      </c>
      <c r="R1201" s="109" t="s">
        <v>36</v>
      </c>
      <c r="S1201" s="122" t="s">
        <v>7709</v>
      </c>
      <c r="T1201" s="31"/>
      <c r="U1201" s="109" t="str">
        <f t="shared" si="18"/>
        <v>41688: 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 http://www.news-journal.com/news/police/police-release-name-of-woman-killed-gun-shot-by-officers/article_a840e406-98bd-11e3-ae3d-001a4bcf887a.html</v>
      </c>
      <c r="V1201" s="98"/>
      <c r="W1201" s="109">
        <v>1211.0999999999999</v>
      </c>
      <c r="X1201" s="109"/>
      <c r="Y1201" s="109"/>
      <c r="Z1201" s="109"/>
      <c r="AA1201" s="109"/>
      <c r="AB1201" s="109"/>
      <c r="AC1201" s="113"/>
      <c r="AD1201" s="29"/>
      <c r="AE1201" s="29"/>
      <c r="AF1201" s="29"/>
      <c r="AG1201" s="65"/>
    </row>
    <row r="1202" spans="1:33" ht="12">
      <c r="A1202" s="30" t="s">
        <v>7884</v>
      </c>
      <c r="B1202" s="109" t="s">
        <v>7885</v>
      </c>
      <c r="C1202" s="121">
        <v>70</v>
      </c>
      <c r="D1202" s="109" t="s">
        <v>23</v>
      </c>
      <c r="E1202" s="109" t="s">
        <v>82</v>
      </c>
      <c r="F1202" s="109"/>
      <c r="G1202" s="42">
        <v>41690</v>
      </c>
      <c r="H1202" s="109" t="s">
        <v>7886</v>
      </c>
      <c r="I1202" s="109" t="s">
        <v>7887</v>
      </c>
      <c r="J1202" s="109" t="s">
        <v>5461</v>
      </c>
      <c r="K1202" s="98" t="s">
        <v>7888</v>
      </c>
      <c r="L1202" s="109" t="s">
        <v>7889</v>
      </c>
      <c r="M1202" s="109" t="s">
        <v>7890</v>
      </c>
      <c r="N1202" s="109" t="s">
        <v>32</v>
      </c>
      <c r="O1202" s="109" t="s">
        <v>7891</v>
      </c>
      <c r="P1202" s="109" t="s">
        <v>760</v>
      </c>
      <c r="Q1202" s="109" t="s">
        <v>7892</v>
      </c>
      <c r="R1202" s="109" t="s">
        <v>100</v>
      </c>
      <c r="S1202" s="122" t="s">
        <v>7764</v>
      </c>
      <c r="T1202" s="31"/>
      <c r="U1202" s="109" t="str">
        <f t="shared" si="18"/>
        <v>41690: Ness left his home with a shotgun and no indication of where he was going. His wife called police to conduct a welfare check. After a multi-county car chase, deputies fatally shot Ness who allegedly fired upon law enforcement with the shotgun. Ness was described as suicidal. http://flatheadbeacon.com/2014/02/22/helena-man-shot-and-killed-after-high-speed-chase-on-marias-pass/</v>
      </c>
      <c r="V1202" s="98"/>
      <c r="W1202" s="109">
        <v>1212.0999999999999</v>
      </c>
      <c r="X1202" s="109"/>
      <c r="Y1202" s="109"/>
      <c r="Z1202" s="109"/>
      <c r="AA1202" s="109"/>
      <c r="AB1202" s="109"/>
      <c r="AC1202" s="113"/>
      <c r="AD1202" s="29"/>
      <c r="AE1202" s="29"/>
      <c r="AF1202" s="29"/>
      <c r="AG1202" s="65"/>
    </row>
    <row r="1203" spans="1:33" ht="12">
      <c r="A1203" s="30" t="s">
        <v>7893</v>
      </c>
      <c r="B1203" s="109" t="s">
        <v>7894</v>
      </c>
      <c r="C1203" s="121">
        <v>38</v>
      </c>
      <c r="D1203" s="109" t="s">
        <v>23</v>
      </c>
      <c r="E1203" s="109" t="s">
        <v>173</v>
      </c>
      <c r="F1203" s="109" t="s">
        <v>7895</v>
      </c>
      <c r="G1203" s="42">
        <v>41691</v>
      </c>
      <c r="H1203" s="109" t="s">
        <v>7896</v>
      </c>
      <c r="I1203" s="109" t="s">
        <v>3609</v>
      </c>
      <c r="J1203" s="109" t="s">
        <v>85</v>
      </c>
      <c r="K1203" s="98" t="s">
        <v>7897</v>
      </c>
      <c r="L1203" s="109" t="s">
        <v>3611</v>
      </c>
      <c r="M1203" s="109" t="s">
        <v>7898</v>
      </c>
      <c r="N1203" s="109" t="s">
        <v>32</v>
      </c>
      <c r="O1203" s="109" t="s">
        <v>7899</v>
      </c>
      <c r="P1203" s="109" t="s">
        <v>760</v>
      </c>
      <c r="Q1203" s="109" t="s">
        <v>7900</v>
      </c>
      <c r="R1203" s="109" t="s">
        <v>80</v>
      </c>
      <c r="S1203" s="122" t="s">
        <v>7764</v>
      </c>
      <c r="T1203" s="31"/>
      <c r="U1203" s="109" t="str">
        <f t="shared" si="18"/>
        <v>41691: Two officers responded to a call about a man carrying a knife. Lopez was carrying a drywall saw he used for his job. After approaching one officer and refusing to drop the saw, he was shot twice in the back. http://sanfrancisco.cbslocal.com/2014/02/21/reports-of-officer-involved-shooting-near-san-jose-sate-university/</v>
      </c>
      <c r="V1203" s="98"/>
      <c r="W1203" s="109">
        <v>1213.0999999999999</v>
      </c>
      <c r="X1203" s="109"/>
      <c r="Y1203" s="109"/>
      <c r="Z1203" s="109"/>
      <c r="AA1203" s="109"/>
      <c r="AB1203" s="109"/>
      <c r="AC1203" s="113"/>
      <c r="AD1203" s="29"/>
      <c r="AE1203" s="29"/>
      <c r="AF1203" s="29"/>
      <c r="AG1203" s="65"/>
    </row>
    <row r="1204" spans="1:33" ht="12">
      <c r="A1204" s="30" t="s">
        <v>7901</v>
      </c>
      <c r="B1204" s="109" t="s">
        <v>7902</v>
      </c>
      <c r="C1204" s="121">
        <v>44</v>
      </c>
      <c r="D1204" s="109" t="s">
        <v>23</v>
      </c>
      <c r="E1204" s="109" t="s">
        <v>173</v>
      </c>
      <c r="F1204" s="109"/>
      <c r="G1204" s="42">
        <v>41692</v>
      </c>
      <c r="H1204" s="109" t="s">
        <v>7903</v>
      </c>
      <c r="I1204" s="109" t="s">
        <v>194</v>
      </c>
      <c r="J1204" s="109" t="s">
        <v>195</v>
      </c>
      <c r="K1204" s="98" t="s">
        <v>4597</v>
      </c>
      <c r="L1204" s="109" t="s">
        <v>197</v>
      </c>
      <c r="M1204" s="109" t="s">
        <v>834</v>
      </c>
      <c r="N1204" s="109" t="s">
        <v>32</v>
      </c>
      <c r="O1204" s="109" t="s">
        <v>7904</v>
      </c>
      <c r="P1204" s="109" t="s">
        <v>760</v>
      </c>
      <c r="Q1204" s="109" t="s">
        <v>7905</v>
      </c>
      <c r="R1204" s="109" t="s">
        <v>80</v>
      </c>
      <c r="S1204" s="122" t="s">
        <v>7764</v>
      </c>
      <c r="T1204" s="31"/>
      <c r="U1204" s="109" t="str">
        <f t="shared" si="18"/>
        <v>41692: Alvarez was suspected of bank robbery and was apprehended by police after fleeing the scene. He allegedly pointed something, later found to be a wrench-like tool, at the officers who then opened fire. http://www.jrn.com/kgun9/news/Police-responding-to-officer-involved-shooting--246690951.html</v>
      </c>
      <c r="V1204" s="98"/>
      <c r="W1204" s="109">
        <v>1214.0999999999999</v>
      </c>
      <c r="X1204" s="109"/>
      <c r="Y1204" s="109"/>
      <c r="Z1204" s="109"/>
      <c r="AA1204" s="109"/>
      <c r="AB1204" s="109"/>
      <c r="AC1204" s="113"/>
      <c r="AD1204" s="29"/>
      <c r="AE1204" s="29"/>
      <c r="AF1204" s="29"/>
      <c r="AG1204" s="65"/>
    </row>
    <row r="1205" spans="1:33" ht="12">
      <c r="A1205" s="30" t="s">
        <v>7906</v>
      </c>
      <c r="B1205" s="109" t="s">
        <v>7907</v>
      </c>
      <c r="C1205" s="121">
        <v>18</v>
      </c>
      <c r="D1205" s="109" t="s">
        <v>23</v>
      </c>
      <c r="E1205" s="109" t="s">
        <v>82</v>
      </c>
      <c r="F1205" s="109" t="s">
        <v>7908</v>
      </c>
      <c r="G1205" s="42">
        <v>41693</v>
      </c>
      <c r="H1205" s="109" t="s">
        <v>7909</v>
      </c>
      <c r="I1205" s="109" t="s">
        <v>515</v>
      </c>
      <c r="J1205" s="109" t="s">
        <v>85</v>
      </c>
      <c r="K1205" s="98" t="s">
        <v>7910</v>
      </c>
      <c r="L1205" s="109" t="s">
        <v>515</v>
      </c>
      <c r="M1205" s="109" t="s">
        <v>516</v>
      </c>
      <c r="N1205" s="109" t="s">
        <v>32</v>
      </c>
      <c r="O1205" s="109" t="s">
        <v>7911</v>
      </c>
      <c r="P1205" s="109" t="s">
        <v>760</v>
      </c>
      <c r="Q1205" s="109" t="s">
        <v>7912</v>
      </c>
      <c r="R1205" s="109" t="s">
        <v>80</v>
      </c>
      <c r="S1205" s="122" t="s">
        <v>7764</v>
      </c>
      <c r="T1205" s="31"/>
      <c r="U1205" s="109" t="str">
        <f t="shared" si="18"/>
        <v>41693: Police pulled over a car for not having plates. Three suspects ran and officers pursued, fatally shooting one who was armed. http://abclocal.go.com/kfsn/story?section=news%2Flocal&amp;id=9442643</v>
      </c>
      <c r="V1205" s="98"/>
      <c r="W1205" s="109">
        <v>1215.0999999999999</v>
      </c>
      <c r="X1205" s="109"/>
      <c r="Y1205" s="109"/>
      <c r="Z1205" s="109"/>
      <c r="AA1205" s="109"/>
      <c r="AB1205" s="109"/>
      <c r="AC1205" s="113"/>
      <c r="AD1205" s="29"/>
      <c r="AE1205" s="29"/>
      <c r="AF1205" s="29"/>
      <c r="AG1205" s="65"/>
    </row>
    <row r="1206" spans="1:33" ht="12">
      <c r="A1206" s="30" t="s">
        <v>7913</v>
      </c>
      <c r="B1206" s="109" t="s">
        <v>7914</v>
      </c>
      <c r="C1206" s="121">
        <v>37</v>
      </c>
      <c r="D1206" s="109" t="s">
        <v>23</v>
      </c>
      <c r="E1206" s="109" t="s">
        <v>24</v>
      </c>
      <c r="F1206" s="109" t="s">
        <v>7915</v>
      </c>
      <c r="G1206" s="42">
        <v>41694</v>
      </c>
      <c r="H1206" s="109" t="s">
        <v>7916</v>
      </c>
      <c r="I1206" s="109" t="s">
        <v>1712</v>
      </c>
      <c r="J1206" s="109" t="s">
        <v>1304</v>
      </c>
      <c r="K1206" s="98" t="s">
        <v>7917</v>
      </c>
      <c r="L1206" s="109" t="s">
        <v>1714</v>
      </c>
      <c r="M1206" s="109" t="s">
        <v>1715</v>
      </c>
      <c r="N1206" s="109" t="s">
        <v>32</v>
      </c>
      <c r="O1206" s="109" t="s">
        <v>7918</v>
      </c>
      <c r="P1206" s="109" t="s">
        <v>760</v>
      </c>
      <c r="Q1206" s="109" t="s">
        <v>7919</v>
      </c>
      <c r="R1206" s="109" t="s">
        <v>80</v>
      </c>
      <c r="S1206" s="122" t="s">
        <v>7764</v>
      </c>
      <c r="T1206" s="31"/>
      <c r="U1206" s="109" t="str">
        <f t="shared" si="18"/>
        <v>41694: Sanders called 911 to report that he had just stabbed his mother to death. When police arrived, he approached with a rifle in his hands. Three officers opened fire when he refused to drop the weapon. http://www.fox19.com/story/24802127/one-man-dead-after-being-stabbed-in-walnut-hills</v>
      </c>
      <c r="V1206" s="98"/>
      <c r="W1206" s="109">
        <v>1216.0999999999999</v>
      </c>
      <c r="X1206" s="109"/>
      <c r="Y1206" s="109"/>
      <c r="Z1206" s="109"/>
      <c r="AA1206" s="109"/>
      <c r="AB1206" s="109"/>
      <c r="AC1206" s="113"/>
      <c r="AD1206" s="29"/>
      <c r="AE1206" s="29"/>
      <c r="AF1206" s="29"/>
      <c r="AG1206" s="65"/>
    </row>
    <row r="1207" spans="1:33" ht="12">
      <c r="A1207" s="30" t="s">
        <v>7920</v>
      </c>
      <c r="B1207" s="109" t="s">
        <v>7921</v>
      </c>
      <c r="C1207" s="121">
        <v>57</v>
      </c>
      <c r="D1207" s="109" t="s">
        <v>23</v>
      </c>
      <c r="E1207" s="109" t="s">
        <v>40</v>
      </c>
      <c r="F1207" s="109" t="s">
        <v>7922</v>
      </c>
      <c r="G1207" s="42">
        <v>41695</v>
      </c>
      <c r="H1207" s="109" t="s">
        <v>7923</v>
      </c>
      <c r="I1207" s="109" t="s">
        <v>1257</v>
      </c>
      <c r="J1207" s="109" t="s">
        <v>195</v>
      </c>
      <c r="K1207" s="98" t="s">
        <v>1660</v>
      </c>
      <c r="L1207" s="109" t="s">
        <v>686</v>
      </c>
      <c r="M1207" s="109" t="s">
        <v>7924</v>
      </c>
      <c r="N1207" s="109" t="s">
        <v>32</v>
      </c>
      <c r="O1207" s="109" t="s">
        <v>7925</v>
      </c>
      <c r="P1207" s="109" t="s">
        <v>760</v>
      </c>
      <c r="Q1207" s="109" t="s">
        <v>7926</v>
      </c>
      <c r="R1207" s="109" t="s">
        <v>80</v>
      </c>
      <c r="S1207" s="122" t="s">
        <v>7764</v>
      </c>
      <c r="T1207" s="31"/>
      <c r="U1207" s="109" t="str">
        <f t="shared" si="18"/>
        <v>41695: After being identified as a bank robbery suspect, Phelps led law enforcement on an extended chase before being shot to death after threatening officers. http://www.azcentral.com/community/gilbert/articles/20140225gilbert--officer-involved-shooting-abrk.html</v>
      </c>
      <c r="V1207" s="98"/>
      <c r="W1207" s="109">
        <v>1217.0999999999999</v>
      </c>
      <c r="X1207" s="109"/>
      <c r="Y1207" s="109"/>
      <c r="Z1207" s="109"/>
      <c r="AA1207" s="109"/>
      <c r="AB1207" s="109"/>
      <c r="AC1207" s="113"/>
      <c r="AD1207" s="29"/>
      <c r="AE1207" s="29"/>
      <c r="AF1207" s="29"/>
      <c r="AG1207" s="65"/>
    </row>
    <row r="1208" spans="1:33" ht="12">
      <c r="A1208" s="30" t="s">
        <v>7927</v>
      </c>
      <c r="B1208" s="109" t="s">
        <v>7928</v>
      </c>
      <c r="C1208" s="121">
        <v>48</v>
      </c>
      <c r="D1208" s="109" t="s">
        <v>23</v>
      </c>
      <c r="E1208" s="109" t="s">
        <v>82</v>
      </c>
      <c r="F1208" s="109"/>
      <c r="G1208" s="42">
        <v>41695</v>
      </c>
      <c r="H1208" s="109" t="s">
        <v>7929</v>
      </c>
      <c r="I1208" s="109" t="s">
        <v>7930</v>
      </c>
      <c r="J1208" s="109" t="s">
        <v>1103</v>
      </c>
      <c r="K1208" s="98" t="s">
        <v>7931</v>
      </c>
      <c r="L1208" s="109" t="s">
        <v>4943</v>
      </c>
      <c r="M1208" s="109" t="s">
        <v>7932</v>
      </c>
      <c r="N1208" s="109" t="s">
        <v>32</v>
      </c>
      <c r="O1208" s="109" t="s">
        <v>7933</v>
      </c>
      <c r="P1208" s="109" t="s">
        <v>760</v>
      </c>
      <c r="Q1208" s="109" t="s">
        <v>7934</v>
      </c>
      <c r="R1208" s="109" t="s">
        <v>100</v>
      </c>
      <c r="S1208" s="122" t="s">
        <v>7754</v>
      </c>
      <c r="T1208" s="31"/>
      <c r="U1208" s="109" t="str">
        <f t="shared" si="18"/>
        <v>41695: Woolford was acting agitated in his trailer park neighborhood and a park employee called the police. SWAT was called, who Woolford fired on. SWAT shot him. http://www.thenewsherald.com/articles/2014/02/25/news/doc530cf56b9bcaa062638010.txt?viewmode=fullstory</v>
      </c>
      <c r="V1208" s="98"/>
      <c r="W1208" s="109">
        <v>1218.0999999999999</v>
      </c>
      <c r="X1208" s="109"/>
      <c r="Y1208" s="109"/>
      <c r="Z1208" s="109"/>
      <c r="AA1208" s="109"/>
      <c r="AB1208" s="109"/>
      <c r="AC1208" s="113"/>
      <c r="AD1208" s="29"/>
      <c r="AE1208" s="29"/>
      <c r="AF1208" s="29"/>
      <c r="AG1208" s="65"/>
    </row>
    <row r="1209" spans="1:33" ht="12">
      <c r="A1209" s="30" t="s">
        <v>7935</v>
      </c>
      <c r="B1209" s="109" t="s">
        <v>7936</v>
      </c>
      <c r="C1209" s="121">
        <v>33</v>
      </c>
      <c r="D1209" s="109" t="s">
        <v>23</v>
      </c>
      <c r="E1209" s="109" t="s">
        <v>82</v>
      </c>
      <c r="F1209" s="109"/>
      <c r="G1209" s="42">
        <v>41696</v>
      </c>
      <c r="H1209" s="109" t="s">
        <v>7937</v>
      </c>
      <c r="I1209" s="109" t="s">
        <v>7938</v>
      </c>
      <c r="J1209" s="109" t="s">
        <v>328</v>
      </c>
      <c r="K1209" s="98" t="s">
        <v>7939</v>
      </c>
      <c r="L1209" s="109" t="s">
        <v>7940</v>
      </c>
      <c r="M1209" s="109" t="s">
        <v>7941</v>
      </c>
      <c r="N1209" s="109" t="s">
        <v>32</v>
      </c>
      <c r="O1209" s="109" t="s">
        <v>7942</v>
      </c>
      <c r="P1209" s="109" t="s">
        <v>760</v>
      </c>
      <c r="Q1209" s="109" t="s">
        <v>7943</v>
      </c>
      <c r="R1209" s="109" t="s">
        <v>80</v>
      </c>
      <c r="S1209" s="122" t="s">
        <v>7754</v>
      </c>
      <c r="T1209" s="31"/>
      <c r="U1209" s="109" t="str">
        <f t="shared" si="18"/>
        <v>41696: Islam was shot after a car chase with police that ended in a shootout. http://www.news-gazette.com/news/local/2014-02-26/state-police-investigate-fatal-shooting-after-chase-danville.html</v>
      </c>
      <c r="V1209" s="98"/>
      <c r="W1209" s="109">
        <v>1219.0999999999999</v>
      </c>
      <c r="X1209" s="109"/>
      <c r="Y1209" s="109"/>
      <c r="Z1209" s="109"/>
      <c r="AA1209" s="109"/>
      <c r="AB1209" s="109"/>
      <c r="AC1209" s="113"/>
      <c r="AD1209" s="29"/>
      <c r="AE1209" s="29"/>
      <c r="AF1209" s="29"/>
      <c r="AG1209" s="65"/>
    </row>
    <row r="1210" spans="1:33" ht="12">
      <c r="A1210" s="30">
        <v>41877</v>
      </c>
      <c r="B1210" s="109" t="s">
        <v>7944</v>
      </c>
      <c r="C1210" s="121">
        <v>52</v>
      </c>
      <c r="D1210" s="109" t="s">
        <v>23</v>
      </c>
      <c r="E1210" s="109" t="s">
        <v>82</v>
      </c>
      <c r="F1210" s="109"/>
      <c r="G1210" s="42">
        <v>41409</v>
      </c>
      <c r="H1210" s="109" t="s">
        <v>7945</v>
      </c>
      <c r="I1210" s="109" t="s">
        <v>5597</v>
      </c>
      <c r="J1210" s="109" t="s">
        <v>5595</v>
      </c>
      <c r="K1210" s="98" t="s">
        <v>7946</v>
      </c>
      <c r="L1210" s="109" t="s">
        <v>5597</v>
      </c>
      <c r="M1210" s="109" t="s">
        <v>7117</v>
      </c>
      <c r="N1210" s="109" t="s">
        <v>32</v>
      </c>
      <c r="O1210" s="109" t="s">
        <v>7947</v>
      </c>
      <c r="P1210" s="109" t="s">
        <v>760</v>
      </c>
      <c r="Q1210" s="109" t="s">
        <v>7948</v>
      </c>
      <c r="R1210" s="109" t="s">
        <v>36</v>
      </c>
      <c r="S1210" s="122" t="s">
        <v>37</v>
      </c>
      <c r="T1210" s="31"/>
      <c r="U1210" s="109" t="str">
        <f t="shared" si="18"/>
        <v>41409: Hartford police responded to the report of a disturbance at 24 Heath Street. Officers arrived to find a trail of blood leading to the building and a suspect wielding a box cutter. He threatened police, and one of the officers shot him. http://www.ct.gov/despp/cwp/view.asp?Q=530106</v>
      </c>
      <c r="V1210" s="98"/>
      <c r="W1210" s="109">
        <v>1220.0999999999999</v>
      </c>
      <c r="X1210" s="109"/>
      <c r="Y1210" s="109"/>
      <c r="Z1210" s="109"/>
      <c r="AA1210" s="109"/>
      <c r="AB1210" s="109"/>
      <c r="AC1210" s="113"/>
      <c r="AD1210" s="29"/>
      <c r="AE1210" s="29"/>
      <c r="AF1210" s="29"/>
      <c r="AG1210" s="65"/>
    </row>
    <row r="1211" spans="1:33" ht="12">
      <c r="A1211" s="30" t="s">
        <v>7949</v>
      </c>
      <c r="B1211" s="109" t="s">
        <v>7950</v>
      </c>
      <c r="C1211" s="121">
        <v>32</v>
      </c>
      <c r="D1211" s="109" t="s">
        <v>23</v>
      </c>
      <c r="E1211" s="109" t="s">
        <v>1728</v>
      </c>
      <c r="F1211" s="109"/>
      <c r="G1211" s="42">
        <v>41696</v>
      </c>
      <c r="H1211" s="109" t="s">
        <v>7951</v>
      </c>
      <c r="I1211" s="109" t="s">
        <v>7952</v>
      </c>
      <c r="J1211" s="109" t="s">
        <v>5595</v>
      </c>
      <c r="K1211" s="98" t="s">
        <v>7953</v>
      </c>
      <c r="L1211" s="109" t="s">
        <v>849</v>
      </c>
      <c r="M1211" s="109" t="s">
        <v>7954</v>
      </c>
      <c r="N1211" s="109" t="s">
        <v>32</v>
      </c>
      <c r="O1211" s="109" t="s">
        <v>7955</v>
      </c>
      <c r="P1211" s="109" t="s">
        <v>760</v>
      </c>
      <c r="Q1211" s="109" t="s">
        <v>7956</v>
      </c>
      <c r="R1211" s="109" t="s">
        <v>36</v>
      </c>
      <c r="S1211" s="122" t="s">
        <v>7709</v>
      </c>
      <c r="T1211" s="31"/>
      <c r="U1211" s="109" t="str">
        <f t="shared" si="18"/>
        <v>41696: A man who slashed two passengers in a box-cutter rampage aboard a casino-bound tour bus was shot to death on Interstate 95 by a Connecticut state trooper, who also accidentally shot one of the injured passengers http://www.nbcconnecticut.com/news/local/I-95-North-Closed-in-Norwalk-279226252.html</v>
      </c>
      <c r="V1211" s="98"/>
      <c r="W1211" s="109">
        <v>1221.0999999999999</v>
      </c>
      <c r="X1211" s="109"/>
      <c r="Y1211" s="109"/>
      <c r="Z1211" s="109"/>
      <c r="AA1211" s="109"/>
      <c r="AB1211" s="109"/>
      <c r="AC1211" s="113"/>
      <c r="AD1211" s="29"/>
      <c r="AE1211" s="29"/>
      <c r="AF1211" s="29"/>
      <c r="AG1211" s="65"/>
    </row>
    <row r="1212" spans="1:33" ht="12">
      <c r="A1212" s="30" t="s">
        <v>7957</v>
      </c>
      <c r="B1212" s="109" t="s">
        <v>7958</v>
      </c>
      <c r="C1212" s="121">
        <v>51</v>
      </c>
      <c r="D1212" s="109" t="s">
        <v>23</v>
      </c>
      <c r="E1212" s="109" t="s">
        <v>40</v>
      </c>
      <c r="F1212" s="109" t="s">
        <v>7959</v>
      </c>
      <c r="G1212" s="42">
        <v>41698</v>
      </c>
      <c r="H1212" s="109" t="s">
        <v>7960</v>
      </c>
      <c r="I1212" s="109" t="s">
        <v>4705</v>
      </c>
      <c r="J1212" s="109" t="s">
        <v>28</v>
      </c>
      <c r="K1212" s="98" t="s">
        <v>7961</v>
      </c>
      <c r="L1212" s="109" t="s">
        <v>6303</v>
      </c>
      <c r="M1212" s="109" t="s">
        <v>7962</v>
      </c>
      <c r="N1212" s="109" t="s">
        <v>32</v>
      </c>
      <c r="O1212" s="109" t="s">
        <v>7963</v>
      </c>
      <c r="P1212" s="109" t="s">
        <v>760</v>
      </c>
      <c r="Q1212" s="109" t="s">
        <v>7964</v>
      </c>
      <c r="R1212" s="109" t="s">
        <v>100</v>
      </c>
      <c r="S1212" s="122" t="s">
        <v>7754</v>
      </c>
      <c r="T1212" s="31"/>
      <c r="U1212" s="109" t="str">
        <f t="shared" si="18"/>
        <v>41698: Striffler was shot after brandishing a gun in the traffic circle outside courthouse after law enforcement failed to taser him and he attempted to flee the shootout. Records state he'd threatened to bomb the courthouse two weeks prior. http://www.clickorlando.com/news/gunman-prompts-lockdown-at-brevard-county-courthouse/-/1637132/24732712/-/56lgb4z/-/index.html</v>
      </c>
      <c r="V1212" s="98"/>
      <c r="W1212" s="109">
        <v>1222.0999999999999</v>
      </c>
      <c r="X1212" s="109"/>
      <c r="Y1212" s="109"/>
      <c r="Z1212" s="109"/>
      <c r="AA1212" s="109"/>
      <c r="AB1212" s="109"/>
      <c r="AC1212" s="113"/>
      <c r="AD1212" s="29"/>
      <c r="AE1212" s="29"/>
      <c r="AF1212" s="29"/>
      <c r="AG1212" s="65"/>
    </row>
    <row r="1213" spans="1:33" ht="12">
      <c r="A1213" s="30" t="s">
        <v>7965</v>
      </c>
      <c r="B1213" s="109" t="s">
        <v>7966</v>
      </c>
      <c r="C1213" s="121">
        <v>37</v>
      </c>
      <c r="D1213" s="109" t="s">
        <v>23</v>
      </c>
      <c r="E1213" s="109" t="s">
        <v>82</v>
      </c>
      <c r="F1213" s="109"/>
      <c r="G1213" s="42">
        <v>41698</v>
      </c>
      <c r="H1213" s="109" t="s">
        <v>7967</v>
      </c>
      <c r="I1213" s="109" t="s">
        <v>5220</v>
      </c>
      <c r="J1213" s="109" t="s">
        <v>28</v>
      </c>
      <c r="K1213" s="98" t="s">
        <v>7968</v>
      </c>
      <c r="L1213" s="109" t="s">
        <v>30</v>
      </c>
      <c r="M1213" s="109" t="s">
        <v>5222</v>
      </c>
      <c r="N1213" s="109" t="s">
        <v>262</v>
      </c>
      <c r="O1213" s="109" t="s">
        <v>7969</v>
      </c>
      <c r="P1213" s="109" t="s">
        <v>760</v>
      </c>
      <c r="Q1213" s="109" t="s">
        <v>7970</v>
      </c>
      <c r="R1213" s="109" t="s">
        <v>80</v>
      </c>
      <c r="S1213" s="122" t="s">
        <v>7754</v>
      </c>
      <c r="T1213" s="31"/>
      <c r="U1213" s="109" t="str">
        <f t="shared" si="18"/>
        <v>41698: Barrera was tasered after fleeing a police response to a domestic-disturbance call in his apartment. http://www.miamiherald.com/2014/02/28/3965145/gerogia-man-visiting-family-in.html</v>
      </c>
      <c r="V1213" s="98"/>
      <c r="W1213" s="109">
        <v>1223.0999999999999</v>
      </c>
      <c r="X1213" s="109"/>
      <c r="Y1213" s="109"/>
      <c r="Z1213" s="109"/>
      <c r="AA1213" s="109"/>
      <c r="AB1213" s="109"/>
      <c r="AC1213" s="113"/>
      <c r="AD1213" s="29"/>
      <c r="AE1213" s="29"/>
      <c r="AF1213" s="29"/>
      <c r="AG1213" s="65"/>
    </row>
    <row r="1214" spans="1:33" ht="12">
      <c r="A1214" s="30">
        <v>41930</v>
      </c>
      <c r="B1214" s="109" t="s">
        <v>7971</v>
      </c>
      <c r="C1214" s="121">
        <v>18</v>
      </c>
      <c r="D1214" s="109" t="s">
        <v>23</v>
      </c>
      <c r="E1214" s="109" t="s">
        <v>173</v>
      </c>
      <c r="F1214" s="109" t="s">
        <v>7972</v>
      </c>
      <c r="G1214" s="42">
        <v>41492</v>
      </c>
      <c r="H1214" s="109" t="s">
        <v>7973</v>
      </c>
      <c r="I1214" s="109" t="s">
        <v>1061</v>
      </c>
      <c r="J1214" s="109" t="s">
        <v>28</v>
      </c>
      <c r="K1214" s="98" t="s">
        <v>7974</v>
      </c>
      <c r="L1214" s="109" t="s">
        <v>30</v>
      </c>
      <c r="M1214" s="109" t="s">
        <v>5222</v>
      </c>
      <c r="N1214" s="109" t="s">
        <v>262</v>
      </c>
      <c r="O1214" s="109" t="s">
        <v>7975</v>
      </c>
      <c r="P1214" s="109" t="s">
        <v>58</v>
      </c>
      <c r="Q1214" s="109" t="s">
        <v>7976</v>
      </c>
      <c r="R1214" s="109" t="s">
        <v>80</v>
      </c>
      <c r="S1214" s="122" t="s">
        <v>7977</v>
      </c>
      <c r="T1214" s="31"/>
      <c r="U1214" s="109" t="str">
        <f t="shared" si="18"/>
        <v>41492: Miami Beach graffiti artist named Israel Hernandez-Llach, known as Reefa, was injected with a Taser after a chase by police. He later died. http://www.huffingtonpost.com/2014/03/07/israel-hernandez-taser_n_4919108.html</v>
      </c>
      <c r="V1214" s="98"/>
      <c r="W1214" s="109">
        <v>1224.0999999999999</v>
      </c>
      <c r="X1214" s="109"/>
      <c r="Y1214" s="109"/>
      <c r="Z1214" s="109"/>
      <c r="AA1214" s="109"/>
      <c r="AB1214" s="109"/>
      <c r="AC1214" s="113"/>
      <c r="AD1214" s="29"/>
      <c r="AE1214" s="29"/>
      <c r="AF1214" s="29"/>
      <c r="AG1214" s="65"/>
    </row>
    <row r="1215" spans="1:33" ht="12">
      <c r="A1215" s="30">
        <v>41930</v>
      </c>
      <c r="B1215" s="109" t="s">
        <v>7978</v>
      </c>
      <c r="C1215" s="121">
        <v>43</v>
      </c>
      <c r="D1215" s="109" t="s">
        <v>23</v>
      </c>
      <c r="E1215" s="109" t="s">
        <v>40</v>
      </c>
      <c r="F1215" s="109" t="s">
        <v>7979</v>
      </c>
      <c r="G1215" s="42">
        <v>41519</v>
      </c>
      <c r="H1215" s="109" t="s">
        <v>7980</v>
      </c>
      <c r="I1215" s="109" t="s">
        <v>7981</v>
      </c>
      <c r="J1215" s="109" t="s">
        <v>28</v>
      </c>
      <c r="K1215" s="98" t="s">
        <v>7982</v>
      </c>
      <c r="L1215" s="109" t="s">
        <v>30</v>
      </c>
      <c r="M1215" s="109" t="s">
        <v>7983</v>
      </c>
      <c r="N1215" s="109" t="s">
        <v>262</v>
      </c>
      <c r="O1215" s="109" t="s">
        <v>7984</v>
      </c>
      <c r="P1215" s="109" t="s">
        <v>760</v>
      </c>
      <c r="Q1215" s="109" t="s">
        <v>7985</v>
      </c>
      <c r="R1215" s="109" t="s">
        <v>219</v>
      </c>
      <c r="S1215" s="122" t="s">
        <v>37</v>
      </c>
      <c r="T1215" s="31"/>
      <c r="U1215" s="109" t="str">
        <f t="shared" si="18"/>
        <v>41519: Norman Oosterbroek, a 280-pound former bodyguard for Lady Gaga, died after Pinecrest police Tasered him while he was gobbling suspected drugs. http://blogs.miaminewtimes.com/riptide/2013/09/naked_man_tasered_and_killed_i.php</v>
      </c>
      <c r="V1215" s="98"/>
      <c r="W1215" s="109">
        <v>1225.0999999999999</v>
      </c>
      <c r="X1215" s="109"/>
      <c r="Y1215" s="109"/>
      <c r="Z1215" s="109"/>
      <c r="AA1215" s="109"/>
      <c r="AB1215" s="109"/>
      <c r="AC1215" s="113"/>
      <c r="AD1215" s="29"/>
      <c r="AE1215" s="29"/>
      <c r="AF1215" s="29"/>
      <c r="AG1215" s="65"/>
    </row>
    <row r="1216" spans="1:33" ht="12">
      <c r="A1216" s="30" t="s">
        <v>7986</v>
      </c>
      <c r="B1216" s="109" t="s">
        <v>7987</v>
      </c>
      <c r="C1216" s="121">
        <v>21</v>
      </c>
      <c r="D1216" s="109" t="s">
        <v>23</v>
      </c>
      <c r="E1216" s="109" t="s">
        <v>24</v>
      </c>
      <c r="F1216" s="109" t="s">
        <v>7988</v>
      </c>
      <c r="G1216" s="42">
        <v>41675</v>
      </c>
      <c r="H1216" s="109" t="s">
        <v>7989</v>
      </c>
      <c r="I1216" s="109" t="s">
        <v>7990</v>
      </c>
      <c r="J1216" s="109" t="s">
        <v>28</v>
      </c>
      <c r="K1216" s="98" t="s">
        <v>5562</v>
      </c>
      <c r="L1216" s="109" t="s">
        <v>30</v>
      </c>
      <c r="M1216" s="109" t="s">
        <v>5222</v>
      </c>
      <c r="N1216" s="109" t="s">
        <v>262</v>
      </c>
      <c r="O1216" s="109" t="s">
        <v>7991</v>
      </c>
      <c r="P1216" s="109" t="s">
        <v>760</v>
      </c>
      <c r="Q1216" s="109" t="s">
        <v>7970</v>
      </c>
      <c r="R1216" s="109" t="s">
        <v>80</v>
      </c>
      <c r="S1216" s="122" t="s">
        <v>7754</v>
      </c>
      <c r="T1216" s="31"/>
      <c r="U1216" s="109" t="str">
        <f t="shared" si="18"/>
        <v>41675: Sams was tasered by police during a domestic dispute call. http://www.miamiherald.com/2014/02/28/3965145/gerogia-man-visiting-family-in.html</v>
      </c>
      <c r="V1216" s="98"/>
      <c r="W1216" s="109">
        <v>1226.0999999999999</v>
      </c>
      <c r="X1216" s="109"/>
      <c r="Y1216" s="109"/>
      <c r="Z1216" s="109"/>
      <c r="AA1216" s="109"/>
      <c r="AB1216" s="109"/>
      <c r="AC1216" s="113"/>
      <c r="AD1216" s="29"/>
      <c r="AE1216" s="29"/>
      <c r="AF1216" s="29"/>
      <c r="AG1216" s="65"/>
    </row>
    <row r="1217" spans="1:33" ht="12">
      <c r="A1217" s="30" t="s">
        <v>7992</v>
      </c>
      <c r="B1217" s="109" t="s">
        <v>4728</v>
      </c>
      <c r="C1217" s="121" t="s">
        <v>36</v>
      </c>
      <c r="D1217" s="109" t="s">
        <v>23</v>
      </c>
      <c r="E1217" s="109" t="s">
        <v>82</v>
      </c>
      <c r="F1217" s="109"/>
      <c r="G1217" s="42">
        <v>41699</v>
      </c>
      <c r="H1217" s="109" t="s">
        <v>7993</v>
      </c>
      <c r="I1217" s="109" t="s">
        <v>671</v>
      </c>
      <c r="J1217" s="109" t="s">
        <v>213</v>
      </c>
      <c r="K1217" s="98" t="s">
        <v>7994</v>
      </c>
      <c r="L1217" s="109" t="s">
        <v>671</v>
      </c>
      <c r="M1217" s="109" t="s">
        <v>6101</v>
      </c>
      <c r="N1217" s="109" t="s">
        <v>7995</v>
      </c>
      <c r="O1217" s="109" t="s">
        <v>7996</v>
      </c>
      <c r="P1217" s="109" t="s">
        <v>760</v>
      </c>
      <c r="Q1217" s="109" t="s">
        <v>7997</v>
      </c>
      <c r="R1217" s="109" t="s">
        <v>219</v>
      </c>
      <c r="S1217" s="122" t="s">
        <v>7754</v>
      </c>
      <c r="T1217" s="31"/>
      <c r="U1217" s="109" t="str">
        <f t="shared" si="18"/>
        <v>41699: Man was dancing around naked in bar when police arrived, who tasered him. They then wrestled him into an ambulance. Medical examiners discovered he was stabbed and he died of unknown causes. http://www.dallasnews.com/news/metro/20140301-irving-man-on-drugs-dies-after-naked-scuffle-with-police.ece</v>
      </c>
      <c r="V1217" s="98"/>
      <c r="W1217" s="109">
        <v>1227.0999999999999</v>
      </c>
      <c r="X1217" s="109"/>
      <c r="Y1217" s="109"/>
      <c r="Z1217" s="109"/>
      <c r="AA1217" s="109"/>
      <c r="AB1217" s="109"/>
      <c r="AC1217" s="113"/>
      <c r="AD1217" s="29"/>
      <c r="AE1217" s="29"/>
      <c r="AF1217" s="29"/>
      <c r="AG1217" s="65"/>
    </row>
    <row r="1218" spans="1:33" ht="12">
      <c r="A1218" s="30" t="s">
        <v>7998</v>
      </c>
      <c r="B1218" s="109" t="s">
        <v>7999</v>
      </c>
      <c r="C1218" s="121">
        <v>41</v>
      </c>
      <c r="D1218" s="109" t="s">
        <v>23</v>
      </c>
      <c r="E1218" s="109" t="s">
        <v>82</v>
      </c>
      <c r="F1218" s="109"/>
      <c r="G1218" s="42">
        <v>41700</v>
      </c>
      <c r="H1218" s="109" t="s">
        <v>8000</v>
      </c>
      <c r="I1218" s="109" t="s">
        <v>8001</v>
      </c>
      <c r="J1218" s="109" t="s">
        <v>85</v>
      </c>
      <c r="K1218" s="98" t="s">
        <v>8002</v>
      </c>
      <c r="L1218" s="109" t="s">
        <v>1329</v>
      </c>
      <c r="M1218" s="109" t="s">
        <v>8003</v>
      </c>
      <c r="N1218" s="109" t="s">
        <v>32</v>
      </c>
      <c r="O1218" s="109" t="s">
        <v>8004</v>
      </c>
      <c r="P1218" s="109" t="s">
        <v>760</v>
      </c>
      <c r="Q1218" s="109" t="s">
        <v>8005</v>
      </c>
      <c r="R1218" s="109" t="s">
        <v>100</v>
      </c>
      <c r="S1218" s="122" t="s">
        <v>7709</v>
      </c>
      <c r="T1218" s="31"/>
      <c r="U1218" s="109" t="str">
        <f t="shared" ref="U1218:U1281" si="19">CONCATENATE(G1218, ": ", O1218, " ", Q1218)</f>
        <v>41700: Deputies were responding to a report of shots fired. When they approached Shannon, he fired on them. They shot and killed him. http://www.sacbee.com/news/local/crime/article2592271.html</v>
      </c>
      <c r="V1218" s="98"/>
      <c r="W1218" s="109">
        <v>1228.0999999999999</v>
      </c>
      <c r="X1218" s="109"/>
      <c r="Y1218" s="109"/>
      <c r="Z1218" s="109"/>
      <c r="AA1218" s="109"/>
      <c r="AB1218" s="109"/>
      <c r="AC1218" s="113"/>
      <c r="AD1218" s="29"/>
      <c r="AE1218" s="29"/>
      <c r="AF1218" s="29"/>
      <c r="AG1218" s="65"/>
    </row>
    <row r="1219" spans="1:33" ht="12">
      <c r="A1219" s="30" t="s">
        <v>8006</v>
      </c>
      <c r="B1219" s="109" t="s">
        <v>8007</v>
      </c>
      <c r="C1219" s="121">
        <v>22</v>
      </c>
      <c r="D1219" s="109" t="s">
        <v>91</v>
      </c>
      <c r="E1219" s="109" t="s">
        <v>173</v>
      </c>
      <c r="F1219" s="109"/>
      <c r="G1219" s="42">
        <v>41700</v>
      </c>
      <c r="H1219" s="109" t="s">
        <v>8008</v>
      </c>
      <c r="I1219" s="109" t="s">
        <v>1898</v>
      </c>
      <c r="J1219" s="109" t="s">
        <v>85</v>
      </c>
      <c r="K1219" s="98" t="s">
        <v>8009</v>
      </c>
      <c r="L1219" s="109" t="s">
        <v>1329</v>
      </c>
      <c r="M1219" s="109" t="s">
        <v>8010</v>
      </c>
      <c r="N1219" s="109" t="s">
        <v>32</v>
      </c>
      <c r="O1219" s="109" t="s">
        <v>8011</v>
      </c>
      <c r="P1219" s="109" t="s">
        <v>760</v>
      </c>
      <c r="Q1219" s="109" t="s">
        <v>8012</v>
      </c>
      <c r="R1219" s="109" t="s">
        <v>36</v>
      </c>
      <c r="S1219" s="122" t="s">
        <v>7709</v>
      </c>
      <c r="T1219" s="31"/>
      <c r="U1219" s="109" t="str">
        <f t="shared" si="19"/>
        <v>41700: Citrus Heights police spokesman Bryan Fritsch said officers had pulled over a suspected stolen vehicle at about 11:30 a.m. on the 7000 block Madison Avenue. The female occupant rammed one police vehicle and then drove away, leading to a pursuit at up to 70 mph. She subsequently rammed a second police vehicle on the 7500 block Sunset Avenue just east of San Juan Avenue. At that point, officers shot and killed her. http://www.kcra.com/news/officers-shoot-at-woman-in-stolen-vehicle-in-citrus-heights/24766092</v>
      </c>
      <c r="V1219" s="98"/>
      <c r="W1219" s="109">
        <v>1229.0999999999999</v>
      </c>
      <c r="X1219" s="109"/>
      <c r="Y1219" s="109"/>
      <c r="Z1219" s="109"/>
      <c r="AA1219" s="109"/>
      <c r="AB1219" s="109"/>
      <c r="AC1219" s="113"/>
      <c r="AD1219" s="29"/>
      <c r="AE1219" s="29"/>
      <c r="AF1219" s="29"/>
      <c r="AG1219" s="65"/>
    </row>
    <row r="1220" spans="1:33" ht="12">
      <c r="A1220" s="30" t="s">
        <v>8013</v>
      </c>
      <c r="B1220" s="109" t="s">
        <v>8014</v>
      </c>
      <c r="C1220" s="121">
        <v>28</v>
      </c>
      <c r="D1220" s="109" t="s">
        <v>23</v>
      </c>
      <c r="E1220" s="109" t="s">
        <v>40</v>
      </c>
      <c r="F1220" s="109" t="s">
        <v>8015</v>
      </c>
      <c r="G1220" s="42">
        <v>41701</v>
      </c>
      <c r="H1220" s="109" t="s">
        <v>8016</v>
      </c>
      <c r="I1220" s="109" t="s">
        <v>8017</v>
      </c>
      <c r="J1220" s="109" t="s">
        <v>28</v>
      </c>
      <c r="K1220" s="98" t="s">
        <v>8018</v>
      </c>
      <c r="L1220" s="109" t="s">
        <v>8019</v>
      </c>
      <c r="M1220" s="109" t="s">
        <v>8020</v>
      </c>
      <c r="N1220" s="109" t="s">
        <v>32</v>
      </c>
      <c r="O1220" s="109" t="s">
        <v>8021</v>
      </c>
      <c r="P1220" s="109" t="s">
        <v>34</v>
      </c>
      <c r="Q1220" s="109" t="s">
        <v>8022</v>
      </c>
      <c r="R1220" s="109" t="s">
        <v>36</v>
      </c>
      <c r="S1220" s="122"/>
      <c r="T1220" s="31"/>
      <c r="U1220" s="109" t="str">
        <f t="shared" si="19"/>
        <v>41701: Cravey was being chased after he allegedly stabbed a stranger on University of Florida campus. After wrecking his vehicle, he allegedly approached officers with a raised hatchet. http://www.gainesville.com/article/20140303/ARTICLES/140309941</v>
      </c>
      <c r="V1220" s="98"/>
      <c r="W1220" s="109">
        <v>1230.0999999999999</v>
      </c>
      <c r="X1220" s="109"/>
      <c r="Y1220" s="109"/>
      <c r="Z1220" s="109"/>
      <c r="AA1220" s="109"/>
      <c r="AB1220" s="109"/>
      <c r="AC1220" s="113"/>
      <c r="AD1220" s="29"/>
      <c r="AE1220" s="29"/>
      <c r="AF1220" s="29"/>
      <c r="AG1220" s="65"/>
    </row>
    <row r="1221" spans="1:33" ht="12">
      <c r="A1221" s="30" t="s">
        <v>8023</v>
      </c>
      <c r="B1221" s="109" t="s">
        <v>8024</v>
      </c>
      <c r="C1221" s="121">
        <v>21</v>
      </c>
      <c r="D1221" s="109" t="s">
        <v>23</v>
      </c>
      <c r="E1221" s="109" t="s">
        <v>82</v>
      </c>
      <c r="F1221" s="109"/>
      <c r="G1221" s="42">
        <v>41699</v>
      </c>
      <c r="H1221" s="109" t="s">
        <v>8025</v>
      </c>
      <c r="I1221" s="109" t="s">
        <v>8026</v>
      </c>
      <c r="J1221" s="109" t="s">
        <v>439</v>
      </c>
      <c r="K1221" s="98" t="s">
        <v>8027</v>
      </c>
      <c r="L1221" s="109" t="s">
        <v>8028</v>
      </c>
      <c r="M1221" s="109" t="s">
        <v>8029</v>
      </c>
      <c r="N1221" s="109" t="s">
        <v>32</v>
      </c>
      <c r="O1221" s="109" t="s">
        <v>8030</v>
      </c>
      <c r="P1221" s="109" t="s">
        <v>760</v>
      </c>
      <c r="Q1221" s="109" t="s">
        <v>8031</v>
      </c>
      <c r="R1221" s="109" t="s">
        <v>100</v>
      </c>
      <c r="S1221" s="122" t="s">
        <v>7754</v>
      </c>
      <c r="T1221" s="31"/>
      <c r="U1221" s="109" t="str">
        <f t="shared" si="19"/>
        <v>41699: Kovac was shot in a home after threatening to hurt himself and then pointing the gun at a responding officer. http://www.stltoday.com/news/local/crime-and-courts/suicidal-man-killed-after-pointing-gun-at-st-charles-county/article_815fa09e-dcf5-5cbb-93f4-1e5cd24de1a5.html</v>
      </c>
      <c r="V1221" s="98"/>
      <c r="W1221" s="109">
        <v>1231.0999999999999</v>
      </c>
      <c r="X1221" s="109"/>
      <c r="Y1221" s="109"/>
      <c r="Z1221" s="109"/>
      <c r="AA1221" s="109"/>
      <c r="AB1221" s="109"/>
      <c r="AC1221" s="113"/>
      <c r="AD1221" s="29"/>
      <c r="AE1221" s="29"/>
      <c r="AF1221" s="29"/>
      <c r="AG1221" s="65"/>
    </row>
    <row r="1222" spans="1:33" ht="12">
      <c r="A1222" s="30" t="s">
        <v>8032</v>
      </c>
      <c r="B1222" s="109" t="s">
        <v>8033</v>
      </c>
      <c r="C1222" s="121">
        <v>28</v>
      </c>
      <c r="D1222" s="109" t="s">
        <v>23</v>
      </c>
      <c r="E1222" s="109" t="s">
        <v>40</v>
      </c>
      <c r="F1222" s="109"/>
      <c r="G1222" s="42">
        <v>41701</v>
      </c>
      <c r="H1222" s="109" t="s">
        <v>8034</v>
      </c>
      <c r="I1222" s="109" t="s">
        <v>1025</v>
      </c>
      <c r="J1222" s="109" t="s">
        <v>195</v>
      </c>
      <c r="K1222" s="98" t="s">
        <v>8035</v>
      </c>
      <c r="L1222" s="109" t="s">
        <v>686</v>
      </c>
      <c r="M1222" s="109" t="s">
        <v>1451</v>
      </c>
      <c r="N1222" s="109" t="s">
        <v>32</v>
      </c>
      <c r="O1222" s="109" t="s">
        <v>8036</v>
      </c>
      <c r="P1222" s="109" t="s">
        <v>58</v>
      </c>
      <c r="Q1222" s="109" t="s">
        <v>8037</v>
      </c>
      <c r="R1222" s="109" t="s">
        <v>36</v>
      </c>
      <c r="S1222" s="122" t="s">
        <v>7709</v>
      </c>
      <c r="T1222" s="31"/>
      <c r="U1222" s="109" t="str">
        <f t="shared" si="19"/>
        <v>41701: 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 http://www.kpho.com/story/24874138/pd-2-officers-shot-in-phoenix</v>
      </c>
      <c r="V1222" s="98"/>
      <c r="W1222" s="109">
        <v>1232.0999999999999</v>
      </c>
      <c r="X1222" s="109"/>
      <c r="Y1222" s="109"/>
      <c r="Z1222" s="109"/>
      <c r="AA1222" s="109"/>
      <c r="AB1222" s="109"/>
      <c r="AC1222" s="113"/>
      <c r="AD1222" s="29"/>
      <c r="AE1222" s="29"/>
      <c r="AF1222" s="29"/>
      <c r="AG1222" s="65"/>
    </row>
    <row r="1223" spans="1:33" ht="12">
      <c r="A1223" s="30" t="s">
        <v>8038</v>
      </c>
      <c r="B1223" s="109" t="s">
        <v>8039</v>
      </c>
      <c r="C1223" s="121">
        <v>27</v>
      </c>
      <c r="D1223" s="109" t="s">
        <v>23</v>
      </c>
      <c r="E1223" s="109" t="s">
        <v>24</v>
      </c>
      <c r="F1223" s="109" t="s">
        <v>8040</v>
      </c>
      <c r="G1223" s="42">
        <v>41697</v>
      </c>
      <c r="H1223" s="109" t="s">
        <v>8041</v>
      </c>
      <c r="I1223" s="109" t="s">
        <v>2009</v>
      </c>
      <c r="J1223" s="109" t="s">
        <v>28</v>
      </c>
      <c r="K1223" s="98" t="s">
        <v>8042</v>
      </c>
      <c r="L1223" s="109" t="s">
        <v>30</v>
      </c>
      <c r="M1223" s="109" t="s">
        <v>8043</v>
      </c>
      <c r="N1223" s="109" t="s">
        <v>32</v>
      </c>
      <c r="O1223" s="109" t="s">
        <v>8044</v>
      </c>
      <c r="P1223" s="109" t="s">
        <v>760</v>
      </c>
      <c r="Q1223" s="109" t="s">
        <v>8045</v>
      </c>
      <c r="R1223" s="109" t="s">
        <v>80</v>
      </c>
      <c r="S1223" s="122" t="s">
        <v>37</v>
      </c>
      <c r="T1223" s="31"/>
      <c r="U1223" s="109" t="str">
        <f t="shared" si="19"/>
        <v>41697: Police said they responded to a 911 emergency disturbance call in the area of East 7th Avenue and 24th Street and found Johnson was beating two dogs. Johnson resisted arrest and was shot with a Taser. He died later after several hospital transfers. http://www.nbcmiami.com/news/local/Family-Friends-Mourn-Man-Fatally-Shot-With-Police-Taser-250479101.html</v>
      </c>
      <c r="V1223" s="98"/>
      <c r="W1223" s="109">
        <v>1233.0999999999999</v>
      </c>
      <c r="X1223" s="109"/>
      <c r="Y1223" s="109"/>
      <c r="Z1223" s="109"/>
      <c r="AA1223" s="109"/>
      <c r="AB1223" s="109"/>
      <c r="AC1223" s="113"/>
      <c r="AD1223" s="29"/>
      <c r="AE1223" s="29"/>
      <c r="AF1223" s="29"/>
      <c r="AG1223" s="65"/>
    </row>
    <row r="1224" spans="1:33" ht="12">
      <c r="A1224" s="30" t="s">
        <v>8046</v>
      </c>
      <c r="B1224" s="109" t="s">
        <v>8047</v>
      </c>
      <c r="C1224" s="121">
        <v>41</v>
      </c>
      <c r="D1224" s="109" t="s">
        <v>23</v>
      </c>
      <c r="E1224" s="109" t="s">
        <v>24</v>
      </c>
      <c r="F1224" s="109" t="s">
        <v>8048</v>
      </c>
      <c r="G1224" s="42">
        <v>41702</v>
      </c>
      <c r="H1224" s="109" t="s">
        <v>8049</v>
      </c>
      <c r="I1224" s="109" t="s">
        <v>8050</v>
      </c>
      <c r="J1224" s="109" t="s">
        <v>28</v>
      </c>
      <c r="K1224" s="98" t="s">
        <v>8051</v>
      </c>
      <c r="L1224" s="109" t="s">
        <v>8052</v>
      </c>
      <c r="M1224" s="109" t="s">
        <v>8053</v>
      </c>
      <c r="N1224" s="109" t="s">
        <v>32</v>
      </c>
      <c r="O1224" s="109" t="s">
        <v>8054</v>
      </c>
      <c r="P1224" s="109" t="s">
        <v>760</v>
      </c>
      <c r="Q1224" s="109" t="s">
        <v>8055</v>
      </c>
      <c r="R1224" s="109" t="s">
        <v>100</v>
      </c>
      <c r="S1224" s="122" t="s">
        <v>7764</v>
      </c>
      <c r="T1224" s="31"/>
      <c r="U1224" s="109" t="str">
        <f t="shared" si="19"/>
        <v>41702: Officers responded to calls that Tyree was threatening passersby with a knife and 20-pound dumbbell. Officers attempted to subdue Tyree with a tazer to no effect, and shot him when he charged them. http://www.baynews9.com/content/news/baynews9/news/article.html/content/news/articles/bn9/2014/3/4/deputy_involved_shoo.html</v>
      </c>
      <c r="V1224" s="98"/>
      <c r="W1224" s="109">
        <v>1234.0999999999999</v>
      </c>
      <c r="X1224" s="109"/>
      <c r="Y1224" s="109"/>
      <c r="Z1224" s="109"/>
      <c r="AA1224" s="109"/>
      <c r="AB1224" s="109"/>
      <c r="AC1224" s="113"/>
      <c r="AD1224" s="29"/>
      <c r="AE1224" s="29"/>
      <c r="AF1224" s="29"/>
      <c r="AG1224" s="65"/>
    </row>
    <row r="1225" spans="1:33" ht="12">
      <c r="A1225" s="30" t="s">
        <v>8056</v>
      </c>
      <c r="B1225" s="109" t="s">
        <v>8057</v>
      </c>
      <c r="C1225" s="121">
        <v>20</v>
      </c>
      <c r="D1225" s="109" t="s">
        <v>23</v>
      </c>
      <c r="E1225" s="109" t="s">
        <v>82</v>
      </c>
      <c r="F1225" s="109"/>
      <c r="G1225" s="42">
        <v>41702</v>
      </c>
      <c r="H1225" s="109" t="s">
        <v>8058</v>
      </c>
      <c r="I1225" s="109" t="s">
        <v>8059</v>
      </c>
      <c r="J1225" s="109" t="s">
        <v>28</v>
      </c>
      <c r="K1225" s="98" t="s">
        <v>8060</v>
      </c>
      <c r="L1225" s="109" t="s">
        <v>30</v>
      </c>
      <c r="M1225" s="109" t="s">
        <v>5222</v>
      </c>
      <c r="N1225" s="109" t="s">
        <v>32</v>
      </c>
      <c r="O1225" s="109" t="s">
        <v>8061</v>
      </c>
      <c r="P1225" s="109" t="s">
        <v>760</v>
      </c>
      <c r="Q1225" s="109" t="s">
        <v>8062</v>
      </c>
      <c r="R1225" s="109" t="s">
        <v>100</v>
      </c>
      <c r="S1225" s="122" t="s">
        <v>7764</v>
      </c>
      <c r="T1225" s="31"/>
      <c r="U1225" s="109" t="str">
        <f t="shared" si="19"/>
        <v>41702: Osorio's mother called 911 after he threatened to kill her and his sister with knives. Police attempted to use a tazer, which malfunctioned, to subdue Osorio. Armed with knives, he charged at officers who then fatally shot him. Osorio was reported as being bipolar. http://www.local10.com/news/police-investigate-officerinvolved-shooting-in-kendall/24796220</v>
      </c>
      <c r="V1225" s="98"/>
      <c r="W1225" s="109">
        <v>1235.0999999999999</v>
      </c>
      <c r="X1225" s="109"/>
      <c r="Y1225" s="109"/>
      <c r="Z1225" s="109"/>
      <c r="AA1225" s="109"/>
      <c r="AB1225" s="109"/>
      <c r="AC1225" s="113"/>
      <c r="AD1225" s="29"/>
      <c r="AE1225" s="29"/>
      <c r="AF1225" s="29"/>
      <c r="AG1225" s="65"/>
    </row>
    <row r="1226" spans="1:33" ht="12">
      <c r="A1226" s="30">
        <v>41931</v>
      </c>
      <c r="B1226" s="109" t="s">
        <v>8063</v>
      </c>
      <c r="C1226" s="121">
        <v>19</v>
      </c>
      <c r="D1226" s="109" t="s">
        <v>23</v>
      </c>
      <c r="E1226" s="109" t="s">
        <v>120</v>
      </c>
      <c r="F1226" s="109"/>
      <c r="G1226" s="42">
        <v>41701</v>
      </c>
      <c r="H1226" s="109"/>
      <c r="I1226" s="109" t="s">
        <v>7887</v>
      </c>
      <c r="J1226" s="109" t="s">
        <v>5461</v>
      </c>
      <c r="K1226" s="98" t="s">
        <v>7888</v>
      </c>
      <c r="L1226" s="109" t="s">
        <v>7889</v>
      </c>
      <c r="M1226" s="109" t="s">
        <v>8064</v>
      </c>
      <c r="N1226" s="109" t="s">
        <v>32</v>
      </c>
      <c r="O1226" s="109" t="s">
        <v>8065</v>
      </c>
      <c r="P1226" s="109" t="s">
        <v>760</v>
      </c>
      <c r="Q1226" s="109" t="s">
        <v>8066</v>
      </c>
      <c r="R1226" s="109" t="s">
        <v>36</v>
      </c>
      <c r="S1226" s="122" t="s">
        <v>37</v>
      </c>
      <c r="T1226" s="31"/>
      <c r="U1226" s="109" t="str">
        <f t="shared" si="19"/>
        <v>41701: Blackfeet police officers were responding to reports of a man with a gun. According to the FBI, Spotted Bear was armed during the incident and shots were exchanged, and Spotted Bear was hit during the exchange and died upon arrival at the hospital. http://www.krtv.com/news/fbi-releases-name-of-teen-shot-and-killed-on-blackfeet-reservation/</v>
      </c>
      <c r="V1226" s="98"/>
      <c r="W1226" s="109">
        <v>1236.0999999999999</v>
      </c>
      <c r="X1226" s="109"/>
      <c r="Y1226" s="109"/>
      <c r="Z1226" s="109"/>
      <c r="AA1226" s="109"/>
      <c r="AB1226" s="109"/>
      <c r="AC1226" s="113"/>
      <c r="AD1226" s="29"/>
      <c r="AE1226" s="29"/>
      <c r="AF1226" s="29"/>
      <c r="AG1226" s="65"/>
    </row>
    <row r="1227" spans="1:33" ht="12">
      <c r="A1227" s="30" t="s">
        <v>8067</v>
      </c>
      <c r="B1227" s="109" t="s">
        <v>8068</v>
      </c>
      <c r="C1227" s="121">
        <v>24</v>
      </c>
      <c r="D1227" s="109" t="s">
        <v>91</v>
      </c>
      <c r="E1227" s="109" t="s">
        <v>82</v>
      </c>
      <c r="F1227" s="109"/>
      <c r="G1227" s="42">
        <v>41702</v>
      </c>
      <c r="H1227" s="109" t="s">
        <v>8069</v>
      </c>
      <c r="I1227" s="109" t="s">
        <v>8070</v>
      </c>
      <c r="J1227" s="109" t="s">
        <v>2539</v>
      </c>
      <c r="K1227" s="98" t="s">
        <v>8071</v>
      </c>
      <c r="L1227" s="109" t="s">
        <v>8072</v>
      </c>
      <c r="M1227" s="109" t="s">
        <v>8073</v>
      </c>
      <c r="N1227" s="109" t="s">
        <v>32</v>
      </c>
      <c r="O1227" s="109" t="s">
        <v>8074</v>
      </c>
      <c r="P1227" s="109" t="s">
        <v>760</v>
      </c>
      <c r="Q1227" s="109" t="s">
        <v>8075</v>
      </c>
      <c r="R1227" s="109" t="s">
        <v>80</v>
      </c>
      <c r="S1227" s="122" t="s">
        <v>7764</v>
      </c>
      <c r="T1227" s="31"/>
      <c r="U1227" s="109" t="str">
        <f t="shared" si="19"/>
        <v>41702: After an officer responded to a couple causing a disturbance and allegedly tampering with a vehicle, the officer shot and killed Oliver when she got behind the wheel of his patrol car and put it in drive. http://www.goupstate.com/article/20140304/ARTICLES/140309896?Title=Chief-Duncan-officer-fatally-shoots-woman-near-I-85</v>
      </c>
      <c r="V1227" s="98"/>
      <c r="W1227" s="109">
        <v>1237.0999999999999</v>
      </c>
      <c r="X1227" s="109"/>
      <c r="Y1227" s="109"/>
      <c r="Z1227" s="109"/>
      <c r="AA1227" s="109"/>
      <c r="AB1227" s="109"/>
      <c r="AC1227" s="113"/>
      <c r="AD1227" s="29"/>
      <c r="AE1227" s="29"/>
      <c r="AF1227" s="29"/>
      <c r="AG1227" s="65"/>
    </row>
    <row r="1228" spans="1:33" ht="12">
      <c r="A1228" s="30" t="s">
        <v>8076</v>
      </c>
      <c r="B1228" s="109" t="s">
        <v>8077</v>
      </c>
      <c r="C1228" s="121">
        <v>67</v>
      </c>
      <c r="D1228" s="109" t="s">
        <v>23</v>
      </c>
      <c r="E1228" s="109" t="s">
        <v>7734</v>
      </c>
      <c r="F1228" s="109"/>
      <c r="G1228" s="42">
        <v>41702</v>
      </c>
      <c r="H1228" s="109" t="s">
        <v>8078</v>
      </c>
      <c r="I1228" s="109" t="s">
        <v>8079</v>
      </c>
      <c r="J1228" s="109" t="s">
        <v>250</v>
      </c>
      <c r="K1228" s="98" t="s">
        <v>5000</v>
      </c>
      <c r="L1228" s="109" t="s">
        <v>1166</v>
      </c>
      <c r="M1228" s="109" t="s">
        <v>8080</v>
      </c>
      <c r="N1228" s="109" t="s">
        <v>8081</v>
      </c>
      <c r="O1228" s="109" t="s">
        <v>8082</v>
      </c>
      <c r="P1228" s="109" t="s">
        <v>760</v>
      </c>
      <c r="Q1228" s="109" t="s">
        <v>8083</v>
      </c>
      <c r="R1228" s="109" t="s">
        <v>100</v>
      </c>
      <c r="S1228" s="122" t="s">
        <v>7764</v>
      </c>
      <c r="T1228" s="31"/>
      <c r="U1228" s="109" t="str">
        <f t="shared" si="19"/>
        <v>41702: Moreno became combative while riding the bus. Responding officers attempted to restrain Moreno, who then went into cardiac arrest and was transported to a hospital where he died three hours later. http://articles.baltimoresun.com/2014-03-04/news/bs-md-man-who-died-on-bus-identified-20140304_1_gavrilis-bus-driver-mta</v>
      </c>
      <c r="V1228" s="98"/>
      <c r="W1228" s="109">
        <v>1238.0999999999999</v>
      </c>
      <c r="X1228" s="109"/>
      <c r="Y1228" s="109"/>
      <c r="Z1228" s="109"/>
      <c r="AA1228" s="109"/>
      <c r="AB1228" s="109"/>
      <c r="AC1228" s="113"/>
      <c r="AD1228" s="29"/>
      <c r="AE1228" s="29"/>
      <c r="AF1228" s="29"/>
      <c r="AG1228" s="65"/>
    </row>
    <row r="1229" spans="1:33" ht="12">
      <c r="A1229" s="30">
        <v>41917</v>
      </c>
      <c r="B1229" s="109" t="s">
        <v>8084</v>
      </c>
      <c r="C1229" s="121">
        <v>52</v>
      </c>
      <c r="D1229" s="109" t="s">
        <v>91</v>
      </c>
      <c r="E1229" s="109" t="s">
        <v>82</v>
      </c>
      <c r="F1229" s="109"/>
      <c r="G1229" s="42">
        <v>41681</v>
      </c>
      <c r="H1229" s="109" t="s">
        <v>8085</v>
      </c>
      <c r="I1229" s="109" t="s">
        <v>8086</v>
      </c>
      <c r="J1229" s="109" t="s">
        <v>1128</v>
      </c>
      <c r="K1229" s="98" t="s">
        <v>8087</v>
      </c>
      <c r="L1229" s="109" t="s">
        <v>8088</v>
      </c>
      <c r="M1229" s="109" t="s">
        <v>8089</v>
      </c>
      <c r="N1229" s="109" t="s">
        <v>32</v>
      </c>
      <c r="O1229" s="109" t="s">
        <v>8090</v>
      </c>
      <c r="P1229" s="109" t="s">
        <v>760</v>
      </c>
      <c r="Q1229" s="109" t="s">
        <v>8091</v>
      </c>
      <c r="R1229" s="109" t="s">
        <v>100</v>
      </c>
      <c r="S1229" s="122" t="s">
        <v>7709</v>
      </c>
      <c r="T1229" s="31"/>
      <c r="U1229" s="109" t="str">
        <f t="shared" si="19"/>
        <v>41681: Officers arrived at Hutcherson's residence with gun making suicidal threats. She closed door of her home on officers who then made a forced entry into home. She allegedly pointed gun at officers who then shot her. She died from her wounds at hospital. http://www.tennessean.com/story/news/crime/2014/02/11/shooting-reported-at-antioch-townhome/5404479/</v>
      </c>
      <c r="V1229" s="98"/>
      <c r="W1229" s="109">
        <v>1239.0999999999999</v>
      </c>
      <c r="X1229" s="109"/>
      <c r="Y1229" s="109"/>
      <c r="Z1229" s="109"/>
      <c r="AA1229" s="109"/>
      <c r="AB1229" s="109"/>
      <c r="AC1229" s="113"/>
      <c r="AD1229" s="29"/>
      <c r="AE1229" s="29"/>
      <c r="AF1229" s="29"/>
      <c r="AG1229" s="65"/>
    </row>
    <row r="1230" spans="1:33" ht="12">
      <c r="A1230" s="30">
        <v>41917</v>
      </c>
      <c r="B1230" s="109" t="s">
        <v>8092</v>
      </c>
      <c r="C1230" s="121">
        <v>31</v>
      </c>
      <c r="D1230" s="109" t="s">
        <v>23</v>
      </c>
      <c r="E1230" s="109" t="s">
        <v>24</v>
      </c>
      <c r="F1230" s="109" t="s">
        <v>8093</v>
      </c>
      <c r="G1230" s="42">
        <v>41686</v>
      </c>
      <c r="H1230" s="109" t="s">
        <v>8094</v>
      </c>
      <c r="I1230" s="109" t="s">
        <v>1153</v>
      </c>
      <c r="J1230" s="109" t="s">
        <v>1154</v>
      </c>
      <c r="K1230" s="98" t="s">
        <v>8095</v>
      </c>
      <c r="L1230" s="109" t="s">
        <v>1156</v>
      </c>
      <c r="M1230" s="109" t="s">
        <v>1157</v>
      </c>
      <c r="N1230" s="109" t="s">
        <v>32</v>
      </c>
      <c r="O1230" s="109" t="s">
        <v>8096</v>
      </c>
      <c r="P1230" s="109" t="s">
        <v>760</v>
      </c>
      <c r="Q1230" s="109" t="s">
        <v>8097</v>
      </c>
      <c r="R1230" s="109" t="s">
        <v>80</v>
      </c>
      <c r="S1230" s="122" t="s">
        <v>7709</v>
      </c>
      <c r="T1230" s="31"/>
      <c r="U1230" s="109" t="str">
        <f t="shared" si="19"/>
        <v>41686: Police say that Atkinson was a perceived threat when officers encountered him for allegedly shoplifting juice from a convenient store. Police say a gun was found near his body. http://www.nola.com/crime/index.ssf/2014/02/family_of_man_slain_by_nopd_of.html</v>
      </c>
      <c r="V1230" s="98"/>
      <c r="W1230" s="109">
        <v>1240.0999999999999</v>
      </c>
      <c r="X1230" s="109"/>
      <c r="Y1230" s="109"/>
      <c r="Z1230" s="109"/>
      <c r="AA1230" s="109"/>
      <c r="AB1230" s="109"/>
      <c r="AC1230" s="113"/>
      <c r="AD1230" s="29"/>
      <c r="AE1230" s="29"/>
      <c r="AF1230" s="29"/>
      <c r="AG1230" s="65"/>
    </row>
    <row r="1231" spans="1:33" ht="12">
      <c r="A1231" s="30">
        <v>41917</v>
      </c>
      <c r="B1231" s="109" t="s">
        <v>4728</v>
      </c>
      <c r="C1231" s="121" t="s">
        <v>5702</v>
      </c>
      <c r="D1231" s="109" t="s">
        <v>23</v>
      </c>
      <c r="E1231" s="109" t="s">
        <v>173</v>
      </c>
      <c r="F1231" s="109"/>
      <c r="G1231" s="42">
        <v>41688</v>
      </c>
      <c r="H1231" s="109" t="s">
        <v>8098</v>
      </c>
      <c r="I1231" s="109" t="s">
        <v>203</v>
      </c>
      <c r="J1231" s="109" t="s">
        <v>85</v>
      </c>
      <c r="K1231" s="98" t="s">
        <v>7870</v>
      </c>
      <c r="L1231" s="109" t="s">
        <v>203</v>
      </c>
      <c r="M1231" s="109" t="s">
        <v>588</v>
      </c>
      <c r="N1231" s="109" t="s">
        <v>32</v>
      </c>
      <c r="O1231" s="109" t="s">
        <v>8099</v>
      </c>
      <c r="P1231" s="109" t="s">
        <v>760</v>
      </c>
      <c r="Q1231" s="109" t="s">
        <v>8100</v>
      </c>
      <c r="R1231" s="109" t="s">
        <v>36</v>
      </c>
      <c r="S1231" s="122" t="s">
        <v>7709</v>
      </c>
      <c r="T1231" s="31"/>
      <c r="U1231" s="109" t="str">
        <f t="shared" si="19"/>
        <v>41688: A U.S. Border Patrol agent shot and killed an apparently undocumented migrant who allegedly threw rocks at the agent, striking his face. http://www.cnn.com/2014/02/19/us/california-border-rock-throwing-death/</v>
      </c>
      <c r="V1231" s="98"/>
      <c r="W1231" s="109">
        <v>1241.0999999999999</v>
      </c>
      <c r="X1231" s="109"/>
      <c r="Y1231" s="109"/>
      <c r="Z1231" s="109"/>
      <c r="AA1231" s="109"/>
      <c r="AB1231" s="109"/>
      <c r="AC1231" s="113"/>
      <c r="AD1231" s="29"/>
      <c r="AE1231" s="29"/>
      <c r="AF1231" s="29"/>
      <c r="AG1231" s="65"/>
    </row>
    <row r="1232" spans="1:33" ht="12">
      <c r="A1232" s="30">
        <v>41931</v>
      </c>
      <c r="B1232" s="109" t="s">
        <v>8101</v>
      </c>
      <c r="C1232" s="121">
        <v>33</v>
      </c>
      <c r="D1232" s="109" t="s">
        <v>23</v>
      </c>
      <c r="E1232" s="109" t="s">
        <v>40</v>
      </c>
      <c r="F1232" s="109" t="s">
        <v>8102</v>
      </c>
      <c r="G1232" s="42">
        <v>38917</v>
      </c>
      <c r="H1232" s="109" t="s">
        <v>8103</v>
      </c>
      <c r="I1232" s="109" t="s">
        <v>8104</v>
      </c>
      <c r="J1232" s="109" t="s">
        <v>1757</v>
      </c>
      <c r="K1232" s="98" t="s">
        <v>8105</v>
      </c>
      <c r="L1232" s="109" t="s">
        <v>8106</v>
      </c>
      <c r="M1232" s="109" t="s">
        <v>8107</v>
      </c>
      <c r="N1232" s="109" t="s">
        <v>32</v>
      </c>
      <c r="O1232" s="109" t="s">
        <v>8108</v>
      </c>
      <c r="P1232" s="109" t="s">
        <v>760</v>
      </c>
      <c r="Q1232" s="109" t="s">
        <v>8109</v>
      </c>
      <c r="R1232" s="109" t="s">
        <v>80</v>
      </c>
      <c r="S1232" s="122" t="s">
        <v>8110</v>
      </c>
      <c r="T1232" s="31"/>
      <c r="U1232" s="109" t="str">
        <f t="shared" si="19"/>
        <v>38917: Arrested for domestic abuse, Reilley escaped and stole a State Police cruiser. He was chased by State Trooper Dave Roberts and Carroll County Deputy Sheriff Jim Hamilton, crashing into a barn 1 mile south of Ghent, Kentucky. The officers left their vehicle and shot Reilley who was trying to put his car in reverse, allegedly endangering the officers. Early reports couldn't say who fired the single fatal shot. http://madisoncourier.com/main.asp?SectionID=4&amp;subsectionID=253&amp;articleID=31188</v>
      </c>
      <c r="V1232" s="98"/>
      <c r="W1232" s="109">
        <v>1242.0999999999999</v>
      </c>
      <c r="X1232" s="109"/>
      <c r="Y1232" s="109"/>
      <c r="Z1232" s="109"/>
      <c r="AA1232" s="109"/>
      <c r="AB1232" s="109"/>
      <c r="AC1232" s="113"/>
      <c r="AD1232" s="29"/>
      <c r="AE1232" s="29"/>
      <c r="AF1232" s="29"/>
      <c r="AG1232" s="65"/>
    </row>
    <row r="1233" spans="1:33" ht="12">
      <c r="A1233" s="30">
        <v>41917</v>
      </c>
      <c r="B1233" s="109" t="s">
        <v>8111</v>
      </c>
      <c r="C1233" s="121">
        <v>47</v>
      </c>
      <c r="D1233" s="109" t="s">
        <v>23</v>
      </c>
      <c r="E1233" s="109" t="s">
        <v>40</v>
      </c>
      <c r="F1233" s="109" t="s">
        <v>8112</v>
      </c>
      <c r="G1233" s="42">
        <v>41696</v>
      </c>
      <c r="H1233" s="109" t="s">
        <v>8113</v>
      </c>
      <c r="I1233" s="109" t="s">
        <v>671</v>
      </c>
      <c r="J1233" s="109" t="s">
        <v>213</v>
      </c>
      <c r="K1233" s="98" t="s">
        <v>7994</v>
      </c>
      <c r="L1233" s="109" t="s">
        <v>671</v>
      </c>
      <c r="M1233" s="109" t="s">
        <v>8114</v>
      </c>
      <c r="N1233" s="109" t="s">
        <v>32</v>
      </c>
      <c r="O1233" s="109" t="s">
        <v>8115</v>
      </c>
      <c r="P1233" s="109" t="s">
        <v>157</v>
      </c>
      <c r="Q1233" s="109" t="s">
        <v>8116</v>
      </c>
      <c r="R1233" s="109" t="s">
        <v>100</v>
      </c>
      <c r="S1233" s="122" t="s">
        <v>7709</v>
      </c>
      <c r="T1233" s="31"/>
      <c r="U1233" s="109" t="str">
        <f t="shared" si="19"/>
        <v>41696: Police say Sgt. Nick Pitofsky, a Crandall police officer is said to be the only suspect in the apparent murder-suicide. http://www.wfaa.com/story/local/2014/10/05/14175584/</v>
      </c>
      <c r="V1233" s="98"/>
      <c r="W1233" s="109">
        <v>1243.0999999999999</v>
      </c>
      <c r="X1233" s="109"/>
      <c r="Y1233" s="109"/>
      <c r="Z1233" s="109"/>
      <c r="AA1233" s="109"/>
      <c r="AB1233" s="109"/>
      <c r="AC1233" s="113"/>
      <c r="AD1233" s="29"/>
      <c r="AE1233" s="29"/>
      <c r="AF1233" s="29"/>
      <c r="AG1233" s="65"/>
    </row>
    <row r="1234" spans="1:33" ht="12">
      <c r="A1234" s="30">
        <v>41917</v>
      </c>
      <c r="B1234" s="109" t="s">
        <v>8117</v>
      </c>
      <c r="C1234" s="121">
        <v>42</v>
      </c>
      <c r="D1234" s="109" t="s">
        <v>91</v>
      </c>
      <c r="E1234" s="109" t="s">
        <v>40</v>
      </c>
      <c r="F1234" s="109" t="s">
        <v>8112</v>
      </c>
      <c r="G1234" s="42">
        <v>41696</v>
      </c>
      <c r="H1234" s="109" t="s">
        <v>8113</v>
      </c>
      <c r="I1234" s="109" t="s">
        <v>671</v>
      </c>
      <c r="J1234" s="109" t="s">
        <v>213</v>
      </c>
      <c r="K1234" s="98" t="s">
        <v>7994</v>
      </c>
      <c r="L1234" s="109" t="s">
        <v>671</v>
      </c>
      <c r="M1234" s="109" t="s">
        <v>8114</v>
      </c>
      <c r="N1234" s="109" t="s">
        <v>32</v>
      </c>
      <c r="O1234" s="109" t="s">
        <v>8115</v>
      </c>
      <c r="P1234" s="109" t="s">
        <v>157</v>
      </c>
      <c r="Q1234" s="109" t="s">
        <v>8116</v>
      </c>
      <c r="R1234" s="109" t="s">
        <v>80</v>
      </c>
      <c r="S1234" s="122" t="s">
        <v>7709</v>
      </c>
      <c r="T1234" s="31"/>
      <c r="U1234" s="109" t="str">
        <f t="shared" si="19"/>
        <v>41696: Police say Sgt. Nick Pitofsky, a Crandall police officer is said to be the only suspect in the apparent murder-suicide. http://www.wfaa.com/story/local/2014/10/05/14175584/</v>
      </c>
      <c r="V1234" s="98"/>
      <c r="W1234" s="109">
        <v>1244.0999999999999</v>
      </c>
      <c r="X1234" s="109"/>
      <c r="Y1234" s="109"/>
      <c r="Z1234" s="109"/>
      <c r="AA1234" s="109"/>
      <c r="AB1234" s="109"/>
      <c r="AC1234" s="113"/>
      <c r="AD1234" s="29"/>
      <c r="AE1234" s="29"/>
      <c r="AF1234" s="29"/>
      <c r="AG1234" s="65"/>
    </row>
    <row r="1235" spans="1:33" ht="12">
      <c r="A1235" s="30">
        <v>41917</v>
      </c>
      <c r="B1235" s="109" t="s">
        <v>8118</v>
      </c>
      <c r="C1235" s="121">
        <v>62</v>
      </c>
      <c r="D1235" s="109" t="s">
        <v>23</v>
      </c>
      <c r="E1235" s="109" t="s">
        <v>40</v>
      </c>
      <c r="F1235" s="109" t="s">
        <v>8119</v>
      </c>
      <c r="G1235" s="42">
        <v>41696</v>
      </c>
      <c r="H1235" s="109" t="s">
        <v>8120</v>
      </c>
      <c r="I1235" s="109" t="s">
        <v>203</v>
      </c>
      <c r="J1235" s="109" t="s">
        <v>85</v>
      </c>
      <c r="K1235" s="98" t="s">
        <v>8121</v>
      </c>
      <c r="L1235" s="109" t="s">
        <v>203</v>
      </c>
      <c r="M1235" s="109" t="s">
        <v>205</v>
      </c>
      <c r="N1235" s="109" t="s">
        <v>32</v>
      </c>
      <c r="O1235" s="109" t="s">
        <v>8122</v>
      </c>
      <c r="P1235" s="109" t="s">
        <v>760</v>
      </c>
      <c r="Q1235" s="109" t="s">
        <v>8123</v>
      </c>
      <c r="R1235" s="109" t="s">
        <v>100</v>
      </c>
      <c r="S1235" s="122" t="s">
        <v>7709</v>
      </c>
      <c r="T1235" s="31"/>
      <c r="U1235" s="109" t="str">
        <f t="shared" si="19"/>
        <v>41696: John Edward Chesney, 62, was shot and killed by police in his apartment after an hour long standoff. Chesney was said to be suicidal at the time of his death. http://www.utsandiego.com/news/2014/feb/26/suicidal-man-rifle-downtown-san-diego/</v>
      </c>
      <c r="V1235" s="98"/>
      <c r="W1235" s="109">
        <v>1245.0999999999999</v>
      </c>
      <c r="X1235" s="109"/>
      <c r="Y1235" s="109"/>
      <c r="Z1235" s="109"/>
      <c r="AA1235" s="109"/>
      <c r="AB1235" s="109"/>
      <c r="AC1235" s="113"/>
      <c r="AD1235" s="29"/>
      <c r="AE1235" s="29"/>
      <c r="AF1235" s="29"/>
      <c r="AG1235" s="65"/>
    </row>
    <row r="1236" spans="1:33" ht="12">
      <c r="A1236" s="30">
        <v>41918</v>
      </c>
      <c r="B1236" s="109" t="s">
        <v>8124</v>
      </c>
      <c r="C1236" s="121">
        <v>27</v>
      </c>
      <c r="D1236" s="109" t="s">
        <v>23</v>
      </c>
      <c r="E1236" s="109" t="s">
        <v>82</v>
      </c>
      <c r="F1236" s="109"/>
      <c r="G1236" s="42">
        <v>37515</v>
      </c>
      <c r="H1236" s="109" t="s">
        <v>8125</v>
      </c>
      <c r="I1236" s="109" t="s">
        <v>1479</v>
      </c>
      <c r="J1236" s="109" t="s">
        <v>152</v>
      </c>
      <c r="K1236" s="98" t="s">
        <v>7495</v>
      </c>
      <c r="L1236" s="109" t="s">
        <v>1481</v>
      </c>
      <c r="M1236" s="109" t="s">
        <v>313</v>
      </c>
      <c r="N1236" s="109" t="s">
        <v>32</v>
      </c>
      <c r="O1236" s="109" t="s">
        <v>8126</v>
      </c>
      <c r="P1236" s="109" t="s">
        <v>760</v>
      </c>
      <c r="Q1236" s="109" t="s">
        <v>8127</v>
      </c>
      <c r="R1236" s="109" t="s">
        <v>80</v>
      </c>
      <c r="S1236" s="122" t="s">
        <v>5119</v>
      </c>
      <c r="T1236" s="31"/>
      <c r="U1236" s="109" t="str">
        <f t="shared" si="19"/>
        <v>37515: An off-duty NYPD officer and his father were approached on the street by Guzman, who attempted to mug them at gunpoint. The officer drew his weapon and fatally shot him. http://www.nydailynews.com/archives/news/off-duty-kills-mugger-officials-article-1.495779</v>
      </c>
      <c r="V1236" s="98"/>
      <c r="W1236" s="109">
        <v>1246.0999999999999</v>
      </c>
      <c r="X1236" s="109"/>
      <c r="Y1236" s="109"/>
      <c r="Z1236" s="109"/>
      <c r="AA1236" s="109"/>
      <c r="AB1236" s="109"/>
      <c r="AC1236" s="113"/>
      <c r="AD1236" s="29"/>
      <c r="AE1236" s="29"/>
      <c r="AF1236" s="29"/>
      <c r="AG1236" s="65"/>
    </row>
    <row r="1237" spans="1:33" ht="12">
      <c r="A1237" s="30">
        <v>41918</v>
      </c>
      <c r="B1237" s="109" t="s">
        <v>8128</v>
      </c>
      <c r="C1237" s="121">
        <v>46</v>
      </c>
      <c r="D1237" s="109" t="s">
        <v>23</v>
      </c>
      <c r="E1237" s="109" t="s">
        <v>82</v>
      </c>
      <c r="F1237" s="109"/>
      <c r="G1237" s="42">
        <v>37483</v>
      </c>
      <c r="H1237" s="109" t="s">
        <v>8129</v>
      </c>
      <c r="I1237" s="109" t="s">
        <v>5908</v>
      </c>
      <c r="J1237" s="109" t="s">
        <v>152</v>
      </c>
      <c r="K1237" s="98" t="s">
        <v>8130</v>
      </c>
      <c r="L1237" s="109" t="s">
        <v>2116</v>
      </c>
      <c r="M1237" s="109" t="s">
        <v>5910</v>
      </c>
      <c r="N1237" s="109" t="s">
        <v>32</v>
      </c>
      <c r="O1237" s="109" t="s">
        <v>8131</v>
      </c>
      <c r="P1237" s="109" t="s">
        <v>760</v>
      </c>
      <c r="Q1237" s="109" t="s">
        <v>8132</v>
      </c>
      <c r="R1237" s="109" t="s">
        <v>80</v>
      </c>
      <c r="S1237" s="122" t="s">
        <v>5119</v>
      </c>
      <c r="T1237" s="31"/>
      <c r="U1237" s="109" t="str">
        <f t="shared" si="19"/>
        <v>37483: Carter was shot to death after threatening officers with the two knives he'd just used to fatally stab his wife. http://wxxinews.org/post/mayor-appoint-committee-following-police-shooting</v>
      </c>
      <c r="V1237" s="98"/>
      <c r="W1237" s="109">
        <v>1247.0999999999999</v>
      </c>
      <c r="X1237" s="109"/>
      <c r="Y1237" s="109"/>
      <c r="Z1237" s="109"/>
      <c r="AA1237" s="109"/>
      <c r="AB1237" s="109"/>
      <c r="AC1237" s="113"/>
      <c r="AD1237" s="29"/>
      <c r="AE1237" s="29"/>
      <c r="AF1237" s="29"/>
      <c r="AG1237" s="65"/>
    </row>
    <row r="1238" spans="1:33" ht="12">
      <c r="A1238" s="30">
        <v>41918</v>
      </c>
      <c r="B1238" s="109" t="s">
        <v>8133</v>
      </c>
      <c r="C1238" s="121">
        <v>21</v>
      </c>
      <c r="D1238" s="109" t="s">
        <v>23</v>
      </c>
      <c r="E1238" s="109" t="s">
        <v>40</v>
      </c>
      <c r="F1238" s="109"/>
      <c r="G1238" s="42">
        <v>37429</v>
      </c>
      <c r="H1238" s="109" t="s">
        <v>8134</v>
      </c>
      <c r="I1238" s="109" t="s">
        <v>151</v>
      </c>
      <c r="J1238" s="109" t="s">
        <v>152</v>
      </c>
      <c r="K1238" s="98" t="s">
        <v>8135</v>
      </c>
      <c r="L1238" s="109" t="s">
        <v>154</v>
      </c>
      <c r="M1238" s="109" t="s">
        <v>313</v>
      </c>
      <c r="N1238" s="109" t="s">
        <v>314</v>
      </c>
      <c r="O1238" s="109" t="s">
        <v>8136</v>
      </c>
      <c r="P1238" s="109" t="s">
        <v>157</v>
      </c>
      <c r="Q1238" s="109" t="s">
        <v>8137</v>
      </c>
      <c r="R1238" s="109" t="s">
        <v>80</v>
      </c>
      <c r="S1238" s="122" t="s">
        <v>5119</v>
      </c>
      <c r="T1238" s="31"/>
      <c r="U1238" s="109" t="str">
        <f t="shared" si="19"/>
        <v>37429: An off-duty and allegedly inebriated officer made a left turn through a red light and collided with Kiladitis on his motorcycle. Kiladitis was thrown 50 feet away from his bike and sustained grave head wounds. He was removed from life support three days later. The officer was indicted but acquitted. http://www.brooklynpaper.com/assets/pdf/25_26br.pdf</v>
      </c>
      <c r="V1238" s="98"/>
      <c r="W1238" s="109">
        <v>1248.0999999999999</v>
      </c>
      <c r="X1238" s="109"/>
      <c r="Y1238" s="109"/>
      <c r="Z1238" s="109"/>
      <c r="AA1238" s="109"/>
      <c r="AB1238" s="109"/>
      <c r="AC1238" s="113"/>
      <c r="AD1238" s="29"/>
      <c r="AE1238" s="29"/>
      <c r="AF1238" s="29"/>
      <c r="AG1238" s="65"/>
    </row>
    <row r="1239" spans="1:33" ht="12">
      <c r="A1239" s="30">
        <v>41918</v>
      </c>
      <c r="B1239" s="109" t="s">
        <v>8138</v>
      </c>
      <c r="C1239" s="121">
        <v>38</v>
      </c>
      <c r="D1239" s="109" t="s">
        <v>23</v>
      </c>
      <c r="E1239" s="109" t="s">
        <v>24</v>
      </c>
      <c r="F1239" s="109"/>
      <c r="G1239" s="42">
        <v>38712</v>
      </c>
      <c r="H1239" s="109" t="s">
        <v>8139</v>
      </c>
      <c r="I1239" s="109" t="s">
        <v>1153</v>
      </c>
      <c r="J1239" s="109" t="s">
        <v>1154</v>
      </c>
      <c r="K1239" s="98" t="s">
        <v>8140</v>
      </c>
      <c r="L1239" s="109" t="s">
        <v>1156</v>
      </c>
      <c r="M1239" s="109" t="s">
        <v>1157</v>
      </c>
      <c r="N1239" s="109" t="s">
        <v>32</v>
      </c>
      <c r="O1239" s="109" t="s">
        <v>8141</v>
      </c>
      <c r="P1239" s="109" t="s">
        <v>760</v>
      </c>
      <c r="Q1239" s="109" t="s">
        <v>8142</v>
      </c>
      <c r="R1239" s="109" t="s">
        <v>100</v>
      </c>
      <c r="S1239" s="122" t="s">
        <v>5119</v>
      </c>
      <c r="T1239" s="31"/>
      <c r="U1239" s="109" t="str">
        <f t="shared" si="19"/>
        <v>38712: The day after Christmas, four months after Katrina, Hayes argued with a drugstore clerk. He left the store and became aggressive with two officers who engaged him, and he produced a 3-inch knife. To quote CBS "16 more officers came to help." Ultimately Hayes was shot at nine times at least. In September 2011 the city settled two separate wrongful-death suits for undisclosed sums, likely in the millions. http://www.nola.com/crime/index.ssf/2011/09/new_orleans_reaches_settlement.html</v>
      </c>
      <c r="V1239" s="98"/>
      <c r="W1239" s="109">
        <v>1249.0999999999999</v>
      </c>
      <c r="X1239" s="109"/>
      <c r="Y1239" s="109"/>
      <c r="Z1239" s="109"/>
      <c r="AA1239" s="109"/>
      <c r="AB1239" s="109"/>
      <c r="AC1239" s="113"/>
      <c r="AD1239" s="29"/>
      <c r="AE1239" s="29"/>
      <c r="AF1239" s="29"/>
      <c r="AG1239" s="65"/>
    </row>
    <row r="1240" spans="1:33" ht="12">
      <c r="A1240" s="30">
        <v>41918</v>
      </c>
      <c r="B1240" s="109" t="s">
        <v>8143</v>
      </c>
      <c r="C1240" s="121">
        <v>22</v>
      </c>
      <c r="D1240" s="109" t="s">
        <v>23</v>
      </c>
      <c r="E1240" s="109" t="s">
        <v>24</v>
      </c>
      <c r="F1240" s="109" t="s">
        <v>8144</v>
      </c>
      <c r="G1240" s="42">
        <v>39747</v>
      </c>
      <c r="H1240" s="109" t="s">
        <v>8145</v>
      </c>
      <c r="I1240" s="109" t="s">
        <v>151</v>
      </c>
      <c r="J1240" s="109" t="s">
        <v>152</v>
      </c>
      <c r="K1240" s="98" t="s">
        <v>5838</v>
      </c>
      <c r="L1240" s="109" t="s">
        <v>154</v>
      </c>
      <c r="M1240" s="109" t="s">
        <v>313</v>
      </c>
      <c r="N1240" s="109" t="s">
        <v>32</v>
      </c>
      <c r="O1240" s="109" t="s">
        <v>8146</v>
      </c>
      <c r="P1240" s="109" t="s">
        <v>760</v>
      </c>
      <c r="Q1240" s="109" t="s">
        <v>8147</v>
      </c>
      <c r="R1240" s="109" t="s">
        <v>80</v>
      </c>
      <c r="S1240" s="122" t="s">
        <v>5119</v>
      </c>
      <c r="T1240" s="31"/>
      <c r="U1240" s="109" t="str">
        <f t="shared" si="19"/>
        <v>39747: Brothers Dwayne David and Kayshawn Forde lived across the street from the club where they ran afoul of police addressing a large street disturbance at 3:30 am. Two officers responded, and in a firefight one of them fired his weapon 16 times. The other fired once. Some question remained about if the brothers had been armed. http://www.nytimes.com/2008/10/27/nyregion/27shoot.html?_r=0</v>
      </c>
      <c r="V1240" s="98"/>
      <c r="W1240" s="109">
        <v>1250.0999999999999</v>
      </c>
      <c r="X1240" s="109"/>
      <c r="Y1240" s="109"/>
      <c r="Z1240" s="109"/>
      <c r="AA1240" s="109"/>
      <c r="AB1240" s="109"/>
      <c r="AC1240" s="113"/>
      <c r="AD1240" s="29"/>
      <c r="AE1240" s="29"/>
      <c r="AF1240" s="29"/>
      <c r="AG1240" s="65"/>
    </row>
    <row r="1241" spans="1:33" ht="12">
      <c r="A1241" s="30">
        <v>41918</v>
      </c>
      <c r="B1241" s="109" t="s">
        <v>8148</v>
      </c>
      <c r="C1241" s="121">
        <v>21</v>
      </c>
      <c r="D1241" s="109" t="s">
        <v>23</v>
      </c>
      <c r="E1241" s="109" t="s">
        <v>24</v>
      </c>
      <c r="F1241" s="109" t="s">
        <v>8144</v>
      </c>
      <c r="G1241" s="42">
        <v>39747</v>
      </c>
      <c r="H1241" s="109" t="s">
        <v>8145</v>
      </c>
      <c r="I1241" s="109" t="s">
        <v>151</v>
      </c>
      <c r="J1241" s="109" t="s">
        <v>152</v>
      </c>
      <c r="K1241" s="98" t="s">
        <v>5838</v>
      </c>
      <c r="L1241" s="109" t="s">
        <v>154</v>
      </c>
      <c r="M1241" s="109" t="s">
        <v>313</v>
      </c>
      <c r="N1241" s="109" t="s">
        <v>32</v>
      </c>
      <c r="O1241" s="109" t="s">
        <v>8146</v>
      </c>
      <c r="P1241" s="109" t="s">
        <v>760</v>
      </c>
      <c r="Q1241" s="109" t="s">
        <v>8147</v>
      </c>
      <c r="R1241" s="109" t="s">
        <v>80</v>
      </c>
      <c r="S1241" s="122" t="s">
        <v>5119</v>
      </c>
      <c r="T1241" s="31"/>
      <c r="U1241" s="109" t="str">
        <f t="shared" si="19"/>
        <v>39747: Brothers Dwayne David and Kayshawn Forde lived across the street from the club where they ran afoul of police addressing a large street disturbance at 3:30 am. Two officers responded, and in a firefight one of them fired his weapon 16 times. The other fired once. Some question remained about if the brothers had been armed. http://www.nytimes.com/2008/10/27/nyregion/27shoot.html?_r=0</v>
      </c>
      <c r="V1241" s="98"/>
      <c r="W1241" s="109">
        <v>1251.0999999999999</v>
      </c>
      <c r="X1241" s="109"/>
      <c r="Y1241" s="109"/>
      <c r="Z1241" s="109"/>
      <c r="AA1241" s="109"/>
      <c r="AB1241" s="109"/>
      <c r="AC1241" s="113"/>
      <c r="AD1241" s="29"/>
      <c r="AE1241" s="29"/>
      <c r="AF1241" s="29"/>
      <c r="AG1241" s="65"/>
    </row>
    <row r="1242" spans="1:33" ht="12">
      <c r="A1242" s="30">
        <v>41918</v>
      </c>
      <c r="B1242" s="109" t="s">
        <v>8149</v>
      </c>
      <c r="C1242" s="121">
        <v>18</v>
      </c>
      <c r="D1242" s="109" t="s">
        <v>23</v>
      </c>
      <c r="E1242" s="109" t="s">
        <v>82</v>
      </c>
      <c r="F1242" s="109"/>
      <c r="G1242" s="42">
        <v>38278</v>
      </c>
      <c r="H1242" s="109" t="s">
        <v>8150</v>
      </c>
      <c r="I1242" s="109" t="s">
        <v>5265</v>
      </c>
      <c r="J1242" s="109" t="s">
        <v>152</v>
      </c>
      <c r="K1242" s="98" t="s">
        <v>8151</v>
      </c>
      <c r="L1242" s="109" t="s">
        <v>5265</v>
      </c>
      <c r="M1242" s="109" t="s">
        <v>313</v>
      </c>
      <c r="N1242" s="109" t="s">
        <v>32</v>
      </c>
      <c r="O1242" s="109" t="s">
        <v>8152</v>
      </c>
      <c r="P1242" s="109" t="s">
        <v>760</v>
      </c>
      <c r="Q1242" s="109" t="s">
        <v>8153</v>
      </c>
      <c r="R1242" s="109" t="s">
        <v>80</v>
      </c>
      <c r="S1242" s="122" t="s">
        <v>5119</v>
      </c>
      <c r="T1242" s="31"/>
      <c r="U1242" s="109" t="str">
        <f t="shared" si="19"/>
        <v>38278: Mexican immigrant Chamelta was working behind the counter of a deli when a retired NYPD detective reached for his pager and accidentally fired his gun. The gun fired once into Chamelta's chest. His last words were "Why did you shoot me?" http://www.nydailynews.com/archives/news/deli-clerk-killed-ex-cop-drops-gun-article-1.585834</v>
      </c>
      <c r="V1242" s="98"/>
      <c r="W1242" s="109">
        <v>1252.0999999999999</v>
      </c>
      <c r="X1242" s="109"/>
      <c r="Y1242" s="109"/>
      <c r="Z1242" s="109"/>
      <c r="AA1242" s="109"/>
      <c r="AB1242" s="109"/>
      <c r="AC1242" s="113"/>
      <c r="AD1242" s="29"/>
      <c r="AE1242" s="29"/>
      <c r="AF1242" s="29"/>
      <c r="AG1242" s="65"/>
    </row>
    <row r="1243" spans="1:33" ht="12">
      <c r="A1243" s="30">
        <v>41918</v>
      </c>
      <c r="B1243" s="109" t="s">
        <v>8154</v>
      </c>
      <c r="C1243" s="121">
        <v>13</v>
      </c>
      <c r="D1243" s="109" t="s">
        <v>23</v>
      </c>
      <c r="E1243" s="109" t="s">
        <v>24</v>
      </c>
      <c r="F1243" s="109" t="s">
        <v>8155</v>
      </c>
      <c r="G1243" s="42">
        <v>40749</v>
      </c>
      <c r="H1243" s="109" t="s">
        <v>8156</v>
      </c>
      <c r="I1243" s="109" t="s">
        <v>327</v>
      </c>
      <c r="J1243" s="109" t="s">
        <v>328</v>
      </c>
      <c r="K1243" s="98" t="s">
        <v>8157</v>
      </c>
      <c r="L1243" s="109" t="s">
        <v>329</v>
      </c>
      <c r="M1243" s="109" t="s">
        <v>330</v>
      </c>
      <c r="N1243" s="109" t="s">
        <v>32</v>
      </c>
      <c r="O1243" s="109" t="s">
        <v>8158</v>
      </c>
      <c r="P1243" s="109" t="s">
        <v>58</v>
      </c>
      <c r="Q1243" s="109" t="s">
        <v>8159</v>
      </c>
      <c r="R1243" s="109" t="s">
        <v>80</v>
      </c>
      <c r="S1243" s="122" t="s">
        <v>5119</v>
      </c>
      <c r="T1243" s="31"/>
      <c r="U1243" s="109" t="str">
        <f t="shared" si="19"/>
        <v>40749: Police seeking a gunman in the neighborhood crossed paths with 13-year-old Cannon with a plastic gun in the park. Officers killed him with eight rounds. Police and eyewitnesses of Cannon's behavior describe his last moments "quite differently". http://www.huffingtonpost.com/2011/07/26/jimmell-cannon-shot-eight_n_909583.html</v>
      </c>
      <c r="V1243" s="98"/>
      <c r="W1243" s="109">
        <v>1253.0999999999999</v>
      </c>
      <c r="X1243" s="109"/>
      <c r="Y1243" s="109"/>
      <c r="Z1243" s="109"/>
      <c r="AA1243" s="109"/>
      <c r="AB1243" s="109"/>
      <c r="AC1243" s="113"/>
      <c r="AD1243" s="29"/>
      <c r="AE1243" s="29"/>
      <c r="AF1243" s="29"/>
      <c r="AG1243" s="65"/>
    </row>
    <row r="1244" spans="1:33" ht="12">
      <c r="A1244" s="30">
        <v>41918</v>
      </c>
      <c r="B1244" s="109" t="s">
        <v>8160</v>
      </c>
      <c r="C1244" s="121">
        <v>17</v>
      </c>
      <c r="D1244" s="109" t="s">
        <v>23</v>
      </c>
      <c r="E1244" s="109" t="s">
        <v>82</v>
      </c>
      <c r="F1244" s="109"/>
      <c r="G1244" s="42">
        <v>38397</v>
      </c>
      <c r="H1244" s="109" t="s">
        <v>8161</v>
      </c>
      <c r="I1244" s="109" t="s">
        <v>5265</v>
      </c>
      <c r="J1244" s="109" t="s">
        <v>152</v>
      </c>
      <c r="K1244" s="98" t="s">
        <v>8162</v>
      </c>
      <c r="L1244" s="109" t="s">
        <v>5265</v>
      </c>
      <c r="M1244" s="109" t="s">
        <v>313</v>
      </c>
      <c r="N1244" s="109" t="s">
        <v>314</v>
      </c>
      <c r="O1244" s="109" t="s">
        <v>8163</v>
      </c>
      <c r="P1244" s="109" t="s">
        <v>760</v>
      </c>
      <c r="Q1244" s="109" t="s">
        <v>8164</v>
      </c>
      <c r="R1244" s="109" t="s">
        <v>80</v>
      </c>
      <c r="S1244" s="122" t="s">
        <v>5119</v>
      </c>
      <c r="T1244" s="31"/>
      <c r="U1244" s="109" t="str">
        <f t="shared" si="19"/>
        <v>38397: Driving a stolen car, Nohar was detained at a traffic stop shortly after one a.m. but fled. NYPD, citing regulations that prohibit them from high-speed pursuits, stated that they followed at regular speeds and lost sight of the vehicle. Shortly afterward the vehicle crashed into the loading dock of a factory. Nohar was killed, and his passenger seriously injured. http://www.timesledger.com/stories/2005/7/20050217-archive162.html</v>
      </c>
      <c r="V1244" s="98"/>
      <c r="W1244" s="109">
        <v>1254.0999999999999</v>
      </c>
      <c r="X1244" s="109"/>
      <c r="Y1244" s="109"/>
      <c r="Z1244" s="109"/>
      <c r="AA1244" s="109"/>
      <c r="AB1244" s="109"/>
      <c r="AC1244" s="113"/>
      <c r="AD1244" s="29"/>
      <c r="AE1244" s="29"/>
      <c r="AF1244" s="29"/>
      <c r="AG1244" s="65"/>
    </row>
    <row r="1245" spans="1:33" ht="12">
      <c r="A1245" s="30">
        <v>41918</v>
      </c>
      <c r="B1245" s="109" t="s">
        <v>8165</v>
      </c>
      <c r="C1245" s="121">
        <v>57</v>
      </c>
      <c r="D1245" s="109" t="s">
        <v>23</v>
      </c>
      <c r="E1245" s="109" t="s">
        <v>82</v>
      </c>
      <c r="F1245" s="109"/>
      <c r="G1245" s="42">
        <v>40259</v>
      </c>
      <c r="H1245" s="109" t="s">
        <v>8166</v>
      </c>
      <c r="I1245" s="109" t="s">
        <v>1474</v>
      </c>
      <c r="J1245" s="109" t="s">
        <v>152</v>
      </c>
      <c r="K1245" s="98" t="s">
        <v>6756</v>
      </c>
      <c r="L1245" s="109" t="s">
        <v>1474</v>
      </c>
      <c r="M1245" s="109" t="s">
        <v>313</v>
      </c>
      <c r="N1245" s="109" t="s">
        <v>32</v>
      </c>
      <c r="O1245" s="109" t="s">
        <v>8167</v>
      </c>
      <c r="P1245" s="109" t="s">
        <v>58</v>
      </c>
      <c r="Q1245" s="109" t="s">
        <v>8168</v>
      </c>
      <c r="R1245" s="109" t="s">
        <v>80</v>
      </c>
      <c r="S1245" s="122" t="s">
        <v>5119</v>
      </c>
      <c r="T1245" s="31"/>
      <c r="U1245" s="109" t="str">
        <f t="shared" si="19"/>
        <v>40259: According to police Urena became upset because his mother's home health care worker refused his advances. He died in a hail of 21 police bullets, three of which struck him. His return fire wounded an NYPD officer. http://gothamist.com/2010/03/23/police_bullets_killed_gunman_in_bro.php</v>
      </c>
      <c r="V1245" s="98"/>
      <c r="W1245" s="109">
        <v>1255.0999999999999</v>
      </c>
      <c r="X1245" s="109"/>
      <c r="Y1245" s="109"/>
      <c r="Z1245" s="109"/>
      <c r="AA1245" s="109"/>
      <c r="AB1245" s="109"/>
      <c r="AC1245" s="113"/>
      <c r="AD1245" s="29"/>
      <c r="AE1245" s="29"/>
      <c r="AF1245" s="29"/>
      <c r="AG1245" s="65"/>
    </row>
    <row r="1246" spans="1:33" ht="12">
      <c r="A1246" s="30">
        <v>41918</v>
      </c>
      <c r="B1246" s="109" t="s">
        <v>8169</v>
      </c>
      <c r="C1246" s="121">
        <v>44</v>
      </c>
      <c r="D1246" s="109" t="s">
        <v>23</v>
      </c>
      <c r="E1246" s="109" t="s">
        <v>40</v>
      </c>
      <c r="F1246" s="109" t="s">
        <v>8170</v>
      </c>
      <c r="G1246" s="42">
        <v>41702</v>
      </c>
      <c r="H1246" s="109" t="s">
        <v>8171</v>
      </c>
      <c r="I1246" s="109" t="s">
        <v>8172</v>
      </c>
      <c r="J1246" s="109" t="s">
        <v>1103</v>
      </c>
      <c r="K1246" s="98" t="s">
        <v>8173</v>
      </c>
      <c r="L1246" s="109" t="s">
        <v>2598</v>
      </c>
      <c r="M1246" s="109" t="s">
        <v>8174</v>
      </c>
      <c r="N1246" s="109" t="s">
        <v>32</v>
      </c>
      <c r="O1246" s="109" t="s">
        <v>8175</v>
      </c>
      <c r="P1246" s="109" t="s">
        <v>323</v>
      </c>
      <c r="Q1246" s="109" t="s">
        <v>8176</v>
      </c>
      <c r="R1246" s="109" t="s">
        <v>219</v>
      </c>
      <c r="S1246" s="122" t="s">
        <v>5792</v>
      </c>
      <c r="T1246" s="31"/>
      <c r="U1246" s="109" t="str">
        <f t="shared" si="19"/>
        <v>41702: 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 http://www.dailytribune.com/general-news/20140306/clawson-man-was-kind-neighbor-churchgoer-before-fatal-shootout-with-police</v>
      </c>
      <c r="V1246" s="98"/>
      <c r="W1246" s="109">
        <v>1256.0999999999999</v>
      </c>
      <c r="X1246" s="109"/>
      <c r="Y1246" s="109"/>
      <c r="Z1246" s="109"/>
      <c r="AA1246" s="109"/>
      <c r="AB1246" s="109"/>
      <c r="AC1246" s="113"/>
      <c r="AD1246" s="29"/>
      <c r="AE1246" s="29"/>
      <c r="AF1246" s="29"/>
      <c r="AG1246" s="65"/>
    </row>
    <row r="1247" spans="1:33" ht="12">
      <c r="A1247" s="30">
        <v>41918</v>
      </c>
      <c r="B1247" s="109" t="s">
        <v>8177</v>
      </c>
      <c r="C1247" s="121">
        <v>52</v>
      </c>
      <c r="D1247" s="109" t="s">
        <v>23</v>
      </c>
      <c r="E1247" s="109" t="s">
        <v>24</v>
      </c>
      <c r="F1247" s="109" t="s">
        <v>8178</v>
      </c>
      <c r="G1247" s="42">
        <v>41703</v>
      </c>
      <c r="H1247" s="109" t="s">
        <v>8179</v>
      </c>
      <c r="I1247" s="109" t="s">
        <v>412</v>
      </c>
      <c r="J1247" s="109" t="s">
        <v>413</v>
      </c>
      <c r="K1247" s="98" t="s">
        <v>4607</v>
      </c>
      <c r="L1247" s="109" t="s">
        <v>414</v>
      </c>
      <c r="M1247" s="109" t="s">
        <v>8180</v>
      </c>
      <c r="N1247" s="109" t="s">
        <v>32</v>
      </c>
      <c r="O1247" s="109" t="s">
        <v>8181</v>
      </c>
      <c r="P1247" s="109" t="s">
        <v>323</v>
      </c>
      <c r="Q1247" s="109" t="s">
        <v>8182</v>
      </c>
      <c r="R1247" s="109" t="s">
        <v>36</v>
      </c>
      <c r="S1247" s="122" t="s">
        <v>5792</v>
      </c>
      <c r="T1247" s="31"/>
      <c r="U1247" s="109" t="str">
        <f t="shared" si="19"/>
        <v>41703: 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 http://joeland7.blogspot.com/2014/03/north-little-rock-police-shoot-pulaski_6.html</v>
      </c>
      <c r="V1247" s="98"/>
      <c r="W1247" s="109">
        <v>1257.0999999999999</v>
      </c>
      <c r="X1247" s="109"/>
      <c r="Y1247" s="109"/>
      <c r="Z1247" s="109"/>
      <c r="AA1247" s="109"/>
      <c r="AB1247" s="109"/>
      <c r="AC1247" s="113"/>
      <c r="AD1247" s="29"/>
      <c r="AE1247" s="29"/>
      <c r="AF1247" s="29"/>
      <c r="AG1247" s="65"/>
    </row>
    <row r="1248" spans="1:33" ht="12">
      <c r="A1248" s="30">
        <v>41918</v>
      </c>
      <c r="B1248" s="109" t="s">
        <v>8183</v>
      </c>
      <c r="C1248" s="121">
        <v>50</v>
      </c>
      <c r="D1248" s="109" t="s">
        <v>23</v>
      </c>
      <c r="E1248" s="109" t="s">
        <v>40</v>
      </c>
      <c r="F1248" s="109" t="s">
        <v>8184</v>
      </c>
      <c r="G1248" s="42">
        <v>41703</v>
      </c>
      <c r="H1248" s="109" t="s">
        <v>8185</v>
      </c>
      <c r="I1248" s="109" t="s">
        <v>8186</v>
      </c>
      <c r="J1248" s="109" t="s">
        <v>439</v>
      </c>
      <c r="K1248" s="98" t="s">
        <v>8187</v>
      </c>
      <c r="L1248" s="109" t="s">
        <v>656</v>
      </c>
      <c r="M1248" s="109" t="s">
        <v>8188</v>
      </c>
      <c r="N1248" s="109" t="s">
        <v>32</v>
      </c>
      <c r="O1248" s="109" t="s">
        <v>8189</v>
      </c>
      <c r="P1248" s="109" t="s">
        <v>58</v>
      </c>
      <c r="Q1248" s="109" t="s">
        <v>8190</v>
      </c>
      <c r="R1248" s="109" t="s">
        <v>219</v>
      </c>
      <c r="S1248" s="122" t="s">
        <v>5792</v>
      </c>
      <c r="T1248" s="31"/>
      <c r="U1248" s="109" t="str">
        <f t="shared" si="19"/>
        <v>41703: 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 http://www.sullivanjournal.com/news/article_83321136-a9e7-11e3-887d-001a4bcf6878.html</v>
      </c>
      <c r="V1248" s="98"/>
      <c r="W1248" s="109">
        <v>1258.0999999999999</v>
      </c>
      <c r="X1248" s="109"/>
      <c r="Y1248" s="109"/>
      <c r="Z1248" s="109"/>
      <c r="AA1248" s="109"/>
      <c r="AB1248" s="109"/>
      <c r="AC1248" s="113"/>
      <c r="AD1248" s="29"/>
      <c r="AE1248" s="29"/>
      <c r="AF1248" s="29"/>
      <c r="AG1248" s="65"/>
    </row>
    <row r="1249" spans="1:33" ht="12">
      <c r="A1249" s="30">
        <v>41919</v>
      </c>
      <c r="B1249" s="109" t="s">
        <v>8191</v>
      </c>
      <c r="C1249" s="121">
        <v>40</v>
      </c>
      <c r="D1249" s="109" t="s">
        <v>23</v>
      </c>
      <c r="E1249" s="109" t="s">
        <v>40</v>
      </c>
      <c r="F1249" s="109" t="s">
        <v>8192</v>
      </c>
      <c r="G1249" s="42">
        <v>41210</v>
      </c>
      <c r="H1249" s="109" t="s">
        <v>8193</v>
      </c>
      <c r="I1249" s="109" t="s">
        <v>8194</v>
      </c>
      <c r="J1249" s="109" t="s">
        <v>152</v>
      </c>
      <c r="K1249" s="98" t="s">
        <v>5476</v>
      </c>
      <c r="L1249" s="109" t="s">
        <v>5477</v>
      </c>
      <c r="M1249" s="109" t="s">
        <v>8195</v>
      </c>
      <c r="N1249" s="109" t="s">
        <v>32</v>
      </c>
      <c r="O1249" s="109" t="s">
        <v>8196</v>
      </c>
      <c r="P1249" s="109" t="s">
        <v>58</v>
      </c>
      <c r="Q1249" s="109" t="s">
        <v>8197</v>
      </c>
      <c r="R1249" s="109" t="s">
        <v>219</v>
      </c>
      <c r="S1249" s="122" t="s">
        <v>5119</v>
      </c>
      <c r="T1249" s="31"/>
      <c r="U1249" s="109" t="str">
        <f t="shared" si="19"/>
        <v>41210: At 2 a.m. police responded to multiple disturbance reports from a motel. They found Spohn, an oil industry worker from Oklahoma, drunk, armed and uncooperative. Tasing Spohn didn't work. More than a dozen officers from multiple agencies fired over 100 bullets at him within six seconds. http://archive.pressconnects.com/article/20121117/NEWS01/311160023/DA-Binghamton-police-justified-100-bullet-Days-Inn-shooting</v>
      </c>
      <c r="V1249" s="98"/>
      <c r="W1249" s="109">
        <v>1259.0999999999999</v>
      </c>
      <c r="X1249" s="109"/>
      <c r="Y1249" s="109"/>
      <c r="Z1249" s="109"/>
      <c r="AA1249" s="109"/>
      <c r="AB1249" s="109"/>
      <c r="AC1249" s="113"/>
      <c r="AD1249" s="29"/>
      <c r="AE1249" s="29"/>
      <c r="AF1249" s="29"/>
      <c r="AG1249" s="65"/>
    </row>
    <row r="1250" spans="1:33" ht="12">
      <c r="A1250" s="30">
        <v>41919</v>
      </c>
      <c r="B1250" s="109" t="s">
        <v>8198</v>
      </c>
      <c r="C1250" s="121">
        <v>45</v>
      </c>
      <c r="D1250" s="109" t="s">
        <v>23</v>
      </c>
      <c r="E1250" s="109" t="s">
        <v>82</v>
      </c>
      <c r="F1250" s="109"/>
      <c r="G1250" s="42">
        <v>38951</v>
      </c>
      <c r="H1250" s="109" t="s">
        <v>8199</v>
      </c>
      <c r="I1250" s="109" t="s">
        <v>151</v>
      </c>
      <c r="J1250" s="109" t="s">
        <v>152</v>
      </c>
      <c r="K1250" s="98" t="s">
        <v>6897</v>
      </c>
      <c r="L1250" s="109" t="s">
        <v>154</v>
      </c>
      <c r="M1250" s="109" t="s">
        <v>313</v>
      </c>
      <c r="N1250" s="109" t="s">
        <v>1818</v>
      </c>
      <c r="O1250" s="109" t="s">
        <v>8200</v>
      </c>
      <c r="P1250" s="109" t="s">
        <v>760</v>
      </c>
      <c r="Q1250" s="109" t="s">
        <v>8201</v>
      </c>
      <c r="R1250" s="109" t="s">
        <v>80</v>
      </c>
      <c r="S1250" s="122" t="s">
        <v>5119</v>
      </c>
      <c r="T1250" s="31"/>
      <c r="U1250" s="109" t="str">
        <f t="shared" si="19"/>
        <v>38951: Clemons had just been taken into custody for minor traffic and drug offenses when he complained of cardiac problems and swollen legs. He was reportedly taken to a hospital but released and held in Brooklyn Central Booking, where he died of unspecified medical issues. http://www.nytimes.com/2006/08/23/nyregion/23mbrfs-003.html?_r=0</v>
      </c>
      <c r="V1250" s="98"/>
      <c r="W1250" s="109">
        <v>1260.0999999999999</v>
      </c>
      <c r="X1250" s="109"/>
      <c r="Y1250" s="109"/>
      <c r="Z1250" s="109"/>
      <c r="AA1250" s="109"/>
      <c r="AB1250" s="109"/>
      <c r="AC1250" s="113"/>
      <c r="AD1250" s="29"/>
      <c r="AE1250" s="29"/>
      <c r="AF1250" s="29"/>
      <c r="AG1250" s="65"/>
    </row>
    <row r="1251" spans="1:33" ht="12">
      <c r="A1251" s="30">
        <v>41919</v>
      </c>
      <c r="B1251" s="109" t="s">
        <v>8202</v>
      </c>
      <c r="C1251" s="121">
        <v>60</v>
      </c>
      <c r="D1251" s="109" t="s">
        <v>91</v>
      </c>
      <c r="E1251" s="109" t="s">
        <v>82</v>
      </c>
      <c r="F1251" s="109"/>
      <c r="G1251" s="42">
        <v>38335</v>
      </c>
      <c r="H1251" s="109" t="s">
        <v>8203</v>
      </c>
      <c r="I1251" s="109" t="s">
        <v>5265</v>
      </c>
      <c r="J1251" s="109" t="s">
        <v>152</v>
      </c>
      <c r="K1251" s="98" t="s">
        <v>8151</v>
      </c>
      <c r="L1251" s="109" t="s">
        <v>5265</v>
      </c>
      <c r="M1251" s="109" t="s">
        <v>313</v>
      </c>
      <c r="N1251" s="109" t="s">
        <v>314</v>
      </c>
      <c r="O1251" s="109" t="s">
        <v>8204</v>
      </c>
      <c r="P1251" s="109" t="s">
        <v>760</v>
      </c>
      <c r="Q1251" s="109" t="s">
        <v>8205</v>
      </c>
      <c r="R1251" s="109" t="s">
        <v>80</v>
      </c>
      <c r="S1251" s="122" t="s">
        <v>5119</v>
      </c>
      <c r="T1251" s="31"/>
      <c r="U1251" s="109" t="str">
        <f t="shared" si="19"/>
        <v>38335: Fares was a passenger in her son's car, fatally injured after being broadsided by a police car chasing a robbery suspect. http://www.nytimes.com/2004/12/16/nyregion/16fatal.html?pagewanted=print&amp;position=</v>
      </c>
      <c r="V1251" s="98"/>
      <c r="W1251" s="109">
        <v>1261.0999999999999</v>
      </c>
      <c r="X1251" s="109"/>
      <c r="Y1251" s="109"/>
      <c r="Z1251" s="109"/>
      <c r="AA1251" s="109"/>
      <c r="AB1251" s="109"/>
      <c r="AC1251" s="113"/>
      <c r="AD1251" s="29"/>
      <c r="AE1251" s="29"/>
      <c r="AF1251" s="29"/>
      <c r="AG1251" s="65"/>
    </row>
    <row r="1252" spans="1:33" ht="12">
      <c r="A1252" s="30">
        <v>41919</v>
      </c>
      <c r="B1252" s="109" t="s">
        <v>8206</v>
      </c>
      <c r="C1252" s="121">
        <v>26</v>
      </c>
      <c r="D1252" s="109" t="s">
        <v>23</v>
      </c>
      <c r="E1252" s="109" t="s">
        <v>40</v>
      </c>
      <c r="F1252" s="109" t="s">
        <v>8207</v>
      </c>
      <c r="G1252" s="42">
        <v>40806</v>
      </c>
      <c r="H1252" s="109" t="s">
        <v>8208</v>
      </c>
      <c r="I1252" s="109" t="s">
        <v>8209</v>
      </c>
      <c r="J1252" s="109" t="s">
        <v>152</v>
      </c>
      <c r="K1252" s="98" t="s">
        <v>8210</v>
      </c>
      <c r="L1252" s="109" t="s">
        <v>2146</v>
      </c>
      <c r="M1252" s="109" t="s">
        <v>5322</v>
      </c>
      <c r="N1252" s="109" t="s">
        <v>32</v>
      </c>
      <c r="O1252" s="109" t="s">
        <v>8211</v>
      </c>
      <c r="P1252" s="109" t="s">
        <v>760</v>
      </c>
      <c r="Q1252" s="109" t="s">
        <v>8212</v>
      </c>
      <c r="R1252" s="109" t="s">
        <v>80</v>
      </c>
      <c r="S1252" s="122" t="s">
        <v>5119</v>
      </c>
      <c r="T1252" s="31"/>
      <c r="U1252" s="109" t="str">
        <f t="shared" si="19"/>
        <v>40806: Callahan's brother called 911 to report a possible suspicious person inside their house. While checking the house, officers fired blindly through doors and walls and fatally struck the unarmed Callahan three times. Their behavior, the detention of family members, and the delay in getting medical attention to the victim (while the uninjured officers were rushed to the hospital) were grounds for the family's wrongful death suit against the county and eight officers. http://www.nydailynews.com/new-york/long-island-mom-unarmed-son-shot-dead-sues-suffolk-county-police-department-article-1.1095985</v>
      </c>
      <c r="V1252" s="98"/>
      <c r="W1252" s="109">
        <v>1262.0999999999999</v>
      </c>
      <c r="X1252" s="109"/>
      <c r="Y1252" s="109"/>
      <c r="Z1252" s="109"/>
      <c r="AA1252" s="109"/>
      <c r="AB1252" s="109"/>
      <c r="AC1252" s="113"/>
      <c r="AD1252" s="29"/>
      <c r="AE1252" s="29"/>
      <c r="AF1252" s="29"/>
      <c r="AG1252" s="65"/>
    </row>
    <row r="1253" spans="1:33" ht="12">
      <c r="A1253" s="30">
        <v>41919</v>
      </c>
      <c r="B1253" s="109" t="s">
        <v>8213</v>
      </c>
      <c r="C1253" s="121">
        <v>31</v>
      </c>
      <c r="D1253" s="109" t="s">
        <v>23</v>
      </c>
      <c r="E1253" s="109" t="s">
        <v>82</v>
      </c>
      <c r="F1253" s="109"/>
      <c r="G1253" s="42">
        <v>38674</v>
      </c>
      <c r="H1253" s="109" t="s">
        <v>8214</v>
      </c>
      <c r="I1253" s="109" t="s">
        <v>1479</v>
      </c>
      <c r="J1253" s="109" t="s">
        <v>152</v>
      </c>
      <c r="K1253" s="98" t="s">
        <v>8215</v>
      </c>
      <c r="L1253" s="109" t="s">
        <v>1481</v>
      </c>
      <c r="M1253" s="109" t="s">
        <v>313</v>
      </c>
      <c r="N1253" s="109" t="s">
        <v>314</v>
      </c>
      <c r="O1253" s="109" t="s">
        <v>8216</v>
      </c>
      <c r="P1253" s="109" t="s">
        <v>760</v>
      </c>
      <c r="Q1253" s="109" t="s">
        <v>8217</v>
      </c>
      <c r="R1253" s="109" t="s">
        <v>80</v>
      </c>
      <c r="S1253" s="122" t="s">
        <v>5119</v>
      </c>
      <c r="T1253" s="31"/>
      <c r="U1253" s="109" t="str">
        <f t="shared" si="19"/>
        <v>38674: Perez was a pedestrian struck and killed mid-block by an NYPD police car as he walked home from his job at a Manhattan restaurant. The cruiser had been racing in pursuit of an armed man. https://groups.google.com/forum/#!topic/alt.obituaries/mdmGymsJvO4</v>
      </c>
      <c r="V1253" s="98"/>
      <c r="W1253" s="109">
        <v>1263.0999999999999</v>
      </c>
      <c r="X1253" s="109"/>
      <c r="Y1253" s="109"/>
      <c r="Z1253" s="109"/>
      <c r="AA1253" s="109"/>
      <c r="AB1253" s="109"/>
      <c r="AC1253" s="113"/>
      <c r="AD1253" s="29"/>
      <c r="AE1253" s="29"/>
      <c r="AF1253" s="29"/>
      <c r="AG1253" s="65"/>
    </row>
    <row r="1254" spans="1:33" ht="12">
      <c r="A1254" s="30">
        <v>41919</v>
      </c>
      <c r="B1254" s="109" t="s">
        <v>8218</v>
      </c>
      <c r="C1254" s="121">
        <v>12</v>
      </c>
      <c r="D1254" s="109" t="s">
        <v>91</v>
      </c>
      <c r="E1254" s="109" t="s">
        <v>82</v>
      </c>
      <c r="F1254" s="109"/>
      <c r="G1254" s="42">
        <v>38618</v>
      </c>
      <c r="H1254" s="109" t="s">
        <v>8219</v>
      </c>
      <c r="I1254" s="109" t="s">
        <v>1474</v>
      </c>
      <c r="J1254" s="109" t="s">
        <v>152</v>
      </c>
      <c r="K1254" s="98" t="s">
        <v>8220</v>
      </c>
      <c r="L1254" s="109" t="s">
        <v>1474</v>
      </c>
      <c r="M1254" s="109" t="s">
        <v>313</v>
      </c>
      <c r="N1254" s="109" t="s">
        <v>314</v>
      </c>
      <c r="O1254" s="109" t="s">
        <v>8221</v>
      </c>
      <c r="P1254" s="109" t="s">
        <v>760</v>
      </c>
      <c r="Q1254" s="109" t="s">
        <v>8222</v>
      </c>
      <c r="R1254" s="109" t="s">
        <v>80</v>
      </c>
      <c r="S1254" s="122" t="s">
        <v>5119</v>
      </c>
      <c r="T1254" s="31"/>
      <c r="U1254" s="109" t="str">
        <f t="shared" si="19"/>
        <v>38618: Initial reports claimed that the off-duty narcotics officer who ran over and killed Verdee with his Jeep on the sidewalk was rushing his pregnant wife to the hospital. Police used pepper spray on a witness, tackled her for taking photographs, and wrote her a summons. Police withheld the driver's name from the victim's mother. http://www.nydailynews.com/archives/news/probe-death-girl-hit-car-kin-article-1.595880</v>
      </c>
      <c r="V1254" s="98"/>
      <c r="W1254" s="109">
        <v>1264.0999999999999</v>
      </c>
      <c r="X1254" s="109"/>
      <c r="Y1254" s="109"/>
      <c r="Z1254" s="109"/>
      <c r="AA1254" s="109"/>
      <c r="AB1254" s="109"/>
      <c r="AC1254" s="113"/>
      <c r="AD1254" s="29"/>
      <c r="AE1254" s="29"/>
      <c r="AF1254" s="29"/>
      <c r="AG1254" s="65"/>
    </row>
    <row r="1255" spans="1:33" ht="12">
      <c r="A1255" s="30">
        <v>41919</v>
      </c>
      <c r="B1255" s="109" t="s">
        <v>8223</v>
      </c>
      <c r="C1255" s="121">
        <v>45</v>
      </c>
      <c r="D1255" s="109" t="s">
        <v>23</v>
      </c>
      <c r="E1255" s="109" t="s">
        <v>24</v>
      </c>
      <c r="F1255" s="109"/>
      <c r="G1255" s="42">
        <v>38447</v>
      </c>
      <c r="H1255" s="109" t="s">
        <v>8224</v>
      </c>
      <c r="I1255" s="109" t="s">
        <v>1303</v>
      </c>
      <c r="J1255" s="109" t="s">
        <v>64</v>
      </c>
      <c r="K1255" s="98" t="s">
        <v>1595</v>
      </c>
      <c r="L1255" s="109" t="s">
        <v>6217</v>
      </c>
      <c r="M1255" s="109" t="s">
        <v>1307</v>
      </c>
      <c r="N1255" s="109" t="s">
        <v>8225</v>
      </c>
      <c r="O1255" s="109" t="s">
        <v>8226</v>
      </c>
      <c r="P1255" s="109" t="s">
        <v>760</v>
      </c>
      <c r="Q1255" s="109" t="s">
        <v>8227</v>
      </c>
      <c r="R1255" s="109" t="s">
        <v>80</v>
      </c>
      <c r="S1255" s="122" t="s">
        <v>5119</v>
      </c>
      <c r="T1255" s="31"/>
      <c r="U1255" s="109" t="str">
        <f t="shared" si="19"/>
        <v>38447: Veteran Zachary complained to the VA of disturbing nightmares. The VA turned and called the police, mentioning that Zachary owned weapons. Eight officers felt in danger when they arrived although Zachary showed he had no weapons and asked them to leave, so officers shot him with two bean-bag rounds. He went down and died two days later from internal bleeding. http://www.gpo.gov/fdsys/pkg/USCOURTS-gamd-4_07-cv-00052/pdf/USCOURTS-gamd-4_07-cv-00052-0.pdf</v>
      </c>
      <c r="V1255" s="98"/>
      <c r="W1255" s="109">
        <v>1265.0999999999999</v>
      </c>
      <c r="X1255" s="109"/>
      <c r="Y1255" s="109"/>
      <c r="Z1255" s="109"/>
      <c r="AA1255" s="109"/>
      <c r="AB1255" s="109"/>
      <c r="AC1255" s="113"/>
      <c r="AD1255" s="29"/>
      <c r="AE1255" s="29"/>
      <c r="AF1255" s="29"/>
      <c r="AG1255" s="65"/>
    </row>
    <row r="1256" spans="1:33" ht="12">
      <c r="A1256" s="30">
        <v>41919</v>
      </c>
      <c r="B1256" s="109" t="s">
        <v>8228</v>
      </c>
      <c r="C1256" s="121">
        <v>12</v>
      </c>
      <c r="D1256" s="109" t="s">
        <v>23</v>
      </c>
      <c r="E1256" s="109" t="s">
        <v>24</v>
      </c>
      <c r="F1256" s="109" t="s">
        <v>8229</v>
      </c>
      <c r="G1256" s="42">
        <v>37614</v>
      </c>
      <c r="H1256" s="109" t="s">
        <v>8230</v>
      </c>
      <c r="I1256" s="109" t="s">
        <v>8231</v>
      </c>
      <c r="J1256" s="109" t="s">
        <v>143</v>
      </c>
      <c r="K1256" s="98" t="s">
        <v>8232</v>
      </c>
      <c r="L1256" s="109" t="s">
        <v>8233</v>
      </c>
      <c r="M1256" s="109" t="s">
        <v>8234</v>
      </c>
      <c r="N1256" s="109" t="s">
        <v>32</v>
      </c>
      <c r="O1256" s="109" t="s">
        <v>8235</v>
      </c>
      <c r="P1256" s="109" t="s">
        <v>58</v>
      </c>
      <c r="Q1256" s="109" t="s">
        <v>8236</v>
      </c>
      <c r="R1256" s="109" t="s">
        <v>80</v>
      </c>
      <c r="S1256" s="122" t="s">
        <v>5119</v>
      </c>
      <c r="T1256" s="31"/>
      <c r="U1256" s="109" t="str">
        <f t="shared" si="19"/>
        <v>37614: Two troopers pursued young, slight Ellerbe in a stolen SUV then continued the pursuit on foot. The unarmed Ellerbe was fatally shot in the back. Police refused to release even the most ordinary details of the event. The troopers were officially cleared but Ellerbe's family settled in March 2008 for $12.5M. http://usatoday30.usatoday.com/news/nation/2008-03-11-pa-police-shooting_N.htm</v>
      </c>
      <c r="V1256" s="98"/>
      <c r="W1256" s="109">
        <v>1266.0999999999999</v>
      </c>
      <c r="X1256" s="109"/>
      <c r="Y1256" s="109"/>
      <c r="Z1256" s="109"/>
      <c r="AA1256" s="109"/>
      <c r="AB1256" s="109"/>
      <c r="AC1256" s="113"/>
      <c r="AD1256" s="29"/>
      <c r="AE1256" s="29"/>
      <c r="AF1256" s="29"/>
      <c r="AG1256" s="65"/>
    </row>
    <row r="1257" spans="1:33" ht="12">
      <c r="A1257" s="30">
        <v>41919</v>
      </c>
      <c r="B1257" s="109" t="s">
        <v>8237</v>
      </c>
      <c r="C1257" s="121">
        <v>31</v>
      </c>
      <c r="D1257" s="109" t="s">
        <v>23</v>
      </c>
      <c r="E1257" s="109" t="s">
        <v>173</v>
      </c>
      <c r="F1257" s="109"/>
      <c r="G1257" s="42">
        <v>38804</v>
      </c>
      <c r="H1257" s="109" t="s">
        <v>8238</v>
      </c>
      <c r="I1257" s="109" t="s">
        <v>1479</v>
      </c>
      <c r="J1257" s="109" t="s">
        <v>152</v>
      </c>
      <c r="K1257" s="98" t="s">
        <v>8239</v>
      </c>
      <c r="L1257" s="109" t="s">
        <v>1481</v>
      </c>
      <c r="M1257" s="109" t="s">
        <v>313</v>
      </c>
      <c r="N1257" s="109" t="s">
        <v>314</v>
      </c>
      <c r="O1257" s="109" t="s">
        <v>8240</v>
      </c>
      <c r="P1257" s="109" t="s">
        <v>157</v>
      </c>
      <c r="Q1257" s="109" t="s">
        <v>8241</v>
      </c>
      <c r="R1257" s="109" t="s">
        <v>80</v>
      </c>
      <c r="S1257" s="122" t="s">
        <v>5119</v>
      </c>
      <c r="T1257" s="31"/>
      <c r="U1257" s="109" t="str">
        <f t="shared" si="19"/>
        <v>38804: Photographer Ortega-Moncada was at the western (Manhattan) end of the Queensboro bridge in the early morning hours shooting pictures. An off-duty and undeniably drunk NYPD officer maneuvered through closed-off sections and traffic cones to approach the victim in his SUV, then physically slammed the vehicle into Ortega-Moncada. He was charged with manslaughter. http://nydailynews.com/archives/news/finest-nabbed-dwi-bridge-horror-article-1.609830</v>
      </c>
      <c r="V1257" s="98"/>
      <c r="W1257" s="109">
        <v>1267.0999999999999</v>
      </c>
      <c r="X1257" s="109"/>
      <c r="Y1257" s="109"/>
      <c r="Z1257" s="109"/>
      <c r="AA1257" s="109"/>
      <c r="AB1257" s="109"/>
      <c r="AC1257" s="113"/>
      <c r="AD1257" s="29"/>
      <c r="AE1257" s="29"/>
      <c r="AF1257" s="29"/>
      <c r="AG1257" s="65"/>
    </row>
    <row r="1258" spans="1:33" ht="12">
      <c r="A1258" s="30">
        <v>41919</v>
      </c>
      <c r="B1258" s="109" t="s">
        <v>8242</v>
      </c>
      <c r="C1258" s="121">
        <v>23</v>
      </c>
      <c r="D1258" s="109" t="s">
        <v>23</v>
      </c>
      <c r="E1258" s="109" t="s">
        <v>173</v>
      </c>
      <c r="F1258" s="109"/>
      <c r="G1258" s="42">
        <v>41703</v>
      </c>
      <c r="H1258" s="109" t="s">
        <v>8243</v>
      </c>
      <c r="I1258" s="109" t="s">
        <v>8244</v>
      </c>
      <c r="J1258" s="109" t="s">
        <v>28</v>
      </c>
      <c r="K1258" s="98" t="s">
        <v>8245</v>
      </c>
      <c r="L1258" s="109" t="s">
        <v>8246</v>
      </c>
      <c r="M1258" s="109" t="s">
        <v>8247</v>
      </c>
      <c r="N1258" s="109" t="s">
        <v>32</v>
      </c>
      <c r="O1258" s="109" t="s">
        <v>8248</v>
      </c>
      <c r="P1258" s="109" t="s">
        <v>323</v>
      </c>
      <c r="Q1258" s="109" t="s">
        <v>8249</v>
      </c>
      <c r="R1258" s="109" t="s">
        <v>80</v>
      </c>
      <c r="S1258" s="122" t="s">
        <v>5792</v>
      </c>
      <c r="T1258" s="31"/>
      <c r="U1258" s="109" t="str">
        <f t="shared" si="19"/>
        <v>41703: 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 http://www.jrn.com/fox4now/news/Deputy-involved-shooting-248722341.html</v>
      </c>
      <c r="V1258" s="98"/>
      <c r="W1258" s="109">
        <v>1268.0999999999999</v>
      </c>
      <c r="X1258" s="109"/>
      <c r="Y1258" s="109"/>
      <c r="Z1258" s="109"/>
      <c r="AA1258" s="109"/>
      <c r="AB1258" s="109"/>
      <c r="AC1258" s="113"/>
      <c r="AD1258" s="29"/>
      <c r="AE1258" s="29"/>
      <c r="AF1258" s="29"/>
      <c r="AG1258" s="65"/>
    </row>
    <row r="1259" spans="1:33" ht="12">
      <c r="A1259" s="30">
        <v>41919</v>
      </c>
      <c r="B1259" s="109" t="s">
        <v>8250</v>
      </c>
      <c r="C1259" s="121">
        <v>23</v>
      </c>
      <c r="D1259" s="109" t="s">
        <v>23</v>
      </c>
      <c r="E1259" s="109" t="s">
        <v>173</v>
      </c>
      <c r="F1259" s="109" t="s">
        <v>8251</v>
      </c>
      <c r="G1259" s="42">
        <v>41703</v>
      </c>
      <c r="H1259" s="109" t="s">
        <v>8252</v>
      </c>
      <c r="I1259" s="109" t="s">
        <v>2093</v>
      </c>
      <c r="J1259" s="109" t="s">
        <v>1694</v>
      </c>
      <c r="K1259" s="98" t="s">
        <v>2094</v>
      </c>
      <c r="L1259" s="109" t="s">
        <v>2093</v>
      </c>
      <c r="M1259" s="109" t="s">
        <v>2095</v>
      </c>
      <c r="N1259" s="109" t="s">
        <v>32</v>
      </c>
      <c r="O1259" s="109" t="s">
        <v>8253</v>
      </c>
      <c r="P1259" s="109" t="s">
        <v>58</v>
      </c>
      <c r="Q1259" s="109" t="s">
        <v>8254</v>
      </c>
      <c r="R1259" s="109" t="s">
        <v>80</v>
      </c>
      <c r="S1259" s="122" t="s">
        <v>5792</v>
      </c>
      <c r="T1259" s="31"/>
      <c r="U1259" s="109" t="str">
        <f t="shared" si="19"/>
        <v>41703: 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 http://www.krdo.com/news/pueblo-police-chief-talks-about-officerinvolved-shootings/25010024</v>
      </c>
      <c r="V1259" s="98"/>
      <c r="W1259" s="109">
        <v>1269.0999999999999</v>
      </c>
      <c r="X1259" s="109"/>
      <c r="Y1259" s="109"/>
      <c r="Z1259" s="109"/>
      <c r="AA1259" s="109"/>
      <c r="AB1259" s="109"/>
      <c r="AC1259" s="113"/>
      <c r="AD1259" s="29"/>
      <c r="AE1259" s="29"/>
      <c r="AF1259" s="29"/>
      <c r="AG1259" s="65"/>
    </row>
    <row r="1260" spans="1:33" ht="12">
      <c r="A1260" s="30">
        <v>41919</v>
      </c>
      <c r="B1260" s="109" t="s">
        <v>8255</v>
      </c>
      <c r="C1260" s="121">
        <v>28</v>
      </c>
      <c r="D1260" s="109" t="s">
        <v>23</v>
      </c>
      <c r="E1260" s="109" t="s">
        <v>82</v>
      </c>
      <c r="F1260" s="109" t="s">
        <v>8256</v>
      </c>
      <c r="G1260" s="42">
        <v>41704</v>
      </c>
      <c r="H1260" s="109" t="s">
        <v>8257</v>
      </c>
      <c r="I1260" s="109" t="s">
        <v>8258</v>
      </c>
      <c r="J1260" s="109" t="s">
        <v>482</v>
      </c>
      <c r="K1260" s="98" t="s">
        <v>8259</v>
      </c>
      <c r="L1260" s="109" t="s">
        <v>8258</v>
      </c>
      <c r="M1260" s="109" t="s">
        <v>8260</v>
      </c>
      <c r="N1260" s="109" t="s">
        <v>32</v>
      </c>
      <c r="O1260" s="109" t="s">
        <v>8261</v>
      </c>
      <c r="P1260" s="109" t="s">
        <v>58</v>
      </c>
      <c r="Q1260" s="109" t="s">
        <v>8262</v>
      </c>
      <c r="R1260" s="109" t="s">
        <v>80</v>
      </c>
      <c r="S1260" s="122" t="s">
        <v>5792</v>
      </c>
      <c r="T1260" s="31"/>
      <c r="U1260" s="109" t="str">
        <f t="shared" si="19"/>
        <v>41704: 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 http://www.news9.com/story/24910001/neighbors-react-to-okmulgee-mans-death</v>
      </c>
      <c r="V1260" s="98"/>
      <c r="W1260" s="109">
        <v>1270.0999999999999</v>
      </c>
      <c r="X1260" s="109"/>
      <c r="Y1260" s="109"/>
      <c r="Z1260" s="109"/>
      <c r="AA1260" s="109"/>
      <c r="AB1260" s="109"/>
      <c r="AC1260" s="113"/>
      <c r="AD1260" s="29"/>
      <c r="AE1260" s="29"/>
      <c r="AF1260" s="29"/>
      <c r="AG1260" s="65"/>
    </row>
    <row r="1261" spans="1:33" ht="12">
      <c r="A1261" s="30">
        <v>41920</v>
      </c>
      <c r="B1261" s="109" t="s">
        <v>8263</v>
      </c>
      <c r="C1261" s="121">
        <v>17</v>
      </c>
      <c r="D1261" s="109" t="s">
        <v>23</v>
      </c>
      <c r="E1261" s="109" t="s">
        <v>82</v>
      </c>
      <c r="F1261" s="109"/>
      <c r="G1261" s="42">
        <v>39016</v>
      </c>
      <c r="H1261" s="109" t="s">
        <v>8264</v>
      </c>
      <c r="I1261" s="109" t="s">
        <v>151</v>
      </c>
      <c r="J1261" s="109" t="s">
        <v>152</v>
      </c>
      <c r="K1261" s="98" t="s">
        <v>862</v>
      </c>
      <c r="L1261" s="109" t="s">
        <v>154</v>
      </c>
      <c r="M1261" s="109" t="s">
        <v>313</v>
      </c>
      <c r="N1261" s="109" t="s">
        <v>32</v>
      </c>
      <c r="O1261" s="109" t="s">
        <v>8265</v>
      </c>
      <c r="P1261" s="109" t="s">
        <v>760</v>
      </c>
      <c r="Q1261" s="109" t="s">
        <v>8266</v>
      </c>
      <c r="R1261" s="109" t="s">
        <v>80</v>
      </c>
      <c r="S1261" s="122" t="s">
        <v>5119</v>
      </c>
      <c r="T1261" s="31"/>
      <c r="U1261" s="109" t="str">
        <f t="shared" si="19"/>
        <v>39016: An NYPD officer had just finished a work shift when he noticed Hines with his gun trained on another man. The officer ordered him to drop his weapon, which started a shootout between the two. The officer was wounded with two bullets, Hines was fired at 11 times and mortally wounded, and the third man shot in the leg. http://gothamist.com/2006/10/27/cop_shot_in_for.php</v>
      </c>
      <c r="V1261" s="98"/>
      <c r="W1261" s="109">
        <v>1271.0999999999999</v>
      </c>
      <c r="X1261" s="109"/>
      <c r="Y1261" s="109"/>
      <c r="Z1261" s="109"/>
      <c r="AA1261" s="109"/>
      <c r="AB1261" s="109"/>
      <c r="AC1261" s="113"/>
      <c r="AD1261" s="29"/>
      <c r="AE1261" s="29"/>
      <c r="AF1261" s="29"/>
      <c r="AG1261" s="65"/>
    </row>
    <row r="1262" spans="1:33" ht="12">
      <c r="A1262" s="30">
        <v>41920</v>
      </c>
      <c r="B1262" s="109" t="s">
        <v>8267</v>
      </c>
      <c r="C1262" s="121">
        <v>28</v>
      </c>
      <c r="D1262" s="109" t="s">
        <v>23</v>
      </c>
      <c r="E1262" s="109" t="s">
        <v>82</v>
      </c>
      <c r="F1262" s="109"/>
      <c r="G1262" s="42">
        <v>39032</v>
      </c>
      <c r="H1262" s="109" t="s">
        <v>8268</v>
      </c>
      <c r="I1262" s="109" t="s">
        <v>151</v>
      </c>
      <c r="J1262" s="109" t="s">
        <v>152</v>
      </c>
      <c r="K1262" s="98" t="s">
        <v>8269</v>
      </c>
      <c r="L1262" s="109" t="s">
        <v>154</v>
      </c>
      <c r="M1262" s="109" t="s">
        <v>313</v>
      </c>
      <c r="N1262" s="109" t="s">
        <v>32</v>
      </c>
      <c r="O1262" s="109" t="s">
        <v>8270</v>
      </c>
      <c r="P1262" s="109" t="s">
        <v>760</v>
      </c>
      <c r="Q1262" s="109" t="s">
        <v>8271</v>
      </c>
      <c r="R1262" s="109" t="s">
        <v>80</v>
      </c>
      <c r="S1262" s="122" t="s">
        <v>5119</v>
      </c>
      <c r="T1262" s="31"/>
      <c r="U1262" s="109" t="str">
        <f t="shared" si="19"/>
        <v>39032: Police followed an SUV for running a red light. After a brief pursuit the vehicles arrived at a busy three-way intersection where the SUV stopped, the driver grabbed a handgun, and maneuvered back and forth in an attempt to escape. The SUV pinned one officer against a parked car. That officer fatally shot the driver, Butler. http://www.nytimes.com/2006/11/12/nyregion/12shootout.html?_r=0</v>
      </c>
      <c r="V1262" s="98"/>
      <c r="W1262" s="109">
        <v>1272.0999999999999</v>
      </c>
      <c r="X1262" s="109"/>
      <c r="Y1262" s="109"/>
      <c r="Z1262" s="109"/>
      <c r="AA1262" s="109"/>
      <c r="AB1262" s="109"/>
      <c r="AC1262" s="113"/>
      <c r="AD1262" s="29"/>
      <c r="AE1262" s="29"/>
      <c r="AF1262" s="29"/>
      <c r="AG1262" s="65"/>
    </row>
    <row r="1263" spans="1:33" ht="12">
      <c r="A1263" s="30">
        <v>41920</v>
      </c>
      <c r="B1263" s="109" t="s">
        <v>8272</v>
      </c>
      <c r="C1263" s="121">
        <v>21</v>
      </c>
      <c r="D1263" s="109" t="s">
        <v>23</v>
      </c>
      <c r="E1263" s="109" t="s">
        <v>82</v>
      </c>
      <c r="F1263" s="109"/>
      <c r="G1263" s="42">
        <v>38647</v>
      </c>
      <c r="H1263" s="109" t="s">
        <v>8273</v>
      </c>
      <c r="I1263" s="109" t="s">
        <v>151</v>
      </c>
      <c r="J1263" s="109" t="s">
        <v>152</v>
      </c>
      <c r="K1263" s="98" t="s">
        <v>5416</v>
      </c>
      <c r="L1263" s="109" t="s">
        <v>154</v>
      </c>
      <c r="M1263" s="109" t="s">
        <v>313</v>
      </c>
      <c r="N1263" s="109" t="s">
        <v>32</v>
      </c>
      <c r="O1263" s="109" t="s">
        <v>8274</v>
      </c>
      <c r="P1263" s="109" t="s">
        <v>760</v>
      </c>
      <c r="Q1263" s="109" t="s">
        <v>8275</v>
      </c>
      <c r="R1263" s="109" t="s">
        <v>80</v>
      </c>
      <c r="S1263" s="122" t="s">
        <v>5119</v>
      </c>
      <c r="T1263" s="31"/>
      <c r="U1263" s="109" t="str">
        <f t="shared" si="19"/>
        <v>38647: An early morning gun battle and pursuit that began at a neighborhood social club ended 10 blocks down the same street. Four NYPD plainsclothes officers had been called to a stabbing and chased a BMW. Perhaps 50 shots were fired leaving Green dead and his passenger, his uncle, in critical condition. http://www.nytimes.com/2005/10/23/nyregion/23shot.html</v>
      </c>
      <c r="V1263" s="98"/>
      <c r="W1263" s="109">
        <v>1273.0999999999999</v>
      </c>
      <c r="X1263" s="109"/>
      <c r="Y1263" s="109"/>
      <c r="Z1263" s="109"/>
      <c r="AA1263" s="109"/>
      <c r="AB1263" s="109"/>
      <c r="AC1263" s="113"/>
      <c r="AD1263" s="29"/>
      <c r="AE1263" s="29"/>
      <c r="AF1263" s="29"/>
      <c r="AG1263" s="65"/>
    </row>
    <row r="1264" spans="1:33" ht="12">
      <c r="A1264" s="30">
        <v>41920</v>
      </c>
      <c r="B1264" s="109" t="s">
        <v>8276</v>
      </c>
      <c r="C1264" s="121">
        <v>19</v>
      </c>
      <c r="D1264" s="109" t="s">
        <v>23</v>
      </c>
      <c r="E1264" s="109" t="s">
        <v>82</v>
      </c>
      <c r="F1264" s="109"/>
      <c r="G1264" s="42">
        <v>38336</v>
      </c>
      <c r="H1264" s="109" t="s">
        <v>8277</v>
      </c>
      <c r="I1264" s="109" t="s">
        <v>1474</v>
      </c>
      <c r="J1264" s="109" t="s">
        <v>152</v>
      </c>
      <c r="K1264" s="98" t="s">
        <v>8278</v>
      </c>
      <c r="L1264" s="109" t="s">
        <v>1474</v>
      </c>
      <c r="M1264" s="109" t="s">
        <v>313</v>
      </c>
      <c r="N1264" s="109" t="s">
        <v>32</v>
      </c>
      <c r="O1264" s="109" t="s">
        <v>8279</v>
      </c>
      <c r="P1264" s="109" t="s">
        <v>760</v>
      </c>
      <c r="Q1264" s="109" t="s">
        <v>8280</v>
      </c>
      <c r="R1264" s="109" t="s">
        <v>80</v>
      </c>
      <c r="S1264" s="122" t="s">
        <v>5119</v>
      </c>
      <c r="T1264" s="31"/>
      <c r="U1264" s="109" t="str">
        <f t="shared" si="19"/>
        <v>38336: An NYPD detective noticed and followed a man displaying a weapon into an apartment building. The man entered, turned on the second-story landing, and started shooting. The detective was wounded, and Duran shot to death. http://www.nysun.com/new-york/narcotics-detective-shot-19-year-old-killed/6370/</v>
      </c>
      <c r="V1264" s="98"/>
      <c r="W1264" s="109">
        <v>1274.0999999999999</v>
      </c>
      <c r="X1264" s="109"/>
      <c r="Y1264" s="109"/>
      <c r="Z1264" s="109"/>
      <c r="AA1264" s="109"/>
      <c r="AB1264" s="109"/>
      <c r="AC1264" s="113"/>
      <c r="AD1264" s="29"/>
      <c r="AE1264" s="29"/>
      <c r="AF1264" s="29"/>
      <c r="AG1264" s="65"/>
    </row>
    <row r="1265" spans="1:33" ht="12">
      <c r="A1265" s="30">
        <v>41920</v>
      </c>
      <c r="B1265" s="109" t="s">
        <v>8281</v>
      </c>
      <c r="C1265" s="121">
        <v>29</v>
      </c>
      <c r="D1265" s="109" t="s">
        <v>23</v>
      </c>
      <c r="E1265" s="109" t="s">
        <v>24</v>
      </c>
      <c r="F1265" s="109" t="s">
        <v>8282</v>
      </c>
      <c r="G1265" s="42">
        <v>39448</v>
      </c>
      <c r="H1265" s="109" t="s">
        <v>8283</v>
      </c>
      <c r="I1265" s="109" t="s">
        <v>151</v>
      </c>
      <c r="J1265" s="109" t="s">
        <v>152</v>
      </c>
      <c r="K1265" s="98" t="s">
        <v>7508</v>
      </c>
      <c r="L1265" s="109" t="s">
        <v>154</v>
      </c>
      <c r="M1265" s="109" t="s">
        <v>313</v>
      </c>
      <c r="N1265" s="109" t="s">
        <v>32</v>
      </c>
      <c r="O1265" s="109" t="s">
        <v>8284</v>
      </c>
      <c r="P1265" s="109" t="s">
        <v>760</v>
      </c>
      <c r="Q1265" s="109" t="s">
        <v>8285</v>
      </c>
      <c r="R1265" s="109" t="s">
        <v>80</v>
      </c>
      <c r="S1265" s="122" t="s">
        <v>5119</v>
      </c>
      <c r="T1265" s="31"/>
      <c r="U1265" s="109" t="str">
        <f t="shared" si="19"/>
        <v>39448: Three officers noticed Richardson leaving a bodega with a gun-shaped bulge in his pocket. Moving to detain him for questioning, Richardson trotted away and at one point turned towards officers with gun in hand. He was shot to death. Richardson was from Georgia and was on the FBI Most Wanted list. http://www.nysun.com/new-york/brooklyn-police-shooting-victim-was-on-fbi-most/68857/</v>
      </c>
      <c r="V1265" s="98"/>
      <c r="W1265" s="109">
        <v>1275.0999999999999</v>
      </c>
      <c r="X1265" s="109"/>
      <c r="Y1265" s="109"/>
      <c r="Z1265" s="109"/>
      <c r="AA1265" s="109"/>
      <c r="AB1265" s="109"/>
      <c r="AC1265" s="113"/>
      <c r="AD1265" s="29"/>
      <c r="AE1265" s="29"/>
      <c r="AF1265" s="29"/>
      <c r="AG1265" s="65"/>
    </row>
    <row r="1266" spans="1:33" ht="12">
      <c r="A1266" s="30">
        <v>41920</v>
      </c>
      <c r="B1266" s="109" t="s">
        <v>8286</v>
      </c>
      <c r="C1266" s="121">
        <v>5</v>
      </c>
      <c r="D1266" s="109" t="s">
        <v>23</v>
      </c>
      <c r="E1266" s="109" t="s">
        <v>24</v>
      </c>
      <c r="F1266" s="109" t="s">
        <v>8287</v>
      </c>
      <c r="G1266" s="42">
        <v>40022</v>
      </c>
      <c r="H1266" s="109" t="s">
        <v>8288</v>
      </c>
      <c r="I1266" s="109" t="s">
        <v>5502</v>
      </c>
      <c r="J1266" s="109" t="s">
        <v>152</v>
      </c>
      <c r="K1266" s="98" t="s">
        <v>8289</v>
      </c>
      <c r="L1266" s="109" t="s">
        <v>6330</v>
      </c>
      <c r="M1266" s="109" t="s">
        <v>6463</v>
      </c>
      <c r="N1266" s="109" t="s">
        <v>314</v>
      </c>
      <c r="O1266" s="109" t="s">
        <v>8290</v>
      </c>
      <c r="P1266" s="109" t="s">
        <v>760</v>
      </c>
      <c r="Q1266" s="109" t="s">
        <v>8291</v>
      </c>
      <c r="R1266" s="109" t="s">
        <v>80</v>
      </c>
      <c r="S1266" s="122" t="s">
        <v>5119</v>
      </c>
      <c r="T1266" s="31"/>
      <c r="U1266" s="109" t="str">
        <f t="shared" si="19"/>
        <v>40022: An unmarked police Jeep struck and killed 5-year-old Pugh as he crossed the street. http://www.newsday.com/upstate-ny-boy-dies-after-being-hit-by-police-suv-1.1334092</v>
      </c>
      <c r="V1266" s="98"/>
      <c r="W1266" s="109">
        <v>1276.0999999999999</v>
      </c>
      <c r="X1266" s="109"/>
      <c r="Y1266" s="109"/>
      <c r="Z1266" s="109"/>
      <c r="AA1266" s="109"/>
      <c r="AB1266" s="109"/>
      <c r="AC1266" s="113"/>
      <c r="AD1266" s="29"/>
      <c r="AE1266" s="29"/>
      <c r="AF1266" s="29"/>
      <c r="AG1266" s="65"/>
    </row>
    <row r="1267" spans="1:33" ht="12">
      <c r="A1267" s="30">
        <v>41920</v>
      </c>
      <c r="B1267" s="109" t="s">
        <v>8292</v>
      </c>
      <c r="C1267" s="121">
        <v>18</v>
      </c>
      <c r="D1267" s="109" t="s">
        <v>23</v>
      </c>
      <c r="E1267" s="109" t="s">
        <v>82</v>
      </c>
      <c r="F1267" s="109"/>
      <c r="G1267" s="42">
        <v>38976</v>
      </c>
      <c r="H1267" s="109" t="s">
        <v>8293</v>
      </c>
      <c r="I1267" s="109" t="s">
        <v>1479</v>
      </c>
      <c r="J1267" s="109" t="s">
        <v>152</v>
      </c>
      <c r="K1267" s="98" t="s">
        <v>8294</v>
      </c>
      <c r="L1267" s="109" t="s">
        <v>1481</v>
      </c>
      <c r="M1267" s="109" t="s">
        <v>313</v>
      </c>
      <c r="N1267" s="109" t="s">
        <v>32</v>
      </c>
      <c r="O1267" s="109" t="s">
        <v>8295</v>
      </c>
      <c r="P1267" s="109" t="s">
        <v>760</v>
      </c>
      <c r="Q1267" s="109" t="s">
        <v>8296</v>
      </c>
      <c r="R1267" s="109" t="s">
        <v>80</v>
      </c>
      <c r="S1267" s="122" t="s">
        <v>5119</v>
      </c>
      <c r="T1267" s="31"/>
      <c r="U1267" s="109" t="str">
        <f t="shared" si="19"/>
        <v>38976: Four officers responding to a "man with a gun" call at a housing project around 1 in the morning found four men who bolted from the scene. Mason was one of those four, chased a bit south on foot, and fatally shot him when he refused to surrender his weapon. Witnesses disputed the police account. http://nypost.com/2006/09/17/harlem-cop-kills-teen-in-gun-chase/</v>
      </c>
      <c r="V1267" s="98"/>
      <c r="W1267" s="109">
        <v>1277.0999999999999</v>
      </c>
      <c r="X1267" s="109"/>
      <c r="Y1267" s="109"/>
      <c r="Z1267" s="109"/>
      <c r="AA1267" s="109"/>
      <c r="AB1267" s="109"/>
      <c r="AC1267" s="113"/>
      <c r="AD1267" s="29"/>
      <c r="AE1267" s="29"/>
      <c r="AF1267" s="29"/>
      <c r="AG1267" s="65"/>
    </row>
    <row r="1268" spans="1:33" ht="12">
      <c r="A1268" s="30">
        <v>41920</v>
      </c>
      <c r="B1268" s="109" t="s">
        <v>8297</v>
      </c>
      <c r="C1268" s="121">
        <v>41</v>
      </c>
      <c r="D1268" s="109" t="s">
        <v>23</v>
      </c>
      <c r="E1268" s="109" t="s">
        <v>82</v>
      </c>
      <c r="F1268" s="109"/>
      <c r="G1268" s="42">
        <v>38056</v>
      </c>
      <c r="H1268" s="109" t="s">
        <v>8298</v>
      </c>
      <c r="I1268" s="109" t="s">
        <v>1479</v>
      </c>
      <c r="J1268" s="109" t="s">
        <v>152</v>
      </c>
      <c r="K1268" s="98" t="s">
        <v>5200</v>
      </c>
      <c r="L1268" s="109" t="s">
        <v>1481</v>
      </c>
      <c r="M1268" s="109" t="s">
        <v>313</v>
      </c>
      <c r="N1268" s="109" t="s">
        <v>32</v>
      </c>
      <c r="O1268" s="109" t="s">
        <v>8299</v>
      </c>
      <c r="P1268" s="109" t="s">
        <v>760</v>
      </c>
      <c r="Q1268" s="109" t="s">
        <v>8300</v>
      </c>
      <c r="R1268" s="109" t="s">
        <v>80</v>
      </c>
      <c r="S1268" s="122" t="s">
        <v>5119</v>
      </c>
      <c r="T1268" s="31"/>
      <c r="U1268" s="109" t="str">
        <f t="shared" si="19"/>
        <v>38056: A fierce struggle between Smalls and two officers responding to "a man with a gun" call resulted in Smalls being shot to death as he emerged from the elevator on the ground floor of a housing project. http://www.nydailynews.com/archives/news/gunman-killed-police-brawl-article-1.560477</v>
      </c>
      <c r="V1268" s="98"/>
      <c r="W1268" s="109">
        <v>1278.0999999999999</v>
      </c>
      <c r="X1268" s="109"/>
      <c r="Y1268" s="109"/>
      <c r="Z1268" s="109"/>
      <c r="AA1268" s="109"/>
      <c r="AB1268" s="109"/>
      <c r="AC1268" s="113"/>
      <c r="AD1268" s="29"/>
      <c r="AE1268" s="29"/>
      <c r="AF1268" s="29"/>
      <c r="AG1268" s="65"/>
    </row>
    <row r="1269" spans="1:33" ht="12">
      <c r="A1269" s="30">
        <v>41920</v>
      </c>
      <c r="B1269" s="109" t="s">
        <v>8301</v>
      </c>
      <c r="C1269" s="121">
        <v>26</v>
      </c>
      <c r="D1269" s="109" t="s">
        <v>23</v>
      </c>
      <c r="E1269" s="109" t="s">
        <v>173</v>
      </c>
      <c r="F1269" s="109" t="s">
        <v>8302</v>
      </c>
      <c r="G1269" s="42">
        <v>38907</v>
      </c>
      <c r="H1269" s="109" t="s">
        <v>8303</v>
      </c>
      <c r="I1269" s="109" t="s">
        <v>151</v>
      </c>
      <c r="J1269" s="109" t="s">
        <v>152</v>
      </c>
      <c r="K1269" s="98" t="s">
        <v>5988</v>
      </c>
      <c r="L1269" s="109" t="s">
        <v>154</v>
      </c>
      <c r="M1269" s="109" t="s">
        <v>313</v>
      </c>
      <c r="N1269" s="109" t="s">
        <v>314</v>
      </c>
      <c r="O1269" s="109" t="s">
        <v>8304</v>
      </c>
      <c r="P1269" s="109" t="s">
        <v>58</v>
      </c>
      <c r="Q1269" s="109" t="s">
        <v>8305</v>
      </c>
      <c r="R1269" s="109" t="s">
        <v>80</v>
      </c>
      <c r="S1269" s="122" t="s">
        <v>5119</v>
      </c>
      <c r="T1269" s="31"/>
      <c r="U1269" s="109" t="str">
        <f t="shared" si="19"/>
        <v>38907: Two NYPD officers chased a speeding Roman on his motorcycle, then watched as Roman clipped another vehicle he meant to pass. Roman was thrown from the bike into a building and suffered fatal injuries. A police surveillance video revealed that neither the police nor the clipped vehicle stopped. The DA chose not to press charges against the police and furthermore city attorneys moved to conceal the video from the public record. http://www.nydailynews.com/news/crime/2-cops-duck-rap-biker-death-article-1.220611</v>
      </c>
      <c r="V1269" s="98"/>
      <c r="W1269" s="109">
        <v>1279.0999999999999</v>
      </c>
      <c r="X1269" s="109"/>
      <c r="Y1269" s="109"/>
      <c r="Z1269" s="109"/>
      <c r="AA1269" s="109"/>
      <c r="AB1269" s="109"/>
      <c r="AC1269" s="113"/>
      <c r="AD1269" s="29"/>
      <c r="AE1269" s="29"/>
      <c r="AF1269" s="29"/>
      <c r="AG1269" s="65"/>
    </row>
    <row r="1270" spans="1:33" ht="12">
      <c r="A1270" s="30">
        <v>41920</v>
      </c>
      <c r="B1270" s="109" t="s">
        <v>8306</v>
      </c>
      <c r="C1270" s="121">
        <v>26</v>
      </c>
      <c r="D1270" s="109" t="s">
        <v>23</v>
      </c>
      <c r="E1270" s="109" t="s">
        <v>24</v>
      </c>
      <c r="F1270" s="109" t="s">
        <v>8307</v>
      </c>
      <c r="G1270" s="42">
        <v>40920</v>
      </c>
      <c r="H1270" s="109" t="s">
        <v>8308</v>
      </c>
      <c r="I1270" s="109" t="s">
        <v>151</v>
      </c>
      <c r="J1270" s="109" t="s">
        <v>152</v>
      </c>
      <c r="K1270" s="98" t="s">
        <v>5416</v>
      </c>
      <c r="L1270" s="109" t="s">
        <v>154</v>
      </c>
      <c r="M1270" s="109" t="s">
        <v>313</v>
      </c>
      <c r="N1270" s="109" t="s">
        <v>32</v>
      </c>
      <c r="O1270" s="109" t="s">
        <v>8309</v>
      </c>
      <c r="P1270" s="109" t="s">
        <v>760</v>
      </c>
      <c r="Q1270" s="109" t="s">
        <v>8310</v>
      </c>
      <c r="R1270" s="109" t="s">
        <v>80</v>
      </c>
      <c r="S1270" s="122" t="s">
        <v>5119</v>
      </c>
      <c r="T1270" s="31"/>
      <c r="U1270" s="109" t="str">
        <f t="shared" si="19"/>
        <v>40920: Brown was killed by police in his own home due to a miscommunication. Police, Brown and Brown's brother were jointly trying to catch two reported burglars. An officer seeing Brown with gun in hand mistook him for one of the criminals and shot him dead. The family filed a $10M wrongful-death suit against the city. http://nydailynews.com/new-york/cops-kill-armed-brooklyn-man-girlfriend-victim-investigating-break-in-home-article-1.1005646</v>
      </c>
      <c r="V1270" s="98"/>
      <c r="W1270" s="109">
        <v>1280.0999999999999</v>
      </c>
      <c r="X1270" s="109"/>
      <c r="Y1270" s="109"/>
      <c r="Z1270" s="109"/>
      <c r="AA1270" s="109"/>
      <c r="AB1270" s="109"/>
      <c r="AC1270" s="113"/>
      <c r="AD1270" s="29"/>
      <c r="AE1270" s="29"/>
      <c r="AF1270" s="29"/>
      <c r="AG1270" s="65"/>
    </row>
    <row r="1271" spans="1:33" ht="12">
      <c r="A1271" s="30">
        <v>41920</v>
      </c>
      <c r="B1271" s="109" t="s">
        <v>8311</v>
      </c>
      <c r="C1271" s="121">
        <v>19</v>
      </c>
      <c r="D1271" s="109" t="s">
        <v>91</v>
      </c>
      <c r="E1271" s="109" t="s">
        <v>40</v>
      </c>
      <c r="F1271" s="109" t="s">
        <v>8312</v>
      </c>
      <c r="G1271" s="42">
        <v>38933</v>
      </c>
      <c r="H1271" s="109" t="s">
        <v>8313</v>
      </c>
      <c r="I1271" s="109" t="s">
        <v>964</v>
      </c>
      <c r="J1271" s="109" t="s">
        <v>85</v>
      </c>
      <c r="K1271" s="98" t="s">
        <v>965</v>
      </c>
      <c r="L1271" s="109" t="s">
        <v>404</v>
      </c>
      <c r="M1271" s="109" t="s">
        <v>966</v>
      </c>
      <c r="N1271" s="109" t="s">
        <v>32</v>
      </c>
      <c r="O1271" s="109" t="s">
        <v>8314</v>
      </c>
      <c r="P1271" s="109" t="s">
        <v>58</v>
      </c>
      <c r="Q1271" s="109" t="s">
        <v>8315</v>
      </c>
      <c r="R1271" s="109" t="s">
        <v>36</v>
      </c>
      <c r="S1271" s="122" t="s">
        <v>8316</v>
      </c>
      <c r="T1271" s="31"/>
      <c r="U1271" s="109" t="str">
        <f t="shared" si="19"/>
        <v>38933: Two police responded to a call of a young woman with a pocket knife acting strangely. They told her to drop it but she lunged at them. They shot her twice in the chest and she died at the hospital. Later, it was found that she was distraught over allegedly having been drugged and raped the night before. http://articles.latimes.com/2006/aug/26/local/me-copshooting26</v>
      </c>
      <c r="V1271" s="98"/>
      <c r="W1271" s="109">
        <v>1281.0999999999999</v>
      </c>
      <c r="X1271" s="109"/>
      <c r="Y1271" s="109"/>
      <c r="Z1271" s="109"/>
      <c r="AA1271" s="109"/>
      <c r="AB1271" s="109"/>
      <c r="AC1271" s="113"/>
      <c r="AD1271" s="29"/>
      <c r="AE1271" s="29"/>
      <c r="AF1271" s="29"/>
      <c r="AG1271" s="65"/>
    </row>
    <row r="1272" spans="1:33" ht="12">
      <c r="A1272" s="30">
        <v>41920</v>
      </c>
      <c r="B1272" s="109" t="s">
        <v>8317</v>
      </c>
      <c r="C1272" s="121">
        <v>19</v>
      </c>
      <c r="D1272" s="109" t="s">
        <v>23</v>
      </c>
      <c r="E1272" s="109" t="s">
        <v>24</v>
      </c>
      <c r="F1272" s="109"/>
      <c r="G1272" s="42">
        <v>41234</v>
      </c>
      <c r="H1272" s="109" t="s">
        <v>8318</v>
      </c>
      <c r="I1272" s="109" t="s">
        <v>1712</v>
      </c>
      <c r="J1272" s="109" t="s">
        <v>1304</v>
      </c>
      <c r="K1272" s="98" t="s">
        <v>8319</v>
      </c>
      <c r="L1272" s="109" t="s">
        <v>1714</v>
      </c>
      <c r="M1272" s="109" t="s">
        <v>3480</v>
      </c>
      <c r="N1272" s="109" t="s">
        <v>32</v>
      </c>
      <c r="O1272" s="109" t="s">
        <v>8320</v>
      </c>
      <c r="P1272" s="109"/>
      <c r="Q1272" s="109" t="s">
        <v>8321</v>
      </c>
      <c r="R1272" s="109" t="s">
        <v>80</v>
      </c>
      <c r="S1272" s="122">
        <v>172.3</v>
      </c>
      <c r="T1272" s="31"/>
      <c r="U1272" s="109" t="str">
        <f t="shared" si="19"/>
        <v>41234: Police follow and corner a car containing deceased and a man who sold an undercover office heroin. The deceased allegedly fired one shot at officers. Officer shot the deceased 4 times, including once in the head. Dashboard camera "malfunctioned" during the shooting. http://www.wcpo.com/news/local-news/lawsuit-filed-against-police-officers-in-avondale-shooting-death</v>
      </c>
      <c r="V1272" s="98"/>
      <c r="W1272" s="109">
        <v>1283.0999999999999</v>
      </c>
      <c r="X1272" s="109"/>
      <c r="Y1272" s="109"/>
      <c r="Z1272" s="109"/>
      <c r="AA1272" s="109"/>
      <c r="AB1272" s="109"/>
      <c r="AC1272" s="113"/>
      <c r="AD1272" s="29"/>
      <c r="AE1272" s="29"/>
      <c r="AF1272" s="29"/>
      <c r="AG1272" s="65"/>
    </row>
    <row r="1273" spans="1:33" ht="12">
      <c r="A1273" s="30">
        <v>41920</v>
      </c>
      <c r="B1273" s="109" t="s">
        <v>8322</v>
      </c>
      <c r="C1273" s="121">
        <v>28</v>
      </c>
      <c r="D1273" s="109" t="s">
        <v>23</v>
      </c>
      <c r="E1273" s="109" t="s">
        <v>82</v>
      </c>
      <c r="F1273" s="109"/>
      <c r="G1273" s="42">
        <v>41905</v>
      </c>
      <c r="H1273" s="109" t="s">
        <v>8323</v>
      </c>
      <c r="I1273" s="109" t="s">
        <v>1756</v>
      </c>
      <c r="J1273" s="109" t="s">
        <v>1757</v>
      </c>
      <c r="K1273" s="98" t="s">
        <v>8324</v>
      </c>
      <c r="L1273" s="109" t="s">
        <v>491</v>
      </c>
      <c r="M1273" s="109" t="s">
        <v>5923</v>
      </c>
      <c r="N1273" s="109" t="s">
        <v>32</v>
      </c>
      <c r="O1273" s="109" t="s">
        <v>8325</v>
      </c>
      <c r="P1273" s="109" t="s">
        <v>323</v>
      </c>
      <c r="Q1273" s="109" t="s">
        <v>8326</v>
      </c>
      <c r="R1273" s="109" t="s">
        <v>80</v>
      </c>
      <c r="S1273" s="122" t="s">
        <v>8327</v>
      </c>
      <c r="T1273" s="31"/>
      <c r="U1273" s="109" t="str">
        <f t="shared" si="19"/>
        <v>41905: An officer responding to a domestic disturbance call found Jolley and his fiance arguing loudly outside their apartment. Jolley allegedly pointed a handgun at the officer, causing him to fatally shoot Jolley. http://www.wdrb.com/story/26600585/officer-involved-shooting-in-west-louisville</v>
      </c>
      <c r="V1273" s="98"/>
      <c r="W1273" s="109">
        <v>1284.0999999999999</v>
      </c>
      <c r="X1273" s="109"/>
      <c r="Y1273" s="109"/>
      <c r="Z1273" s="109"/>
      <c r="AA1273" s="109"/>
      <c r="AB1273" s="109"/>
      <c r="AC1273" s="113"/>
      <c r="AD1273" s="29"/>
      <c r="AE1273" s="29"/>
      <c r="AF1273" s="29"/>
      <c r="AG1273" s="65"/>
    </row>
    <row r="1274" spans="1:33" ht="12">
      <c r="A1274" s="30">
        <v>41921</v>
      </c>
      <c r="B1274" s="109" t="s">
        <v>8328</v>
      </c>
      <c r="C1274" s="121">
        <v>34</v>
      </c>
      <c r="D1274" s="109" t="s">
        <v>23</v>
      </c>
      <c r="E1274" s="109" t="s">
        <v>82</v>
      </c>
      <c r="F1274" s="109"/>
      <c r="G1274" s="42">
        <v>41909</v>
      </c>
      <c r="H1274" s="109" t="s">
        <v>8329</v>
      </c>
      <c r="I1274" s="109" t="s">
        <v>7131</v>
      </c>
      <c r="J1274" s="109" t="s">
        <v>223</v>
      </c>
      <c r="K1274" s="98" t="s">
        <v>8330</v>
      </c>
      <c r="L1274" s="109" t="s">
        <v>500</v>
      </c>
      <c r="M1274" s="109" t="s">
        <v>1345</v>
      </c>
      <c r="N1274" s="109" t="s">
        <v>32</v>
      </c>
      <c r="O1274" s="109" t="s">
        <v>8331</v>
      </c>
      <c r="P1274" s="109" t="s">
        <v>760</v>
      </c>
      <c r="Q1274" s="109" t="s">
        <v>8332</v>
      </c>
      <c r="R1274" s="109" t="s">
        <v>80</v>
      </c>
      <c r="S1274" s="122" t="s">
        <v>5119</v>
      </c>
      <c r="T1274" s="31"/>
      <c r="U1274" s="109" t="str">
        <f t="shared" si="19"/>
        <v>41909: A state police tactical team found Gerken along Route 116 carrying a knife and acting erratically. A standoff reportedly lasted from mid-morning through about 6 p.m. One of the troopers suffered a superficial knife wound. Gerken was shot dead. http://bangordailynews.com/2014/09/27/news/bangor/game-warden-stabbed-in-standoff-in-chester-sheriff-says/</v>
      </c>
      <c r="V1274" s="98"/>
      <c r="W1274" s="109">
        <v>1285.0999999999999</v>
      </c>
      <c r="X1274" s="109"/>
      <c r="Y1274" s="109"/>
      <c r="Z1274" s="109"/>
      <c r="AA1274" s="109"/>
      <c r="AB1274" s="109"/>
      <c r="AC1274" s="113"/>
      <c r="AD1274" s="29"/>
      <c r="AE1274" s="29"/>
      <c r="AF1274" s="29"/>
      <c r="AG1274" s="65"/>
    </row>
    <row r="1275" spans="1:33" ht="12">
      <c r="A1275" s="30">
        <v>41921</v>
      </c>
      <c r="B1275" s="109" t="s">
        <v>8333</v>
      </c>
      <c r="C1275" s="121"/>
      <c r="D1275" s="109" t="s">
        <v>23</v>
      </c>
      <c r="E1275" s="109" t="s">
        <v>82</v>
      </c>
      <c r="F1275" s="109"/>
      <c r="G1275" s="42">
        <v>41919</v>
      </c>
      <c r="H1275" s="109" t="s">
        <v>8334</v>
      </c>
      <c r="I1275" s="109" t="s">
        <v>8335</v>
      </c>
      <c r="J1275" s="109" t="s">
        <v>44</v>
      </c>
      <c r="K1275" s="98" t="s">
        <v>8336</v>
      </c>
      <c r="L1275" s="109" t="s">
        <v>455</v>
      </c>
      <c r="M1275" s="109" t="s">
        <v>8337</v>
      </c>
      <c r="N1275" s="109" t="s">
        <v>32</v>
      </c>
      <c r="O1275" s="109" t="s">
        <v>8338</v>
      </c>
      <c r="P1275" s="109" t="s">
        <v>323</v>
      </c>
      <c r="Q1275" s="109" t="s">
        <v>8339</v>
      </c>
      <c r="R1275" s="109" t="s">
        <v>36</v>
      </c>
      <c r="S1275" s="122" t="s">
        <v>8340</v>
      </c>
      <c r="T1275" s="31"/>
      <c r="U1275" s="109" t="str">
        <f t="shared" si="19"/>
        <v>41919: Suspect drover in gray minivan to Huntsville PD station on Wheeler Avenue and rammed and patrol car with an on-duty officer inside. Both drivers exited vehicle. Officer claims suspect lunged at him with a knife and ignored commands to drop the knife. Officers shot the suspect, who later died at Huntsville Hospital of his injuries. http://www.al.com/news/huntsville/index.ssf/2014/10/officer-involved_shooting_at_m.html#incart_2box</v>
      </c>
      <c r="V1275" s="98"/>
      <c r="W1275" s="109">
        <v>1286.0999999999999</v>
      </c>
      <c r="X1275" s="109"/>
      <c r="Y1275" s="109"/>
      <c r="Z1275" s="109"/>
      <c r="AA1275" s="109"/>
      <c r="AB1275" s="109"/>
      <c r="AC1275" s="113"/>
      <c r="AD1275" s="29"/>
      <c r="AE1275" s="29"/>
      <c r="AF1275" s="29"/>
      <c r="AG1275" s="65"/>
    </row>
    <row r="1276" spans="1:33" ht="12">
      <c r="A1276" s="30">
        <v>41921</v>
      </c>
      <c r="B1276" s="109" t="s">
        <v>8341</v>
      </c>
      <c r="C1276" s="121">
        <v>33</v>
      </c>
      <c r="D1276" s="109" t="s">
        <v>23</v>
      </c>
      <c r="E1276" s="109" t="s">
        <v>173</v>
      </c>
      <c r="F1276" s="109" t="s">
        <v>8342</v>
      </c>
      <c r="G1276" s="42">
        <v>41258</v>
      </c>
      <c r="H1276" s="109" t="s">
        <v>8343</v>
      </c>
      <c r="I1276" s="109" t="s">
        <v>354</v>
      </c>
      <c r="J1276" s="109" t="s">
        <v>44</v>
      </c>
      <c r="K1276" s="98" t="s">
        <v>8344</v>
      </c>
      <c r="L1276" s="109" t="s">
        <v>491</v>
      </c>
      <c r="M1276" s="109" t="s">
        <v>5308</v>
      </c>
      <c r="N1276" s="109" t="s">
        <v>32</v>
      </c>
      <c r="O1276" s="109" t="s">
        <v>8345</v>
      </c>
      <c r="P1276" s="109" t="s">
        <v>760</v>
      </c>
      <c r="Q1276" s="109" t="s">
        <v>8346</v>
      </c>
      <c r="R1276" s="109" t="s">
        <v>36</v>
      </c>
      <c r="S1276" s="122" t="s">
        <v>8340</v>
      </c>
      <c r="T1276" s="31"/>
      <c r="U1276" s="109" t="str">
        <f t="shared" si="19"/>
        <v>41258: Moya was shot multiple times by police in the town of Oxford, east of Birmingham, as he stepped from a hijacked car that struck another vehicle. A short distance away before he was killed, Moya had exchanged gunfire with other police after crashing his initial getaway car, leaving one officer critically injured. The pursuit was triggered by a triple slaying Moya was suspected of committing at a trailer home earlier in the morning in Cleburne County, AL, near the Georgia state line. http://www.stabroeknews.com/2012/archives/12/16/man-with-assault-rifle-shot-dead-by-police-after-alabama-triple-murder/</v>
      </c>
      <c r="V1276" s="98"/>
      <c r="W1276" s="109">
        <v>1287.0999999999999</v>
      </c>
      <c r="X1276" s="109"/>
      <c r="Y1276" s="109"/>
      <c r="Z1276" s="109"/>
      <c r="AA1276" s="109"/>
      <c r="AB1276" s="109"/>
      <c r="AC1276" s="113"/>
      <c r="AD1276" s="29"/>
      <c r="AE1276" s="29"/>
      <c r="AF1276" s="29"/>
      <c r="AG1276" s="65"/>
    </row>
    <row r="1277" spans="1:33" ht="12">
      <c r="A1277" s="30">
        <v>41921</v>
      </c>
      <c r="B1277" s="109" t="s">
        <v>8347</v>
      </c>
      <c r="C1277" s="121">
        <v>61</v>
      </c>
      <c r="D1277" s="109" t="s">
        <v>23</v>
      </c>
      <c r="E1277" s="109" t="s">
        <v>40</v>
      </c>
      <c r="F1277" s="109"/>
      <c r="G1277" s="42">
        <v>40799</v>
      </c>
      <c r="H1277" s="109" t="s">
        <v>8348</v>
      </c>
      <c r="I1277" s="109" t="s">
        <v>354</v>
      </c>
      <c r="J1277" s="109" t="s">
        <v>44</v>
      </c>
      <c r="K1277" s="98" t="s">
        <v>355</v>
      </c>
      <c r="L1277" s="109" t="s">
        <v>491</v>
      </c>
      <c r="M1277" s="109" t="s">
        <v>5308</v>
      </c>
      <c r="N1277" s="109" t="s">
        <v>32</v>
      </c>
      <c r="O1277" s="109" t="s">
        <v>8349</v>
      </c>
      <c r="P1277" s="109" t="s">
        <v>760</v>
      </c>
      <c r="Q1277" s="109" t="s">
        <v>8350</v>
      </c>
      <c r="R1277" s="109" t="s">
        <v>36</v>
      </c>
      <c r="S1277" s="122" t="s">
        <v>8340</v>
      </c>
      <c r="T1277" s="31"/>
      <c r="U1277" s="109" t="str">
        <f t="shared" si="19"/>
        <v>40799: Oxford police responded to a 911 hang up call at the Reaves home, and discovered a minor domestic incident between "Donny" Reaves and his wife (arguing). Mrs. Reaves says she told police the antique .22 handgun her husband had was not loaded. The family contends police did not give the deceased, a Navy Veteran and cancer survivor, a warning to drop his gun. Instead, police officers fired on Reaves with high-powered rifles. "They did exactly what they were supposed to do. I'm not a politically correct person, but if you point a gun at a police officer, you should expect to be shot, plain and simple," said Oxford chief of Police Bill Partridge. " We're not going check to see if there are bullets." http://www.abc3340.com/story/15465407/police-shooting-leaves-man-dead</v>
      </c>
      <c r="V1277" s="98"/>
      <c r="W1277" s="109">
        <v>1288.0999999999999</v>
      </c>
      <c r="X1277" s="109"/>
      <c r="Y1277" s="109"/>
      <c r="Z1277" s="109"/>
      <c r="AA1277" s="109"/>
      <c r="AB1277" s="109"/>
      <c r="AC1277" s="113"/>
      <c r="AD1277" s="29"/>
      <c r="AE1277" s="29"/>
      <c r="AF1277" s="29"/>
      <c r="AG1277" s="65"/>
    </row>
    <row r="1278" spans="1:33" ht="12">
      <c r="A1278" s="30">
        <v>41921</v>
      </c>
      <c r="B1278" s="109" t="s">
        <v>8351</v>
      </c>
      <c r="C1278" s="121">
        <v>24</v>
      </c>
      <c r="D1278" s="109" t="s">
        <v>23</v>
      </c>
      <c r="E1278" s="109" t="s">
        <v>24</v>
      </c>
      <c r="F1278" s="109" t="s">
        <v>8352</v>
      </c>
      <c r="G1278" s="42">
        <v>40942</v>
      </c>
      <c r="H1278" s="109" t="s">
        <v>8353</v>
      </c>
      <c r="I1278" s="109" t="s">
        <v>43</v>
      </c>
      <c r="J1278" s="109" t="s">
        <v>44</v>
      </c>
      <c r="K1278" s="98" t="s">
        <v>8354</v>
      </c>
      <c r="L1278" s="109" t="s">
        <v>43</v>
      </c>
      <c r="M1278" s="109" t="s">
        <v>8355</v>
      </c>
      <c r="N1278" s="109" t="s">
        <v>32</v>
      </c>
      <c r="O1278" s="109" t="s">
        <v>8356</v>
      </c>
      <c r="P1278" s="109" t="s">
        <v>58</v>
      </c>
      <c r="Q1278" s="109" t="s">
        <v>8357</v>
      </c>
      <c r="R1278" s="109" t="s">
        <v>36</v>
      </c>
      <c r="S1278" s="122" t="s">
        <v>8340</v>
      </c>
      <c r="T1278" s="31"/>
      <c r="U1278" s="109" t="str">
        <f t="shared" si="19"/>
        <v>40942: The incident began around 3:50 p.m. as Officer Steven Green transported Lawrence to the Mobile County Metro Jail for booking on a robbery charge. Lawrence stabbed Green, then fled in the officer's patrol car. A second officer, Mark Johnson, gave chase and was shot in the arm during the pursuit. A standoff ensured in the residential area street and Lawrence exchanged gunfire with the two officers before being fatally shot by Green. In Oct. 2013, a Mobile Co Grand Jury ruled the shooting was justified and cleared Green of any wrongdoing. http://www.reuters.com/article/2012/02/04/us-alabama-police-shooting-idUSTRE81301N20120204</v>
      </c>
      <c r="V1278" s="98"/>
      <c r="W1278" s="109">
        <v>1289.0999999999999</v>
      </c>
      <c r="X1278" s="109"/>
      <c r="Y1278" s="109"/>
      <c r="Z1278" s="109"/>
      <c r="AA1278" s="109"/>
      <c r="AB1278" s="109"/>
      <c r="AC1278" s="113"/>
      <c r="AD1278" s="29"/>
      <c r="AE1278" s="29"/>
      <c r="AF1278" s="29"/>
      <c r="AG1278" s="65"/>
    </row>
    <row r="1279" spans="1:33" ht="12">
      <c r="A1279" s="30">
        <v>41921</v>
      </c>
      <c r="B1279" s="109" t="s">
        <v>8358</v>
      </c>
      <c r="C1279" s="121">
        <v>17</v>
      </c>
      <c r="D1279" s="109" t="s">
        <v>23</v>
      </c>
      <c r="E1279" s="109" t="s">
        <v>40</v>
      </c>
      <c r="F1279" s="109" t="s">
        <v>8359</v>
      </c>
      <c r="G1279" s="42">
        <v>41215</v>
      </c>
      <c r="H1279" s="109" t="s">
        <v>8360</v>
      </c>
      <c r="I1279" s="109" t="s">
        <v>8361</v>
      </c>
      <c r="J1279" s="109" t="s">
        <v>1084</v>
      </c>
      <c r="K1279" s="98" t="s">
        <v>8362</v>
      </c>
      <c r="L1279" s="109" t="s">
        <v>8361</v>
      </c>
      <c r="M1279" s="109" t="s">
        <v>8363</v>
      </c>
      <c r="N1279" s="109" t="s">
        <v>32</v>
      </c>
      <c r="O1279" s="109" t="s">
        <v>8364</v>
      </c>
      <c r="P1279" s="109" t="s">
        <v>58</v>
      </c>
      <c r="Q1279" s="109" t="s">
        <v>8365</v>
      </c>
      <c r="R1279" s="109" t="s">
        <v>219</v>
      </c>
      <c r="S1279" s="122" t="s">
        <v>8366</v>
      </c>
      <c r="T1279" s="31"/>
      <c r="U1279" s="109" t="str">
        <f t="shared" si="19"/>
        <v>41215: Distraught Teen, Evan had assaulted Mom and Neighbor and took mothers car without permission. Evan was contained in his residence when Stafford Deputies entered and shot Evan after unnecessarily escalating the situation through taunts and failure to coordinate with other responders. Deputies fired shots despite others being present in other residences within same structure. http://potomaclocal.com/2012/12/11/2-others-inside-home-when-police-shot-teen-dead/</v>
      </c>
      <c r="V1279" s="98"/>
      <c r="W1279" s="109">
        <v>1290.0999999999999</v>
      </c>
      <c r="X1279" s="109"/>
      <c r="Y1279" s="109"/>
      <c r="Z1279" s="109"/>
      <c r="AA1279" s="109"/>
      <c r="AB1279" s="109"/>
      <c r="AC1279" s="113"/>
      <c r="AD1279" s="29"/>
      <c r="AE1279" s="29"/>
      <c r="AF1279" s="29"/>
      <c r="AG1279" s="65"/>
    </row>
    <row r="1280" spans="1:33" ht="12">
      <c r="A1280" s="30" t="s">
        <v>8367</v>
      </c>
      <c r="B1280" s="109" t="s">
        <v>4728</v>
      </c>
      <c r="C1280" s="121"/>
      <c r="D1280" s="109" t="s">
        <v>23</v>
      </c>
      <c r="E1280" s="109"/>
      <c r="F1280" s="109"/>
      <c r="G1280" s="42">
        <v>41704</v>
      </c>
      <c r="H1280" s="109" t="s">
        <v>8368</v>
      </c>
      <c r="I1280" s="109" t="s">
        <v>347</v>
      </c>
      <c r="J1280" s="109" t="s">
        <v>213</v>
      </c>
      <c r="K1280" s="98" t="s">
        <v>8369</v>
      </c>
      <c r="L1280" s="109" t="s">
        <v>819</v>
      </c>
      <c r="M1280" s="109" t="s">
        <v>829</v>
      </c>
      <c r="N1280" s="109" t="s">
        <v>32</v>
      </c>
      <c r="O1280" s="109" t="s">
        <v>8370</v>
      </c>
      <c r="P1280" s="109" t="s">
        <v>760</v>
      </c>
      <c r="Q1280" s="109" t="s">
        <v>8371</v>
      </c>
      <c r="R1280" s="109" t="s">
        <v>80</v>
      </c>
      <c r="S1280" s="122" t="s">
        <v>7722</v>
      </c>
      <c r="T1280" s="31"/>
      <c r="U1280" s="109" t="str">
        <f t="shared" si="19"/>
        <v>41704: An off-duty Houston Police officer awoke to find three men breaking into his house, and began firing toward them and then chasing the three. One of the burglars pointed a handgun at the officer, causing the officer to fatally shoot the man. http://www.chron.com/news/houston-texas/houston/article/Off-duty-officer-shoots-burglary-suspect-in-north-5293756.php</v>
      </c>
      <c r="V1280" s="98"/>
      <c r="W1280" s="109">
        <v>1291.0999999999999</v>
      </c>
      <c r="X1280" s="109"/>
      <c r="Y1280" s="109"/>
      <c r="Z1280" s="109"/>
      <c r="AA1280" s="109"/>
      <c r="AB1280" s="109"/>
      <c r="AC1280" s="113"/>
      <c r="AD1280" s="29"/>
      <c r="AE1280" s="29"/>
      <c r="AF1280" s="29"/>
      <c r="AG1280" s="65"/>
    </row>
    <row r="1281" spans="1:33" ht="12">
      <c r="A1281" s="30" t="s">
        <v>8372</v>
      </c>
      <c r="B1281" s="109" t="s">
        <v>8373</v>
      </c>
      <c r="C1281" s="121">
        <v>55</v>
      </c>
      <c r="D1281" s="109" t="s">
        <v>23</v>
      </c>
      <c r="E1281" s="109" t="s">
        <v>40</v>
      </c>
      <c r="F1281" s="109" t="s">
        <v>8374</v>
      </c>
      <c r="G1281" s="42">
        <v>41704</v>
      </c>
      <c r="H1281" s="109" t="s">
        <v>8375</v>
      </c>
      <c r="I1281" s="109" t="s">
        <v>8376</v>
      </c>
      <c r="J1281" s="109" t="s">
        <v>1128</v>
      </c>
      <c r="K1281" s="98" t="s">
        <v>8377</v>
      </c>
      <c r="L1281" s="109" t="s">
        <v>8378</v>
      </c>
      <c r="M1281" s="109" t="s">
        <v>8379</v>
      </c>
      <c r="N1281" s="109" t="s">
        <v>32</v>
      </c>
      <c r="O1281" s="109" t="s">
        <v>8380</v>
      </c>
      <c r="P1281" s="109" t="s">
        <v>760</v>
      </c>
      <c r="Q1281" s="109" t="s">
        <v>8381</v>
      </c>
      <c r="R1281" s="109" t="s">
        <v>100</v>
      </c>
      <c r="S1281" s="122" t="s">
        <v>7722</v>
      </c>
      <c r="T1281" s="31"/>
      <c r="U1281" s="109" t="str">
        <f t="shared" si="19"/>
        <v>41704: 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 http://www.wate.com/story/24911343/suicide-call-turns-into-shots-fired-on-officers</v>
      </c>
      <c r="V1281" s="98"/>
      <c r="W1281" s="109">
        <v>1292.0999999999999</v>
      </c>
      <c r="X1281" s="109"/>
      <c r="Y1281" s="109"/>
      <c r="Z1281" s="109"/>
      <c r="AA1281" s="109"/>
      <c r="AB1281" s="109"/>
      <c r="AC1281" s="113"/>
      <c r="AD1281" s="29"/>
      <c r="AE1281" s="29"/>
      <c r="AF1281" s="29"/>
      <c r="AG1281" s="65"/>
    </row>
    <row r="1282" spans="1:33" ht="12">
      <c r="A1282" s="30" t="s">
        <v>8382</v>
      </c>
      <c r="B1282" s="109" t="s">
        <v>8383</v>
      </c>
      <c r="C1282" s="121">
        <v>97</v>
      </c>
      <c r="D1282" s="109" t="s">
        <v>91</v>
      </c>
      <c r="E1282" s="109" t="s">
        <v>40</v>
      </c>
      <c r="F1282" s="109" t="s">
        <v>8384</v>
      </c>
      <c r="G1282" s="42">
        <v>41703</v>
      </c>
      <c r="H1282" s="109" t="s">
        <v>8385</v>
      </c>
      <c r="I1282" s="109" t="s">
        <v>8386</v>
      </c>
      <c r="J1282" s="109" t="s">
        <v>28</v>
      </c>
      <c r="K1282" s="98" t="s">
        <v>8387</v>
      </c>
      <c r="L1282" s="109" t="s">
        <v>5746</v>
      </c>
      <c r="M1282" s="109" t="s">
        <v>8388</v>
      </c>
      <c r="N1282" s="109" t="s">
        <v>314</v>
      </c>
      <c r="O1282" s="109" t="s">
        <v>8389</v>
      </c>
      <c r="P1282" s="109" t="s">
        <v>760</v>
      </c>
      <c r="Q1282" s="109" t="s">
        <v>8390</v>
      </c>
      <c r="R1282" s="109" t="s">
        <v>80</v>
      </c>
      <c r="S1282" s="122" t="s">
        <v>7722</v>
      </c>
      <c r="T1282" s="31"/>
      <c r="U1282" s="109" t="str">
        <f t="shared" ref="U1282:U1345" si="20">CONCATENATE(G1282, ": ", O1282, " ", Q1282)</f>
        <v>41703: McEwen was hit by a Florida Highway Patrol vehicle as the trooper was pulling into a parking lot. McEwen died the next day in a nearby hospital. http://newsdaytonabeach.com/97-year-old-woman-in-hospital-after-fhp-trooper-hits-her-with-car/</v>
      </c>
      <c r="V1282" s="98"/>
      <c r="W1282" s="109">
        <v>1293.0999999999999</v>
      </c>
      <c r="X1282" s="109"/>
      <c r="Y1282" s="109"/>
      <c r="Z1282" s="109"/>
      <c r="AA1282" s="109"/>
      <c r="AB1282" s="109"/>
      <c r="AC1282" s="113"/>
      <c r="AD1282" s="29"/>
      <c r="AE1282" s="29"/>
      <c r="AF1282" s="29"/>
      <c r="AG1282" s="65"/>
    </row>
    <row r="1283" spans="1:33" ht="12">
      <c r="A1283" s="30" t="s">
        <v>8391</v>
      </c>
      <c r="B1283" s="109" t="s">
        <v>8392</v>
      </c>
      <c r="C1283" s="121">
        <v>47</v>
      </c>
      <c r="D1283" s="109" t="s">
        <v>23</v>
      </c>
      <c r="E1283" s="109" t="s">
        <v>40</v>
      </c>
      <c r="F1283" s="109" t="s">
        <v>8393</v>
      </c>
      <c r="G1283" s="42">
        <v>41704</v>
      </c>
      <c r="H1283" s="109" t="s">
        <v>8394</v>
      </c>
      <c r="I1283" s="109" t="s">
        <v>1714</v>
      </c>
      <c r="J1283" s="109" t="s">
        <v>5461</v>
      </c>
      <c r="K1283" s="98" t="s">
        <v>8395</v>
      </c>
      <c r="L1283" s="109" t="s">
        <v>8396</v>
      </c>
      <c r="M1283" s="109" t="s">
        <v>8397</v>
      </c>
      <c r="N1283" s="109" t="s">
        <v>32</v>
      </c>
      <c r="O1283" s="109" t="s">
        <v>8398</v>
      </c>
      <c r="P1283" s="109" t="s">
        <v>760</v>
      </c>
      <c r="Q1283" s="109" t="s">
        <v>8399</v>
      </c>
      <c r="R1283" s="109" t="s">
        <v>80</v>
      </c>
      <c r="S1283" s="122" t="s">
        <v>7722</v>
      </c>
      <c r="T1283" s="31"/>
      <c r="U1283" s="109" t="str">
        <f t="shared" si="20"/>
        <v>41704: A sheriff's deputy was called to Roberts' home for a domestic disturbance, where he found Roberts acting agitated and accusing the deputy of not being an actual officer. Roberts was shot after picking up a weapon and pointing it at the deputy. http://www.nbcmontana.com/news/officer-involved-shooting-south-of-hamilton/24859042</v>
      </c>
      <c r="V1283" s="98"/>
      <c r="W1283" s="109">
        <v>1294.0999999999999</v>
      </c>
      <c r="X1283" s="109"/>
      <c r="Y1283" s="109"/>
      <c r="Z1283" s="109"/>
      <c r="AA1283" s="109"/>
      <c r="AB1283" s="109"/>
      <c r="AC1283" s="113"/>
      <c r="AD1283" s="29"/>
      <c r="AE1283" s="29"/>
      <c r="AF1283" s="29"/>
      <c r="AG1283" s="65"/>
    </row>
    <row r="1284" spans="1:33" ht="12">
      <c r="A1284" s="30" t="s">
        <v>8400</v>
      </c>
      <c r="B1284" s="109" t="s">
        <v>8401</v>
      </c>
      <c r="C1284" s="121">
        <v>48</v>
      </c>
      <c r="D1284" s="109" t="s">
        <v>91</v>
      </c>
      <c r="E1284" s="109"/>
      <c r="F1284" s="109"/>
      <c r="G1284" s="42">
        <v>41705</v>
      </c>
      <c r="H1284" s="109" t="s">
        <v>8402</v>
      </c>
      <c r="I1284" s="109" t="s">
        <v>515</v>
      </c>
      <c r="J1284" s="109" t="s">
        <v>85</v>
      </c>
      <c r="K1284" s="98" t="s">
        <v>8403</v>
      </c>
      <c r="L1284" s="109" t="s">
        <v>515</v>
      </c>
      <c r="M1284" s="109" t="s">
        <v>516</v>
      </c>
      <c r="N1284" s="109" t="s">
        <v>32</v>
      </c>
      <c r="O1284" s="109" t="s">
        <v>8404</v>
      </c>
      <c r="P1284" s="109" t="s">
        <v>760</v>
      </c>
      <c r="Q1284" s="109" t="s">
        <v>8405</v>
      </c>
      <c r="R1284" s="109" t="s">
        <v>36</v>
      </c>
      <c r="S1284" s="122" t="s">
        <v>7722</v>
      </c>
      <c r="T1284" s="31"/>
      <c r="U1284" s="109" t="str">
        <f t="shared" si="20"/>
        <v>41705: Police were called after Carter entered an apartment of an acquaintance and started acting strange. The 49-year-old allegedly approached officers while holding a kitchen knife, and was fatally tasered before being shot. http://collegian.csufresno.edu/2014/03/07/woman-shot-twice-killed-by-fresno-police-officer-in-apartment-complex-west-of-campus/</v>
      </c>
      <c r="V1284" s="98"/>
      <c r="W1284" s="109">
        <v>1295.0999999999999</v>
      </c>
      <c r="X1284" s="109"/>
      <c r="Y1284" s="109"/>
      <c r="Z1284" s="109"/>
      <c r="AA1284" s="109"/>
      <c r="AB1284" s="109"/>
      <c r="AC1284" s="113"/>
      <c r="AD1284" s="29"/>
      <c r="AE1284" s="29"/>
      <c r="AF1284" s="29"/>
      <c r="AG1284" s="65"/>
    </row>
    <row r="1285" spans="1:33" ht="12">
      <c r="A1285" s="30" t="s">
        <v>8406</v>
      </c>
      <c r="B1285" s="109" t="s">
        <v>8407</v>
      </c>
      <c r="C1285" s="121">
        <v>21</v>
      </c>
      <c r="D1285" s="109" t="s">
        <v>23</v>
      </c>
      <c r="E1285" s="109" t="s">
        <v>24</v>
      </c>
      <c r="F1285" s="109" t="s">
        <v>8408</v>
      </c>
      <c r="G1285" s="42">
        <v>41706</v>
      </c>
      <c r="H1285" s="109" t="s">
        <v>8409</v>
      </c>
      <c r="I1285" s="109" t="s">
        <v>8410</v>
      </c>
      <c r="J1285" s="109" t="s">
        <v>44</v>
      </c>
      <c r="K1285" s="98" t="s">
        <v>8411</v>
      </c>
      <c r="L1285" s="109" t="s">
        <v>8412</v>
      </c>
      <c r="M1285" s="109" t="s">
        <v>8413</v>
      </c>
      <c r="N1285" s="109" t="s">
        <v>32</v>
      </c>
      <c r="O1285" s="109" t="s">
        <v>8414</v>
      </c>
      <c r="P1285" s="109" t="s">
        <v>58</v>
      </c>
      <c r="Q1285" s="109" t="s">
        <v>8415</v>
      </c>
      <c r="R1285" s="109" t="s">
        <v>80</v>
      </c>
      <c r="S1285" s="122" t="s">
        <v>7722</v>
      </c>
      <c r="T1285" s="31"/>
      <c r="U1285" s="109" t="str">
        <f t="shared" si="20"/>
        <v>41706: An officer responding to calls of a fight at a local restaurant found Clayton in his car and revving the engine. The officer fatally shot Clayton, and was later cleared of wrongdoing by a grand jury despite significant protests. http://www.alexcityoutlook.com/2014/05/28/breaking-grand-jury-finds-officer-not-at-fault-in-huddle-house-shooting-death/</v>
      </c>
      <c r="V1285" s="98"/>
      <c r="W1285" s="109">
        <v>1296.0999999999999</v>
      </c>
      <c r="X1285" s="109"/>
      <c r="Y1285" s="109"/>
      <c r="Z1285" s="109"/>
      <c r="AA1285" s="109"/>
      <c r="AB1285" s="109"/>
      <c r="AC1285" s="113"/>
      <c r="AD1285" s="29"/>
      <c r="AE1285" s="29"/>
      <c r="AF1285" s="29"/>
      <c r="AG1285" s="65"/>
    </row>
    <row r="1286" spans="1:33" ht="12">
      <c r="A1286" s="30" t="s">
        <v>8416</v>
      </c>
      <c r="B1286" s="109" t="s">
        <v>8417</v>
      </c>
      <c r="C1286" s="121">
        <v>50</v>
      </c>
      <c r="D1286" s="109" t="s">
        <v>23</v>
      </c>
      <c r="E1286" s="109"/>
      <c r="F1286" s="109"/>
      <c r="G1286" s="42">
        <v>41706</v>
      </c>
      <c r="H1286" s="109" t="s">
        <v>8418</v>
      </c>
      <c r="I1286" s="109" t="s">
        <v>1329</v>
      </c>
      <c r="J1286" s="109" t="s">
        <v>85</v>
      </c>
      <c r="K1286" s="98" t="s">
        <v>8419</v>
      </c>
      <c r="L1286" s="109" t="s">
        <v>1329</v>
      </c>
      <c r="M1286" s="109" t="s">
        <v>1331</v>
      </c>
      <c r="N1286" s="109" t="s">
        <v>32</v>
      </c>
      <c r="O1286" s="109" t="s">
        <v>8420</v>
      </c>
      <c r="P1286" s="109" t="s">
        <v>760</v>
      </c>
      <c r="Q1286" s="109" t="s">
        <v>8421</v>
      </c>
      <c r="R1286" s="109" t="s">
        <v>36</v>
      </c>
      <c r="S1286" s="122" t="s">
        <v>7722</v>
      </c>
      <c r="T1286" s="31"/>
      <c r="U1286" s="109" t="str">
        <f t="shared" si="20"/>
        <v>41706: Harmon was allegedly threatening to commit suicide on a light-rail train in downtown Sacramento, then brandished a knife and implored responding officers to shoot him. Harmon was fatally shot after being tasered twice to little effect. http://www.sacbee.com/2014/03/12/6230774/armed-man-shot-by-police-on-light.html</v>
      </c>
      <c r="V1286" s="98"/>
      <c r="W1286" s="109">
        <v>1297.0999999999999</v>
      </c>
      <c r="X1286" s="109"/>
      <c r="Y1286" s="109"/>
      <c r="Z1286" s="109"/>
      <c r="AA1286" s="109"/>
      <c r="AB1286" s="109"/>
      <c r="AC1286" s="113"/>
      <c r="AD1286" s="29"/>
      <c r="AE1286" s="29"/>
      <c r="AF1286" s="29"/>
      <c r="AG1286" s="65"/>
    </row>
    <row r="1287" spans="1:33" ht="12">
      <c r="A1287" s="30" t="s">
        <v>8422</v>
      </c>
      <c r="B1287" s="109" t="s">
        <v>8423</v>
      </c>
      <c r="C1287" s="121">
        <v>40</v>
      </c>
      <c r="D1287" s="109" t="s">
        <v>23</v>
      </c>
      <c r="E1287" s="109" t="s">
        <v>1728</v>
      </c>
      <c r="F1287" s="109" t="s">
        <v>8424</v>
      </c>
      <c r="G1287" s="42">
        <v>41707</v>
      </c>
      <c r="H1287" s="109" t="s">
        <v>8425</v>
      </c>
      <c r="I1287" s="109" t="s">
        <v>8426</v>
      </c>
      <c r="J1287" s="109" t="s">
        <v>328</v>
      </c>
      <c r="K1287" s="98" t="s">
        <v>8427</v>
      </c>
      <c r="L1287" s="109" t="s">
        <v>4984</v>
      </c>
      <c r="M1287" s="109" t="s">
        <v>8428</v>
      </c>
      <c r="N1287" s="109" t="s">
        <v>32</v>
      </c>
      <c r="O1287" s="109" t="s">
        <v>8429</v>
      </c>
      <c r="P1287" s="109" t="s">
        <v>760</v>
      </c>
      <c r="Q1287" s="109" t="s">
        <v>8430</v>
      </c>
      <c r="R1287" s="109" t="s">
        <v>80</v>
      </c>
      <c r="S1287" s="122" t="s">
        <v>7722</v>
      </c>
      <c r="T1287" s="31"/>
      <c r="U1287" s="109" t="str">
        <f t="shared" si="20"/>
        <v>41707: Police arriving on a call of a domestic disturbance found an injured woman along with Sambuunyam chasing another person. The officers shot Sambuunyam, who was under investigation for stalking, after he brandished a knife at them. http://buffalogrove.suntimes.com/2014/03/13/kane-cops-say-man-shot-dead-by-sleepy-hollow-police-was-suspect-in-stalking-incident/</v>
      </c>
      <c r="V1287" s="98"/>
      <c r="W1287" s="109">
        <v>1298.0999999999999</v>
      </c>
      <c r="X1287" s="109"/>
      <c r="Y1287" s="109"/>
      <c r="Z1287" s="109"/>
      <c r="AA1287" s="109"/>
      <c r="AB1287" s="109"/>
      <c r="AC1287" s="113"/>
      <c r="AD1287" s="29"/>
      <c r="AE1287" s="29"/>
      <c r="AF1287" s="29"/>
      <c r="AG1287" s="65"/>
    </row>
    <row r="1288" spans="1:33" ht="12">
      <c r="A1288" s="30" t="s">
        <v>8431</v>
      </c>
      <c r="B1288" s="109" t="s">
        <v>8432</v>
      </c>
      <c r="C1288" s="121">
        <v>31</v>
      </c>
      <c r="D1288" s="109" t="s">
        <v>23</v>
      </c>
      <c r="E1288" s="109"/>
      <c r="F1288" s="109"/>
      <c r="G1288" s="42">
        <v>41707</v>
      </c>
      <c r="H1288" s="109" t="s">
        <v>8433</v>
      </c>
      <c r="I1288" s="109" t="s">
        <v>8434</v>
      </c>
      <c r="J1288" s="109" t="s">
        <v>28</v>
      </c>
      <c r="K1288" s="98" t="s">
        <v>8435</v>
      </c>
      <c r="L1288" s="109" t="s">
        <v>8436</v>
      </c>
      <c r="M1288" s="109" t="s">
        <v>8437</v>
      </c>
      <c r="N1288" s="109" t="s">
        <v>32</v>
      </c>
      <c r="O1288" s="109" t="s">
        <v>8438</v>
      </c>
      <c r="P1288" s="109" t="s">
        <v>760</v>
      </c>
      <c r="Q1288" s="109" t="s">
        <v>8439</v>
      </c>
      <c r="R1288" s="109" t="s">
        <v>100</v>
      </c>
      <c r="S1288" s="122" t="s">
        <v>7722</v>
      </c>
      <c r="T1288" s="31"/>
      <c r="U1288" s="109" t="str">
        <f t="shared" si="20"/>
        <v>41707: Hodge's wife frantically called police to report issues with her husband, who was equipped with a high-powered rifle. Police arrived and engaged in a short gun battle with Hodge, fatally shooting him. http://www.newssun.com/news/article_513fe971-a208-543b-8a5c-71ff2376804d.html</v>
      </c>
      <c r="V1288" s="98"/>
      <c r="W1288" s="109">
        <v>1299.0999999999999</v>
      </c>
      <c r="X1288" s="109"/>
      <c r="Y1288" s="109"/>
      <c r="Z1288" s="109"/>
      <c r="AA1288" s="109"/>
      <c r="AB1288" s="109"/>
      <c r="AC1288" s="113"/>
      <c r="AD1288" s="29"/>
      <c r="AE1288" s="29"/>
      <c r="AF1288" s="29"/>
      <c r="AG1288" s="65"/>
    </row>
    <row r="1289" spans="1:33" ht="12">
      <c r="A1289" s="30" t="s">
        <v>8440</v>
      </c>
      <c r="B1289" s="109" t="s">
        <v>8441</v>
      </c>
      <c r="C1289" s="121">
        <v>25</v>
      </c>
      <c r="D1289" s="109" t="s">
        <v>23</v>
      </c>
      <c r="E1289" s="109" t="s">
        <v>173</v>
      </c>
      <c r="F1289" s="109" t="s">
        <v>8442</v>
      </c>
      <c r="G1289" s="42">
        <v>41708</v>
      </c>
      <c r="H1289" s="109" t="s">
        <v>8443</v>
      </c>
      <c r="I1289" s="109" t="s">
        <v>3169</v>
      </c>
      <c r="J1289" s="109" t="s">
        <v>195</v>
      </c>
      <c r="K1289" s="98" t="s">
        <v>3170</v>
      </c>
      <c r="L1289" s="109" t="s">
        <v>686</v>
      </c>
      <c r="M1289" s="109" t="s">
        <v>4422</v>
      </c>
      <c r="N1289" s="109" t="s">
        <v>32</v>
      </c>
      <c r="O1289" s="109" t="s">
        <v>8444</v>
      </c>
      <c r="P1289" s="109" t="s">
        <v>760</v>
      </c>
      <c r="Q1289" s="109" t="s">
        <v>8445</v>
      </c>
      <c r="R1289" s="109" t="s">
        <v>80</v>
      </c>
      <c r="S1289" s="122" t="s">
        <v>7722</v>
      </c>
      <c r="T1289" s="31"/>
      <c r="U1289" s="109" t="str">
        <f t="shared" si="20"/>
        <v>41708: Rael was killed in a shootout with police following a short car chase. He had recently been released from prison and was connected to two recent murders in Arizona. http://www.kpho.com/story/24929858/suspect-shot-dead-by-dps-officersprobably-suspect-in-buckeye-homicide</v>
      </c>
      <c r="V1289" s="98"/>
      <c r="W1289" s="109">
        <v>1300.0999999999999</v>
      </c>
      <c r="X1289" s="109"/>
      <c r="Y1289" s="109"/>
      <c r="Z1289" s="109"/>
      <c r="AA1289" s="109"/>
      <c r="AB1289" s="109"/>
      <c r="AC1289" s="113"/>
      <c r="AD1289" s="29"/>
      <c r="AE1289" s="29"/>
      <c r="AF1289" s="29"/>
      <c r="AG1289" s="65"/>
    </row>
    <row r="1290" spans="1:33" ht="12">
      <c r="A1290" s="30" t="s">
        <v>8446</v>
      </c>
      <c r="B1290" s="109" t="s">
        <v>8447</v>
      </c>
      <c r="C1290" s="121">
        <v>38</v>
      </c>
      <c r="D1290" s="109" t="s">
        <v>23</v>
      </c>
      <c r="E1290" s="109"/>
      <c r="F1290" s="109"/>
      <c r="G1290" s="42">
        <v>41708</v>
      </c>
      <c r="H1290" s="109" t="s">
        <v>8448</v>
      </c>
      <c r="I1290" s="109" t="s">
        <v>2686</v>
      </c>
      <c r="J1290" s="109" t="s">
        <v>53</v>
      </c>
      <c r="K1290" s="98" t="s">
        <v>2687</v>
      </c>
      <c r="L1290" s="109" t="s">
        <v>55</v>
      </c>
      <c r="M1290" s="109" t="s">
        <v>2688</v>
      </c>
      <c r="N1290" s="109" t="s">
        <v>32</v>
      </c>
      <c r="O1290" s="109" t="s">
        <v>8449</v>
      </c>
      <c r="P1290" s="109" t="s">
        <v>760</v>
      </c>
      <c r="Q1290" s="109" t="s">
        <v>8450</v>
      </c>
      <c r="R1290" s="109" t="s">
        <v>80</v>
      </c>
      <c r="S1290" s="122" t="s">
        <v>7722</v>
      </c>
      <c r="T1290" s="31"/>
      <c r="U1290" s="109" t="str">
        <f t="shared" si="20"/>
        <v>41708: After an early-morning confrontation with an officer, the homeless Robinson was shot and killed in the backyard of an abandoned house. Robinson was armed with a knife at the time of the shooting. http://www.8newsnow.com/story/24929567/breaking-news-officer-involved-shooting-in-north-las-vegas</v>
      </c>
      <c r="V1290" s="98"/>
      <c r="W1290" s="109">
        <v>1301.0999999999999</v>
      </c>
      <c r="X1290" s="109"/>
      <c r="Y1290" s="109"/>
      <c r="Z1290" s="109"/>
      <c r="AA1290" s="109"/>
      <c r="AB1290" s="109"/>
      <c r="AC1290" s="113"/>
      <c r="AD1290" s="29"/>
      <c r="AE1290" s="29"/>
      <c r="AF1290" s="29"/>
      <c r="AG1290" s="65"/>
    </row>
    <row r="1291" spans="1:33" ht="12">
      <c r="A1291" s="30" t="s">
        <v>8451</v>
      </c>
      <c r="B1291" s="109" t="s">
        <v>8452</v>
      </c>
      <c r="C1291" s="121">
        <v>60</v>
      </c>
      <c r="D1291" s="109" t="s">
        <v>23</v>
      </c>
      <c r="E1291" s="109"/>
      <c r="F1291" s="109"/>
      <c r="G1291" s="42">
        <v>41707</v>
      </c>
      <c r="H1291" s="109" t="s">
        <v>8453</v>
      </c>
      <c r="I1291" s="109" t="s">
        <v>8454</v>
      </c>
      <c r="J1291" s="109" t="s">
        <v>64</v>
      </c>
      <c r="K1291" s="98" t="s">
        <v>8455</v>
      </c>
      <c r="L1291" s="109" t="s">
        <v>8456</v>
      </c>
      <c r="M1291" s="109" t="s">
        <v>8457</v>
      </c>
      <c r="N1291" s="109" t="s">
        <v>32</v>
      </c>
      <c r="O1291" s="109" t="s">
        <v>8458</v>
      </c>
      <c r="P1291" s="109" t="s">
        <v>58</v>
      </c>
      <c r="Q1291" s="109" t="s">
        <v>8459</v>
      </c>
      <c r="R1291" s="109" t="s">
        <v>80</v>
      </c>
      <c r="S1291" s="122" t="s">
        <v>7722</v>
      </c>
      <c r="T1291" s="31"/>
      <c r="U1291" s="109" t="str">
        <f t="shared" si="20"/>
        <v>41707: An officer responding to a domestic disturbance call was shot at by Morehead, who was equipped with a high-power rifle. The officer returned fire and fatally shot Morehead, and was later cleared of any wrongdoing by the county District Attorney. http://timesfreepress.com/news/2014/mar/10/one-dead-after-standoff-chattooga-county/</v>
      </c>
      <c r="V1291" s="98"/>
      <c r="W1291" s="109">
        <v>1302.0999999999999</v>
      </c>
      <c r="X1291" s="109"/>
      <c r="Y1291" s="109"/>
      <c r="Z1291" s="109"/>
      <c r="AA1291" s="109"/>
      <c r="AB1291" s="109"/>
      <c r="AC1291" s="113"/>
      <c r="AD1291" s="29"/>
      <c r="AE1291" s="29"/>
      <c r="AF1291" s="29"/>
      <c r="AG1291" s="65"/>
    </row>
    <row r="1292" spans="1:33" ht="12">
      <c r="A1292" s="30" t="s">
        <v>8460</v>
      </c>
      <c r="B1292" s="109" t="s">
        <v>8461</v>
      </c>
      <c r="C1292" s="121">
        <v>34</v>
      </c>
      <c r="D1292" s="109" t="s">
        <v>91</v>
      </c>
      <c r="E1292" s="109" t="s">
        <v>40</v>
      </c>
      <c r="F1292" s="109" t="s">
        <v>8462</v>
      </c>
      <c r="G1292" s="42">
        <v>41705</v>
      </c>
      <c r="H1292" s="109" t="s">
        <v>8463</v>
      </c>
      <c r="I1292" s="109" t="s">
        <v>8464</v>
      </c>
      <c r="J1292" s="109" t="s">
        <v>143</v>
      </c>
      <c r="K1292" s="98" t="s">
        <v>8465</v>
      </c>
      <c r="L1292" s="109" t="s">
        <v>1199</v>
      </c>
      <c r="M1292" s="109" t="s">
        <v>8234</v>
      </c>
      <c r="N1292" s="109" t="s">
        <v>32</v>
      </c>
      <c r="O1292" s="109" t="s">
        <v>8466</v>
      </c>
      <c r="P1292" s="109" t="s">
        <v>3744</v>
      </c>
      <c r="Q1292" s="109" t="s">
        <v>8467</v>
      </c>
      <c r="R1292" s="109" t="s">
        <v>80</v>
      </c>
      <c r="S1292" s="122" t="s">
        <v>7722</v>
      </c>
      <c r="T1292" s="31"/>
      <c r="U1292" s="109" t="str">
        <f t="shared" si="20"/>
        <v>41705: Miller's husband accidentally shot her in the head when he was cleaning his gun. She was 22 weeks pregnant, and the child died after an emergency c-section. The killing was ruled accidental. http://www.rawstory.com/rs/2014/03/10/pennsylvania-trooper-fatally-shoots-pregnant-wife-in-the-head-while-cleaning-his-gun/</v>
      </c>
      <c r="V1292" s="98"/>
      <c r="W1292" s="109">
        <v>1303.0999999999999</v>
      </c>
      <c r="X1292" s="109"/>
      <c r="Y1292" s="109"/>
      <c r="Z1292" s="109"/>
      <c r="AA1292" s="109"/>
      <c r="AB1292" s="109"/>
      <c r="AC1292" s="113"/>
      <c r="AD1292" s="29"/>
      <c r="AE1292" s="29"/>
      <c r="AF1292" s="29"/>
      <c r="AG1292" s="65"/>
    </row>
    <row r="1293" spans="1:33" ht="12">
      <c r="A1293" s="30" t="s">
        <v>8468</v>
      </c>
      <c r="B1293" s="109" t="s">
        <v>8469</v>
      </c>
      <c r="C1293" s="121">
        <v>23</v>
      </c>
      <c r="D1293" s="109" t="s">
        <v>23</v>
      </c>
      <c r="E1293" s="109" t="s">
        <v>40</v>
      </c>
      <c r="F1293" s="109" t="s">
        <v>8470</v>
      </c>
      <c r="G1293" s="42">
        <v>41708</v>
      </c>
      <c r="H1293" s="109" t="s">
        <v>8471</v>
      </c>
      <c r="I1293" s="109" t="s">
        <v>8472</v>
      </c>
      <c r="J1293" s="109" t="s">
        <v>809</v>
      </c>
      <c r="K1293" s="98" t="s">
        <v>8473</v>
      </c>
      <c r="L1293" s="109" t="s">
        <v>1775</v>
      </c>
      <c r="M1293" s="109" t="s">
        <v>8474</v>
      </c>
      <c r="N1293" s="109" t="s">
        <v>32</v>
      </c>
      <c r="O1293" s="109" t="s">
        <v>8475</v>
      </c>
      <c r="P1293" s="109" t="s">
        <v>760</v>
      </c>
      <c r="Q1293" s="109" t="s">
        <v>8476</v>
      </c>
      <c r="R1293" s="109" t="s">
        <v>80</v>
      </c>
      <c r="S1293" s="122" t="s">
        <v>7722</v>
      </c>
      <c r="T1293" s="31"/>
      <c r="U1293" s="109" t="str">
        <f t="shared" si="20"/>
        <v>41708: Police responding to reports of an armed man making threats shot Spooner after he fled a home and exchanged gunfire with a group of police. http://www.salina.com/news/Oberlin2014-03-12T16-27-32</v>
      </c>
      <c r="V1293" s="98"/>
      <c r="W1293" s="109">
        <v>1304.0999999999999</v>
      </c>
      <c r="X1293" s="109"/>
      <c r="Y1293" s="109"/>
      <c r="Z1293" s="109"/>
      <c r="AA1293" s="109"/>
      <c r="AB1293" s="109"/>
      <c r="AC1293" s="113"/>
      <c r="AD1293" s="29"/>
      <c r="AE1293" s="29"/>
      <c r="AF1293" s="29"/>
      <c r="AG1293" s="65"/>
    </row>
    <row r="1294" spans="1:33" ht="12">
      <c r="A1294" s="30" t="s">
        <v>8477</v>
      </c>
      <c r="B1294" s="109" t="s">
        <v>8478</v>
      </c>
      <c r="C1294" s="121">
        <v>53</v>
      </c>
      <c r="D1294" s="109" t="s">
        <v>23</v>
      </c>
      <c r="E1294" s="109" t="s">
        <v>40</v>
      </c>
      <c r="F1294" s="109" t="s">
        <v>8479</v>
      </c>
      <c r="G1294" s="42">
        <v>41709</v>
      </c>
      <c r="H1294" s="109" t="s">
        <v>8480</v>
      </c>
      <c r="I1294" s="109" t="s">
        <v>1756</v>
      </c>
      <c r="J1294" s="109" t="s">
        <v>1757</v>
      </c>
      <c r="K1294" s="98" t="s">
        <v>8481</v>
      </c>
      <c r="L1294" s="109" t="s">
        <v>491</v>
      </c>
      <c r="M1294" s="109" t="s">
        <v>8482</v>
      </c>
      <c r="N1294" s="109" t="s">
        <v>32</v>
      </c>
      <c r="O1294" s="109" t="s">
        <v>8483</v>
      </c>
      <c r="P1294" s="109" t="s">
        <v>58</v>
      </c>
      <c r="Q1294" s="109" t="s">
        <v>8484</v>
      </c>
      <c r="R1294" s="109" t="s">
        <v>80</v>
      </c>
      <c r="S1294" s="122" t="s">
        <v>7722</v>
      </c>
      <c r="T1294" s="31"/>
      <c r="U1294" s="109" t="str">
        <f t="shared" si="20"/>
        <v>41709: Deputies serving a warrant for another man found Keyes instead, who nevertheless fled in a vehicle, eventually stopping and brandishing a knife at officers. Keyes, who was wanted in connection to a number of bank robberies in other states, was fatally shot. http://www.wdrb.com/story/24954338/man-fatally-shot-by-sheriffs-deputies-wasnt-suspect-they-were-looking-for</v>
      </c>
      <c r="V1294" s="98"/>
      <c r="W1294" s="109">
        <v>1305.0999999999999</v>
      </c>
      <c r="X1294" s="109"/>
      <c r="Y1294" s="109"/>
      <c r="Z1294" s="109"/>
      <c r="AA1294" s="109"/>
      <c r="AB1294" s="109"/>
      <c r="AC1294" s="113"/>
      <c r="AD1294" s="29"/>
      <c r="AE1294" s="29"/>
      <c r="AF1294" s="29"/>
      <c r="AG1294" s="65"/>
    </row>
    <row r="1295" spans="1:33" ht="12">
      <c r="A1295" s="30" t="s">
        <v>8485</v>
      </c>
      <c r="B1295" s="109" t="s">
        <v>8486</v>
      </c>
      <c r="C1295" s="121"/>
      <c r="D1295" s="109" t="s">
        <v>23</v>
      </c>
      <c r="E1295" s="109" t="s">
        <v>82</v>
      </c>
      <c r="F1295" s="109"/>
      <c r="G1295" s="42">
        <v>41709</v>
      </c>
      <c r="H1295" s="109" t="s">
        <v>8487</v>
      </c>
      <c r="I1295" s="109" t="s">
        <v>8488</v>
      </c>
      <c r="J1295" s="109" t="s">
        <v>28</v>
      </c>
      <c r="K1295" s="98" t="s">
        <v>8489</v>
      </c>
      <c r="L1295" s="109" t="s">
        <v>878</v>
      </c>
      <c r="M1295" s="109" t="s">
        <v>8490</v>
      </c>
      <c r="N1295" s="109" t="s">
        <v>32</v>
      </c>
      <c r="O1295" s="109" t="s">
        <v>8491</v>
      </c>
      <c r="P1295" s="109" t="s">
        <v>58</v>
      </c>
      <c r="Q1295" s="109" t="s">
        <v>8492</v>
      </c>
      <c r="R1295" s="109" t="s">
        <v>36</v>
      </c>
      <c r="S1295" s="122" t="s">
        <v>7722</v>
      </c>
      <c r="T1295" s="31"/>
      <c r="U1295" s="109" t="str">
        <f t="shared" si="20"/>
        <v>41709: 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 http://www.newsherald.com/news/crime-public-safety/fdle-officer-involved-fatal-shooting-ruled-justified-1.374053?page=0</v>
      </c>
      <c r="V1295" s="98"/>
      <c r="W1295" s="109">
        <v>1306.0999999999999</v>
      </c>
      <c r="X1295" s="109"/>
      <c r="Y1295" s="109"/>
      <c r="Z1295" s="109"/>
      <c r="AA1295" s="109"/>
      <c r="AB1295" s="109"/>
      <c r="AC1295" s="113"/>
      <c r="AD1295" s="29"/>
      <c r="AE1295" s="29"/>
      <c r="AF1295" s="29"/>
      <c r="AG1295" s="65"/>
    </row>
    <row r="1296" spans="1:33" ht="12">
      <c r="A1296" s="30" t="s">
        <v>8493</v>
      </c>
      <c r="B1296" s="109" t="s">
        <v>8494</v>
      </c>
      <c r="C1296" s="121">
        <v>49</v>
      </c>
      <c r="D1296" s="109" t="s">
        <v>23</v>
      </c>
      <c r="E1296" s="109" t="s">
        <v>40</v>
      </c>
      <c r="F1296" s="109" t="s">
        <v>8495</v>
      </c>
      <c r="G1296" s="42">
        <v>41710</v>
      </c>
      <c r="H1296" s="109" t="s">
        <v>8496</v>
      </c>
      <c r="I1296" s="109" t="s">
        <v>222</v>
      </c>
      <c r="J1296" s="109" t="s">
        <v>2035</v>
      </c>
      <c r="K1296" s="98" t="s">
        <v>8497</v>
      </c>
      <c r="L1296" s="109" t="s">
        <v>2569</v>
      </c>
      <c r="M1296" s="109" t="s">
        <v>2570</v>
      </c>
      <c r="N1296" s="109" t="s">
        <v>32</v>
      </c>
      <c r="O1296" s="109" t="s">
        <v>8498</v>
      </c>
      <c r="P1296" s="109" t="s">
        <v>58</v>
      </c>
      <c r="Q1296" s="109" t="s">
        <v>8499</v>
      </c>
      <c r="R1296" s="109" t="s">
        <v>100</v>
      </c>
      <c r="S1296" s="122" t="s">
        <v>7722</v>
      </c>
      <c r="T1296" s="31"/>
      <c r="U1296" s="109" t="str">
        <f t="shared" si="20"/>
        <v>41710: 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 http://www.oregonlive.com/portland/index.ssf/2014/04/detectives_found_evidence_fugi.html</v>
      </c>
      <c r="V1296" s="98"/>
      <c r="W1296" s="109">
        <v>1307.0999999999999</v>
      </c>
      <c r="X1296" s="109"/>
      <c r="Y1296" s="109"/>
      <c r="Z1296" s="109"/>
      <c r="AA1296" s="109"/>
      <c r="AB1296" s="109"/>
      <c r="AC1296" s="113"/>
      <c r="AD1296" s="29"/>
      <c r="AE1296" s="29"/>
      <c r="AF1296" s="29"/>
      <c r="AG1296" s="65"/>
    </row>
    <row r="1297" spans="1:33" ht="12">
      <c r="A1297" s="30" t="s">
        <v>8500</v>
      </c>
      <c r="B1297" s="109" t="s">
        <v>8501</v>
      </c>
      <c r="C1297" s="121">
        <v>38</v>
      </c>
      <c r="D1297" s="109" t="s">
        <v>23</v>
      </c>
      <c r="E1297" s="109" t="s">
        <v>40</v>
      </c>
      <c r="F1297" s="109" t="s">
        <v>8502</v>
      </c>
      <c r="G1297" s="42">
        <v>41710</v>
      </c>
      <c r="H1297" s="109" t="s">
        <v>8503</v>
      </c>
      <c r="I1297" s="109" t="s">
        <v>8504</v>
      </c>
      <c r="J1297" s="109" t="s">
        <v>1372</v>
      </c>
      <c r="K1297" s="98" t="s">
        <v>8505</v>
      </c>
      <c r="L1297" s="109" t="s">
        <v>8506</v>
      </c>
      <c r="M1297" s="109" t="s">
        <v>8507</v>
      </c>
      <c r="N1297" s="109" t="s">
        <v>32</v>
      </c>
      <c r="O1297" s="109" t="s">
        <v>8508</v>
      </c>
      <c r="P1297" s="109" t="s">
        <v>760</v>
      </c>
      <c r="Q1297" s="109" t="s">
        <v>8509</v>
      </c>
      <c r="R1297" s="109" t="s">
        <v>36</v>
      </c>
      <c r="S1297" s="122" t="s">
        <v>7722</v>
      </c>
      <c r="T1297" s="31"/>
      <c r="U1297" s="109" t="str">
        <f t="shared" si="20"/>
        <v>41710: Whisnant, who earlier had killed his parents in a double homicide, also shot and killed another officer during a massive manhunt. Whisnant was eventually found and shot after exchanging gunfire with other police. http://www2.wataugademocrat.com/News/story/Update-Sheriff-releases-names-in-double-homicide-officer-killing-id-014365</v>
      </c>
      <c r="V1297" s="98"/>
      <c r="W1297" s="109">
        <v>1308.0999999999999</v>
      </c>
      <c r="X1297" s="109"/>
      <c r="Y1297" s="109"/>
      <c r="Z1297" s="109"/>
      <c r="AA1297" s="109"/>
      <c r="AB1297" s="109"/>
      <c r="AC1297" s="113"/>
      <c r="AD1297" s="29"/>
      <c r="AE1297" s="29"/>
      <c r="AF1297" s="29"/>
      <c r="AG1297" s="65"/>
    </row>
    <row r="1298" spans="1:33" ht="12">
      <c r="A1298" s="30" t="s">
        <v>8510</v>
      </c>
      <c r="B1298" s="109" t="s">
        <v>8511</v>
      </c>
      <c r="C1298" s="121">
        <v>26</v>
      </c>
      <c r="D1298" s="109" t="s">
        <v>23</v>
      </c>
      <c r="E1298" s="109" t="s">
        <v>82</v>
      </c>
      <c r="F1298" s="109"/>
      <c r="G1298" s="42">
        <v>41711</v>
      </c>
      <c r="H1298" s="109" t="s">
        <v>8512</v>
      </c>
      <c r="I1298" s="109" t="s">
        <v>1025</v>
      </c>
      <c r="J1298" s="109" t="s">
        <v>195</v>
      </c>
      <c r="K1298" s="98" t="s">
        <v>8513</v>
      </c>
      <c r="L1298" s="109" t="s">
        <v>686</v>
      </c>
      <c r="M1298" s="109" t="s">
        <v>1451</v>
      </c>
      <c r="N1298" s="109" t="s">
        <v>32</v>
      </c>
      <c r="O1298" s="109" t="s">
        <v>8514</v>
      </c>
      <c r="P1298" s="109" t="s">
        <v>760</v>
      </c>
      <c r="Q1298" s="109" t="s">
        <v>8515</v>
      </c>
      <c r="R1298" s="109" t="s">
        <v>100</v>
      </c>
      <c r="S1298" s="122" t="s">
        <v>7722</v>
      </c>
      <c r="T1298" s="31"/>
      <c r="U1298" s="109" t="str">
        <f t="shared" si="20"/>
        <v>41711: Police were called to Suarez's home due to his erratic behavior. Upon arrival, Suarez told police that he had taken drugs and threatened to kill the officers. After a brief struggle and failed taser use, an officer fatally shot Suarez. http://www.kpho.com/story/24970140/phoenix-pd-officer-injured-suspect-dead-in-shooting</v>
      </c>
      <c r="V1298" s="98"/>
      <c r="W1298" s="109">
        <v>1309.0999999999999</v>
      </c>
      <c r="X1298" s="109"/>
      <c r="Y1298" s="109"/>
      <c r="Z1298" s="109"/>
      <c r="AA1298" s="109"/>
      <c r="AB1298" s="109"/>
      <c r="AC1298" s="113"/>
      <c r="AD1298" s="29"/>
      <c r="AE1298" s="29"/>
      <c r="AF1298" s="29"/>
      <c r="AG1298" s="65"/>
    </row>
    <row r="1299" spans="1:33" ht="12">
      <c r="A1299" s="30" t="s">
        <v>8516</v>
      </c>
      <c r="B1299" s="109" t="s">
        <v>8517</v>
      </c>
      <c r="C1299" s="121">
        <v>60</v>
      </c>
      <c r="D1299" s="109" t="s">
        <v>23</v>
      </c>
      <c r="E1299" s="109" t="s">
        <v>82</v>
      </c>
      <c r="F1299" s="109"/>
      <c r="G1299" s="42">
        <v>41711</v>
      </c>
      <c r="H1299" s="109" t="s">
        <v>8518</v>
      </c>
      <c r="I1299" s="109" t="s">
        <v>7123</v>
      </c>
      <c r="J1299" s="109" t="s">
        <v>85</v>
      </c>
      <c r="K1299" s="98" t="s">
        <v>8519</v>
      </c>
      <c r="L1299" s="109" t="s">
        <v>7125</v>
      </c>
      <c r="M1299" s="109" t="s">
        <v>8520</v>
      </c>
      <c r="N1299" s="109" t="s">
        <v>32</v>
      </c>
      <c r="O1299" s="109" t="s">
        <v>8521</v>
      </c>
      <c r="P1299" s="109" t="s">
        <v>760</v>
      </c>
      <c r="Q1299" s="109" t="s">
        <v>8522</v>
      </c>
      <c r="R1299" s="109" t="s">
        <v>100</v>
      </c>
      <c r="S1299" s="122" t="s">
        <v>7722</v>
      </c>
      <c r="T1299" s="31"/>
      <c r="U1299" s="109" t="str">
        <f t="shared" si="20"/>
        <v>41711: Police were called to Thompson's home after he allegedly threatened neighbors with a gun, and subsequently engaged gunfire with police intermittently for an hour before succumbing to fatal gunshot wounds. Neighbors said Thompson had shown signs of mental illness. http://www.mercedsunstar.com/2014/03/14/3547169/man-dies-in-shootout-with-yuba.html</v>
      </c>
      <c r="V1299" s="98"/>
      <c r="W1299" s="109">
        <v>1310.0999999999999</v>
      </c>
      <c r="X1299" s="109"/>
      <c r="Y1299" s="109"/>
      <c r="Z1299" s="109"/>
      <c r="AA1299" s="109"/>
      <c r="AB1299" s="109"/>
      <c r="AC1299" s="113"/>
      <c r="AD1299" s="29"/>
      <c r="AE1299" s="29"/>
      <c r="AF1299" s="29"/>
      <c r="AG1299" s="65"/>
    </row>
    <row r="1300" spans="1:33" ht="12">
      <c r="A1300" s="30" t="s">
        <v>8523</v>
      </c>
      <c r="B1300" s="109" t="s">
        <v>8524</v>
      </c>
      <c r="C1300" s="121">
        <v>36</v>
      </c>
      <c r="D1300" s="109" t="s">
        <v>23</v>
      </c>
      <c r="E1300" s="109" t="s">
        <v>40</v>
      </c>
      <c r="F1300" s="109" t="s">
        <v>8525</v>
      </c>
      <c r="G1300" s="42">
        <v>41712</v>
      </c>
      <c r="H1300" s="109" t="s">
        <v>8526</v>
      </c>
      <c r="I1300" s="109" t="s">
        <v>8527</v>
      </c>
      <c r="J1300" s="109" t="s">
        <v>124</v>
      </c>
      <c r="K1300" s="98" t="s">
        <v>8528</v>
      </c>
      <c r="L1300" s="109" t="s">
        <v>55</v>
      </c>
      <c r="M1300" s="109" t="s">
        <v>8529</v>
      </c>
      <c r="N1300" s="109" t="s">
        <v>32</v>
      </c>
      <c r="O1300" s="109" t="s">
        <v>8530</v>
      </c>
      <c r="P1300" s="109" t="s">
        <v>760</v>
      </c>
      <c r="Q1300" s="109" t="s">
        <v>8531</v>
      </c>
      <c r="R1300" s="109" t="s">
        <v>80</v>
      </c>
      <c r="S1300" s="122" t="s">
        <v>7722</v>
      </c>
      <c r="T1300" s="31"/>
      <c r="U1300" s="109" t="str">
        <f t="shared" si="20"/>
        <v>41712: Mosby, who was wanted by police for a number of burglaries, was found hiding in his parents house and engaged in a short standoff with a SWAT team. He was shot after leaving the home while holding a firearm. http://www.columbian.com/news/2014/mar/14/swat-team-searched-wanted-subject-ridgefield/</v>
      </c>
      <c r="V1300" s="98"/>
      <c r="W1300" s="109">
        <v>1311.1</v>
      </c>
      <c r="X1300" s="109"/>
      <c r="Y1300" s="109"/>
      <c r="Z1300" s="109"/>
      <c r="AA1300" s="109"/>
      <c r="AB1300" s="109"/>
      <c r="AC1300" s="113"/>
      <c r="AD1300" s="29"/>
      <c r="AE1300" s="29"/>
      <c r="AF1300" s="29"/>
      <c r="AG1300" s="65"/>
    </row>
    <row r="1301" spans="1:33" ht="12">
      <c r="A1301" s="30" t="s">
        <v>8532</v>
      </c>
      <c r="B1301" s="109" t="s">
        <v>8533</v>
      </c>
      <c r="C1301" s="121">
        <v>60</v>
      </c>
      <c r="D1301" s="109" t="s">
        <v>23</v>
      </c>
      <c r="E1301" s="109" t="s">
        <v>40</v>
      </c>
      <c r="F1301" s="109" t="s">
        <v>8534</v>
      </c>
      <c r="G1301" s="42">
        <v>41712</v>
      </c>
      <c r="H1301" s="109" t="s">
        <v>8535</v>
      </c>
      <c r="I1301" s="109" t="s">
        <v>5735</v>
      </c>
      <c r="J1301" s="109" t="s">
        <v>28</v>
      </c>
      <c r="K1301" s="98" t="s">
        <v>5736</v>
      </c>
      <c r="L1301" s="109" t="s">
        <v>2952</v>
      </c>
      <c r="M1301" s="109" t="s">
        <v>8536</v>
      </c>
      <c r="N1301" s="109" t="s">
        <v>32</v>
      </c>
      <c r="O1301" s="109" t="s">
        <v>8537</v>
      </c>
      <c r="P1301" s="109" t="s">
        <v>58</v>
      </c>
      <c r="Q1301" s="109" t="s">
        <v>8538</v>
      </c>
      <c r="R1301" s="109" t="s">
        <v>80</v>
      </c>
      <c r="S1301" s="122" t="s">
        <v>7722</v>
      </c>
      <c r="T1301" s="31"/>
      <c r="U1301" s="109" t="str">
        <f t="shared" si="20"/>
        <v>41712: Barker was shot and killed at a DUI checkpoint after attempting to pull a gun on an officer. The officer was later cleared of any wrongdoing. http://www.firstcoastnews.com/story/news/crime/2014/03/15/lake-city-killed-police/6457449/</v>
      </c>
      <c r="V1301" s="98"/>
      <c r="W1301" s="109">
        <v>1312.1</v>
      </c>
      <c r="X1301" s="109"/>
      <c r="Y1301" s="109"/>
      <c r="Z1301" s="109"/>
      <c r="AA1301" s="109"/>
      <c r="AB1301" s="109"/>
      <c r="AC1301" s="113"/>
      <c r="AD1301" s="29"/>
      <c r="AE1301" s="29"/>
      <c r="AF1301" s="29"/>
      <c r="AG1301" s="65"/>
    </row>
    <row r="1302" spans="1:33" ht="12">
      <c r="A1302" s="30" t="s">
        <v>8539</v>
      </c>
      <c r="B1302" s="109" t="s">
        <v>8540</v>
      </c>
      <c r="C1302" s="121">
        <v>47</v>
      </c>
      <c r="D1302" s="109" t="s">
        <v>23</v>
      </c>
      <c r="E1302" s="109" t="s">
        <v>24</v>
      </c>
      <c r="F1302" s="109" t="s">
        <v>8541</v>
      </c>
      <c r="G1302" s="42">
        <v>41714</v>
      </c>
      <c r="H1302" s="109" t="s">
        <v>8542</v>
      </c>
      <c r="I1302" s="109" t="s">
        <v>8543</v>
      </c>
      <c r="J1302" s="109" t="s">
        <v>482</v>
      </c>
      <c r="K1302" s="98" t="s">
        <v>8544</v>
      </c>
      <c r="L1302" s="109" t="s">
        <v>8545</v>
      </c>
      <c r="M1302" s="109" t="s">
        <v>8546</v>
      </c>
      <c r="N1302" s="109" t="s">
        <v>32</v>
      </c>
      <c r="O1302" s="109" t="s">
        <v>8547</v>
      </c>
      <c r="P1302" s="109" t="s">
        <v>58</v>
      </c>
      <c r="Q1302" s="109" t="s">
        <v>8548</v>
      </c>
      <c r="R1302" s="109" t="s">
        <v>100</v>
      </c>
      <c r="S1302" s="122" t="s">
        <v>7722</v>
      </c>
      <c r="T1302" s="31"/>
      <c r="U1302" s="109" t="str">
        <f t="shared" si="20"/>
        <v>41714: Martin initially called police regarding vandals in his front yard. Officers shot Martin, who suffered from post-traumatic stress disorder and had methamphetamine in his system, after he answered the door holding a gun. The officers were cleared of any wrongdoing. http://www.news9.com/story/24987893/osbi-investigates-deadly-officer-involved-shooting-in-lawton</v>
      </c>
      <c r="V1302" s="98"/>
      <c r="W1302" s="109">
        <v>1313.1</v>
      </c>
      <c r="X1302" s="109"/>
      <c r="Y1302" s="109"/>
      <c r="Z1302" s="109"/>
      <c r="AA1302" s="109"/>
      <c r="AB1302" s="109"/>
      <c r="AC1302" s="113"/>
      <c r="AD1302" s="29"/>
      <c r="AE1302" s="29"/>
      <c r="AF1302" s="29"/>
      <c r="AG1302" s="65"/>
    </row>
    <row r="1303" spans="1:33" ht="12">
      <c r="A1303" s="30" t="s">
        <v>8549</v>
      </c>
      <c r="B1303" s="109" t="s">
        <v>8550</v>
      </c>
      <c r="C1303" s="121">
        <v>50</v>
      </c>
      <c r="D1303" s="109" t="s">
        <v>23</v>
      </c>
      <c r="E1303" s="109" t="s">
        <v>82</v>
      </c>
      <c r="F1303" s="109"/>
      <c r="G1303" s="42">
        <v>41714</v>
      </c>
      <c r="H1303" s="109" t="s">
        <v>8551</v>
      </c>
      <c r="I1303" s="109" t="s">
        <v>8552</v>
      </c>
      <c r="J1303" s="109" t="s">
        <v>53</v>
      </c>
      <c r="K1303" s="98" t="s">
        <v>8553</v>
      </c>
      <c r="L1303" s="109" t="s">
        <v>55</v>
      </c>
      <c r="M1303" s="109" t="s">
        <v>56</v>
      </c>
      <c r="N1303" s="109" t="s">
        <v>32</v>
      </c>
      <c r="O1303" s="109" t="s">
        <v>8554</v>
      </c>
      <c r="P1303" s="109" t="s">
        <v>760</v>
      </c>
      <c r="Q1303" s="109" t="s">
        <v>8555</v>
      </c>
      <c r="R1303" s="109" t="s">
        <v>36</v>
      </c>
      <c r="S1303" s="122" t="s">
        <v>7722</v>
      </c>
      <c r="T1303" s="31"/>
      <c r="U1303" s="109" t="str">
        <f t="shared" si="20"/>
        <v>41714: After threatening a number of skydiving employees with a gun, Tate was shot and killed by police after chambering a round into a shotgun pointed toward officers. Tate had no prior criminal history, and had earlier talked about having a bomb in his RV. http://www.mynews3.com/content/news/story/Standoff-with-Metro-SWAT-ends-with-RV-occupant/37u0MWSjcUagXZmutmnPTw.cspx</v>
      </c>
      <c r="V1303" s="98"/>
      <c r="W1303" s="109">
        <v>1314.1</v>
      </c>
      <c r="X1303" s="109"/>
      <c r="Y1303" s="109"/>
      <c r="Z1303" s="109"/>
      <c r="AA1303" s="109"/>
      <c r="AB1303" s="109"/>
      <c r="AC1303" s="113"/>
      <c r="AD1303" s="29"/>
      <c r="AE1303" s="29"/>
      <c r="AF1303" s="29"/>
      <c r="AG1303" s="65"/>
    </row>
    <row r="1304" spans="1:33" ht="12">
      <c r="A1304" s="30" t="s">
        <v>8556</v>
      </c>
      <c r="B1304" s="109" t="s">
        <v>8557</v>
      </c>
      <c r="C1304" s="121">
        <v>51</v>
      </c>
      <c r="D1304" s="109" t="s">
        <v>23</v>
      </c>
      <c r="E1304" s="109" t="s">
        <v>82</v>
      </c>
      <c r="F1304" s="109" t="s">
        <v>8558</v>
      </c>
      <c r="G1304" s="42">
        <v>41714</v>
      </c>
      <c r="H1304" s="109" t="s">
        <v>8559</v>
      </c>
      <c r="I1304" s="109" t="s">
        <v>7625</v>
      </c>
      <c r="J1304" s="109" t="s">
        <v>28</v>
      </c>
      <c r="K1304" s="98" t="s">
        <v>8560</v>
      </c>
      <c r="L1304" s="109" t="s">
        <v>4778</v>
      </c>
      <c r="M1304" s="109" t="s">
        <v>8561</v>
      </c>
      <c r="N1304" s="109" t="s">
        <v>32</v>
      </c>
      <c r="O1304" s="109" t="s">
        <v>8562</v>
      </c>
      <c r="P1304" s="109" t="s">
        <v>760</v>
      </c>
      <c r="Q1304" s="109" t="s">
        <v>8563</v>
      </c>
      <c r="R1304" s="109" t="s">
        <v>80</v>
      </c>
      <c r="S1304" s="122" t="s">
        <v>7722</v>
      </c>
      <c r="T1304" s="31"/>
      <c r="U1304" s="109" t="str">
        <f t="shared" si="20"/>
        <v>41714: Maharaj allegedly threatened a woman with a machete, and was soon pulled over by an officer. He was shot after ignoring the officer's orders to stand down. http://www.nbcmiami.com/news/local/Suspect-Killed-in-Deputy-Involved-Shooting-in-Pompano-Beach-BSO-250583181.html</v>
      </c>
      <c r="V1304" s="98"/>
      <c r="W1304" s="109">
        <v>1315.1</v>
      </c>
      <c r="X1304" s="109"/>
      <c r="Y1304" s="109"/>
      <c r="Z1304" s="109"/>
      <c r="AA1304" s="109"/>
      <c r="AB1304" s="109"/>
      <c r="AC1304" s="113"/>
      <c r="AD1304" s="29"/>
      <c r="AE1304" s="29"/>
      <c r="AF1304" s="29"/>
      <c r="AG1304" s="65"/>
    </row>
    <row r="1305" spans="1:33" ht="12">
      <c r="A1305" s="30" t="s">
        <v>8564</v>
      </c>
      <c r="B1305" s="109" t="s">
        <v>8565</v>
      </c>
      <c r="C1305" s="121">
        <v>52</v>
      </c>
      <c r="D1305" s="109" t="s">
        <v>23</v>
      </c>
      <c r="E1305" s="109" t="s">
        <v>82</v>
      </c>
      <c r="F1305" s="109"/>
      <c r="G1305" s="42">
        <v>41715</v>
      </c>
      <c r="H1305" s="109" t="s">
        <v>8566</v>
      </c>
      <c r="I1305" s="109" t="s">
        <v>8567</v>
      </c>
      <c r="J1305" s="109" t="s">
        <v>64</v>
      </c>
      <c r="K1305" s="98" t="s">
        <v>8568</v>
      </c>
      <c r="L1305" s="109" t="s">
        <v>8569</v>
      </c>
      <c r="M1305" s="109" t="s">
        <v>8570</v>
      </c>
      <c r="N1305" s="109" t="s">
        <v>32</v>
      </c>
      <c r="O1305" s="109" t="s">
        <v>8571</v>
      </c>
      <c r="P1305" s="109" t="s">
        <v>58</v>
      </c>
      <c r="Q1305" s="109" t="s">
        <v>8572</v>
      </c>
      <c r="R1305" s="109" t="s">
        <v>80</v>
      </c>
      <c r="S1305" s="122" t="s">
        <v>7722</v>
      </c>
      <c r="T1305" s="31"/>
      <c r="U1305" s="109" t="str">
        <f t="shared" si="20"/>
        <v>41715: Officers responding to a "routine 911 call" shot and killed Drake after he threatened them with a gun. The county District Attorney cleared the officers of any wrongdoing. http://www.ajc.com/news/news/local/man-shot-and-killed-by-forsyth-county-deputies/nfFC8/</v>
      </c>
      <c r="V1305" s="98"/>
      <c r="W1305" s="109">
        <v>1316.1</v>
      </c>
      <c r="X1305" s="109"/>
      <c r="Y1305" s="109"/>
      <c r="Z1305" s="109"/>
      <c r="AA1305" s="109"/>
      <c r="AB1305" s="109"/>
      <c r="AC1305" s="113"/>
      <c r="AD1305" s="29"/>
      <c r="AE1305" s="29"/>
      <c r="AF1305" s="29"/>
      <c r="AG1305" s="65"/>
    </row>
    <row r="1306" spans="1:33" ht="12">
      <c r="A1306" s="30" t="s">
        <v>8573</v>
      </c>
      <c r="B1306" s="109" t="s">
        <v>8574</v>
      </c>
      <c r="C1306" s="121">
        <v>26</v>
      </c>
      <c r="D1306" s="109" t="s">
        <v>23</v>
      </c>
      <c r="E1306" s="109" t="s">
        <v>24</v>
      </c>
      <c r="F1306" s="109"/>
      <c r="G1306" s="42">
        <v>41715</v>
      </c>
      <c r="H1306" s="109" t="s">
        <v>8575</v>
      </c>
      <c r="I1306" s="109" t="s">
        <v>347</v>
      </c>
      <c r="J1306" s="109" t="s">
        <v>213</v>
      </c>
      <c r="K1306" s="98" t="s">
        <v>8576</v>
      </c>
      <c r="L1306" s="109" t="s">
        <v>819</v>
      </c>
      <c r="M1306" s="109" t="s">
        <v>829</v>
      </c>
      <c r="N1306" s="109" t="s">
        <v>32</v>
      </c>
      <c r="O1306" s="109" t="s">
        <v>8577</v>
      </c>
      <c r="P1306" s="109" t="s">
        <v>760</v>
      </c>
      <c r="Q1306" s="109" t="s">
        <v>8578</v>
      </c>
      <c r="R1306" s="109" t="s">
        <v>36</v>
      </c>
      <c r="S1306" s="122" t="s">
        <v>7722</v>
      </c>
      <c r="T1306" s="31"/>
      <c r="U1306" s="109" t="str">
        <f t="shared" si="20"/>
        <v>41715: Kinsey was stopped by police after he allegedly tried to rob a motel patron, and was found making boxing motions in a nearby street. After struggling with the officer, Kinsey was shot after charging at the officer. http://abclocal.go.com/ktrk/story?section=news%2Flocal&amp;id=9468645</v>
      </c>
      <c r="V1306" s="98"/>
      <c r="W1306" s="109">
        <v>1317.1</v>
      </c>
      <c r="X1306" s="109"/>
      <c r="Y1306" s="109"/>
      <c r="Z1306" s="109"/>
      <c r="AA1306" s="109"/>
      <c r="AB1306" s="109"/>
      <c r="AC1306" s="113"/>
      <c r="AD1306" s="29"/>
      <c r="AE1306" s="29"/>
      <c r="AF1306" s="29"/>
      <c r="AG1306" s="65"/>
    </row>
    <row r="1307" spans="1:33" ht="12">
      <c r="A1307" s="30" t="s">
        <v>8579</v>
      </c>
      <c r="B1307" s="109" t="s">
        <v>8580</v>
      </c>
      <c r="C1307" s="121">
        <v>19</v>
      </c>
      <c r="D1307" s="109" t="s">
        <v>23</v>
      </c>
      <c r="E1307" s="109" t="s">
        <v>82</v>
      </c>
      <c r="F1307" s="109"/>
      <c r="G1307" s="42">
        <v>41716</v>
      </c>
      <c r="H1307" s="109" t="s">
        <v>8581</v>
      </c>
      <c r="I1307" s="109" t="s">
        <v>878</v>
      </c>
      <c r="J1307" s="109" t="s">
        <v>879</v>
      </c>
      <c r="K1307" s="98" t="s">
        <v>8582</v>
      </c>
      <c r="L1307" s="109" t="s">
        <v>881</v>
      </c>
      <c r="M1307" s="109" t="s">
        <v>8583</v>
      </c>
      <c r="N1307" s="109" t="s">
        <v>32</v>
      </c>
      <c r="O1307" s="109" t="s">
        <v>8584</v>
      </c>
      <c r="P1307" s="109" t="s">
        <v>760</v>
      </c>
      <c r="Q1307" s="109" t="s">
        <v>8585</v>
      </c>
      <c r="R1307" s="109" t="s">
        <v>80</v>
      </c>
      <c r="S1307" s="122" t="s">
        <v>7722</v>
      </c>
      <c r="T1307" s="31"/>
      <c r="U1307" s="109" t="str">
        <f t="shared" si="20"/>
        <v>41716: A regional task force was serving a warrant on Hendrix related to the earlier death of another woman. Hendrix left his apartment building and fired at officers, leading them to return fire and fatally kill Hendrix. http://www.washingtonpost.com/local/crime/police-involved-in-shooting-person-in-nw/2014/03/18/7f80b924-ae8e-11e3-96dc-d6ea14c099f9_story.html</v>
      </c>
      <c r="V1307" s="98"/>
      <c r="W1307" s="109">
        <v>1318.1</v>
      </c>
      <c r="X1307" s="109"/>
      <c r="Y1307" s="109"/>
      <c r="Z1307" s="109"/>
      <c r="AA1307" s="109"/>
      <c r="AB1307" s="109"/>
      <c r="AC1307" s="113"/>
      <c r="AD1307" s="29"/>
      <c r="AE1307" s="29"/>
      <c r="AF1307" s="29"/>
      <c r="AG1307" s="65"/>
    </row>
    <row r="1308" spans="1:33" ht="12">
      <c r="A1308" s="30" t="s">
        <v>8586</v>
      </c>
      <c r="B1308" s="109" t="s">
        <v>8587</v>
      </c>
      <c r="C1308" s="121">
        <v>29</v>
      </c>
      <c r="D1308" s="109" t="s">
        <v>23</v>
      </c>
      <c r="E1308" s="109" t="s">
        <v>82</v>
      </c>
      <c r="F1308" s="109"/>
      <c r="G1308" s="42">
        <v>41715</v>
      </c>
      <c r="H1308" s="109" t="s">
        <v>8588</v>
      </c>
      <c r="I1308" s="109" t="s">
        <v>8589</v>
      </c>
      <c r="J1308" s="109" t="s">
        <v>152</v>
      </c>
      <c r="K1308" s="98" t="s">
        <v>8590</v>
      </c>
      <c r="L1308" s="109" t="s">
        <v>7526</v>
      </c>
      <c r="M1308" s="109" t="s">
        <v>8591</v>
      </c>
      <c r="N1308" s="109" t="s">
        <v>32</v>
      </c>
      <c r="O1308" s="109" t="s">
        <v>8592</v>
      </c>
      <c r="P1308" s="109" t="s">
        <v>760</v>
      </c>
      <c r="Q1308" s="109" t="s">
        <v>8593</v>
      </c>
      <c r="R1308" s="109" t="s">
        <v>219</v>
      </c>
      <c r="S1308" s="122" t="s">
        <v>7722</v>
      </c>
      <c r="T1308" s="31"/>
      <c r="U1308" s="109" t="str">
        <f t="shared" si="20"/>
        <v>41715: Police were called after a woman reported that Daniels had taken drugs and began acting violent. Officers attempted to tase Daniels to little effect, and shot him after he lunged at them with a knife. http://www.dailyfreeman.com/general-news/20140319/poughkeepsie-police-id-officer-deceased-suspect-in-monday-shooting</v>
      </c>
      <c r="V1308" s="98"/>
      <c r="W1308" s="109">
        <v>1319.1</v>
      </c>
      <c r="X1308" s="109"/>
      <c r="Y1308" s="109"/>
      <c r="Z1308" s="109"/>
      <c r="AA1308" s="109"/>
      <c r="AB1308" s="109"/>
      <c r="AC1308" s="113"/>
      <c r="AD1308" s="29"/>
      <c r="AE1308" s="29"/>
      <c r="AF1308" s="29"/>
      <c r="AG1308" s="65"/>
    </row>
    <row r="1309" spans="1:33" ht="12">
      <c r="A1309" s="30" t="s">
        <v>8594</v>
      </c>
      <c r="B1309" s="109" t="s">
        <v>8595</v>
      </c>
      <c r="C1309" s="121">
        <v>26</v>
      </c>
      <c r="D1309" s="109" t="s">
        <v>23</v>
      </c>
      <c r="E1309" s="109" t="s">
        <v>40</v>
      </c>
      <c r="F1309" s="109" t="s">
        <v>8596</v>
      </c>
      <c r="G1309" s="42">
        <v>41716</v>
      </c>
      <c r="H1309" s="109" t="s">
        <v>8597</v>
      </c>
      <c r="I1309" s="109" t="s">
        <v>1025</v>
      </c>
      <c r="J1309" s="109" t="s">
        <v>195</v>
      </c>
      <c r="K1309" s="98" t="s">
        <v>8598</v>
      </c>
      <c r="L1309" s="109" t="s">
        <v>686</v>
      </c>
      <c r="M1309" s="109" t="s">
        <v>1451</v>
      </c>
      <c r="N1309" s="109" t="s">
        <v>32</v>
      </c>
      <c r="O1309" s="109" t="s">
        <v>8599</v>
      </c>
      <c r="P1309" s="109" t="s">
        <v>8600</v>
      </c>
      <c r="Q1309" s="109" t="s">
        <v>8601</v>
      </c>
      <c r="R1309" s="109" t="s">
        <v>80</v>
      </c>
      <c r="S1309" s="122" t="s">
        <v>7722</v>
      </c>
      <c r="T1309" s="31"/>
      <c r="U1309" s="109" t="str">
        <f t="shared" si="20"/>
        <v>41716: 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http://www.azcentral.com/story/news/local/phoenix/2014/03/18/phoenix-cityscape-police-officer-shooting-abrk/6568011/</v>
      </c>
      <c r="V1309" s="98"/>
      <c r="W1309" s="109">
        <v>1320.1</v>
      </c>
      <c r="X1309" s="109"/>
      <c r="Y1309" s="109"/>
      <c r="Z1309" s="109"/>
      <c r="AA1309" s="109"/>
      <c r="AB1309" s="109"/>
      <c r="AC1309" s="113"/>
      <c r="AD1309" s="29"/>
      <c r="AE1309" s="29"/>
      <c r="AF1309" s="29"/>
      <c r="AG1309" s="65"/>
    </row>
    <row r="1310" spans="1:33" ht="12">
      <c r="A1310" s="30" t="s">
        <v>8602</v>
      </c>
      <c r="B1310" s="109" t="s">
        <v>8603</v>
      </c>
      <c r="C1310" s="121">
        <v>34</v>
      </c>
      <c r="D1310" s="109" t="s">
        <v>23</v>
      </c>
      <c r="E1310" s="109" t="s">
        <v>82</v>
      </c>
      <c r="F1310" s="109" t="s">
        <v>8604</v>
      </c>
      <c r="G1310" s="42">
        <v>41686</v>
      </c>
      <c r="H1310" s="109" t="s">
        <v>8605</v>
      </c>
      <c r="I1310" s="109" t="s">
        <v>8606</v>
      </c>
      <c r="J1310" s="109" t="s">
        <v>124</v>
      </c>
      <c r="K1310" s="98" t="s">
        <v>8607</v>
      </c>
      <c r="L1310" s="109" t="s">
        <v>707</v>
      </c>
      <c r="M1310" s="109" t="s">
        <v>8608</v>
      </c>
      <c r="N1310" s="109" t="s">
        <v>32</v>
      </c>
      <c r="O1310" s="109" t="s">
        <v>8609</v>
      </c>
      <c r="P1310" s="109" t="s">
        <v>760</v>
      </c>
      <c r="Q1310" s="109" t="s">
        <v>8610</v>
      </c>
      <c r="R1310" s="109" t="s">
        <v>80</v>
      </c>
      <c r="S1310" s="122" t="s">
        <v>7722</v>
      </c>
      <c r="T1310" s="31"/>
      <c r="U1310" s="109" t="str">
        <f t="shared" si="20"/>
        <v>41686: Police began pursuing Ottersen after an earlier double shooting, and engaged in a high-speed pursuit that ended when he crashed his car into a ditch. Police shot Otterson after he went for his gun, and he died a month later. http://heraldnet.com/article/20140318/NEWS01/140319163/Man-shot-by-police-last-month-in-Mukilteo-dies</v>
      </c>
      <c r="V1310" s="98"/>
      <c r="W1310" s="109">
        <v>1321.1</v>
      </c>
      <c r="X1310" s="109"/>
      <c r="Y1310" s="109"/>
      <c r="Z1310" s="109"/>
      <c r="AA1310" s="109"/>
      <c r="AB1310" s="109"/>
      <c r="AC1310" s="113"/>
      <c r="AD1310" s="29"/>
      <c r="AE1310" s="29"/>
      <c r="AF1310" s="29"/>
      <c r="AG1310" s="65"/>
    </row>
    <row r="1311" spans="1:33" ht="12">
      <c r="A1311" s="30">
        <v>41921</v>
      </c>
      <c r="B1311" s="109" t="s">
        <v>8611</v>
      </c>
      <c r="C1311" s="121">
        <v>55</v>
      </c>
      <c r="D1311" s="109" t="s">
        <v>23</v>
      </c>
      <c r="E1311" s="109" t="s">
        <v>82</v>
      </c>
      <c r="F1311" s="109"/>
      <c r="G1311" s="42">
        <v>40708</v>
      </c>
      <c r="H1311" s="109" t="s">
        <v>8612</v>
      </c>
      <c r="I1311" s="109" t="s">
        <v>878</v>
      </c>
      <c r="J1311" s="109" t="s">
        <v>879</v>
      </c>
      <c r="K1311" s="98" t="s">
        <v>8613</v>
      </c>
      <c r="L1311" s="109" t="s">
        <v>881</v>
      </c>
      <c r="M1311" s="109" t="s">
        <v>882</v>
      </c>
      <c r="N1311" s="109" t="s">
        <v>32</v>
      </c>
      <c r="O1311" s="109" t="s">
        <v>8614</v>
      </c>
      <c r="P1311" s="109" t="s">
        <v>760</v>
      </c>
      <c r="Q1311" s="109" t="s">
        <v>8615</v>
      </c>
      <c r="R1311" s="109" t="s">
        <v>100</v>
      </c>
      <c r="S1311" s="122" t="s">
        <v>5119</v>
      </c>
      <c r="T1311" s="31"/>
      <c r="U1311" s="109" t="str">
        <f t="shared" si="20"/>
        <v>40708: Haitian immigrant Louis, with a history of mental health issues, barricaded himself into his residence for two hours after attacking officers and mental health workers with a sharp object. After negotiations and a lockdown of the entire neighborhood, police stormed in, were again assaulted by Louis, then shot him fatally twice. http://www.wjla.com/articles/2011/06/barricade-situation-in-nw-d-c--62253.html</v>
      </c>
      <c r="V1311" s="98"/>
      <c r="W1311" s="109">
        <v>1322.1</v>
      </c>
      <c r="X1311" s="109"/>
      <c r="Y1311" s="109"/>
      <c r="Z1311" s="109"/>
      <c r="AA1311" s="109"/>
      <c r="AB1311" s="109"/>
      <c r="AC1311" s="113"/>
      <c r="AD1311" s="29"/>
      <c r="AE1311" s="29"/>
      <c r="AF1311" s="29"/>
      <c r="AG1311" s="65"/>
    </row>
    <row r="1312" spans="1:33" ht="12">
      <c r="A1312" s="30">
        <v>41921</v>
      </c>
      <c r="B1312" s="109" t="s">
        <v>8616</v>
      </c>
      <c r="C1312" s="121">
        <v>20</v>
      </c>
      <c r="D1312" s="109" t="s">
        <v>23</v>
      </c>
      <c r="E1312" s="109" t="s">
        <v>24</v>
      </c>
      <c r="F1312" s="109" t="s">
        <v>8617</v>
      </c>
      <c r="G1312" s="42">
        <v>40889</v>
      </c>
      <c r="H1312" s="109" t="s">
        <v>8618</v>
      </c>
      <c r="I1312" s="109" t="s">
        <v>878</v>
      </c>
      <c r="J1312" s="109" t="s">
        <v>879</v>
      </c>
      <c r="K1312" s="98" t="s">
        <v>1652</v>
      </c>
      <c r="L1312" s="109" t="s">
        <v>881</v>
      </c>
      <c r="M1312" s="109" t="s">
        <v>882</v>
      </c>
      <c r="N1312" s="109" t="s">
        <v>32</v>
      </c>
      <c r="O1312" s="109" t="s">
        <v>8619</v>
      </c>
      <c r="P1312" s="109" t="s">
        <v>760</v>
      </c>
      <c r="Q1312" s="109" t="s">
        <v>8620</v>
      </c>
      <c r="R1312" s="109" t="s">
        <v>80</v>
      </c>
      <c r="S1312" s="122" t="s">
        <v>5119</v>
      </c>
      <c r="T1312" s="31"/>
      <c r="U1312" s="109" t="str">
        <f t="shared" si="20"/>
        <v>40889: Officers responded to reports of a man firing a gun at random found Epps. Ordered to drop his weapon, Epps refused, and "as many as four" officers opened fire on him and shot him dead. http://archive.wusa9.com/news/article/179453/374/Suspect-Who-Died-In-DC-Police-Involved-Shooting-Identified</v>
      </c>
      <c r="V1312" s="98"/>
      <c r="W1312" s="109">
        <v>1323.1</v>
      </c>
      <c r="X1312" s="109"/>
      <c r="Y1312" s="109"/>
      <c r="Z1312" s="109"/>
      <c r="AA1312" s="109"/>
      <c r="AB1312" s="109"/>
      <c r="AC1312" s="113"/>
      <c r="AD1312" s="29"/>
      <c r="AE1312" s="29"/>
      <c r="AF1312" s="29"/>
      <c r="AG1312" s="65"/>
    </row>
    <row r="1313" spans="1:33" ht="12">
      <c r="A1313" s="30">
        <v>41921</v>
      </c>
      <c r="B1313" s="109" t="s">
        <v>8621</v>
      </c>
      <c r="C1313" s="121">
        <v>26</v>
      </c>
      <c r="D1313" s="109" t="s">
        <v>23</v>
      </c>
      <c r="E1313" s="109" t="s">
        <v>82</v>
      </c>
      <c r="F1313" s="109"/>
      <c r="G1313" s="42">
        <v>41603</v>
      </c>
      <c r="H1313" s="109" t="s">
        <v>8622</v>
      </c>
      <c r="I1313" s="109" t="s">
        <v>878</v>
      </c>
      <c r="J1313" s="109" t="s">
        <v>879</v>
      </c>
      <c r="K1313" s="98" t="s">
        <v>1652</v>
      </c>
      <c r="L1313" s="109" t="s">
        <v>881</v>
      </c>
      <c r="M1313" s="109" t="s">
        <v>882</v>
      </c>
      <c r="N1313" s="109" t="s">
        <v>32</v>
      </c>
      <c r="O1313" s="109" t="s">
        <v>8623</v>
      </c>
      <c r="P1313" s="109" t="s">
        <v>760</v>
      </c>
      <c r="Q1313" s="109" t="s">
        <v>8624</v>
      </c>
      <c r="R1313" s="109" t="s">
        <v>80</v>
      </c>
      <c r="S1313" s="122" t="s">
        <v>5119</v>
      </c>
      <c r="T1313" s="31"/>
      <c r="U1313" s="109" t="str">
        <f t="shared" si="20"/>
        <v>41603: Officers investigating a previous homicide encountered Brown with a handgun. Commanded to drop his weapon, Brown did not, and was fatally shot. http://homicidewatch.org/2013/11/26/man-shot-by-police-in-se-dc-dies-of-injuries/</v>
      </c>
      <c r="V1313" s="98"/>
      <c r="W1313" s="109">
        <v>1324.1</v>
      </c>
      <c r="X1313" s="109"/>
      <c r="Y1313" s="109"/>
      <c r="Z1313" s="109"/>
      <c r="AA1313" s="109"/>
      <c r="AB1313" s="109"/>
      <c r="AC1313" s="113"/>
      <c r="AD1313" s="29"/>
      <c r="AE1313" s="29"/>
      <c r="AF1313" s="29"/>
      <c r="AG1313" s="65"/>
    </row>
    <row r="1314" spans="1:33" ht="12">
      <c r="A1314" s="30">
        <v>41921</v>
      </c>
      <c r="B1314" s="109" t="s">
        <v>8625</v>
      </c>
      <c r="C1314" s="121">
        <v>15</v>
      </c>
      <c r="D1314" s="109" t="s">
        <v>23</v>
      </c>
      <c r="E1314" s="109" t="s">
        <v>8626</v>
      </c>
      <c r="F1314" s="109"/>
      <c r="G1314" s="42">
        <v>38646</v>
      </c>
      <c r="H1314" s="109" t="s">
        <v>8627</v>
      </c>
      <c r="I1314" s="109" t="s">
        <v>347</v>
      </c>
      <c r="J1314" s="109" t="s">
        <v>213</v>
      </c>
      <c r="K1314" s="98" t="s">
        <v>8628</v>
      </c>
      <c r="L1314" s="109" t="s">
        <v>819</v>
      </c>
      <c r="M1314" s="109" t="s">
        <v>829</v>
      </c>
      <c r="N1314" s="109" t="s">
        <v>32</v>
      </c>
      <c r="O1314" s="109" t="s">
        <v>8629</v>
      </c>
      <c r="P1314" s="109" t="s">
        <v>760</v>
      </c>
      <c r="Q1314" s="109" t="s">
        <v>8630</v>
      </c>
      <c r="R1314" s="109" t="s">
        <v>80</v>
      </c>
      <c r="S1314" s="122" t="s">
        <v>5119</v>
      </c>
      <c r="T1314" s="31"/>
      <c r="U1314" s="109" t="str">
        <f t="shared" si="20"/>
        <v>38646: Johnson was the passenger in a stolen pick-up truck that led officers on a high-speed chase. When the truck was trapped in a dead-end, Johnson and the driver fled on foot separately. Johnson reportedly held an assault rifle which he aimed at officers, but did not use. He was severely injured with a shot in the back. He died a month later. http://www.chron.com/news/houston-texas/article/Teen-shot-by-deputy-last-month-is-dead-1952912.php</v>
      </c>
      <c r="V1314" s="98"/>
      <c r="W1314" s="109">
        <v>1325.1</v>
      </c>
      <c r="X1314" s="109"/>
      <c r="Y1314" s="109"/>
      <c r="Z1314" s="109"/>
      <c r="AA1314" s="109"/>
      <c r="AB1314" s="109"/>
      <c r="AC1314" s="113"/>
      <c r="AD1314" s="29"/>
      <c r="AE1314" s="29"/>
      <c r="AF1314" s="29"/>
      <c r="AG1314" s="65"/>
    </row>
    <row r="1315" spans="1:33" ht="12">
      <c r="A1315" s="30">
        <v>41921</v>
      </c>
      <c r="B1315" s="109" t="s">
        <v>8631</v>
      </c>
      <c r="C1315" s="121">
        <v>21</v>
      </c>
      <c r="D1315" s="109" t="s">
        <v>23</v>
      </c>
      <c r="E1315" s="109" t="s">
        <v>24</v>
      </c>
      <c r="F1315" s="109" t="s">
        <v>8632</v>
      </c>
      <c r="G1315" s="42">
        <v>40587</v>
      </c>
      <c r="H1315" s="109" t="s">
        <v>7647</v>
      </c>
      <c r="I1315" s="109" t="s">
        <v>878</v>
      </c>
      <c r="J1315" s="109" t="s">
        <v>879</v>
      </c>
      <c r="K1315" s="98" t="s">
        <v>7648</v>
      </c>
      <c r="L1315" s="109" t="s">
        <v>881</v>
      </c>
      <c r="M1315" s="109" t="s">
        <v>882</v>
      </c>
      <c r="N1315" s="109" t="s">
        <v>32</v>
      </c>
      <c r="O1315" s="109" t="s">
        <v>8633</v>
      </c>
      <c r="P1315" s="109" t="s">
        <v>760</v>
      </c>
      <c r="Q1315" s="109" t="s">
        <v>7650</v>
      </c>
      <c r="R1315" s="109" t="s">
        <v>80</v>
      </c>
      <c r="S1315" s="122" t="s">
        <v>5119</v>
      </c>
      <c r="T1315" s="31"/>
      <c r="U1315" s="109" t="str">
        <f t="shared" si="20"/>
        <v>40587: Metropolitan Police responded quickly to reports of a home invasion by three masked gunmen. With the house surrounded the three attempted an escape from the rear door. One suspect was killed at the scene, one was wounded and died later, and the third taken into custody. http://homicidewatch.org/2011/02/14/second-suspect-in-home-invasion-shoot-out-dies/</v>
      </c>
      <c r="V1315" s="98"/>
      <c r="W1315" s="109">
        <v>1326.1</v>
      </c>
      <c r="X1315" s="109"/>
      <c r="Y1315" s="109"/>
      <c r="Z1315" s="109"/>
      <c r="AA1315" s="109"/>
      <c r="AB1315" s="109"/>
      <c r="AC1315" s="113"/>
      <c r="AD1315" s="29"/>
      <c r="AE1315" s="29"/>
      <c r="AF1315" s="29"/>
      <c r="AG1315" s="65"/>
    </row>
    <row r="1316" spans="1:33" ht="12">
      <c r="A1316" s="30">
        <v>41921</v>
      </c>
      <c r="B1316" s="109" t="s">
        <v>8634</v>
      </c>
      <c r="C1316" s="121">
        <v>20</v>
      </c>
      <c r="D1316" s="109" t="s">
        <v>23</v>
      </c>
      <c r="E1316" s="109" t="s">
        <v>24</v>
      </c>
      <c r="F1316" s="109"/>
      <c r="G1316" s="42">
        <v>37277</v>
      </c>
      <c r="H1316" s="109" t="s">
        <v>8635</v>
      </c>
      <c r="I1316" s="109" t="s">
        <v>5220</v>
      </c>
      <c r="J1316" s="109" t="s">
        <v>28</v>
      </c>
      <c r="K1316" s="98" t="s">
        <v>5562</v>
      </c>
      <c r="L1316" s="109" t="s">
        <v>30</v>
      </c>
      <c r="M1316" s="109" t="s">
        <v>5222</v>
      </c>
      <c r="N1316" s="109" t="s">
        <v>32</v>
      </c>
      <c r="O1316" s="109" t="s">
        <v>8636</v>
      </c>
      <c r="P1316" s="109" t="s">
        <v>58</v>
      </c>
      <c r="Q1316" s="109" t="s">
        <v>8637</v>
      </c>
      <c r="R1316" s="109" t="s">
        <v>80</v>
      </c>
      <c r="S1316" s="122" t="s">
        <v>5119</v>
      </c>
      <c r="T1316" s="31"/>
      <c r="U1316" s="109" t="str">
        <f t="shared" si="20"/>
        <v>37277: Macklin, whose extensive criminal record began at 14, was driving a stolen 1999 Lincoln after a Martin Luther King Day parade. Undercover police "swarmed" the vehicle and one, on the Lincoln's hood, fatally shot the unarmed Macklin through the windshield. A minor disturbance kicked up immediately after the shooting, with people throwing rocks and bottles, that took 75 officers to quell. http://articles.sun-sentinel.com/2002-01-23/news/0201230104_1_miami-dade-police-officers-liberty-city</v>
      </c>
      <c r="V1316" s="98"/>
      <c r="W1316" s="109">
        <v>1327.1</v>
      </c>
      <c r="X1316" s="109"/>
      <c r="Y1316" s="109"/>
      <c r="Z1316" s="109"/>
      <c r="AA1316" s="109"/>
      <c r="AB1316" s="109"/>
      <c r="AC1316" s="113"/>
      <c r="AD1316" s="29"/>
      <c r="AE1316" s="29"/>
      <c r="AF1316" s="29"/>
      <c r="AG1316" s="65"/>
    </row>
    <row r="1317" spans="1:33" ht="12">
      <c r="A1317" s="30">
        <v>41921</v>
      </c>
      <c r="B1317" s="109" t="s">
        <v>8638</v>
      </c>
      <c r="C1317" s="121">
        <v>32</v>
      </c>
      <c r="D1317" s="109" t="s">
        <v>23</v>
      </c>
      <c r="E1317" s="109" t="s">
        <v>24</v>
      </c>
      <c r="F1317" s="109" t="s">
        <v>8639</v>
      </c>
      <c r="G1317" s="42">
        <v>40012</v>
      </c>
      <c r="H1317" s="109" t="s">
        <v>8640</v>
      </c>
      <c r="I1317" s="109" t="s">
        <v>8641</v>
      </c>
      <c r="J1317" s="109" t="s">
        <v>1128</v>
      </c>
      <c r="K1317" s="98" t="s">
        <v>8642</v>
      </c>
      <c r="L1317" s="109" t="s">
        <v>1714</v>
      </c>
      <c r="M1317" s="109" t="s">
        <v>8643</v>
      </c>
      <c r="N1317" s="109" t="s">
        <v>32</v>
      </c>
      <c r="O1317" s="109" t="s">
        <v>8644</v>
      </c>
      <c r="P1317" s="109" t="s">
        <v>58</v>
      </c>
      <c r="Q1317" s="109" t="s">
        <v>8645</v>
      </c>
      <c r="R1317" s="109" t="s">
        <v>80</v>
      </c>
      <c r="S1317" s="122" t="s">
        <v>5119</v>
      </c>
      <c r="T1317" s="31"/>
      <c r="U1317" s="109" t="str">
        <f t="shared" si="20"/>
        <v>40012: Distraught from a breakup and after hours of drinking and apparent indecision, Heyward walked around his neighborhood with his .44-caliber Magnum rifle around 4 a.m.. Six officers came to the scene, attempted to Tase Heyward with no effect, heard him express suicidal intentions, then began shooting when his muzzle swung more-or-less towards them. Officers fired 59 bullets and caused 43 wounds. Heyward's death is cited as an example of "contagious fire". http://www.timesfreepress.com/news/2010/aug/08/police-files-show-details-year-old-shooting-death/</v>
      </c>
      <c r="V1317" s="98"/>
      <c r="W1317" s="109">
        <v>1328.1</v>
      </c>
      <c r="X1317" s="109"/>
      <c r="Y1317" s="109"/>
      <c r="Z1317" s="109"/>
      <c r="AA1317" s="109"/>
      <c r="AB1317" s="109"/>
      <c r="AC1317" s="113"/>
      <c r="AD1317" s="29"/>
      <c r="AE1317" s="29"/>
      <c r="AF1317" s="29"/>
      <c r="AG1317" s="65"/>
    </row>
    <row r="1318" spans="1:33" ht="12">
      <c r="A1318" s="30">
        <v>41921</v>
      </c>
      <c r="B1318" s="109" t="s">
        <v>8646</v>
      </c>
      <c r="C1318" s="121">
        <v>27</v>
      </c>
      <c r="D1318" s="109" t="s">
        <v>23</v>
      </c>
      <c r="E1318" s="109" t="s">
        <v>24</v>
      </c>
      <c r="F1318" s="109"/>
      <c r="G1318" s="42">
        <v>38881</v>
      </c>
      <c r="H1318" s="109" t="s">
        <v>8647</v>
      </c>
      <c r="I1318" s="109" t="s">
        <v>539</v>
      </c>
      <c r="J1318" s="109" t="s">
        <v>85</v>
      </c>
      <c r="K1318" s="98" t="s">
        <v>8648</v>
      </c>
      <c r="L1318" s="109" t="s">
        <v>539</v>
      </c>
      <c r="M1318" s="109" t="s">
        <v>8649</v>
      </c>
      <c r="N1318" s="109" t="s">
        <v>32</v>
      </c>
      <c r="O1318" s="109" t="s">
        <v>8650</v>
      </c>
      <c r="P1318" s="109" t="s">
        <v>760</v>
      </c>
      <c r="Q1318" s="109" t="s">
        <v>8651</v>
      </c>
      <c r="R1318" s="109" t="s">
        <v>80</v>
      </c>
      <c r="S1318" s="122" t="s">
        <v>5119</v>
      </c>
      <c r="T1318" s="31"/>
      <c r="U1318" s="109" t="str">
        <f t="shared" si="20"/>
        <v>38881: Six county deputies fired about 70 rounds into the car occupied by Williams after he'd lead them on a chase. An attempted traffic stop at 11 p.m. for erratic driving didn't appeal to Williams, who then fled at high speed through alleys and caused dramatic collisions with cruisers. When finally cornered neighbors reported that the shooting took a full half-minute and happened at close range to the vehicle. This case is cited as an example of "contagious shooting". http://articles.latimes.com/2006/jun/15/local/me-chase15</v>
      </c>
      <c r="V1318" s="98"/>
      <c r="W1318" s="109">
        <v>1329.1</v>
      </c>
      <c r="X1318" s="109"/>
      <c r="Y1318" s="109"/>
      <c r="Z1318" s="109"/>
      <c r="AA1318" s="109"/>
      <c r="AB1318" s="109"/>
      <c r="AC1318" s="113"/>
      <c r="AD1318" s="29"/>
      <c r="AE1318" s="29"/>
      <c r="AF1318" s="29"/>
      <c r="AG1318" s="65"/>
    </row>
    <row r="1319" spans="1:33" ht="12">
      <c r="A1319" s="30">
        <v>41921</v>
      </c>
      <c r="B1319" s="109" t="s">
        <v>8652</v>
      </c>
      <c r="C1319" s="121">
        <v>35</v>
      </c>
      <c r="D1319" s="109" t="s">
        <v>23</v>
      </c>
      <c r="E1319" s="109" t="s">
        <v>173</v>
      </c>
      <c r="F1319" s="109" t="s">
        <v>8653</v>
      </c>
      <c r="G1319" s="42">
        <v>37362</v>
      </c>
      <c r="H1319" s="109" t="s">
        <v>8654</v>
      </c>
      <c r="I1319" s="109" t="s">
        <v>8655</v>
      </c>
      <c r="J1319" s="109" t="s">
        <v>1791</v>
      </c>
      <c r="K1319" s="98" t="s">
        <v>8656</v>
      </c>
      <c r="L1319" s="109" t="s">
        <v>6152</v>
      </c>
      <c r="M1319" s="109" t="s">
        <v>8657</v>
      </c>
      <c r="N1319" s="109" t="s">
        <v>3388</v>
      </c>
      <c r="O1319" s="109" t="s">
        <v>8658</v>
      </c>
      <c r="P1319" s="109" t="s">
        <v>157</v>
      </c>
      <c r="Q1319" s="109" t="s">
        <v>8659</v>
      </c>
      <c r="R1319" s="109" t="s">
        <v>80</v>
      </c>
      <c r="S1319" s="122" t="s">
        <v>5119</v>
      </c>
      <c r="T1319" s="31"/>
      <c r="U1319" s="109" t="str">
        <f t="shared" si="20"/>
        <v>37362: Villanueva's garment factory co-workers called police for help with his epileptic seizure. They arrived and found him uncooperative and combative. Wrestled to the ground and handcuffed by four officers, witnesses described police shouting for him to speak English, and taking his foaming at the mouth as a sign of drug use. He died of ''mechanical asphyxia following physical restraint". The four were charged with manslaughter. http://www.nytimes.com/2002/05/26/nyregion/homicide-is-ruled-in-death-of-man-in-police-custody.html</v>
      </c>
      <c r="V1319" s="98"/>
      <c r="W1319" s="109">
        <v>1330.1</v>
      </c>
      <c r="X1319" s="109"/>
      <c r="Y1319" s="109"/>
      <c r="Z1319" s="109"/>
      <c r="AA1319" s="109"/>
      <c r="AB1319" s="109"/>
      <c r="AC1319" s="113"/>
      <c r="AD1319" s="29"/>
      <c r="AE1319" s="29"/>
      <c r="AF1319" s="29"/>
      <c r="AG1319" s="65"/>
    </row>
    <row r="1320" spans="1:33" ht="12">
      <c r="A1320" s="30">
        <v>41921</v>
      </c>
      <c r="B1320" s="109" t="s">
        <v>8660</v>
      </c>
      <c r="C1320" s="121">
        <v>36</v>
      </c>
      <c r="D1320" s="109" t="s">
        <v>23</v>
      </c>
      <c r="E1320" s="109" t="s">
        <v>24</v>
      </c>
      <c r="F1320" s="109" t="s">
        <v>8661</v>
      </c>
      <c r="G1320" s="42">
        <v>39839</v>
      </c>
      <c r="H1320" s="109" t="s">
        <v>8662</v>
      </c>
      <c r="I1320" s="109" t="s">
        <v>878</v>
      </c>
      <c r="J1320" s="109" t="s">
        <v>879</v>
      </c>
      <c r="K1320" s="98" t="s">
        <v>8663</v>
      </c>
      <c r="L1320" s="109" t="s">
        <v>881</v>
      </c>
      <c r="M1320" s="109" t="s">
        <v>882</v>
      </c>
      <c r="N1320" s="109" t="s">
        <v>32</v>
      </c>
      <c r="O1320" s="109" t="s">
        <v>8664</v>
      </c>
      <c r="P1320" s="109" t="s">
        <v>760</v>
      </c>
      <c r="Q1320" s="109" t="s">
        <v>8665</v>
      </c>
      <c r="R1320" s="109" t="s">
        <v>100</v>
      </c>
      <c r="S1320" s="122" t="s">
        <v>5119</v>
      </c>
      <c r="T1320" s="31"/>
      <c r="U1320" s="109" t="str">
        <f t="shared" si="20"/>
        <v>39839: Abdullahi was a Somali immigrant and resident of a poorly-maintained group home for the mentally ill, unsupervised and off his medication. One morning he began articulating paranoid fantasies then took another resident hostage with a knife. Police arrived, could not communicate with him, and shot him once fatally. http://www.washingtoncitypaper.com/articles/36781/osman-abdullahi-was-killed-by-police-at-a-group-home</v>
      </c>
      <c r="V1320" s="98"/>
      <c r="W1320" s="109">
        <v>1331.1</v>
      </c>
      <c r="X1320" s="109"/>
      <c r="Y1320" s="109"/>
      <c r="Z1320" s="109"/>
      <c r="AA1320" s="109"/>
      <c r="AB1320" s="109"/>
      <c r="AC1320" s="113"/>
      <c r="AD1320" s="29"/>
      <c r="AE1320" s="29"/>
      <c r="AF1320" s="29"/>
      <c r="AG1320" s="65"/>
    </row>
    <row r="1321" spans="1:33" ht="12">
      <c r="A1321" s="30">
        <v>41921</v>
      </c>
      <c r="B1321" s="109" t="s">
        <v>8666</v>
      </c>
      <c r="C1321" s="121">
        <v>61</v>
      </c>
      <c r="D1321" s="109" t="s">
        <v>23</v>
      </c>
      <c r="E1321" s="109" t="s">
        <v>82</v>
      </c>
      <c r="F1321" s="109"/>
      <c r="G1321" s="42">
        <v>41874</v>
      </c>
      <c r="H1321" s="109" t="s">
        <v>8667</v>
      </c>
      <c r="I1321" s="109" t="s">
        <v>8668</v>
      </c>
      <c r="J1321" s="109" t="s">
        <v>250</v>
      </c>
      <c r="K1321" s="98" t="s">
        <v>8669</v>
      </c>
      <c r="L1321" s="109" t="s">
        <v>8670</v>
      </c>
      <c r="M1321" s="109" t="s">
        <v>8671</v>
      </c>
      <c r="N1321" s="109" t="s">
        <v>32</v>
      </c>
      <c r="O1321" s="109" t="s">
        <v>8672</v>
      </c>
      <c r="P1321" s="109" t="s">
        <v>760</v>
      </c>
      <c r="Q1321" s="109" t="s">
        <v>8673</v>
      </c>
      <c r="R1321" s="109" t="s">
        <v>100</v>
      </c>
      <c r="S1321" s="122" t="s">
        <v>5119</v>
      </c>
      <c r="T1321" s="31"/>
      <c r="U1321" s="109" t="str">
        <f t="shared" si="20"/>
        <v>41874: County police were called to Friedman's residence on reports of him being suicidal. Efforts to communicate with the victim failed, he reportedly approached officers with a knife in a threatening way, and he was shot to death. One of two similar incidents within four days. http://www.baltimoresun.com/news/maryland/howard/ellicott-city/ph-ho-cf-police-shooting-20140826,0,1216215.story</v>
      </c>
      <c r="V1321" s="98"/>
      <c r="W1321" s="109">
        <v>1332.1</v>
      </c>
      <c r="X1321" s="109"/>
      <c r="Y1321" s="109"/>
      <c r="Z1321" s="109"/>
      <c r="AA1321" s="109"/>
      <c r="AB1321" s="109"/>
      <c r="AC1321" s="113"/>
      <c r="AD1321" s="29"/>
      <c r="AE1321" s="29"/>
      <c r="AF1321" s="29"/>
      <c r="AG1321" s="65"/>
    </row>
    <row r="1322" spans="1:33" ht="12">
      <c r="A1322" s="30">
        <v>41921</v>
      </c>
      <c r="B1322" s="109" t="s">
        <v>8674</v>
      </c>
      <c r="C1322" s="121">
        <v>20</v>
      </c>
      <c r="D1322" s="109" t="s">
        <v>23</v>
      </c>
      <c r="E1322" s="109" t="s">
        <v>24</v>
      </c>
      <c r="F1322" s="109" t="s">
        <v>8675</v>
      </c>
      <c r="G1322" s="42">
        <v>37405</v>
      </c>
      <c r="H1322" s="109" t="s">
        <v>8676</v>
      </c>
      <c r="I1322" s="109" t="s">
        <v>4620</v>
      </c>
      <c r="J1322" s="109" t="s">
        <v>104</v>
      </c>
      <c r="K1322" s="98" t="s">
        <v>8677</v>
      </c>
      <c r="L1322" s="109" t="s">
        <v>4620</v>
      </c>
      <c r="M1322" s="109" t="s">
        <v>4622</v>
      </c>
      <c r="N1322" s="109" t="s">
        <v>32</v>
      </c>
      <c r="O1322" s="109" t="s">
        <v>8678</v>
      </c>
      <c r="P1322" s="109" t="s">
        <v>58</v>
      </c>
      <c r="Q1322" s="109" t="s">
        <v>8679</v>
      </c>
      <c r="R1322" s="109" t="s">
        <v>80</v>
      </c>
      <c r="S1322" s="122" t="s">
        <v>5119</v>
      </c>
      <c r="T1322" s="31"/>
      <c r="U1322" s="109" t="str">
        <f t="shared" si="20"/>
        <v>37405: Ball was being tried for murder and armed robbery. Just as his conviction was announced in the courtroom, Ball leapt from his seat and attempted to smash a window to escape. As two sheriff's deputies tried to capture him, Ball grabbed one of their weapons and wounded one in the leg. A Milwaukee police officer shot and killed him. http://www.jsonline.com/news/crime/ten-years-after-courthouse-shooting-courts-are-now-safer-vc5jh6s-155486605.html</v>
      </c>
      <c r="V1322" s="98"/>
      <c r="W1322" s="109">
        <v>1333.1</v>
      </c>
      <c r="X1322" s="109"/>
      <c r="Y1322" s="109"/>
      <c r="Z1322" s="109"/>
      <c r="AA1322" s="109"/>
      <c r="AB1322" s="109"/>
      <c r="AC1322" s="113"/>
      <c r="AD1322" s="29"/>
      <c r="AE1322" s="29"/>
      <c r="AF1322" s="29"/>
      <c r="AG1322" s="65"/>
    </row>
    <row r="1323" spans="1:33" ht="12">
      <c r="A1323" s="30">
        <v>41921</v>
      </c>
      <c r="B1323" s="109" t="s">
        <v>8680</v>
      </c>
      <c r="C1323" s="121">
        <v>28</v>
      </c>
      <c r="D1323" s="109" t="s">
        <v>23</v>
      </c>
      <c r="E1323" s="109" t="s">
        <v>24</v>
      </c>
      <c r="F1323" s="109" t="s">
        <v>8681</v>
      </c>
      <c r="G1323" s="42">
        <v>41092</v>
      </c>
      <c r="H1323" s="109" t="s">
        <v>8682</v>
      </c>
      <c r="I1323" s="109" t="s">
        <v>1371</v>
      </c>
      <c r="J1323" s="109" t="s">
        <v>1372</v>
      </c>
      <c r="K1323" s="98" t="s">
        <v>8683</v>
      </c>
      <c r="L1323" s="109" t="s">
        <v>1373</v>
      </c>
      <c r="M1323" s="109" t="s">
        <v>1374</v>
      </c>
      <c r="N1323" s="109" t="s">
        <v>32</v>
      </c>
      <c r="O1323" s="109" t="s">
        <v>8684</v>
      </c>
      <c r="P1323" s="109" t="s">
        <v>760</v>
      </c>
      <c r="Q1323" s="109" t="s">
        <v>8685</v>
      </c>
      <c r="R1323" s="109" t="s">
        <v>80</v>
      </c>
      <c r="S1323" s="122" t="s">
        <v>5119</v>
      </c>
      <c r="T1323" s="31"/>
      <c r="U1323" s="109" t="str">
        <f t="shared" si="20"/>
        <v>41092: Police pursued Laney on a red scooter, on suspicion that it was the same vehicle seen in an earlier robbery and shooting. Laney fled to the porch of his house and reportedly pulled a weapon, causing officers to fatally shoot him. Witnesses disputed the police account. http://www.qcitymetro.com/news/articles/cmpd_officer_kills_man_in_overnight_shooting055401286.cfm</v>
      </c>
      <c r="V1323" s="98"/>
      <c r="W1323" s="109">
        <v>1334.1</v>
      </c>
      <c r="X1323" s="109"/>
      <c r="Y1323" s="109"/>
      <c r="Z1323" s="109"/>
      <c r="AA1323" s="109"/>
      <c r="AB1323" s="109"/>
      <c r="AC1323" s="113"/>
      <c r="AD1323" s="29"/>
      <c r="AE1323" s="29"/>
      <c r="AF1323" s="29"/>
      <c r="AG1323" s="65"/>
    </row>
    <row r="1324" spans="1:33" ht="12">
      <c r="A1324" s="30">
        <v>41921</v>
      </c>
      <c r="B1324" s="109" t="s">
        <v>8686</v>
      </c>
      <c r="C1324" s="121">
        <v>25</v>
      </c>
      <c r="D1324" s="109" t="s">
        <v>23</v>
      </c>
      <c r="E1324" s="109" t="s">
        <v>24</v>
      </c>
      <c r="F1324" s="109" t="s">
        <v>8687</v>
      </c>
      <c r="G1324" s="42">
        <v>40557</v>
      </c>
      <c r="H1324" s="109" t="s">
        <v>8688</v>
      </c>
      <c r="I1324" s="109" t="s">
        <v>539</v>
      </c>
      <c r="J1324" s="109" t="s">
        <v>85</v>
      </c>
      <c r="K1324" s="98" t="s">
        <v>8689</v>
      </c>
      <c r="L1324" s="109" t="s">
        <v>539</v>
      </c>
      <c r="M1324" s="109" t="s">
        <v>540</v>
      </c>
      <c r="N1324" s="109" t="s">
        <v>32</v>
      </c>
      <c r="O1324" s="109" t="s">
        <v>8690</v>
      </c>
      <c r="P1324" s="109" t="s">
        <v>58</v>
      </c>
      <c r="Q1324" s="109" t="s">
        <v>8691</v>
      </c>
      <c r="R1324" s="109" t="s">
        <v>80</v>
      </c>
      <c r="S1324" s="122" t="s">
        <v>5119</v>
      </c>
      <c r="T1324" s="31"/>
      <c r="U1324" s="109" t="str">
        <f t="shared" si="20"/>
        <v>40557: Doucet was a college football star and model. Police on a 3 a.m. disturbance call arrived at his residence to find him naked, fighting with a taxi driver over his fare. A fight erupted in which the two officers were injured. One of them shot fatally shot Doucet. Police accounts of the incident don't appear to match the physical evidence; the family has filed suit. http://articles.latimes.com/2011/dec/24/local/la-me-lapd-shooting-20111224</v>
      </c>
      <c r="V1324" s="98"/>
      <c r="W1324" s="109">
        <v>1335.1</v>
      </c>
      <c r="X1324" s="109"/>
      <c r="Y1324" s="109"/>
      <c r="Z1324" s="109"/>
      <c r="AA1324" s="109"/>
      <c r="AB1324" s="109"/>
      <c r="AC1324" s="113"/>
      <c r="AD1324" s="29"/>
      <c r="AE1324" s="29"/>
      <c r="AF1324" s="29"/>
      <c r="AG1324" s="65"/>
    </row>
    <row r="1325" spans="1:33" ht="12">
      <c r="A1325" s="30">
        <v>41921</v>
      </c>
      <c r="B1325" s="109" t="s">
        <v>8692</v>
      </c>
      <c r="C1325" s="121">
        <v>35</v>
      </c>
      <c r="D1325" s="109" t="s">
        <v>23</v>
      </c>
      <c r="E1325" s="109" t="s">
        <v>24</v>
      </c>
      <c r="F1325" s="109" t="s">
        <v>8693</v>
      </c>
      <c r="G1325" s="42">
        <v>40792</v>
      </c>
      <c r="H1325" s="109" t="s">
        <v>8694</v>
      </c>
      <c r="I1325" s="109" t="s">
        <v>1303</v>
      </c>
      <c r="J1325" s="109" t="s">
        <v>64</v>
      </c>
      <c r="K1325" s="98" t="s">
        <v>1595</v>
      </c>
      <c r="L1325" s="109" t="s">
        <v>6217</v>
      </c>
      <c r="M1325" s="109" t="s">
        <v>1307</v>
      </c>
      <c r="N1325" s="109" t="s">
        <v>32</v>
      </c>
      <c r="O1325" s="109" t="s">
        <v>8695</v>
      </c>
      <c r="P1325" s="109" t="s">
        <v>58</v>
      </c>
      <c r="Q1325" s="109" t="s">
        <v>8696</v>
      </c>
      <c r="R1325" s="109" t="s">
        <v>80</v>
      </c>
      <c r="S1325" s="122" t="s">
        <v>5119</v>
      </c>
      <c r="T1325" s="31"/>
      <c r="U1325" s="109" t="str">
        <f t="shared" si="20"/>
        <v>40792: Alraheim Tolbert had just robbed a bank at gunpoint and climbed into Tony Carr's empty government truck as a getaway vehicle. Carr somehow got into, or remained in, the passenger seat. Police assumed that Carr was an accomplice and fired on both men. Carr was struck and fell out of the vehicle. Tolbert crashed the truck almost immediately afterward leaving both dead. A grand jury later cleared the police of any wrongdoing. http://www.wrbl.com/story/21329299/michael-carr-my-brother-tony-was-an-innocent-bystander</v>
      </c>
      <c r="V1325" s="98"/>
      <c r="W1325" s="109">
        <v>1336.1</v>
      </c>
      <c r="X1325" s="109"/>
      <c r="Y1325" s="109"/>
      <c r="Z1325" s="109"/>
      <c r="AA1325" s="109"/>
      <c r="AB1325" s="109"/>
      <c r="AC1325" s="113"/>
      <c r="AD1325" s="29"/>
      <c r="AE1325" s="29"/>
      <c r="AF1325" s="29"/>
      <c r="AG1325" s="65"/>
    </row>
    <row r="1326" spans="1:33" ht="12">
      <c r="A1326" s="30">
        <v>41921</v>
      </c>
      <c r="B1326" s="109" t="s">
        <v>8697</v>
      </c>
      <c r="C1326" s="121">
        <v>30</v>
      </c>
      <c r="D1326" s="109" t="s">
        <v>23</v>
      </c>
      <c r="E1326" s="109" t="s">
        <v>82</v>
      </c>
      <c r="F1326" s="109"/>
      <c r="G1326" s="42">
        <v>40792</v>
      </c>
      <c r="H1326" s="109" t="s">
        <v>8694</v>
      </c>
      <c r="I1326" s="109" t="s">
        <v>1303</v>
      </c>
      <c r="J1326" s="109" t="s">
        <v>64</v>
      </c>
      <c r="K1326" s="98" t="s">
        <v>1595</v>
      </c>
      <c r="L1326" s="109" t="s">
        <v>6217</v>
      </c>
      <c r="M1326" s="109" t="s">
        <v>1307</v>
      </c>
      <c r="N1326" s="109" t="s">
        <v>32</v>
      </c>
      <c r="O1326" s="109" t="s">
        <v>8695</v>
      </c>
      <c r="P1326" s="109" t="s">
        <v>58</v>
      </c>
      <c r="Q1326" s="109" t="s">
        <v>8696</v>
      </c>
      <c r="R1326" s="109" t="s">
        <v>80</v>
      </c>
      <c r="S1326" s="122" t="s">
        <v>5119</v>
      </c>
      <c r="T1326" s="31"/>
      <c r="U1326" s="109" t="str">
        <f t="shared" si="20"/>
        <v>40792: Alraheim Tolbert had just robbed a bank at gunpoint and climbed into Tony Carr's empty government truck as a getaway vehicle. Carr somehow got into, or remained in, the passenger seat. Police assumed that Carr was an accomplice and fired on both men. Carr was struck and fell out of the vehicle. Tolbert crashed the truck almost immediately afterward leaving both dead. A grand jury later cleared the police of any wrongdoing. http://www.wrbl.com/story/21329299/michael-carr-my-brother-tony-was-an-innocent-bystander</v>
      </c>
      <c r="V1326" s="98"/>
      <c r="W1326" s="109">
        <v>1337.1</v>
      </c>
      <c r="X1326" s="109"/>
      <c r="Y1326" s="109"/>
      <c r="Z1326" s="109"/>
      <c r="AA1326" s="109"/>
      <c r="AB1326" s="109"/>
      <c r="AC1326" s="113"/>
      <c r="AD1326" s="29"/>
      <c r="AE1326" s="29"/>
      <c r="AF1326" s="29"/>
      <c r="AG1326" s="65"/>
    </row>
    <row r="1327" spans="1:33" ht="12">
      <c r="A1327" s="30">
        <v>41921</v>
      </c>
      <c r="B1327" s="109" t="s">
        <v>8698</v>
      </c>
      <c r="C1327" s="121">
        <v>25</v>
      </c>
      <c r="D1327" s="109" t="s">
        <v>23</v>
      </c>
      <c r="E1327" s="109" t="s">
        <v>82</v>
      </c>
      <c r="F1327" s="109"/>
      <c r="G1327" s="42">
        <v>37861</v>
      </c>
      <c r="H1327" s="109" t="s">
        <v>8699</v>
      </c>
      <c r="I1327" s="109" t="s">
        <v>8700</v>
      </c>
      <c r="J1327" s="109" t="s">
        <v>2311</v>
      </c>
      <c r="K1327" s="98" t="s">
        <v>8701</v>
      </c>
      <c r="L1327" s="109" t="s">
        <v>2313</v>
      </c>
      <c r="M1327" s="109" t="s">
        <v>8702</v>
      </c>
      <c r="N1327" s="109" t="s">
        <v>32</v>
      </c>
      <c r="O1327" s="109" t="s">
        <v>8703</v>
      </c>
      <c r="P1327" s="109" t="s">
        <v>760</v>
      </c>
      <c r="Q1327" s="109" t="s">
        <v>8704</v>
      </c>
      <c r="R1327" s="109" t="s">
        <v>80</v>
      </c>
      <c r="S1327" s="122" t="s">
        <v>5119</v>
      </c>
      <c r="T1327" s="31"/>
      <c r="U1327" s="109" t="str">
        <f t="shared" si="20"/>
        <v>37861: Wasson was on a motorcycle chased for miles by the police chief of a nearby town. He stopped or was stopped near the playground of an elementary school where the police cruiser collided with the bike. Both men exchanged in a struggle, both armed, and Wasson was fatally shot by the chief. http://wcfcourier.com/news/breaking_news/cedar-rapids-man-killed-in-scuffle-with-officer/article_5af7ad73-3bdb-5022-bfb6-f32f19c43ef5.html</v>
      </c>
      <c r="V1327" s="98"/>
      <c r="W1327" s="109">
        <v>1338.1</v>
      </c>
      <c r="X1327" s="109"/>
      <c r="Y1327" s="109"/>
      <c r="Z1327" s="109"/>
      <c r="AA1327" s="109"/>
      <c r="AB1327" s="109"/>
      <c r="AC1327" s="113"/>
      <c r="AD1327" s="29"/>
      <c r="AE1327" s="29"/>
      <c r="AF1327" s="29"/>
      <c r="AG1327" s="65"/>
    </row>
    <row r="1328" spans="1:33" ht="12">
      <c r="A1328" s="30">
        <v>41921</v>
      </c>
      <c r="B1328" s="109" t="s">
        <v>8705</v>
      </c>
      <c r="C1328" s="121">
        <v>48</v>
      </c>
      <c r="D1328" s="109" t="s">
        <v>23</v>
      </c>
      <c r="E1328" s="109" t="s">
        <v>82</v>
      </c>
      <c r="F1328" s="109"/>
      <c r="G1328" s="42">
        <v>36799</v>
      </c>
      <c r="H1328" s="109" t="s">
        <v>8706</v>
      </c>
      <c r="I1328" s="109" t="s">
        <v>8707</v>
      </c>
      <c r="J1328" s="109" t="s">
        <v>85</v>
      </c>
      <c r="K1328" s="98" t="s">
        <v>8708</v>
      </c>
      <c r="L1328" s="109" t="s">
        <v>8707</v>
      </c>
      <c r="M1328" s="109" t="s">
        <v>8709</v>
      </c>
      <c r="N1328" s="109" t="s">
        <v>32</v>
      </c>
      <c r="O1328" s="109" t="s">
        <v>8710</v>
      </c>
      <c r="P1328" s="109" t="s">
        <v>760</v>
      </c>
      <c r="Q1328" s="109" t="s">
        <v>8711</v>
      </c>
      <c r="R1328" s="109" t="s">
        <v>100</v>
      </c>
      <c r="S1328" s="122" t="s">
        <v>5119</v>
      </c>
      <c r="T1328" s="31"/>
      <c r="U1328" s="109" t="str">
        <f t="shared" si="20"/>
        <v>36799: With a history of mental problems and reportedly off his medication, Baker was at first calm when entering Ventura's Community Memorial Hospital, but something set him off. He stabbed three hospital employees, inflicting minor wounds, and was threatening and uncooperative with police. Ultimately 15 officers converged on the scene and Baker was shot to death. http://articles.latimes.com/2000/oct/03/local/me-30351</v>
      </c>
      <c r="V1328" s="98"/>
      <c r="W1328" s="109">
        <v>1339.1</v>
      </c>
      <c r="X1328" s="109"/>
      <c r="Y1328" s="109"/>
      <c r="Z1328" s="109"/>
      <c r="AA1328" s="109"/>
      <c r="AB1328" s="109"/>
      <c r="AC1328" s="113"/>
      <c r="AD1328" s="29"/>
      <c r="AE1328" s="29"/>
      <c r="AF1328" s="29"/>
      <c r="AG1328" s="65"/>
    </row>
    <row r="1329" spans="1:33" ht="12">
      <c r="A1329" s="30">
        <v>41921</v>
      </c>
      <c r="B1329" s="109" t="s">
        <v>8712</v>
      </c>
      <c r="C1329" s="121">
        <v>56</v>
      </c>
      <c r="D1329" s="109" t="s">
        <v>91</v>
      </c>
      <c r="E1329" s="109" t="s">
        <v>82</v>
      </c>
      <c r="F1329" s="109"/>
      <c r="G1329" s="42">
        <v>37700</v>
      </c>
      <c r="H1329" s="109" t="s">
        <v>8713</v>
      </c>
      <c r="I1329" s="109" t="s">
        <v>8714</v>
      </c>
      <c r="J1329" s="109" t="s">
        <v>85</v>
      </c>
      <c r="K1329" s="98" t="s">
        <v>8715</v>
      </c>
      <c r="L1329" s="109" t="s">
        <v>8707</v>
      </c>
      <c r="M1329" s="109" t="s">
        <v>8716</v>
      </c>
      <c r="N1329" s="109" t="s">
        <v>32</v>
      </c>
      <c r="O1329" s="109" t="s">
        <v>8717</v>
      </c>
      <c r="P1329" s="109" t="s">
        <v>760</v>
      </c>
      <c r="Q1329" s="109" t="s">
        <v>8718</v>
      </c>
      <c r="R1329" s="109" t="s">
        <v>80</v>
      </c>
      <c r="S1329" s="122" t="s">
        <v>5119</v>
      </c>
      <c r="T1329" s="31"/>
      <c r="U1329" s="109" t="str">
        <f t="shared" si="20"/>
        <v>37700: County officers engaged Pearlman in her car at Point Mugu State Park with a gun in her possession. Police describe the encounter as Pearlman as suicidal and uncooperative, forcing a fatal shooting. Complaints filed by the family dispute those facts and describe one officer shooting out tires on one side of the car, causing an officer on the other side to consider himself under fire and kill the woman. http://articles.latimes.com/2003/may/15/local/me-claim15</v>
      </c>
      <c r="V1329" s="98"/>
      <c r="W1329" s="109">
        <v>1340.1</v>
      </c>
      <c r="X1329" s="109"/>
      <c r="Y1329" s="109"/>
      <c r="Z1329" s="109"/>
      <c r="AA1329" s="109"/>
      <c r="AB1329" s="109"/>
      <c r="AC1329" s="113"/>
      <c r="AD1329" s="29"/>
      <c r="AE1329" s="29"/>
      <c r="AF1329" s="29"/>
      <c r="AG1329" s="65"/>
    </row>
    <row r="1330" spans="1:33" ht="12">
      <c r="A1330" s="30">
        <v>41921</v>
      </c>
      <c r="B1330" s="109" t="s">
        <v>8719</v>
      </c>
      <c r="C1330" s="121">
        <v>28</v>
      </c>
      <c r="D1330" s="109" t="s">
        <v>23</v>
      </c>
      <c r="E1330" s="109" t="s">
        <v>82</v>
      </c>
      <c r="F1330" s="109"/>
      <c r="G1330" s="42">
        <v>41476</v>
      </c>
      <c r="H1330" s="109" t="s">
        <v>8720</v>
      </c>
      <c r="I1330" s="109" t="s">
        <v>5066</v>
      </c>
      <c r="J1330" s="109" t="s">
        <v>5664</v>
      </c>
      <c r="K1330" s="98" t="s">
        <v>8721</v>
      </c>
      <c r="L1330" s="109" t="s">
        <v>8722</v>
      </c>
      <c r="M1330" s="109" t="s">
        <v>7322</v>
      </c>
      <c r="N1330" s="109" t="s">
        <v>262</v>
      </c>
      <c r="O1330" s="109" t="s">
        <v>8723</v>
      </c>
      <c r="P1330" s="109" t="s">
        <v>760</v>
      </c>
      <c r="Q1330" s="109" t="s">
        <v>8724</v>
      </c>
      <c r="R1330" s="109" t="s">
        <v>80</v>
      </c>
      <c r="S1330" s="122" t="s">
        <v>5119</v>
      </c>
      <c r="T1330" s="31"/>
      <c r="U1330" s="109" t="str">
        <f t="shared" si="20"/>
        <v>41476: After a reckless high-speed chase and a foot chase, four officers attempted to subdue the 6-foot 350-lbs Hayman with multiple sets of handcuffs. Tasered twice, where the instrument appeared not to work, Hayman soon went into cardiac arrest and died at the scene. http://www.wdde.org/47326-wilmington-police-identify-man-died-custody-sunday</v>
      </c>
      <c r="V1330" s="98"/>
      <c r="W1330" s="109">
        <v>1341.1</v>
      </c>
      <c r="X1330" s="109"/>
      <c r="Y1330" s="109"/>
      <c r="Z1330" s="109"/>
      <c r="AA1330" s="109"/>
      <c r="AB1330" s="109"/>
      <c r="AC1330" s="113"/>
      <c r="AD1330" s="29"/>
      <c r="AE1330" s="29"/>
      <c r="AF1330" s="29"/>
      <c r="AG1330" s="65"/>
    </row>
    <row r="1331" spans="1:33" ht="12">
      <c r="A1331" s="30">
        <v>41921</v>
      </c>
      <c r="B1331" s="109" t="s">
        <v>8725</v>
      </c>
      <c r="C1331" s="121">
        <v>32</v>
      </c>
      <c r="D1331" s="109" t="s">
        <v>23</v>
      </c>
      <c r="E1331" s="109" t="s">
        <v>24</v>
      </c>
      <c r="F1331" s="109" t="s">
        <v>8726</v>
      </c>
      <c r="G1331" s="42">
        <v>41039</v>
      </c>
      <c r="H1331" s="109" t="s">
        <v>8727</v>
      </c>
      <c r="I1331" s="109" t="s">
        <v>6150</v>
      </c>
      <c r="J1331" s="109" t="s">
        <v>5664</v>
      </c>
      <c r="K1331" s="98" t="s">
        <v>8728</v>
      </c>
      <c r="L1331" s="109" t="s">
        <v>8722</v>
      </c>
      <c r="M1331" s="109" t="s">
        <v>8729</v>
      </c>
      <c r="N1331" s="109" t="s">
        <v>32</v>
      </c>
      <c r="O1331" s="109" t="s">
        <v>8730</v>
      </c>
      <c r="P1331" s="109" t="s">
        <v>760</v>
      </c>
      <c r="Q1331" s="109" t="s">
        <v>8731</v>
      </c>
      <c r="R1331" s="109" t="s">
        <v>80</v>
      </c>
      <c r="S1331" s="122" t="s">
        <v>5119</v>
      </c>
      <c r="T1331" s="31"/>
      <c r="U1331" s="109" t="str">
        <f t="shared" si="20"/>
        <v>41039: As part of a drug investigation Turnbull was asked to pull over for questioning at an apartment complex. Instead Turnbull crashed his vehicle into a police car, drove towards a second cruiser, and was shot to death by two officers. http://www.newarkpostonline.com/crime_beat/article_e1d2f694-9dcb-11e1-99ad-0019bb2963f4.html</v>
      </c>
      <c r="V1331" s="98"/>
      <c r="W1331" s="109">
        <v>1342.1</v>
      </c>
      <c r="X1331" s="109"/>
      <c r="Y1331" s="109"/>
      <c r="Z1331" s="109"/>
      <c r="AA1331" s="109"/>
      <c r="AB1331" s="109"/>
      <c r="AC1331" s="113"/>
      <c r="AD1331" s="29"/>
      <c r="AE1331" s="29"/>
      <c r="AF1331" s="29"/>
      <c r="AG1331" s="65"/>
    </row>
    <row r="1332" spans="1:33" ht="12">
      <c r="A1332" s="30">
        <v>41921</v>
      </c>
      <c r="B1332" s="109" t="s">
        <v>8732</v>
      </c>
      <c r="C1332" s="121">
        <v>58</v>
      </c>
      <c r="D1332" s="109" t="s">
        <v>23</v>
      </c>
      <c r="E1332" s="109" t="s">
        <v>82</v>
      </c>
      <c r="F1332" s="109"/>
      <c r="G1332" s="42">
        <v>39610</v>
      </c>
      <c r="H1332" s="109" t="s">
        <v>8733</v>
      </c>
      <c r="I1332" s="109" t="s">
        <v>8734</v>
      </c>
      <c r="J1332" s="109" t="s">
        <v>5664</v>
      </c>
      <c r="K1332" s="98" t="s">
        <v>8735</v>
      </c>
      <c r="L1332" s="109" t="s">
        <v>5666</v>
      </c>
      <c r="M1332" s="109" t="s">
        <v>8736</v>
      </c>
      <c r="N1332" s="109" t="s">
        <v>32</v>
      </c>
      <c r="O1332" s="109" t="s">
        <v>8737</v>
      </c>
      <c r="P1332" s="109" t="s">
        <v>760</v>
      </c>
      <c r="Q1332" s="109" t="s">
        <v>8738</v>
      </c>
      <c r="R1332" s="109" t="s">
        <v>80</v>
      </c>
      <c r="S1332" s="122" t="s">
        <v>5119</v>
      </c>
      <c r="T1332" s="31"/>
      <c r="U1332" s="109" t="str">
        <f t="shared" si="20"/>
        <v>39610: Bliss, by accounts suicidal and drunk, holed up in a shed behind his own house with a replica pellet gun. Despite police attempts to get him to surrender, he fired at troopers. They responded with eight shots, killing him. http://www.sussexcountian.com/article/20080612/NEWS/306129982?template=printart</v>
      </c>
      <c r="V1332" s="98"/>
      <c r="W1332" s="109">
        <v>1343.1</v>
      </c>
      <c r="X1332" s="109"/>
      <c r="Y1332" s="109"/>
      <c r="Z1332" s="109"/>
      <c r="AA1332" s="109"/>
      <c r="AB1332" s="109"/>
      <c r="AC1332" s="113"/>
      <c r="AD1332" s="29"/>
      <c r="AE1332" s="29"/>
      <c r="AF1332" s="29"/>
      <c r="AG1332" s="65"/>
    </row>
    <row r="1333" spans="1:33" ht="12">
      <c r="A1333" s="30">
        <v>41921</v>
      </c>
      <c r="B1333" s="109" t="s">
        <v>8739</v>
      </c>
      <c r="C1333" s="121">
        <v>52</v>
      </c>
      <c r="D1333" s="109" t="s">
        <v>23</v>
      </c>
      <c r="E1333" s="109" t="s">
        <v>82</v>
      </c>
      <c r="F1333" s="109"/>
      <c r="G1333" s="42">
        <v>39606</v>
      </c>
      <c r="H1333" s="109" t="s">
        <v>8740</v>
      </c>
      <c r="I1333" s="109" t="s">
        <v>5663</v>
      </c>
      <c r="J1333" s="109" t="s">
        <v>5664</v>
      </c>
      <c r="K1333" s="98" t="s">
        <v>5665</v>
      </c>
      <c r="L1333" s="109" t="s">
        <v>5666</v>
      </c>
      <c r="M1333" s="109" t="s">
        <v>8736</v>
      </c>
      <c r="N1333" s="109" t="s">
        <v>32</v>
      </c>
      <c r="O1333" s="109" t="s">
        <v>8741</v>
      </c>
      <c r="P1333" s="109" t="s">
        <v>760</v>
      </c>
      <c r="Q1333" s="109" t="s">
        <v>8742</v>
      </c>
      <c r="R1333" s="109" t="s">
        <v>80</v>
      </c>
      <c r="S1333" s="122" t="s">
        <v>5119</v>
      </c>
      <c r="T1333" s="31"/>
      <c r="U1333" s="109" t="str">
        <f t="shared" si="20"/>
        <v>39606: On reports that Redmond was brandishing a gun and had threatened a neighbor, state troopers responded to the home of the terminally ill former California Highway Patrol officer. Redmond refused to give up his gun, threatened to barricade himself and his wife inside, and after a six-hour standoff finally pointed the weapon at troopers. He was fatally shot once. http://wesm913.org/post/standoff-delaware-troopers-ends-shooting</v>
      </c>
      <c r="V1333" s="98"/>
      <c r="W1333" s="109">
        <v>1344.1</v>
      </c>
      <c r="X1333" s="109"/>
      <c r="Y1333" s="109"/>
      <c r="Z1333" s="109"/>
      <c r="AA1333" s="109"/>
      <c r="AB1333" s="109"/>
      <c r="AC1333" s="113"/>
      <c r="AD1333" s="29"/>
      <c r="AE1333" s="29"/>
      <c r="AF1333" s="29"/>
      <c r="AG1333" s="65"/>
    </row>
    <row r="1334" spans="1:33" ht="12">
      <c r="A1334" s="30">
        <v>41921</v>
      </c>
      <c r="B1334" s="109" t="s">
        <v>8743</v>
      </c>
      <c r="C1334" s="121">
        <v>36</v>
      </c>
      <c r="D1334" s="109" t="s">
        <v>23</v>
      </c>
      <c r="E1334" s="109" t="s">
        <v>173</v>
      </c>
      <c r="F1334" s="109" t="s">
        <v>8744</v>
      </c>
      <c r="G1334" s="42">
        <v>41904</v>
      </c>
      <c r="H1334" s="109" t="s">
        <v>8745</v>
      </c>
      <c r="I1334" s="109" t="s">
        <v>515</v>
      </c>
      <c r="J1334" s="109" t="s">
        <v>85</v>
      </c>
      <c r="K1334" s="98" t="s">
        <v>7910</v>
      </c>
      <c r="L1334" s="109" t="s">
        <v>515</v>
      </c>
      <c r="M1334" s="109" t="s">
        <v>516</v>
      </c>
      <c r="N1334" s="109" t="s">
        <v>32</v>
      </c>
      <c r="O1334" s="109" t="s">
        <v>8746</v>
      </c>
      <c r="P1334" s="109" t="s">
        <v>58</v>
      </c>
      <c r="Q1334" s="109" t="s">
        <v>8747</v>
      </c>
      <c r="R1334" s="109" t="s">
        <v>100</v>
      </c>
      <c r="S1334" s="122" t="s">
        <v>5119</v>
      </c>
      <c r="T1334" s="31"/>
      <c r="U1334" s="109" t="str">
        <f t="shared" si="20"/>
        <v>41904: 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 http://www.fresnobee.com/2014/09/23/4140230_man-shot-by-fresno-police-had.html?rh=1</v>
      </c>
      <c r="V1334" s="98"/>
      <c r="W1334" s="109">
        <v>1345.1</v>
      </c>
      <c r="X1334" s="109"/>
      <c r="Y1334" s="109"/>
      <c r="Z1334" s="109"/>
      <c r="AA1334" s="109"/>
      <c r="AB1334" s="109"/>
      <c r="AC1334" s="113"/>
      <c r="AD1334" s="29"/>
      <c r="AE1334" s="29"/>
      <c r="AF1334" s="29"/>
      <c r="AG1334" s="65"/>
    </row>
    <row r="1335" spans="1:33" ht="12">
      <c r="A1335" s="30">
        <v>41921</v>
      </c>
      <c r="B1335" s="109" t="s">
        <v>8748</v>
      </c>
      <c r="C1335" s="121">
        <v>30</v>
      </c>
      <c r="D1335" s="109" t="s">
        <v>23</v>
      </c>
      <c r="E1335" s="109" t="s">
        <v>24</v>
      </c>
      <c r="F1335" s="109" t="s">
        <v>8749</v>
      </c>
      <c r="G1335" s="42">
        <v>41560</v>
      </c>
      <c r="H1335" s="109" t="s">
        <v>8750</v>
      </c>
      <c r="I1335" s="109" t="s">
        <v>5066</v>
      </c>
      <c r="J1335" s="109" t="s">
        <v>1372</v>
      </c>
      <c r="K1335" s="98" t="s">
        <v>8751</v>
      </c>
      <c r="L1335" s="109" t="s">
        <v>7321</v>
      </c>
      <c r="M1335" s="109" t="s">
        <v>8752</v>
      </c>
      <c r="N1335" s="109" t="s">
        <v>32</v>
      </c>
      <c r="O1335" s="109" t="s">
        <v>8753</v>
      </c>
      <c r="P1335" s="109" t="s">
        <v>58</v>
      </c>
      <c r="Q1335" s="109" t="s">
        <v>8754</v>
      </c>
      <c r="R1335" s="109" t="s">
        <v>80</v>
      </c>
      <c r="S1335" s="122" t="s">
        <v>5119</v>
      </c>
      <c r="T1335" s="31"/>
      <c r="U1335" s="109" t="str">
        <f t="shared" si="20"/>
        <v>41560: County and BATF officers chased Smith by car and on foot into a wooded area. Cornered, he was ordered to show his hands, and he reportedly kept moving as if to produce a handgun. They fired 24 rounds. Nine fatally struck him. He'd been unarmed. http://www.starnewsonline.com/article/20131013/ARTICLES/131019858</v>
      </c>
      <c r="V1335" s="98"/>
      <c r="W1335" s="109">
        <v>1346.1</v>
      </c>
      <c r="X1335" s="109"/>
      <c r="Y1335" s="109"/>
      <c r="Z1335" s="109"/>
      <c r="AA1335" s="109"/>
      <c r="AB1335" s="109"/>
      <c r="AC1335" s="113"/>
      <c r="AD1335" s="29"/>
      <c r="AE1335" s="29"/>
      <c r="AF1335" s="29"/>
      <c r="AG1335" s="65"/>
    </row>
    <row r="1336" spans="1:33" ht="12">
      <c r="A1336" s="30">
        <v>41921</v>
      </c>
      <c r="B1336" s="109" t="s">
        <v>8755</v>
      </c>
      <c r="C1336" s="121">
        <v>27</v>
      </c>
      <c r="D1336" s="109" t="s">
        <v>23</v>
      </c>
      <c r="E1336" s="109" t="s">
        <v>82</v>
      </c>
      <c r="F1336" s="109"/>
      <c r="G1336" s="42">
        <v>41130</v>
      </c>
      <c r="H1336" s="109" t="s">
        <v>8756</v>
      </c>
      <c r="I1336" s="109" t="s">
        <v>8722</v>
      </c>
      <c r="J1336" s="109" t="s">
        <v>5664</v>
      </c>
      <c r="K1336" s="98" t="s">
        <v>8757</v>
      </c>
      <c r="L1336" s="109" t="s">
        <v>8722</v>
      </c>
      <c r="M1336" s="109" t="s">
        <v>8729</v>
      </c>
      <c r="N1336" s="109" t="s">
        <v>32</v>
      </c>
      <c r="O1336" s="109" t="s">
        <v>8758</v>
      </c>
      <c r="P1336" s="109" t="s">
        <v>760</v>
      </c>
      <c r="Q1336" s="109" t="s">
        <v>8759</v>
      </c>
      <c r="R1336" s="109" t="s">
        <v>80</v>
      </c>
      <c r="S1336" s="122" t="s">
        <v>5119</v>
      </c>
      <c r="T1336" s="31"/>
      <c r="U1336" s="109" t="str">
        <f t="shared" si="20"/>
        <v>41130: After a traffic stop, police said that Green both reached for a weapon and accelerated towards an officer. He was shot to death. Green's family, witnesses to the event, disputed the police account and denied any traffic stop. http://archive.delawareonline.com/article/20120813/NEWS01/120813006/After-shooting-rally-goers-call-investigation</v>
      </c>
      <c r="V1336" s="98"/>
      <c r="W1336" s="109">
        <v>1347.1</v>
      </c>
      <c r="X1336" s="109"/>
      <c r="Y1336" s="109"/>
      <c r="Z1336" s="109"/>
      <c r="AA1336" s="109"/>
      <c r="AB1336" s="109"/>
      <c r="AC1336" s="113"/>
      <c r="AD1336" s="29"/>
      <c r="AE1336" s="29"/>
      <c r="AF1336" s="29"/>
      <c r="AG1336" s="65"/>
    </row>
    <row r="1337" spans="1:33" ht="12">
      <c r="A1337" s="30">
        <v>41921</v>
      </c>
      <c r="B1337" s="109" t="s">
        <v>8760</v>
      </c>
      <c r="C1337" s="121">
        <v>18</v>
      </c>
      <c r="D1337" s="109" t="s">
        <v>23</v>
      </c>
      <c r="E1337" s="109" t="s">
        <v>24</v>
      </c>
      <c r="F1337" s="109" t="s">
        <v>8761</v>
      </c>
      <c r="G1337" s="42">
        <v>41271</v>
      </c>
      <c r="H1337" s="109" t="s">
        <v>8762</v>
      </c>
      <c r="I1337" s="109" t="s">
        <v>5753</v>
      </c>
      <c r="J1337" s="109" t="s">
        <v>85</v>
      </c>
      <c r="K1337" s="98" t="s">
        <v>5754</v>
      </c>
      <c r="L1337" s="109" t="s">
        <v>784</v>
      </c>
      <c r="M1337" s="109" t="s">
        <v>8763</v>
      </c>
      <c r="N1337" s="109" t="s">
        <v>32</v>
      </c>
      <c r="O1337" s="109" t="s">
        <v>8764</v>
      </c>
      <c r="P1337" s="109" t="s">
        <v>760</v>
      </c>
      <c r="Q1337" s="109" t="s">
        <v>8765</v>
      </c>
      <c r="R1337" s="109" t="s">
        <v>80</v>
      </c>
      <c r="S1337" s="122" t="s">
        <v>5119</v>
      </c>
      <c r="T1337" s="31"/>
      <c r="U1337" s="109" t="str">
        <f t="shared" si="20"/>
        <v>41271: Officers working a call about "a man with a gun" and purported gang activity apprehended Haslip, handcuffed him, and placed him face-down on the ground. Other officers arrived to work the incident and observed that Haslip was "rolling" and had access to a gun. Police shot and killed him in this position. http://www.cbsnews.com/news/handcuffed-teen-lamon-khiry-haslip-shot-and-killed-by-police-in-southern-california/</v>
      </c>
      <c r="V1337" s="98"/>
      <c r="W1337" s="109">
        <v>1348.1</v>
      </c>
      <c r="X1337" s="109"/>
      <c r="Y1337" s="109"/>
      <c r="Z1337" s="109"/>
      <c r="AA1337" s="109"/>
      <c r="AB1337" s="109"/>
      <c r="AC1337" s="113"/>
      <c r="AD1337" s="29"/>
      <c r="AE1337" s="29"/>
      <c r="AF1337" s="29"/>
      <c r="AG1337" s="65"/>
    </row>
    <row r="1338" spans="1:33" ht="12">
      <c r="A1338" s="30">
        <v>41921</v>
      </c>
      <c r="B1338" s="109" t="s">
        <v>8766</v>
      </c>
      <c r="C1338" s="121">
        <v>22</v>
      </c>
      <c r="D1338" s="109" t="s">
        <v>23</v>
      </c>
      <c r="E1338" s="109" t="s">
        <v>40</v>
      </c>
      <c r="F1338" s="109" t="s">
        <v>8767</v>
      </c>
      <c r="G1338" s="42">
        <v>40660</v>
      </c>
      <c r="H1338" s="109" t="s">
        <v>8768</v>
      </c>
      <c r="I1338" s="109" t="s">
        <v>2952</v>
      </c>
      <c r="J1338" s="109" t="s">
        <v>2539</v>
      </c>
      <c r="K1338" s="98" t="s">
        <v>8769</v>
      </c>
      <c r="L1338" s="109" t="s">
        <v>8770</v>
      </c>
      <c r="M1338" s="109" t="s">
        <v>8771</v>
      </c>
      <c r="N1338" s="109" t="s">
        <v>32</v>
      </c>
      <c r="O1338" s="109" t="s">
        <v>8772</v>
      </c>
      <c r="P1338" s="109" t="s">
        <v>760</v>
      </c>
      <c r="Q1338" s="109" t="s">
        <v>8773</v>
      </c>
      <c r="R1338" s="109" t="s">
        <v>80</v>
      </c>
      <c r="S1338" s="122" t="s">
        <v>5119</v>
      </c>
      <c r="T1338" s="31"/>
      <c r="U1338" s="109" t="str">
        <f t="shared" si="20"/>
        <v>40660: At a "suspicious vehicle" traffic stop Jernigan shot and wounded an officer in the chest. In a subsequent dawn standoff at his residence, Jernigan mislead negotiators and attempted an escape with an AK-47 in hand, and was shot to death. http://www.policeone.com/standoff/articles/3649500-SWAT-takes-on-explosives-laden-22-year-old-gunman-SWAT-wins/</v>
      </c>
      <c r="V1338" s="98"/>
      <c r="W1338" s="109">
        <v>1349.1</v>
      </c>
      <c r="X1338" s="109"/>
      <c r="Y1338" s="109"/>
      <c r="Z1338" s="109"/>
      <c r="AA1338" s="109"/>
      <c r="AB1338" s="109"/>
      <c r="AC1338" s="113"/>
      <c r="AD1338" s="29"/>
      <c r="AE1338" s="29"/>
      <c r="AF1338" s="29"/>
      <c r="AG1338" s="65"/>
    </row>
    <row r="1339" spans="1:33" ht="12">
      <c r="A1339" s="30">
        <v>41921</v>
      </c>
      <c r="B1339" s="109" t="s">
        <v>8774</v>
      </c>
      <c r="C1339" s="121">
        <v>29</v>
      </c>
      <c r="D1339" s="109" t="s">
        <v>23</v>
      </c>
      <c r="E1339" s="109" t="s">
        <v>82</v>
      </c>
      <c r="F1339" s="109"/>
      <c r="G1339" s="42">
        <v>41815</v>
      </c>
      <c r="H1339" s="109" t="s">
        <v>8775</v>
      </c>
      <c r="I1339" s="109" t="s">
        <v>2352</v>
      </c>
      <c r="J1339" s="109" t="s">
        <v>5664</v>
      </c>
      <c r="K1339" s="98" t="s">
        <v>8776</v>
      </c>
      <c r="L1339" s="109" t="s">
        <v>2164</v>
      </c>
      <c r="M1339" s="109" t="s">
        <v>8736</v>
      </c>
      <c r="N1339" s="109" t="s">
        <v>32</v>
      </c>
      <c r="O1339" s="109" t="s">
        <v>8777</v>
      </c>
      <c r="P1339" s="109" t="s">
        <v>760</v>
      </c>
      <c r="Q1339" s="109" t="s">
        <v>8778</v>
      </c>
      <c r="R1339" s="109" t="s">
        <v>80</v>
      </c>
      <c r="S1339" s="122" t="s">
        <v>5119</v>
      </c>
      <c r="T1339" s="31"/>
      <c r="U1339" s="109" t="str">
        <f t="shared" si="20"/>
        <v>41815: Hicks fled from an attempted traffic stop from state police. When stopped he exited his vehicle with a semiautomatic handgun, firing on the trooper. In the firefight the trooper was wounded and Hicks fatally shot. http://philadelphia.cbslocal.com/2014/06/25/delaware-state-trooper-shot-during-traffic-stop/</v>
      </c>
      <c r="V1339" s="98"/>
      <c r="W1339" s="109">
        <v>1350.1</v>
      </c>
      <c r="X1339" s="109"/>
      <c r="Y1339" s="109"/>
      <c r="Z1339" s="109"/>
      <c r="AA1339" s="109"/>
      <c r="AB1339" s="109"/>
      <c r="AC1339" s="113"/>
      <c r="AD1339" s="29"/>
      <c r="AE1339" s="29"/>
      <c r="AF1339" s="29"/>
      <c r="AG1339" s="65"/>
    </row>
    <row r="1340" spans="1:33" ht="12">
      <c r="A1340" s="30">
        <v>41921</v>
      </c>
      <c r="B1340" s="109" t="s">
        <v>8779</v>
      </c>
      <c r="C1340" s="121">
        <v>61</v>
      </c>
      <c r="D1340" s="109" t="s">
        <v>23</v>
      </c>
      <c r="E1340" s="109" t="s">
        <v>24</v>
      </c>
      <c r="F1340" s="109" t="s">
        <v>8780</v>
      </c>
      <c r="G1340" s="42">
        <v>40869</v>
      </c>
      <c r="H1340" s="109" t="s">
        <v>8781</v>
      </c>
      <c r="I1340" s="109" t="s">
        <v>8782</v>
      </c>
      <c r="J1340" s="109" t="s">
        <v>1372</v>
      </c>
      <c r="K1340" s="98" t="s">
        <v>8783</v>
      </c>
      <c r="L1340" s="109" t="s">
        <v>5708</v>
      </c>
      <c r="M1340" s="109" t="s">
        <v>8784</v>
      </c>
      <c r="N1340" s="109" t="s">
        <v>262</v>
      </c>
      <c r="O1340" s="109" t="s">
        <v>8785</v>
      </c>
      <c r="P1340" s="109" t="s">
        <v>760</v>
      </c>
      <c r="Q1340" s="109" t="s">
        <v>8786</v>
      </c>
      <c r="R1340" s="109" t="s">
        <v>100</v>
      </c>
      <c r="S1340" s="122" t="s">
        <v>5119</v>
      </c>
      <c r="T1340" s="31"/>
      <c r="U1340" s="109" t="str">
        <f t="shared" si="20"/>
        <v>40869: Anthony was a deaf and mentally ill cyclist on whom police were called in the parking lot of a local bank. The responding officer found Anthony uncooperative and attempting to peddle off. The officer tasered Anthony, and Anthony died of his injuries. (Contrary to widespread reporting Scotland Neck is in NC, not SC.) http://www.wral.com/news/local/story/10415249/</v>
      </c>
      <c r="V1340" s="98"/>
      <c r="W1340" s="109">
        <v>1351.1</v>
      </c>
      <c r="X1340" s="109"/>
      <c r="Y1340" s="109"/>
      <c r="Z1340" s="109"/>
      <c r="AA1340" s="109"/>
      <c r="AB1340" s="109"/>
      <c r="AC1340" s="113"/>
      <c r="AD1340" s="29"/>
      <c r="AE1340" s="29"/>
      <c r="AF1340" s="29"/>
      <c r="AG1340" s="65"/>
    </row>
    <row r="1341" spans="1:33" ht="12">
      <c r="A1341" s="30">
        <v>41921</v>
      </c>
      <c r="B1341" s="109" t="s">
        <v>8787</v>
      </c>
      <c r="C1341" s="121">
        <v>45</v>
      </c>
      <c r="D1341" s="109" t="s">
        <v>23</v>
      </c>
      <c r="E1341" s="109" t="s">
        <v>82</v>
      </c>
      <c r="F1341" s="109"/>
      <c r="G1341" s="42">
        <v>41878</v>
      </c>
      <c r="H1341" s="109" t="s">
        <v>8788</v>
      </c>
      <c r="I1341" s="109" t="s">
        <v>8789</v>
      </c>
      <c r="J1341" s="109" t="s">
        <v>85</v>
      </c>
      <c r="K1341" s="98" t="s">
        <v>8790</v>
      </c>
      <c r="L1341" s="109" t="s">
        <v>539</v>
      </c>
      <c r="M1341" s="109" t="s">
        <v>540</v>
      </c>
      <c r="N1341" s="109" t="s">
        <v>32</v>
      </c>
      <c r="O1341" s="109" t="s">
        <v>8791</v>
      </c>
      <c r="P1341" s="109" t="s">
        <v>58</v>
      </c>
      <c r="Q1341" s="109" t="s">
        <v>8792</v>
      </c>
      <c r="R1341" s="109" t="s">
        <v>80</v>
      </c>
      <c r="S1341" s="122" t="s">
        <v>5119</v>
      </c>
      <c r="T1341" s="31"/>
      <c r="U1341" s="109" t="str">
        <f t="shared" si="20"/>
        <v>41878: L.A. county detectives were completing a burglary investigation when Wesson, apparently unprompted, emerged from his apartment and opened fire on them. One was wounded. The SWAT team responded for a two-hour standoff with Wesson, who eventually showed himself and was shot to death. http://www.crimevoice.com/man-shoots-detective-for-no-apparent-reason-swat-team-gets-involved/</v>
      </c>
      <c r="V1341" s="98"/>
      <c r="W1341" s="109">
        <v>1352.1</v>
      </c>
      <c r="X1341" s="109"/>
      <c r="Y1341" s="109"/>
      <c r="Z1341" s="109"/>
      <c r="AA1341" s="109"/>
      <c r="AB1341" s="109"/>
      <c r="AC1341" s="113"/>
      <c r="AD1341" s="29"/>
      <c r="AE1341" s="29"/>
      <c r="AF1341" s="29"/>
      <c r="AG1341" s="65"/>
    </row>
    <row r="1342" spans="1:33" ht="12">
      <c r="A1342" s="30">
        <v>41921</v>
      </c>
      <c r="B1342" s="109" t="s">
        <v>8793</v>
      </c>
      <c r="C1342" s="121">
        <v>33</v>
      </c>
      <c r="D1342" s="109" t="s">
        <v>23</v>
      </c>
      <c r="E1342" s="109" t="s">
        <v>40</v>
      </c>
      <c r="F1342" s="109" t="s">
        <v>8794</v>
      </c>
      <c r="G1342" s="42">
        <v>39887</v>
      </c>
      <c r="H1342" s="109" t="s">
        <v>8795</v>
      </c>
      <c r="I1342" s="109" t="s">
        <v>8796</v>
      </c>
      <c r="J1342" s="109" t="s">
        <v>143</v>
      </c>
      <c r="K1342" s="98" t="s">
        <v>8797</v>
      </c>
      <c r="L1342" s="109" t="s">
        <v>5162</v>
      </c>
      <c r="M1342" s="109" t="s">
        <v>8798</v>
      </c>
      <c r="N1342" s="109" t="s">
        <v>32</v>
      </c>
      <c r="O1342" s="109" t="s">
        <v>8799</v>
      </c>
      <c r="P1342" s="109" t="s">
        <v>760</v>
      </c>
      <c r="Q1342" s="109" t="s">
        <v>8800</v>
      </c>
      <c r="R1342" s="109" t="s">
        <v>80</v>
      </c>
      <c r="S1342" s="122" t="s">
        <v>5119</v>
      </c>
      <c r="T1342" s="31"/>
      <c r="U1342" s="109" t="str">
        <f t="shared" si="20"/>
        <v>39887: A Pittsburgh officer and a state trooper in an unmarked car during DUI patrols happened upon an SUV, lights off, travelling the wrong way down a one way street. Haniotakis ended up ramming the police's car and lead them on a brief but wild chase with multiple crashes. Haniotakis, unarmed, was shot to death. http://www.post-gazette.com/breaking/2009/03/15/Police-kill-suspect-after-chaotic-South-Side-chase/stories/200903150187</v>
      </c>
      <c r="V1342" s="98"/>
      <c r="W1342" s="109">
        <v>1353.1</v>
      </c>
      <c r="X1342" s="109"/>
      <c r="Y1342" s="109"/>
      <c r="Z1342" s="109"/>
      <c r="AA1342" s="109"/>
      <c r="AB1342" s="109"/>
      <c r="AC1342" s="113"/>
      <c r="AD1342" s="29"/>
      <c r="AE1342" s="29"/>
      <c r="AF1342" s="29"/>
      <c r="AG1342" s="65"/>
    </row>
    <row r="1343" spans="1:33" ht="12">
      <c r="A1343" s="30">
        <v>41921</v>
      </c>
      <c r="B1343" s="109" t="s">
        <v>8801</v>
      </c>
      <c r="C1343" s="121">
        <v>36</v>
      </c>
      <c r="D1343" s="109" t="s">
        <v>23</v>
      </c>
      <c r="E1343" s="109" t="s">
        <v>40</v>
      </c>
      <c r="F1343" s="109" t="s">
        <v>8802</v>
      </c>
      <c r="G1343" s="42">
        <v>41736</v>
      </c>
      <c r="H1343" s="109" t="s">
        <v>8803</v>
      </c>
      <c r="I1343" s="109" t="s">
        <v>8804</v>
      </c>
      <c r="J1343" s="109" t="s">
        <v>328</v>
      </c>
      <c r="K1343" s="98" t="s">
        <v>8805</v>
      </c>
      <c r="L1343" s="109" t="s">
        <v>4984</v>
      </c>
      <c r="M1343" s="109" t="s">
        <v>8806</v>
      </c>
      <c r="N1343" s="109" t="s">
        <v>32</v>
      </c>
      <c r="O1343" s="109" t="s">
        <v>8807</v>
      </c>
      <c r="P1343" s="109" t="s">
        <v>58</v>
      </c>
      <c r="Q1343" s="109" t="s">
        <v>8808</v>
      </c>
      <c r="R1343" s="109" t="s">
        <v>80</v>
      </c>
      <c r="S1343" s="122" t="s">
        <v>5119</v>
      </c>
      <c r="T1343" s="31"/>
      <c r="U1343" s="109" t="str">
        <f t="shared" si="20"/>
        <v>41736: Nightingale's roommate called police to report him as a possible car thief. Police arrived, Nightingale answered the door with a handgun, would not drop his weapon, and was fatally shot four times. http://www.dailyherald.com/article/20140421/news/140429802/</v>
      </c>
      <c r="V1343" s="98"/>
      <c r="W1343" s="109">
        <v>1354.1</v>
      </c>
      <c r="X1343" s="109"/>
      <c r="Y1343" s="109"/>
      <c r="Z1343" s="109"/>
      <c r="AA1343" s="109"/>
      <c r="AB1343" s="109"/>
      <c r="AC1343" s="113"/>
      <c r="AD1343" s="29"/>
      <c r="AE1343" s="29"/>
      <c r="AF1343" s="29"/>
      <c r="AG1343" s="65"/>
    </row>
    <row r="1344" spans="1:33" ht="12">
      <c r="A1344" s="30">
        <v>41921</v>
      </c>
      <c r="B1344" s="109" t="s">
        <v>8809</v>
      </c>
      <c r="C1344" s="121">
        <v>21</v>
      </c>
      <c r="D1344" s="109" t="s">
        <v>23</v>
      </c>
      <c r="E1344" s="109" t="s">
        <v>40</v>
      </c>
      <c r="F1344" s="109" t="s">
        <v>8810</v>
      </c>
      <c r="G1344" s="42">
        <v>40048</v>
      </c>
      <c r="H1344" s="109" t="s">
        <v>8811</v>
      </c>
      <c r="I1344" s="109" t="s">
        <v>2228</v>
      </c>
      <c r="J1344" s="109" t="s">
        <v>1372</v>
      </c>
      <c r="K1344" s="98" t="s">
        <v>8812</v>
      </c>
      <c r="L1344" s="109" t="s">
        <v>1243</v>
      </c>
      <c r="M1344" s="109" t="s">
        <v>8813</v>
      </c>
      <c r="N1344" s="109" t="s">
        <v>32</v>
      </c>
      <c r="O1344" s="109" t="s">
        <v>8814</v>
      </c>
      <c r="P1344" s="109" t="s">
        <v>760</v>
      </c>
      <c r="Q1344" s="109" t="s">
        <v>8815</v>
      </c>
      <c r="R1344" s="109" t="s">
        <v>100</v>
      </c>
      <c r="S1344" s="122" t="s">
        <v>5119</v>
      </c>
      <c r="T1344" s="31"/>
      <c r="U1344" s="109" t="str">
        <f t="shared" si="20"/>
        <v>40048: On an early-morning 17-minute 911 call from his car, Smith reported himself as drunk, armed, and suicidal. Officers responded and found Smith parked on the side of I-85. They fatally shot him four times. He'd been unarmed. http://www.wral.com/news/local/story/5880002/</v>
      </c>
      <c r="V1344" s="98"/>
      <c r="W1344" s="109">
        <v>1355.1</v>
      </c>
      <c r="X1344" s="109"/>
      <c r="Y1344" s="109"/>
      <c r="Z1344" s="109"/>
      <c r="AA1344" s="109"/>
      <c r="AB1344" s="109"/>
      <c r="AC1344" s="113"/>
      <c r="AD1344" s="29"/>
      <c r="AE1344" s="29"/>
      <c r="AF1344" s="29"/>
      <c r="AG1344" s="65"/>
    </row>
    <row r="1345" spans="1:33" ht="12">
      <c r="A1345" s="30">
        <v>41921</v>
      </c>
      <c r="B1345" s="109" t="s">
        <v>8816</v>
      </c>
      <c r="C1345" s="121">
        <v>40</v>
      </c>
      <c r="D1345" s="109" t="s">
        <v>23</v>
      </c>
      <c r="E1345" s="109" t="s">
        <v>82</v>
      </c>
      <c r="F1345" s="109"/>
      <c r="G1345" s="42">
        <v>40486</v>
      </c>
      <c r="H1345" s="109" t="s">
        <v>8817</v>
      </c>
      <c r="I1345" s="109" t="s">
        <v>5066</v>
      </c>
      <c r="J1345" s="109" t="s">
        <v>5664</v>
      </c>
      <c r="K1345" s="98" t="s">
        <v>8818</v>
      </c>
      <c r="L1345" s="109" t="s">
        <v>8722</v>
      </c>
      <c r="M1345" s="109" t="s">
        <v>8736</v>
      </c>
      <c r="N1345" s="109" t="s">
        <v>262</v>
      </c>
      <c r="O1345" s="109" t="s">
        <v>8819</v>
      </c>
      <c r="P1345" s="109" t="s">
        <v>760</v>
      </c>
      <c r="Q1345" s="109" t="s">
        <v>8820</v>
      </c>
      <c r="R1345" s="109" t="s">
        <v>80</v>
      </c>
      <c r="S1345" s="122" t="s">
        <v>5119</v>
      </c>
      <c r="T1345" s="31"/>
      <c r="U1345" s="109" t="str">
        <f t="shared" si="20"/>
        <v>40486: A state trooper arrived to find a man and a woman fighting in a highway median strip. The woman complied; the man became "agitated and combative and actively resisted arrest." For this the unarmed Allen was tasered, cuffed, and went into cardiac arrest. http://dsp.delaware.gov/pio/County-NewCastle/November%202010/11042010statepolicereleasethenameofvictiminvolvedintaserincident.htm</v>
      </c>
      <c r="V1345" s="98"/>
      <c r="W1345" s="109">
        <v>1356.1</v>
      </c>
      <c r="X1345" s="109"/>
      <c r="Y1345" s="109"/>
      <c r="Z1345" s="109"/>
      <c r="AA1345" s="109"/>
      <c r="AB1345" s="109"/>
      <c r="AC1345" s="113"/>
      <c r="AD1345" s="29"/>
      <c r="AE1345" s="29"/>
      <c r="AF1345" s="29"/>
      <c r="AG1345" s="65"/>
    </row>
    <row r="1346" spans="1:33" ht="12">
      <c r="A1346" s="30">
        <v>41921</v>
      </c>
      <c r="B1346" s="109" t="s">
        <v>8821</v>
      </c>
      <c r="C1346" s="121">
        <v>29</v>
      </c>
      <c r="D1346" s="109" t="s">
        <v>23</v>
      </c>
      <c r="E1346" s="109" t="s">
        <v>82</v>
      </c>
      <c r="F1346" s="109"/>
      <c r="G1346" s="42">
        <v>41815</v>
      </c>
      <c r="H1346" s="109" t="s">
        <v>8822</v>
      </c>
      <c r="I1346" s="109" t="s">
        <v>8823</v>
      </c>
      <c r="J1346" s="109" t="s">
        <v>85</v>
      </c>
      <c r="K1346" s="98" t="s">
        <v>8824</v>
      </c>
      <c r="L1346" s="109" t="s">
        <v>260</v>
      </c>
      <c r="M1346" s="109" t="s">
        <v>8649</v>
      </c>
      <c r="N1346" s="109" t="s">
        <v>32</v>
      </c>
      <c r="O1346" s="109" t="s">
        <v>8825</v>
      </c>
      <c r="P1346" s="109" t="s">
        <v>760</v>
      </c>
      <c r="Q1346" s="109" t="s">
        <v>8826</v>
      </c>
      <c r="R1346" s="109" t="s">
        <v>80</v>
      </c>
      <c r="S1346" s="122" t="s">
        <v>5119</v>
      </c>
      <c r="T1346" s="31"/>
      <c r="U1346" s="109" t="str">
        <f t="shared" ref="U1346:U1409" si="21">CONCATENATE(G1346, ": ", O1346, " ", Q1346)</f>
        <v>41815: Jaimez was a murder suspect spotted by LA county deputies on the road. After a brief early-evening chase, Jaimez emerged from his car with "an immediate exchange of gunfire". He was fatally shot; one of the deputies sustained a minor wound. http://www.crimevoice.com/slain-murder-suspects-identity-revealed-by-coroner/</v>
      </c>
      <c r="V1346" s="98"/>
      <c r="W1346" s="109">
        <v>1357.1</v>
      </c>
      <c r="X1346" s="109"/>
      <c r="Y1346" s="109"/>
      <c r="Z1346" s="109"/>
      <c r="AA1346" s="109"/>
      <c r="AB1346" s="109"/>
      <c r="AC1346" s="113"/>
      <c r="AD1346" s="29"/>
      <c r="AE1346" s="29"/>
      <c r="AF1346" s="29"/>
      <c r="AG1346" s="65"/>
    </row>
    <row r="1347" spans="1:33" ht="12">
      <c r="A1347" s="30">
        <v>41921</v>
      </c>
      <c r="B1347" s="109" t="s">
        <v>8827</v>
      </c>
      <c r="C1347" s="121">
        <v>68</v>
      </c>
      <c r="D1347" s="109" t="s">
        <v>23</v>
      </c>
      <c r="E1347" s="109" t="s">
        <v>40</v>
      </c>
      <c r="F1347" s="109" t="s">
        <v>8828</v>
      </c>
      <c r="G1347" s="42">
        <v>39876</v>
      </c>
      <c r="H1347" s="109" t="s">
        <v>8829</v>
      </c>
      <c r="I1347" s="109" t="s">
        <v>8830</v>
      </c>
      <c r="J1347" s="109" t="s">
        <v>2035</v>
      </c>
      <c r="K1347" s="98" t="s">
        <v>8831</v>
      </c>
      <c r="L1347" s="109" t="s">
        <v>5186</v>
      </c>
      <c r="M1347" s="109" t="s">
        <v>5865</v>
      </c>
      <c r="N1347" s="109" t="s">
        <v>32</v>
      </c>
      <c r="O1347" s="109" t="s">
        <v>8832</v>
      </c>
      <c r="P1347" s="109" t="s">
        <v>58</v>
      </c>
      <c r="Q1347" s="109" t="s">
        <v>8833</v>
      </c>
      <c r="R1347" s="109" t="s">
        <v>80</v>
      </c>
      <c r="S1347" s="122" t="s">
        <v>5119</v>
      </c>
      <c r="T1347" s="31"/>
      <c r="U1347" s="109" t="str">
        <f t="shared" si="21"/>
        <v>39876: Henkel and his 80-year-old female companion were the subjects of a late evening drug raid. They'd been suspected of growing and supplying marijuana locally. Henkel responded to the door with shotgun in hand, which according to police he refused to drop. He was shot to death. His companion required medical treatment for the shock, then was charged with felony drug offenses. http://www.salem-news.com/articles/march072009/pot_shooting_dth_3-7-09.php</v>
      </c>
      <c r="V1347" s="98"/>
      <c r="W1347" s="109">
        <v>1358.1</v>
      </c>
      <c r="X1347" s="109"/>
      <c r="Y1347" s="109"/>
      <c r="Z1347" s="109"/>
      <c r="AA1347" s="109"/>
      <c r="AB1347" s="109"/>
      <c r="AC1347" s="113"/>
      <c r="AD1347" s="29"/>
      <c r="AE1347" s="29"/>
      <c r="AF1347" s="29"/>
      <c r="AG1347" s="65"/>
    </row>
    <row r="1348" spans="1:33" ht="12">
      <c r="A1348" s="30">
        <v>41921</v>
      </c>
      <c r="B1348" s="109" t="s">
        <v>8834</v>
      </c>
      <c r="C1348" s="121">
        <v>32</v>
      </c>
      <c r="D1348" s="109" t="s">
        <v>23</v>
      </c>
      <c r="E1348" s="109" t="s">
        <v>82</v>
      </c>
      <c r="F1348" s="109"/>
      <c r="G1348" s="42">
        <v>38703</v>
      </c>
      <c r="H1348" s="109" t="s">
        <v>8835</v>
      </c>
      <c r="I1348" s="109" t="s">
        <v>8836</v>
      </c>
      <c r="J1348" s="109" t="s">
        <v>2539</v>
      </c>
      <c r="K1348" s="98" t="s">
        <v>8837</v>
      </c>
      <c r="L1348" s="109" t="s">
        <v>8836</v>
      </c>
      <c r="M1348" s="109" t="s">
        <v>8838</v>
      </c>
      <c r="N1348" s="109" t="s">
        <v>262</v>
      </c>
      <c r="O1348" s="109" t="s">
        <v>8839</v>
      </c>
      <c r="P1348" s="109" t="s">
        <v>760</v>
      </c>
      <c r="Q1348" s="109" t="s">
        <v>8840</v>
      </c>
      <c r="R1348" s="109" t="s">
        <v>80</v>
      </c>
      <c r="S1348" s="122" t="s">
        <v>5119</v>
      </c>
      <c r="T1348" s="31"/>
      <c r="U1348" s="109" t="str">
        <f t="shared" si="21"/>
        <v>38703: Starr was arrested after he was spotted, with another man, in a stolen white van used in the robbery of a convenience store. As two deputies tried to take them into custody they rammed the patrol car with the van, then fled on foot. Starr was tasered -- police declined to say how many times -- experienced "physical distress", fell face first, and evidently died at the scene. http://www.wistv.com/story/4268961/florence-man-dies-after-being-shot-with-taser-during-arrest</v>
      </c>
      <c r="V1348" s="98"/>
      <c r="W1348" s="109">
        <v>1359.1</v>
      </c>
      <c r="X1348" s="109"/>
      <c r="Y1348" s="109"/>
      <c r="Z1348" s="109"/>
      <c r="AA1348" s="109"/>
      <c r="AB1348" s="109"/>
      <c r="AC1348" s="113"/>
      <c r="AD1348" s="29"/>
      <c r="AE1348" s="29"/>
      <c r="AF1348" s="29"/>
      <c r="AG1348" s="65"/>
    </row>
    <row r="1349" spans="1:33" ht="12">
      <c r="A1349" s="30">
        <v>41921</v>
      </c>
      <c r="B1349" s="109" t="s">
        <v>8841</v>
      </c>
      <c r="C1349" s="121">
        <v>44</v>
      </c>
      <c r="D1349" s="109" t="s">
        <v>23</v>
      </c>
      <c r="E1349" s="109" t="s">
        <v>40</v>
      </c>
      <c r="F1349" s="109" t="s">
        <v>8842</v>
      </c>
      <c r="G1349" s="42">
        <v>41264</v>
      </c>
      <c r="H1349" s="109" t="s">
        <v>8843</v>
      </c>
      <c r="I1349" s="109" t="s">
        <v>8844</v>
      </c>
      <c r="J1349" s="109" t="s">
        <v>143</v>
      </c>
      <c r="K1349" s="98" t="s">
        <v>8845</v>
      </c>
      <c r="L1349" s="109" t="s">
        <v>8846</v>
      </c>
      <c r="M1349" s="109" t="s">
        <v>8234</v>
      </c>
      <c r="N1349" s="109" t="s">
        <v>32</v>
      </c>
      <c r="O1349" s="109" t="s">
        <v>8847</v>
      </c>
      <c r="P1349" s="109" t="s">
        <v>58</v>
      </c>
      <c r="Q1349" s="109" t="s">
        <v>8848</v>
      </c>
      <c r="R1349" s="109" t="s">
        <v>100</v>
      </c>
      <c r="S1349" s="122" t="s">
        <v>5119</v>
      </c>
      <c r="T1349" s="31"/>
      <c r="U1349" s="109" t="str">
        <f t="shared" si="21"/>
        <v>41264: Neighbors had noted Michael's increasingly disturbing behavior and remarks for days before he apparently snapped and went on an indiscriminate shooting spree in his rural PA town. He killed three before being trapped in a gun battle by state troopers. Three troopers were slightly wounded. Michael was shot to death. http://triblive.com/news/westmoreland/4562864-74/police-trooper-shot</v>
      </c>
      <c r="V1349" s="98"/>
      <c r="W1349" s="109">
        <v>1360.1</v>
      </c>
      <c r="X1349" s="109"/>
      <c r="Y1349" s="109"/>
      <c r="Z1349" s="109"/>
      <c r="AA1349" s="109"/>
      <c r="AB1349" s="109"/>
      <c r="AC1349" s="113"/>
      <c r="AD1349" s="29"/>
      <c r="AE1349" s="29"/>
      <c r="AF1349" s="29"/>
      <c r="AG1349" s="65"/>
    </row>
    <row r="1350" spans="1:33" ht="12">
      <c r="A1350" s="30">
        <v>41921</v>
      </c>
      <c r="B1350" s="109" t="s">
        <v>8849</v>
      </c>
      <c r="C1350" s="121">
        <v>65</v>
      </c>
      <c r="D1350" s="109" t="s">
        <v>23</v>
      </c>
      <c r="E1350" s="109" t="s">
        <v>40</v>
      </c>
      <c r="F1350" s="109" t="s">
        <v>8850</v>
      </c>
      <c r="G1350" s="42">
        <v>39562</v>
      </c>
      <c r="H1350" s="109" t="s">
        <v>8851</v>
      </c>
      <c r="I1350" s="109" t="s">
        <v>249</v>
      </c>
      <c r="J1350" s="109" t="s">
        <v>250</v>
      </c>
      <c r="K1350" s="98" t="s">
        <v>4473</v>
      </c>
      <c r="L1350" s="109" t="s">
        <v>249</v>
      </c>
      <c r="M1350" s="109" t="s">
        <v>6938</v>
      </c>
      <c r="N1350" s="109" t="s">
        <v>32</v>
      </c>
      <c r="O1350" s="109" t="s">
        <v>8852</v>
      </c>
      <c r="P1350" s="109" t="s">
        <v>58</v>
      </c>
      <c r="Q1350" s="109" t="s">
        <v>8853</v>
      </c>
      <c r="R1350" s="109" t="s">
        <v>80</v>
      </c>
      <c r="S1350" s="122" t="s">
        <v>5119</v>
      </c>
      <c r="T1350" s="31"/>
      <c r="U1350" s="109" t="str">
        <f t="shared" si="21"/>
        <v>39562: Stamp was both a 44-year veteran of the Baltimore force and a co-founder of the Chosen Sons motorcycle club. In the rush to break up a fight at a strip club, Stamp (supposedly) brought brass knuckles and his service weapon. Fellow officers tasered then shot him to death. Stamp's widow held that the police account did not match with witness accounts or forensic evidence. http://articles.baltimoresun.com/2010-10-21/news/bs-md-ci-verdict-stamp-lawsuit-20101021_1_officer-norman-stamp-officer-in-shooting-death-baltimore-police-department-policy</v>
      </c>
      <c r="V1350" s="98"/>
      <c r="W1350" s="109">
        <v>1361.1</v>
      </c>
      <c r="X1350" s="109"/>
      <c r="Y1350" s="109"/>
      <c r="Z1350" s="109"/>
      <c r="AA1350" s="109"/>
      <c r="AB1350" s="109"/>
      <c r="AC1350" s="113"/>
      <c r="AD1350" s="29"/>
      <c r="AE1350" s="29"/>
      <c r="AF1350" s="29"/>
      <c r="AG1350" s="65"/>
    </row>
    <row r="1351" spans="1:33" ht="12">
      <c r="A1351" s="30">
        <v>41921</v>
      </c>
      <c r="B1351" s="109" t="s">
        <v>8854</v>
      </c>
      <c r="C1351" s="121">
        <v>26</v>
      </c>
      <c r="D1351" s="109" t="s">
        <v>23</v>
      </c>
      <c r="E1351" s="109" t="s">
        <v>40</v>
      </c>
      <c r="F1351" s="109" t="s">
        <v>8855</v>
      </c>
      <c r="G1351" s="42">
        <v>41278</v>
      </c>
      <c r="H1351" s="109" t="s">
        <v>8856</v>
      </c>
      <c r="I1351" s="109" t="s">
        <v>8857</v>
      </c>
      <c r="J1351" s="109" t="s">
        <v>143</v>
      </c>
      <c r="K1351" s="98" t="s">
        <v>8858</v>
      </c>
      <c r="L1351" s="109" t="s">
        <v>7034</v>
      </c>
      <c r="M1351" s="109" t="s">
        <v>8234</v>
      </c>
      <c r="N1351" s="109" t="s">
        <v>32</v>
      </c>
      <c r="O1351" s="109" t="s">
        <v>8859</v>
      </c>
      <c r="P1351" s="109" t="s">
        <v>58</v>
      </c>
      <c r="Q1351" s="109" t="s">
        <v>8860</v>
      </c>
      <c r="R1351" s="109" t="s">
        <v>100</v>
      </c>
      <c r="S1351" s="122" t="s">
        <v>5119</v>
      </c>
      <c r="T1351" s="31"/>
      <c r="U1351" s="109" t="str">
        <f t="shared" si="21"/>
        <v>41278: 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 http://www.post-gazette.com/local/westmoreland/2013/01/05/Man-killed-by-Pennsylvania-State-Police-had-crazed-look/stories/201301050308</v>
      </c>
      <c r="V1351" s="98"/>
      <c r="W1351" s="109">
        <v>1362.1</v>
      </c>
      <c r="X1351" s="109"/>
      <c r="Y1351" s="109"/>
      <c r="Z1351" s="109"/>
      <c r="AA1351" s="109"/>
      <c r="AB1351" s="109"/>
      <c r="AC1351" s="113"/>
      <c r="AD1351" s="29"/>
      <c r="AE1351" s="29"/>
      <c r="AF1351" s="29"/>
      <c r="AG1351" s="65"/>
    </row>
    <row r="1352" spans="1:33" ht="12">
      <c r="A1352" s="30">
        <v>41921</v>
      </c>
      <c r="B1352" s="109" t="s">
        <v>8861</v>
      </c>
      <c r="C1352" s="121">
        <v>1</v>
      </c>
      <c r="D1352" s="109" t="s">
        <v>91</v>
      </c>
      <c r="E1352" s="109" t="s">
        <v>173</v>
      </c>
      <c r="F1352" s="109"/>
      <c r="G1352" s="42">
        <v>38543</v>
      </c>
      <c r="H1352" s="109" t="s">
        <v>8862</v>
      </c>
      <c r="I1352" s="109" t="s">
        <v>539</v>
      </c>
      <c r="J1352" s="109" t="s">
        <v>85</v>
      </c>
      <c r="K1352" s="98" t="s">
        <v>3922</v>
      </c>
      <c r="L1352" s="109" t="s">
        <v>539</v>
      </c>
      <c r="M1352" s="109" t="s">
        <v>540</v>
      </c>
      <c r="N1352" s="109" t="s">
        <v>32</v>
      </c>
      <c r="O1352" s="109" t="s">
        <v>8863</v>
      </c>
      <c r="P1352" s="109" t="s">
        <v>58</v>
      </c>
      <c r="Q1352" s="109" t="s">
        <v>8864</v>
      </c>
      <c r="R1352" s="109" t="s">
        <v>219</v>
      </c>
      <c r="S1352" s="122" t="s">
        <v>5119</v>
      </c>
      <c r="T1352" s="31"/>
      <c r="U1352" s="109" t="str">
        <f t="shared" si="21"/>
        <v>38543: Jose Raul Pena, on drugs, took his 19-month-old daughter Suzie Pena in his arms as a human shield during a two and a half hour gun battle with police. Both were shot to death in the office of his used-car dealership. SWAT team members expended some 250 rounds during the incident. http://articles.latimes.com/2005/jul/15/local/me-shooting15</v>
      </c>
      <c r="V1352" s="98"/>
      <c r="W1352" s="109">
        <v>1363.1</v>
      </c>
      <c r="X1352" s="109"/>
      <c r="Y1352" s="109"/>
      <c r="Z1352" s="109"/>
      <c r="AA1352" s="109"/>
      <c r="AB1352" s="109"/>
      <c r="AC1352" s="113"/>
      <c r="AD1352" s="29"/>
      <c r="AE1352" s="29"/>
      <c r="AF1352" s="29"/>
      <c r="AG1352" s="65"/>
    </row>
    <row r="1353" spans="1:33" ht="12">
      <c r="A1353" s="30">
        <v>41969</v>
      </c>
      <c r="B1353" s="109" t="s">
        <v>8865</v>
      </c>
      <c r="C1353" s="121">
        <v>35</v>
      </c>
      <c r="D1353" s="109" t="s">
        <v>23</v>
      </c>
      <c r="E1353" s="109" t="s">
        <v>173</v>
      </c>
      <c r="F1353" s="109"/>
      <c r="G1353" s="42">
        <v>38543</v>
      </c>
      <c r="H1353" s="109" t="s">
        <v>8862</v>
      </c>
      <c r="I1353" s="109" t="s">
        <v>539</v>
      </c>
      <c r="J1353" s="109" t="s">
        <v>85</v>
      </c>
      <c r="K1353" s="98" t="s">
        <v>3922</v>
      </c>
      <c r="L1353" s="109" t="s">
        <v>539</v>
      </c>
      <c r="M1353" s="109" t="s">
        <v>540</v>
      </c>
      <c r="N1353" s="109" t="s">
        <v>32</v>
      </c>
      <c r="O1353" s="109" t="s">
        <v>8863</v>
      </c>
      <c r="P1353" s="109" t="s">
        <v>58</v>
      </c>
      <c r="Q1353" s="109" t="s">
        <v>8864</v>
      </c>
      <c r="R1353" s="109" t="s">
        <v>219</v>
      </c>
      <c r="S1353" s="122" t="s">
        <v>5119</v>
      </c>
      <c r="T1353" s="31"/>
      <c r="U1353" s="109" t="str">
        <f t="shared" si="21"/>
        <v>38543: Jose Raul Pena, on drugs, took his 19-month-old daughter Suzie Pena in his arms as a human shield during a two and a half hour gun battle with police. Both were shot to death in the office of his used-car dealership. SWAT team members expended some 250 rounds during the incident. http://articles.latimes.com/2005/jul/15/local/me-shooting15</v>
      </c>
      <c r="V1353" s="98"/>
      <c r="W1353" s="109">
        <v>1364.1</v>
      </c>
      <c r="X1353" s="109"/>
      <c r="Y1353" s="109"/>
      <c r="Z1353" s="109"/>
      <c r="AA1353" s="109"/>
      <c r="AB1353" s="109"/>
      <c r="AC1353" s="113"/>
      <c r="AD1353" s="29"/>
      <c r="AE1353" s="29"/>
      <c r="AF1353" s="29"/>
      <c r="AG1353" s="65"/>
    </row>
    <row r="1354" spans="1:33" ht="12">
      <c r="A1354" s="30">
        <v>41922</v>
      </c>
      <c r="B1354" s="109" t="s">
        <v>8866</v>
      </c>
      <c r="C1354" s="121">
        <v>21</v>
      </c>
      <c r="D1354" s="109" t="s">
        <v>23</v>
      </c>
      <c r="E1354" s="109" t="s">
        <v>82</v>
      </c>
      <c r="F1354" s="109"/>
      <c r="G1354" s="42">
        <v>41716</v>
      </c>
      <c r="H1354" s="109" t="s">
        <v>8867</v>
      </c>
      <c r="I1354" s="109" t="s">
        <v>8868</v>
      </c>
      <c r="J1354" s="109" t="s">
        <v>250</v>
      </c>
      <c r="K1354" s="98" t="s">
        <v>8869</v>
      </c>
      <c r="L1354" s="109" t="s">
        <v>249</v>
      </c>
      <c r="M1354" s="109" t="s">
        <v>252</v>
      </c>
      <c r="N1354" s="109" t="s">
        <v>32</v>
      </c>
      <c r="O1354" s="109" t="s">
        <v>8870</v>
      </c>
      <c r="P1354" s="109" t="s">
        <v>760</v>
      </c>
      <c r="Q1354" s="109" t="s">
        <v>8871</v>
      </c>
      <c r="R1354" s="109" t="s">
        <v>36</v>
      </c>
      <c r="S1354" s="122" t="s">
        <v>8872</v>
      </c>
      <c r="T1354" s="31"/>
      <c r="U1354" s="109" t="str">
        <f t="shared" si="21"/>
        <v>41716: Officers who were called to check on the well-being of a man in the 8600 block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 http://www.baltimoresun.com/news/maryland/baltimore-county/parkville/bs-md-co-towson-shooting-0319-20140318,0,812046.story</v>
      </c>
      <c r="V1354" s="98"/>
      <c r="W1354" s="109">
        <v>1366.1</v>
      </c>
      <c r="X1354" s="109"/>
      <c r="Y1354" s="109"/>
      <c r="Z1354" s="109"/>
      <c r="AA1354" s="109"/>
      <c r="AB1354" s="109"/>
      <c r="AC1354" s="113"/>
      <c r="AD1354" s="29"/>
      <c r="AE1354" s="29"/>
      <c r="AF1354" s="29"/>
      <c r="AG1354" s="65"/>
    </row>
    <row r="1355" spans="1:33" ht="12">
      <c r="A1355" s="30">
        <v>41922</v>
      </c>
      <c r="B1355" s="109" t="s">
        <v>8873</v>
      </c>
      <c r="C1355" s="121">
        <v>21</v>
      </c>
      <c r="D1355" s="109" t="s">
        <v>23</v>
      </c>
      <c r="E1355" s="109" t="s">
        <v>40</v>
      </c>
      <c r="F1355" s="109" t="s">
        <v>8874</v>
      </c>
      <c r="G1355" s="42">
        <v>41718</v>
      </c>
      <c r="H1355" s="109" t="s">
        <v>8875</v>
      </c>
      <c r="I1355" s="109" t="s">
        <v>403</v>
      </c>
      <c r="J1355" s="109" t="s">
        <v>85</v>
      </c>
      <c r="K1355" s="98" t="s">
        <v>8876</v>
      </c>
      <c r="L1355" s="109" t="s">
        <v>404</v>
      </c>
      <c r="M1355" s="109" t="s">
        <v>405</v>
      </c>
      <c r="N1355" s="109" t="s">
        <v>32</v>
      </c>
      <c r="O1355" s="109" t="s">
        <v>8877</v>
      </c>
      <c r="P1355" s="109" t="s">
        <v>58</v>
      </c>
      <c r="Q1355" s="109" t="s">
        <v>8878</v>
      </c>
      <c r="R1355" s="109" t="s">
        <v>80</v>
      </c>
      <c r="S1355" s="122" t="s">
        <v>6753</v>
      </c>
      <c r="T1355" s="31"/>
      <c r="U1355" s="109" t="str">
        <f t="shared" si="21"/>
        <v>41718: Anaheim police was searching for suspects to search for three suspects. Two suspects took off running, but Moreno pulled a handgun out and shot a K-9. Police fired back, killing Moreno. http://blogs.ocweekly.com/navelgazing/2014/03/police_shooting_in_anaheim_lea.php?page=2</v>
      </c>
      <c r="V1355" s="98"/>
      <c r="W1355" s="109">
        <v>1367.1</v>
      </c>
      <c r="X1355" s="109"/>
      <c r="Y1355" s="109"/>
      <c r="Z1355" s="109"/>
      <c r="AA1355" s="109"/>
      <c r="AB1355" s="109"/>
      <c r="AC1355" s="113"/>
      <c r="AD1355" s="29"/>
      <c r="AE1355" s="29"/>
      <c r="AF1355" s="29"/>
      <c r="AG1355" s="65"/>
    </row>
    <row r="1356" spans="1:33" ht="12">
      <c r="A1356" s="30">
        <v>41922</v>
      </c>
      <c r="B1356" s="109" t="s">
        <v>8879</v>
      </c>
      <c r="C1356" s="121">
        <v>40</v>
      </c>
      <c r="D1356" s="109" t="s">
        <v>23</v>
      </c>
      <c r="E1356" s="109" t="s">
        <v>173</v>
      </c>
      <c r="F1356" s="109" t="s">
        <v>8880</v>
      </c>
      <c r="G1356" s="42">
        <v>41718</v>
      </c>
      <c r="H1356" s="109" t="s">
        <v>8881</v>
      </c>
      <c r="I1356" s="109" t="s">
        <v>8882</v>
      </c>
      <c r="J1356" s="109" t="s">
        <v>85</v>
      </c>
      <c r="K1356" s="98" t="s">
        <v>8883</v>
      </c>
      <c r="L1356" s="109" t="s">
        <v>8884</v>
      </c>
      <c r="M1356" s="109" t="s">
        <v>8885</v>
      </c>
      <c r="N1356" s="109" t="s">
        <v>32</v>
      </c>
      <c r="O1356" s="109" t="s">
        <v>8886</v>
      </c>
      <c r="P1356" s="109" t="s">
        <v>760</v>
      </c>
      <c r="Q1356" s="109" t="s">
        <v>8887</v>
      </c>
      <c r="R1356" s="109" t="s">
        <v>36</v>
      </c>
      <c r="S1356" s="122" t="s">
        <v>8888</v>
      </c>
      <c r="T1356" s="31"/>
      <c r="U1356" s="109" t="str">
        <f t="shared" si="21"/>
        <v>41718: 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 http://www.ksbw.com/news/central-california/monterey/man-killed-by-deputies-in-big-sur-identified/25143778</v>
      </c>
      <c r="V1356" s="98"/>
      <c r="W1356" s="109">
        <v>1368.1</v>
      </c>
      <c r="X1356" s="109"/>
      <c r="Y1356" s="109"/>
      <c r="Z1356" s="109"/>
      <c r="AA1356" s="109"/>
      <c r="AB1356" s="109"/>
      <c r="AC1356" s="113"/>
      <c r="AD1356" s="29"/>
      <c r="AE1356" s="29"/>
      <c r="AF1356" s="29"/>
      <c r="AG1356" s="65"/>
    </row>
    <row r="1357" spans="1:33" ht="12">
      <c r="A1357" s="30">
        <v>41922</v>
      </c>
      <c r="B1357" s="109" t="s">
        <v>8889</v>
      </c>
      <c r="C1357" s="121">
        <v>42</v>
      </c>
      <c r="D1357" s="109" t="s">
        <v>23</v>
      </c>
      <c r="E1357" s="109" t="s">
        <v>173</v>
      </c>
      <c r="F1357" s="109" t="s">
        <v>8890</v>
      </c>
      <c r="G1357" s="42">
        <v>41718</v>
      </c>
      <c r="H1357" s="109" t="s">
        <v>8891</v>
      </c>
      <c r="I1357" s="109" t="s">
        <v>8892</v>
      </c>
      <c r="J1357" s="109" t="s">
        <v>85</v>
      </c>
      <c r="K1357" s="98" t="s">
        <v>8893</v>
      </c>
      <c r="L1357" s="109" t="s">
        <v>8884</v>
      </c>
      <c r="M1357" s="109" t="s">
        <v>8894</v>
      </c>
      <c r="N1357" s="109" t="s">
        <v>32</v>
      </c>
      <c r="O1357" s="109" t="s">
        <v>8895</v>
      </c>
      <c r="P1357" s="109" t="s">
        <v>58</v>
      </c>
      <c r="Q1357" s="109" t="s">
        <v>8896</v>
      </c>
      <c r="R1357" s="109" t="s">
        <v>36</v>
      </c>
      <c r="S1357" s="122" t="s">
        <v>5792</v>
      </c>
      <c r="T1357" s="31"/>
      <c r="U1357" s="109" t="str">
        <f t="shared" si="21"/>
        <v>41718: 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 http://www.montereycountyweekly.com/blogs/news_blog/man-killed-by-salinas-police-linked-to-multiple-crimes-including/article_9ea4dd3e-b466-11e3-90b0-0017a43b2370.html</v>
      </c>
      <c r="V1357" s="98"/>
      <c r="W1357" s="109">
        <v>1369.1</v>
      </c>
      <c r="X1357" s="109"/>
      <c r="Y1357" s="109"/>
      <c r="Z1357" s="109"/>
      <c r="AA1357" s="109"/>
      <c r="AB1357" s="109"/>
      <c r="AC1357" s="113"/>
      <c r="AD1357" s="29"/>
      <c r="AE1357" s="29"/>
      <c r="AF1357" s="29"/>
      <c r="AG1357" s="65"/>
    </row>
    <row r="1358" spans="1:33" ht="12">
      <c r="A1358" s="30">
        <v>41922</v>
      </c>
      <c r="B1358" s="109" t="s">
        <v>8897</v>
      </c>
      <c r="C1358" s="121">
        <v>29</v>
      </c>
      <c r="D1358" s="109" t="s">
        <v>23</v>
      </c>
      <c r="E1358" s="109" t="s">
        <v>24</v>
      </c>
      <c r="F1358" s="109" t="s">
        <v>8898</v>
      </c>
      <c r="G1358" s="42">
        <v>41719</v>
      </c>
      <c r="H1358" s="109" t="s">
        <v>8899</v>
      </c>
      <c r="I1358" s="109" t="s">
        <v>8900</v>
      </c>
      <c r="J1358" s="109" t="s">
        <v>250</v>
      </c>
      <c r="K1358" s="98" t="s">
        <v>8901</v>
      </c>
      <c r="L1358" s="109" t="s">
        <v>8902</v>
      </c>
      <c r="M1358" s="109" t="s">
        <v>8903</v>
      </c>
      <c r="N1358" s="109" t="s">
        <v>32</v>
      </c>
      <c r="O1358" s="109" t="s">
        <v>8904</v>
      </c>
      <c r="P1358" s="109" t="s">
        <v>323</v>
      </c>
      <c r="Q1358" s="109" t="s">
        <v>8905</v>
      </c>
      <c r="R1358" s="109" t="s">
        <v>80</v>
      </c>
      <c r="S1358" s="122" t="s">
        <v>5792</v>
      </c>
      <c r="T1358" s="31"/>
      <c r="U1358" s="109" t="str">
        <f t="shared" si="21"/>
        <v>41719: 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 McCray was unarmed. http://www.myeasternshoremd.com/news/queen_annes_county/article_43def559-3c33-58d2-83aa-f690df5cb7c8.html?mode=jqm</v>
      </c>
      <c r="V1358" s="98"/>
      <c r="W1358" s="109">
        <v>1370.1</v>
      </c>
      <c r="X1358" s="109"/>
      <c r="Y1358" s="109"/>
      <c r="Z1358" s="109"/>
      <c r="AA1358" s="109"/>
      <c r="AB1358" s="109"/>
      <c r="AC1358" s="113"/>
      <c r="AD1358" s="29"/>
      <c r="AE1358" s="29"/>
      <c r="AF1358" s="29"/>
      <c r="AG1358" s="65"/>
    </row>
    <row r="1359" spans="1:33" ht="12">
      <c r="A1359" s="30">
        <v>41922</v>
      </c>
      <c r="B1359" s="109" t="s">
        <v>8906</v>
      </c>
      <c r="C1359" s="121">
        <v>21</v>
      </c>
      <c r="D1359" s="109" t="s">
        <v>23</v>
      </c>
      <c r="E1359" s="109" t="s">
        <v>82</v>
      </c>
      <c r="F1359" s="109"/>
      <c r="G1359" s="42">
        <v>41719</v>
      </c>
      <c r="H1359" s="109" t="s">
        <v>8907</v>
      </c>
      <c r="I1359" s="109" t="s">
        <v>1046</v>
      </c>
      <c r="J1359" s="109" t="s">
        <v>28</v>
      </c>
      <c r="K1359" s="98" t="s">
        <v>8908</v>
      </c>
      <c r="L1359" s="109" t="s">
        <v>523</v>
      </c>
      <c r="M1359" s="109" t="s">
        <v>8909</v>
      </c>
      <c r="N1359" s="109" t="s">
        <v>32</v>
      </c>
      <c r="O1359" s="109" t="s">
        <v>8910</v>
      </c>
      <c r="P1359" s="109" t="s">
        <v>323</v>
      </c>
      <c r="Q1359" s="109" t="s">
        <v>8911</v>
      </c>
      <c r="R1359" s="109" t="s">
        <v>80</v>
      </c>
      <c r="S1359" s="122" t="s">
        <v>5792</v>
      </c>
      <c r="T1359" s="31"/>
      <c r="U1359" s="109" t="str">
        <f t="shared" si="21"/>
        <v>41719: 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 http://jacksonville.com/news/crime/2014-03-21/story/carjacking-supsects-chased-1-shot-dead-jacksonville-police</v>
      </c>
      <c r="V1359" s="98"/>
      <c r="W1359" s="109">
        <v>1371.1</v>
      </c>
      <c r="X1359" s="109"/>
      <c r="Y1359" s="109"/>
      <c r="Z1359" s="109"/>
      <c r="AA1359" s="109"/>
      <c r="AB1359" s="109"/>
      <c r="AC1359" s="113"/>
      <c r="AD1359" s="29"/>
      <c r="AE1359" s="29"/>
      <c r="AF1359" s="29"/>
      <c r="AG1359" s="65"/>
    </row>
    <row r="1360" spans="1:33" ht="12">
      <c r="A1360" s="30">
        <v>41922</v>
      </c>
      <c r="B1360" s="109" t="s">
        <v>8912</v>
      </c>
      <c r="C1360" s="121">
        <v>51</v>
      </c>
      <c r="D1360" s="109" t="s">
        <v>23</v>
      </c>
      <c r="E1360" s="109" t="s">
        <v>24</v>
      </c>
      <c r="F1360" s="109" t="s">
        <v>8913</v>
      </c>
      <c r="G1360" s="42">
        <v>41719</v>
      </c>
      <c r="H1360" s="109" t="s">
        <v>8914</v>
      </c>
      <c r="I1360" s="109" t="s">
        <v>8086</v>
      </c>
      <c r="J1360" s="109" t="s">
        <v>1128</v>
      </c>
      <c r="K1360" s="98" t="s">
        <v>8915</v>
      </c>
      <c r="L1360" s="109" t="s">
        <v>8088</v>
      </c>
      <c r="M1360" s="109" t="s">
        <v>8916</v>
      </c>
      <c r="N1360" s="109" t="s">
        <v>32</v>
      </c>
      <c r="O1360" s="109" t="s">
        <v>8917</v>
      </c>
      <c r="P1360" s="109" t="s">
        <v>760</v>
      </c>
      <c r="Q1360" s="109" t="s">
        <v>8918</v>
      </c>
      <c r="R1360" s="109" t="s">
        <v>219</v>
      </c>
      <c r="S1360" s="122" t="s">
        <v>5792</v>
      </c>
      <c r="T1360" s="31"/>
      <c r="U1360" s="109" t="str">
        <f t="shared" si="21"/>
        <v>41719: Smith was a career criminal and crack addict. 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 http://www.tennessean.com/story/news/crime/2014/03/21/dozens-officers-scene-elliston-place-shooting/6716709/</v>
      </c>
      <c r="V1360" s="98"/>
      <c r="W1360" s="109">
        <v>1372.1</v>
      </c>
      <c r="X1360" s="109"/>
      <c r="Y1360" s="109"/>
      <c r="Z1360" s="109"/>
      <c r="AA1360" s="109"/>
      <c r="AB1360" s="109"/>
      <c r="AC1360" s="113"/>
      <c r="AD1360" s="29"/>
      <c r="AE1360" s="29"/>
      <c r="AF1360" s="29"/>
      <c r="AG1360" s="65"/>
    </row>
    <row r="1361" spans="1:33" ht="12">
      <c r="A1361" s="30">
        <v>41923</v>
      </c>
      <c r="B1361" s="109" t="s">
        <v>8919</v>
      </c>
      <c r="C1361" s="121">
        <v>41</v>
      </c>
      <c r="D1361" s="109" t="s">
        <v>23</v>
      </c>
      <c r="E1361" s="109" t="s">
        <v>6002</v>
      </c>
      <c r="F1361" s="109"/>
      <c r="G1361" s="42">
        <v>41920</v>
      </c>
      <c r="H1361" s="109" t="s">
        <v>8920</v>
      </c>
      <c r="I1361" s="109" t="s">
        <v>756</v>
      </c>
      <c r="J1361" s="109" t="s">
        <v>439</v>
      </c>
      <c r="K1361" s="98" t="s">
        <v>8921</v>
      </c>
      <c r="L1361" s="109" t="s">
        <v>8922</v>
      </c>
      <c r="M1361" s="109" t="s">
        <v>2068</v>
      </c>
      <c r="N1361" s="109" t="s">
        <v>32</v>
      </c>
      <c r="O1361" s="109" t="s">
        <v>8923</v>
      </c>
      <c r="P1361" s="109" t="s">
        <v>323</v>
      </c>
      <c r="Q1361" s="109" t="s">
        <v>8924</v>
      </c>
      <c r="R1361" s="109" t="s">
        <v>36</v>
      </c>
      <c r="S1361" s="122" t="s">
        <v>8925</v>
      </c>
      <c r="T1361" s="31"/>
      <c r="U1361" s="109" t="str">
        <f t="shared" si="21"/>
        <v>41920: Victim was reportedly involved in a domestic disturbance, brandished a sword-like item and was shot by responding officer. http://www.kansascity.com/news/local/crime/article2650255.html</v>
      </c>
      <c r="V1361" s="98"/>
      <c r="W1361" s="109">
        <v>1373.1</v>
      </c>
      <c r="X1361" s="109"/>
      <c r="Y1361" s="109"/>
      <c r="Z1361" s="109"/>
      <c r="AA1361" s="109"/>
      <c r="AB1361" s="109"/>
      <c r="AC1361" s="113"/>
      <c r="AD1361" s="29"/>
      <c r="AE1361" s="29"/>
      <c r="AF1361" s="29"/>
      <c r="AG1361" s="65"/>
    </row>
    <row r="1362" spans="1:33" ht="12">
      <c r="A1362" s="30">
        <v>41923</v>
      </c>
      <c r="B1362" s="109" t="s">
        <v>8926</v>
      </c>
      <c r="C1362" s="121">
        <v>25</v>
      </c>
      <c r="D1362" s="109" t="s">
        <v>23</v>
      </c>
      <c r="E1362" s="109" t="s">
        <v>40</v>
      </c>
      <c r="F1362" s="109" t="s">
        <v>8927</v>
      </c>
      <c r="G1362" s="42">
        <v>41720</v>
      </c>
      <c r="H1362" s="109" t="s">
        <v>8928</v>
      </c>
      <c r="I1362" s="109" t="s">
        <v>8929</v>
      </c>
      <c r="J1362" s="109" t="s">
        <v>124</v>
      </c>
      <c r="K1362" s="98" t="s">
        <v>8930</v>
      </c>
      <c r="L1362" s="109" t="s">
        <v>2101</v>
      </c>
      <c r="M1362" s="109" t="s">
        <v>8931</v>
      </c>
      <c r="N1362" s="109" t="s">
        <v>32</v>
      </c>
      <c r="O1362" s="109" t="s">
        <v>8932</v>
      </c>
      <c r="P1362" s="109" t="s">
        <v>58</v>
      </c>
      <c r="Q1362" s="109" t="s">
        <v>8933</v>
      </c>
      <c r="R1362" s="109" t="s">
        <v>219</v>
      </c>
      <c r="S1362" s="122" t="s">
        <v>5792</v>
      </c>
      <c r="T1362" s="31"/>
      <c r="U1362" s="109" t="str">
        <f t="shared" si="21"/>
        <v>41720: 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 http://www.military.com/daily-news/2014/07/11/prosecutor-fatal-shooting-of-soldier-justified.html</v>
      </c>
      <c r="V1362" s="98"/>
      <c r="W1362" s="109">
        <v>1374.1</v>
      </c>
      <c r="X1362" s="109"/>
      <c r="Y1362" s="109"/>
      <c r="Z1362" s="109"/>
      <c r="AA1362" s="109"/>
      <c r="AB1362" s="109"/>
      <c r="AC1362" s="113"/>
      <c r="AD1362" s="29"/>
      <c r="AE1362" s="29"/>
      <c r="AF1362" s="29"/>
      <c r="AG1362" s="65"/>
    </row>
    <row r="1363" spans="1:33" ht="12">
      <c r="A1363" s="30">
        <v>41923</v>
      </c>
      <c r="B1363" s="109" t="s">
        <v>8934</v>
      </c>
      <c r="C1363" s="121">
        <v>73</v>
      </c>
      <c r="D1363" s="109" t="s">
        <v>23</v>
      </c>
      <c r="E1363" s="109" t="s">
        <v>40</v>
      </c>
      <c r="F1363" s="109" t="s">
        <v>8935</v>
      </c>
      <c r="G1363" s="42">
        <v>41721</v>
      </c>
      <c r="H1363" s="109" t="s">
        <v>8936</v>
      </c>
      <c r="I1363" s="109" t="s">
        <v>1528</v>
      </c>
      <c r="J1363" s="109" t="s">
        <v>482</v>
      </c>
      <c r="K1363" s="98" t="s">
        <v>8937</v>
      </c>
      <c r="L1363" s="109" t="s">
        <v>483</v>
      </c>
      <c r="M1363" s="109" t="s">
        <v>6532</v>
      </c>
      <c r="N1363" s="109" t="s">
        <v>32</v>
      </c>
      <c r="O1363" s="109" t="s">
        <v>8938</v>
      </c>
      <c r="P1363" s="109" t="s">
        <v>760</v>
      </c>
      <c r="Q1363" s="109" t="s">
        <v>8939</v>
      </c>
      <c r="R1363" s="109" t="s">
        <v>100</v>
      </c>
      <c r="S1363" s="122" t="s">
        <v>5792</v>
      </c>
      <c r="T1363" s="31"/>
      <c r="U1363" s="109" t="str">
        <f t="shared" si="21"/>
        <v>41721: 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 http://www.koco.com/news/man-killed-in-officerinvolved-shooting-idd-by-oklahoma-city-police/25135226</v>
      </c>
      <c r="V1363" s="98"/>
      <c r="W1363" s="109">
        <v>1375.1</v>
      </c>
      <c r="X1363" s="109"/>
      <c r="Y1363" s="109"/>
      <c r="Z1363" s="109"/>
      <c r="AA1363" s="109"/>
      <c r="AB1363" s="109"/>
      <c r="AC1363" s="113"/>
      <c r="AD1363" s="29"/>
      <c r="AE1363" s="29"/>
      <c r="AF1363" s="29"/>
      <c r="AG1363" s="65"/>
    </row>
    <row r="1364" spans="1:33" ht="12">
      <c r="A1364" s="30">
        <v>41924</v>
      </c>
      <c r="B1364" s="109" t="s">
        <v>8940</v>
      </c>
      <c r="C1364" s="121">
        <v>30</v>
      </c>
      <c r="D1364" s="109" t="s">
        <v>23</v>
      </c>
      <c r="E1364" s="109" t="s">
        <v>40</v>
      </c>
      <c r="F1364" s="109" t="s">
        <v>8941</v>
      </c>
      <c r="G1364" s="42">
        <v>41724</v>
      </c>
      <c r="H1364" s="109" t="s">
        <v>8942</v>
      </c>
      <c r="I1364" s="109" t="s">
        <v>983</v>
      </c>
      <c r="J1364" s="109" t="s">
        <v>124</v>
      </c>
      <c r="K1364" s="98" t="s">
        <v>984</v>
      </c>
      <c r="L1364" s="109" t="s">
        <v>983</v>
      </c>
      <c r="M1364" s="109" t="s">
        <v>985</v>
      </c>
      <c r="N1364" s="109" t="s">
        <v>32</v>
      </c>
      <c r="O1364" s="109" t="s">
        <v>8943</v>
      </c>
      <c r="P1364" s="109" t="s">
        <v>760</v>
      </c>
      <c r="Q1364" s="109" t="s">
        <v>8944</v>
      </c>
      <c r="R1364" s="109" t="s">
        <v>80</v>
      </c>
      <c r="S1364" s="122" t="s">
        <v>6676</v>
      </c>
      <c r="T1364" s="31"/>
      <c r="U1364" s="109" t="str">
        <f t="shared" si="21"/>
        <v>41724: 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 http://www.khq.com/story/25084883/breaking-shots-fired-at-police-situation-in-north-spokane</v>
      </c>
      <c r="V1364" s="98"/>
      <c r="W1364" s="109">
        <v>1376.1</v>
      </c>
      <c r="X1364" s="109"/>
      <c r="Y1364" s="109"/>
      <c r="Z1364" s="109"/>
      <c r="AA1364" s="109"/>
      <c r="AB1364" s="109"/>
      <c r="AC1364" s="113"/>
      <c r="AD1364" s="29"/>
      <c r="AE1364" s="29"/>
      <c r="AF1364" s="29"/>
      <c r="AG1364" s="65"/>
    </row>
    <row r="1365" spans="1:33" ht="12">
      <c r="A1365" s="30">
        <v>41924</v>
      </c>
      <c r="B1365" s="109" t="s">
        <v>8945</v>
      </c>
      <c r="C1365" s="121">
        <v>41</v>
      </c>
      <c r="D1365" s="109" t="s">
        <v>23</v>
      </c>
      <c r="E1365" s="109" t="s">
        <v>82</v>
      </c>
      <c r="F1365" s="109"/>
      <c r="G1365" s="42">
        <v>41724</v>
      </c>
      <c r="H1365" s="109" t="s">
        <v>8946</v>
      </c>
      <c r="I1365" s="109" t="s">
        <v>8947</v>
      </c>
      <c r="J1365" s="109" t="s">
        <v>85</v>
      </c>
      <c r="K1365" s="98" t="s">
        <v>6046</v>
      </c>
      <c r="L1365" s="109" t="s">
        <v>775</v>
      </c>
      <c r="M1365" s="109" t="s">
        <v>8948</v>
      </c>
      <c r="N1365" s="109" t="s">
        <v>32</v>
      </c>
      <c r="O1365" s="109" t="s">
        <v>8949</v>
      </c>
      <c r="P1365" s="109" t="s">
        <v>58</v>
      </c>
      <c r="Q1365" s="109" t="s">
        <v>8950</v>
      </c>
      <c r="R1365" s="109" t="s">
        <v>80</v>
      </c>
      <c r="S1365" s="122" t="s">
        <v>6653</v>
      </c>
      <c r="T1365" s="31"/>
      <c r="U1365" s="109" t="str">
        <f t="shared" si="21"/>
        <v>41724: 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 http://www.bakersfieldnow.com/news/local/Breaking-News-Officer-involved-shooting-leaves-1-dead-252589101.html</v>
      </c>
      <c r="V1365" s="98"/>
      <c r="W1365" s="109">
        <v>1377.1</v>
      </c>
      <c r="X1365" s="109"/>
      <c r="Y1365" s="109"/>
      <c r="Z1365" s="109"/>
      <c r="AA1365" s="109"/>
      <c r="AB1365" s="109"/>
      <c r="AC1365" s="113"/>
      <c r="AD1365" s="29"/>
      <c r="AE1365" s="29"/>
      <c r="AF1365" s="29"/>
      <c r="AG1365" s="65"/>
    </row>
    <row r="1366" spans="1:33" ht="12">
      <c r="A1366" s="30">
        <v>41924</v>
      </c>
      <c r="B1366" s="109" t="s">
        <v>8951</v>
      </c>
      <c r="C1366" s="121">
        <v>27</v>
      </c>
      <c r="D1366" s="109" t="s">
        <v>23</v>
      </c>
      <c r="E1366" s="109" t="s">
        <v>40</v>
      </c>
      <c r="F1366" s="109" t="s">
        <v>8952</v>
      </c>
      <c r="G1366" s="42">
        <v>41722</v>
      </c>
      <c r="H1366" s="109" t="s">
        <v>8953</v>
      </c>
      <c r="I1366" s="109" t="s">
        <v>539</v>
      </c>
      <c r="J1366" s="109" t="s">
        <v>85</v>
      </c>
      <c r="K1366" s="98" t="s">
        <v>5089</v>
      </c>
      <c r="L1366" s="109" t="s">
        <v>539</v>
      </c>
      <c r="M1366" s="109" t="s">
        <v>540</v>
      </c>
      <c r="N1366" s="109" t="s">
        <v>32</v>
      </c>
      <c r="O1366" s="109" t="s">
        <v>8954</v>
      </c>
      <c r="P1366" s="109" t="s">
        <v>760</v>
      </c>
      <c r="Q1366" s="109" t="s">
        <v>8955</v>
      </c>
      <c r="R1366" s="109" t="s">
        <v>80</v>
      </c>
      <c r="S1366" s="122" t="s">
        <v>6692</v>
      </c>
      <c r="T1366" s="31"/>
      <c r="U1366" s="109" t="str">
        <f t="shared" si="21"/>
        <v>41722: Officers responded to a call for domestic violence and went to Valentino's home. Police says he opened fired, and officers returned fire. Valentino had a history of criminal convictions including forgery, battery and burglary. http://www.nbclosangeles.com/news/local/Hollywood-Hills-Shooting-LAPD-Police-Shootout-Michael-Valentino-252672211.html</v>
      </c>
      <c r="V1366" s="98"/>
      <c r="W1366" s="109">
        <v>1378.1</v>
      </c>
      <c r="X1366" s="109"/>
      <c r="Y1366" s="109"/>
      <c r="Z1366" s="109"/>
      <c r="AA1366" s="109"/>
      <c r="AB1366" s="109"/>
      <c r="AC1366" s="113"/>
      <c r="AD1366" s="29"/>
      <c r="AE1366" s="29"/>
      <c r="AF1366" s="29"/>
      <c r="AG1366" s="65"/>
    </row>
    <row r="1367" spans="1:33" ht="12">
      <c r="A1367" s="30">
        <v>41924</v>
      </c>
      <c r="B1367" s="109" t="s">
        <v>8956</v>
      </c>
      <c r="C1367" s="121">
        <v>27</v>
      </c>
      <c r="D1367" s="109" t="s">
        <v>23</v>
      </c>
      <c r="E1367" s="109" t="s">
        <v>82</v>
      </c>
      <c r="F1367" s="109"/>
      <c r="G1367" s="42">
        <v>41725</v>
      </c>
      <c r="H1367" s="109" t="s">
        <v>8957</v>
      </c>
      <c r="I1367" s="109" t="s">
        <v>8958</v>
      </c>
      <c r="J1367" s="109" t="s">
        <v>1791</v>
      </c>
      <c r="K1367" s="98" t="s">
        <v>8959</v>
      </c>
      <c r="L1367" s="109" t="s">
        <v>4534</v>
      </c>
      <c r="M1367" s="109" t="s">
        <v>8960</v>
      </c>
      <c r="N1367" s="109" t="s">
        <v>32</v>
      </c>
      <c r="O1367" s="109" t="s">
        <v>8961</v>
      </c>
      <c r="P1367" s="109" t="s">
        <v>760</v>
      </c>
      <c r="Q1367" s="109" t="s">
        <v>8962</v>
      </c>
      <c r="R1367" s="109" t="s">
        <v>80</v>
      </c>
      <c r="S1367" s="122" t="s">
        <v>7466</v>
      </c>
      <c r="T1367" s="31"/>
      <c r="U1367" s="109" t="str">
        <f t="shared" si="21"/>
        <v>41725: 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 http://www.pressofatlanticcity.com/news/crime/little-known-about-man-killed-in-atlantic-city-after-chase/article_37d0a94c-b6c5-11e3-a65c-001a4bcf887a.html</v>
      </c>
      <c r="V1367" s="98"/>
      <c r="W1367" s="109">
        <v>1379.1</v>
      </c>
      <c r="X1367" s="109"/>
      <c r="Y1367" s="109"/>
      <c r="Z1367" s="109"/>
      <c r="AA1367" s="109"/>
      <c r="AB1367" s="109"/>
      <c r="AC1367" s="113"/>
      <c r="AD1367" s="29"/>
      <c r="AE1367" s="29"/>
      <c r="AF1367" s="29"/>
      <c r="AG1367" s="65"/>
    </row>
    <row r="1368" spans="1:33" ht="12">
      <c r="A1368" s="30">
        <v>41924</v>
      </c>
      <c r="B1368" s="109" t="s">
        <v>8963</v>
      </c>
      <c r="C1368" s="121">
        <v>19</v>
      </c>
      <c r="D1368" s="109" t="s">
        <v>23</v>
      </c>
      <c r="E1368" s="109" t="s">
        <v>82</v>
      </c>
      <c r="F1368" s="109"/>
      <c r="G1368" s="42">
        <v>41725</v>
      </c>
      <c r="H1368" s="109" t="s">
        <v>8964</v>
      </c>
      <c r="I1368" s="109" t="s">
        <v>6091</v>
      </c>
      <c r="J1368" s="109" t="s">
        <v>213</v>
      </c>
      <c r="K1368" s="98" t="s">
        <v>6092</v>
      </c>
      <c r="L1368" s="109" t="s">
        <v>491</v>
      </c>
      <c r="M1368" s="109" t="s">
        <v>8965</v>
      </c>
      <c r="N1368" s="109" t="s">
        <v>32</v>
      </c>
      <c r="O1368" s="109" t="s">
        <v>8966</v>
      </c>
      <c r="P1368" s="109" t="s">
        <v>58</v>
      </c>
      <c r="Q1368" s="109" t="s">
        <v>8967</v>
      </c>
      <c r="R1368" s="109" t="s">
        <v>80</v>
      </c>
      <c r="S1368" s="122" t="s">
        <v>7474</v>
      </c>
      <c r="T1368" s="31"/>
      <c r="U1368" s="109" t="str">
        <f t="shared" si="21"/>
        <v>41725: 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attempted to take the officer's firearm, a backup officer, who had just arrived, fatally shot Rodriguez. http://www.12newsnow.com/story/25092399/port-arthur-shooting</v>
      </c>
      <c r="V1368" s="98"/>
      <c r="W1368" s="109">
        <v>1380.1</v>
      </c>
      <c r="X1368" s="109"/>
      <c r="Y1368" s="109"/>
      <c r="Z1368" s="109"/>
      <c r="AA1368" s="109"/>
      <c r="AB1368" s="109"/>
      <c r="AC1368" s="113"/>
      <c r="AD1368" s="29"/>
      <c r="AE1368" s="29"/>
      <c r="AF1368" s="29"/>
      <c r="AG1368" s="65"/>
    </row>
    <row r="1369" spans="1:33" ht="12">
      <c r="A1369" s="30">
        <v>41924</v>
      </c>
      <c r="B1369" s="109" t="s">
        <v>8968</v>
      </c>
      <c r="C1369" s="121">
        <v>43</v>
      </c>
      <c r="D1369" s="109" t="s">
        <v>23</v>
      </c>
      <c r="E1369" s="109" t="s">
        <v>40</v>
      </c>
      <c r="F1369" s="109" t="s">
        <v>8969</v>
      </c>
      <c r="G1369" s="42">
        <v>41725</v>
      </c>
      <c r="H1369" s="109" t="s">
        <v>8970</v>
      </c>
      <c r="I1369" s="109" t="s">
        <v>8971</v>
      </c>
      <c r="J1369" s="109" t="s">
        <v>482</v>
      </c>
      <c r="K1369" s="98" t="s">
        <v>8972</v>
      </c>
      <c r="L1369" s="109" t="s">
        <v>8973</v>
      </c>
      <c r="M1369" s="109" t="s">
        <v>8974</v>
      </c>
      <c r="N1369" s="109" t="s">
        <v>32</v>
      </c>
      <c r="O1369" s="109" t="s">
        <v>8975</v>
      </c>
      <c r="P1369" s="109" t="s">
        <v>760</v>
      </c>
      <c r="Q1369" s="109" t="s">
        <v>8976</v>
      </c>
      <c r="R1369" s="109" t="s">
        <v>36</v>
      </c>
      <c r="S1369" s="122" t="s">
        <v>7697</v>
      </c>
      <c r="T1369" s="31"/>
      <c r="U1369" s="109" t="str">
        <f t="shared" si="21"/>
        <v>41725: 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 http://www.koco.com/news/1-dead-in-beckham-county-officerinvolved-shooting/25199176</v>
      </c>
      <c r="V1369" s="98"/>
      <c r="W1369" s="109">
        <v>1381.1</v>
      </c>
      <c r="X1369" s="109"/>
      <c r="Y1369" s="109"/>
      <c r="Z1369" s="109"/>
      <c r="AA1369" s="109"/>
      <c r="AB1369" s="109"/>
      <c r="AC1369" s="113"/>
      <c r="AD1369" s="29"/>
      <c r="AE1369" s="29"/>
      <c r="AF1369" s="29"/>
      <c r="AG1369" s="65"/>
    </row>
    <row r="1370" spans="1:33" ht="12">
      <c r="A1370" s="30">
        <v>41924</v>
      </c>
      <c r="B1370" s="109" t="s">
        <v>8977</v>
      </c>
      <c r="C1370" s="121">
        <v>35</v>
      </c>
      <c r="D1370" s="109" t="s">
        <v>23</v>
      </c>
      <c r="E1370" s="109" t="s">
        <v>82</v>
      </c>
      <c r="F1370" s="109"/>
      <c r="G1370" s="42">
        <v>41726</v>
      </c>
      <c r="H1370" s="109" t="s">
        <v>8978</v>
      </c>
      <c r="I1370" s="109" t="s">
        <v>430</v>
      </c>
      <c r="J1370" s="109" t="s">
        <v>431</v>
      </c>
      <c r="K1370" s="98" t="s">
        <v>8979</v>
      </c>
      <c r="L1370" s="109" t="s">
        <v>432</v>
      </c>
      <c r="M1370" s="109" t="s">
        <v>8980</v>
      </c>
      <c r="N1370" s="109" t="s">
        <v>32</v>
      </c>
      <c r="O1370" s="109" t="s">
        <v>8981</v>
      </c>
      <c r="P1370" s="109" t="s">
        <v>58</v>
      </c>
      <c r="Q1370" s="109" t="s">
        <v>8982</v>
      </c>
      <c r="R1370" s="109" t="s">
        <v>36</v>
      </c>
      <c r="S1370" s="122" t="s">
        <v>8983</v>
      </c>
      <c r="T1370" s="31"/>
      <c r="U1370" s="109" t="str">
        <f t="shared" si="21"/>
        <v>41726: 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 http://www.deseretnews.com/article/865603048/Report-Officer-justified-in-shooting-killing-man-who-fired-at-police.html?pg=all</v>
      </c>
      <c r="V1370" s="98"/>
      <c r="W1370" s="109">
        <v>1382.1</v>
      </c>
      <c r="X1370" s="109"/>
      <c r="Y1370" s="109"/>
      <c r="Z1370" s="109"/>
      <c r="AA1370" s="109"/>
      <c r="AB1370" s="109"/>
      <c r="AC1370" s="113"/>
      <c r="AD1370" s="29"/>
      <c r="AE1370" s="29"/>
      <c r="AF1370" s="29"/>
      <c r="AG1370" s="65"/>
    </row>
    <row r="1371" spans="1:33" ht="12">
      <c r="A1371" s="30">
        <v>41924</v>
      </c>
      <c r="B1371" s="109" t="s">
        <v>8984</v>
      </c>
      <c r="C1371" s="121">
        <v>40</v>
      </c>
      <c r="D1371" s="109" t="s">
        <v>23</v>
      </c>
      <c r="E1371" s="109" t="s">
        <v>82</v>
      </c>
      <c r="F1371" s="109"/>
      <c r="G1371" s="42">
        <v>41726</v>
      </c>
      <c r="H1371" s="109" t="s">
        <v>8985</v>
      </c>
      <c r="I1371" s="109" t="s">
        <v>8986</v>
      </c>
      <c r="J1371" s="109" t="s">
        <v>1372</v>
      </c>
      <c r="K1371" s="98" t="s">
        <v>8987</v>
      </c>
      <c r="L1371" s="109" t="s">
        <v>1003</v>
      </c>
      <c r="M1371" s="109" t="s">
        <v>1885</v>
      </c>
      <c r="N1371" s="109" t="s">
        <v>32</v>
      </c>
      <c r="O1371" s="109" t="s">
        <v>8988</v>
      </c>
      <c r="P1371" s="109" t="s">
        <v>760</v>
      </c>
      <c r="Q1371" s="109" t="s">
        <v>8989</v>
      </c>
      <c r="R1371" s="109" t="s">
        <v>36</v>
      </c>
      <c r="S1371" s="122" t="s">
        <v>8990</v>
      </c>
      <c r="T1371" s="31"/>
      <c r="U1371" s="109" t="str">
        <f t="shared" si="21"/>
        <v>41726: 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 http://www.lincolntimesnews.com/2014/03/28/suspect-killed-by-swat-team/</v>
      </c>
      <c r="V1371" s="98"/>
      <c r="W1371" s="109">
        <v>1383.1</v>
      </c>
      <c r="X1371" s="109"/>
      <c r="Y1371" s="109"/>
      <c r="Z1371" s="109"/>
      <c r="AA1371" s="109"/>
      <c r="AB1371" s="109"/>
      <c r="AC1371" s="113"/>
      <c r="AD1371" s="29"/>
      <c r="AE1371" s="29"/>
      <c r="AF1371" s="29"/>
      <c r="AG1371" s="65"/>
    </row>
    <row r="1372" spans="1:33" ht="12">
      <c r="A1372" s="30">
        <v>41924</v>
      </c>
      <c r="B1372" s="109" t="s">
        <v>8991</v>
      </c>
      <c r="C1372" s="121">
        <v>25</v>
      </c>
      <c r="D1372" s="109" t="s">
        <v>23</v>
      </c>
      <c r="E1372" s="109" t="s">
        <v>82</v>
      </c>
      <c r="F1372" s="109"/>
      <c r="G1372" s="42">
        <v>41726</v>
      </c>
      <c r="H1372" s="109" t="s">
        <v>8992</v>
      </c>
      <c r="I1372" s="109" t="s">
        <v>6338</v>
      </c>
      <c r="J1372" s="109" t="s">
        <v>85</v>
      </c>
      <c r="K1372" s="98" t="s">
        <v>6339</v>
      </c>
      <c r="L1372" s="109" t="s">
        <v>260</v>
      </c>
      <c r="M1372" s="109" t="s">
        <v>8993</v>
      </c>
      <c r="N1372" s="109" t="s">
        <v>32</v>
      </c>
      <c r="O1372" s="109" t="s">
        <v>8994</v>
      </c>
      <c r="P1372" s="109" t="s">
        <v>760</v>
      </c>
      <c r="Q1372" s="109" t="s">
        <v>8995</v>
      </c>
      <c r="R1372" s="109" t="s">
        <v>36</v>
      </c>
      <c r="S1372" s="122" t="s">
        <v>8996</v>
      </c>
      <c r="T1372" s="31"/>
      <c r="U1372" s="109" t="str">
        <f t="shared" si="21"/>
        <v>41726: Wilson broke into a house, and the owner confronted him. Wilson ran out of the house and charged at deputies. He was holding a gun and a knife. Wilson was shot to death by one of the deputies. http://blog.pe.com/crime/2014/03/28/chino-hills-perimeter-formed-around-neighborhood-for-search/</v>
      </c>
      <c r="V1372" s="98"/>
      <c r="W1372" s="109">
        <v>1384.1</v>
      </c>
      <c r="X1372" s="109"/>
      <c r="Y1372" s="109"/>
      <c r="Z1372" s="109"/>
      <c r="AA1372" s="109"/>
      <c r="AB1372" s="109"/>
      <c r="AC1372" s="113"/>
      <c r="AD1372" s="29"/>
      <c r="AE1372" s="29"/>
      <c r="AF1372" s="29"/>
      <c r="AG1372" s="65"/>
    </row>
    <row r="1373" spans="1:33" ht="12">
      <c r="A1373" s="30">
        <v>41924</v>
      </c>
      <c r="B1373" s="109" t="s">
        <v>8997</v>
      </c>
      <c r="C1373" s="121">
        <v>58</v>
      </c>
      <c r="D1373" s="109" t="s">
        <v>23</v>
      </c>
      <c r="E1373" s="109" t="s">
        <v>82</v>
      </c>
      <c r="F1373" s="109"/>
      <c r="G1373" s="42">
        <v>41725</v>
      </c>
      <c r="H1373" s="109" t="s">
        <v>8998</v>
      </c>
      <c r="I1373" s="109" t="s">
        <v>8999</v>
      </c>
      <c r="J1373" s="109" t="s">
        <v>213</v>
      </c>
      <c r="K1373" s="98" t="s">
        <v>9000</v>
      </c>
      <c r="L1373" s="109" t="s">
        <v>9001</v>
      </c>
      <c r="M1373" s="109" t="s">
        <v>9002</v>
      </c>
      <c r="N1373" s="109" t="s">
        <v>32</v>
      </c>
      <c r="O1373" s="109" t="s">
        <v>9003</v>
      </c>
      <c r="P1373" s="109" t="s">
        <v>760</v>
      </c>
      <c r="Q1373" s="109" t="s">
        <v>9004</v>
      </c>
      <c r="R1373" s="109" t="s">
        <v>36</v>
      </c>
      <c r="S1373" s="122" t="s">
        <v>9005</v>
      </c>
      <c r="T1373" s="31"/>
      <c r="U1373" s="109" t="str">
        <f t="shared" si="21"/>
        <v>41725: 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 http://www.yourglenrosetx.com/news/local/article_07513166-2501-5e4c-9f96-82a4e7e50785.html</v>
      </c>
      <c r="V1373" s="98"/>
      <c r="W1373" s="109">
        <v>1385.1</v>
      </c>
      <c r="X1373" s="109"/>
      <c r="Y1373" s="109"/>
      <c r="Z1373" s="109"/>
      <c r="AA1373" s="109"/>
      <c r="AB1373" s="109"/>
      <c r="AC1373" s="113"/>
      <c r="AD1373" s="29"/>
      <c r="AE1373" s="29"/>
      <c r="AF1373" s="29"/>
      <c r="AG1373" s="65"/>
    </row>
    <row r="1374" spans="1:33" ht="12">
      <c r="A1374" s="30">
        <v>41924</v>
      </c>
      <c r="B1374" s="109" t="s">
        <v>9006</v>
      </c>
      <c r="C1374" s="121">
        <v>25</v>
      </c>
      <c r="D1374" s="109" t="s">
        <v>23</v>
      </c>
      <c r="E1374" s="109" t="s">
        <v>24</v>
      </c>
      <c r="F1374" s="109" t="s">
        <v>9007</v>
      </c>
      <c r="G1374" s="42">
        <v>41726</v>
      </c>
      <c r="H1374" s="109" t="s">
        <v>9008</v>
      </c>
      <c r="I1374" s="109" t="s">
        <v>1756</v>
      </c>
      <c r="J1374" s="109" t="s">
        <v>1757</v>
      </c>
      <c r="K1374" s="98" t="s">
        <v>9009</v>
      </c>
      <c r="L1374" s="109" t="s">
        <v>491</v>
      </c>
      <c r="M1374" s="109" t="s">
        <v>5923</v>
      </c>
      <c r="N1374" s="109" t="s">
        <v>32</v>
      </c>
      <c r="O1374" s="109" t="s">
        <v>9010</v>
      </c>
      <c r="P1374" s="109" t="s">
        <v>760</v>
      </c>
      <c r="Q1374" s="109" t="s">
        <v>9011</v>
      </c>
      <c r="R1374" s="109" t="s">
        <v>36</v>
      </c>
      <c r="S1374" s="122" t="s">
        <v>9012</v>
      </c>
      <c r="T1374" s="31"/>
      <c r="U1374" s="109" t="str">
        <f t="shared" si="21"/>
        <v>41726: 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 http://www.wave3.com/story/25105217/man-who-died-in-officer-involved-shooting-identified</v>
      </c>
      <c r="V1374" s="98"/>
      <c r="W1374" s="109">
        <v>1386.1</v>
      </c>
      <c r="X1374" s="109"/>
      <c r="Y1374" s="109"/>
      <c r="Z1374" s="109"/>
      <c r="AA1374" s="109"/>
      <c r="AB1374" s="109"/>
      <c r="AC1374" s="113"/>
      <c r="AD1374" s="29"/>
      <c r="AE1374" s="29"/>
      <c r="AF1374" s="29"/>
      <c r="AG1374" s="65"/>
    </row>
    <row r="1375" spans="1:33" ht="12">
      <c r="A1375" s="30">
        <v>41924</v>
      </c>
      <c r="B1375" s="109" t="s">
        <v>9013</v>
      </c>
      <c r="C1375" s="121">
        <v>35</v>
      </c>
      <c r="D1375" s="109" t="s">
        <v>23</v>
      </c>
      <c r="E1375" s="109" t="s">
        <v>24</v>
      </c>
      <c r="F1375" s="109" t="s">
        <v>9014</v>
      </c>
      <c r="G1375" s="42">
        <v>41726</v>
      </c>
      <c r="H1375" s="109" t="s">
        <v>9015</v>
      </c>
      <c r="I1375" s="109" t="s">
        <v>9016</v>
      </c>
      <c r="J1375" s="109" t="s">
        <v>1372</v>
      </c>
      <c r="K1375" s="98" t="s">
        <v>9017</v>
      </c>
      <c r="L1375" s="109" t="s">
        <v>9018</v>
      </c>
      <c r="M1375" s="109" t="s">
        <v>9019</v>
      </c>
      <c r="N1375" s="109" t="s">
        <v>32</v>
      </c>
      <c r="O1375" s="109" t="s">
        <v>9020</v>
      </c>
      <c r="P1375" s="109" t="s">
        <v>760</v>
      </c>
      <c r="Q1375" s="109" t="s">
        <v>9021</v>
      </c>
      <c r="R1375" s="109" t="s">
        <v>36</v>
      </c>
      <c r="S1375" s="122" t="s">
        <v>9022</v>
      </c>
      <c r="T1375" s="31"/>
      <c r="U1375" s="109" t="str">
        <f t="shared" si="21"/>
        <v>41726: An officer stopped Stallings in the area of Craven Terrace. Stallings ran away from police and started shooting at two officers. Police fired back and killed Stallings. One of the officers, Thalmann, also died later from his injuries. http://www.wcti12.com/news/city-official-two-officers-injured-one-suspect-dead-in-shooting/25226556</v>
      </c>
      <c r="V1375" s="98"/>
      <c r="W1375" s="109">
        <v>1387.1</v>
      </c>
      <c r="X1375" s="109"/>
      <c r="Y1375" s="109"/>
      <c r="Z1375" s="109"/>
      <c r="AA1375" s="109"/>
      <c r="AB1375" s="109"/>
      <c r="AC1375" s="113"/>
      <c r="AD1375" s="29"/>
      <c r="AE1375" s="29"/>
      <c r="AF1375" s="29"/>
      <c r="AG1375" s="65"/>
    </row>
    <row r="1376" spans="1:33" ht="12">
      <c r="A1376" s="30">
        <v>41924</v>
      </c>
      <c r="B1376" s="109" t="s">
        <v>9023</v>
      </c>
      <c r="C1376" s="121">
        <v>25</v>
      </c>
      <c r="D1376" s="109" t="s">
        <v>23</v>
      </c>
      <c r="E1376" s="109" t="s">
        <v>82</v>
      </c>
      <c r="F1376" s="109"/>
      <c r="G1376" s="42">
        <v>41721</v>
      </c>
      <c r="H1376" s="109" t="s">
        <v>9024</v>
      </c>
      <c r="I1376" s="109" t="s">
        <v>1025</v>
      </c>
      <c r="J1376" s="109" t="s">
        <v>195</v>
      </c>
      <c r="K1376" s="98" t="s">
        <v>9025</v>
      </c>
      <c r="L1376" s="109" t="s">
        <v>686</v>
      </c>
      <c r="M1376" s="109" t="s">
        <v>1451</v>
      </c>
      <c r="N1376" s="109" t="s">
        <v>32</v>
      </c>
      <c r="O1376" s="109" t="s">
        <v>9026</v>
      </c>
      <c r="P1376" s="109" t="s">
        <v>760</v>
      </c>
      <c r="Q1376" s="109" t="s">
        <v>9027</v>
      </c>
      <c r="R1376" s="109" t="s">
        <v>36</v>
      </c>
      <c r="S1376" s="122" t="s">
        <v>5792</v>
      </c>
      <c r="T1376" s="31"/>
      <c r="U1376" s="109" t="str">
        <f t="shared" si="21"/>
        <v>41721: 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 http://www.azcentral.com/story/news/local/phoenix/2014/03/25/name-man-killed-phoenix-police-sergent-released-abrk/6874563/</v>
      </c>
      <c r="V1376" s="98"/>
      <c r="W1376" s="109">
        <v>1388.1</v>
      </c>
      <c r="X1376" s="109"/>
      <c r="Y1376" s="109"/>
      <c r="Z1376" s="109"/>
      <c r="AA1376" s="109"/>
      <c r="AB1376" s="109"/>
      <c r="AC1376" s="113"/>
      <c r="AD1376" s="29"/>
      <c r="AE1376" s="29"/>
      <c r="AF1376" s="29"/>
      <c r="AG1376" s="65"/>
    </row>
    <row r="1377" spans="1:33" ht="12">
      <c r="A1377" s="30">
        <v>41924</v>
      </c>
      <c r="B1377" s="109" t="s">
        <v>9028</v>
      </c>
      <c r="C1377" s="121">
        <v>65</v>
      </c>
      <c r="D1377" s="109" t="s">
        <v>23</v>
      </c>
      <c r="E1377" s="109" t="s">
        <v>40</v>
      </c>
      <c r="F1377" s="109" t="s">
        <v>9029</v>
      </c>
      <c r="G1377" s="42">
        <v>41723</v>
      </c>
      <c r="H1377" s="109" t="s">
        <v>9030</v>
      </c>
      <c r="I1377" s="109" t="s">
        <v>9031</v>
      </c>
      <c r="J1377" s="109" t="s">
        <v>1304</v>
      </c>
      <c r="K1377" s="98" t="s">
        <v>9032</v>
      </c>
      <c r="L1377" s="109" t="s">
        <v>1685</v>
      </c>
      <c r="M1377" s="109" t="s">
        <v>9033</v>
      </c>
      <c r="N1377" s="109" t="s">
        <v>32</v>
      </c>
      <c r="O1377" s="109" t="s">
        <v>9034</v>
      </c>
      <c r="P1377" s="109" t="s">
        <v>58</v>
      </c>
      <c r="Q1377" s="109" t="s">
        <v>9035</v>
      </c>
      <c r="R1377" s="109" t="s">
        <v>219</v>
      </c>
      <c r="S1377" s="122" t="s">
        <v>5792</v>
      </c>
      <c r="T1377" s="31"/>
      <c r="U1377" s="109" t="str">
        <f t="shared" si="21"/>
        <v>41723: 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 http://prosecutor.cuyahogacounty.us/en-US/20140715-PR-Prosecutor-concludes-use-of-deadly-force-justified.aspx</v>
      </c>
      <c r="V1377" s="98"/>
      <c r="W1377" s="109">
        <v>1389.1</v>
      </c>
      <c r="X1377" s="109"/>
      <c r="Y1377" s="109"/>
      <c r="Z1377" s="109"/>
      <c r="AA1377" s="109"/>
      <c r="AB1377" s="109"/>
      <c r="AC1377" s="113"/>
      <c r="AD1377" s="29"/>
      <c r="AE1377" s="29"/>
      <c r="AF1377" s="29"/>
      <c r="AG1377" s="65"/>
    </row>
    <row r="1378" spans="1:33" ht="12">
      <c r="A1378" s="30">
        <v>41924</v>
      </c>
      <c r="B1378" s="109" t="s">
        <v>9036</v>
      </c>
      <c r="C1378" s="121">
        <v>27</v>
      </c>
      <c r="D1378" s="109" t="s">
        <v>23</v>
      </c>
      <c r="E1378" s="109" t="s">
        <v>24</v>
      </c>
      <c r="F1378" s="109" t="s">
        <v>9037</v>
      </c>
      <c r="G1378" s="42">
        <v>41723</v>
      </c>
      <c r="H1378" s="109" t="s">
        <v>9038</v>
      </c>
      <c r="I1378" s="109" t="s">
        <v>5193</v>
      </c>
      <c r="J1378" s="109" t="s">
        <v>482</v>
      </c>
      <c r="K1378" s="98" t="s">
        <v>9039</v>
      </c>
      <c r="L1378" s="109" t="s">
        <v>5193</v>
      </c>
      <c r="M1378" s="109" t="s">
        <v>5195</v>
      </c>
      <c r="N1378" s="109" t="s">
        <v>32</v>
      </c>
      <c r="O1378" s="109" t="s">
        <v>9040</v>
      </c>
      <c r="P1378" s="109" t="s">
        <v>58</v>
      </c>
      <c r="Q1378" s="109" t="s">
        <v>9041</v>
      </c>
      <c r="R1378" s="109" t="s">
        <v>219</v>
      </c>
      <c r="S1378" s="122" t="s">
        <v>5792</v>
      </c>
      <c r="T1378" s="31"/>
      <c r="U1378" s="109" t="str">
        <f t="shared" si="21"/>
        <v>41723: 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 http://www.mapinc.org/drugnews/v14/n282/a06.html</v>
      </c>
      <c r="V1378" s="98"/>
      <c r="W1378" s="109">
        <v>1390.1</v>
      </c>
      <c r="X1378" s="109"/>
      <c r="Y1378" s="109"/>
      <c r="Z1378" s="109"/>
      <c r="AA1378" s="109"/>
      <c r="AB1378" s="109"/>
      <c r="AC1378" s="113"/>
      <c r="AD1378" s="29"/>
      <c r="AE1378" s="29"/>
      <c r="AF1378" s="29"/>
      <c r="AG1378" s="65"/>
    </row>
    <row r="1379" spans="1:33" ht="12">
      <c r="A1379" s="30">
        <v>41924</v>
      </c>
      <c r="B1379" s="109" t="s">
        <v>9042</v>
      </c>
      <c r="C1379" s="121">
        <v>22</v>
      </c>
      <c r="D1379" s="109" t="s">
        <v>23</v>
      </c>
      <c r="E1379" s="109" t="s">
        <v>40</v>
      </c>
      <c r="F1379" s="109" t="s">
        <v>9043</v>
      </c>
      <c r="G1379" s="42">
        <v>41788</v>
      </c>
      <c r="H1379" s="109" t="s">
        <v>9044</v>
      </c>
      <c r="I1379" s="109" t="s">
        <v>9045</v>
      </c>
      <c r="J1379" s="109" t="s">
        <v>85</v>
      </c>
      <c r="K1379" s="98" t="s">
        <v>9046</v>
      </c>
      <c r="L1379" s="109" t="s">
        <v>404</v>
      </c>
      <c r="M1379" s="109" t="s">
        <v>9047</v>
      </c>
      <c r="N1379" s="109" t="s">
        <v>32</v>
      </c>
      <c r="O1379" s="109" t="s">
        <v>9048</v>
      </c>
      <c r="P1379" s="109" t="s">
        <v>323</v>
      </c>
      <c r="Q1379" s="109" t="s">
        <v>9049</v>
      </c>
      <c r="R1379" s="109" t="s">
        <v>100</v>
      </c>
      <c r="S1379" s="122" t="s">
        <v>5225</v>
      </c>
      <c r="T1379" s="31"/>
      <c r="U1379" s="109" t="str">
        <f t="shared" si="21"/>
        <v>41788: Gerrit Vos, 22, of San Clemente, was shot after he charged Newport Beach Police Department officers with a “sharp metal instrument” when they were responding to an altercation at a 7-11 store in the 1400 block Superior Ave. Vos was shot 5 times, including in the face. He had a history of mental illness including paranoia but was not on illegal drugs and had taken his meds. Vos was living at a drug rehabilitation center in San Clemente and appeared to be doing well. http://www.ocregister.com/articles/kekel-617157-police-newport.html</v>
      </c>
      <c r="V1379" s="98"/>
      <c r="W1379" s="109">
        <v>1391.1</v>
      </c>
      <c r="X1379" s="109"/>
      <c r="Y1379" s="109"/>
      <c r="Z1379" s="109"/>
      <c r="AA1379" s="109"/>
      <c r="AB1379" s="109"/>
      <c r="AC1379" s="113"/>
      <c r="AD1379" s="29"/>
      <c r="AE1379" s="29"/>
      <c r="AF1379" s="29"/>
      <c r="AG1379" s="65"/>
    </row>
    <row r="1380" spans="1:33" ht="12">
      <c r="A1380" s="30">
        <v>41925</v>
      </c>
      <c r="B1380" s="109" t="s">
        <v>9050</v>
      </c>
      <c r="C1380" s="121">
        <v>63</v>
      </c>
      <c r="D1380" s="109" t="s">
        <v>23</v>
      </c>
      <c r="E1380" s="109" t="s">
        <v>40</v>
      </c>
      <c r="F1380" s="109" t="s">
        <v>9051</v>
      </c>
      <c r="G1380" s="42">
        <v>41624</v>
      </c>
      <c r="H1380" s="109" t="s">
        <v>9052</v>
      </c>
      <c r="I1380" s="109" t="s">
        <v>1555</v>
      </c>
      <c r="J1380" s="109" t="s">
        <v>195</v>
      </c>
      <c r="K1380" s="98" t="s">
        <v>8035</v>
      </c>
      <c r="L1380" s="109" t="s">
        <v>686</v>
      </c>
      <c r="M1380" s="109" t="s">
        <v>9053</v>
      </c>
      <c r="N1380" s="109" t="s">
        <v>314</v>
      </c>
      <c r="O1380" s="109" t="s">
        <v>9054</v>
      </c>
      <c r="P1380" s="109" t="s">
        <v>760</v>
      </c>
      <c r="Q1380" s="109" t="s">
        <v>9055</v>
      </c>
      <c r="R1380" s="109" t="s">
        <v>80</v>
      </c>
      <c r="S1380" s="122" t="s">
        <v>769</v>
      </c>
      <c r="T1380" s="31"/>
      <c r="U1380" s="109" t="str">
        <f t="shared" si="21"/>
        <v>41624: Deputy Pearce was speeding when he struck Harding's vehicle, killing Harding. http://www.azcentral.com/story/news/local/glendale/2014/03/19/manslaughter-charge-sought-deputy-sheriff/6620967/#</v>
      </c>
      <c r="V1380" s="98"/>
      <c r="W1380" s="109">
        <v>1392.1</v>
      </c>
      <c r="X1380" s="109"/>
      <c r="Y1380" s="109"/>
      <c r="Z1380" s="109"/>
      <c r="AA1380" s="109"/>
      <c r="AB1380" s="109"/>
      <c r="AC1380" s="113"/>
      <c r="AD1380" s="29"/>
      <c r="AE1380" s="29"/>
      <c r="AF1380" s="29"/>
      <c r="AG1380" s="65"/>
    </row>
    <row r="1381" spans="1:33" ht="12">
      <c r="A1381" s="30">
        <v>41925</v>
      </c>
      <c r="B1381" s="109" t="s">
        <v>9056</v>
      </c>
      <c r="C1381" s="121">
        <v>20</v>
      </c>
      <c r="D1381" s="109" t="s">
        <v>23</v>
      </c>
      <c r="E1381" s="109" t="s">
        <v>24</v>
      </c>
      <c r="F1381" s="109" t="s">
        <v>9057</v>
      </c>
      <c r="G1381" s="42">
        <v>41727</v>
      </c>
      <c r="H1381" s="109" t="s">
        <v>9058</v>
      </c>
      <c r="I1381" s="109" t="s">
        <v>327</v>
      </c>
      <c r="J1381" s="109" t="s">
        <v>328</v>
      </c>
      <c r="K1381" s="98" t="s">
        <v>5727</v>
      </c>
      <c r="L1381" s="109" t="s">
        <v>329</v>
      </c>
      <c r="M1381" s="109" t="s">
        <v>330</v>
      </c>
      <c r="N1381" s="109" t="s">
        <v>32</v>
      </c>
      <c r="O1381" s="109" t="s">
        <v>9059</v>
      </c>
      <c r="P1381" s="109" t="s">
        <v>760</v>
      </c>
      <c r="Q1381" s="109" t="s">
        <v>9060</v>
      </c>
      <c r="R1381" s="109" t="s">
        <v>80</v>
      </c>
      <c r="S1381" s="122" t="s">
        <v>769</v>
      </c>
      <c r="T1381" s="31"/>
      <c r="U1381" s="109" t="str">
        <f t="shared" si="21"/>
        <v>41727: Shaw reportedly fired a shot at officers while they were picking him up with an arrest warrant. Ultimately, officers shot and killed Shaw. http://www.suntimes.com/news/metro/26516281-418/man-shot-to-death-by-police-in-woodlawn.html</v>
      </c>
      <c r="V1381" s="98"/>
      <c r="W1381" s="109">
        <v>1393.1</v>
      </c>
      <c r="X1381" s="109"/>
      <c r="Y1381" s="109"/>
      <c r="Z1381" s="109"/>
      <c r="AA1381" s="109"/>
      <c r="AB1381" s="109"/>
      <c r="AC1381" s="113"/>
      <c r="AD1381" s="29"/>
      <c r="AE1381" s="29"/>
      <c r="AF1381" s="29"/>
      <c r="AG1381" s="65"/>
    </row>
    <row r="1382" spans="1:33" ht="12">
      <c r="A1382" s="30">
        <v>41925</v>
      </c>
      <c r="B1382" s="109" t="s">
        <v>9061</v>
      </c>
      <c r="C1382" s="121">
        <v>74</v>
      </c>
      <c r="D1382" s="109" t="s">
        <v>91</v>
      </c>
      <c r="E1382" s="109" t="s">
        <v>82</v>
      </c>
      <c r="F1382" s="109"/>
      <c r="G1382" s="42">
        <v>41729</v>
      </c>
      <c r="H1382" s="109" t="s">
        <v>9062</v>
      </c>
      <c r="I1382" s="109" t="s">
        <v>6124</v>
      </c>
      <c r="J1382" s="109" t="s">
        <v>64</v>
      </c>
      <c r="K1382" s="98" t="s">
        <v>9063</v>
      </c>
      <c r="L1382" s="109" t="s">
        <v>9064</v>
      </c>
      <c r="M1382" s="109" t="s">
        <v>9065</v>
      </c>
      <c r="N1382" s="109" t="s">
        <v>32</v>
      </c>
      <c r="O1382" s="109" t="s">
        <v>9066</v>
      </c>
      <c r="P1382" s="109" t="s">
        <v>760</v>
      </c>
      <c r="Q1382" s="109" t="s">
        <v>9067</v>
      </c>
      <c r="R1382" s="109" t="s">
        <v>100</v>
      </c>
      <c r="S1382" s="122" t="s">
        <v>769</v>
      </c>
      <c r="T1382" s="31"/>
      <c r="U1382" s="109" t="str">
        <f t="shared" si="21"/>
        <v>41729: Brown was threatening suicide when she walked out of her home with a rifle. She pointed it at an officer. Officer(s) fired. Brown later died at the hospital from her wounds. http://www.newtoncitizen.com/news/2014/apr/01/74-year-old-woman-id8217d-as-victim-in-fatal/</v>
      </c>
      <c r="V1382" s="98"/>
      <c r="W1382" s="109">
        <v>1394.1</v>
      </c>
      <c r="X1382" s="109"/>
      <c r="Y1382" s="109"/>
      <c r="Z1382" s="109"/>
      <c r="AA1382" s="109"/>
      <c r="AB1382" s="109"/>
      <c r="AC1382" s="113"/>
      <c r="AD1382" s="29"/>
      <c r="AE1382" s="29"/>
      <c r="AF1382" s="29"/>
      <c r="AG1382" s="65"/>
    </row>
    <row r="1383" spans="1:33" ht="12">
      <c r="A1383" s="30">
        <v>41925</v>
      </c>
      <c r="B1383" s="109" t="s">
        <v>9068</v>
      </c>
      <c r="C1383" s="121">
        <v>40</v>
      </c>
      <c r="D1383" s="109" t="s">
        <v>23</v>
      </c>
      <c r="E1383" s="109" t="s">
        <v>40</v>
      </c>
      <c r="F1383" s="109" t="s">
        <v>9069</v>
      </c>
      <c r="G1383" s="42">
        <v>41508</v>
      </c>
      <c r="H1383" s="109" t="s">
        <v>9070</v>
      </c>
      <c r="I1383" s="109" t="s">
        <v>983</v>
      </c>
      <c r="J1383" s="109" t="s">
        <v>124</v>
      </c>
      <c r="K1383" s="98" t="s">
        <v>5961</v>
      </c>
      <c r="L1383" s="109" t="s">
        <v>983</v>
      </c>
      <c r="M1383" s="109" t="s">
        <v>985</v>
      </c>
      <c r="N1383" s="109" t="s">
        <v>32</v>
      </c>
      <c r="O1383" s="109" t="s">
        <v>9071</v>
      </c>
      <c r="P1383" s="109" t="s">
        <v>58</v>
      </c>
      <c r="Q1383" s="109" t="s">
        <v>9072</v>
      </c>
      <c r="R1383" s="109" t="s">
        <v>100</v>
      </c>
      <c r="S1383" s="122" t="s">
        <v>5358</v>
      </c>
      <c r="T1383" s="31"/>
      <c r="U1383" s="109" t="str">
        <f t="shared" si="21"/>
        <v>41508: Jones, who was mentally ill and on medication, was driving back to the Salvation Army where he was staying with his wife Nancy and three children. He got into a car accident and fled. After the other driver called 911, police vehicles pursued and boxed Jones' truck in the Salvation Army parking lot. In an attempt to leave the parking lot, Jones hit one or two police vehicles. He was allegedly shouting for his wife and for the police to kill him. His wife screamed from an upstairs window not to shoot him because he was mentally ill. Officers Cory Lyons, Robert Collins and Scott Lesser and Lt. Kevin King fired 19 rounds and hit him 7 times. https://www.scribd.com/doc/218703780/Danny-Jones-Decision-Letter</v>
      </c>
      <c r="V1383" s="98"/>
      <c r="W1383" s="109">
        <v>1395.1</v>
      </c>
      <c r="X1383" s="109"/>
      <c r="Y1383" s="109"/>
      <c r="Z1383" s="109"/>
      <c r="AA1383" s="109"/>
      <c r="AB1383" s="109"/>
      <c r="AC1383" s="113"/>
      <c r="AD1383" s="29"/>
      <c r="AE1383" s="29"/>
      <c r="AF1383" s="29"/>
      <c r="AG1383" s="65"/>
    </row>
    <row r="1384" spans="1:33" ht="12">
      <c r="A1384" s="30">
        <v>41925</v>
      </c>
      <c r="B1384" s="109" t="s">
        <v>9073</v>
      </c>
      <c r="C1384" s="121">
        <v>21</v>
      </c>
      <c r="D1384" s="109" t="s">
        <v>23</v>
      </c>
      <c r="E1384" s="109" t="s">
        <v>82</v>
      </c>
      <c r="F1384" s="109"/>
      <c r="G1384" s="42">
        <v>38801</v>
      </c>
      <c r="H1384" s="109" t="s">
        <v>9074</v>
      </c>
      <c r="I1384" s="109" t="s">
        <v>9075</v>
      </c>
      <c r="J1384" s="109" t="s">
        <v>152</v>
      </c>
      <c r="K1384" s="98" t="s">
        <v>6887</v>
      </c>
      <c r="L1384" s="109" t="s">
        <v>5265</v>
      </c>
      <c r="M1384" s="109" t="s">
        <v>313</v>
      </c>
      <c r="N1384" s="109" t="s">
        <v>32</v>
      </c>
      <c r="O1384" s="109" t="s">
        <v>9076</v>
      </c>
      <c r="P1384" s="109" t="s">
        <v>760</v>
      </c>
      <c r="Q1384" s="109" t="s">
        <v>9077</v>
      </c>
      <c r="R1384" s="109" t="s">
        <v>80</v>
      </c>
      <c r="S1384" s="122" t="s">
        <v>5119</v>
      </c>
      <c r="T1384" s="31"/>
      <c r="U1384" s="109" t="str">
        <f t="shared" si="21"/>
        <v>38801: Parrish was fatally shot in the lower back. A boxer recently released from prison, Parrish fled police questioning on foot and ended up in a physical struggle on the pavement with four officers. Four witnesses said Parrish was deliberately shot after being restrained. http://www.nytimes.com/2006/03/27/nyregion/27shot.html?pagewanted=print</v>
      </c>
      <c r="V1384" s="98"/>
      <c r="W1384" s="109">
        <v>1396.1</v>
      </c>
      <c r="X1384" s="109"/>
      <c r="Y1384" s="109"/>
      <c r="Z1384" s="109"/>
      <c r="AA1384" s="109"/>
      <c r="AB1384" s="109"/>
      <c r="AC1384" s="113"/>
      <c r="AD1384" s="29"/>
      <c r="AE1384" s="29"/>
      <c r="AF1384" s="29"/>
      <c r="AG1384" s="65"/>
    </row>
    <row r="1385" spans="1:33" ht="12">
      <c r="A1385" s="30">
        <v>41925</v>
      </c>
      <c r="B1385" s="109" t="s">
        <v>9078</v>
      </c>
      <c r="C1385" s="121">
        <v>22</v>
      </c>
      <c r="D1385" s="109" t="s">
        <v>23</v>
      </c>
      <c r="E1385" s="109" t="s">
        <v>24</v>
      </c>
      <c r="F1385" s="109" t="s">
        <v>9079</v>
      </c>
      <c r="G1385" s="42">
        <v>41731</v>
      </c>
      <c r="H1385" s="109" t="s">
        <v>9080</v>
      </c>
      <c r="I1385" s="109" t="s">
        <v>6749</v>
      </c>
      <c r="J1385" s="109" t="s">
        <v>64</v>
      </c>
      <c r="K1385" s="98" t="s">
        <v>6750</v>
      </c>
      <c r="L1385" s="109" t="s">
        <v>66</v>
      </c>
      <c r="M1385" s="109" t="s">
        <v>796</v>
      </c>
      <c r="N1385" s="109" t="s">
        <v>32</v>
      </c>
      <c r="O1385" s="109" t="s">
        <v>9081</v>
      </c>
      <c r="P1385" s="109" t="s">
        <v>760</v>
      </c>
      <c r="Q1385" s="109" t="s">
        <v>9082</v>
      </c>
      <c r="R1385" s="109" t="s">
        <v>80</v>
      </c>
      <c r="S1385" s="122" t="s">
        <v>769</v>
      </c>
      <c r="T1385" s="31"/>
      <c r="U1385" s="109" t="str">
        <f t="shared" si="21"/>
        <v>41731: Garner was fighting with an officer. He retrieved the officer's gun, pointed it at the officer, another officer arrived and shot and killed Garner. http://www.wsbtv.com/news/news/local/officer-injured-suspect-killed-lawrenceville-apart/nfQTQ/</v>
      </c>
      <c r="V1385" s="98"/>
      <c r="W1385" s="109">
        <v>1397.1</v>
      </c>
      <c r="X1385" s="109"/>
      <c r="Y1385" s="109"/>
      <c r="Z1385" s="109"/>
      <c r="AA1385" s="109"/>
      <c r="AB1385" s="109"/>
      <c r="AC1385" s="113"/>
      <c r="AD1385" s="29"/>
      <c r="AE1385" s="29"/>
      <c r="AF1385" s="29"/>
      <c r="AG1385" s="65"/>
    </row>
    <row r="1386" spans="1:33" ht="12">
      <c r="A1386" s="30">
        <v>41925</v>
      </c>
      <c r="B1386" s="109" t="s">
        <v>9083</v>
      </c>
      <c r="C1386" s="121">
        <v>37</v>
      </c>
      <c r="D1386" s="109" t="s">
        <v>23</v>
      </c>
      <c r="E1386" s="109" t="s">
        <v>40</v>
      </c>
      <c r="F1386" s="109"/>
      <c r="G1386" s="42">
        <v>41111</v>
      </c>
      <c r="H1386" s="109" t="s">
        <v>9084</v>
      </c>
      <c r="I1386" s="109" t="s">
        <v>9085</v>
      </c>
      <c r="J1386" s="109" t="s">
        <v>152</v>
      </c>
      <c r="K1386" s="98" t="s">
        <v>9086</v>
      </c>
      <c r="L1386" s="109" t="s">
        <v>5930</v>
      </c>
      <c r="M1386" s="109" t="s">
        <v>9087</v>
      </c>
      <c r="N1386" s="109" t="s">
        <v>32</v>
      </c>
      <c r="O1386" s="109" t="s">
        <v>9088</v>
      </c>
      <c r="P1386" s="109" t="s">
        <v>760</v>
      </c>
      <c r="Q1386" s="109" t="s">
        <v>9089</v>
      </c>
      <c r="R1386" s="109" t="s">
        <v>80</v>
      </c>
      <c r="S1386" s="122" t="s">
        <v>5119</v>
      </c>
      <c r="T1386" s="31"/>
      <c r="U1386" s="109" t="str">
        <f t="shared" si="21"/>
        <v>41111: Leach was shot by his own father, a police officer retired from the Rochester force as a captain and currently part time in the Perry police force. Leach Sr. mistook his son for a prowler in their shared room at a beach motel. Leach Sr. was noted in Rochester for his 1975 shooting of an unarmed 18-year-old victim of domestic abuse. http://www.copblock.org/18633/former-rochester-ny-police-captain-michael-leach-who-shot-and-killed-an-innocent-woman-now-kills-his-own-son/</v>
      </c>
      <c r="V1386" s="98"/>
      <c r="W1386" s="109">
        <v>1398.1</v>
      </c>
      <c r="X1386" s="109"/>
      <c r="Y1386" s="109"/>
      <c r="Z1386" s="109"/>
      <c r="AA1386" s="109"/>
      <c r="AB1386" s="109"/>
      <c r="AC1386" s="113"/>
      <c r="AD1386" s="29"/>
      <c r="AE1386" s="29"/>
      <c r="AF1386" s="29"/>
      <c r="AG1386" s="65"/>
    </row>
    <row r="1387" spans="1:33" ht="12">
      <c r="A1387" s="30">
        <v>41925</v>
      </c>
      <c r="B1387" s="109" t="s">
        <v>9090</v>
      </c>
      <c r="C1387" s="121">
        <v>28</v>
      </c>
      <c r="D1387" s="109" t="s">
        <v>23</v>
      </c>
      <c r="E1387" s="109" t="s">
        <v>40</v>
      </c>
      <c r="F1387" s="109" t="s">
        <v>9091</v>
      </c>
      <c r="G1387" s="42">
        <v>41338</v>
      </c>
      <c r="H1387" s="109" t="s">
        <v>9092</v>
      </c>
      <c r="I1387" s="109" t="s">
        <v>9093</v>
      </c>
      <c r="J1387" s="109" t="s">
        <v>152</v>
      </c>
      <c r="K1387" s="98" t="s">
        <v>9094</v>
      </c>
      <c r="L1387" s="109" t="s">
        <v>6152</v>
      </c>
      <c r="M1387" s="109" t="s">
        <v>595</v>
      </c>
      <c r="N1387" s="109" t="s">
        <v>32</v>
      </c>
      <c r="O1387" s="109" t="s">
        <v>9095</v>
      </c>
      <c r="P1387" s="109" t="s">
        <v>58</v>
      </c>
      <c r="Q1387" s="109" t="s">
        <v>9096</v>
      </c>
      <c r="R1387" s="109" t="s">
        <v>80</v>
      </c>
      <c r="S1387" s="122" t="s">
        <v>5119</v>
      </c>
      <c r="T1387" s="31"/>
      <c r="U1387" s="109" t="str">
        <f t="shared" si="21"/>
        <v>41338: 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 http://www.dailygazette.com/news/2013/mar/06/man-shot-after-adirondacks-chase/</v>
      </c>
      <c r="V1387" s="98"/>
      <c r="W1387" s="109">
        <v>1399.1</v>
      </c>
      <c r="X1387" s="109"/>
      <c r="Y1387" s="109"/>
      <c r="Z1387" s="109"/>
      <c r="AA1387" s="109"/>
      <c r="AB1387" s="109"/>
      <c r="AC1387" s="113"/>
      <c r="AD1387" s="29"/>
      <c r="AE1387" s="29"/>
      <c r="AF1387" s="29"/>
      <c r="AG1387" s="65"/>
    </row>
    <row r="1388" spans="1:33" ht="12">
      <c r="A1388" s="30">
        <v>41925</v>
      </c>
      <c r="B1388" s="109" t="s">
        <v>9097</v>
      </c>
      <c r="C1388" s="121">
        <v>11</v>
      </c>
      <c r="D1388" s="109" t="s">
        <v>91</v>
      </c>
      <c r="E1388" s="109" t="s">
        <v>173</v>
      </c>
      <c r="F1388" s="109" t="s">
        <v>9098</v>
      </c>
      <c r="G1388" s="42">
        <v>40417</v>
      </c>
      <c r="H1388" s="109" t="s">
        <v>9099</v>
      </c>
      <c r="I1388" s="109" t="s">
        <v>151</v>
      </c>
      <c r="J1388" s="109" t="s">
        <v>152</v>
      </c>
      <c r="K1388" s="98" t="s">
        <v>6897</v>
      </c>
      <c r="L1388" s="109" t="s">
        <v>154</v>
      </c>
      <c r="M1388" s="109" t="s">
        <v>313</v>
      </c>
      <c r="N1388" s="109" t="s">
        <v>1818</v>
      </c>
      <c r="O1388" s="109" t="s">
        <v>9100</v>
      </c>
      <c r="P1388" s="109" t="s">
        <v>760</v>
      </c>
      <c r="Q1388" s="109" t="s">
        <v>9101</v>
      </c>
      <c r="R1388" s="109" t="s">
        <v>80</v>
      </c>
      <c r="S1388" s="122" t="s">
        <v>5119</v>
      </c>
      <c r="T1388" s="31"/>
      <c r="U1388" s="109" t="str">
        <f t="shared" si="21"/>
        <v>40417: Ojeda's mother drove the wrong way down a one way street and sideswiped a parked car while attempting to get help for her daughter, having an asthma attack. The ticketing officer would not assist, or allow the mother to get assistance for, the girl. She died shortly afterward. The initial reaction from the NYPD included the suggestion that this was not a police officer. http://www.nydailynews.com/new-york/brooklyn/family-briana-ojeda-died-asthma-attack-coward-suspended-delaying-girl-hospital-article-1.1139036</v>
      </c>
      <c r="V1388" s="98"/>
      <c r="W1388" s="109">
        <v>1400.1</v>
      </c>
      <c r="X1388" s="109"/>
      <c r="Y1388" s="109"/>
      <c r="Z1388" s="109"/>
      <c r="AA1388" s="109"/>
      <c r="AB1388" s="109"/>
      <c r="AC1388" s="113"/>
      <c r="AD1388" s="29"/>
      <c r="AE1388" s="29"/>
      <c r="AF1388" s="29"/>
      <c r="AG1388" s="65"/>
    </row>
    <row r="1389" spans="1:33" ht="12">
      <c r="A1389" s="30">
        <v>41925</v>
      </c>
      <c r="B1389" s="109" t="s">
        <v>9102</v>
      </c>
      <c r="C1389" s="121">
        <v>23</v>
      </c>
      <c r="D1389" s="109" t="s">
        <v>23</v>
      </c>
      <c r="E1389" s="109" t="s">
        <v>24</v>
      </c>
      <c r="F1389" s="109" t="s">
        <v>9103</v>
      </c>
      <c r="G1389" s="42">
        <v>41011</v>
      </c>
      <c r="H1389" s="109" t="s">
        <v>9104</v>
      </c>
      <c r="I1389" s="109" t="s">
        <v>1479</v>
      </c>
      <c r="J1389" s="109" t="s">
        <v>152</v>
      </c>
      <c r="K1389" s="98" t="s">
        <v>1480</v>
      </c>
      <c r="L1389" s="109" t="s">
        <v>1481</v>
      </c>
      <c r="M1389" s="109" t="s">
        <v>313</v>
      </c>
      <c r="N1389" s="109" t="s">
        <v>32</v>
      </c>
      <c r="O1389" s="109" t="s">
        <v>9105</v>
      </c>
      <c r="P1389" s="109" t="s">
        <v>58</v>
      </c>
      <c r="Q1389" s="109" t="s">
        <v>9106</v>
      </c>
      <c r="R1389" s="109" t="s">
        <v>80</v>
      </c>
      <c r="S1389" s="122" t="s">
        <v>5119</v>
      </c>
      <c r="T1389" s="31"/>
      <c r="U1389" s="109" t="str">
        <f t="shared" si="21"/>
        <v>41011: Three NYPD officers and a fourth retired officer confronted Wyatt and another suspect fleeing from the armed robbery of a pharmacy. The retired officer, now working as a chauffeur for a hedge-fund manager, fired the shots that killed the armed Wyatt. His accomplice escaped. http://nypost.com/2012/04/13/raw-video-retired-nypd-lt-guns-down-armed-robber/</v>
      </c>
      <c r="V1389" s="98"/>
      <c r="W1389" s="109">
        <v>1401.1</v>
      </c>
      <c r="X1389" s="109"/>
      <c r="Y1389" s="109"/>
      <c r="Z1389" s="109"/>
      <c r="AA1389" s="109"/>
      <c r="AB1389" s="109"/>
      <c r="AC1389" s="113"/>
      <c r="AD1389" s="29"/>
      <c r="AE1389" s="29"/>
      <c r="AF1389" s="29"/>
      <c r="AG1389" s="65"/>
    </row>
    <row r="1390" spans="1:33" ht="12">
      <c r="A1390" s="30">
        <v>41925</v>
      </c>
      <c r="B1390" s="109" t="s">
        <v>9107</v>
      </c>
      <c r="C1390" s="121">
        <v>29</v>
      </c>
      <c r="D1390" s="109" t="s">
        <v>23</v>
      </c>
      <c r="E1390" s="109" t="s">
        <v>40</v>
      </c>
      <c r="F1390" s="109"/>
      <c r="G1390" s="42">
        <v>39404</v>
      </c>
      <c r="H1390" s="109" t="s">
        <v>9108</v>
      </c>
      <c r="I1390" s="109" t="s">
        <v>151</v>
      </c>
      <c r="J1390" s="109" t="s">
        <v>152</v>
      </c>
      <c r="K1390" s="98" t="s">
        <v>7508</v>
      </c>
      <c r="L1390" s="109" t="s">
        <v>154</v>
      </c>
      <c r="M1390" s="109" t="s">
        <v>313</v>
      </c>
      <c r="N1390" s="109" t="s">
        <v>32</v>
      </c>
      <c r="O1390" s="109" t="s">
        <v>9109</v>
      </c>
      <c r="P1390" s="109" t="s">
        <v>760</v>
      </c>
      <c r="Q1390" s="109" t="s">
        <v>9110</v>
      </c>
      <c r="R1390" s="109" t="s">
        <v>80</v>
      </c>
      <c r="S1390" s="122" t="s">
        <v>5119</v>
      </c>
      <c r="T1390" s="31"/>
      <c r="U1390" s="109" t="str">
        <f t="shared" si="21"/>
        <v>39404: Kostovski threatened police with a broken wine bottle on the sidewalk and was shot to death. Two officers fired six shots each. Kostovski had been wanted for stabbing a roommate; witnesses described him as obviously mentally ill. http://www.nytimes.com/2007/11/19/nyregion/19shoot.html?_r=2&amp;ref=nyregion&amp;oref=slogin&amp;</v>
      </c>
      <c r="V1390" s="98"/>
      <c r="W1390" s="109">
        <v>1402.1</v>
      </c>
      <c r="X1390" s="109"/>
      <c r="Y1390" s="109"/>
      <c r="Z1390" s="109"/>
      <c r="AA1390" s="109"/>
      <c r="AB1390" s="109"/>
      <c r="AC1390" s="113"/>
      <c r="AD1390" s="29"/>
      <c r="AE1390" s="29"/>
      <c r="AF1390" s="29"/>
      <c r="AG1390" s="65"/>
    </row>
    <row r="1391" spans="1:33" ht="12">
      <c r="A1391" s="30">
        <v>41925</v>
      </c>
      <c r="B1391" s="109" t="s">
        <v>9111</v>
      </c>
      <c r="C1391" s="121">
        <v>37</v>
      </c>
      <c r="D1391" s="109" t="s">
        <v>23</v>
      </c>
      <c r="E1391" s="109" t="s">
        <v>82</v>
      </c>
      <c r="F1391" s="109"/>
      <c r="G1391" s="42">
        <v>40128</v>
      </c>
      <c r="H1391" s="109" t="s">
        <v>9112</v>
      </c>
      <c r="I1391" s="109" t="s">
        <v>9113</v>
      </c>
      <c r="J1391" s="109" t="s">
        <v>250</v>
      </c>
      <c r="K1391" s="98" t="s">
        <v>9114</v>
      </c>
      <c r="L1391" s="109" t="s">
        <v>9115</v>
      </c>
      <c r="M1391" s="109" t="s">
        <v>9116</v>
      </c>
      <c r="N1391" s="109" t="s">
        <v>32</v>
      </c>
      <c r="O1391" s="109" t="s">
        <v>9117</v>
      </c>
      <c r="P1391" s="109" t="s">
        <v>760</v>
      </c>
      <c r="Q1391" s="109" t="s">
        <v>9118</v>
      </c>
      <c r="R1391" s="109" t="s">
        <v>80</v>
      </c>
      <c r="S1391" s="122" t="s">
        <v>5119</v>
      </c>
      <c r="T1391" s="31"/>
      <c r="U1391" s="109" t="str">
        <f t="shared" si="21"/>
        <v>40128: Hale led officers on a 25-mile high speed chase, driving the wrong way down major highways, before his vehicle came to rest near the intersection of rural roads in Maryland farm country. Hale produced a black handgun, actually a BB gun, and was fatally shot. He'd had a lengthy criminal record. http://www.myeasternshoremd.com/news/queen_annes_county/article_b7ae4af3-7234-550d-928c-9e502ccd849a.html</v>
      </c>
      <c r="V1391" s="98"/>
      <c r="W1391" s="109">
        <v>1403.1</v>
      </c>
      <c r="X1391" s="109"/>
      <c r="Y1391" s="109"/>
      <c r="Z1391" s="109"/>
      <c r="AA1391" s="109"/>
      <c r="AB1391" s="109"/>
      <c r="AC1391" s="113"/>
      <c r="AD1391" s="29"/>
      <c r="AE1391" s="29"/>
      <c r="AF1391" s="29"/>
      <c r="AG1391" s="65"/>
    </row>
    <row r="1392" spans="1:33" ht="12">
      <c r="A1392" s="30">
        <v>41925</v>
      </c>
      <c r="B1392" s="109" t="s">
        <v>9119</v>
      </c>
      <c r="C1392" s="121">
        <v>28</v>
      </c>
      <c r="D1392" s="109" t="s">
        <v>23</v>
      </c>
      <c r="E1392" s="109" t="s">
        <v>40</v>
      </c>
      <c r="F1392" s="109" t="s">
        <v>9120</v>
      </c>
      <c r="G1392" s="42">
        <v>41731</v>
      </c>
      <c r="H1392" s="109" t="s">
        <v>9121</v>
      </c>
      <c r="I1392" s="109" t="s">
        <v>1067</v>
      </c>
      <c r="J1392" s="109" t="s">
        <v>28</v>
      </c>
      <c r="K1392" s="98" t="s">
        <v>9122</v>
      </c>
      <c r="L1392" s="109" t="s">
        <v>338</v>
      </c>
      <c r="M1392" s="109" t="s">
        <v>9123</v>
      </c>
      <c r="N1392" s="109" t="s">
        <v>32</v>
      </c>
      <c r="O1392" s="109" t="s">
        <v>9124</v>
      </c>
      <c r="P1392" s="109" t="s">
        <v>760</v>
      </c>
      <c r="Q1392" s="109" t="s">
        <v>9125</v>
      </c>
      <c r="R1392" s="109" t="s">
        <v>80</v>
      </c>
      <c r="S1392" s="122" t="s">
        <v>769</v>
      </c>
      <c r="T1392" s="31"/>
      <c r="U1392" s="109" t="str">
        <f t="shared" si="21"/>
        <v>41731: Deputies were called for an armed disturbance. On scene was Pollow; he was ordered to empty his pockets. He allegedly drew a knife and charged at a deputy prompting the deputy to shoot and kill him. http://www.mypalmbeachpost.com/news/news/crime-law/multiple-witnesses-say-they-heard-shots-deputy-fir/nfRMF/</v>
      </c>
      <c r="V1392" s="98"/>
      <c r="W1392" s="109">
        <v>1405.1</v>
      </c>
      <c r="X1392" s="109"/>
      <c r="Y1392" s="109"/>
      <c r="Z1392" s="109"/>
      <c r="AA1392" s="109"/>
      <c r="AB1392" s="109"/>
      <c r="AC1392" s="113"/>
      <c r="AD1392" s="29"/>
      <c r="AE1392" s="29"/>
      <c r="AF1392" s="29"/>
      <c r="AG1392" s="65"/>
    </row>
    <row r="1393" spans="1:33" ht="12">
      <c r="A1393" s="30">
        <v>41925</v>
      </c>
      <c r="B1393" s="109" t="s">
        <v>9126</v>
      </c>
      <c r="C1393" s="121">
        <v>19</v>
      </c>
      <c r="D1393" s="109" t="s">
        <v>23</v>
      </c>
      <c r="E1393" s="109" t="s">
        <v>1728</v>
      </c>
      <c r="F1393" s="109" t="s">
        <v>9127</v>
      </c>
      <c r="G1393" s="42">
        <v>38920</v>
      </c>
      <c r="H1393" s="109" t="s">
        <v>9128</v>
      </c>
      <c r="I1393" s="109" t="s">
        <v>1814</v>
      </c>
      <c r="J1393" s="109" t="s">
        <v>1577</v>
      </c>
      <c r="K1393" s="98" t="s">
        <v>9129</v>
      </c>
      <c r="L1393" s="109" t="s">
        <v>1816</v>
      </c>
      <c r="M1393" s="109" t="s">
        <v>9130</v>
      </c>
      <c r="N1393" s="109" t="s">
        <v>32</v>
      </c>
      <c r="O1393" s="109" t="s">
        <v>9131</v>
      </c>
      <c r="P1393" s="109" t="s">
        <v>58</v>
      </c>
      <c r="Q1393" s="109" t="s">
        <v>9132</v>
      </c>
      <c r="R1393" s="109" t="s">
        <v>80</v>
      </c>
      <c r="S1393" s="122" t="s">
        <v>5119</v>
      </c>
      <c r="T1393" s="31"/>
      <c r="U1393" s="109" t="str">
        <f t="shared" si="21"/>
        <v>38920: A local officer and state trooper pursued a group of young men on bicycles near a school. On their approach, Lee either abandoned or was knocked off his bicycle (accounts vary) and fled on foot. Claiming to see a handgun, the local officer chased Lee around the school and fatally shot him a total of nine times. The case is controversial. School video showed no gun in Lee's hand, and the gun recovered at the scene, a Baikal .380, was shown to be planted. http://www.twincities.com/ci_12041325</v>
      </c>
      <c r="V1393" s="98"/>
      <c r="W1393" s="109">
        <v>1406.1</v>
      </c>
      <c r="X1393" s="109"/>
      <c r="Y1393" s="109"/>
      <c r="Z1393" s="109"/>
      <c r="AA1393" s="109"/>
      <c r="AB1393" s="109"/>
      <c r="AC1393" s="113"/>
      <c r="AD1393" s="29"/>
      <c r="AE1393" s="29"/>
      <c r="AF1393" s="29"/>
      <c r="AG1393" s="65"/>
    </row>
    <row r="1394" spans="1:33" ht="12">
      <c r="A1394" s="30">
        <v>41925</v>
      </c>
      <c r="B1394" s="109" t="s">
        <v>9133</v>
      </c>
      <c r="C1394" s="121">
        <v>35</v>
      </c>
      <c r="D1394" s="109" t="s">
        <v>23</v>
      </c>
      <c r="E1394" s="109" t="s">
        <v>24</v>
      </c>
      <c r="F1394" s="109" t="s">
        <v>9134</v>
      </c>
      <c r="G1394" s="42">
        <v>38807</v>
      </c>
      <c r="H1394" s="109" t="s">
        <v>9135</v>
      </c>
      <c r="I1394" s="109" t="s">
        <v>1257</v>
      </c>
      <c r="J1394" s="109" t="s">
        <v>195</v>
      </c>
      <c r="K1394" s="98" t="s">
        <v>9136</v>
      </c>
      <c r="L1394" s="109" t="s">
        <v>686</v>
      </c>
      <c r="M1394" s="109" t="s">
        <v>1258</v>
      </c>
      <c r="N1394" s="109" t="s">
        <v>32</v>
      </c>
      <c r="O1394" s="109" t="s">
        <v>9137</v>
      </c>
      <c r="P1394" s="109" t="s">
        <v>58</v>
      </c>
      <c r="Q1394" s="109" t="s">
        <v>9138</v>
      </c>
      <c r="R1394" s="109" t="s">
        <v>80</v>
      </c>
      <c r="S1394" s="122" t="s">
        <v>5119</v>
      </c>
      <c r="T1394" s="31"/>
      <c r="U1394" s="109" t="str">
        <f t="shared" si="21"/>
        <v>38807: After a testy conversation, argument, a physical struggle and pepper spray, Lennox threw and struck a Mesa officer with a plastic chair and was reaching for a second chair when he was shot dead. The family settled with the city of Mesa for $2 million in September 2008. http://www.azcentral.com/community/mesa/articles/2008/09/25/20080925mr-shooting25-ON.html</v>
      </c>
      <c r="V1394" s="98"/>
      <c r="W1394" s="109">
        <v>1407.1</v>
      </c>
      <c r="X1394" s="109"/>
      <c r="Y1394" s="109"/>
      <c r="Z1394" s="109"/>
      <c r="AA1394" s="109"/>
      <c r="AB1394" s="109"/>
      <c r="AC1394" s="113"/>
      <c r="AD1394" s="29"/>
      <c r="AE1394" s="29"/>
      <c r="AF1394" s="29"/>
      <c r="AG1394" s="65"/>
    </row>
    <row r="1395" spans="1:33" ht="12">
      <c r="A1395" s="30">
        <v>41925</v>
      </c>
      <c r="B1395" s="109" t="s">
        <v>9139</v>
      </c>
      <c r="C1395" s="121">
        <v>20</v>
      </c>
      <c r="D1395" s="109" t="s">
        <v>23</v>
      </c>
      <c r="E1395" s="109" t="s">
        <v>24</v>
      </c>
      <c r="F1395" s="109" t="s">
        <v>9140</v>
      </c>
      <c r="G1395" s="42">
        <v>41723</v>
      </c>
      <c r="H1395" s="109" t="s">
        <v>9141</v>
      </c>
      <c r="I1395" s="109" t="s">
        <v>7442</v>
      </c>
      <c r="J1395" s="109" t="s">
        <v>1372</v>
      </c>
      <c r="K1395" s="98" t="s">
        <v>9142</v>
      </c>
      <c r="L1395" s="109" t="s">
        <v>9143</v>
      </c>
      <c r="M1395" s="109" t="s">
        <v>9144</v>
      </c>
      <c r="N1395" s="109" t="s">
        <v>32</v>
      </c>
      <c r="O1395" s="109" t="s">
        <v>9145</v>
      </c>
      <c r="P1395" s="109" t="s">
        <v>323</v>
      </c>
      <c r="Q1395" s="109" t="s">
        <v>9146</v>
      </c>
      <c r="R1395" s="109" t="s">
        <v>80</v>
      </c>
      <c r="S1395" s="122" t="s">
        <v>5792</v>
      </c>
      <c r="T1395" s="31"/>
      <c r="U1395" s="109" t="str">
        <f t="shared" si="21"/>
        <v>41723: 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 http://rowanfreepress.com/2014/03/26/off-duty-sheriffs-deputy-guns-down-robber-at-china-buffet-in-salisbury-n-c/</v>
      </c>
      <c r="V1395" s="98"/>
      <c r="W1395" s="109">
        <v>1408.1</v>
      </c>
      <c r="X1395" s="109"/>
      <c r="Y1395" s="109"/>
      <c r="Z1395" s="109"/>
      <c r="AA1395" s="109"/>
      <c r="AB1395" s="109"/>
      <c r="AC1395" s="113"/>
      <c r="AD1395" s="29"/>
      <c r="AE1395" s="29"/>
      <c r="AF1395" s="29"/>
      <c r="AG1395" s="65"/>
    </row>
    <row r="1396" spans="1:33" ht="12">
      <c r="A1396" s="30">
        <v>41925</v>
      </c>
      <c r="B1396" s="109" t="s">
        <v>9147</v>
      </c>
      <c r="C1396" s="121">
        <v>30</v>
      </c>
      <c r="D1396" s="109" t="s">
        <v>23</v>
      </c>
      <c r="E1396" s="109" t="s">
        <v>40</v>
      </c>
      <c r="F1396" s="109" t="s">
        <v>9148</v>
      </c>
      <c r="G1396" s="42">
        <v>40734</v>
      </c>
      <c r="H1396" s="109" t="s">
        <v>9149</v>
      </c>
      <c r="I1396" s="109" t="s">
        <v>9150</v>
      </c>
      <c r="J1396" s="109" t="s">
        <v>1357</v>
      </c>
      <c r="K1396" s="98" t="s">
        <v>9151</v>
      </c>
      <c r="L1396" s="109" t="s">
        <v>9152</v>
      </c>
      <c r="M1396" s="109" t="s">
        <v>9153</v>
      </c>
      <c r="N1396" s="109" t="s">
        <v>1818</v>
      </c>
      <c r="O1396" s="109" t="s">
        <v>9154</v>
      </c>
      <c r="P1396" s="109" t="s">
        <v>760</v>
      </c>
      <c r="Q1396" s="109" t="s">
        <v>9155</v>
      </c>
      <c r="R1396" s="109" t="s">
        <v>219</v>
      </c>
      <c r="S1396" s="122" t="s">
        <v>5358</v>
      </c>
      <c r="T1396" s="31"/>
      <c r="U1396" s="109" t="str">
        <f t="shared" si="21"/>
        <v>40734: Responding to a 911 call, police found Clason acting erratically. Dashcam footage shows that while Clason lay on the ground, an officer pepper sprayed him. Clason then submitted to arrest. Three officers restrained him face down in the dirt. After the officer who had applied pressure to Clason's neck/head noticed he was not breathing, he radioed that Clason had "inhaled a large amount of dirt." Clason died on 07/14/11 at Kootenai Medical Center. The medical examiner reported that he "stopped breathing because of methamphetamine toxicity, and that after he was resuscitated he died of a lack of oxygen to the brain," and that he "didn't die because of the way police restrained him." http://cdapress.com/news/local_news/article_7e1e5416-8450-11e1-8863-001a4bcf887a.html</v>
      </c>
      <c r="V1396" s="98"/>
      <c r="W1396" s="109">
        <v>1409.1</v>
      </c>
      <c r="X1396" s="109"/>
      <c r="Y1396" s="109"/>
      <c r="Z1396" s="109"/>
      <c r="AA1396" s="109"/>
      <c r="AB1396" s="109"/>
      <c r="AC1396" s="113"/>
      <c r="AD1396" s="29"/>
      <c r="AE1396" s="29"/>
      <c r="AF1396" s="29"/>
      <c r="AG1396" s="65"/>
    </row>
    <row r="1397" spans="1:33" ht="12">
      <c r="A1397" s="30">
        <v>41925</v>
      </c>
      <c r="B1397" s="109" t="s">
        <v>9156</v>
      </c>
      <c r="C1397" s="121">
        <v>41</v>
      </c>
      <c r="D1397" s="109" t="s">
        <v>23</v>
      </c>
      <c r="E1397" s="109" t="s">
        <v>40</v>
      </c>
      <c r="F1397" s="109" t="s">
        <v>9157</v>
      </c>
      <c r="G1397" s="42">
        <v>41723</v>
      </c>
      <c r="H1397" s="109" t="s">
        <v>9158</v>
      </c>
      <c r="I1397" s="109" t="s">
        <v>9159</v>
      </c>
      <c r="J1397" s="109" t="s">
        <v>124</v>
      </c>
      <c r="K1397" s="98" t="s">
        <v>9160</v>
      </c>
      <c r="L1397" s="109" t="s">
        <v>9161</v>
      </c>
      <c r="M1397" s="109" t="s">
        <v>9162</v>
      </c>
      <c r="N1397" s="109" t="s">
        <v>32</v>
      </c>
      <c r="O1397" s="109" t="s">
        <v>9163</v>
      </c>
      <c r="P1397" s="109" t="s">
        <v>58</v>
      </c>
      <c r="Q1397" s="109" t="s">
        <v>9164</v>
      </c>
      <c r="R1397" s="109" t="s">
        <v>219</v>
      </c>
      <c r="S1397" s="122" t="s">
        <v>5792</v>
      </c>
      <c r="T1397" s="31"/>
      <c r="U1397" s="109" t="str">
        <f t="shared" si="21"/>
        <v>41723: 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 http://www.spokesman.com/stories/2014/aug/18/stevens-co-prosecutor-no-charges-officer-involved-/</v>
      </c>
      <c r="V1397" s="98"/>
      <c r="W1397" s="109">
        <v>1410.1</v>
      </c>
      <c r="X1397" s="109"/>
      <c r="Y1397" s="109"/>
      <c r="Z1397" s="109"/>
      <c r="AA1397" s="109"/>
      <c r="AB1397" s="109"/>
      <c r="AC1397" s="113"/>
      <c r="AD1397" s="29"/>
      <c r="AE1397" s="29"/>
      <c r="AF1397" s="29"/>
      <c r="AG1397" s="65"/>
    </row>
    <row r="1398" spans="1:33" ht="12">
      <c r="A1398" s="30">
        <v>41925</v>
      </c>
      <c r="B1398" s="109" t="s">
        <v>9165</v>
      </c>
      <c r="C1398" s="121">
        <v>21</v>
      </c>
      <c r="D1398" s="109" t="s">
        <v>23</v>
      </c>
      <c r="E1398" s="109" t="s">
        <v>24</v>
      </c>
      <c r="F1398" s="109" t="s">
        <v>9166</v>
      </c>
      <c r="G1398" s="42">
        <v>40286</v>
      </c>
      <c r="H1398" s="109" t="s">
        <v>9167</v>
      </c>
      <c r="I1398" s="109" t="s">
        <v>9168</v>
      </c>
      <c r="J1398" s="109" t="s">
        <v>1757</v>
      </c>
      <c r="K1398" s="98" t="s">
        <v>9169</v>
      </c>
      <c r="L1398" s="109" t="s">
        <v>8233</v>
      </c>
      <c r="M1398" s="109" t="s">
        <v>9170</v>
      </c>
      <c r="N1398" s="109" t="s">
        <v>474</v>
      </c>
      <c r="O1398" s="109" t="s">
        <v>9171</v>
      </c>
      <c r="P1398" s="109" t="s">
        <v>58</v>
      </c>
      <c r="Q1398" s="109" t="s">
        <v>9172</v>
      </c>
      <c r="R1398" s="109" t="s">
        <v>100</v>
      </c>
      <c r="S1398" s="122" t="s">
        <v>9173</v>
      </c>
      <c r="T1398" s="31"/>
      <c r="U1398" s="109" t="str">
        <f t="shared" si="21"/>
        <v>40286: Campbell was perceived to a danger to himself and was subdued by two police officers and a civilian at his adult day care. He was held down by the three individuals until he passed away. http://www.gpo.gov/fdsys/pkg/USCOURTS-kyed-5_11-cv-00155/pdf/USCOURTS-kyed-5_11-cv-00155-1.pdf</v>
      </c>
      <c r="V1398" s="98"/>
      <c r="W1398" s="109">
        <v>1411.1</v>
      </c>
      <c r="X1398" s="109"/>
      <c r="Y1398" s="109"/>
      <c r="Z1398" s="109"/>
      <c r="AA1398" s="109"/>
      <c r="AB1398" s="109"/>
      <c r="AC1398" s="113"/>
      <c r="AD1398" s="29"/>
      <c r="AE1398" s="29"/>
      <c r="AF1398" s="29"/>
      <c r="AG1398" s="65"/>
    </row>
    <row r="1399" spans="1:33" ht="12">
      <c r="A1399" s="30">
        <v>41926</v>
      </c>
      <c r="B1399" s="109" t="s">
        <v>9174</v>
      </c>
      <c r="C1399" s="121">
        <v>26</v>
      </c>
      <c r="D1399" s="109" t="s">
        <v>23</v>
      </c>
      <c r="E1399" s="109" t="s">
        <v>40</v>
      </c>
      <c r="F1399" s="109" t="s">
        <v>9175</v>
      </c>
      <c r="G1399" s="42">
        <v>41732</v>
      </c>
      <c r="H1399" s="109" t="s">
        <v>9176</v>
      </c>
      <c r="I1399" s="109" t="s">
        <v>123</v>
      </c>
      <c r="J1399" s="109" t="s">
        <v>124</v>
      </c>
      <c r="K1399" s="98" t="s">
        <v>9177</v>
      </c>
      <c r="L1399" s="109" t="s">
        <v>126</v>
      </c>
      <c r="M1399" s="109" t="s">
        <v>9178</v>
      </c>
      <c r="N1399" s="109" t="s">
        <v>32</v>
      </c>
      <c r="O1399" s="109" t="s">
        <v>9179</v>
      </c>
      <c r="P1399" s="109" t="s">
        <v>760</v>
      </c>
      <c r="Q1399" s="109" t="s">
        <v>9180</v>
      </c>
      <c r="R1399" s="109" t="s">
        <v>80</v>
      </c>
      <c r="S1399" s="122" t="s">
        <v>769</v>
      </c>
      <c r="T1399" s="31"/>
      <c r="U1399" s="109" t="str">
        <f t="shared" si="21"/>
        <v>41732: Spafford reportedly robbed a bank and fled. His car was found flipped. He was hiding in a yard where an officer found him with a knife. The officer felt threatened and shot and killed Spafford. http://slog.thestranger.com/slog/archives/2014/04/04/the-man-seattle-police-killed-yesterday-26-year-old-chef-cody-spafford</v>
      </c>
      <c r="V1399" s="98"/>
      <c r="W1399" s="109">
        <v>1412.1</v>
      </c>
      <c r="X1399" s="109"/>
      <c r="Y1399" s="109"/>
      <c r="Z1399" s="109"/>
      <c r="AA1399" s="109"/>
      <c r="AB1399" s="109"/>
      <c r="AC1399" s="113"/>
      <c r="AD1399" s="29"/>
      <c r="AE1399" s="29"/>
      <c r="AF1399" s="29"/>
      <c r="AG1399" s="65"/>
    </row>
    <row r="1400" spans="1:33" ht="12">
      <c r="A1400" s="30">
        <v>41926</v>
      </c>
      <c r="B1400" s="109" t="s">
        <v>9181</v>
      </c>
      <c r="C1400" s="121">
        <v>57</v>
      </c>
      <c r="D1400" s="109" t="s">
        <v>23</v>
      </c>
      <c r="E1400" s="109" t="s">
        <v>82</v>
      </c>
      <c r="F1400" s="109"/>
      <c r="G1400" s="42">
        <v>39406</v>
      </c>
      <c r="H1400" s="109" t="s">
        <v>9182</v>
      </c>
      <c r="I1400" s="109" t="s">
        <v>1474</v>
      </c>
      <c r="J1400" s="109" t="s">
        <v>152</v>
      </c>
      <c r="K1400" s="98" t="s">
        <v>5490</v>
      </c>
      <c r="L1400" s="109" t="s">
        <v>1474</v>
      </c>
      <c r="M1400" s="109" t="s">
        <v>9183</v>
      </c>
      <c r="N1400" s="109" t="s">
        <v>32</v>
      </c>
      <c r="O1400" s="109" t="s">
        <v>9184</v>
      </c>
      <c r="P1400" s="109" t="s">
        <v>58</v>
      </c>
      <c r="Q1400" s="109" t="s">
        <v>9185</v>
      </c>
      <c r="R1400" s="109" t="s">
        <v>80</v>
      </c>
      <c r="S1400" s="122" t="s">
        <v>5119</v>
      </c>
      <c r="T1400" s="31"/>
      <c r="U1400" s="109" t="str">
        <f t="shared" si="21"/>
        <v>39406: BATF agents set up a sting purchase with "drug-addled scam artist" Mulero, who was peddling four homemade hand grenades. When Mulero threatened to set off one of the grenades if he was being set up, monitoring agents stormed the car; Mulero tried to drive off and was fatally shot. He was unarmed and the grenades were not operable. http://www.nydailynews.com/news/crime/grenade-dealer-wouldn-hurt-family-article-1.257230</v>
      </c>
      <c r="V1400" s="98"/>
      <c r="W1400" s="109">
        <v>1413.1</v>
      </c>
      <c r="X1400" s="109"/>
      <c r="Y1400" s="109"/>
      <c r="Z1400" s="109"/>
      <c r="AA1400" s="109"/>
      <c r="AB1400" s="109"/>
      <c r="AC1400" s="113"/>
      <c r="AD1400" s="29"/>
      <c r="AE1400" s="29"/>
      <c r="AF1400" s="29"/>
      <c r="AG1400" s="65"/>
    </row>
    <row r="1401" spans="1:33" ht="12">
      <c r="A1401" s="30">
        <v>41926</v>
      </c>
      <c r="B1401" s="109" t="s">
        <v>9186</v>
      </c>
      <c r="C1401" s="121">
        <v>45</v>
      </c>
      <c r="D1401" s="109" t="s">
        <v>23</v>
      </c>
      <c r="E1401" s="109" t="s">
        <v>82</v>
      </c>
      <c r="F1401" s="109"/>
      <c r="G1401" s="42">
        <v>41719</v>
      </c>
      <c r="H1401" s="109" t="s">
        <v>9187</v>
      </c>
      <c r="I1401" s="109" t="s">
        <v>9188</v>
      </c>
      <c r="J1401" s="109" t="s">
        <v>152</v>
      </c>
      <c r="K1401" s="98" t="s">
        <v>9189</v>
      </c>
      <c r="L1401" s="109" t="s">
        <v>5036</v>
      </c>
      <c r="M1401" s="109" t="s">
        <v>9190</v>
      </c>
      <c r="N1401" s="109" t="s">
        <v>9191</v>
      </c>
      <c r="O1401" s="109" t="s">
        <v>9192</v>
      </c>
      <c r="P1401" s="109" t="s">
        <v>323</v>
      </c>
      <c r="Q1401" s="109" t="s">
        <v>9193</v>
      </c>
      <c r="R1401" s="109" t="s">
        <v>80</v>
      </c>
      <c r="S1401" s="122" t="s">
        <v>5119</v>
      </c>
      <c r="T1401" s="31"/>
      <c r="U1401" s="109" t="str">
        <f t="shared" si="21"/>
        <v>41719: Tena fell from his third-floor apartment to his death caused by severe head injuries, during a police drug raid. The warrant was one of many falsified by officers who racked up thousands in overtime; as of September 2014 many of the resulting drug cases have been tossed out of court, and a grand jury convened. http://www.lohud.com/story/news/local/2014/09/07/yonkers-man-death-sister-questions-tainted-search-warrant/15265517/</v>
      </c>
      <c r="V1401" s="98"/>
      <c r="W1401" s="109">
        <v>1414.1</v>
      </c>
      <c r="X1401" s="109"/>
      <c r="Y1401" s="109"/>
      <c r="Z1401" s="109"/>
      <c r="AA1401" s="109"/>
      <c r="AB1401" s="109"/>
      <c r="AC1401" s="113"/>
      <c r="AD1401" s="29"/>
      <c r="AE1401" s="29"/>
      <c r="AF1401" s="29"/>
      <c r="AG1401" s="65"/>
    </row>
    <row r="1402" spans="1:33" ht="12">
      <c r="A1402" s="30">
        <v>41926</v>
      </c>
      <c r="B1402" s="109" t="s">
        <v>9194</v>
      </c>
      <c r="C1402" s="121">
        <v>20</v>
      </c>
      <c r="D1402" s="109" t="s">
        <v>23</v>
      </c>
      <c r="E1402" s="109" t="s">
        <v>82</v>
      </c>
      <c r="F1402" s="109" t="s">
        <v>9195</v>
      </c>
      <c r="G1402" s="42">
        <v>41159</v>
      </c>
      <c r="H1402" s="109" t="s">
        <v>9196</v>
      </c>
      <c r="I1402" s="109" t="s">
        <v>1474</v>
      </c>
      <c r="J1402" s="109" t="s">
        <v>152</v>
      </c>
      <c r="K1402" s="98" t="s">
        <v>9197</v>
      </c>
      <c r="L1402" s="109" t="s">
        <v>1474</v>
      </c>
      <c r="M1402" s="109" t="s">
        <v>313</v>
      </c>
      <c r="N1402" s="109" t="s">
        <v>32</v>
      </c>
      <c r="O1402" s="109" t="s">
        <v>9198</v>
      </c>
      <c r="P1402" s="109" t="s">
        <v>58</v>
      </c>
      <c r="Q1402" s="109" t="s">
        <v>9199</v>
      </c>
      <c r="R1402" s="109" t="s">
        <v>80</v>
      </c>
      <c r="S1402" s="122" t="s">
        <v>5119</v>
      </c>
      <c r="T1402" s="31"/>
      <c r="U1402" s="109" t="str">
        <f t="shared" si="21"/>
        <v>41159: Cuevas was a deli employee working when his bodega was taken over by three armed men. The robbers barricaded themselves in but Cuevas was somehow, whether released or escaped, he was able to walk out. He was then immediately shot to death by police. http://usnews.nbcnews.com/_news/2012/09/07/13729792-witness-deli-worker-mistakenly-shot-dead-by-new-york-cops?lite</v>
      </c>
      <c r="V1402" s="98"/>
      <c r="W1402" s="109">
        <v>1415.1</v>
      </c>
      <c r="X1402" s="109"/>
      <c r="Y1402" s="109"/>
      <c r="Z1402" s="109"/>
      <c r="AA1402" s="109"/>
      <c r="AB1402" s="109"/>
      <c r="AC1402" s="113"/>
      <c r="AD1402" s="29"/>
      <c r="AE1402" s="29"/>
      <c r="AF1402" s="29"/>
      <c r="AG1402" s="65"/>
    </row>
    <row r="1403" spans="1:33" ht="12">
      <c r="A1403" s="30">
        <v>41926</v>
      </c>
      <c r="B1403" s="109" t="s">
        <v>9200</v>
      </c>
      <c r="C1403" s="121">
        <v>32</v>
      </c>
      <c r="D1403" s="109" t="s">
        <v>91</v>
      </c>
      <c r="E1403" s="109" t="s">
        <v>24</v>
      </c>
      <c r="F1403" s="109" t="s">
        <v>9201</v>
      </c>
      <c r="G1403" s="42">
        <v>40083</v>
      </c>
      <c r="H1403" s="109" t="s">
        <v>9202</v>
      </c>
      <c r="I1403" s="109" t="s">
        <v>151</v>
      </c>
      <c r="J1403" s="109" t="s">
        <v>152</v>
      </c>
      <c r="K1403" s="98" t="s">
        <v>8269</v>
      </c>
      <c r="L1403" s="109" t="s">
        <v>154</v>
      </c>
      <c r="M1403" s="109" t="s">
        <v>313</v>
      </c>
      <c r="N1403" s="109" t="s">
        <v>314</v>
      </c>
      <c r="O1403" s="109" t="s">
        <v>9203</v>
      </c>
      <c r="P1403" s="109" t="s">
        <v>157</v>
      </c>
      <c r="Q1403" s="109" t="s">
        <v>9204</v>
      </c>
      <c r="R1403" s="109" t="s">
        <v>80</v>
      </c>
      <c r="S1403" s="122" t="s">
        <v>5119</v>
      </c>
      <c r="T1403" s="31"/>
      <c r="U1403" s="109" t="str">
        <f t="shared" si="21"/>
        <v>40083: Valnold was struck and killed by an intoxicated NYPD officer. The officer was charged with DWI and vehicular manslaughter. http://www.nydailynews.com/news/crime/witness-frantic-dwi-andrew-kelly-give-dying-girl-cpr-article-1.380783</v>
      </c>
      <c r="V1403" s="98"/>
      <c r="W1403" s="109">
        <v>1416.1</v>
      </c>
      <c r="X1403" s="109"/>
      <c r="Y1403" s="109"/>
      <c r="Z1403" s="109"/>
      <c r="AA1403" s="109"/>
      <c r="AB1403" s="109"/>
      <c r="AC1403" s="113"/>
      <c r="AD1403" s="29"/>
      <c r="AE1403" s="29"/>
      <c r="AF1403" s="29"/>
      <c r="AG1403" s="65"/>
    </row>
    <row r="1404" spans="1:33" ht="12">
      <c r="A1404" s="30">
        <v>41926</v>
      </c>
      <c r="B1404" s="109" t="s">
        <v>9205</v>
      </c>
      <c r="C1404" s="121">
        <v>41</v>
      </c>
      <c r="D1404" s="109" t="s">
        <v>91</v>
      </c>
      <c r="E1404" s="109" t="s">
        <v>40</v>
      </c>
      <c r="F1404" s="109" t="s">
        <v>9206</v>
      </c>
      <c r="G1404" s="42">
        <v>39073</v>
      </c>
      <c r="H1404" s="109" t="s">
        <v>9207</v>
      </c>
      <c r="I1404" s="109" t="s">
        <v>9208</v>
      </c>
      <c r="J1404" s="109" t="s">
        <v>28</v>
      </c>
      <c r="K1404" s="98" t="s">
        <v>9209</v>
      </c>
      <c r="L1404" s="109" t="s">
        <v>7078</v>
      </c>
      <c r="M1404" s="109" t="s">
        <v>9210</v>
      </c>
      <c r="N1404" s="109" t="s">
        <v>32</v>
      </c>
      <c r="O1404" s="109" t="s">
        <v>9211</v>
      </c>
      <c r="P1404" s="109" t="s">
        <v>58</v>
      </c>
      <c r="Q1404" s="109" t="s">
        <v>9212</v>
      </c>
      <c r="R1404" s="109" t="s">
        <v>80</v>
      </c>
      <c r="S1404" s="122" t="s">
        <v>5119</v>
      </c>
      <c r="T1404" s="31"/>
      <c r="U1404" s="109" t="str">
        <f t="shared" si="21"/>
        <v>39073: A SWAT-style daybreak drug raid with a dubious warrant on a resident known to protect her property with firearms ended with Stillwell shot to death. Officers claimed she shot first, which was later disproved. http://jacksonville.com/tu-online/stories/110506/met_5823907.shtml</v>
      </c>
      <c r="V1404" s="98"/>
      <c r="W1404" s="109">
        <v>1417.1</v>
      </c>
      <c r="X1404" s="109"/>
      <c r="Y1404" s="109"/>
      <c r="Z1404" s="109"/>
      <c r="AA1404" s="109"/>
      <c r="AB1404" s="109"/>
      <c r="AC1404" s="113"/>
      <c r="AD1404" s="29"/>
      <c r="AE1404" s="29"/>
      <c r="AF1404" s="29"/>
      <c r="AG1404" s="65"/>
    </row>
    <row r="1405" spans="1:33" ht="12">
      <c r="A1405" s="30">
        <v>41926</v>
      </c>
      <c r="B1405" s="109" t="s">
        <v>9213</v>
      </c>
      <c r="C1405" s="121">
        <v>25</v>
      </c>
      <c r="D1405" s="109" t="s">
        <v>23</v>
      </c>
      <c r="E1405" s="109" t="s">
        <v>40</v>
      </c>
      <c r="F1405" s="109" t="s">
        <v>9214</v>
      </c>
      <c r="G1405" s="42">
        <v>40942</v>
      </c>
      <c r="H1405" s="109" t="s">
        <v>9215</v>
      </c>
      <c r="I1405" s="109" t="s">
        <v>9216</v>
      </c>
      <c r="J1405" s="109" t="s">
        <v>4881</v>
      </c>
      <c r="K1405" s="98" t="s">
        <v>9217</v>
      </c>
      <c r="L1405" s="109" t="s">
        <v>9218</v>
      </c>
      <c r="M1405" s="109" t="s">
        <v>9219</v>
      </c>
      <c r="N1405" s="109" t="s">
        <v>474</v>
      </c>
      <c r="O1405" s="109" t="s">
        <v>9220</v>
      </c>
      <c r="P1405" s="109" t="s">
        <v>58</v>
      </c>
      <c r="Q1405" s="109" t="s">
        <v>9221</v>
      </c>
      <c r="R1405" s="109" t="s">
        <v>100</v>
      </c>
      <c r="S1405" s="122" t="s">
        <v>5119</v>
      </c>
      <c r="T1405" s="31"/>
      <c r="U1405" s="109" t="str">
        <f t="shared" si="21"/>
        <v>40942: Police were called to Raposa's mother's residence where he became resistant and uncooperative. He'd had a history of mental illness. Although not arrested or accused of any crime, Raposa was restrained, cuffed and placed face-down on the parking lot asphalt for an extended period. He died of cardiac asphyxia. http://www.eastbayri.com/news/government-politics/portsmouth-denies-wrongful-death-claim/</v>
      </c>
      <c r="V1405" s="98"/>
      <c r="W1405" s="109">
        <v>1418.1</v>
      </c>
      <c r="X1405" s="109"/>
      <c r="Y1405" s="109"/>
      <c r="Z1405" s="109"/>
      <c r="AA1405" s="109"/>
      <c r="AB1405" s="109"/>
      <c r="AC1405" s="113"/>
      <c r="AD1405" s="29"/>
      <c r="AE1405" s="29"/>
      <c r="AF1405" s="29"/>
      <c r="AG1405" s="65"/>
    </row>
    <row r="1406" spans="1:33" ht="12">
      <c r="A1406" s="30">
        <v>41926</v>
      </c>
      <c r="B1406" s="109" t="s">
        <v>9222</v>
      </c>
      <c r="C1406" s="121">
        <v>25</v>
      </c>
      <c r="D1406" s="109" t="s">
        <v>23</v>
      </c>
      <c r="E1406" s="109" t="s">
        <v>82</v>
      </c>
      <c r="F1406" s="109"/>
      <c r="G1406" s="42">
        <v>39353</v>
      </c>
      <c r="H1406" s="109" t="s">
        <v>9223</v>
      </c>
      <c r="I1406" s="109" t="s">
        <v>1479</v>
      </c>
      <c r="J1406" s="109" t="s">
        <v>152</v>
      </c>
      <c r="K1406" s="98" t="s">
        <v>9224</v>
      </c>
      <c r="L1406" s="109" t="s">
        <v>1481</v>
      </c>
      <c r="M1406" s="109" t="s">
        <v>313</v>
      </c>
      <c r="N1406" s="109" t="s">
        <v>32</v>
      </c>
      <c r="O1406" s="109" t="s">
        <v>9225</v>
      </c>
      <c r="P1406" s="109" t="s">
        <v>760</v>
      </c>
      <c r="Q1406" s="109" t="s">
        <v>9226</v>
      </c>
      <c r="R1406" s="109" t="s">
        <v>80</v>
      </c>
      <c r="S1406" s="122" t="s">
        <v>5119</v>
      </c>
      <c r="T1406" s="31"/>
      <c r="U1406" s="109" t="str">
        <f t="shared" si="21"/>
        <v>39353: Two NYPD officers responding to a "man with a gun" call encountered Battle. After a short chase through buildings of a Harlem housing project, they shot and killed him. Police and eyewitness accounts vary as to whether or not Battle was armed. http://www.nytimes.com/2007/09/30/nyregion/30copshoot.html</v>
      </c>
      <c r="V1406" s="98"/>
      <c r="W1406" s="109">
        <v>1419.1</v>
      </c>
      <c r="X1406" s="109"/>
      <c r="Y1406" s="109"/>
      <c r="Z1406" s="109"/>
      <c r="AA1406" s="109"/>
      <c r="AB1406" s="109"/>
      <c r="AC1406" s="113"/>
      <c r="AD1406" s="29"/>
      <c r="AE1406" s="29"/>
      <c r="AF1406" s="29"/>
      <c r="AG1406" s="65"/>
    </row>
    <row r="1407" spans="1:33" ht="12">
      <c r="A1407" s="30">
        <v>41926</v>
      </c>
      <c r="B1407" s="109" t="s">
        <v>9227</v>
      </c>
      <c r="C1407" s="121">
        <v>42</v>
      </c>
      <c r="D1407" s="109" t="s">
        <v>23</v>
      </c>
      <c r="E1407" s="109" t="s">
        <v>82</v>
      </c>
      <c r="F1407" s="109"/>
      <c r="G1407" s="42">
        <v>40567</v>
      </c>
      <c r="H1407" s="109" t="s">
        <v>9228</v>
      </c>
      <c r="I1407" s="109" t="s">
        <v>5079</v>
      </c>
      <c r="J1407" s="109" t="s">
        <v>1103</v>
      </c>
      <c r="K1407" s="98" t="s">
        <v>9229</v>
      </c>
      <c r="L1407" s="109" t="s">
        <v>9230</v>
      </c>
      <c r="M1407" s="109" t="s">
        <v>5082</v>
      </c>
      <c r="N1407" s="109" t="s">
        <v>32</v>
      </c>
      <c r="O1407" s="109" t="s">
        <v>9231</v>
      </c>
      <c r="P1407" s="109" t="s">
        <v>760</v>
      </c>
      <c r="Q1407" s="109" t="s">
        <v>9232</v>
      </c>
      <c r="R1407" s="109" t="s">
        <v>80</v>
      </c>
      <c r="S1407" s="122" t="s">
        <v>5119</v>
      </c>
      <c r="T1407" s="31"/>
      <c r="U1407" s="109" t="str">
        <f t="shared" si="21"/>
        <v>40567: Birdwell called 911 in a slurred voice, warning that he was about to "go off." He met responding officers with both a pistol and shotgun in hand, firing from his doorway at a female neighbor and then at police. He was quickly shot to death. http://www.candgnews.com/news/police-%E2%80%98we-shot-back-eliminate-threat%E2%80%99</v>
      </c>
      <c r="V1407" s="98"/>
      <c r="W1407" s="109">
        <v>1420.1</v>
      </c>
      <c r="X1407" s="109"/>
      <c r="Y1407" s="109"/>
      <c r="Z1407" s="109"/>
      <c r="AA1407" s="109"/>
      <c r="AB1407" s="109"/>
      <c r="AC1407" s="113"/>
      <c r="AD1407" s="29"/>
      <c r="AE1407" s="29"/>
      <c r="AF1407" s="29"/>
      <c r="AG1407" s="65"/>
    </row>
    <row r="1408" spans="1:33" ht="12">
      <c r="A1408" s="30">
        <v>41926</v>
      </c>
      <c r="B1408" s="109" t="s">
        <v>9233</v>
      </c>
      <c r="C1408" s="121">
        <v>32</v>
      </c>
      <c r="D1408" s="109" t="s">
        <v>23</v>
      </c>
      <c r="E1408" s="109" t="s">
        <v>24</v>
      </c>
      <c r="F1408" s="109" t="s">
        <v>9234</v>
      </c>
      <c r="G1408" s="42">
        <v>40125</v>
      </c>
      <c r="H1408" s="109" t="s">
        <v>9235</v>
      </c>
      <c r="I1408" s="109" t="s">
        <v>6861</v>
      </c>
      <c r="J1408" s="109" t="s">
        <v>152</v>
      </c>
      <c r="K1408" s="98" t="s">
        <v>9236</v>
      </c>
      <c r="L1408" s="109" t="s">
        <v>5403</v>
      </c>
      <c r="M1408" s="109" t="s">
        <v>9237</v>
      </c>
      <c r="N1408" s="109" t="s">
        <v>32</v>
      </c>
      <c r="O1408" s="109" t="s">
        <v>9238</v>
      </c>
      <c r="P1408" s="109" t="s">
        <v>58</v>
      </c>
      <c r="Q1408" s="109" t="s">
        <v>9239</v>
      </c>
      <c r="R1408" s="109" t="s">
        <v>80</v>
      </c>
      <c r="S1408" s="122" t="s">
        <v>5119</v>
      </c>
      <c r="T1408" s="31"/>
      <c r="U1408" s="109" t="str">
        <f t="shared" si="21"/>
        <v>40125: Frequent parolee Jennings stormed into an apartment building and briefly took seven hostages, assaulting at least three of them. When police arrived he fired on them from a window. Police returned fire, from 15 to 20 rounds, and fatally struck him. http://www.fox21news.com/news/story.aspx?id=386866</v>
      </c>
      <c r="V1408" s="98"/>
      <c r="W1408" s="109">
        <v>1421.1</v>
      </c>
      <c r="X1408" s="109"/>
      <c r="Y1408" s="109"/>
      <c r="Z1408" s="109"/>
      <c r="AA1408" s="109"/>
      <c r="AB1408" s="109"/>
      <c r="AC1408" s="113"/>
      <c r="AD1408" s="29"/>
      <c r="AE1408" s="29"/>
      <c r="AF1408" s="29"/>
      <c r="AG1408" s="65"/>
    </row>
    <row r="1409" spans="1:33" ht="12">
      <c r="A1409" s="30">
        <v>41926</v>
      </c>
      <c r="B1409" s="109" t="s">
        <v>9240</v>
      </c>
      <c r="C1409" s="121">
        <v>46</v>
      </c>
      <c r="D1409" s="109" t="s">
        <v>23</v>
      </c>
      <c r="E1409" s="109" t="s">
        <v>173</v>
      </c>
      <c r="F1409" s="109"/>
      <c r="G1409" s="42">
        <v>39765</v>
      </c>
      <c r="H1409" s="109" t="s">
        <v>9241</v>
      </c>
      <c r="I1409" s="109" t="s">
        <v>151</v>
      </c>
      <c r="J1409" s="109" t="s">
        <v>152</v>
      </c>
      <c r="K1409" s="98" t="s">
        <v>9242</v>
      </c>
      <c r="L1409" s="109" t="s">
        <v>154</v>
      </c>
      <c r="M1409" s="109" t="s">
        <v>313</v>
      </c>
      <c r="N1409" s="109" t="s">
        <v>32</v>
      </c>
      <c r="O1409" s="109" t="s">
        <v>9243</v>
      </c>
      <c r="P1409" s="109" t="s">
        <v>58</v>
      </c>
      <c r="Q1409" s="109" t="s">
        <v>9244</v>
      </c>
      <c r="R1409" s="109" t="s">
        <v>80</v>
      </c>
      <c r="S1409" s="122" t="s">
        <v>5119</v>
      </c>
      <c r="T1409" s="31"/>
      <c r="U1409" s="109" t="str">
        <f t="shared" si="21"/>
        <v>39765: Mexican immigrant and day laborer Blanco was observed in public wielding a folding chair like an ax, although not harming anything. He swung the chair at responding officer, brushing her, and was fatally shot once through the heart in response. Forensic evidence did not support the police story. Both responding officers were named Cop of the Year. http://www.nydailynews.com/new-york/shot-gilberto-blanco-lying-forensic-evidence-proves-lawyer-claims-article-1.148877</v>
      </c>
      <c r="V1409" s="98"/>
      <c r="W1409" s="109">
        <v>1422.1</v>
      </c>
      <c r="X1409" s="109"/>
      <c r="Y1409" s="109"/>
      <c r="Z1409" s="109"/>
      <c r="AA1409" s="109"/>
      <c r="AB1409" s="109"/>
      <c r="AC1409" s="113"/>
      <c r="AD1409" s="29"/>
      <c r="AE1409" s="29"/>
      <c r="AF1409" s="29"/>
      <c r="AG1409" s="65"/>
    </row>
    <row r="1410" spans="1:33" ht="12">
      <c r="A1410" s="30">
        <v>41922</v>
      </c>
      <c r="B1410" s="109" t="s">
        <v>9245</v>
      </c>
      <c r="C1410" s="121">
        <v>50</v>
      </c>
      <c r="D1410" s="109" t="s">
        <v>23</v>
      </c>
      <c r="E1410" s="109" t="s">
        <v>40</v>
      </c>
      <c r="F1410" s="109" t="s">
        <v>9246</v>
      </c>
      <c r="G1410" s="42">
        <v>41717</v>
      </c>
      <c r="H1410" s="109" t="s">
        <v>9247</v>
      </c>
      <c r="I1410" s="109" t="s">
        <v>2235</v>
      </c>
      <c r="J1410" s="109" t="s">
        <v>1694</v>
      </c>
      <c r="K1410" s="98" t="s">
        <v>9248</v>
      </c>
      <c r="L1410" s="109" t="s">
        <v>6516</v>
      </c>
      <c r="M1410" s="109" t="s">
        <v>2238</v>
      </c>
      <c r="N1410" s="109" t="s">
        <v>32</v>
      </c>
      <c r="O1410" s="109" t="s">
        <v>9249</v>
      </c>
      <c r="P1410" s="109" t="s">
        <v>949</v>
      </c>
      <c r="Q1410" s="109" t="s">
        <v>9250</v>
      </c>
      <c r="R1410" s="109" t="s">
        <v>219</v>
      </c>
      <c r="S1410" s="122" t="s">
        <v>6551</v>
      </c>
      <c r="T1410" s="31"/>
      <c r="U1410" s="109" t="str">
        <f t="shared" ref="U1410:U1473" si="22">CONCATENATE(G1410, ": ", O1410, " ", Q1410)</f>
        <v>41717: 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 http://denver.cbslocal.com/2014/03/21/coroner-identifies-man-shot-killed-by-police/</v>
      </c>
      <c r="V1410" s="98"/>
      <c r="W1410" s="109">
        <v>1423.1</v>
      </c>
      <c r="X1410" s="109"/>
      <c r="Y1410" s="109"/>
      <c r="Z1410" s="109"/>
      <c r="AA1410" s="109"/>
      <c r="AB1410" s="109"/>
      <c r="AC1410" s="113"/>
      <c r="AD1410" s="29"/>
      <c r="AE1410" s="29"/>
      <c r="AF1410" s="29"/>
      <c r="AG1410" s="65"/>
    </row>
    <row r="1411" spans="1:33" ht="12">
      <c r="A1411" s="30">
        <v>41928</v>
      </c>
      <c r="B1411" s="109" t="s">
        <v>9251</v>
      </c>
      <c r="C1411" s="59">
        <v>38</v>
      </c>
      <c r="D1411" s="109" t="s">
        <v>23</v>
      </c>
      <c r="E1411" s="109" t="s">
        <v>40</v>
      </c>
      <c r="F1411" s="109" t="s">
        <v>9252</v>
      </c>
      <c r="G1411" s="42">
        <v>41742</v>
      </c>
      <c r="H1411" s="109" t="s">
        <v>9253</v>
      </c>
      <c r="I1411" s="109" t="s">
        <v>9254</v>
      </c>
      <c r="J1411" s="109" t="s">
        <v>431</v>
      </c>
      <c r="K1411" s="98" t="s">
        <v>9255</v>
      </c>
      <c r="L1411" s="109" t="s">
        <v>9256</v>
      </c>
      <c r="M1411" s="109" t="s">
        <v>9257</v>
      </c>
      <c r="N1411" s="109" t="s">
        <v>32</v>
      </c>
      <c r="O1411" s="109" t="s">
        <v>9258</v>
      </c>
      <c r="P1411" s="109" t="s">
        <v>760</v>
      </c>
      <c r="Q1411" s="109" t="s">
        <v>9259</v>
      </c>
      <c r="R1411" s="109" t="s">
        <v>100</v>
      </c>
      <c r="S1411" s="122" t="s">
        <v>5792</v>
      </c>
      <c r="T1411" s="31"/>
      <c r="U1411" s="109" t="str">
        <f t="shared" si="22"/>
        <v>41742: 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 http://www.deseretnews.com/article/865601015/Centerville-man-pointed-gun-at-officer-before-he-was-killed-police-say.html?pg=all</v>
      </c>
      <c r="V1411" s="98"/>
      <c r="W1411" s="109">
        <v>1424.1</v>
      </c>
      <c r="X1411" s="109"/>
      <c r="Y1411" s="109"/>
      <c r="Z1411" s="109"/>
      <c r="AA1411" s="109"/>
      <c r="AB1411" s="109"/>
      <c r="AC1411" s="113"/>
      <c r="AD1411" s="12"/>
      <c r="AE1411" s="12"/>
      <c r="AF1411" s="12"/>
      <c r="AG1411" s="65"/>
    </row>
    <row r="1412" spans="1:33" ht="12">
      <c r="A1412" s="30">
        <v>41929</v>
      </c>
      <c r="B1412" s="109" t="s">
        <v>9260</v>
      </c>
      <c r="C1412" s="59">
        <v>18</v>
      </c>
      <c r="D1412" s="109" t="s">
        <v>23</v>
      </c>
      <c r="E1412" s="109" t="s">
        <v>82</v>
      </c>
      <c r="F1412" s="109"/>
      <c r="G1412" s="42">
        <v>41206</v>
      </c>
      <c r="H1412" s="109" t="s">
        <v>9261</v>
      </c>
      <c r="I1412" s="109" t="s">
        <v>1474</v>
      </c>
      <c r="J1412" s="109" t="s">
        <v>152</v>
      </c>
      <c r="K1412" s="98" t="s">
        <v>6421</v>
      </c>
      <c r="L1412" s="109" t="s">
        <v>1474</v>
      </c>
      <c r="M1412" s="109" t="s">
        <v>5201</v>
      </c>
      <c r="N1412" s="109" t="s">
        <v>32</v>
      </c>
      <c r="O1412" s="109" t="s">
        <v>9262</v>
      </c>
      <c r="P1412" s="109" t="s">
        <v>760</v>
      </c>
      <c r="Q1412" s="109" t="s">
        <v>9263</v>
      </c>
      <c r="R1412" s="109" t="s">
        <v>80</v>
      </c>
      <c r="S1412" s="122" t="s">
        <v>5119</v>
      </c>
      <c r="T1412" s="31"/>
      <c r="U1412" s="109" t="str">
        <f t="shared" si="22"/>
        <v>41206: James and two accomplices robbed a 60-year-old cabdriver at gunpoint -- netting $80 -- but were interrupted by an off-duty NYPD officer. The officer was shot in the chest, and the three escaped in a white Mustang. Although seriously wounded the officer gave chase. The Mustang crashed, the officer opened fire with one hand while applying pressure to his own wound with the other, fatally shot James, then flagged down an ambulance for himself. http://www.nydailynews.com/new-york/bronx-cabbie-saved-officer-ivan-marcano-feared-life-article-1.1192207</v>
      </c>
      <c r="V1412" s="98"/>
      <c r="W1412" s="109">
        <v>1425.1</v>
      </c>
      <c r="X1412" s="109"/>
      <c r="Y1412" s="109"/>
      <c r="Z1412" s="109"/>
      <c r="AA1412" s="109"/>
      <c r="AB1412" s="109"/>
      <c r="AC1412" s="113"/>
      <c r="AD1412" s="12"/>
      <c r="AE1412" s="12"/>
      <c r="AF1412" s="12"/>
      <c r="AG1412" s="65"/>
    </row>
    <row r="1413" spans="1:33" ht="12">
      <c r="A1413" s="30">
        <v>41929</v>
      </c>
      <c r="B1413" s="109" t="s">
        <v>9264</v>
      </c>
      <c r="C1413" s="59">
        <v>58</v>
      </c>
      <c r="D1413" s="109" t="s">
        <v>91</v>
      </c>
      <c r="E1413" s="109" t="s">
        <v>40</v>
      </c>
      <c r="F1413" s="109" t="s">
        <v>9265</v>
      </c>
      <c r="G1413" s="42">
        <v>39112</v>
      </c>
      <c r="H1413" s="109" t="s">
        <v>9266</v>
      </c>
      <c r="I1413" s="109" t="s">
        <v>5817</v>
      </c>
      <c r="J1413" s="109" t="s">
        <v>152</v>
      </c>
      <c r="K1413" s="98" t="s">
        <v>9267</v>
      </c>
      <c r="L1413" s="109" t="s">
        <v>1892</v>
      </c>
      <c r="M1413" s="109" t="s">
        <v>5201</v>
      </c>
      <c r="N1413" s="109" t="s">
        <v>32</v>
      </c>
      <c r="O1413" s="109" t="s">
        <v>9268</v>
      </c>
      <c r="P1413" s="109" t="s">
        <v>157</v>
      </c>
      <c r="Q1413" s="109" t="s">
        <v>9269</v>
      </c>
      <c r="R1413" s="109" t="s">
        <v>80</v>
      </c>
      <c r="S1413" s="122" t="s">
        <v>5119</v>
      </c>
      <c r="T1413" s="31"/>
      <c r="U1413" s="109" t="str">
        <f t="shared" si="22"/>
        <v>39112: Enraged that their divorce settlement consumed all but $7 of his monthly police pension, Kane's retired NYPD sergeant ex-husband drove up from Florida and shot her to death at a park-and-ride as she waited for their daughter. He got life in prison for murder and a $32.4M civil judgment. http://www.nydailynews.com/news/crime/retired-nypd-john-galtieri-life-prison-murder-ex-wife-jeanne-kane-article-1.411266</v>
      </c>
      <c r="V1413" s="98"/>
      <c r="W1413" s="109">
        <v>1426.1</v>
      </c>
      <c r="X1413" s="109"/>
      <c r="Y1413" s="109"/>
      <c r="Z1413" s="109"/>
      <c r="AA1413" s="109"/>
      <c r="AB1413" s="109"/>
      <c r="AC1413" s="113"/>
      <c r="AD1413" s="12"/>
      <c r="AE1413" s="12"/>
      <c r="AF1413" s="12"/>
      <c r="AG1413" s="65"/>
    </row>
    <row r="1414" spans="1:33" ht="12">
      <c r="A1414" s="30">
        <v>41929</v>
      </c>
      <c r="B1414" s="109" t="s">
        <v>9270</v>
      </c>
      <c r="C1414" s="59">
        <v>57</v>
      </c>
      <c r="D1414" s="109" t="s">
        <v>91</v>
      </c>
      <c r="E1414" s="109" t="s">
        <v>82</v>
      </c>
      <c r="F1414" s="109"/>
      <c r="G1414" s="42">
        <v>40818</v>
      </c>
      <c r="H1414" s="109" t="s">
        <v>9271</v>
      </c>
      <c r="I1414" s="109" t="s">
        <v>1474</v>
      </c>
      <c r="J1414" s="109" t="s">
        <v>152</v>
      </c>
      <c r="K1414" s="98" t="s">
        <v>6630</v>
      </c>
      <c r="L1414" s="109" t="s">
        <v>1474</v>
      </c>
      <c r="M1414" s="109" t="s">
        <v>5201</v>
      </c>
      <c r="N1414" s="109" t="s">
        <v>32</v>
      </c>
      <c r="O1414" s="109" t="s">
        <v>9272</v>
      </c>
      <c r="P1414" s="109" t="s">
        <v>760</v>
      </c>
      <c r="Q1414" s="109" t="s">
        <v>9273</v>
      </c>
      <c r="R1414" s="109" t="s">
        <v>100</v>
      </c>
      <c r="S1414" s="122" t="s">
        <v>5119</v>
      </c>
      <c r="T1414" s="31"/>
      <c r="U1414" s="109" t="str">
        <f t="shared" si="22"/>
        <v>40818: NYPD arrived at a squabble in front of a mental-illness shelter for women. Homeless McNeal was one of the participants and threatened others and the police with two ornate knives. Officers shot her dead. http://www.huffingtonpost.com/2011/10/07/yvonne-mcneal-homeless-lesbian-killed_n_999809.html</v>
      </c>
      <c r="V1414" s="98"/>
      <c r="W1414" s="109">
        <v>1427.1</v>
      </c>
      <c r="X1414" s="109"/>
      <c r="Y1414" s="109"/>
      <c r="Z1414" s="109"/>
      <c r="AA1414" s="109"/>
      <c r="AB1414" s="109"/>
      <c r="AC1414" s="113"/>
      <c r="AD1414" s="12"/>
      <c r="AE1414" s="12"/>
      <c r="AF1414" s="12"/>
      <c r="AG1414" s="65"/>
    </row>
    <row r="1415" spans="1:33" ht="12">
      <c r="A1415" s="30">
        <v>41929</v>
      </c>
      <c r="B1415" s="109" t="s">
        <v>9274</v>
      </c>
      <c r="C1415" s="59">
        <v>56</v>
      </c>
      <c r="D1415" s="109" t="s">
        <v>91</v>
      </c>
      <c r="E1415" s="109" t="s">
        <v>24</v>
      </c>
      <c r="F1415" s="109" t="s">
        <v>9275</v>
      </c>
      <c r="G1415" s="42">
        <v>40791</v>
      </c>
      <c r="H1415" s="109" t="s">
        <v>9276</v>
      </c>
      <c r="I1415" s="109" t="s">
        <v>151</v>
      </c>
      <c r="J1415" s="109" t="s">
        <v>152</v>
      </c>
      <c r="K1415" s="98" t="s">
        <v>9277</v>
      </c>
      <c r="L1415" s="109" t="s">
        <v>154</v>
      </c>
      <c r="M1415" s="109" t="s">
        <v>5201</v>
      </c>
      <c r="N1415" s="109" t="s">
        <v>32</v>
      </c>
      <c r="O1415" s="109" t="s">
        <v>9278</v>
      </c>
      <c r="P1415" s="109" t="s">
        <v>760</v>
      </c>
      <c r="Q1415" s="109" t="s">
        <v>9279</v>
      </c>
      <c r="R1415" s="109" t="s">
        <v>80</v>
      </c>
      <c r="S1415" s="122" t="s">
        <v>5119</v>
      </c>
      <c r="T1415" s="31"/>
      <c r="U1415" s="109" t="str">
        <f t="shared" si="22"/>
        <v>40791: Police lobbed some 73 shots at an armed suspect, Leroy Webster. They missed the target, but one of those police bullets struck and killed Gay as she sat at her customary position on her stoop. Prosecutors charged Webster for her murder; police detained and questioned Gay's surrogate daughter for 12 hours in an attempt to clear themselves. The daughter eventually reached a $100K settlement with the city. http://www.nydailynews.com/new-york/brooklyn/nypd-hit-lawsuit-death-denise-gay-article-1.1039278</v>
      </c>
      <c r="V1415" s="98"/>
      <c r="W1415" s="109">
        <v>1428.1</v>
      </c>
      <c r="X1415" s="109"/>
      <c r="Y1415" s="109"/>
      <c r="Z1415" s="109"/>
      <c r="AA1415" s="109"/>
      <c r="AB1415" s="109"/>
      <c r="AC1415" s="113"/>
      <c r="AD1415" s="12"/>
      <c r="AE1415" s="12"/>
      <c r="AF1415" s="12"/>
      <c r="AG1415" s="65"/>
    </row>
    <row r="1416" spans="1:33" ht="12">
      <c r="A1416" s="30">
        <v>41929</v>
      </c>
      <c r="B1416" s="109" t="s">
        <v>9280</v>
      </c>
      <c r="C1416" s="59">
        <v>28</v>
      </c>
      <c r="D1416" s="109" t="s">
        <v>91</v>
      </c>
      <c r="E1416" s="109" t="s">
        <v>173</v>
      </c>
      <c r="F1416" s="109" t="s">
        <v>9281</v>
      </c>
      <c r="G1416" s="42">
        <v>39354</v>
      </c>
      <c r="H1416" s="109" t="s">
        <v>9282</v>
      </c>
      <c r="I1416" s="109" t="s">
        <v>9283</v>
      </c>
      <c r="J1416" s="109" t="s">
        <v>152</v>
      </c>
      <c r="K1416" s="98" t="s">
        <v>9284</v>
      </c>
      <c r="L1416" s="109" t="s">
        <v>2146</v>
      </c>
      <c r="M1416" s="109" t="s">
        <v>5201</v>
      </c>
      <c r="N1416" s="109" t="s">
        <v>32</v>
      </c>
      <c r="O1416" s="109" t="s">
        <v>9285</v>
      </c>
      <c r="P1416" s="109" t="s">
        <v>157</v>
      </c>
      <c r="Q1416" s="109" t="s">
        <v>9286</v>
      </c>
      <c r="R1416" s="109" t="s">
        <v>80</v>
      </c>
      <c r="S1416" s="122" t="s">
        <v>5119</v>
      </c>
      <c r="T1416" s="31"/>
      <c r="U1416" s="109" t="str">
        <f t="shared" si="22"/>
        <v>39354: Garcia was fatally shot in the chest by her fiancee, a fellow NYPD officer, in their house. He pleaded guilty to first-degree manslaughter. http://www.nydailynews.com/news/crime/policewoman-shot-dead-nypd-beau-eyed-killer-article-1.247987</v>
      </c>
      <c r="V1416" s="98"/>
      <c r="W1416" s="109">
        <v>1429.1</v>
      </c>
      <c r="X1416" s="109"/>
      <c r="Y1416" s="109"/>
      <c r="Z1416" s="109"/>
      <c r="AA1416" s="109"/>
      <c r="AB1416" s="109"/>
      <c r="AC1416" s="113"/>
      <c r="AD1416" s="12"/>
      <c r="AE1416" s="12"/>
      <c r="AF1416" s="12"/>
      <c r="AG1416" s="65"/>
    </row>
    <row r="1417" spans="1:33" ht="12">
      <c r="A1417" s="30">
        <v>41929</v>
      </c>
      <c r="B1417" s="109" t="s">
        <v>9287</v>
      </c>
      <c r="C1417" s="59">
        <v>22</v>
      </c>
      <c r="D1417" s="109" t="s">
        <v>23</v>
      </c>
      <c r="E1417" s="109" t="s">
        <v>24</v>
      </c>
      <c r="F1417" s="109" t="s">
        <v>9288</v>
      </c>
      <c r="G1417" s="42">
        <v>40800</v>
      </c>
      <c r="H1417" s="109" t="s">
        <v>9289</v>
      </c>
      <c r="I1417" s="109" t="s">
        <v>1474</v>
      </c>
      <c r="J1417" s="109" t="s">
        <v>152</v>
      </c>
      <c r="K1417" s="98" t="s">
        <v>8278</v>
      </c>
      <c r="L1417" s="109" t="s">
        <v>1474</v>
      </c>
      <c r="M1417" s="109" t="s">
        <v>5201</v>
      </c>
      <c r="N1417" s="109" t="s">
        <v>314</v>
      </c>
      <c r="O1417" s="109" t="s">
        <v>9290</v>
      </c>
      <c r="P1417" s="109" t="s">
        <v>157</v>
      </c>
      <c r="Q1417" s="109" t="s">
        <v>9291</v>
      </c>
      <c r="R1417" s="109" t="s">
        <v>80</v>
      </c>
      <c r="S1417" s="122" t="s">
        <v>5119</v>
      </c>
      <c r="T1417" s="31"/>
      <c r="U1417" s="109" t="str">
        <f t="shared" si="22"/>
        <v>40800: Although the blood of the off-duty rookie officer who killed pedestrian Chisholm with his vehicle was under the legal limit for DUI, he was still booked for it, based on his appearance, behavior and odor. He also faced vehicular manslaughter and criminally negligent homicide charges for the 4 a.m. incident. http://www.nydailynews.com/news/crime/off-duty-charged-mowing-tyre-chisholm-reeked-booze-sources-article-1.957206</v>
      </c>
      <c r="V1417" s="98"/>
      <c r="W1417" s="109">
        <v>1430.1</v>
      </c>
      <c r="X1417" s="109"/>
      <c r="Y1417" s="109"/>
      <c r="Z1417" s="109"/>
      <c r="AA1417" s="109"/>
      <c r="AB1417" s="109"/>
      <c r="AC1417" s="113"/>
      <c r="AD1417" s="12"/>
      <c r="AE1417" s="12"/>
      <c r="AF1417" s="12"/>
      <c r="AG1417" s="65"/>
    </row>
    <row r="1418" spans="1:33" ht="12">
      <c r="A1418" s="30">
        <v>41929</v>
      </c>
      <c r="B1418" s="109" t="s">
        <v>9292</v>
      </c>
      <c r="C1418" s="59">
        <v>32</v>
      </c>
      <c r="D1418" s="109" t="s">
        <v>23</v>
      </c>
      <c r="E1418" s="109" t="s">
        <v>82</v>
      </c>
      <c r="F1418" s="109"/>
      <c r="G1418" s="42">
        <v>40269</v>
      </c>
      <c r="H1418" s="109" t="s">
        <v>9293</v>
      </c>
      <c r="I1418" s="109" t="s">
        <v>151</v>
      </c>
      <c r="J1418" s="109" t="s">
        <v>152</v>
      </c>
      <c r="K1418" s="98" t="s">
        <v>9294</v>
      </c>
      <c r="L1418" s="109" t="s">
        <v>154</v>
      </c>
      <c r="M1418" s="109" t="s">
        <v>5201</v>
      </c>
      <c r="N1418" s="109" t="s">
        <v>32</v>
      </c>
      <c r="O1418" s="109" t="s">
        <v>9295</v>
      </c>
      <c r="P1418" s="109" t="s">
        <v>760</v>
      </c>
      <c r="Q1418" s="109" t="s">
        <v>9296</v>
      </c>
      <c r="R1418" s="109" t="s">
        <v>80</v>
      </c>
      <c r="S1418" s="122" t="s">
        <v>5119</v>
      </c>
      <c r="T1418" s="31"/>
      <c r="U1418" s="109" t="str">
        <f t="shared" si="22"/>
        <v>40269: Romero, with 34 prior arrests, was called over to an undercover police vehicle car because he resembled another suspect. He drew a snub-nose .357 Rossi revolver, threatened the plainclothes driver, pulled the trigger. It was a misfire. The other officer leapt out and shot Romero in the heart. http://www.brooklynpaper.com/stories/33/15/33_15_tt_greewnood_shooting.html</v>
      </c>
      <c r="V1418" s="98"/>
      <c r="W1418" s="109">
        <v>1431.1</v>
      </c>
      <c r="X1418" s="109"/>
      <c r="Y1418" s="109"/>
      <c r="Z1418" s="109"/>
      <c r="AA1418" s="109"/>
      <c r="AB1418" s="109"/>
      <c r="AC1418" s="113"/>
      <c r="AD1418" s="12"/>
      <c r="AE1418" s="12"/>
      <c r="AF1418" s="12"/>
      <c r="AG1418" s="65"/>
    </row>
    <row r="1419" spans="1:33" ht="12">
      <c r="A1419" s="30">
        <v>41929</v>
      </c>
      <c r="B1419" s="109" t="s">
        <v>9297</v>
      </c>
      <c r="C1419" s="59">
        <v>25</v>
      </c>
      <c r="D1419" s="109" t="s">
        <v>23</v>
      </c>
      <c r="E1419" s="109" t="s">
        <v>82</v>
      </c>
      <c r="F1419" s="109"/>
      <c r="G1419" s="42">
        <v>41534</v>
      </c>
      <c r="H1419" s="109" t="s">
        <v>9298</v>
      </c>
      <c r="I1419" s="109" t="s">
        <v>1474</v>
      </c>
      <c r="J1419" s="109" t="s">
        <v>152</v>
      </c>
      <c r="K1419" s="98" t="s">
        <v>6756</v>
      </c>
      <c r="L1419" s="109" t="s">
        <v>1474</v>
      </c>
      <c r="M1419" s="109" t="s">
        <v>5201</v>
      </c>
      <c r="N1419" s="109" t="s">
        <v>1818</v>
      </c>
      <c r="O1419" s="109" t="s">
        <v>9299</v>
      </c>
      <c r="P1419" s="109" t="s">
        <v>760</v>
      </c>
      <c r="Q1419" s="109" t="s">
        <v>9300</v>
      </c>
      <c r="R1419" s="109" t="s">
        <v>80</v>
      </c>
      <c r="S1419" s="122" t="s">
        <v>5119</v>
      </c>
      <c r="T1419" s="31"/>
      <c r="U1419" s="109" t="str">
        <f t="shared" si="22"/>
        <v>41534: Williams was selling subway-card swipes, and the police were called on him. He took off on foot and was caught after a short chase. Severely out of breath, he had a severe asthma attack and died in custody. http://blogs.villagevoice.com/runninscared/2013/11/barrington_williams_nypd_death_natural_causes_medical_examiner.php</v>
      </c>
      <c r="V1419" s="98"/>
      <c r="W1419" s="109">
        <v>1432.1</v>
      </c>
      <c r="X1419" s="109"/>
      <c r="Y1419" s="109"/>
      <c r="Z1419" s="109"/>
      <c r="AA1419" s="109"/>
      <c r="AB1419" s="109"/>
      <c r="AC1419" s="113"/>
      <c r="AD1419" s="12"/>
      <c r="AE1419" s="12"/>
      <c r="AF1419" s="12"/>
      <c r="AG1419" s="65"/>
    </row>
    <row r="1420" spans="1:33" ht="12">
      <c r="A1420" s="30">
        <v>41929</v>
      </c>
      <c r="B1420" s="109" t="s">
        <v>9301</v>
      </c>
      <c r="C1420" s="59">
        <v>24</v>
      </c>
      <c r="D1420" s="109" t="s">
        <v>23</v>
      </c>
      <c r="E1420" s="109" t="s">
        <v>82</v>
      </c>
      <c r="F1420" s="109" t="s">
        <v>9302</v>
      </c>
      <c r="G1420" s="42">
        <v>39550</v>
      </c>
      <c r="H1420" s="109" t="s">
        <v>9303</v>
      </c>
      <c r="I1420" s="109" t="s">
        <v>9304</v>
      </c>
      <c r="J1420" s="109" t="s">
        <v>152</v>
      </c>
      <c r="K1420" s="98" t="s">
        <v>9284</v>
      </c>
      <c r="L1420" s="109" t="s">
        <v>2146</v>
      </c>
      <c r="M1420" s="109" t="s">
        <v>9305</v>
      </c>
      <c r="N1420" s="109" t="s">
        <v>1589</v>
      </c>
      <c r="O1420" s="109" t="s">
        <v>9306</v>
      </c>
      <c r="P1420" s="109" t="s">
        <v>760</v>
      </c>
      <c r="Q1420" s="109" t="s">
        <v>9307</v>
      </c>
      <c r="R1420" s="109" t="s">
        <v>80</v>
      </c>
      <c r="S1420" s="122" t="s">
        <v>5119</v>
      </c>
      <c r="T1420" s="31"/>
      <c r="U1420" s="109" t="str">
        <f t="shared" si="22"/>
        <v>39550: Lazo was pulled over on suspicion of drug dealing. In a traffic stop on an exit ramp, he attempted to flee or otherwise resisted. This developed into a violent and prolonged struggle in which four officers beat Lazo with flashlights. Placed in a holding cell with severe injuries, he was dead within an hour. The case is notable for the conduct of the county, which drew the attention of the Justice Department. http://www2.pslweb.org/site/News2?page=NewsArticle&amp;id=11811&amp;news_iv_ctrl=1034</v>
      </c>
      <c r="V1420" s="98"/>
      <c r="W1420" s="109">
        <v>1433.1</v>
      </c>
      <c r="X1420" s="109"/>
      <c r="Y1420" s="109"/>
      <c r="Z1420" s="109"/>
      <c r="AA1420" s="109"/>
      <c r="AB1420" s="109"/>
      <c r="AC1420" s="113"/>
      <c r="AD1420" s="12"/>
      <c r="AE1420" s="12"/>
      <c r="AF1420" s="12"/>
      <c r="AG1420" s="65"/>
    </row>
    <row r="1421" spans="1:33" ht="12">
      <c r="A1421" s="30">
        <v>41929</v>
      </c>
      <c r="B1421" s="109" t="s">
        <v>9308</v>
      </c>
      <c r="C1421" s="59">
        <v>28</v>
      </c>
      <c r="D1421" s="109" t="s">
        <v>23</v>
      </c>
      <c r="E1421" s="109" t="s">
        <v>82</v>
      </c>
      <c r="F1421" s="109"/>
      <c r="G1421" s="42">
        <v>38744</v>
      </c>
      <c r="H1421" s="109" t="s">
        <v>9309</v>
      </c>
      <c r="I1421" s="109" t="s">
        <v>1474</v>
      </c>
      <c r="J1421" s="109" t="s">
        <v>152</v>
      </c>
      <c r="K1421" s="98" t="s">
        <v>9197</v>
      </c>
      <c r="L1421" s="109" t="s">
        <v>1474</v>
      </c>
      <c r="M1421" s="109" t="s">
        <v>5201</v>
      </c>
      <c r="N1421" s="109" t="s">
        <v>32</v>
      </c>
      <c r="O1421" s="109" t="s">
        <v>9310</v>
      </c>
      <c r="P1421" s="109" t="s">
        <v>760</v>
      </c>
      <c r="Q1421" s="109" t="s">
        <v>9311</v>
      </c>
      <c r="R1421" s="109" t="s">
        <v>80</v>
      </c>
      <c r="S1421" s="122" t="s">
        <v>5119</v>
      </c>
      <c r="T1421" s="31"/>
      <c r="U1421" s="109" t="str">
        <f t="shared" si="22"/>
        <v>38744: Leo attempted to get into an after-hours club wearing a bulletproof vest and carrying a miniature police badge. The club was being raided. Confronted by officers, he ran, then turned and fired three shots in their direction. They downed him with more than 30 shots. http://www.nydailynews.com/archives/news/man-killed-raid-rap-sheet-article-1.646628</v>
      </c>
      <c r="V1421" s="98"/>
      <c r="W1421" s="109">
        <v>1434.1</v>
      </c>
      <c r="X1421" s="109"/>
      <c r="Y1421" s="109"/>
      <c r="Z1421" s="109"/>
      <c r="AA1421" s="109"/>
      <c r="AB1421" s="109"/>
      <c r="AC1421" s="113"/>
      <c r="AD1421" s="12"/>
      <c r="AE1421" s="12"/>
      <c r="AF1421" s="12"/>
      <c r="AG1421" s="65"/>
    </row>
    <row r="1422" spans="1:33" ht="12">
      <c r="A1422" s="30">
        <v>41929</v>
      </c>
      <c r="B1422" s="109" t="s">
        <v>9312</v>
      </c>
      <c r="C1422" s="59">
        <v>45</v>
      </c>
      <c r="D1422" s="109" t="s">
        <v>23</v>
      </c>
      <c r="E1422" s="109" t="s">
        <v>1728</v>
      </c>
      <c r="F1422" s="109"/>
      <c r="G1422" s="42">
        <v>41742</v>
      </c>
      <c r="H1422" s="109" t="s">
        <v>9313</v>
      </c>
      <c r="I1422" s="109" t="s">
        <v>539</v>
      </c>
      <c r="J1422" s="109" t="s">
        <v>85</v>
      </c>
      <c r="K1422" s="98" t="s">
        <v>9314</v>
      </c>
      <c r="L1422" s="109" t="s">
        <v>539</v>
      </c>
      <c r="M1422" s="109" t="s">
        <v>540</v>
      </c>
      <c r="N1422" s="109" t="s">
        <v>32</v>
      </c>
      <c r="O1422" s="109" t="s">
        <v>9315</v>
      </c>
      <c r="P1422" s="109" t="s">
        <v>760</v>
      </c>
      <c r="Q1422" s="109" t="s">
        <v>9316</v>
      </c>
      <c r="R1422" s="109" t="s">
        <v>36</v>
      </c>
      <c r="S1422" s="122" t="s">
        <v>5792</v>
      </c>
      <c r="T1422" s="31"/>
      <c r="U1422" s="109" t="str">
        <f t="shared" si="22"/>
        <v>41742: 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 http://www.nbclosangeles.com/news/local/Police-Shoot-Kill-Man-Allegedly-Armed-With-Knife-in-Hollywood-255112041.html</v>
      </c>
      <c r="V1422" s="98"/>
      <c r="W1422" s="109">
        <v>1435.1</v>
      </c>
      <c r="X1422" s="109"/>
      <c r="Y1422" s="109"/>
      <c r="Z1422" s="109"/>
      <c r="AA1422" s="109"/>
      <c r="AB1422" s="109"/>
      <c r="AC1422" s="113"/>
      <c r="AD1422" s="12"/>
      <c r="AE1422" s="12"/>
      <c r="AF1422" s="12"/>
      <c r="AG1422" s="65"/>
    </row>
    <row r="1423" spans="1:33" ht="12">
      <c r="A1423" s="30">
        <v>41929</v>
      </c>
      <c r="B1423" s="109" t="s">
        <v>9317</v>
      </c>
      <c r="C1423" s="59">
        <v>20</v>
      </c>
      <c r="D1423" s="109" t="s">
        <v>23</v>
      </c>
      <c r="E1423" s="109" t="s">
        <v>24</v>
      </c>
      <c r="F1423" s="109" t="s">
        <v>9318</v>
      </c>
      <c r="G1423" s="42">
        <v>41742</v>
      </c>
      <c r="H1423" s="109" t="s">
        <v>9319</v>
      </c>
      <c r="I1423" s="109" t="s">
        <v>9320</v>
      </c>
      <c r="J1423" s="109" t="s">
        <v>328</v>
      </c>
      <c r="K1423" s="98" t="s">
        <v>9321</v>
      </c>
      <c r="L1423" s="109" t="s">
        <v>329</v>
      </c>
      <c r="M1423" s="109" t="s">
        <v>9322</v>
      </c>
      <c r="N1423" s="109" t="s">
        <v>32</v>
      </c>
      <c r="O1423" s="109" t="s">
        <v>9323</v>
      </c>
      <c r="P1423" s="109" t="s">
        <v>323</v>
      </c>
      <c r="Q1423" s="109" t="s">
        <v>9324</v>
      </c>
      <c r="R1423" s="109" t="s">
        <v>80</v>
      </c>
      <c r="S1423" s="122" t="s">
        <v>5792</v>
      </c>
      <c r="T1423" s="31"/>
      <c r="U1423" s="109" t="str">
        <f t="shared" si="22"/>
        <v>41742: 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 http://www.reuters.com/article/2014/09/29/us-usa-chicago-police-shootings-idUSKCN0HO25O20140929</v>
      </c>
      <c r="V1423" s="98"/>
      <c r="W1423" s="109">
        <v>1436.1</v>
      </c>
      <c r="X1423" s="109"/>
      <c r="Y1423" s="109"/>
      <c r="Z1423" s="109"/>
      <c r="AA1423" s="109"/>
      <c r="AB1423" s="109"/>
      <c r="AC1423" s="113"/>
      <c r="AD1423" s="12"/>
      <c r="AE1423" s="12"/>
      <c r="AF1423" s="12"/>
      <c r="AG1423" s="65"/>
    </row>
    <row r="1424" spans="1:33" ht="12">
      <c r="A1424" s="30">
        <v>41929</v>
      </c>
      <c r="B1424" s="109" t="s">
        <v>4728</v>
      </c>
      <c r="C1424" s="59">
        <v>53</v>
      </c>
      <c r="D1424" s="109" t="s">
        <v>91</v>
      </c>
      <c r="E1424" s="109" t="s">
        <v>82</v>
      </c>
      <c r="F1424" s="109"/>
      <c r="G1424" s="42">
        <v>41742</v>
      </c>
      <c r="H1424" s="109" t="s">
        <v>9325</v>
      </c>
      <c r="I1424" s="109" t="s">
        <v>3611</v>
      </c>
      <c r="J1424" s="109" t="s">
        <v>85</v>
      </c>
      <c r="K1424" s="98" t="s">
        <v>9326</v>
      </c>
      <c r="L1424" s="109" t="s">
        <v>3611</v>
      </c>
      <c r="M1424" s="109" t="s">
        <v>9327</v>
      </c>
      <c r="N1424" s="109" t="s">
        <v>32</v>
      </c>
      <c r="O1424" s="109" t="s">
        <v>9328</v>
      </c>
      <c r="P1424" s="109" t="s">
        <v>760</v>
      </c>
      <c r="Q1424" s="109" t="s">
        <v>9329</v>
      </c>
      <c r="R1424" s="109" t="s">
        <v>100</v>
      </c>
      <c r="S1424" s="122" t="s">
        <v>5792</v>
      </c>
      <c r="T1424" s="31"/>
      <c r="U1424" s="109" t="str">
        <f t="shared" si="22"/>
        <v>41742: 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 http://www.mercurynews.com/pacifica/ci_25692032/santa-clara-shooting-suicidal-woman-highlights-increasing-police</v>
      </c>
      <c r="V1424" s="98"/>
      <c r="W1424" s="109">
        <v>1437.1</v>
      </c>
      <c r="X1424" s="109"/>
      <c r="Y1424" s="109"/>
      <c r="Z1424" s="109"/>
      <c r="AA1424" s="109"/>
      <c r="AB1424" s="109"/>
      <c r="AC1424" s="113"/>
      <c r="AD1424" s="12"/>
      <c r="AE1424" s="12"/>
      <c r="AF1424" s="12"/>
      <c r="AG1424" s="65"/>
    </row>
    <row r="1425" spans="1:33" ht="12">
      <c r="A1425" s="30">
        <v>41929</v>
      </c>
      <c r="B1425" s="109" t="s">
        <v>9330</v>
      </c>
      <c r="C1425" s="59">
        <v>38</v>
      </c>
      <c r="D1425" s="109" t="s">
        <v>23</v>
      </c>
      <c r="E1425" s="109" t="s">
        <v>24</v>
      </c>
      <c r="F1425" s="109"/>
      <c r="G1425" s="42">
        <v>41251</v>
      </c>
      <c r="H1425" s="109" t="s">
        <v>9331</v>
      </c>
      <c r="I1425" s="109" t="s">
        <v>260</v>
      </c>
      <c r="J1425" s="109" t="s">
        <v>85</v>
      </c>
      <c r="K1425" s="98" t="s">
        <v>9332</v>
      </c>
      <c r="L1425" s="109" t="s">
        <v>9333</v>
      </c>
      <c r="M1425" s="109" t="s">
        <v>9333</v>
      </c>
      <c r="N1425" s="109" t="s">
        <v>32</v>
      </c>
      <c r="O1425" s="109" t="s">
        <v>9334</v>
      </c>
      <c r="P1425" s="109" t="s">
        <v>58</v>
      </c>
      <c r="Q1425" s="109" t="s">
        <v>9335</v>
      </c>
      <c r="R1425" s="109" t="s">
        <v>100</v>
      </c>
      <c r="S1425" s="122" t="s">
        <v>5225</v>
      </c>
      <c r="T1425" s="31"/>
      <c r="U1425" s="109" t="str">
        <f t="shared" si="22"/>
        <v>41251: Williams had an episode with his mental illness. The campus police were called and the incident escalated resulting in his death. http://www.prweb.com/releases/2014/08/prweb12061474.htm</v>
      </c>
      <c r="V1425" s="98"/>
      <c r="W1425" s="109">
        <v>1438.1</v>
      </c>
      <c r="X1425" s="109"/>
      <c r="Y1425" s="109"/>
      <c r="Z1425" s="109"/>
      <c r="AA1425" s="109"/>
      <c r="AB1425" s="109"/>
      <c r="AC1425" s="113"/>
      <c r="AD1425" s="12"/>
      <c r="AE1425" s="12"/>
      <c r="AF1425" s="12"/>
      <c r="AG1425" s="65"/>
    </row>
    <row r="1426" spans="1:33" ht="12">
      <c r="A1426" s="30">
        <v>41930</v>
      </c>
      <c r="B1426" s="109" t="s">
        <v>9336</v>
      </c>
      <c r="C1426" s="59">
        <v>18</v>
      </c>
      <c r="D1426" s="109" t="s">
        <v>23</v>
      </c>
      <c r="E1426" s="109" t="s">
        <v>82</v>
      </c>
      <c r="F1426" s="109" t="s">
        <v>9337</v>
      </c>
      <c r="G1426" s="42">
        <v>39398</v>
      </c>
      <c r="H1426" s="109" t="s">
        <v>9338</v>
      </c>
      <c r="I1426" s="109" t="s">
        <v>151</v>
      </c>
      <c r="J1426" s="109" t="s">
        <v>152</v>
      </c>
      <c r="K1426" s="98" t="s">
        <v>2388</v>
      </c>
      <c r="L1426" s="109" t="s">
        <v>154</v>
      </c>
      <c r="M1426" s="109" t="s">
        <v>5201</v>
      </c>
      <c r="N1426" s="109" t="s">
        <v>32</v>
      </c>
      <c r="O1426" s="109" t="s">
        <v>9339</v>
      </c>
      <c r="P1426" s="109" t="s">
        <v>760</v>
      </c>
      <c r="Q1426" s="109" t="s">
        <v>9340</v>
      </c>
      <c r="R1426" s="109" t="s">
        <v>100</v>
      </c>
      <c r="S1426" s="122" t="s">
        <v>5119</v>
      </c>
      <c r="T1426" s="31"/>
      <c r="U1426" s="109" t="str">
        <f t="shared" si="22"/>
        <v>39398: Coppin had a history of mental health issues. He couldn't have made his wish to die any clearer: summoning police, hiding and handling a black hairbrush like a weapon, taunting officers with "I have a gun" and "Let's do this", and the note in his pocket that said "Happyness iz death". NYPD obliged him with 10 fatal gunshot wounds. http://nypost.com/2007/11/13/hairbrush-kid-killed-by-cops/</v>
      </c>
      <c r="V1426" s="98"/>
      <c r="W1426" s="109">
        <v>1439.1</v>
      </c>
      <c r="X1426" s="109"/>
      <c r="Y1426" s="109"/>
      <c r="Z1426" s="109"/>
      <c r="AA1426" s="109"/>
      <c r="AB1426" s="109"/>
      <c r="AC1426" s="113"/>
      <c r="AD1426" s="12"/>
      <c r="AE1426" s="12"/>
      <c r="AF1426" s="12"/>
      <c r="AG1426" s="65"/>
    </row>
    <row r="1427" spans="1:33" ht="12">
      <c r="A1427" s="30">
        <v>41930</v>
      </c>
      <c r="B1427" s="109" t="s">
        <v>9341</v>
      </c>
      <c r="C1427" s="59">
        <v>32</v>
      </c>
      <c r="D1427" s="109" t="s">
        <v>23</v>
      </c>
      <c r="E1427" s="109" t="s">
        <v>82</v>
      </c>
      <c r="F1427" s="109"/>
      <c r="G1427" s="42">
        <v>40767</v>
      </c>
      <c r="H1427" s="109" t="s">
        <v>9342</v>
      </c>
      <c r="I1427" s="109" t="s">
        <v>4865</v>
      </c>
      <c r="J1427" s="109" t="s">
        <v>152</v>
      </c>
      <c r="K1427" s="98" t="s">
        <v>9343</v>
      </c>
      <c r="L1427" s="109" t="s">
        <v>4865</v>
      </c>
      <c r="M1427" s="109" t="s">
        <v>4867</v>
      </c>
      <c r="N1427" s="109" t="s">
        <v>32</v>
      </c>
      <c r="O1427" s="109" t="s">
        <v>9344</v>
      </c>
      <c r="P1427" s="109" t="s">
        <v>58</v>
      </c>
      <c r="Q1427" s="109" t="s">
        <v>9345</v>
      </c>
      <c r="R1427" s="109" t="s">
        <v>80</v>
      </c>
      <c r="S1427" s="122" t="s">
        <v>5119</v>
      </c>
      <c r="T1427" s="31"/>
      <c r="U1427" s="109" t="str">
        <f t="shared" si="22"/>
        <v>40767: Three local officers responding to a 4:30 p.m. "man with a gun" call found Rivera, who tried to leave the scene. According to the police narrative one of them caught Rivera's shirttail, and he went to pull a weapon. The three shot 14 times, striking the victim "at least" twice. Police later arrested Rivera's grieving sister as she tried to set up a memorial. http://www.fox23news.com/mostpopular/story/Police-Man-dead-after-police-involved-in-shooting/ILA19l2CCkKu_3vKY80B2Q.cspx</v>
      </c>
      <c r="V1427" s="98"/>
      <c r="W1427" s="109">
        <v>1440.1</v>
      </c>
      <c r="X1427" s="109"/>
      <c r="Y1427" s="109"/>
      <c r="Z1427" s="109"/>
      <c r="AA1427" s="109"/>
      <c r="AB1427" s="109"/>
      <c r="AC1427" s="113"/>
      <c r="AD1427" s="12"/>
      <c r="AE1427" s="12"/>
      <c r="AF1427" s="12"/>
      <c r="AG1427" s="65"/>
    </row>
    <row r="1428" spans="1:33" ht="12">
      <c r="A1428" s="30">
        <v>41930</v>
      </c>
      <c r="B1428" s="109" t="s">
        <v>9346</v>
      </c>
      <c r="C1428" s="59">
        <v>23</v>
      </c>
      <c r="D1428" s="109" t="s">
        <v>23</v>
      </c>
      <c r="E1428" s="109" t="s">
        <v>24</v>
      </c>
      <c r="F1428" s="109" t="s">
        <v>9347</v>
      </c>
      <c r="G1428" s="42">
        <v>39823</v>
      </c>
      <c r="H1428" s="109" t="s">
        <v>9348</v>
      </c>
      <c r="I1428" s="109" t="s">
        <v>9349</v>
      </c>
      <c r="J1428" s="109" t="s">
        <v>152</v>
      </c>
      <c r="K1428" s="98" t="s">
        <v>9350</v>
      </c>
      <c r="L1428" s="109" t="s">
        <v>6330</v>
      </c>
      <c r="M1428" s="109" t="s">
        <v>595</v>
      </c>
      <c r="N1428" s="109" t="s">
        <v>32</v>
      </c>
      <c r="O1428" s="109" t="s">
        <v>9351</v>
      </c>
      <c r="P1428" s="109" t="s">
        <v>58</v>
      </c>
      <c r="Q1428" s="109" t="s">
        <v>9352</v>
      </c>
      <c r="R1428" s="109" t="s">
        <v>80</v>
      </c>
      <c r="S1428" s="122" t="s">
        <v>5119</v>
      </c>
      <c r="T1428" s="31"/>
      <c r="U1428" s="109" t="str">
        <f t="shared" si="22"/>
        <v>39823: Brown was the passenger in a taxi pulled over on I-90 for speeding. During questioning Brown became restive and pulled an assault weapon out of a duffel bag and shot at least 28 rounds towards the state police car. He held off for about an hour but was shot in the head, lapsed into a coma, then died in the hospital days later. http://www.news10.com/story/11681228/police-release-details-on-i-90-shooting</v>
      </c>
      <c r="V1428" s="98"/>
      <c r="W1428" s="109">
        <v>1441.1</v>
      </c>
      <c r="X1428" s="109"/>
      <c r="Y1428" s="109"/>
      <c r="Z1428" s="109"/>
      <c r="AA1428" s="109"/>
      <c r="AB1428" s="109"/>
      <c r="AC1428" s="113"/>
      <c r="AD1428" s="12"/>
      <c r="AE1428" s="12"/>
      <c r="AF1428" s="12"/>
      <c r="AG1428" s="65"/>
    </row>
    <row r="1429" spans="1:33" ht="12">
      <c r="A1429" s="30">
        <v>41930</v>
      </c>
      <c r="B1429" s="109" t="s">
        <v>9353</v>
      </c>
      <c r="C1429" s="59">
        <v>37</v>
      </c>
      <c r="D1429" s="109" t="s">
        <v>23</v>
      </c>
      <c r="E1429" s="109" t="s">
        <v>24</v>
      </c>
      <c r="F1429" s="109" t="s">
        <v>9354</v>
      </c>
      <c r="G1429" s="42">
        <v>40610</v>
      </c>
      <c r="H1429" s="109" t="s">
        <v>9355</v>
      </c>
      <c r="I1429" s="109" t="s">
        <v>1474</v>
      </c>
      <c r="J1429" s="109" t="s">
        <v>152</v>
      </c>
      <c r="K1429" s="98" t="s">
        <v>9197</v>
      </c>
      <c r="L1429" s="109" t="s">
        <v>1474</v>
      </c>
      <c r="M1429" s="109" t="s">
        <v>5201</v>
      </c>
      <c r="N1429" s="109" t="s">
        <v>1818</v>
      </c>
      <c r="O1429" s="109" t="s">
        <v>9356</v>
      </c>
      <c r="P1429" s="109" t="s">
        <v>760</v>
      </c>
      <c r="Q1429" s="109" t="s">
        <v>9357</v>
      </c>
      <c r="R1429" s="109" t="s">
        <v>80</v>
      </c>
      <c r="S1429" s="122" t="s">
        <v>5119</v>
      </c>
      <c r="T1429" s="31"/>
      <c r="U1429" s="109" t="str">
        <f t="shared" si="22"/>
        <v>40610: Yarborough, an asthmatic 300-lbs ex-con, was being questioned by police for a nearby street brawl he had no part of. Officers pepper-sprayed him when he reached for his inhaler, reportedly ignored his pleas for help breathing. He died of acute bronchial asthma on the street, his death ruled as homicide. http://www.nydailynews.com/news/crime/bronx-ex-con-fatal-asthma-attack-pepper-spray-ruled-homicide-charges-eyed-cops-article-1.161900</v>
      </c>
      <c r="V1429" s="98"/>
      <c r="W1429" s="109">
        <v>1442.1</v>
      </c>
      <c r="X1429" s="109"/>
      <c r="Y1429" s="109"/>
      <c r="Z1429" s="109"/>
      <c r="AA1429" s="109"/>
      <c r="AB1429" s="109"/>
      <c r="AC1429" s="113"/>
      <c r="AD1429" s="12"/>
      <c r="AE1429" s="12"/>
      <c r="AF1429" s="12"/>
      <c r="AG1429" s="65"/>
    </row>
    <row r="1430" spans="1:33" ht="12">
      <c r="A1430" s="30">
        <v>41930</v>
      </c>
      <c r="B1430" s="109" t="s">
        <v>9358</v>
      </c>
      <c r="C1430" s="59">
        <v>32</v>
      </c>
      <c r="D1430" s="109" t="s">
        <v>23</v>
      </c>
      <c r="E1430" s="109" t="s">
        <v>24</v>
      </c>
      <c r="F1430" s="109" t="s">
        <v>9359</v>
      </c>
      <c r="G1430" s="42">
        <v>41716</v>
      </c>
      <c r="H1430" s="109" t="s">
        <v>9360</v>
      </c>
      <c r="I1430" s="109" t="s">
        <v>7442</v>
      </c>
      <c r="J1430" s="109" t="s">
        <v>250</v>
      </c>
      <c r="K1430" s="98" t="s">
        <v>7443</v>
      </c>
      <c r="L1430" s="109" t="s">
        <v>7444</v>
      </c>
      <c r="M1430" s="109" t="s">
        <v>9361</v>
      </c>
      <c r="N1430" s="109" t="s">
        <v>32</v>
      </c>
      <c r="O1430" s="109" t="s">
        <v>9362</v>
      </c>
      <c r="P1430" s="109" t="s">
        <v>760</v>
      </c>
      <c r="Q1430" s="109" t="s">
        <v>9363</v>
      </c>
      <c r="R1430" s="109" t="s">
        <v>80</v>
      </c>
      <c r="S1430" s="122" t="s">
        <v>5119</v>
      </c>
      <c r="T1430" s="31"/>
      <c r="U1430" s="109" t="str">
        <f t="shared" si="22"/>
        <v>41716: 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 http://www.wbaltv.com/news/man-killed-during-incident-at-md-state-police-barracks/25051400</v>
      </c>
      <c r="V1430" s="98"/>
      <c r="W1430" s="109">
        <v>1443.1</v>
      </c>
      <c r="X1430" s="109"/>
      <c r="Y1430" s="109"/>
      <c r="Z1430" s="109"/>
      <c r="AA1430" s="109"/>
      <c r="AB1430" s="109"/>
      <c r="AC1430" s="113"/>
      <c r="AD1430" s="12"/>
      <c r="AE1430" s="12"/>
      <c r="AF1430" s="12"/>
      <c r="AG1430" s="65"/>
    </row>
    <row r="1431" spans="1:33" ht="12">
      <c r="A1431" s="30">
        <v>41930</v>
      </c>
      <c r="B1431" s="109" t="s">
        <v>9364</v>
      </c>
      <c r="C1431" s="59">
        <v>27</v>
      </c>
      <c r="D1431" s="109" t="s">
        <v>23</v>
      </c>
      <c r="E1431" s="109" t="s">
        <v>82</v>
      </c>
      <c r="F1431" s="109"/>
      <c r="G1431" s="42">
        <v>36731</v>
      </c>
      <c r="H1431" s="109" t="s">
        <v>9365</v>
      </c>
      <c r="I1431" s="109" t="s">
        <v>9366</v>
      </c>
      <c r="J1431" s="109" t="s">
        <v>328</v>
      </c>
      <c r="K1431" s="98" t="s">
        <v>9367</v>
      </c>
      <c r="L1431" s="109" t="s">
        <v>9368</v>
      </c>
      <c r="M1431" s="109" t="s">
        <v>9369</v>
      </c>
      <c r="N1431" s="109" t="s">
        <v>32</v>
      </c>
      <c r="O1431" s="109" t="s">
        <v>9370</v>
      </c>
      <c r="P1431" s="109" t="s">
        <v>157</v>
      </c>
      <c r="Q1431" s="109" t="s">
        <v>9371</v>
      </c>
      <c r="R1431" s="109" t="s">
        <v>80</v>
      </c>
      <c r="S1431" s="122" t="s">
        <v>5119</v>
      </c>
      <c r="T1431" s="31"/>
      <c r="U1431" s="109" t="str">
        <f t="shared" si="22"/>
        <v>36731: Mentally disabled Smith drove away from a gas station without paying, as he'd done many times before (always returning to pay later). This time a call when out, many jurisdictions responded and located Smith on the interstate, gathered around his 10-year-old Cadillac, and shot out his tires as he attempted to get away. One local officer fatally shot him in the back instead. He was found not guilty of 1st and 2nd degree murder. The family reached a settlement of $675K. http://articles.chicagotribune.com/2000-08-04/news/0008040380_1_fatal-shooting-police-patrol-cars-police-chase</v>
      </c>
      <c r="V1431" s="98"/>
      <c r="W1431" s="109">
        <v>1444.1</v>
      </c>
      <c r="X1431" s="109"/>
      <c r="Y1431" s="109"/>
      <c r="Z1431" s="109"/>
      <c r="AA1431" s="109"/>
      <c r="AB1431" s="109"/>
      <c r="AC1431" s="113"/>
      <c r="AD1431" s="12"/>
      <c r="AE1431" s="12"/>
      <c r="AF1431" s="12"/>
      <c r="AG1431" s="65"/>
    </row>
    <row r="1432" spans="1:33" ht="12">
      <c r="A1432" s="30">
        <v>41930</v>
      </c>
      <c r="B1432" s="109" t="s">
        <v>9372</v>
      </c>
      <c r="C1432" s="59">
        <v>26</v>
      </c>
      <c r="D1432" s="109" t="s">
        <v>23</v>
      </c>
      <c r="E1432" s="109" t="s">
        <v>82</v>
      </c>
      <c r="F1432" s="109"/>
      <c r="G1432" s="42">
        <v>37923</v>
      </c>
      <c r="H1432" s="109" t="s">
        <v>9373</v>
      </c>
      <c r="I1432" s="109" t="s">
        <v>151</v>
      </c>
      <c r="J1432" s="109" t="s">
        <v>152</v>
      </c>
      <c r="K1432" s="98" t="s">
        <v>5416</v>
      </c>
      <c r="L1432" s="109" t="s">
        <v>154</v>
      </c>
      <c r="M1432" s="109" t="s">
        <v>5201</v>
      </c>
      <c r="N1432" s="109" t="s">
        <v>32</v>
      </c>
      <c r="O1432" s="109" t="s">
        <v>9374</v>
      </c>
      <c r="P1432" s="109" t="s">
        <v>58</v>
      </c>
      <c r="Q1432" s="109" t="s">
        <v>9375</v>
      </c>
      <c r="R1432" s="109" t="s">
        <v>80</v>
      </c>
      <c r="S1432" s="122" t="s">
        <v>5119</v>
      </c>
      <c r="T1432" s="31"/>
      <c r="U1432" s="109" t="str">
        <f t="shared" si="22"/>
        <v>37923: Powell was shot to death by NYPD in a running firefight down five city blocks, involving him and his accomplice, a drug dealer they'd just robbed, a livery cab driver, and multiple officers. Two officers were wounded, once seriously, and the cab driver wounded in the back. http://www.nydailynews.com/archives/news/shot-heroic-tale-sergeant-slugs-refused-die-article-1.516159</v>
      </c>
      <c r="V1432" s="98"/>
      <c r="W1432" s="109">
        <v>1445.1</v>
      </c>
      <c r="X1432" s="109"/>
      <c r="Y1432" s="109"/>
      <c r="Z1432" s="109"/>
      <c r="AA1432" s="109"/>
      <c r="AB1432" s="109"/>
      <c r="AC1432" s="113"/>
      <c r="AD1432" s="12"/>
      <c r="AE1432" s="12"/>
      <c r="AF1432" s="12"/>
      <c r="AG1432" s="65"/>
    </row>
    <row r="1433" spans="1:33" ht="12">
      <c r="A1433" s="30">
        <v>41930</v>
      </c>
      <c r="B1433" s="109" t="s">
        <v>9376</v>
      </c>
      <c r="C1433" s="59">
        <v>28</v>
      </c>
      <c r="D1433" s="109" t="s">
        <v>23</v>
      </c>
      <c r="E1433" s="109" t="s">
        <v>82</v>
      </c>
      <c r="F1433" s="109"/>
      <c r="G1433" s="42">
        <v>41417</v>
      </c>
      <c r="H1433" s="109" t="s">
        <v>9377</v>
      </c>
      <c r="I1433" s="109" t="s">
        <v>151</v>
      </c>
      <c r="J1433" s="109" t="s">
        <v>152</v>
      </c>
      <c r="K1433" s="98" t="s">
        <v>9378</v>
      </c>
      <c r="L1433" s="109" t="s">
        <v>154</v>
      </c>
      <c r="M1433" s="109" t="s">
        <v>5201</v>
      </c>
      <c r="N1433" s="109" t="s">
        <v>32</v>
      </c>
      <c r="O1433" s="109" t="s">
        <v>9379</v>
      </c>
      <c r="P1433" s="109" t="s">
        <v>760</v>
      </c>
      <c r="Q1433" s="109" t="s">
        <v>9380</v>
      </c>
      <c r="R1433" s="109" t="s">
        <v>100</v>
      </c>
      <c r="S1433" s="122" t="s">
        <v>5119</v>
      </c>
      <c r="T1433" s="31"/>
      <c r="U1433" s="109" t="str">
        <f t="shared" si="22"/>
        <v>41417: A "crazed" Alexandre stabbed his roommate while they were watching a Knicks game, then cursed at and lunged towards responding officers with the same bloodstained knife. Police fired nine shots. Eight of them fatally struck him. http://www.nydailynews.com/new-york/brooklyn/crazed-brooklyn-man-shot-cops-bad-mouthed-article-1.1297528</v>
      </c>
      <c r="V1433" s="98"/>
      <c r="W1433" s="109">
        <v>1446.1</v>
      </c>
      <c r="X1433" s="109"/>
      <c r="Y1433" s="109"/>
      <c r="Z1433" s="109"/>
      <c r="AA1433" s="109"/>
      <c r="AB1433" s="109"/>
      <c r="AC1433" s="113"/>
      <c r="AD1433" s="12"/>
      <c r="AE1433" s="12"/>
      <c r="AF1433" s="12"/>
      <c r="AG1433" s="65"/>
    </row>
    <row r="1434" spans="1:33" ht="12">
      <c r="A1434" s="30">
        <v>41930</v>
      </c>
      <c r="B1434" s="109" t="s">
        <v>9381</v>
      </c>
      <c r="C1434" s="59">
        <v>43</v>
      </c>
      <c r="D1434" s="109" t="s">
        <v>23</v>
      </c>
      <c r="E1434" s="109" t="s">
        <v>82</v>
      </c>
      <c r="F1434" s="109" t="s">
        <v>9382</v>
      </c>
      <c r="G1434" s="42">
        <v>40792</v>
      </c>
      <c r="H1434" s="109" t="s">
        <v>9383</v>
      </c>
      <c r="I1434" s="109" t="s">
        <v>1479</v>
      </c>
      <c r="J1434" s="109" t="s">
        <v>152</v>
      </c>
      <c r="K1434" s="98" t="s">
        <v>9384</v>
      </c>
      <c r="L1434" s="109" t="s">
        <v>1481</v>
      </c>
      <c r="M1434" s="109" t="s">
        <v>5201</v>
      </c>
      <c r="N1434" s="109" t="s">
        <v>32</v>
      </c>
      <c r="O1434" s="109" t="s">
        <v>9385</v>
      </c>
      <c r="P1434" s="109" t="s">
        <v>760</v>
      </c>
      <c r="Q1434" s="109" t="s">
        <v>9386</v>
      </c>
      <c r="R1434" s="109" t="s">
        <v>80</v>
      </c>
      <c r="S1434" s="122" t="s">
        <v>5119</v>
      </c>
      <c r="T1434" s="31"/>
      <c r="U1434" s="109" t="str">
        <f t="shared" si="22"/>
        <v>40792: Former professional wrestler Collado came to the assistance of a friend who he thought was being robbed, putting his assailant in a chokehold. That assailant was an undercover NYPD detective who shot Collado in the stomach. He died 12 hours later. Collado's niece came to provide medical assistance and was arrested for obstruction. http://www.nydailynews.com/news/crime/pro-wrestler-john-collado-shot-nypd-cops-dies-family-plans-sue-article-1.957065</v>
      </c>
      <c r="V1434" s="98"/>
      <c r="W1434" s="109">
        <v>1447.1</v>
      </c>
      <c r="X1434" s="109"/>
      <c r="Y1434" s="109"/>
      <c r="Z1434" s="109"/>
      <c r="AA1434" s="109"/>
      <c r="AB1434" s="109"/>
      <c r="AC1434" s="113"/>
      <c r="AD1434" s="12"/>
      <c r="AE1434" s="12"/>
      <c r="AF1434" s="12"/>
      <c r="AG1434" s="65"/>
    </row>
    <row r="1435" spans="1:33" ht="12">
      <c r="A1435" s="30">
        <v>41930</v>
      </c>
      <c r="B1435" s="109" t="s">
        <v>9387</v>
      </c>
      <c r="C1435" s="59">
        <v>27</v>
      </c>
      <c r="D1435" s="109" t="s">
        <v>91</v>
      </c>
      <c r="E1435" s="109" t="s">
        <v>173</v>
      </c>
      <c r="F1435" s="109"/>
      <c r="G1435" s="42">
        <v>36839</v>
      </c>
      <c r="H1435" s="109" t="s">
        <v>9388</v>
      </c>
      <c r="I1435" s="109" t="s">
        <v>2164</v>
      </c>
      <c r="J1435" s="109" t="s">
        <v>124</v>
      </c>
      <c r="K1435" s="98" t="s">
        <v>9389</v>
      </c>
      <c r="L1435" s="109" t="s">
        <v>126</v>
      </c>
      <c r="M1435" s="109" t="s">
        <v>2166</v>
      </c>
      <c r="N1435" s="109" t="s">
        <v>32</v>
      </c>
      <c r="O1435" s="109" t="s">
        <v>9390</v>
      </c>
      <c r="P1435" s="109" t="s">
        <v>760</v>
      </c>
      <c r="Q1435" s="109" t="s">
        <v>9391</v>
      </c>
      <c r="R1435" s="109" t="s">
        <v>80</v>
      </c>
      <c r="S1435" s="122" t="s">
        <v>5119</v>
      </c>
      <c r="T1435" s="31"/>
      <c r="U1435" s="109" t="str">
        <f t="shared" si="22"/>
        <v>36839: Martinez was approached in her car, in a park, by officers drawn by her unlicensed vehicle. On determining she was listed as a missing person, Martinez fled on the Des Moines-Kent road. She met stopped traffic, drove on the shoulder, was boxed in by patrol cars, emerged pointing a gun, and was shot to death. Reportedly her twin sister had died violently in a police chase years prior and she'd expressed a macabre wish to die the same way. http://community.seattletimes.nwsource.com/archive/?date=20001111&amp;slug=TTEJ2A8I3</v>
      </c>
      <c r="V1435" s="98"/>
      <c r="W1435" s="109">
        <v>1448.1</v>
      </c>
      <c r="X1435" s="109"/>
      <c r="Y1435" s="109"/>
      <c r="Z1435" s="109"/>
      <c r="AA1435" s="109"/>
      <c r="AB1435" s="109"/>
      <c r="AC1435" s="113"/>
      <c r="AD1435" s="12"/>
      <c r="AE1435" s="12"/>
      <c r="AF1435" s="12"/>
      <c r="AG1435" s="65"/>
    </row>
    <row r="1436" spans="1:33" ht="12">
      <c r="A1436" s="30">
        <v>41931</v>
      </c>
      <c r="B1436" s="109" t="s">
        <v>4728</v>
      </c>
      <c r="C1436" s="59">
        <v>50</v>
      </c>
      <c r="D1436" s="109" t="s">
        <v>23</v>
      </c>
      <c r="E1436" s="109" t="s">
        <v>173</v>
      </c>
      <c r="F1436" s="109"/>
      <c r="G1436" s="42">
        <v>41748</v>
      </c>
      <c r="H1436" s="109" t="s">
        <v>9392</v>
      </c>
      <c r="I1436" s="109" t="s">
        <v>515</v>
      </c>
      <c r="J1436" s="109" t="s">
        <v>85</v>
      </c>
      <c r="K1436" s="98" t="s">
        <v>7910</v>
      </c>
      <c r="L1436" s="109" t="s">
        <v>515</v>
      </c>
      <c r="M1436" s="109" t="s">
        <v>9393</v>
      </c>
      <c r="N1436" s="109" t="s">
        <v>32</v>
      </c>
      <c r="O1436" s="109" t="s">
        <v>9394</v>
      </c>
      <c r="P1436" s="109" t="s">
        <v>760</v>
      </c>
      <c r="Q1436" s="109" t="s">
        <v>9395</v>
      </c>
      <c r="R1436" s="109" t="s">
        <v>36</v>
      </c>
      <c r="S1436" s="122" t="s">
        <v>9396</v>
      </c>
      <c r="T1436" s="31"/>
      <c r="U1436" s="109" t="str">
        <f t="shared" si="22"/>
        <v>41748: 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 http://abc30.com/archive/9509552/</v>
      </c>
      <c r="V1436" s="98"/>
      <c r="W1436" s="109">
        <v>1449.1</v>
      </c>
      <c r="X1436" s="109"/>
      <c r="Y1436" s="109"/>
      <c r="Z1436" s="109"/>
      <c r="AA1436" s="109"/>
      <c r="AB1436" s="109"/>
      <c r="AC1436" s="113"/>
      <c r="AD1436" s="12"/>
      <c r="AE1436" s="12"/>
      <c r="AF1436" s="12"/>
      <c r="AG1436" s="65"/>
    </row>
    <row r="1437" spans="1:33" ht="12">
      <c r="A1437" s="30">
        <v>41931</v>
      </c>
      <c r="B1437" s="109" t="s">
        <v>9397</v>
      </c>
      <c r="C1437" s="59">
        <v>52</v>
      </c>
      <c r="D1437" s="109" t="s">
        <v>23</v>
      </c>
      <c r="E1437" s="109" t="s">
        <v>82</v>
      </c>
      <c r="F1437" s="109"/>
      <c r="G1437" s="42">
        <v>41745</v>
      </c>
      <c r="H1437" s="109" t="s">
        <v>9398</v>
      </c>
      <c r="I1437" s="109" t="s">
        <v>8028</v>
      </c>
      <c r="J1437" s="109" t="s">
        <v>439</v>
      </c>
      <c r="K1437" s="98" t="s">
        <v>9399</v>
      </c>
      <c r="L1437" s="109" t="s">
        <v>8028</v>
      </c>
      <c r="M1437" s="109" t="s">
        <v>9400</v>
      </c>
      <c r="N1437" s="109" t="s">
        <v>32</v>
      </c>
      <c r="O1437" s="109" t="s">
        <v>9401</v>
      </c>
      <c r="P1437" s="109" t="s">
        <v>760</v>
      </c>
      <c r="Q1437" s="109" t="s">
        <v>9402</v>
      </c>
      <c r="R1437" s="109" t="s">
        <v>36</v>
      </c>
      <c r="S1437" s="122" t="s">
        <v>9403</v>
      </c>
      <c r="T1437" s="31"/>
      <c r="U1437" s="109" t="str">
        <f t="shared" si="22"/>
        <v>41745: 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http://www.ksdk.com/story/news/crime/2014/04/16/clark-court-st-charles-shooting/7807685/</v>
      </c>
      <c r="V1437" s="98"/>
      <c r="W1437" s="109">
        <v>1450.1</v>
      </c>
      <c r="X1437" s="109"/>
      <c r="Y1437" s="109"/>
      <c r="Z1437" s="109"/>
      <c r="AA1437" s="109"/>
      <c r="AB1437" s="109"/>
      <c r="AC1437" s="113"/>
      <c r="AD1437" s="12"/>
      <c r="AE1437" s="12"/>
      <c r="AF1437" s="12"/>
      <c r="AG1437" s="65"/>
    </row>
    <row r="1438" spans="1:33" ht="12">
      <c r="A1438" s="30">
        <v>41931</v>
      </c>
      <c r="B1438" s="109" t="s">
        <v>9404</v>
      </c>
      <c r="C1438" s="59">
        <v>25</v>
      </c>
      <c r="D1438" s="109" t="s">
        <v>23</v>
      </c>
      <c r="E1438" s="109" t="s">
        <v>82</v>
      </c>
      <c r="F1438" s="109" t="s">
        <v>9405</v>
      </c>
      <c r="G1438" s="42">
        <v>41746</v>
      </c>
      <c r="H1438" s="109" t="s">
        <v>9406</v>
      </c>
      <c r="I1438" s="109" t="s">
        <v>9407</v>
      </c>
      <c r="J1438" s="109" t="s">
        <v>2311</v>
      </c>
      <c r="K1438" s="98" t="s">
        <v>9408</v>
      </c>
      <c r="L1438" s="109" t="s">
        <v>9409</v>
      </c>
      <c r="M1438" s="109" t="s">
        <v>9410</v>
      </c>
      <c r="N1438" s="109" t="s">
        <v>32</v>
      </c>
      <c r="O1438" s="109" t="s">
        <v>9411</v>
      </c>
      <c r="P1438" s="109" t="s">
        <v>760</v>
      </c>
      <c r="Q1438" s="109" t="s">
        <v>9412</v>
      </c>
      <c r="R1438" s="109" t="s">
        <v>100</v>
      </c>
      <c r="S1438" s="122" t="s">
        <v>9413</v>
      </c>
      <c r="T1438" s="31"/>
      <c r="U1438" s="109" t="str">
        <f t="shared" si="22"/>
        <v>41746: 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 http://globegazette.com/news/local/latimer-native-killed-in-standoff-with-officers/article_0b0a7f83-0698-5ab4-8c5c-243e1899ece1.html</v>
      </c>
      <c r="V1438" s="98"/>
      <c r="W1438" s="109">
        <v>1451.1</v>
      </c>
      <c r="X1438" s="109"/>
      <c r="Y1438" s="109"/>
      <c r="Z1438" s="109"/>
      <c r="AA1438" s="109"/>
      <c r="AB1438" s="109"/>
      <c r="AC1438" s="113"/>
      <c r="AD1438" s="12"/>
      <c r="AE1438" s="12"/>
      <c r="AF1438" s="12"/>
      <c r="AG1438" s="65"/>
    </row>
    <row r="1439" spans="1:33" ht="12">
      <c r="A1439" s="30">
        <v>41931</v>
      </c>
      <c r="B1439" s="109" t="s">
        <v>9414</v>
      </c>
      <c r="C1439" s="59">
        <v>35</v>
      </c>
      <c r="D1439" s="109" t="s">
        <v>23</v>
      </c>
      <c r="E1439" s="109" t="s">
        <v>82</v>
      </c>
      <c r="F1439" s="109" t="s">
        <v>9415</v>
      </c>
      <c r="G1439" s="42">
        <v>41746</v>
      </c>
      <c r="H1439" s="109" t="s">
        <v>9416</v>
      </c>
      <c r="I1439" s="109" t="s">
        <v>194</v>
      </c>
      <c r="J1439" s="109" t="s">
        <v>195</v>
      </c>
      <c r="K1439" s="98" t="s">
        <v>9417</v>
      </c>
      <c r="L1439" s="109" t="s">
        <v>197</v>
      </c>
      <c r="M1439" s="109" t="s">
        <v>834</v>
      </c>
      <c r="N1439" s="109" t="s">
        <v>32</v>
      </c>
      <c r="O1439" s="109" t="s">
        <v>9418</v>
      </c>
      <c r="P1439" s="109" t="s">
        <v>760</v>
      </c>
      <c r="Q1439" s="109" t="s">
        <v>9419</v>
      </c>
      <c r="R1439" s="109" t="s">
        <v>80</v>
      </c>
      <c r="S1439" s="122" t="s">
        <v>9420</v>
      </c>
      <c r="T1439" s="31"/>
      <c r="U1439" s="109" t="str">
        <f t="shared" si="22"/>
        <v>41746: 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 http://tucson.com/news/blogs/police-beat/bank-robbery-suspect-killed-by-tucson-police-was-a-california/article_4983d03c-20a5-5f66-ad9f-995290c857d9.html</v>
      </c>
      <c r="V1439" s="98"/>
      <c r="W1439" s="109">
        <v>1452.1</v>
      </c>
      <c r="X1439" s="109"/>
      <c r="Y1439" s="109"/>
      <c r="Z1439" s="109"/>
      <c r="AA1439" s="109"/>
      <c r="AB1439" s="109"/>
      <c r="AC1439" s="113"/>
      <c r="AD1439" s="12"/>
      <c r="AE1439" s="12"/>
      <c r="AF1439" s="12"/>
      <c r="AG1439" s="65"/>
    </row>
    <row r="1440" spans="1:33" ht="12">
      <c r="A1440" s="30">
        <v>41931</v>
      </c>
      <c r="B1440" s="109" t="s">
        <v>9421</v>
      </c>
      <c r="C1440" s="59">
        <v>57</v>
      </c>
      <c r="D1440" s="109" t="s">
        <v>23</v>
      </c>
      <c r="E1440" s="109" t="s">
        <v>82</v>
      </c>
      <c r="F1440" s="109"/>
      <c r="G1440" s="42">
        <v>41746</v>
      </c>
      <c r="H1440" s="109" t="s">
        <v>9422</v>
      </c>
      <c r="I1440" s="109" t="s">
        <v>9423</v>
      </c>
      <c r="J1440" s="109" t="s">
        <v>213</v>
      </c>
      <c r="K1440" s="98" t="s">
        <v>9424</v>
      </c>
      <c r="L1440" s="109" t="s">
        <v>243</v>
      </c>
      <c r="M1440" s="109" t="s">
        <v>9425</v>
      </c>
      <c r="N1440" s="109" t="s">
        <v>32</v>
      </c>
      <c r="O1440" s="109" t="s">
        <v>9426</v>
      </c>
      <c r="P1440" s="109" t="s">
        <v>760</v>
      </c>
      <c r="Q1440" s="109" t="s">
        <v>9427</v>
      </c>
      <c r="R1440" s="109" t="s">
        <v>100</v>
      </c>
      <c r="S1440" s="122" t="s">
        <v>9428</v>
      </c>
      <c r="T1440" s="31"/>
      <c r="U1440" s="109" t="str">
        <f t="shared" si="22"/>
        <v>41746: 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 http://www.wfaa.com/news/local/Grapevine-police-Suicidal-man-fatally-shot-after-he-fired-on-officers-255705531.html</v>
      </c>
      <c r="V1440" s="98"/>
      <c r="W1440" s="109">
        <v>1453.1</v>
      </c>
      <c r="X1440" s="109"/>
      <c r="Y1440" s="109"/>
      <c r="Z1440" s="109"/>
      <c r="AA1440" s="109"/>
      <c r="AB1440" s="109"/>
      <c r="AC1440" s="113"/>
      <c r="AD1440" s="12"/>
      <c r="AE1440" s="12"/>
      <c r="AF1440" s="12"/>
      <c r="AG1440" s="65"/>
    </row>
    <row r="1441" spans="1:33" ht="12">
      <c r="A1441" s="30">
        <v>41931</v>
      </c>
      <c r="B1441" s="109" t="s">
        <v>9429</v>
      </c>
      <c r="C1441" s="59">
        <v>42</v>
      </c>
      <c r="D1441" s="109" t="s">
        <v>91</v>
      </c>
      <c r="E1441" s="109" t="s">
        <v>40</v>
      </c>
      <c r="F1441" s="109" t="s">
        <v>9430</v>
      </c>
      <c r="G1441" s="42">
        <v>41746</v>
      </c>
      <c r="H1441" s="109" t="s">
        <v>9431</v>
      </c>
      <c r="I1441" s="109" t="s">
        <v>232</v>
      </c>
      <c r="J1441" s="109" t="s">
        <v>233</v>
      </c>
      <c r="K1441" s="98" t="s">
        <v>9432</v>
      </c>
      <c r="L1441" s="109" t="s">
        <v>235</v>
      </c>
      <c r="M1441" s="109" t="s">
        <v>5675</v>
      </c>
      <c r="N1441" s="109" t="s">
        <v>32</v>
      </c>
      <c r="O1441" s="109" t="s">
        <v>9433</v>
      </c>
      <c r="P1441" s="109" t="s">
        <v>760</v>
      </c>
      <c r="Q1441" s="109" t="s">
        <v>9434</v>
      </c>
      <c r="R1441" s="109" t="s">
        <v>36</v>
      </c>
      <c r="S1441" s="122" t="s">
        <v>9435</v>
      </c>
      <c r="T1441" s="31"/>
      <c r="U1441" s="109" t="str">
        <f t="shared" si="22"/>
        <v>41746: 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 http://www.theindychannel.com/news/local-news/husband-wife-police-officers-killed-in-apparent-murder-suicide</v>
      </c>
      <c r="V1441" s="98"/>
      <c r="W1441" s="109">
        <v>1454.1</v>
      </c>
      <c r="X1441" s="109"/>
      <c r="Y1441" s="109"/>
      <c r="Z1441" s="109"/>
      <c r="AA1441" s="109"/>
      <c r="AB1441" s="109"/>
      <c r="AC1441" s="113"/>
      <c r="AD1441" s="12"/>
      <c r="AE1441" s="12"/>
      <c r="AF1441" s="12"/>
      <c r="AG1441" s="65"/>
    </row>
    <row r="1442" spans="1:33" ht="12">
      <c r="A1442" s="30">
        <v>41931</v>
      </c>
      <c r="B1442" s="109" t="s">
        <v>9436</v>
      </c>
      <c r="C1442" s="59">
        <v>44</v>
      </c>
      <c r="D1442" s="109" t="s">
        <v>91</v>
      </c>
      <c r="E1442" s="109" t="s">
        <v>173</v>
      </c>
      <c r="F1442" s="109" t="s">
        <v>9437</v>
      </c>
      <c r="G1442" s="42">
        <v>41730</v>
      </c>
      <c r="H1442" s="109" t="s">
        <v>9438</v>
      </c>
      <c r="I1442" s="109" t="s">
        <v>4305</v>
      </c>
      <c r="J1442" s="109" t="s">
        <v>1033</v>
      </c>
      <c r="K1442" s="98" t="s">
        <v>4182</v>
      </c>
      <c r="L1442" s="109" t="s">
        <v>1548</v>
      </c>
      <c r="M1442" s="109" t="s">
        <v>9439</v>
      </c>
      <c r="N1442" s="109" t="s">
        <v>314</v>
      </c>
      <c r="O1442" s="109" t="s">
        <v>9440</v>
      </c>
      <c r="P1442" s="109" t="s">
        <v>157</v>
      </c>
      <c r="Q1442" s="109" t="s">
        <v>9441</v>
      </c>
      <c r="R1442" s="109" t="s">
        <v>80</v>
      </c>
      <c r="S1442" s="122" t="s">
        <v>9442</v>
      </c>
      <c r="T1442" s="31"/>
      <c r="U1442" s="109" t="str">
        <f t="shared" si="22"/>
        <v>41730: Doña Ana County Sheriff's deputy Eden Terrazas was responding to a call related to a missing child case. She was following a car on Interstate 10, driving 114 mph as she approached the curve in N.M. 192, near Sequoia Road. Terrazas lost control, crossed the opposite traffic lane and hit Natividad Nuñez who was walking in the dirt shoulder. http://www.lcsun-news.com/las_cruces-news/ci_25587778/sheriffs-deputy-faces-vehicular-homicide-charge-death-mesquite</v>
      </c>
      <c r="V1442" s="98"/>
      <c r="W1442" s="109">
        <v>1455.1</v>
      </c>
      <c r="X1442" s="109"/>
      <c r="Y1442" s="109"/>
      <c r="Z1442" s="109"/>
      <c r="AA1442" s="109"/>
      <c r="AB1442" s="109"/>
      <c r="AC1442" s="113"/>
      <c r="AD1442" s="12"/>
      <c r="AE1442" s="12"/>
      <c r="AF1442" s="12"/>
      <c r="AG1442" s="65"/>
    </row>
    <row r="1443" spans="1:33" ht="12">
      <c r="A1443" s="30">
        <v>41931</v>
      </c>
      <c r="B1443" s="109" t="s">
        <v>9443</v>
      </c>
      <c r="C1443" s="59">
        <v>18</v>
      </c>
      <c r="D1443" s="109" t="s">
        <v>91</v>
      </c>
      <c r="E1443" s="109" t="s">
        <v>82</v>
      </c>
      <c r="F1443" s="109"/>
      <c r="G1443" s="42">
        <v>41748</v>
      </c>
      <c r="H1443" s="109" t="s">
        <v>9444</v>
      </c>
      <c r="I1443" s="109" t="s">
        <v>5193</v>
      </c>
      <c r="J1443" s="109" t="s">
        <v>482</v>
      </c>
      <c r="K1443" s="98" t="s">
        <v>9445</v>
      </c>
      <c r="L1443" s="109" t="s">
        <v>5193</v>
      </c>
      <c r="M1443" s="109" t="s">
        <v>9446</v>
      </c>
      <c r="N1443" s="109" t="s">
        <v>32</v>
      </c>
      <c r="O1443" s="109" t="s">
        <v>9447</v>
      </c>
      <c r="P1443" s="109" t="s">
        <v>760</v>
      </c>
      <c r="Q1443" s="109" t="s">
        <v>9448</v>
      </c>
      <c r="R1443" s="109" t="s">
        <v>80</v>
      </c>
      <c r="S1443" s="122" t="s">
        <v>9449</v>
      </c>
      <c r="T1443" s="31"/>
      <c r="U1443" s="109" t="str">
        <f t="shared" si="22"/>
        <v>41748: Sandoval-Jiminez was in the back seat of a car fleeing a robbery. The robbers entered a restaurant ans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 http://www.tulsaworld.com/homepagelatest/woman-dead-man-shot-by-tulsa-authorities-after-stores-robbed/article_3f937860-c7c5-11e3-aa7f-0017a43b2370.html</v>
      </c>
      <c r="V1443" s="98"/>
      <c r="W1443" s="109">
        <v>1456.1</v>
      </c>
      <c r="X1443" s="109"/>
      <c r="Y1443" s="109"/>
      <c r="Z1443" s="109"/>
      <c r="AA1443" s="109"/>
      <c r="AB1443" s="109"/>
      <c r="AC1443" s="113"/>
      <c r="AD1443" s="12"/>
      <c r="AE1443" s="12"/>
      <c r="AF1443" s="12"/>
      <c r="AG1443" s="65"/>
    </row>
    <row r="1444" spans="1:33" ht="12">
      <c r="A1444" s="30">
        <v>41931</v>
      </c>
      <c r="B1444" s="109" t="s">
        <v>9450</v>
      </c>
      <c r="C1444" s="59">
        <v>20</v>
      </c>
      <c r="D1444" s="109" t="s">
        <v>23</v>
      </c>
      <c r="E1444" s="109" t="s">
        <v>40</v>
      </c>
      <c r="F1444" s="109" t="s">
        <v>9451</v>
      </c>
      <c r="G1444" s="42">
        <v>41749</v>
      </c>
      <c r="H1444" s="109" t="s">
        <v>9452</v>
      </c>
      <c r="I1444" s="109" t="s">
        <v>9453</v>
      </c>
      <c r="J1444" s="109" t="s">
        <v>213</v>
      </c>
      <c r="K1444" s="98" t="s">
        <v>9454</v>
      </c>
      <c r="L1444" s="109" t="s">
        <v>9453</v>
      </c>
      <c r="M1444" s="109" t="s">
        <v>9455</v>
      </c>
      <c r="N1444" s="109" t="s">
        <v>32</v>
      </c>
      <c r="O1444" s="109" t="s">
        <v>9456</v>
      </c>
      <c r="P1444" s="109" t="s">
        <v>760</v>
      </c>
      <c r="Q1444" s="109" t="s">
        <v>9457</v>
      </c>
      <c r="R1444" s="109" t="s">
        <v>80</v>
      </c>
      <c r="S1444" s="122" t="s">
        <v>9458</v>
      </c>
      <c r="T1444" s="31"/>
      <c r="U1444" s="109" t="str">
        <f t="shared" si="22"/>
        <v>41749: It started as a routine traffic stop. Trooper Corina Jandrew stopped a 4-door Cadillac with three people inside. The driver was Brandon Leonel Monroy. He failed to identify himself and was placed under arrest. Monroy fought with the trooper as she tried to arrest him. He was shot and transported to UMC where he was later pronounced dead. http://www.kcbd.com/story/25292262/lubbock-police-on-scene-of-officer-involved-shooting</v>
      </c>
      <c r="V1444" s="98"/>
      <c r="W1444" s="109">
        <v>1457.1</v>
      </c>
      <c r="X1444" s="109"/>
      <c r="Y1444" s="109"/>
      <c r="Z1444" s="109"/>
      <c r="AA1444" s="109"/>
      <c r="AB1444" s="109"/>
      <c r="AC1444" s="113"/>
      <c r="AD1444" s="12"/>
      <c r="AE1444" s="12"/>
      <c r="AF1444" s="12"/>
      <c r="AG1444" s="65"/>
    </row>
    <row r="1445" spans="1:33" ht="12">
      <c r="A1445" s="30">
        <v>41931</v>
      </c>
      <c r="B1445" s="109" t="s">
        <v>9459</v>
      </c>
      <c r="C1445" s="59">
        <v>30</v>
      </c>
      <c r="D1445" s="109" t="s">
        <v>23</v>
      </c>
      <c r="E1445" s="109" t="s">
        <v>82</v>
      </c>
      <c r="F1445" s="109"/>
      <c r="G1445" s="42">
        <v>41749</v>
      </c>
      <c r="H1445" s="109" t="s">
        <v>9460</v>
      </c>
      <c r="I1445" s="109" t="s">
        <v>6224</v>
      </c>
      <c r="J1445" s="109" t="s">
        <v>213</v>
      </c>
      <c r="K1445" s="98" t="s">
        <v>9461</v>
      </c>
      <c r="L1445" s="109" t="s">
        <v>6226</v>
      </c>
      <c r="M1445" s="109" t="s">
        <v>6227</v>
      </c>
      <c r="N1445" s="109" t="s">
        <v>32</v>
      </c>
      <c r="O1445" s="109" t="s">
        <v>9462</v>
      </c>
      <c r="P1445" s="109" t="s">
        <v>760</v>
      </c>
      <c r="Q1445" s="109" t="s">
        <v>9463</v>
      </c>
      <c r="R1445" s="109" t="s">
        <v>36</v>
      </c>
      <c r="S1445" s="122" t="s">
        <v>9464</v>
      </c>
      <c r="T1445" s="31"/>
      <c r="U1445" s="109" t="str">
        <f t="shared" si="22"/>
        <v>41749: 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 http://www.kens5.com/story/local/2014/10/19/10687896/</v>
      </c>
      <c r="V1445" s="98"/>
      <c r="W1445" s="109">
        <v>1458.1</v>
      </c>
      <c r="X1445" s="109"/>
      <c r="Y1445" s="109"/>
      <c r="Z1445" s="109"/>
      <c r="AA1445" s="109"/>
      <c r="AB1445" s="109"/>
      <c r="AC1445" s="113"/>
      <c r="AD1445" s="12"/>
      <c r="AE1445" s="12"/>
      <c r="AF1445" s="12"/>
      <c r="AG1445" s="65"/>
    </row>
    <row r="1446" spans="1:33" ht="12">
      <c r="A1446" s="30">
        <v>41931</v>
      </c>
      <c r="B1446" s="109" t="s">
        <v>9465</v>
      </c>
      <c r="C1446" s="59">
        <v>40</v>
      </c>
      <c r="D1446" s="109" t="s">
        <v>23</v>
      </c>
      <c r="E1446" s="109" t="s">
        <v>24</v>
      </c>
      <c r="F1446" s="109"/>
      <c r="G1446" s="42">
        <v>36628</v>
      </c>
      <c r="H1446" s="109" t="s">
        <v>9466</v>
      </c>
      <c r="I1446" s="109" t="s">
        <v>123</v>
      </c>
      <c r="J1446" s="109" t="s">
        <v>124</v>
      </c>
      <c r="K1446" s="98" t="s">
        <v>9467</v>
      </c>
      <c r="L1446" s="109" t="s">
        <v>126</v>
      </c>
      <c r="M1446" s="109" t="s">
        <v>127</v>
      </c>
      <c r="N1446" s="109" t="s">
        <v>32</v>
      </c>
      <c r="O1446" s="109" t="s">
        <v>9468</v>
      </c>
      <c r="P1446" s="109" t="s">
        <v>58</v>
      </c>
      <c r="Q1446" s="109" t="s">
        <v>9469</v>
      </c>
      <c r="R1446" s="109" t="s">
        <v>36</v>
      </c>
      <c r="S1446" s="122" t="s">
        <v>9470</v>
      </c>
      <c r="T1446" s="31"/>
      <c r="U1446" s="109" t="str">
        <f t="shared" si="22"/>
        <v>36628: David Walker (mentally ill - but not clear whether officers knew that at the time) stole orange juice from a Safeway, firing two shots when confronted by employees. Police surrounded Walker, who was also holding a knife, waving a knife around, or lunging at police officers with a knife (different articles say different things). Officer Tommie Doran shot Walker. Another officer sprayed Walker with tear gas at the same time. http://www.komonews.com/news/archive/3998141.html</v>
      </c>
      <c r="V1446" s="98"/>
      <c r="W1446" s="109">
        <v>1459.1</v>
      </c>
      <c r="X1446" s="109"/>
      <c r="Y1446" s="109"/>
      <c r="Z1446" s="109"/>
      <c r="AA1446" s="109"/>
      <c r="AB1446" s="109"/>
      <c r="AC1446" s="113"/>
      <c r="AD1446" s="12"/>
      <c r="AE1446" s="12"/>
      <c r="AF1446" s="12"/>
      <c r="AG1446" s="65"/>
    </row>
    <row r="1447" spans="1:33" ht="12">
      <c r="A1447" s="30">
        <v>41931</v>
      </c>
      <c r="B1447" s="109" t="s">
        <v>9471</v>
      </c>
      <c r="C1447" s="59">
        <v>40</v>
      </c>
      <c r="D1447" s="109" t="s">
        <v>23</v>
      </c>
      <c r="E1447" s="109" t="s">
        <v>40</v>
      </c>
      <c r="F1447" s="109" t="s">
        <v>9472</v>
      </c>
      <c r="G1447" s="42">
        <v>40679</v>
      </c>
      <c r="H1447" s="109" t="s">
        <v>9473</v>
      </c>
      <c r="I1447" s="109" t="s">
        <v>9474</v>
      </c>
      <c r="J1447" s="109" t="s">
        <v>2539</v>
      </c>
      <c r="K1447" s="98" t="s">
        <v>9475</v>
      </c>
      <c r="L1447" s="109" t="s">
        <v>9476</v>
      </c>
      <c r="M1447" s="109" t="s">
        <v>9477</v>
      </c>
      <c r="N1447" s="109" t="s">
        <v>32</v>
      </c>
      <c r="O1447" s="109" t="s">
        <v>9478</v>
      </c>
      <c r="P1447" s="109" t="s">
        <v>760</v>
      </c>
      <c r="Q1447" s="109" t="s">
        <v>9479</v>
      </c>
      <c r="R1447" s="109" t="s">
        <v>80</v>
      </c>
      <c r="S1447" s="122" t="s">
        <v>5119</v>
      </c>
      <c r="T1447" s="31"/>
      <c r="U1447" s="109" t="str">
        <f t="shared" si="22"/>
        <v>40679: Former mayor Reeves and a frequently-fired local police officer (8 jobs in 11 years), both apparently with strong personalities, were headed for a small-town confrontation. The officer blocked in Reeves on a dirt road without calling in a traffic stop and left him dead of gunshot wounds. The case has caused continuing controversy and lawsuits. In October 2015 a jury awarded Reeves' family $97.5M. http://www.postandcourier.com/article/20130802/PC16/130809842</v>
      </c>
      <c r="V1447" s="98"/>
      <c r="W1447" s="109">
        <v>1460.1</v>
      </c>
      <c r="X1447" s="109"/>
      <c r="Y1447" s="109"/>
      <c r="Z1447" s="109"/>
      <c r="AA1447" s="109"/>
      <c r="AB1447" s="109"/>
      <c r="AC1447" s="113"/>
      <c r="AD1447" s="12"/>
      <c r="AE1447" s="12"/>
      <c r="AF1447" s="12"/>
      <c r="AG1447" s="65"/>
    </row>
    <row r="1448" spans="1:33" ht="12">
      <c r="A1448" s="30">
        <v>41931</v>
      </c>
      <c r="B1448" s="109" t="s">
        <v>9480</v>
      </c>
      <c r="C1448" s="59">
        <v>48</v>
      </c>
      <c r="D1448" s="109" t="s">
        <v>23</v>
      </c>
      <c r="E1448" s="109" t="s">
        <v>82</v>
      </c>
      <c r="F1448" s="109"/>
      <c r="G1448" s="42">
        <v>40622</v>
      </c>
      <c r="H1448" s="109" t="s">
        <v>9481</v>
      </c>
      <c r="I1448" s="109" t="s">
        <v>1474</v>
      </c>
      <c r="J1448" s="109" t="s">
        <v>152</v>
      </c>
      <c r="K1448" s="98" t="s">
        <v>9482</v>
      </c>
      <c r="L1448" s="109" t="s">
        <v>1474</v>
      </c>
      <c r="M1448" s="109" t="s">
        <v>5201</v>
      </c>
      <c r="N1448" s="109" t="s">
        <v>32</v>
      </c>
      <c r="O1448" s="109" t="s">
        <v>9483</v>
      </c>
      <c r="P1448" s="109" t="s">
        <v>760</v>
      </c>
      <c r="Q1448" s="109" t="s">
        <v>9484</v>
      </c>
      <c r="R1448" s="109" t="s">
        <v>80</v>
      </c>
      <c r="S1448" s="122" t="s">
        <v>5119</v>
      </c>
      <c r="T1448" s="31"/>
      <c r="U1448" s="109" t="str">
        <f t="shared" si="22"/>
        <v>40622: Police responding to a late-night 911 call found Goldreyer with a six-inch steak knife and his roommate fending him off with a bar stool. Witnesses heard police repeatedly demand that he drop the knife. He did not. http://cityroom.blogs.nytimes.com/2011/03/21/police-fatally-shoot-knife-wielding-man-in-bronx-authorities-say/</v>
      </c>
      <c r="V1448" s="98"/>
      <c r="W1448" s="109">
        <v>1461.1</v>
      </c>
      <c r="X1448" s="109"/>
      <c r="Y1448" s="109"/>
      <c r="Z1448" s="109"/>
      <c r="AA1448" s="109"/>
      <c r="AB1448" s="109"/>
      <c r="AC1448" s="113"/>
      <c r="AD1448" s="12"/>
      <c r="AE1448" s="12"/>
      <c r="AF1448" s="12"/>
      <c r="AG1448" s="65"/>
    </row>
    <row r="1449" spans="1:33" ht="12">
      <c r="A1449" s="30">
        <v>41931</v>
      </c>
      <c r="B1449" s="109" t="s">
        <v>9485</v>
      </c>
      <c r="C1449" s="59">
        <v>22</v>
      </c>
      <c r="D1449" s="109" t="s">
        <v>23</v>
      </c>
      <c r="E1449" s="109" t="s">
        <v>24</v>
      </c>
      <c r="F1449" s="109" t="s">
        <v>9486</v>
      </c>
      <c r="G1449" s="42">
        <v>41043</v>
      </c>
      <c r="H1449" s="109" t="s">
        <v>9487</v>
      </c>
      <c r="I1449" s="109" t="s">
        <v>8589</v>
      </c>
      <c r="J1449" s="109" t="s">
        <v>152</v>
      </c>
      <c r="K1449" s="98" t="s">
        <v>9488</v>
      </c>
      <c r="L1449" s="109" t="s">
        <v>7526</v>
      </c>
      <c r="M1449" s="109" t="s">
        <v>595</v>
      </c>
      <c r="N1449" s="109" t="s">
        <v>32</v>
      </c>
      <c r="O1449" s="109" t="s">
        <v>9489</v>
      </c>
      <c r="P1449" s="109" t="s">
        <v>58</v>
      </c>
      <c r="Q1449" s="109" t="s">
        <v>9490</v>
      </c>
      <c r="R1449" s="109" t="s">
        <v>80</v>
      </c>
      <c r="S1449" s="122" t="s">
        <v>5119</v>
      </c>
      <c r="T1449" s="31"/>
      <c r="U1449" s="109" t="str">
        <f t="shared" si="22"/>
        <v>41043: St. Ange was one of five suspects committing a suburban home invasion and armed robbery. Responding troopers went to the front and back of the house; St. Ange emerged from the rear with a sawed-off long gun. He was shot dead. The four other suspects fled but were soon located. http://www.dailyfreeman.com/general-news/20120515/armed-robber-shot-dead-by-state-trooper-in-dutchess-county-house</v>
      </c>
      <c r="V1449" s="98"/>
      <c r="W1449" s="109">
        <v>1462.1</v>
      </c>
      <c r="X1449" s="109"/>
      <c r="Y1449" s="109"/>
      <c r="Z1449" s="109"/>
      <c r="AA1449" s="109"/>
      <c r="AB1449" s="109"/>
      <c r="AC1449" s="113"/>
      <c r="AD1449" s="12"/>
      <c r="AE1449" s="12"/>
      <c r="AF1449" s="12"/>
      <c r="AG1449" s="65"/>
    </row>
    <row r="1450" spans="1:33" ht="12">
      <c r="A1450" s="30">
        <v>41931</v>
      </c>
      <c r="B1450" s="109" t="s">
        <v>9491</v>
      </c>
      <c r="C1450" s="59">
        <v>22</v>
      </c>
      <c r="D1450" s="109" t="s">
        <v>23</v>
      </c>
      <c r="E1450" s="109" t="s">
        <v>82</v>
      </c>
      <c r="F1450" s="109"/>
      <c r="G1450" s="42">
        <v>40934</v>
      </c>
      <c r="H1450" s="109" t="s">
        <v>9492</v>
      </c>
      <c r="I1450" s="109" t="s">
        <v>151</v>
      </c>
      <c r="J1450" s="109" t="s">
        <v>152</v>
      </c>
      <c r="K1450" s="98" t="s">
        <v>7508</v>
      </c>
      <c r="L1450" s="109" t="s">
        <v>154</v>
      </c>
      <c r="M1450" s="109" t="s">
        <v>5201</v>
      </c>
      <c r="N1450" s="109" t="s">
        <v>32</v>
      </c>
      <c r="O1450" s="109" t="s">
        <v>9493</v>
      </c>
      <c r="P1450" s="109" t="s">
        <v>760</v>
      </c>
      <c r="Q1450" s="109" t="s">
        <v>9494</v>
      </c>
      <c r="R1450" s="109" t="s">
        <v>80</v>
      </c>
      <c r="S1450" s="122" t="s">
        <v>5119</v>
      </c>
      <c r="T1450" s="31"/>
      <c r="U1450" s="109" t="str">
        <f t="shared" si="22"/>
        <v>40934: Kissane carjacked a burgundy minivan in the predawn hours and crashed it near Cypress Hills Cemetery. An off-duty NYPD officer saw him exit the vehicle carrying a .22 and wearing a mask. The officer followed, Kissane turned and shot at him, the officer returned fire and killed him. http://www.nydailynews.com/new-york/off-duty-nypd-officer-kills-man-brooklyn-article-1.1012169</v>
      </c>
      <c r="V1450" s="98"/>
      <c r="W1450" s="109">
        <v>1463.1</v>
      </c>
      <c r="X1450" s="109"/>
      <c r="Y1450" s="109"/>
      <c r="Z1450" s="109"/>
      <c r="AA1450" s="109"/>
      <c r="AB1450" s="109"/>
      <c r="AC1450" s="113"/>
      <c r="AD1450" s="12"/>
      <c r="AE1450" s="12"/>
      <c r="AF1450" s="12"/>
      <c r="AG1450" s="65"/>
    </row>
    <row r="1451" spans="1:33" ht="12">
      <c r="A1451" s="30">
        <v>41931</v>
      </c>
      <c r="B1451" s="109" t="s">
        <v>9495</v>
      </c>
      <c r="C1451" s="59">
        <v>42</v>
      </c>
      <c r="D1451" s="109" t="s">
        <v>23</v>
      </c>
      <c r="E1451" s="109" t="s">
        <v>82</v>
      </c>
      <c r="F1451" s="109"/>
      <c r="G1451" s="42">
        <v>37727</v>
      </c>
      <c r="H1451" s="109" t="s">
        <v>9496</v>
      </c>
      <c r="I1451" s="109" t="s">
        <v>5265</v>
      </c>
      <c r="J1451" s="109" t="s">
        <v>152</v>
      </c>
      <c r="K1451" s="98" t="s">
        <v>9497</v>
      </c>
      <c r="L1451" s="109" t="s">
        <v>5265</v>
      </c>
      <c r="M1451" s="109" t="s">
        <v>5201</v>
      </c>
      <c r="N1451" s="109" t="s">
        <v>32</v>
      </c>
      <c r="O1451" s="109" t="s">
        <v>9498</v>
      </c>
      <c r="P1451" s="109" t="s">
        <v>58</v>
      </c>
      <c r="Q1451" s="109" t="s">
        <v>9499</v>
      </c>
      <c r="R1451" s="109" t="s">
        <v>80</v>
      </c>
      <c r="S1451" s="122" t="s">
        <v>5119</v>
      </c>
      <c r="T1451" s="31"/>
      <c r="U1451" s="109" t="str">
        <f t="shared" si="22"/>
        <v>37727: Faulkner confronted his former employer from seven years ago, demanding back pay on thin grounds. When refused, Faulkner smashed in the rear window of a BMW as revenge, and when the police arrived he confronted them with a pellet gun. He was fatally shot about six times. http://www.timesledger.com/stories/2003/17/20030424-archive142.html</v>
      </c>
      <c r="V1451" s="98"/>
      <c r="W1451" s="109">
        <v>1464.1</v>
      </c>
      <c r="X1451" s="109"/>
      <c r="Y1451" s="109"/>
      <c r="Z1451" s="109"/>
      <c r="AA1451" s="109"/>
      <c r="AB1451" s="109"/>
      <c r="AC1451" s="113"/>
      <c r="AD1451" s="12"/>
      <c r="AE1451" s="12"/>
      <c r="AF1451" s="12"/>
      <c r="AG1451" s="65"/>
    </row>
    <row r="1452" spans="1:33" ht="12">
      <c r="A1452" s="30">
        <v>41931</v>
      </c>
      <c r="B1452" s="109" t="s">
        <v>9500</v>
      </c>
      <c r="C1452" s="59">
        <v>27</v>
      </c>
      <c r="D1452" s="109" t="s">
        <v>91</v>
      </c>
      <c r="E1452" s="109" t="s">
        <v>40</v>
      </c>
      <c r="F1452" s="109"/>
      <c r="G1452" s="42">
        <v>37674</v>
      </c>
      <c r="H1452" s="109" t="s">
        <v>9501</v>
      </c>
      <c r="I1452" s="109" t="s">
        <v>1061</v>
      </c>
      <c r="J1452" s="109" t="s">
        <v>28</v>
      </c>
      <c r="K1452" s="98" t="s">
        <v>29</v>
      </c>
      <c r="L1452" s="109" t="s">
        <v>30</v>
      </c>
      <c r="M1452" s="109" t="s">
        <v>31</v>
      </c>
      <c r="N1452" s="109" t="s">
        <v>314</v>
      </c>
      <c r="O1452" s="109" t="s">
        <v>9502</v>
      </c>
      <c r="P1452" s="109" t="s">
        <v>760</v>
      </c>
      <c r="Q1452" s="109" t="s">
        <v>9503</v>
      </c>
      <c r="R1452" s="109" t="s">
        <v>80</v>
      </c>
      <c r="S1452" s="122" t="s">
        <v>5119</v>
      </c>
      <c r="T1452" s="31"/>
      <c r="U1452" s="109" t="str">
        <f t="shared" si="22"/>
        <v>37674: As French tourists Tunc and her sister were sunbathing on Miami Beach when they were run over by a two-ton police SUV, then, as some of the many witnesses got the officer's attention, struck again when the SUV backed over them. The Florida legislature had to pass a special bill to release money for the settlement. http://www.nytimes.com/2003/02/24/us/police-vehicle-kills-woman-from-france.html</v>
      </c>
      <c r="V1452" s="98"/>
      <c r="W1452" s="109">
        <v>1465.1</v>
      </c>
      <c r="X1452" s="109"/>
      <c r="Y1452" s="109"/>
      <c r="Z1452" s="109"/>
      <c r="AA1452" s="109"/>
      <c r="AB1452" s="109"/>
      <c r="AC1452" s="113"/>
      <c r="AD1452" s="12"/>
      <c r="AE1452" s="12"/>
      <c r="AF1452" s="12"/>
      <c r="AG1452" s="65"/>
    </row>
    <row r="1453" spans="1:33" ht="12">
      <c r="A1453" s="30">
        <v>41931</v>
      </c>
      <c r="B1453" s="109" t="s">
        <v>9504</v>
      </c>
      <c r="C1453" s="59">
        <v>28</v>
      </c>
      <c r="D1453" s="109" t="s">
        <v>23</v>
      </c>
      <c r="E1453" s="109" t="s">
        <v>82</v>
      </c>
      <c r="F1453" s="109"/>
      <c r="G1453" s="42">
        <v>38480</v>
      </c>
      <c r="H1453" s="109" t="s">
        <v>9505</v>
      </c>
      <c r="I1453" s="109" t="s">
        <v>151</v>
      </c>
      <c r="J1453" s="109" t="s">
        <v>152</v>
      </c>
      <c r="K1453" s="98" t="s">
        <v>9506</v>
      </c>
      <c r="L1453" s="109" t="s">
        <v>154</v>
      </c>
      <c r="M1453" s="109" t="s">
        <v>5201</v>
      </c>
      <c r="N1453" s="109" t="s">
        <v>32</v>
      </c>
      <c r="O1453" s="109" t="s">
        <v>9507</v>
      </c>
      <c r="P1453" s="109" t="s">
        <v>157</v>
      </c>
      <c r="Q1453" s="109" t="s">
        <v>9508</v>
      </c>
      <c r="R1453" s="109" t="s">
        <v>80</v>
      </c>
      <c r="S1453" s="122" t="s">
        <v>5119</v>
      </c>
      <c r="T1453" s="31"/>
      <c r="U1453" s="109" t="str">
        <f t="shared" si="22"/>
        <v>38480: Hearst was the tenant in a building recently sold to an NYPD officer. When the off-duty officer dropped by to collect rent, an altercation broke out. Witnesses said construction worker Hearst was the aggressor. He was fatally shot three times. The officer was acquitted of manslaughter. http://nypost.com/2007/03/31/landlord-cop-beats-slay-rap/</v>
      </c>
      <c r="V1453" s="98"/>
      <c r="W1453" s="109">
        <v>1466.1</v>
      </c>
      <c r="X1453" s="109"/>
      <c r="Y1453" s="109"/>
      <c r="Z1453" s="109"/>
      <c r="AA1453" s="109"/>
      <c r="AB1453" s="109"/>
      <c r="AC1453" s="113"/>
      <c r="AD1453" s="12"/>
      <c r="AE1453" s="12"/>
      <c r="AF1453" s="12"/>
      <c r="AG1453" s="65"/>
    </row>
    <row r="1454" spans="1:33" ht="12">
      <c r="A1454" s="30">
        <v>41931</v>
      </c>
      <c r="B1454" s="109" t="s">
        <v>9509</v>
      </c>
      <c r="C1454" s="59">
        <v>21</v>
      </c>
      <c r="D1454" s="109" t="s">
        <v>23</v>
      </c>
      <c r="E1454" s="109" t="s">
        <v>82</v>
      </c>
      <c r="F1454" s="109"/>
      <c r="G1454" s="42">
        <v>40995</v>
      </c>
      <c r="H1454" s="109" t="s">
        <v>9510</v>
      </c>
      <c r="I1454" s="109" t="s">
        <v>249</v>
      </c>
      <c r="J1454" s="109" t="s">
        <v>250</v>
      </c>
      <c r="K1454" s="98" t="s">
        <v>9511</v>
      </c>
      <c r="L1454" s="109" t="s">
        <v>249</v>
      </c>
      <c r="M1454" s="109" t="s">
        <v>6938</v>
      </c>
      <c r="N1454" s="109" t="s">
        <v>32</v>
      </c>
      <c r="O1454" s="109" t="s">
        <v>9512</v>
      </c>
      <c r="P1454" s="109" t="s">
        <v>760</v>
      </c>
      <c r="Q1454" s="109" t="s">
        <v>9513</v>
      </c>
      <c r="R1454" s="109" t="s">
        <v>80</v>
      </c>
      <c r="S1454" s="122" t="s">
        <v>5119</v>
      </c>
      <c r="T1454" s="31"/>
      <c r="U1454" s="109" t="str">
        <f t="shared" si="22"/>
        <v>40995: Police responding to a mid-morning domestic disturbance confronted Jackson with a knife. Ordered to drop the knife, Jackson refused to do so, and was shot to death. http://articles.baltimoresun.com/2012-03-27/news/bs-md-ci-police-involved-fatal-20120327_1_police-involved-shootings-select-lounge-shooting-north-baltimore</v>
      </c>
      <c r="V1454" s="98"/>
      <c r="W1454" s="109">
        <v>1467.1</v>
      </c>
      <c r="X1454" s="109"/>
      <c r="Y1454" s="109"/>
      <c r="Z1454" s="109"/>
      <c r="AA1454" s="109"/>
      <c r="AB1454" s="109"/>
      <c r="AC1454" s="113"/>
      <c r="AD1454" s="12"/>
      <c r="AE1454" s="12"/>
      <c r="AF1454" s="12"/>
      <c r="AG1454" s="65"/>
    </row>
    <row r="1455" spans="1:33" ht="12">
      <c r="A1455" s="30">
        <v>41931</v>
      </c>
      <c r="B1455" s="109" t="s">
        <v>9514</v>
      </c>
      <c r="C1455" s="59">
        <v>25</v>
      </c>
      <c r="D1455" s="109" t="s">
        <v>23</v>
      </c>
      <c r="E1455" s="109" t="s">
        <v>82</v>
      </c>
      <c r="F1455" s="109"/>
      <c r="G1455" s="42">
        <v>40674</v>
      </c>
      <c r="H1455" s="109" t="s">
        <v>9515</v>
      </c>
      <c r="I1455" s="109" t="s">
        <v>6292</v>
      </c>
      <c r="J1455" s="109" t="s">
        <v>1304</v>
      </c>
      <c r="K1455" s="98" t="s">
        <v>6293</v>
      </c>
      <c r="L1455" s="109" t="s">
        <v>1306</v>
      </c>
      <c r="M1455" s="109" t="s">
        <v>9516</v>
      </c>
      <c r="N1455" s="109" t="s">
        <v>32</v>
      </c>
      <c r="O1455" s="109" t="s">
        <v>9517</v>
      </c>
      <c r="P1455" s="109" t="s">
        <v>760</v>
      </c>
      <c r="Q1455" s="109" t="s">
        <v>9518</v>
      </c>
      <c r="R1455" s="109" t="s">
        <v>80</v>
      </c>
      <c r="S1455" s="122" t="s">
        <v>5119</v>
      </c>
      <c r="T1455" s="31"/>
      <c r="U1455" s="109" t="str">
        <f t="shared" si="22"/>
        <v>40674: Lane crashed his own car into a concrete pillar, causing severe damage. When officers approached to assist he produced a butcher knife, threatened the officers with it, and also sliced his own neck. Lane refused to drop the knife and was fatally shot several times. http://www.thisweeknews.com/content/stories/hilliard/news/2011/11/02/officer-cleared-in-shooting-incident.html</v>
      </c>
      <c r="V1455" s="98"/>
      <c r="W1455" s="109">
        <v>1468.1</v>
      </c>
      <c r="X1455" s="109"/>
      <c r="Y1455" s="109"/>
      <c r="Z1455" s="109"/>
      <c r="AA1455" s="109"/>
      <c r="AB1455" s="109"/>
      <c r="AC1455" s="113"/>
      <c r="AD1455" s="12"/>
      <c r="AE1455" s="12"/>
      <c r="AF1455" s="12"/>
      <c r="AG1455" s="65"/>
    </row>
    <row r="1456" spans="1:33" ht="12">
      <c r="A1456" s="30">
        <v>41931</v>
      </c>
      <c r="B1456" s="109" t="s">
        <v>9519</v>
      </c>
      <c r="C1456" s="59">
        <v>30</v>
      </c>
      <c r="D1456" s="109" t="s">
        <v>23</v>
      </c>
      <c r="E1456" s="109" t="s">
        <v>173</v>
      </c>
      <c r="F1456" s="109"/>
      <c r="G1456" s="42">
        <v>37788</v>
      </c>
      <c r="H1456" s="109" t="s">
        <v>9520</v>
      </c>
      <c r="I1456" s="109" t="s">
        <v>1479</v>
      </c>
      <c r="J1456" s="109" t="s">
        <v>152</v>
      </c>
      <c r="K1456" s="98" t="s">
        <v>9521</v>
      </c>
      <c r="L1456" s="109" t="s">
        <v>1481</v>
      </c>
      <c r="M1456" s="109" t="s">
        <v>5201</v>
      </c>
      <c r="N1456" s="109" t="s">
        <v>9191</v>
      </c>
      <c r="O1456" s="109" t="s">
        <v>9522</v>
      </c>
      <c r="P1456" s="109" t="s">
        <v>760</v>
      </c>
      <c r="Q1456" s="109" t="s">
        <v>9523</v>
      </c>
      <c r="R1456" s="109" t="s">
        <v>80</v>
      </c>
      <c r="S1456" s="122" t="s">
        <v>5119</v>
      </c>
      <c r="T1456" s="31"/>
      <c r="U1456" s="109" t="str">
        <f t="shared" si="22"/>
        <v>37788: Sanchez attempted to escape from a drug raid through a fourth-story window and fell to his death. http://www.nytimes.com/2003/06/17/nyregion/metro-briefing-new-york-manhattan-man-dies-after-fleeing-through-window.html</v>
      </c>
      <c r="V1456" s="98"/>
      <c r="W1456" s="109">
        <v>1469.1</v>
      </c>
      <c r="X1456" s="109"/>
      <c r="Y1456" s="109"/>
      <c r="Z1456" s="109"/>
      <c r="AA1456" s="109"/>
      <c r="AB1456" s="109"/>
      <c r="AC1456" s="113"/>
      <c r="AD1456" s="12"/>
      <c r="AE1456" s="12"/>
      <c r="AF1456" s="12"/>
      <c r="AG1456" s="65"/>
    </row>
    <row r="1457" spans="1:33" ht="12">
      <c r="A1457" s="30">
        <v>41931</v>
      </c>
      <c r="B1457" s="109" t="s">
        <v>9524</v>
      </c>
      <c r="C1457" s="59">
        <v>42</v>
      </c>
      <c r="D1457" s="109" t="s">
        <v>23</v>
      </c>
      <c r="E1457" s="109" t="s">
        <v>82</v>
      </c>
      <c r="F1457" s="109"/>
      <c r="G1457" s="42">
        <v>40989</v>
      </c>
      <c r="H1457" s="109" t="s">
        <v>9525</v>
      </c>
      <c r="I1457" s="109" t="s">
        <v>4015</v>
      </c>
      <c r="J1457" s="109" t="s">
        <v>1304</v>
      </c>
      <c r="K1457" s="98" t="s">
        <v>9526</v>
      </c>
      <c r="L1457" s="109" t="s">
        <v>1685</v>
      </c>
      <c r="M1457" s="109" t="s">
        <v>9527</v>
      </c>
      <c r="N1457" s="109" t="s">
        <v>314</v>
      </c>
      <c r="O1457" s="109" t="s">
        <v>9528</v>
      </c>
      <c r="P1457" s="109" t="s">
        <v>760</v>
      </c>
      <c r="Q1457" s="109" t="s">
        <v>9529</v>
      </c>
      <c r="R1457" s="109" t="s">
        <v>80</v>
      </c>
      <c r="S1457" s="122" t="s">
        <v>5119</v>
      </c>
      <c r="T1457" s="31"/>
      <c r="U1457" s="109" t="str">
        <f t="shared" si="22"/>
        <v>40989: Dumas was killed in a police chase as his car crashed into a concrete pole. Police said they were not pursuing closely; witnesses at a nearby bus stop said otherwise. http://www.cleveland.com/metro/index.ssf/2012/03/maple_heights_man_killed_when.html</v>
      </c>
      <c r="V1457" s="98"/>
      <c r="W1457" s="109">
        <v>1470.1</v>
      </c>
      <c r="X1457" s="109"/>
      <c r="Y1457" s="109"/>
      <c r="Z1457" s="109"/>
      <c r="AA1457" s="109"/>
      <c r="AB1457" s="109"/>
      <c r="AC1457" s="113"/>
      <c r="AD1457" s="12"/>
      <c r="AE1457" s="12"/>
      <c r="AF1457" s="12"/>
      <c r="AG1457" s="65"/>
    </row>
    <row r="1458" spans="1:33" ht="12">
      <c r="A1458" s="30">
        <v>41931</v>
      </c>
      <c r="B1458" s="109" t="s">
        <v>9530</v>
      </c>
      <c r="C1458" s="59">
        <v>18</v>
      </c>
      <c r="D1458" s="109" t="s">
        <v>23</v>
      </c>
      <c r="E1458" s="109" t="s">
        <v>24</v>
      </c>
      <c r="F1458" s="109" t="s">
        <v>9531</v>
      </c>
      <c r="G1458" s="42">
        <v>40866</v>
      </c>
      <c r="H1458" s="109" t="s">
        <v>9532</v>
      </c>
      <c r="I1458" s="109" t="s">
        <v>9533</v>
      </c>
      <c r="J1458" s="109" t="s">
        <v>1757</v>
      </c>
      <c r="K1458" s="98" t="s">
        <v>9534</v>
      </c>
      <c r="L1458" s="109" t="s">
        <v>4567</v>
      </c>
      <c r="M1458" s="109" t="s">
        <v>9535</v>
      </c>
      <c r="N1458" s="109" t="s">
        <v>32</v>
      </c>
      <c r="O1458" s="109" t="s">
        <v>9536</v>
      </c>
      <c r="P1458" s="109" t="s">
        <v>58</v>
      </c>
      <c r="Q1458" s="109" t="s">
        <v>9537</v>
      </c>
      <c r="R1458" s="109" t="s">
        <v>100</v>
      </c>
      <c r="S1458" s="122" t="s">
        <v>5119</v>
      </c>
      <c r="T1458" s="31"/>
      <c r="U1458" s="109" t="str">
        <f t="shared" si="22"/>
        <v>40866: Police responded to a call about a shirtless man, carrying a Bible and a pipe, smashing out car windows. After a warrantless entry they found Williams screaming and locked in the bathroom in his grandmother's house. Officers tasered him eleven times with no effect. When Williams got one officer in a chokehold, the other shot him to death. http://www.wave3.com/story/16699377/discovery-sheds-some-light-on-what-happened-when-a-teen-was-shot-by-police</v>
      </c>
      <c r="V1458" s="98"/>
      <c r="W1458" s="109">
        <v>1471.1</v>
      </c>
      <c r="X1458" s="109"/>
      <c r="Y1458" s="109"/>
      <c r="Z1458" s="109"/>
      <c r="AA1458" s="109"/>
      <c r="AB1458" s="109"/>
      <c r="AC1458" s="113"/>
      <c r="AD1458" s="12"/>
      <c r="AE1458" s="12"/>
      <c r="AF1458" s="12"/>
      <c r="AG1458" s="65"/>
    </row>
    <row r="1459" spans="1:33" ht="12">
      <c r="A1459" s="30">
        <v>41931</v>
      </c>
      <c r="B1459" s="109" t="s">
        <v>9538</v>
      </c>
      <c r="C1459" s="59">
        <v>75</v>
      </c>
      <c r="D1459" s="109" t="s">
        <v>91</v>
      </c>
      <c r="E1459" s="109" t="s">
        <v>40</v>
      </c>
      <c r="F1459" s="109" t="s">
        <v>9539</v>
      </c>
      <c r="G1459" s="42">
        <v>40247</v>
      </c>
      <c r="H1459" s="109" t="s">
        <v>9540</v>
      </c>
      <c r="I1459" s="109" t="s">
        <v>9541</v>
      </c>
      <c r="J1459" s="109" t="s">
        <v>431</v>
      </c>
      <c r="K1459" s="98" t="s">
        <v>9542</v>
      </c>
      <c r="L1459" s="109" t="s">
        <v>878</v>
      </c>
      <c r="M1459" s="109" t="s">
        <v>9543</v>
      </c>
      <c r="N1459" s="109" t="s">
        <v>314</v>
      </c>
      <c r="O1459" s="109" t="s">
        <v>9544</v>
      </c>
      <c r="P1459" s="109" t="s">
        <v>58</v>
      </c>
      <c r="Q1459" s="109" t="s">
        <v>9545</v>
      </c>
      <c r="R1459" s="109" t="s">
        <v>80</v>
      </c>
      <c r="S1459" s="122" t="s">
        <v>5119</v>
      </c>
      <c r="T1459" s="31"/>
      <c r="U1459" s="109" t="str">
        <f t="shared" si="22"/>
        <v>40247: A state trooper speeding to an accident scene violently collided with another car carrying two elderly sisters, Ila Jean Moore and Karen Gummow. Both of the sisters were killed. http://www.ksl.com/?sid=10542065</v>
      </c>
      <c r="V1459" s="98"/>
      <c r="W1459" s="109">
        <v>1472.1</v>
      </c>
      <c r="X1459" s="109"/>
      <c r="Y1459" s="109"/>
      <c r="Z1459" s="109"/>
      <c r="AA1459" s="109"/>
      <c r="AB1459" s="109"/>
      <c r="AC1459" s="113"/>
      <c r="AD1459" s="12"/>
      <c r="AE1459" s="12"/>
      <c r="AF1459" s="12"/>
      <c r="AG1459" s="65"/>
    </row>
    <row r="1460" spans="1:33" ht="12">
      <c r="A1460" s="30">
        <v>41931</v>
      </c>
      <c r="B1460" s="109" t="s">
        <v>9546</v>
      </c>
      <c r="C1460" s="59">
        <v>71</v>
      </c>
      <c r="D1460" s="109" t="s">
        <v>91</v>
      </c>
      <c r="E1460" s="109" t="s">
        <v>40</v>
      </c>
      <c r="F1460" s="109" t="s">
        <v>9539</v>
      </c>
      <c r="G1460" s="42">
        <v>40247</v>
      </c>
      <c r="H1460" s="109" t="s">
        <v>9540</v>
      </c>
      <c r="I1460" s="109" t="s">
        <v>9541</v>
      </c>
      <c r="J1460" s="109" t="s">
        <v>431</v>
      </c>
      <c r="K1460" s="98" t="s">
        <v>9542</v>
      </c>
      <c r="L1460" s="109" t="s">
        <v>878</v>
      </c>
      <c r="M1460" s="109" t="s">
        <v>9543</v>
      </c>
      <c r="N1460" s="109" t="s">
        <v>314</v>
      </c>
      <c r="O1460" s="109" t="s">
        <v>9544</v>
      </c>
      <c r="P1460" s="109" t="s">
        <v>58</v>
      </c>
      <c r="Q1460" s="109" t="s">
        <v>9545</v>
      </c>
      <c r="R1460" s="109" t="s">
        <v>80</v>
      </c>
      <c r="S1460" s="122" t="s">
        <v>5119</v>
      </c>
      <c r="T1460" s="31"/>
      <c r="U1460" s="109" t="str">
        <f t="shared" si="22"/>
        <v>40247: A state trooper speeding to an accident scene violently collided with another car carrying two elderly sisters, Ila Jean Moore and Karen Gummow. Both of the sisters were killed. http://www.ksl.com/?sid=10542065</v>
      </c>
      <c r="V1460" s="98"/>
      <c r="W1460" s="109">
        <v>1473.1</v>
      </c>
      <c r="X1460" s="109"/>
      <c r="Y1460" s="109"/>
      <c r="Z1460" s="109"/>
      <c r="AA1460" s="109"/>
      <c r="AB1460" s="109"/>
      <c r="AC1460" s="113"/>
      <c r="AD1460" s="12"/>
      <c r="AE1460" s="12"/>
      <c r="AF1460" s="12"/>
      <c r="AG1460" s="65"/>
    </row>
    <row r="1461" spans="1:33" ht="12">
      <c r="A1461" s="30">
        <v>41931</v>
      </c>
      <c r="B1461" s="109" t="s">
        <v>9547</v>
      </c>
      <c r="C1461" s="59">
        <v>35</v>
      </c>
      <c r="D1461" s="109" t="s">
        <v>23</v>
      </c>
      <c r="E1461" s="109" t="s">
        <v>82</v>
      </c>
      <c r="F1461" s="109"/>
      <c r="G1461" s="42">
        <v>39915</v>
      </c>
      <c r="H1461" s="109" t="s">
        <v>9548</v>
      </c>
      <c r="I1461" s="109" t="s">
        <v>1474</v>
      </c>
      <c r="J1461" s="109" t="s">
        <v>152</v>
      </c>
      <c r="K1461" s="98" t="s">
        <v>6076</v>
      </c>
      <c r="L1461" s="109" t="s">
        <v>1474</v>
      </c>
      <c r="M1461" s="109" t="s">
        <v>5201</v>
      </c>
      <c r="N1461" s="109" t="s">
        <v>32</v>
      </c>
      <c r="O1461" s="109" t="s">
        <v>9549</v>
      </c>
      <c r="P1461" s="109" t="s">
        <v>760</v>
      </c>
      <c r="Q1461" s="109" t="s">
        <v>9550</v>
      </c>
      <c r="R1461" s="109" t="s">
        <v>100</v>
      </c>
      <c r="S1461" s="122" t="s">
        <v>5119</v>
      </c>
      <c r="T1461" s="31"/>
      <c r="U1461" s="109" t="str">
        <f t="shared" si="22"/>
        <v>39915: Threatening to kill his wife and three young children--whom he had taken hostage--with the 10-inch blade in his hand, talking about having to "send them to heaven," police negotiated with Jacques for about an hour. He'd agreed to surrender at one point, was tasered, had rubber bullets used on him, and attacked two officers with the knife. Ultimately one officer pulled his wife away while two others fatally wounded him with six shots. http://gothamist.com/2009/04/13/cops_fatally_shoot_knife-wielding_b.php</v>
      </c>
      <c r="V1461" s="98"/>
      <c r="W1461" s="109">
        <v>1474.1</v>
      </c>
      <c r="X1461" s="109"/>
      <c r="Y1461" s="109"/>
      <c r="Z1461" s="109"/>
      <c r="AA1461" s="109"/>
      <c r="AB1461" s="109"/>
      <c r="AC1461" s="113"/>
      <c r="AD1461" s="12"/>
      <c r="AE1461" s="12"/>
      <c r="AF1461" s="12"/>
      <c r="AG1461" s="65"/>
    </row>
    <row r="1462" spans="1:33" ht="12">
      <c r="A1462" s="30">
        <v>41926</v>
      </c>
      <c r="B1462" s="109" t="s">
        <v>9551</v>
      </c>
      <c r="C1462" s="59">
        <v>52</v>
      </c>
      <c r="D1462" s="109" t="s">
        <v>23</v>
      </c>
      <c r="E1462" s="109" t="s">
        <v>40</v>
      </c>
      <c r="F1462" s="109" t="s">
        <v>9552</v>
      </c>
      <c r="G1462" s="42">
        <v>41733</v>
      </c>
      <c r="H1462" s="109" t="s">
        <v>9553</v>
      </c>
      <c r="I1462" s="109" t="s">
        <v>8335</v>
      </c>
      <c r="J1462" s="109" t="s">
        <v>44</v>
      </c>
      <c r="K1462" s="98" t="s">
        <v>8336</v>
      </c>
      <c r="L1462" s="109" t="s">
        <v>455</v>
      </c>
      <c r="M1462" s="109" t="s">
        <v>8337</v>
      </c>
      <c r="N1462" s="109" t="s">
        <v>32</v>
      </c>
      <c r="O1462" s="109" t="s">
        <v>9554</v>
      </c>
      <c r="P1462" s="109" t="s">
        <v>760</v>
      </c>
      <c r="Q1462" s="109" t="s">
        <v>9555</v>
      </c>
      <c r="R1462" s="109" t="s">
        <v>80</v>
      </c>
      <c r="S1462" s="122" t="s">
        <v>769</v>
      </c>
      <c r="T1462" s="31"/>
      <c r="U1462" s="109" t="str">
        <f t="shared" si="22"/>
        <v>41733: Stogner shot an officer. Officers then shot and killed Stogner. http://whnt.com/2014/04/04/breaking-huntsville-police-confirm-officer-shot-residents-being-evacuated/</v>
      </c>
      <c r="V1462" s="98"/>
      <c r="W1462" s="109">
        <v>1475.1</v>
      </c>
      <c r="X1462" s="109"/>
      <c r="Y1462" s="109"/>
      <c r="Z1462" s="109"/>
      <c r="AA1462" s="109"/>
      <c r="AB1462" s="109"/>
      <c r="AC1462" s="113"/>
      <c r="AD1462" s="12"/>
      <c r="AE1462" s="12"/>
      <c r="AF1462" s="12"/>
      <c r="AG1462" s="65"/>
    </row>
    <row r="1463" spans="1:33" ht="12">
      <c r="A1463" s="30">
        <v>41926</v>
      </c>
      <c r="B1463" s="109" t="s">
        <v>9556</v>
      </c>
      <c r="C1463" s="59">
        <v>41</v>
      </c>
      <c r="D1463" s="109" t="s">
        <v>23</v>
      </c>
      <c r="E1463" s="109" t="s">
        <v>40</v>
      </c>
      <c r="F1463" s="109" t="s">
        <v>9557</v>
      </c>
      <c r="G1463" s="42">
        <v>41732</v>
      </c>
      <c r="H1463" s="109" t="s">
        <v>9558</v>
      </c>
      <c r="I1463" s="109" t="s">
        <v>9559</v>
      </c>
      <c r="J1463" s="109" t="s">
        <v>1128</v>
      </c>
      <c r="K1463" s="98" t="s">
        <v>9560</v>
      </c>
      <c r="L1463" s="109" t="s">
        <v>235</v>
      </c>
      <c r="M1463" s="109" t="s">
        <v>9561</v>
      </c>
      <c r="N1463" s="109" t="s">
        <v>32</v>
      </c>
      <c r="O1463" s="109" t="s">
        <v>9562</v>
      </c>
      <c r="P1463" s="109" t="s">
        <v>760</v>
      </c>
      <c r="Q1463" s="109" t="s">
        <v>9563</v>
      </c>
      <c r="R1463" s="109" t="s">
        <v>80</v>
      </c>
      <c r="S1463" s="122" t="s">
        <v>769</v>
      </c>
      <c r="T1463" s="31"/>
      <c r="U1463" s="109" t="str">
        <f t="shared" si="22"/>
        <v>41732: Chief McNeese was on a hunting trip with a friend when he accidentally shot and killed his friend Whitman. http://www.wrcbtv.com/story/25166937/monteagle-police-chief-involved-in-hunting-accident</v>
      </c>
      <c r="V1463" s="98"/>
      <c r="W1463" s="109">
        <v>1476.1</v>
      </c>
      <c r="X1463" s="109"/>
      <c r="Y1463" s="109"/>
      <c r="Z1463" s="109"/>
      <c r="AA1463" s="109"/>
      <c r="AB1463" s="109"/>
      <c r="AC1463" s="113"/>
      <c r="AD1463" s="12"/>
      <c r="AE1463" s="12"/>
      <c r="AF1463" s="12"/>
      <c r="AG1463" s="65"/>
    </row>
    <row r="1464" spans="1:33" ht="12">
      <c r="A1464" s="30">
        <v>41926</v>
      </c>
      <c r="B1464" s="109" t="s">
        <v>9564</v>
      </c>
      <c r="C1464" s="59">
        <v>31</v>
      </c>
      <c r="D1464" s="109" t="s">
        <v>23</v>
      </c>
      <c r="E1464" s="109" t="s">
        <v>24</v>
      </c>
      <c r="F1464" s="109" t="s">
        <v>9565</v>
      </c>
      <c r="G1464" s="42">
        <v>41736</v>
      </c>
      <c r="H1464" s="109" t="s">
        <v>9566</v>
      </c>
      <c r="I1464" s="109" t="s">
        <v>9567</v>
      </c>
      <c r="J1464" s="109" t="s">
        <v>28</v>
      </c>
      <c r="K1464" s="98" t="s">
        <v>9568</v>
      </c>
      <c r="L1464" s="109" t="s">
        <v>338</v>
      </c>
      <c r="M1464" s="109" t="s">
        <v>6322</v>
      </c>
      <c r="N1464" s="109" t="s">
        <v>32</v>
      </c>
      <c r="O1464" s="109" t="s">
        <v>9569</v>
      </c>
      <c r="P1464" s="109" t="s">
        <v>58</v>
      </c>
      <c r="Q1464" s="109" t="s">
        <v>9570</v>
      </c>
      <c r="R1464" s="109" t="s">
        <v>80</v>
      </c>
      <c r="S1464" s="122" t="s">
        <v>769</v>
      </c>
      <c r="T1464" s="31"/>
      <c r="U1464" s="109" t="str">
        <f t="shared" si="22"/>
        <v>41736: A deputy was fighting for his life when Williams took the deputies gun and put it against the deputies head. The deputy wrestled with Williams, retrieving his gun and shoots and kills Williams. http://www.palmbeachpost.com/news/news/pbso-investigating-officer-involved-shooting-in-su/nfTT5/</v>
      </c>
      <c r="V1464" s="98"/>
      <c r="W1464" s="109">
        <v>1477.1</v>
      </c>
      <c r="X1464" s="109"/>
      <c r="Y1464" s="109"/>
      <c r="Z1464" s="109"/>
      <c r="AA1464" s="109"/>
      <c r="AB1464" s="109"/>
      <c r="AC1464" s="113"/>
      <c r="AD1464" s="12"/>
      <c r="AE1464" s="12"/>
      <c r="AF1464" s="12"/>
      <c r="AG1464" s="65"/>
    </row>
    <row r="1465" spans="1:33" ht="12">
      <c r="A1465" s="30">
        <v>41926</v>
      </c>
      <c r="B1465" s="109" t="s">
        <v>9571</v>
      </c>
      <c r="C1465" s="59">
        <v>21</v>
      </c>
      <c r="D1465" s="109" t="s">
        <v>23</v>
      </c>
      <c r="E1465" s="109" t="s">
        <v>173</v>
      </c>
      <c r="F1465" s="109" t="s">
        <v>9572</v>
      </c>
      <c r="G1465" s="42">
        <v>41736</v>
      </c>
      <c r="H1465" s="109" t="s">
        <v>9573</v>
      </c>
      <c r="I1465" s="109" t="s">
        <v>327</v>
      </c>
      <c r="J1465" s="109" t="s">
        <v>328</v>
      </c>
      <c r="K1465" s="98" t="s">
        <v>9574</v>
      </c>
      <c r="L1465" s="109" t="s">
        <v>329</v>
      </c>
      <c r="M1465" s="109" t="s">
        <v>330</v>
      </c>
      <c r="N1465" s="109" t="s">
        <v>32</v>
      </c>
      <c r="O1465" s="109" t="s">
        <v>9575</v>
      </c>
      <c r="P1465" s="109" t="s">
        <v>323</v>
      </c>
      <c r="Q1465" s="109" t="s">
        <v>9576</v>
      </c>
      <c r="R1465" s="109" t="s">
        <v>80</v>
      </c>
      <c r="S1465" s="122" t="s">
        <v>769</v>
      </c>
      <c r="T1465" s="31"/>
      <c r="U1465" s="109" t="str">
        <f t="shared" si="22"/>
        <v>41736: Hernandez Threatened officers with knives, resulting in officers to shoot and kill Hernandez. http://www.myfoxchicago.com/story/25186602/police-shoot-person-in-gage-park</v>
      </c>
      <c r="V1465" s="98"/>
      <c r="W1465" s="109">
        <v>1478.1</v>
      </c>
      <c r="X1465" s="109"/>
      <c r="Y1465" s="109"/>
      <c r="Z1465" s="109"/>
      <c r="AA1465" s="109"/>
      <c r="AB1465" s="109"/>
      <c r="AC1465" s="113"/>
      <c r="AD1465" s="12"/>
      <c r="AE1465" s="12"/>
      <c r="AF1465" s="12"/>
      <c r="AG1465" s="65"/>
    </row>
    <row r="1466" spans="1:33" ht="12">
      <c r="A1466" s="30">
        <v>41926</v>
      </c>
      <c r="B1466" s="109" t="s">
        <v>9577</v>
      </c>
      <c r="C1466" s="59">
        <v>36</v>
      </c>
      <c r="D1466" s="109" t="s">
        <v>23</v>
      </c>
      <c r="E1466" s="109" t="s">
        <v>82</v>
      </c>
      <c r="F1466" s="109"/>
      <c r="G1466" s="42">
        <v>41734</v>
      </c>
      <c r="H1466" s="109" t="s">
        <v>9578</v>
      </c>
      <c r="I1466" s="109" t="s">
        <v>7435</v>
      </c>
      <c r="J1466" s="109" t="s">
        <v>28</v>
      </c>
      <c r="K1466" s="98" t="s">
        <v>9579</v>
      </c>
      <c r="L1466" s="109" t="s">
        <v>338</v>
      </c>
      <c r="M1466" s="109" t="s">
        <v>9580</v>
      </c>
      <c r="N1466" s="109" t="s">
        <v>36</v>
      </c>
      <c r="O1466" s="109" t="s">
        <v>9581</v>
      </c>
      <c r="P1466" s="109" t="s">
        <v>760</v>
      </c>
      <c r="Q1466" s="109" t="s">
        <v>9582</v>
      </c>
      <c r="R1466" s="109" t="s">
        <v>80</v>
      </c>
      <c r="S1466" s="122" t="s">
        <v>769</v>
      </c>
      <c r="T1466" s="31"/>
      <c r="U1466" s="109" t="str">
        <f t="shared" si="22"/>
        <v>41734: Rios fought with a security guard at the entrance to Pelican Harbor. He died from his injuries. http://privateofficer.org/delray-beach-man-dies-in-fight-with-security-officer-privateofficer-com/</v>
      </c>
      <c r="V1466" s="98"/>
      <c r="W1466" s="109">
        <v>1479.1</v>
      </c>
      <c r="X1466" s="109"/>
      <c r="Y1466" s="109"/>
      <c r="Z1466" s="109"/>
      <c r="AA1466" s="109"/>
      <c r="AB1466" s="109"/>
      <c r="AC1466" s="113"/>
      <c r="AD1466" s="12"/>
      <c r="AE1466" s="12"/>
      <c r="AF1466" s="12"/>
      <c r="AG1466" s="65"/>
    </row>
    <row r="1467" spans="1:33" ht="12">
      <c r="A1467" s="30">
        <v>41926</v>
      </c>
      <c r="B1467" s="109" t="s">
        <v>9583</v>
      </c>
      <c r="C1467" s="59">
        <v>28</v>
      </c>
      <c r="D1467" s="109" t="s">
        <v>23</v>
      </c>
      <c r="E1467" s="109" t="s">
        <v>82</v>
      </c>
      <c r="F1467" s="109"/>
      <c r="G1467" s="42">
        <v>41737</v>
      </c>
      <c r="H1467" s="109" t="s">
        <v>9584</v>
      </c>
      <c r="I1467" s="109" t="s">
        <v>9585</v>
      </c>
      <c r="J1467" s="109" t="s">
        <v>2539</v>
      </c>
      <c r="K1467" s="98" t="s">
        <v>9586</v>
      </c>
      <c r="L1467" s="109" t="s">
        <v>145</v>
      </c>
      <c r="M1467" s="109" t="s">
        <v>9587</v>
      </c>
      <c r="N1467" s="109" t="s">
        <v>32</v>
      </c>
      <c r="O1467" s="109" t="s">
        <v>9588</v>
      </c>
      <c r="P1467" s="109" t="s">
        <v>760</v>
      </c>
      <c r="Q1467" s="109" t="s">
        <v>9589</v>
      </c>
      <c r="R1467" s="109" t="s">
        <v>100</v>
      </c>
      <c r="S1467" s="122" t="s">
        <v>769</v>
      </c>
      <c r="T1467" s="31"/>
      <c r="U1467" s="109" t="str">
        <f t="shared" si="22"/>
        <v>41737: Youngblood pointed a pistol in the direction of deputies, prompting them to shoot and kill Younblood. http://www.charlotteobserver.com/2014/04/09/4830144_experts-weigh-in-on-york-county.html#.VD2-WVewUSc</v>
      </c>
      <c r="V1467" s="98"/>
      <c r="W1467" s="109">
        <v>1480.1</v>
      </c>
      <c r="X1467" s="109"/>
      <c r="Y1467" s="109"/>
      <c r="Z1467" s="109"/>
      <c r="AA1467" s="109"/>
      <c r="AB1467" s="109"/>
      <c r="AC1467" s="113"/>
      <c r="AD1467" s="12"/>
      <c r="AE1467" s="12"/>
      <c r="AF1467" s="12"/>
      <c r="AG1467" s="65"/>
    </row>
    <row r="1468" spans="1:33" ht="12">
      <c r="A1468" s="30">
        <v>41926</v>
      </c>
      <c r="B1468" s="109" t="s">
        <v>9590</v>
      </c>
      <c r="C1468" s="59">
        <v>32</v>
      </c>
      <c r="D1468" s="109" t="s">
        <v>23</v>
      </c>
      <c r="E1468" s="109" t="s">
        <v>40</v>
      </c>
      <c r="F1468" s="109" t="s">
        <v>9591</v>
      </c>
      <c r="G1468" s="42">
        <v>41740</v>
      </c>
      <c r="H1468" s="109" t="s">
        <v>9592</v>
      </c>
      <c r="I1468" s="109" t="s">
        <v>1025</v>
      </c>
      <c r="J1468" s="109" t="s">
        <v>195</v>
      </c>
      <c r="K1468" s="98" t="s">
        <v>9593</v>
      </c>
      <c r="L1468" s="109" t="s">
        <v>686</v>
      </c>
      <c r="M1468" s="109" t="s">
        <v>1451</v>
      </c>
      <c r="N1468" s="109" t="s">
        <v>32</v>
      </c>
      <c r="O1468" s="109" t="s">
        <v>9594</v>
      </c>
      <c r="P1468" s="109" t="s">
        <v>760</v>
      </c>
      <c r="Q1468" s="109" t="s">
        <v>9595</v>
      </c>
      <c r="R1468" s="109" t="s">
        <v>80</v>
      </c>
      <c r="S1468" s="122" t="s">
        <v>769</v>
      </c>
      <c r="T1468" s="31"/>
      <c r="U1468" s="109" t="str">
        <f t="shared" si="22"/>
        <v>41740: Duncan tasered an off duty officer. When the officer recovered from the shock, Duncan threatened to taser him in the head, but the off duty officer opened fire, shooting Duncan multiple times, killing him. http://www.fox10phoenix.com/story/25229661/2014/04/12/suspect-shot-officer-injured-in-officer-involved-shooting</v>
      </c>
      <c r="V1468" s="98"/>
      <c r="W1468" s="109">
        <v>1481.1</v>
      </c>
      <c r="X1468" s="109"/>
      <c r="Y1468" s="109"/>
      <c r="Z1468" s="109"/>
      <c r="AA1468" s="109"/>
      <c r="AB1468" s="109"/>
      <c r="AC1468" s="113"/>
      <c r="AD1468" s="12"/>
      <c r="AE1468" s="12"/>
      <c r="AF1468" s="12"/>
      <c r="AG1468" s="65"/>
    </row>
    <row r="1469" spans="1:33" ht="12">
      <c r="A1469" s="30">
        <v>41926</v>
      </c>
      <c r="B1469" s="109" t="s">
        <v>9596</v>
      </c>
      <c r="C1469" s="59">
        <v>19</v>
      </c>
      <c r="D1469" s="109" t="s">
        <v>23</v>
      </c>
      <c r="E1469" s="109" t="s">
        <v>40</v>
      </c>
      <c r="F1469" s="109" t="s">
        <v>9597</v>
      </c>
      <c r="G1469" s="42">
        <v>41181</v>
      </c>
      <c r="H1469" s="109" t="s">
        <v>9598</v>
      </c>
      <c r="I1469" s="109" t="s">
        <v>9150</v>
      </c>
      <c r="J1469" s="109" t="s">
        <v>1357</v>
      </c>
      <c r="K1469" s="98" t="s">
        <v>9151</v>
      </c>
      <c r="L1469" s="109" t="s">
        <v>9152</v>
      </c>
      <c r="M1469" s="109" t="s">
        <v>9599</v>
      </c>
      <c r="N1469" s="109" t="s">
        <v>32</v>
      </c>
      <c r="O1469" s="109" t="s">
        <v>9600</v>
      </c>
      <c r="P1469" s="109" t="s">
        <v>58</v>
      </c>
      <c r="Q1469" s="109" t="s">
        <v>9601</v>
      </c>
      <c r="R1469" s="109" t="s">
        <v>80</v>
      </c>
      <c r="S1469" s="122" t="s">
        <v>5358</v>
      </c>
      <c r="T1469" s="31"/>
      <c r="U1469" s="109" t="str">
        <f t="shared" si="22"/>
        <v>41181: Right after Buquet had shot acquaintance Frank James, 29, he led police on a five mile car chase, during which he allegedly fired a semi-automatic pistol at three bystanders and the police vehicles. Police state that while his car was sliding out of control on a curve near Osprey Point, they saw him raise his hand "in a fashion that is indicative of his taking aim back at them with a handgun". After his car hit a barrier cable and stopped, officers Mario Rios, Eric Johnson, Bryan Alexander, and Brady Reed fired 77 rounds at the car, killing him. http://www.cdapress.com/news/local_news/article_e5242f00-dc44-54ee-a075-0c6cd301f8d0.html</v>
      </c>
      <c r="V1469" s="98"/>
      <c r="W1469" s="109">
        <v>1482.1</v>
      </c>
      <c r="X1469" s="109"/>
      <c r="Y1469" s="109"/>
      <c r="Z1469" s="109"/>
      <c r="AA1469" s="109"/>
      <c r="AB1469" s="109"/>
      <c r="AC1469" s="113"/>
      <c r="AD1469" s="12"/>
      <c r="AE1469" s="12"/>
      <c r="AF1469" s="12"/>
      <c r="AG1469" s="65"/>
    </row>
    <row r="1470" spans="1:33" ht="12">
      <c r="A1470" s="30">
        <v>41927</v>
      </c>
      <c r="B1470" s="109" t="s">
        <v>9602</v>
      </c>
      <c r="C1470" s="59">
        <v>16</v>
      </c>
      <c r="D1470" s="109" t="s">
        <v>23</v>
      </c>
      <c r="E1470" s="109" t="s">
        <v>24</v>
      </c>
      <c r="F1470" s="109" t="s">
        <v>9603</v>
      </c>
      <c r="G1470" s="42">
        <v>38409</v>
      </c>
      <c r="H1470" s="109" t="s">
        <v>9604</v>
      </c>
      <c r="I1470" s="109" t="s">
        <v>7435</v>
      </c>
      <c r="J1470" s="109" t="s">
        <v>28</v>
      </c>
      <c r="K1470" s="98" t="s">
        <v>9605</v>
      </c>
      <c r="L1470" s="109" t="s">
        <v>338</v>
      </c>
      <c r="M1470" s="109" t="s">
        <v>9606</v>
      </c>
      <c r="N1470" s="109" t="s">
        <v>32</v>
      </c>
      <c r="O1470" s="109" t="s">
        <v>9607</v>
      </c>
      <c r="P1470" s="109" t="s">
        <v>58</v>
      </c>
      <c r="Q1470" s="109" t="s">
        <v>9608</v>
      </c>
      <c r="R1470" s="109" t="s">
        <v>80</v>
      </c>
      <c r="S1470" s="122" t="s">
        <v>5119</v>
      </c>
      <c r="T1470" s="31"/>
      <c r="U1470" s="109" t="str">
        <f t="shared" si="22"/>
        <v>38409: A rookie officer with less than a month's experience fatally shot 16-year-old Miller. Miller had dropped off fellow students at a high school dance, then returned to the campus, driving on the outdoor walkways. The officer shot him once in the head. The incident attracted media attention; in 2012 USA Today compared the Treyvon Martin's case to Miller's. http://articles.orlandosentinel.com/2005-02-28/news/0502280257_1_delray-beach-delray-full-service-beach-police</v>
      </c>
      <c r="V1470" s="98"/>
      <c r="W1470" s="109">
        <v>1483.1</v>
      </c>
      <c r="X1470" s="109"/>
      <c r="Y1470" s="109"/>
      <c r="Z1470" s="109"/>
      <c r="AA1470" s="109"/>
      <c r="AB1470" s="109"/>
      <c r="AC1470" s="113"/>
      <c r="AD1470" s="12"/>
      <c r="AE1470" s="12"/>
      <c r="AF1470" s="12"/>
      <c r="AG1470" s="65"/>
    </row>
    <row r="1471" spans="1:33" ht="12">
      <c r="A1471" s="30">
        <v>41927</v>
      </c>
      <c r="B1471" s="109" t="s">
        <v>9609</v>
      </c>
      <c r="C1471" s="59">
        <v>51</v>
      </c>
      <c r="D1471" s="109" t="s">
        <v>23</v>
      </c>
      <c r="E1471" s="109" t="s">
        <v>82</v>
      </c>
      <c r="F1471" s="109"/>
      <c r="G1471" s="42">
        <v>41551</v>
      </c>
      <c r="H1471" s="109" t="s">
        <v>9610</v>
      </c>
      <c r="I1471" s="109" t="s">
        <v>9611</v>
      </c>
      <c r="J1471" s="109" t="s">
        <v>152</v>
      </c>
      <c r="K1471" s="98" t="s">
        <v>9612</v>
      </c>
      <c r="L1471" s="109" t="s">
        <v>1892</v>
      </c>
      <c r="M1471" s="109" t="s">
        <v>313</v>
      </c>
      <c r="N1471" s="109" t="s">
        <v>314</v>
      </c>
      <c r="O1471" s="109" t="s">
        <v>9613</v>
      </c>
      <c r="P1471" s="109" t="s">
        <v>157</v>
      </c>
      <c r="Q1471" s="109" t="s">
        <v>9614</v>
      </c>
      <c r="R1471" s="109" t="s">
        <v>80</v>
      </c>
      <c r="S1471" s="122" t="s">
        <v>5119</v>
      </c>
      <c r="T1471" s="31"/>
      <c r="U1471" s="109" t="str">
        <f t="shared" si="22"/>
        <v>41551: In the dawn hours an off-duty officer struck and killed pedestrian Hemphill. He was charged with vehicular manslaughter and DUI. http://www.nydailynews.com/new-york/off-duty-nypd-kills-pedestrian-car-si-article-1.1476314</v>
      </c>
      <c r="V1471" s="98"/>
      <c r="W1471" s="109">
        <v>1484.1</v>
      </c>
      <c r="X1471" s="109"/>
      <c r="Y1471" s="109"/>
      <c r="Z1471" s="109"/>
      <c r="AA1471" s="109"/>
      <c r="AB1471" s="109"/>
      <c r="AC1471" s="113"/>
      <c r="AD1471" s="12"/>
      <c r="AE1471" s="12"/>
      <c r="AF1471" s="12"/>
      <c r="AG1471" s="65"/>
    </row>
    <row r="1472" spans="1:33" ht="12">
      <c r="A1472" s="30">
        <v>41927</v>
      </c>
      <c r="B1472" s="109" t="s">
        <v>9615</v>
      </c>
      <c r="C1472" s="59">
        <v>25</v>
      </c>
      <c r="D1472" s="109" t="s">
        <v>23</v>
      </c>
      <c r="E1472" s="109" t="s">
        <v>82</v>
      </c>
      <c r="F1472" s="109"/>
      <c r="G1472" s="42">
        <v>39154</v>
      </c>
      <c r="H1472" s="109" t="s">
        <v>9616</v>
      </c>
      <c r="I1472" s="109" t="s">
        <v>1479</v>
      </c>
      <c r="J1472" s="109" t="s">
        <v>152</v>
      </c>
      <c r="K1472" s="98" t="s">
        <v>9617</v>
      </c>
      <c r="L1472" s="109" t="s">
        <v>1481</v>
      </c>
      <c r="M1472" s="109" t="s">
        <v>313</v>
      </c>
      <c r="N1472" s="109" t="s">
        <v>32</v>
      </c>
      <c r="O1472" s="109" t="s">
        <v>9618</v>
      </c>
      <c r="P1472" s="109" t="s">
        <v>760</v>
      </c>
      <c r="Q1472" s="109" t="s">
        <v>9619</v>
      </c>
      <c r="R1472" s="109" t="s">
        <v>80</v>
      </c>
      <c r="S1472" s="122" t="s">
        <v>5119</v>
      </c>
      <c r="T1472" s="31"/>
      <c r="U1472" s="109" t="str">
        <f t="shared" si="22"/>
        <v>39154: A detective tracking Mickins as a suspect called for three other officers as backup, resulting in a physical struggle in front of a Harlem cafe. Mickins somehow drew his gun and shot one of them twice, seriously wounding him. He was then fatally shot four times. http://www.nytimes.com/2007/03/14/nyregion/14shot.html</v>
      </c>
      <c r="V1472" s="98"/>
      <c r="W1472" s="109">
        <v>1485.1</v>
      </c>
      <c r="X1472" s="109"/>
      <c r="Y1472" s="109"/>
      <c r="Z1472" s="109"/>
      <c r="AA1472" s="109"/>
      <c r="AB1472" s="109"/>
      <c r="AC1472" s="113"/>
      <c r="AD1472" s="12"/>
      <c r="AE1472" s="12"/>
      <c r="AF1472" s="12"/>
      <c r="AG1472" s="65"/>
    </row>
    <row r="1473" spans="1:33" ht="12">
      <c r="A1473" s="30">
        <v>41927</v>
      </c>
      <c r="B1473" s="109" t="s">
        <v>9620</v>
      </c>
      <c r="C1473" s="59">
        <v>50</v>
      </c>
      <c r="D1473" s="109" t="s">
        <v>23</v>
      </c>
      <c r="E1473" s="109" t="s">
        <v>82</v>
      </c>
      <c r="F1473" s="109"/>
      <c r="G1473" s="42">
        <v>41039</v>
      </c>
      <c r="H1473" s="109" t="s">
        <v>9621</v>
      </c>
      <c r="I1473" s="109" t="s">
        <v>5265</v>
      </c>
      <c r="J1473" s="109" t="s">
        <v>152</v>
      </c>
      <c r="K1473" s="98" t="s">
        <v>9622</v>
      </c>
      <c r="L1473" s="109" t="s">
        <v>5265</v>
      </c>
      <c r="M1473" s="109" t="s">
        <v>313</v>
      </c>
      <c r="N1473" s="109" t="s">
        <v>32</v>
      </c>
      <c r="O1473" s="109" t="s">
        <v>9623</v>
      </c>
      <c r="P1473" s="109" t="s">
        <v>760</v>
      </c>
      <c r="Q1473" s="109" t="s">
        <v>9624</v>
      </c>
      <c r="R1473" s="109" t="s">
        <v>80</v>
      </c>
      <c r="S1473" s="122" t="s">
        <v>5119</v>
      </c>
      <c r="T1473" s="31"/>
      <c r="U1473" s="109" t="str">
        <f t="shared" si="22"/>
        <v>41039: Described as "enraged" Rivers critically injured his wife with a knife, and had stabbed himself as well. When police responded he refused to drop the weapon and was shot to death. http://www.timesledger.com/stories/2012/20/oaklandgardensdispute_bt_2012_05_17_q.html</v>
      </c>
      <c r="V1473" s="98"/>
      <c r="W1473" s="109">
        <v>1486.1</v>
      </c>
      <c r="X1473" s="109"/>
      <c r="Y1473" s="109"/>
      <c r="Z1473" s="109"/>
      <c r="AA1473" s="109"/>
      <c r="AB1473" s="109"/>
      <c r="AC1473" s="113"/>
      <c r="AD1473" s="12"/>
      <c r="AE1473" s="12"/>
      <c r="AF1473" s="12"/>
      <c r="AG1473" s="65"/>
    </row>
    <row r="1474" spans="1:33" ht="12">
      <c r="A1474" s="30">
        <v>41927</v>
      </c>
      <c r="B1474" s="109" t="s">
        <v>9625</v>
      </c>
      <c r="C1474" s="59">
        <v>87</v>
      </c>
      <c r="D1474" s="109" t="s">
        <v>23</v>
      </c>
      <c r="E1474" s="109" t="s">
        <v>24</v>
      </c>
      <c r="F1474" s="109" t="s">
        <v>9626</v>
      </c>
      <c r="G1474" s="42">
        <v>40851</v>
      </c>
      <c r="H1474" s="109" t="s">
        <v>9627</v>
      </c>
      <c r="I1474" s="109" t="s">
        <v>151</v>
      </c>
      <c r="J1474" s="109" t="s">
        <v>152</v>
      </c>
      <c r="K1474" s="98" t="s">
        <v>9506</v>
      </c>
      <c r="L1474" s="109" t="s">
        <v>154</v>
      </c>
      <c r="M1474" s="109" t="s">
        <v>313</v>
      </c>
      <c r="N1474" s="109" t="s">
        <v>314</v>
      </c>
      <c r="O1474" s="109" t="s">
        <v>9628</v>
      </c>
      <c r="P1474" s="109" t="s">
        <v>760</v>
      </c>
      <c r="Q1474" s="109" t="s">
        <v>9629</v>
      </c>
      <c r="R1474" s="109" t="s">
        <v>80</v>
      </c>
      <c r="S1474" s="122" t="s">
        <v>5119</v>
      </c>
      <c r="T1474" s="31"/>
      <c r="U1474" s="109" t="str">
        <f t="shared" ref="U1474:U1537" si="23">CONCATENATE(G1474, ": ", O1474, " ", Q1474)</f>
        <v>40851: Elderly well-respected minister Love was struck and killed by an NYPD cruiser at 7:20 a.m. while taking his regular morning walk in his neighborhood. Police withheld most details of the event, saying only that no criminal behavior was suspected. http://nypost.com/2011/11/05/bklyn-rev-mowed-down-by-cop-car/</v>
      </c>
      <c r="V1474" s="98"/>
      <c r="W1474" s="109">
        <v>1487.1</v>
      </c>
      <c r="X1474" s="109"/>
      <c r="Y1474" s="109"/>
      <c r="Z1474" s="109"/>
      <c r="AA1474" s="109"/>
      <c r="AB1474" s="109"/>
      <c r="AC1474" s="113"/>
      <c r="AD1474" s="12"/>
      <c r="AE1474" s="12"/>
      <c r="AF1474" s="12"/>
      <c r="AG1474" s="65"/>
    </row>
    <row r="1475" spans="1:33" ht="12">
      <c r="A1475" s="30">
        <v>41927</v>
      </c>
      <c r="B1475" s="109" t="s">
        <v>9630</v>
      </c>
      <c r="C1475" s="59">
        <v>35</v>
      </c>
      <c r="D1475" s="109" t="s">
        <v>23</v>
      </c>
      <c r="E1475" s="109" t="s">
        <v>40</v>
      </c>
      <c r="F1475" s="109" t="s">
        <v>9631</v>
      </c>
      <c r="G1475" s="42">
        <v>40168</v>
      </c>
      <c r="H1475" s="109" t="s">
        <v>9632</v>
      </c>
      <c r="I1475" s="109" t="s">
        <v>9633</v>
      </c>
      <c r="J1475" s="109" t="s">
        <v>124</v>
      </c>
      <c r="K1475" s="98" t="s">
        <v>9634</v>
      </c>
      <c r="L1475" s="109" t="s">
        <v>2101</v>
      </c>
      <c r="M1475" s="109" t="s">
        <v>8931</v>
      </c>
      <c r="N1475" s="109" t="s">
        <v>32</v>
      </c>
      <c r="O1475" s="109" t="s">
        <v>9635</v>
      </c>
      <c r="P1475" s="109" t="s">
        <v>58</v>
      </c>
      <c r="Q1475" s="109" t="s">
        <v>9636</v>
      </c>
      <c r="R1475" s="109" t="s">
        <v>80</v>
      </c>
      <c r="S1475" s="122" t="s">
        <v>5119</v>
      </c>
      <c r="T1475" s="31"/>
      <c r="U1475" s="109" t="str">
        <f t="shared" si="23"/>
        <v>40168: Crable came uninvited and unwelcome, drunk, belligerent, to the rural house of his brother. His own mother had taken out a restraining order against him. Two county deputies arrived and at the threshold of the house Crable pulled a handgun from his shirt and wounded both at close range, one fatally. He was killed by return fire. http://seattletimes.com/html/localnews/2010572291_shootingmain23m.html</v>
      </c>
      <c r="V1475" s="98"/>
      <c r="W1475" s="109">
        <v>1488.1</v>
      </c>
      <c r="X1475" s="109"/>
      <c r="Y1475" s="109"/>
      <c r="Z1475" s="109"/>
      <c r="AA1475" s="109"/>
      <c r="AB1475" s="109"/>
      <c r="AC1475" s="113"/>
      <c r="AD1475" s="12"/>
      <c r="AE1475" s="12"/>
      <c r="AF1475" s="12"/>
      <c r="AG1475" s="65"/>
    </row>
    <row r="1476" spans="1:33" ht="12">
      <c r="A1476" s="30">
        <v>41927</v>
      </c>
      <c r="B1476" s="109" t="s">
        <v>9637</v>
      </c>
      <c r="C1476" s="59">
        <v>51</v>
      </c>
      <c r="D1476" s="109" t="s">
        <v>23</v>
      </c>
      <c r="E1476" s="109" t="s">
        <v>24</v>
      </c>
      <c r="F1476" s="109" t="s">
        <v>9638</v>
      </c>
      <c r="G1476" s="42">
        <v>41132</v>
      </c>
      <c r="H1476" s="109" t="s">
        <v>9639</v>
      </c>
      <c r="I1476" s="109" t="s">
        <v>1479</v>
      </c>
      <c r="J1476" s="109" t="s">
        <v>152</v>
      </c>
      <c r="K1476" s="98" t="s">
        <v>9640</v>
      </c>
      <c r="L1476" s="109" t="s">
        <v>1481</v>
      </c>
      <c r="M1476" s="109" t="s">
        <v>313</v>
      </c>
      <c r="N1476" s="109" t="s">
        <v>32</v>
      </c>
      <c r="O1476" s="109" t="s">
        <v>9641</v>
      </c>
      <c r="P1476" s="109" t="s">
        <v>760</v>
      </c>
      <c r="Q1476" s="109" t="s">
        <v>9642</v>
      </c>
      <c r="R1476" s="109" t="s">
        <v>80</v>
      </c>
      <c r="S1476" s="122" t="s">
        <v>5119</v>
      </c>
      <c r="T1476" s="31"/>
      <c r="U1476" s="109" t="str">
        <f t="shared" si="23"/>
        <v>41132: Times Square performer Kennedy typically dressed as a ninja and would do backflips for tourist tips. Mid-afternoon on a Saturday Kennedy was engaged by officers for publically smoking marijuana. Pepper-sprayed six times on a slow-walk pursuit he pulled an 11-inch IKEA kitchen knife, reportedly threatened officers with it, and was shot to death. http://www.dailymail.co.uk/news/article-2187432/Darrius-Kennedy-shooting-Police-officers-claim-acted-self-defence.html</v>
      </c>
      <c r="V1476" s="98"/>
      <c r="W1476" s="109">
        <v>1489.1</v>
      </c>
      <c r="X1476" s="109"/>
      <c r="Y1476" s="109"/>
      <c r="Z1476" s="109"/>
      <c r="AA1476" s="109"/>
      <c r="AB1476" s="109"/>
      <c r="AC1476" s="113"/>
      <c r="AD1476" s="12"/>
      <c r="AE1476" s="12"/>
      <c r="AF1476" s="12"/>
      <c r="AG1476" s="65"/>
    </row>
    <row r="1477" spans="1:33" ht="12">
      <c r="A1477" s="30">
        <v>41927</v>
      </c>
      <c r="B1477" s="109" t="s">
        <v>9643</v>
      </c>
      <c r="C1477" s="59">
        <v>28</v>
      </c>
      <c r="D1477" s="109" t="s">
        <v>23</v>
      </c>
      <c r="E1477" s="109" t="s">
        <v>82</v>
      </c>
      <c r="F1477" s="109"/>
      <c r="G1477" s="42">
        <v>38032</v>
      </c>
      <c r="H1477" s="109" t="s">
        <v>9644</v>
      </c>
      <c r="I1477" s="109" t="s">
        <v>1474</v>
      </c>
      <c r="J1477" s="109" t="s">
        <v>152</v>
      </c>
      <c r="K1477" s="98" t="s">
        <v>1473</v>
      </c>
      <c r="L1477" s="109" t="s">
        <v>1474</v>
      </c>
      <c r="M1477" s="109" t="s">
        <v>313</v>
      </c>
      <c r="N1477" s="109" t="s">
        <v>32</v>
      </c>
      <c r="O1477" s="109" t="s">
        <v>9645</v>
      </c>
      <c r="P1477" s="109" t="s">
        <v>58</v>
      </c>
      <c r="Q1477" s="109" t="s">
        <v>9646</v>
      </c>
      <c r="R1477" s="109" t="s">
        <v>80</v>
      </c>
      <c r="S1477" s="122" t="s">
        <v>5119</v>
      </c>
      <c r="T1477" s="31"/>
      <c r="U1477" s="109" t="str">
        <f t="shared" si="23"/>
        <v>38032: Cipolla crashed a stolen car and encountered two officers. He wrestled a pistol away from one of them, shot and wounded him. Four other officers quickly arrived and shot Cipolla to death. http://www.nytimes.com/2004/02/17/nyregion/kelly-finds-officers-justified-in-killing-of-a-theft-suspect.html</v>
      </c>
      <c r="V1477" s="98"/>
      <c r="W1477" s="109">
        <v>1490.1</v>
      </c>
      <c r="X1477" s="109"/>
      <c r="Y1477" s="109"/>
      <c r="Z1477" s="109"/>
      <c r="AA1477" s="109"/>
      <c r="AB1477" s="109"/>
      <c r="AC1477" s="113"/>
      <c r="AD1477" s="12"/>
      <c r="AE1477" s="12"/>
      <c r="AF1477" s="12"/>
      <c r="AG1477" s="65"/>
    </row>
    <row r="1478" spans="1:33" ht="12">
      <c r="A1478" s="30">
        <v>41927</v>
      </c>
      <c r="B1478" s="109" t="s">
        <v>9647</v>
      </c>
      <c r="C1478" s="59">
        <v>41</v>
      </c>
      <c r="D1478" s="109" t="s">
        <v>23</v>
      </c>
      <c r="E1478" s="109" t="s">
        <v>82</v>
      </c>
      <c r="F1478" s="109"/>
      <c r="G1478" s="42">
        <v>37790</v>
      </c>
      <c r="H1478" s="109" t="s">
        <v>9648</v>
      </c>
      <c r="I1478" s="109" t="s">
        <v>151</v>
      </c>
      <c r="J1478" s="109" t="s">
        <v>152</v>
      </c>
      <c r="K1478" s="98" t="s">
        <v>9649</v>
      </c>
      <c r="L1478" s="109" t="s">
        <v>154</v>
      </c>
      <c r="M1478" s="109" t="s">
        <v>313</v>
      </c>
      <c r="N1478" s="109" t="s">
        <v>1818</v>
      </c>
      <c r="O1478" s="109" t="s">
        <v>9650</v>
      </c>
      <c r="P1478" s="109" t="s">
        <v>760</v>
      </c>
      <c r="Q1478" s="109" t="s">
        <v>9651</v>
      </c>
      <c r="R1478" s="109" t="s">
        <v>80</v>
      </c>
      <c r="S1478" s="122" t="s">
        <v>5119</v>
      </c>
      <c r="T1478" s="31"/>
      <c r="U1478" s="109" t="str">
        <f t="shared" si="23"/>
        <v>37790: Washington's home was invaded by NYPD officers, without warning or warrant, purportedly in hot pursuit of a suspect. Guns drawn, they kicked down the door, slapped a 7-year-old girl, ransacked the house, then provided no explanation. Washington suffered a heart attack and his family attributed his death, 10 days after, to the effects of the raid. http://www.nytimes.com/2003/06/29/nyregion/brooklyn-man-dies-10-days-after-police-raid-home.html</v>
      </c>
      <c r="V1478" s="98"/>
      <c r="W1478" s="109">
        <v>1491.1</v>
      </c>
      <c r="X1478" s="109"/>
      <c r="Y1478" s="109"/>
      <c r="Z1478" s="109"/>
      <c r="AA1478" s="109"/>
      <c r="AB1478" s="109"/>
      <c r="AC1478" s="113"/>
      <c r="AD1478" s="12"/>
      <c r="AE1478" s="12"/>
      <c r="AF1478" s="12"/>
      <c r="AG1478" s="65"/>
    </row>
    <row r="1479" spans="1:33" ht="12">
      <c r="A1479" s="30">
        <v>41927</v>
      </c>
      <c r="B1479" s="109" t="s">
        <v>9652</v>
      </c>
      <c r="C1479" s="59">
        <v>19</v>
      </c>
      <c r="D1479" s="109" t="s">
        <v>23</v>
      </c>
      <c r="E1479" s="109" t="s">
        <v>82</v>
      </c>
      <c r="F1479" s="109"/>
      <c r="G1479" s="42">
        <v>38197</v>
      </c>
      <c r="H1479" s="109" t="s">
        <v>9653</v>
      </c>
      <c r="I1479" s="109" t="s">
        <v>5265</v>
      </c>
      <c r="J1479" s="109" t="s">
        <v>152</v>
      </c>
      <c r="K1479" s="98" t="s">
        <v>9654</v>
      </c>
      <c r="L1479" s="109" t="s">
        <v>5265</v>
      </c>
      <c r="M1479" s="109" t="s">
        <v>313</v>
      </c>
      <c r="N1479" s="109" t="s">
        <v>314</v>
      </c>
      <c r="O1479" s="109" t="s">
        <v>9655</v>
      </c>
      <c r="P1479" s="109" t="s">
        <v>760</v>
      </c>
      <c r="Q1479" s="109" t="s">
        <v>9656</v>
      </c>
      <c r="R1479" s="109" t="s">
        <v>80</v>
      </c>
      <c r="S1479" s="122" t="s">
        <v>5119</v>
      </c>
      <c r="T1479" s="31"/>
      <c r="U1479" s="109" t="str">
        <f t="shared" si="23"/>
        <v>38197: At about 3 a.m. two officers observed Pomar riding an illegal "pocket" motorcycle without a helmet and gave chase in an umarked car. Pomar cut down an alley, hit a pothole, and fell from the bike, sustaining a mortal head injury. http://www.nytimes.com/2004/07/30/nyregion/death-on-tiny-bike-brings-accusations-against-police.html</v>
      </c>
      <c r="V1479" s="98"/>
      <c r="W1479" s="109">
        <v>1492.1</v>
      </c>
      <c r="X1479" s="109"/>
      <c r="Y1479" s="109"/>
      <c r="Z1479" s="109"/>
      <c r="AA1479" s="109"/>
      <c r="AB1479" s="109"/>
      <c r="AC1479" s="113"/>
      <c r="AD1479" s="12"/>
      <c r="AE1479" s="12"/>
      <c r="AF1479" s="12"/>
      <c r="AG1479" s="65"/>
    </row>
    <row r="1480" spans="1:33" ht="12">
      <c r="A1480" s="30">
        <v>41928</v>
      </c>
      <c r="B1480" s="109" t="s">
        <v>9657</v>
      </c>
      <c r="C1480" s="59">
        <v>38</v>
      </c>
      <c r="D1480" s="109" t="s">
        <v>23</v>
      </c>
      <c r="E1480" s="109" t="s">
        <v>82</v>
      </c>
      <c r="F1480" s="109"/>
      <c r="G1480" s="42">
        <v>38403</v>
      </c>
      <c r="H1480" s="109" t="s">
        <v>9658</v>
      </c>
      <c r="I1480" s="109" t="s">
        <v>151</v>
      </c>
      <c r="J1480" s="109" t="s">
        <v>152</v>
      </c>
      <c r="K1480" s="98" t="s">
        <v>9659</v>
      </c>
      <c r="L1480" s="109" t="s">
        <v>154</v>
      </c>
      <c r="M1480" s="109" t="s">
        <v>313</v>
      </c>
      <c r="N1480" s="109" t="s">
        <v>32</v>
      </c>
      <c r="O1480" s="109" t="s">
        <v>9660</v>
      </c>
      <c r="P1480" s="109" t="s">
        <v>760</v>
      </c>
      <c r="Q1480" s="109" t="s">
        <v>9661</v>
      </c>
      <c r="R1480" s="109" t="s">
        <v>80</v>
      </c>
      <c r="S1480" s="122" t="s">
        <v>5119</v>
      </c>
      <c r="T1480" s="31"/>
      <c r="U1480" s="109" t="str">
        <f t="shared" si="23"/>
        <v>38403: Three officers and a sergeant, all in plainclothes, pursued Smalls into the courtyard of a housing project. Initial reports did not explain why. They fired 10 rounds at him, one of which hit an artery in his leg. He bled to death. A gun was found near his body. http://www.nytimes.com/2005/02/21/nyregion/21cops.html</v>
      </c>
      <c r="V1480" s="98"/>
      <c r="W1480" s="109">
        <v>1493.1</v>
      </c>
      <c r="X1480" s="109"/>
      <c r="Y1480" s="109"/>
      <c r="Z1480" s="109"/>
      <c r="AA1480" s="109"/>
      <c r="AB1480" s="109"/>
      <c r="AC1480" s="113"/>
      <c r="AD1480" s="12"/>
      <c r="AE1480" s="12"/>
      <c r="AF1480" s="12"/>
      <c r="AG1480" s="65"/>
    </row>
    <row r="1481" spans="1:33" ht="12">
      <c r="A1481" s="30">
        <v>41928</v>
      </c>
      <c r="B1481" s="109" t="s">
        <v>9662</v>
      </c>
      <c r="C1481" s="59">
        <v>41</v>
      </c>
      <c r="D1481" s="109" t="s">
        <v>23</v>
      </c>
      <c r="E1481" s="109" t="s">
        <v>173</v>
      </c>
      <c r="F1481" s="109"/>
      <c r="G1481" s="42">
        <v>39220</v>
      </c>
      <c r="H1481" s="109" t="s">
        <v>9663</v>
      </c>
      <c r="I1481" s="109" t="s">
        <v>1474</v>
      </c>
      <c r="J1481" s="109" t="s">
        <v>152</v>
      </c>
      <c r="K1481" s="98" t="s">
        <v>9664</v>
      </c>
      <c r="L1481" s="109" t="s">
        <v>1474</v>
      </c>
      <c r="M1481" s="109" t="s">
        <v>313</v>
      </c>
      <c r="N1481" s="109" t="s">
        <v>32</v>
      </c>
      <c r="O1481" s="109" t="s">
        <v>9665</v>
      </c>
      <c r="P1481" s="109" t="s">
        <v>157</v>
      </c>
      <c r="Q1481" s="109" t="s">
        <v>9666</v>
      </c>
      <c r="R1481" s="109" t="s">
        <v>80</v>
      </c>
      <c r="S1481" s="122" t="s">
        <v>5119</v>
      </c>
      <c r="T1481" s="31"/>
      <c r="U1481" s="109" t="str">
        <f t="shared" si="23"/>
        <v>39220: Honduran immigrant and musician Arzu, drunk, sideswiped several cars in the late evening in the neighborhood of an off-duty officer. The officer emerged from his residence, in plainclothes but carrying pistol and badge. For unexplained reasons the officer fired five times and fatally wounded the driver. The officer was convicted of manslaughter, a ruling later overturned. http://www.nytimes.com/2009/06/12/nyregion/12lora.html</v>
      </c>
      <c r="V1481" s="98"/>
      <c r="W1481" s="109">
        <v>1494.1</v>
      </c>
      <c r="X1481" s="109"/>
      <c r="Y1481" s="109"/>
      <c r="Z1481" s="109"/>
      <c r="AA1481" s="109"/>
      <c r="AB1481" s="109"/>
      <c r="AC1481" s="113"/>
      <c r="AD1481" s="12"/>
      <c r="AE1481" s="12"/>
      <c r="AF1481" s="12"/>
      <c r="AG1481" s="65"/>
    </row>
    <row r="1482" spans="1:33" ht="12">
      <c r="A1482" s="30">
        <v>41928</v>
      </c>
      <c r="B1482" s="109" t="s">
        <v>9667</v>
      </c>
      <c r="C1482" s="59">
        <v>44</v>
      </c>
      <c r="D1482" s="109" t="s">
        <v>23</v>
      </c>
      <c r="E1482" s="109" t="s">
        <v>82</v>
      </c>
      <c r="F1482" s="109"/>
      <c r="G1482" s="42">
        <v>38313</v>
      </c>
      <c r="H1482" s="109" t="s">
        <v>9668</v>
      </c>
      <c r="I1482" s="109" t="s">
        <v>151</v>
      </c>
      <c r="J1482" s="109" t="s">
        <v>152</v>
      </c>
      <c r="K1482" s="98" t="s">
        <v>5416</v>
      </c>
      <c r="L1482" s="109" t="s">
        <v>154</v>
      </c>
      <c r="M1482" s="109" t="s">
        <v>313</v>
      </c>
      <c r="N1482" s="109" t="s">
        <v>32</v>
      </c>
      <c r="O1482" s="109" t="s">
        <v>9669</v>
      </c>
      <c r="P1482" s="109" t="s">
        <v>760</v>
      </c>
      <c r="Q1482" s="109" t="s">
        <v>9670</v>
      </c>
      <c r="R1482" s="109" t="s">
        <v>100</v>
      </c>
      <c r="S1482" s="122" t="s">
        <v>5119</v>
      </c>
      <c r="T1482" s="31"/>
      <c r="U1482" s="109" t="str">
        <f t="shared" si="23"/>
        <v>38313: A homeless man with medical issues, known to have seizures in the street, at 6 a.m. Feliciano first confronted a woman with the long metal casing of a light fixture. Police stopped and ordered him to drop it. He didn't, and he was shot to death. http://www.nytimes.com/2004/11/23/nyregion/23shot.html?pagewanted=print&amp;position=&amp;_r=0</v>
      </c>
      <c r="V1482" s="98"/>
      <c r="W1482" s="109">
        <v>1496.1</v>
      </c>
      <c r="X1482" s="109"/>
      <c r="Y1482" s="109"/>
      <c r="Z1482" s="109"/>
      <c r="AA1482" s="109"/>
      <c r="AB1482" s="109"/>
      <c r="AC1482" s="113"/>
      <c r="AD1482" s="12"/>
      <c r="AE1482" s="12"/>
      <c r="AF1482" s="12"/>
      <c r="AG1482" s="65"/>
    </row>
    <row r="1483" spans="1:33" ht="12">
      <c r="A1483" s="30">
        <v>41928</v>
      </c>
      <c r="B1483" s="109" t="s">
        <v>9671</v>
      </c>
      <c r="C1483" s="59">
        <v>48</v>
      </c>
      <c r="D1483" s="109" t="s">
        <v>23</v>
      </c>
      <c r="E1483" s="109" t="s">
        <v>82</v>
      </c>
      <c r="F1483" s="109"/>
      <c r="G1483" s="42">
        <v>40353</v>
      </c>
      <c r="H1483" s="109" t="s">
        <v>9672</v>
      </c>
      <c r="I1483" s="109" t="s">
        <v>1474</v>
      </c>
      <c r="J1483" s="109" t="s">
        <v>152</v>
      </c>
      <c r="K1483" s="98" t="s">
        <v>9673</v>
      </c>
      <c r="L1483" s="109" t="s">
        <v>1474</v>
      </c>
      <c r="M1483" s="109" t="s">
        <v>313</v>
      </c>
      <c r="N1483" s="109" t="s">
        <v>32</v>
      </c>
      <c r="O1483" s="109" t="s">
        <v>9674</v>
      </c>
      <c r="P1483" s="109" t="s">
        <v>760</v>
      </c>
      <c r="Q1483" s="109" t="s">
        <v>9675</v>
      </c>
      <c r="R1483" s="109" t="s">
        <v>80</v>
      </c>
      <c r="S1483" s="122" t="s">
        <v>5119</v>
      </c>
      <c r="T1483" s="31"/>
      <c r="U1483" s="109" t="str">
        <f t="shared" si="23"/>
        <v>40353: Fulford attempted to flee from a mid-morning drug raid, and fired his own gun before begin fatally shot by NYPD. http://www.nydailynews.com/news/crime/drug-suspect-killed-police-raid-article-1.181029</v>
      </c>
      <c r="V1483" s="98"/>
      <c r="W1483" s="109">
        <v>1497.1</v>
      </c>
      <c r="X1483" s="109"/>
      <c r="Y1483" s="109"/>
      <c r="Z1483" s="109"/>
      <c r="AA1483" s="109"/>
      <c r="AB1483" s="109"/>
      <c r="AC1483" s="113"/>
      <c r="AD1483" s="12"/>
      <c r="AE1483" s="12"/>
      <c r="AF1483" s="12"/>
      <c r="AG1483" s="65"/>
    </row>
    <row r="1484" spans="1:33" ht="12">
      <c r="A1484" s="30">
        <v>41928</v>
      </c>
      <c r="B1484" s="109" t="s">
        <v>9676</v>
      </c>
      <c r="C1484" s="59">
        <v>26</v>
      </c>
      <c r="D1484" s="109" t="s">
        <v>23</v>
      </c>
      <c r="E1484" s="109" t="s">
        <v>173</v>
      </c>
      <c r="F1484" s="109" t="s">
        <v>9677</v>
      </c>
      <c r="G1484" s="42">
        <v>40848</v>
      </c>
      <c r="H1484" s="109" t="s">
        <v>9678</v>
      </c>
      <c r="I1484" s="109" t="s">
        <v>9679</v>
      </c>
      <c r="J1484" s="109" t="s">
        <v>85</v>
      </c>
      <c r="K1484" s="98" t="s">
        <v>9680</v>
      </c>
      <c r="L1484" s="109" t="s">
        <v>404</v>
      </c>
      <c r="M1484" s="109" t="s">
        <v>966</v>
      </c>
      <c r="N1484" s="109" t="s">
        <v>32</v>
      </c>
      <c r="O1484" s="109" t="s">
        <v>9681</v>
      </c>
      <c r="P1484" s="109" t="s">
        <v>760</v>
      </c>
      <c r="Q1484" s="109" t="s">
        <v>9682</v>
      </c>
      <c r="R1484" s="109" t="s">
        <v>80</v>
      </c>
      <c r="S1484" s="122" t="s">
        <v>5119</v>
      </c>
      <c r="T1484" s="31"/>
      <c r="U1484" s="109" t="str">
        <f t="shared" si="23"/>
        <v>40848: A marked Huntington Beach cruiser pulled over a Lexus at 4:30 p.m. and heard at least one shot from the inside of the vehicle. They returned fire, leaving John Andrew Torres and Erick Catalan dead of gunshot wounds. A female third passenger was lead away in handcuffs. http://blogs.ocweekly.com/navelgazing/2011/11/2_dead_officer_involved_shooti.php</v>
      </c>
      <c r="V1484" s="98"/>
      <c r="W1484" s="109">
        <v>1498.1</v>
      </c>
      <c r="X1484" s="109"/>
      <c r="Y1484" s="109"/>
      <c r="Z1484" s="109"/>
      <c r="AA1484" s="109"/>
      <c r="AB1484" s="109"/>
      <c r="AC1484" s="113"/>
      <c r="AD1484" s="12"/>
      <c r="AE1484" s="12"/>
      <c r="AF1484" s="12"/>
      <c r="AG1484" s="65"/>
    </row>
    <row r="1485" spans="1:33" ht="12">
      <c r="A1485" s="30">
        <v>41928</v>
      </c>
      <c r="B1485" s="109" t="s">
        <v>9683</v>
      </c>
      <c r="C1485" s="59">
        <v>20</v>
      </c>
      <c r="D1485" s="109" t="s">
        <v>23</v>
      </c>
      <c r="E1485" s="109" t="s">
        <v>173</v>
      </c>
      <c r="F1485" s="109" t="s">
        <v>9684</v>
      </c>
      <c r="G1485" s="42">
        <v>40848</v>
      </c>
      <c r="H1485" s="109" t="s">
        <v>9678</v>
      </c>
      <c r="I1485" s="109" t="s">
        <v>9679</v>
      </c>
      <c r="J1485" s="109" t="s">
        <v>85</v>
      </c>
      <c r="K1485" s="98" t="s">
        <v>9680</v>
      </c>
      <c r="L1485" s="109" t="s">
        <v>404</v>
      </c>
      <c r="M1485" s="109" t="s">
        <v>966</v>
      </c>
      <c r="N1485" s="109" t="s">
        <v>32</v>
      </c>
      <c r="O1485" s="109" t="s">
        <v>9681</v>
      </c>
      <c r="P1485" s="109" t="s">
        <v>760</v>
      </c>
      <c r="Q1485" s="109" t="s">
        <v>9682</v>
      </c>
      <c r="R1485" s="109" t="s">
        <v>80</v>
      </c>
      <c r="S1485" s="122" t="s">
        <v>5119</v>
      </c>
      <c r="T1485" s="31"/>
      <c r="U1485" s="109" t="str">
        <f t="shared" si="23"/>
        <v>40848: A marked Huntington Beach cruiser pulled over a Lexus at 4:30 p.m. and heard at least one shot from the inside of the vehicle. They returned fire, leaving John Andrew Torres and Erick Catalan dead of gunshot wounds. A female third passenger was lead away in handcuffs. http://blogs.ocweekly.com/navelgazing/2011/11/2_dead_officer_involved_shooti.php</v>
      </c>
      <c r="V1485" s="98"/>
      <c r="W1485" s="109">
        <v>1499.1</v>
      </c>
      <c r="X1485" s="109"/>
      <c r="Y1485" s="109"/>
      <c r="Z1485" s="109"/>
      <c r="AA1485" s="109"/>
      <c r="AB1485" s="109"/>
      <c r="AC1485" s="113"/>
      <c r="AD1485" s="12"/>
      <c r="AE1485" s="12"/>
      <c r="AF1485" s="12"/>
      <c r="AG1485" s="65"/>
    </row>
    <row r="1486" spans="1:33" ht="12">
      <c r="A1486" s="30">
        <v>41928</v>
      </c>
      <c r="B1486" s="109" t="s">
        <v>9685</v>
      </c>
      <c r="C1486" s="59">
        <v>31</v>
      </c>
      <c r="D1486" s="109" t="s">
        <v>23</v>
      </c>
      <c r="E1486" s="109" t="s">
        <v>173</v>
      </c>
      <c r="F1486" s="109" t="s">
        <v>9686</v>
      </c>
      <c r="G1486" s="42">
        <v>40026</v>
      </c>
      <c r="H1486" s="109" t="s">
        <v>9687</v>
      </c>
      <c r="I1486" s="109" t="s">
        <v>1474</v>
      </c>
      <c r="J1486" s="109" t="s">
        <v>152</v>
      </c>
      <c r="K1486" s="98" t="s">
        <v>5035</v>
      </c>
      <c r="L1486" s="109" t="s">
        <v>1474</v>
      </c>
      <c r="M1486" s="109" t="s">
        <v>313</v>
      </c>
      <c r="N1486" s="109" t="s">
        <v>32</v>
      </c>
      <c r="O1486" s="109" t="s">
        <v>9688</v>
      </c>
      <c r="P1486" s="109" t="s">
        <v>760</v>
      </c>
      <c r="Q1486" s="109" t="s">
        <v>9689</v>
      </c>
      <c r="R1486" s="109" t="s">
        <v>80</v>
      </c>
      <c r="S1486" s="122" t="s">
        <v>5119</v>
      </c>
      <c r="T1486" s="31"/>
      <c r="U1486" s="109" t="str">
        <f t="shared" si="23"/>
        <v>40026: At 2:30 a.m. officers responding to a "man with a gun" call found Sevilla Moran attempting to blend in with a crowd, gun in hand. Four officers engaged him in a "fierce shootout" on the street with 30 to 40 shots fired. Sevilla Moran was fatally shot in the chest. http://www.nydailynews.com/news/crime/cops-kill-bronx-man-wild-shootout-fires-uniformed-nypd-article-1.396558</v>
      </c>
      <c r="V1486" s="98"/>
      <c r="W1486" s="109">
        <v>1500.1</v>
      </c>
      <c r="X1486" s="109"/>
      <c r="Y1486" s="109"/>
      <c r="Z1486" s="109"/>
      <c r="AA1486" s="109"/>
      <c r="AB1486" s="109"/>
      <c r="AC1486" s="113"/>
      <c r="AD1486" s="12"/>
      <c r="AE1486" s="12"/>
      <c r="AF1486" s="12"/>
      <c r="AG1486" s="65"/>
    </row>
    <row r="1487" spans="1:33" ht="12">
      <c r="A1487" s="30">
        <v>41928</v>
      </c>
      <c r="B1487" s="109" t="s">
        <v>9690</v>
      </c>
      <c r="C1487" s="59">
        <v>44</v>
      </c>
      <c r="D1487" s="109" t="s">
        <v>23</v>
      </c>
      <c r="E1487" s="109" t="s">
        <v>24</v>
      </c>
      <c r="F1487" s="109" t="s">
        <v>9691</v>
      </c>
      <c r="G1487" s="42">
        <v>41473</v>
      </c>
      <c r="H1487" s="109" t="s">
        <v>9692</v>
      </c>
      <c r="I1487" s="109" t="s">
        <v>249</v>
      </c>
      <c r="J1487" s="109" t="s">
        <v>250</v>
      </c>
      <c r="K1487" s="98" t="s">
        <v>9693</v>
      </c>
      <c r="L1487" s="109" t="s">
        <v>249</v>
      </c>
      <c r="M1487" s="109" t="s">
        <v>6938</v>
      </c>
      <c r="N1487" s="109" t="s">
        <v>1589</v>
      </c>
      <c r="O1487" s="109" t="s">
        <v>9694</v>
      </c>
      <c r="P1487" s="109" t="s">
        <v>58</v>
      </c>
      <c r="Q1487" s="109" t="s">
        <v>9695</v>
      </c>
      <c r="R1487" s="109" t="s">
        <v>80</v>
      </c>
      <c r="S1487" s="122" t="s">
        <v>5119</v>
      </c>
      <c r="T1487" s="31"/>
      <c r="U1487" s="109" t="str">
        <f t="shared" si="23"/>
        <v>41473: 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 http://articles.baltimoresun.com/2014-01-23/news/bs-md-ci-tyrone-west-witness-20140122_1_tyrone-west-jorge-bernardez-ruiz-kitmore-road</v>
      </c>
      <c r="V1487" s="98"/>
      <c r="W1487" s="109">
        <v>1501.1</v>
      </c>
      <c r="X1487" s="109"/>
      <c r="Y1487" s="109"/>
      <c r="Z1487" s="109"/>
      <c r="AA1487" s="109"/>
      <c r="AB1487" s="109"/>
      <c r="AC1487" s="113"/>
      <c r="AD1487" s="12"/>
      <c r="AE1487" s="12"/>
      <c r="AF1487" s="12"/>
      <c r="AG1487" s="65"/>
    </row>
    <row r="1488" spans="1:33" ht="12">
      <c r="A1488" s="30">
        <v>41928</v>
      </c>
      <c r="B1488" s="109" t="s">
        <v>9696</v>
      </c>
      <c r="C1488" s="59">
        <v>52</v>
      </c>
      <c r="D1488" s="109" t="s">
        <v>23</v>
      </c>
      <c r="E1488" s="109" t="s">
        <v>82</v>
      </c>
      <c r="F1488" s="109"/>
      <c r="G1488" s="42">
        <v>40953</v>
      </c>
      <c r="H1488" s="109" t="s">
        <v>9697</v>
      </c>
      <c r="I1488" s="109" t="s">
        <v>1479</v>
      </c>
      <c r="J1488" s="109" t="s">
        <v>152</v>
      </c>
      <c r="K1488" s="98" t="s">
        <v>9521</v>
      </c>
      <c r="L1488" s="109" t="s">
        <v>1481</v>
      </c>
      <c r="M1488" s="109" t="s">
        <v>313</v>
      </c>
      <c r="N1488" s="109" t="s">
        <v>32</v>
      </c>
      <c r="O1488" s="109" t="s">
        <v>9698</v>
      </c>
      <c r="P1488" s="109" t="s">
        <v>760</v>
      </c>
      <c r="Q1488" s="109" t="s">
        <v>9699</v>
      </c>
      <c r="R1488" s="109" t="s">
        <v>80</v>
      </c>
      <c r="S1488" s="122" t="s">
        <v>5119</v>
      </c>
      <c r="T1488" s="31"/>
      <c r="U1488" s="109" t="str">
        <f t="shared" si="23"/>
        <v>40953: McBride and an NYPD detective traded 19 rounds in the Harlem 145th Street subway station. The detective sustained a gunshot wound in the left bicep; McBride was shot dead on the steps up to street level. He'd been sought, tracked by cell phone, in connection with another shooting. http://nypost.com/2012/02/15/shot-cop-slays-gun-fiend/</v>
      </c>
      <c r="V1488" s="98"/>
      <c r="W1488" s="109">
        <v>1502.1</v>
      </c>
      <c r="X1488" s="109"/>
      <c r="Y1488" s="109"/>
      <c r="Z1488" s="109"/>
      <c r="AA1488" s="109"/>
      <c r="AB1488" s="109"/>
      <c r="AC1488" s="113"/>
      <c r="AD1488" s="12"/>
      <c r="AE1488" s="12"/>
      <c r="AF1488" s="12"/>
      <c r="AG1488" s="65"/>
    </row>
    <row r="1489" spans="1:33" ht="12">
      <c r="A1489" s="30" t="s">
        <v>9700</v>
      </c>
      <c r="B1489" s="109" t="s">
        <v>9701</v>
      </c>
      <c r="C1489" s="59">
        <v>26</v>
      </c>
      <c r="D1489" s="109" t="s">
        <v>23</v>
      </c>
      <c r="E1489" s="109" t="s">
        <v>40</v>
      </c>
      <c r="F1489" s="109" t="s">
        <v>9702</v>
      </c>
      <c r="G1489" s="42">
        <v>41733</v>
      </c>
      <c r="H1489" s="109" t="s">
        <v>9703</v>
      </c>
      <c r="I1489" s="109" t="s">
        <v>671</v>
      </c>
      <c r="J1489" s="109" t="s">
        <v>213</v>
      </c>
      <c r="K1489" s="98" t="s">
        <v>7994</v>
      </c>
      <c r="L1489" s="109" t="s">
        <v>671</v>
      </c>
      <c r="M1489" s="109" t="s">
        <v>6101</v>
      </c>
      <c r="N1489" s="109" t="s">
        <v>32</v>
      </c>
      <c r="O1489" s="109" t="s">
        <v>9704</v>
      </c>
      <c r="P1489" s="109" t="s">
        <v>760</v>
      </c>
      <c r="Q1489" s="109" t="s">
        <v>9705</v>
      </c>
      <c r="R1489" s="109" t="s">
        <v>80</v>
      </c>
      <c r="S1489" s="122" t="s">
        <v>7722</v>
      </c>
      <c r="T1489" s="31"/>
      <c r="U1489" s="109" t="str">
        <f t="shared" si="23"/>
        <v>41733: An off-duty police officer fatally shot Bullard after seeing him stabbing another man. Bullard was pronounced dead at the scene, and the officer was honored by the Dallas Police Association for saving the man's life. http://www.wfaa.com/news/local/Police-at-scene-of-officer-involved-shooting-near-on-South-Lamar-253898801.html</v>
      </c>
      <c r="V1489" s="98"/>
      <c r="W1489" s="109">
        <v>1503.1</v>
      </c>
      <c r="X1489" s="109"/>
      <c r="Y1489" s="109"/>
      <c r="Z1489" s="109"/>
      <c r="AA1489" s="109"/>
      <c r="AB1489" s="109"/>
      <c r="AC1489" s="113"/>
      <c r="AD1489" s="12"/>
      <c r="AE1489" s="12"/>
      <c r="AF1489" s="12"/>
      <c r="AG1489" s="65"/>
    </row>
    <row r="1490" spans="1:33" ht="12">
      <c r="A1490" s="30" t="s">
        <v>9706</v>
      </c>
      <c r="B1490" s="109" t="s">
        <v>9707</v>
      </c>
      <c r="C1490" s="59">
        <v>24</v>
      </c>
      <c r="D1490" s="109" t="s">
        <v>23</v>
      </c>
      <c r="E1490" s="109" t="s">
        <v>173</v>
      </c>
      <c r="F1490" s="109"/>
      <c r="G1490" s="42">
        <v>41733</v>
      </c>
      <c r="H1490" s="109" t="s">
        <v>9708</v>
      </c>
      <c r="I1490" s="109" t="s">
        <v>539</v>
      </c>
      <c r="J1490" s="109" t="s">
        <v>85</v>
      </c>
      <c r="K1490" s="98" t="s">
        <v>9709</v>
      </c>
      <c r="L1490" s="109" t="s">
        <v>539</v>
      </c>
      <c r="M1490" s="109" t="s">
        <v>540</v>
      </c>
      <c r="N1490" s="109" t="s">
        <v>32</v>
      </c>
      <c r="O1490" s="109" t="s">
        <v>9710</v>
      </c>
      <c r="P1490" s="109" t="s">
        <v>760</v>
      </c>
      <c r="Q1490" s="109" t="s">
        <v>9711</v>
      </c>
      <c r="R1490" s="109" t="s">
        <v>100</v>
      </c>
      <c r="S1490" s="122" t="s">
        <v>7722</v>
      </c>
      <c r="T1490" s="31"/>
      <c r="U1490" s="109" t="str">
        <f t="shared" si="23"/>
        <v>41733: Officers responding to a call of a man trying to kill himself arrived to find Pedraza attempting suicide with a knife. Pedraza was tasered to no effect and fatally shot after confronting police with a knife. http://www.dailynews.com/general-news/20140407/officers-identify-knife-wielding-man-after-shooting-in-tujunga</v>
      </c>
      <c r="V1490" s="98"/>
      <c r="W1490" s="109">
        <v>1504.1</v>
      </c>
      <c r="X1490" s="109"/>
      <c r="Y1490" s="109"/>
      <c r="Z1490" s="109"/>
      <c r="AA1490" s="109"/>
      <c r="AB1490" s="109"/>
      <c r="AC1490" s="113"/>
      <c r="AD1490" s="12"/>
      <c r="AE1490" s="12"/>
      <c r="AF1490" s="12"/>
      <c r="AG1490" s="65"/>
    </row>
    <row r="1491" spans="1:33" ht="12">
      <c r="A1491" s="30" t="s">
        <v>9712</v>
      </c>
      <c r="B1491" s="109" t="s">
        <v>9713</v>
      </c>
      <c r="C1491" s="59">
        <v>45</v>
      </c>
      <c r="D1491" s="109" t="s">
        <v>23</v>
      </c>
      <c r="E1491" s="109" t="s">
        <v>24</v>
      </c>
      <c r="F1491" s="109" t="s">
        <v>9714</v>
      </c>
      <c r="G1491" s="42">
        <v>41732</v>
      </c>
      <c r="H1491" s="109" t="s">
        <v>9715</v>
      </c>
      <c r="I1491" s="109" t="s">
        <v>603</v>
      </c>
      <c r="J1491" s="109" t="s">
        <v>1128</v>
      </c>
      <c r="K1491" s="98" t="s">
        <v>6540</v>
      </c>
      <c r="L1491" s="109" t="s">
        <v>9716</v>
      </c>
      <c r="M1491" s="109" t="s">
        <v>9717</v>
      </c>
      <c r="N1491" s="109" t="s">
        <v>1818</v>
      </c>
      <c r="O1491" s="109" t="s">
        <v>9718</v>
      </c>
      <c r="P1491" s="109" t="s">
        <v>760</v>
      </c>
      <c r="Q1491" s="109" t="s">
        <v>9719</v>
      </c>
      <c r="R1491" s="109" t="s">
        <v>219</v>
      </c>
      <c r="S1491" s="122" t="s">
        <v>7722</v>
      </c>
      <c r="T1491" s="31"/>
      <c r="U1491" s="109" t="str">
        <f t="shared" si="23"/>
        <v>41732: Epperson was allegedly intoxicated and running through the streets when police attempted to detain him. Epperson and police struggled for some time before Epperson suffered a fatal heart attack. http://www.wbbjtv.com/news/local/TBI-Confirms-Officer-Involved-Struggle-253920491.html</v>
      </c>
      <c r="V1491" s="98"/>
      <c r="W1491" s="109">
        <v>1505.1</v>
      </c>
      <c r="X1491" s="109"/>
      <c r="Y1491" s="109"/>
      <c r="Z1491" s="109"/>
      <c r="AA1491" s="109"/>
      <c r="AB1491" s="109"/>
      <c r="AC1491" s="113"/>
      <c r="AD1491" s="12"/>
      <c r="AE1491" s="12"/>
      <c r="AF1491" s="12"/>
      <c r="AG1491" s="65"/>
    </row>
    <row r="1492" spans="1:33" ht="12">
      <c r="A1492" s="30" t="s">
        <v>9720</v>
      </c>
      <c r="B1492" s="109" t="s">
        <v>9721</v>
      </c>
      <c r="C1492" s="59">
        <v>24</v>
      </c>
      <c r="D1492" s="109" t="s">
        <v>23</v>
      </c>
      <c r="E1492" s="109" t="s">
        <v>82</v>
      </c>
      <c r="F1492" s="109"/>
      <c r="G1492" s="42">
        <v>41734</v>
      </c>
      <c r="H1492" s="109" t="s">
        <v>9722</v>
      </c>
      <c r="I1492" s="109" t="s">
        <v>9723</v>
      </c>
      <c r="J1492" s="109" t="s">
        <v>250</v>
      </c>
      <c r="K1492" s="98" t="s">
        <v>9724</v>
      </c>
      <c r="L1492" s="109" t="s">
        <v>9725</v>
      </c>
      <c r="M1492" s="109" t="s">
        <v>9726</v>
      </c>
      <c r="N1492" s="109" t="s">
        <v>32</v>
      </c>
      <c r="O1492" s="109" t="s">
        <v>9727</v>
      </c>
      <c r="P1492" s="109" t="s">
        <v>760</v>
      </c>
      <c r="Q1492" s="109" t="s">
        <v>9728</v>
      </c>
      <c r="R1492" s="109" t="s">
        <v>80</v>
      </c>
      <c r="S1492" s="122" t="s">
        <v>7722</v>
      </c>
      <c r="T1492" s="31"/>
      <c r="U1492" s="109" t="str">
        <f t="shared" si="23"/>
        <v>41734: Two patrolling officers heard shots fired, and found Jones leaving the area on foot. Jones allegedly reached for a handgun when officers approached him, leading them to fatally shoot Jones. http://www.washingtonpost.com/local/crime/man-killed-in-police-shooting-in-prince-georges-county/2014/04/05/114eb076-bcc3-11e3-b195-dd0c1174052c_allComments.html?ctab=all</v>
      </c>
      <c r="V1492" s="98"/>
      <c r="W1492" s="109">
        <v>1506.1</v>
      </c>
      <c r="X1492" s="109"/>
      <c r="Y1492" s="109"/>
      <c r="Z1492" s="109"/>
      <c r="AA1492" s="109"/>
      <c r="AB1492" s="109"/>
      <c r="AC1492" s="113"/>
      <c r="AD1492" s="12"/>
      <c r="AE1492" s="12"/>
      <c r="AF1492" s="12"/>
      <c r="AG1492" s="65"/>
    </row>
    <row r="1493" spans="1:33" ht="12">
      <c r="A1493" s="30" t="s">
        <v>9729</v>
      </c>
      <c r="B1493" s="109" t="s">
        <v>9730</v>
      </c>
      <c r="C1493" s="59">
        <v>34</v>
      </c>
      <c r="D1493" s="109" t="s">
        <v>23</v>
      </c>
      <c r="E1493" s="109" t="s">
        <v>40</v>
      </c>
      <c r="F1493" s="109" t="s">
        <v>9731</v>
      </c>
      <c r="G1493" s="42">
        <v>41735</v>
      </c>
      <c r="H1493" s="109" t="s">
        <v>9732</v>
      </c>
      <c r="I1493" s="109" t="s">
        <v>1197</v>
      </c>
      <c r="J1493" s="109" t="s">
        <v>213</v>
      </c>
      <c r="K1493" s="98" t="s">
        <v>9733</v>
      </c>
      <c r="L1493" s="109" t="s">
        <v>1199</v>
      </c>
      <c r="M1493" s="109" t="s">
        <v>9734</v>
      </c>
      <c r="N1493" s="109" t="s">
        <v>32</v>
      </c>
      <c r="O1493" s="109" t="s">
        <v>9735</v>
      </c>
      <c r="P1493" s="109" t="s">
        <v>760</v>
      </c>
      <c r="Q1493" s="109" t="s">
        <v>9736</v>
      </c>
      <c r="R1493" s="109" t="s">
        <v>80</v>
      </c>
      <c r="S1493" s="122" t="s">
        <v>7722</v>
      </c>
      <c r="T1493" s="31"/>
      <c r="U1493" s="109" t="str">
        <f t="shared" si="23"/>
        <v>41735: Officers serving a felony warrant entered the home where White was staying, and shot him after he pointed a handgun at officers. http://www.click2houston.com/news/man-killed-after-pulling-gun-on-deputies-serving-warrant/25349872</v>
      </c>
      <c r="V1493" s="98"/>
      <c r="W1493" s="109">
        <v>1507.1</v>
      </c>
      <c r="X1493" s="109"/>
      <c r="Y1493" s="109"/>
      <c r="Z1493" s="109"/>
      <c r="AA1493" s="109"/>
      <c r="AB1493" s="109"/>
      <c r="AC1493" s="113"/>
      <c r="AD1493" s="12"/>
      <c r="AE1493" s="12"/>
      <c r="AF1493" s="12"/>
      <c r="AG1493" s="65"/>
    </row>
    <row r="1494" spans="1:33" ht="12">
      <c r="A1494" s="30" t="s">
        <v>9737</v>
      </c>
      <c r="B1494" s="109" t="s">
        <v>9738</v>
      </c>
      <c r="C1494" s="59">
        <v>23</v>
      </c>
      <c r="D1494" s="109" t="s">
        <v>23</v>
      </c>
      <c r="E1494" s="109" t="s">
        <v>40</v>
      </c>
      <c r="F1494" s="109" t="s">
        <v>9739</v>
      </c>
      <c r="G1494" s="42">
        <v>41735</v>
      </c>
      <c r="H1494" s="109" t="s">
        <v>9740</v>
      </c>
      <c r="I1494" s="109" t="s">
        <v>6379</v>
      </c>
      <c r="J1494" s="109" t="s">
        <v>233</v>
      </c>
      <c r="K1494" s="98" t="s">
        <v>9741</v>
      </c>
      <c r="L1494" s="109" t="s">
        <v>455</v>
      </c>
      <c r="M1494" s="109" t="s">
        <v>9742</v>
      </c>
      <c r="N1494" s="109" t="s">
        <v>314</v>
      </c>
      <c r="O1494" s="109" t="s">
        <v>9743</v>
      </c>
      <c r="P1494" s="109" t="s">
        <v>7428</v>
      </c>
      <c r="Q1494" s="109" t="s">
        <v>9744</v>
      </c>
      <c r="R1494" s="109" t="s">
        <v>80</v>
      </c>
      <c r="S1494" s="122" t="s">
        <v>7722</v>
      </c>
      <c r="T1494" s="31"/>
      <c r="U1494" s="109" t="str">
        <f t="shared" si="23"/>
        <v>41735: An intoxicated off-duty police officer was speeding and rammed the back of Sperry's vehicle, killing Jesse Sperry and injuring the pregnant Rebecca Sperry. The officer was charged with a number of crimes and has been placed on unpaid leave. http://www.heraldbulletin.com/crime/x1445028581/Man-killed-pregnant-woman-flown-from-accident-scene</v>
      </c>
      <c r="V1494" s="98"/>
      <c r="W1494" s="109">
        <v>1508.1</v>
      </c>
      <c r="X1494" s="109"/>
      <c r="Y1494" s="109"/>
      <c r="Z1494" s="109"/>
      <c r="AA1494" s="109"/>
      <c r="AB1494" s="109"/>
      <c r="AC1494" s="113"/>
      <c r="AD1494" s="12"/>
      <c r="AE1494" s="12"/>
      <c r="AF1494" s="12"/>
      <c r="AG1494" s="65"/>
    </row>
    <row r="1495" spans="1:33" ht="12">
      <c r="A1495" s="30" t="s">
        <v>9745</v>
      </c>
      <c r="B1495" s="109" t="s">
        <v>9746</v>
      </c>
      <c r="C1495" s="59">
        <v>48</v>
      </c>
      <c r="D1495" s="109" t="s">
        <v>23</v>
      </c>
      <c r="E1495" s="109" t="s">
        <v>82</v>
      </c>
      <c r="F1495" s="109"/>
      <c r="G1495" s="42">
        <v>41735</v>
      </c>
      <c r="H1495" s="109" t="s">
        <v>9747</v>
      </c>
      <c r="I1495" s="109" t="s">
        <v>176</v>
      </c>
      <c r="J1495" s="109" t="s">
        <v>85</v>
      </c>
      <c r="K1495" s="98" t="s">
        <v>9748</v>
      </c>
      <c r="L1495" s="109" t="s">
        <v>178</v>
      </c>
      <c r="M1495" s="109" t="s">
        <v>9749</v>
      </c>
      <c r="N1495" s="109" t="s">
        <v>1818</v>
      </c>
      <c r="O1495" s="109" t="s">
        <v>9750</v>
      </c>
      <c r="P1495" s="109" t="s">
        <v>760</v>
      </c>
      <c r="Q1495" s="109" t="s">
        <v>9751</v>
      </c>
      <c r="R1495" s="109" t="s">
        <v>80</v>
      </c>
      <c r="S1495" s="122" t="s">
        <v>7722</v>
      </c>
      <c r="T1495" s="31"/>
      <c r="U1495" s="109" t="str">
        <f t="shared" si="23"/>
        <v>41735: Hoffman, traveling on a bike, refused to stop for an officer attempting to pull him over and lead officers on a short chase that ended when he crashed. Hoffman initially resisted arrest but suffered some sort of medical emergency, and was later pronounced dead at a nearby hospital. http://www.pressdemocrat.com/article/20140406/articles/140409694</v>
      </c>
      <c r="V1495" s="98"/>
      <c r="W1495" s="109">
        <v>1509.1</v>
      </c>
      <c r="X1495" s="109"/>
      <c r="Y1495" s="109"/>
      <c r="Z1495" s="109"/>
      <c r="AA1495" s="109"/>
      <c r="AB1495" s="109"/>
      <c r="AC1495" s="113"/>
      <c r="AD1495" s="12"/>
      <c r="AE1495" s="12"/>
      <c r="AF1495" s="12"/>
      <c r="AG1495" s="65"/>
    </row>
    <row r="1496" spans="1:33" ht="12">
      <c r="A1496" s="30" t="s">
        <v>9752</v>
      </c>
      <c r="B1496" s="109" t="s">
        <v>9753</v>
      </c>
      <c r="C1496" s="59">
        <v>33</v>
      </c>
      <c r="D1496" s="109" t="s">
        <v>23</v>
      </c>
      <c r="E1496" s="109" t="s">
        <v>82</v>
      </c>
      <c r="F1496" s="109"/>
      <c r="G1496" s="42">
        <v>41735</v>
      </c>
      <c r="H1496" s="109" t="s">
        <v>9754</v>
      </c>
      <c r="I1496" s="109" t="s">
        <v>878</v>
      </c>
      <c r="J1496" s="109" t="s">
        <v>879</v>
      </c>
      <c r="K1496" s="98" t="s">
        <v>1652</v>
      </c>
      <c r="L1496" s="109" t="s">
        <v>881</v>
      </c>
      <c r="M1496" s="109" t="s">
        <v>9755</v>
      </c>
      <c r="N1496" s="109" t="s">
        <v>32</v>
      </c>
      <c r="O1496" s="109" t="s">
        <v>9756</v>
      </c>
      <c r="P1496" s="109" t="s">
        <v>760</v>
      </c>
      <c r="Q1496" s="109" t="s">
        <v>9757</v>
      </c>
      <c r="R1496" s="109" t="s">
        <v>80</v>
      </c>
      <c r="S1496" s="122" t="s">
        <v>7722</v>
      </c>
      <c r="T1496" s="31"/>
      <c r="U1496" s="109" t="str">
        <f t="shared" si="23"/>
        <v>41735: Little was walking near an elementary school when police arrived and ordered him to drop his firearm. When he refused, an officer opened fire and fatally struck Little. http://www.wusa9.com/story/news/local/dc/2014/04/07/man-killed-police-shooting-plummer-elementary-school/7410219/</v>
      </c>
      <c r="V1496" s="98"/>
      <c r="W1496" s="109">
        <v>1510.1</v>
      </c>
      <c r="X1496" s="109"/>
      <c r="Y1496" s="109"/>
      <c r="Z1496" s="109"/>
      <c r="AA1496" s="109"/>
      <c r="AB1496" s="109"/>
      <c r="AC1496" s="113"/>
      <c r="AD1496" s="12"/>
      <c r="AE1496" s="12"/>
      <c r="AF1496" s="12"/>
      <c r="AG1496" s="65"/>
    </row>
    <row r="1497" spans="1:33" ht="12">
      <c r="A1497" s="30" t="s">
        <v>9758</v>
      </c>
      <c r="B1497" s="109" t="s">
        <v>4728</v>
      </c>
      <c r="C1497" s="59" t="s">
        <v>9759</v>
      </c>
      <c r="D1497" s="109" t="s">
        <v>23</v>
      </c>
      <c r="E1497" s="109" t="s">
        <v>82</v>
      </c>
      <c r="F1497" s="109"/>
      <c r="G1497" s="42">
        <v>41736</v>
      </c>
      <c r="H1497" s="109" t="s">
        <v>9760</v>
      </c>
      <c r="I1497" s="109" t="s">
        <v>9761</v>
      </c>
      <c r="J1497" s="109" t="s">
        <v>85</v>
      </c>
      <c r="K1497" s="98" t="s">
        <v>9762</v>
      </c>
      <c r="L1497" s="109" t="s">
        <v>203</v>
      </c>
      <c r="M1497" s="109" t="s">
        <v>9763</v>
      </c>
      <c r="N1497" s="109" t="s">
        <v>32</v>
      </c>
      <c r="O1497" s="109" t="s">
        <v>9764</v>
      </c>
      <c r="P1497" s="109" t="s">
        <v>760</v>
      </c>
      <c r="Q1497" s="109" t="s">
        <v>9765</v>
      </c>
      <c r="R1497" s="109" t="s">
        <v>80</v>
      </c>
      <c r="S1497" s="122" t="s">
        <v>7722</v>
      </c>
      <c r="T1497" s="31"/>
      <c r="U1497" s="109" t="str">
        <f t="shared" si="23"/>
        <v>41736: Officers called to deal with a person sleeping on a bench near a harbor office found the man armed with a handgun. The victim, who police identified as a gang member, refused to drop his weapon and was fatally shot by police. http://www.sandiego6.com/news/local/One-wounded-in-Oceanside-officer-involved-shooting-254219551.html</v>
      </c>
      <c r="V1497" s="98"/>
      <c r="W1497" s="109">
        <v>1511.1</v>
      </c>
      <c r="X1497" s="109"/>
      <c r="Y1497" s="109"/>
      <c r="Z1497" s="109"/>
      <c r="AA1497" s="109"/>
      <c r="AB1497" s="109"/>
      <c r="AC1497" s="113"/>
      <c r="AD1497" s="12"/>
      <c r="AE1497" s="12"/>
      <c r="AF1497" s="12"/>
      <c r="AG1497" s="65"/>
    </row>
    <row r="1498" spans="1:33" ht="12">
      <c r="A1498" s="30" t="s">
        <v>9766</v>
      </c>
      <c r="B1498" s="109" t="s">
        <v>9767</v>
      </c>
      <c r="C1498" s="59">
        <v>26</v>
      </c>
      <c r="D1498" s="109" t="s">
        <v>23</v>
      </c>
      <c r="E1498" s="109" t="s">
        <v>24</v>
      </c>
      <c r="F1498" s="109" t="s">
        <v>9768</v>
      </c>
      <c r="G1498" s="42">
        <v>41736</v>
      </c>
      <c r="H1498" s="109" t="s">
        <v>9769</v>
      </c>
      <c r="I1498" s="109" t="s">
        <v>9770</v>
      </c>
      <c r="J1498" s="109" t="s">
        <v>1304</v>
      </c>
      <c r="K1498" s="98" t="s">
        <v>9771</v>
      </c>
      <c r="L1498" s="109" t="s">
        <v>1199</v>
      </c>
      <c r="M1498" s="109" t="s">
        <v>9772</v>
      </c>
      <c r="N1498" s="109" t="s">
        <v>32</v>
      </c>
      <c r="O1498" s="109" t="s">
        <v>9773</v>
      </c>
      <c r="P1498" s="109" t="s">
        <v>949</v>
      </c>
      <c r="Q1498" s="109" t="s">
        <v>9774</v>
      </c>
      <c r="R1498" s="109" t="s">
        <v>36</v>
      </c>
      <c r="S1498" s="122" t="s">
        <v>769</v>
      </c>
      <c r="T1498" s="31"/>
      <c r="U1498" s="109" t="str">
        <f t="shared" si="23"/>
        <v>41736: Anderson was pursued by officers involving a kidnapping case. Police fired shots at Anderson, but missed. Anderson shot and killed himself. http://www.daytondailynews.com/news/news/crime-law/dayton-investigating-officer-involved-shooting/nfTd4/</v>
      </c>
      <c r="V1498" s="98"/>
      <c r="W1498" s="109">
        <v>1512.1</v>
      </c>
      <c r="X1498" s="109"/>
      <c r="Y1498" s="109"/>
      <c r="Z1498" s="109"/>
      <c r="AA1498" s="109"/>
      <c r="AB1498" s="109"/>
      <c r="AC1498" s="113"/>
      <c r="AD1498" s="12"/>
      <c r="AE1498" s="12"/>
      <c r="AF1498" s="12"/>
      <c r="AG1498" s="65"/>
    </row>
    <row r="1499" spans="1:33" ht="12">
      <c r="A1499" s="30" t="s">
        <v>9775</v>
      </c>
      <c r="B1499" s="109" t="s">
        <v>9776</v>
      </c>
      <c r="C1499" s="59">
        <v>40</v>
      </c>
      <c r="D1499" s="109" t="s">
        <v>23</v>
      </c>
      <c r="E1499" s="109" t="s">
        <v>40</v>
      </c>
      <c r="F1499" s="109" t="s">
        <v>9777</v>
      </c>
      <c r="G1499" s="42">
        <v>41737</v>
      </c>
      <c r="H1499" s="109" t="s">
        <v>9778</v>
      </c>
      <c r="I1499" s="109" t="s">
        <v>52</v>
      </c>
      <c r="J1499" s="109" t="s">
        <v>53</v>
      </c>
      <c r="K1499" s="98" t="s">
        <v>2893</v>
      </c>
      <c r="L1499" s="109" t="s">
        <v>55</v>
      </c>
      <c r="M1499" s="109" t="s">
        <v>56</v>
      </c>
      <c r="N1499" s="109" t="s">
        <v>32</v>
      </c>
      <c r="O1499" s="109" t="s">
        <v>9779</v>
      </c>
      <c r="P1499" s="109" t="s">
        <v>760</v>
      </c>
      <c r="Q1499" s="109" t="s">
        <v>9780</v>
      </c>
      <c r="R1499" s="109" t="s">
        <v>100</v>
      </c>
      <c r="S1499" s="122" t="s">
        <v>7722</v>
      </c>
      <c r="T1499" s="31"/>
      <c r="U1499" s="109" t="str">
        <f t="shared" si="23"/>
        <v>41737: Doering was acting bizarre and carrying a loaded rifle when his roommates called police, fearing that he would commit suicide. A SWAT officer shot Doering after a lengthy standoff that ended when the 40-year-old pointed the rifle at officers. http://www.reviewjournal.com/news/las-vegas-man-killed-officer-involved-shooting-talked-imaginary-people-police-said</v>
      </c>
      <c r="V1499" s="98"/>
      <c r="W1499" s="109">
        <v>1513.1</v>
      </c>
      <c r="X1499" s="109"/>
      <c r="Y1499" s="109"/>
      <c r="Z1499" s="109"/>
      <c r="AA1499" s="109"/>
      <c r="AB1499" s="109"/>
      <c r="AC1499" s="113"/>
      <c r="AD1499" s="12"/>
      <c r="AE1499" s="12"/>
      <c r="AF1499" s="12"/>
      <c r="AG1499" s="65"/>
    </row>
    <row r="1500" spans="1:33" ht="12">
      <c r="A1500" s="30" t="s">
        <v>9781</v>
      </c>
      <c r="B1500" s="109" t="s">
        <v>9782</v>
      </c>
      <c r="C1500" s="59">
        <v>66</v>
      </c>
      <c r="D1500" s="109" t="s">
        <v>23</v>
      </c>
      <c r="E1500" s="109" t="s">
        <v>82</v>
      </c>
      <c r="F1500" s="109"/>
      <c r="G1500" s="42">
        <v>41737</v>
      </c>
      <c r="H1500" s="109" t="s">
        <v>9783</v>
      </c>
      <c r="I1500" s="109" t="s">
        <v>9784</v>
      </c>
      <c r="J1500" s="109" t="s">
        <v>28</v>
      </c>
      <c r="K1500" s="98" t="s">
        <v>9785</v>
      </c>
      <c r="L1500" s="109" t="s">
        <v>5572</v>
      </c>
      <c r="M1500" s="109" t="s">
        <v>9786</v>
      </c>
      <c r="N1500" s="109" t="s">
        <v>32</v>
      </c>
      <c r="O1500" s="109" t="s">
        <v>9787</v>
      </c>
      <c r="P1500" s="109" t="s">
        <v>760</v>
      </c>
      <c r="Q1500" s="109" t="s">
        <v>9788</v>
      </c>
      <c r="R1500" s="109" t="s">
        <v>80</v>
      </c>
      <c r="S1500" s="122" t="s">
        <v>7722</v>
      </c>
      <c r="T1500" s="31"/>
      <c r="U1500" s="109" t="str">
        <f t="shared" si="23"/>
        <v>41737: After officers responded to a domestic disturbance at Bennett's residence, the 66-year-old entered into an altercation with responding officers. After an attempt to tase Bennett failed, officers shot him after he reached for a nearby cache of guns. http://www.actionnewsjax.com/content/topstories/story/One-dead-after-deputy-involved-shooting-in-St/aIpQHLQ8j0SVmXn5mdFQag.cspx</v>
      </c>
      <c r="V1500" s="98"/>
      <c r="W1500" s="109">
        <v>1514.1</v>
      </c>
      <c r="X1500" s="109"/>
      <c r="Y1500" s="109"/>
      <c r="Z1500" s="109"/>
      <c r="AA1500" s="109"/>
      <c r="AB1500" s="109"/>
      <c r="AC1500" s="113"/>
      <c r="AD1500" s="12"/>
      <c r="AE1500" s="12"/>
      <c r="AF1500" s="12"/>
      <c r="AG1500" s="65"/>
    </row>
    <row r="1501" spans="1:33" ht="12">
      <c r="A1501" s="30" t="s">
        <v>9789</v>
      </c>
      <c r="B1501" s="109" t="s">
        <v>9790</v>
      </c>
      <c r="C1501" s="59">
        <v>23</v>
      </c>
      <c r="D1501" s="109" t="s">
        <v>23</v>
      </c>
      <c r="E1501" s="109" t="s">
        <v>82</v>
      </c>
      <c r="F1501" s="109"/>
      <c r="G1501" s="42">
        <v>41739</v>
      </c>
      <c r="H1501" s="109" t="s">
        <v>9791</v>
      </c>
      <c r="I1501" s="109" t="s">
        <v>515</v>
      </c>
      <c r="J1501" s="109" t="s">
        <v>85</v>
      </c>
      <c r="K1501" s="98" t="s">
        <v>9792</v>
      </c>
      <c r="L1501" s="109" t="s">
        <v>515</v>
      </c>
      <c r="M1501" s="109" t="s">
        <v>9393</v>
      </c>
      <c r="N1501" s="109" t="s">
        <v>32</v>
      </c>
      <c r="O1501" s="109" t="s">
        <v>9793</v>
      </c>
      <c r="P1501" s="109" t="s">
        <v>760</v>
      </c>
      <c r="Q1501" s="109" t="s">
        <v>9794</v>
      </c>
      <c r="R1501" s="109" t="s">
        <v>36</v>
      </c>
      <c r="S1501" s="122" t="s">
        <v>7722</v>
      </c>
      <c r="T1501" s="31"/>
      <c r="U1501" s="109" t="str">
        <f t="shared" si="23"/>
        <v>41739: Officers responded to Vancamp's residence after receiving a call from his mother, who told police that he was armed and suicidal. Responding deputies fatally shot Vancamp outside the home after he turned towards them while holding a handgun. http://abclocal.go.com/kfsn/story?section=news%2Flocal&amp;id=9498377</v>
      </c>
      <c r="V1501" s="98"/>
      <c r="W1501" s="109">
        <v>1515.1</v>
      </c>
      <c r="X1501" s="109"/>
      <c r="Y1501" s="109"/>
      <c r="Z1501" s="109"/>
      <c r="AA1501" s="109"/>
      <c r="AB1501" s="109"/>
      <c r="AC1501" s="113"/>
      <c r="AD1501" s="12"/>
      <c r="AE1501" s="12"/>
      <c r="AF1501" s="12"/>
      <c r="AG1501" s="65"/>
    </row>
    <row r="1502" spans="1:33" ht="12">
      <c r="A1502" s="30" t="s">
        <v>9795</v>
      </c>
      <c r="B1502" s="109" t="s">
        <v>9796</v>
      </c>
      <c r="C1502" s="59">
        <v>29</v>
      </c>
      <c r="D1502" s="109" t="s">
        <v>23</v>
      </c>
      <c r="E1502" s="109" t="s">
        <v>82</v>
      </c>
      <c r="F1502" s="109"/>
      <c r="G1502" s="42">
        <v>41738</v>
      </c>
      <c r="H1502" s="109" t="s">
        <v>9797</v>
      </c>
      <c r="I1502" s="109" t="s">
        <v>9798</v>
      </c>
      <c r="J1502" s="109" t="s">
        <v>85</v>
      </c>
      <c r="K1502" s="98" t="s">
        <v>9799</v>
      </c>
      <c r="L1502" s="109" t="s">
        <v>395</v>
      </c>
      <c r="M1502" s="109" t="s">
        <v>9800</v>
      </c>
      <c r="N1502" s="109" t="s">
        <v>32</v>
      </c>
      <c r="O1502" s="109" t="s">
        <v>9801</v>
      </c>
      <c r="P1502" s="109" t="s">
        <v>760</v>
      </c>
      <c r="Q1502" s="109" t="s">
        <v>9802</v>
      </c>
      <c r="R1502" s="109" t="s">
        <v>80</v>
      </c>
      <c r="S1502" s="122" t="s">
        <v>7722</v>
      </c>
      <c r="T1502" s="31"/>
      <c r="U1502" s="109" t="str">
        <f t="shared" si="23"/>
        <v>41738: Officers attempted to pull Martinez over for a traffic violation when the 29-year-old took off and lead police on a high speed chase. An officer fatally shot Martinez after he failed to get out of his vehicle and was speeding toward a civilian car. http://www.timesheraldonline.com/news/ci_25536262/man-killed-vallejo-officer-involved-shooting</v>
      </c>
      <c r="V1502" s="98"/>
      <c r="W1502" s="109">
        <v>1516.1</v>
      </c>
      <c r="X1502" s="109"/>
      <c r="Y1502" s="109"/>
      <c r="Z1502" s="109"/>
      <c r="AA1502" s="109"/>
      <c r="AB1502" s="109"/>
      <c r="AC1502" s="113"/>
      <c r="AD1502" s="12"/>
      <c r="AE1502" s="12"/>
      <c r="AF1502" s="12"/>
      <c r="AG1502" s="65"/>
    </row>
    <row r="1503" spans="1:33" ht="12">
      <c r="A1503" s="30" t="s">
        <v>9803</v>
      </c>
      <c r="B1503" s="109" t="s">
        <v>9804</v>
      </c>
      <c r="C1503" s="59">
        <v>30</v>
      </c>
      <c r="D1503" s="109" t="s">
        <v>23</v>
      </c>
      <c r="E1503" s="109" t="s">
        <v>40</v>
      </c>
      <c r="F1503" s="109" t="s">
        <v>9805</v>
      </c>
      <c r="G1503" s="42">
        <v>41739</v>
      </c>
      <c r="H1503" s="109" t="s">
        <v>9806</v>
      </c>
      <c r="I1503" s="109" t="s">
        <v>808</v>
      </c>
      <c r="J1503" s="109" t="s">
        <v>809</v>
      </c>
      <c r="K1503" s="98" t="s">
        <v>810</v>
      </c>
      <c r="L1503" s="109" t="s">
        <v>811</v>
      </c>
      <c r="M1503" s="109" t="s">
        <v>9807</v>
      </c>
      <c r="N1503" s="109" t="s">
        <v>32</v>
      </c>
      <c r="O1503" s="109" t="s">
        <v>9808</v>
      </c>
      <c r="P1503" s="109" t="s">
        <v>760</v>
      </c>
      <c r="Q1503" s="109" t="s">
        <v>9809</v>
      </c>
      <c r="R1503" s="109" t="s">
        <v>100</v>
      </c>
      <c r="S1503" s="122" t="s">
        <v>7722</v>
      </c>
      <c r="T1503" s="31"/>
      <c r="U1503" s="109" t="str">
        <f t="shared" si="23"/>
        <v>41739: After a short interaction with police, Zehring lead officers on a chase that ended when he pulled over and brandished a knife at officers. After two failed tasings, an officer fired and fatally hit Zehring, who had a history of mental illness. http://www.kansas.com/2014/04/10/3396426/man-dead-after-officer-involved.html</v>
      </c>
      <c r="V1503" s="98"/>
      <c r="W1503" s="109">
        <v>1517.1</v>
      </c>
      <c r="X1503" s="109"/>
      <c r="Y1503" s="109"/>
      <c r="Z1503" s="109"/>
      <c r="AA1503" s="109"/>
      <c r="AB1503" s="109"/>
      <c r="AC1503" s="113"/>
      <c r="AD1503" s="12"/>
      <c r="AE1503" s="12"/>
      <c r="AF1503" s="12"/>
      <c r="AG1503" s="65"/>
    </row>
    <row r="1504" spans="1:33" ht="12">
      <c r="A1504" s="30" t="s">
        <v>9810</v>
      </c>
      <c r="B1504" s="109" t="s">
        <v>9811</v>
      </c>
      <c r="C1504" s="59">
        <v>53</v>
      </c>
      <c r="D1504" s="109" t="s">
        <v>23</v>
      </c>
      <c r="E1504" s="109" t="s">
        <v>40</v>
      </c>
      <c r="F1504" s="109" t="s">
        <v>9812</v>
      </c>
      <c r="G1504" s="42">
        <v>41740</v>
      </c>
      <c r="H1504" s="109" t="s">
        <v>9813</v>
      </c>
      <c r="I1504" s="109" t="s">
        <v>276</v>
      </c>
      <c r="J1504" s="109" t="s">
        <v>28</v>
      </c>
      <c r="K1504" s="98" t="s">
        <v>9814</v>
      </c>
      <c r="L1504" s="109" t="s">
        <v>278</v>
      </c>
      <c r="M1504" s="109" t="s">
        <v>9815</v>
      </c>
      <c r="N1504" s="109" t="s">
        <v>32</v>
      </c>
      <c r="O1504" s="109" t="s">
        <v>9816</v>
      </c>
      <c r="P1504" s="109" t="s">
        <v>760</v>
      </c>
      <c r="Q1504" s="109" t="s">
        <v>9817</v>
      </c>
      <c r="R1504" s="109" t="s">
        <v>80</v>
      </c>
      <c r="S1504" s="122" t="s">
        <v>7722</v>
      </c>
      <c r="T1504" s="31"/>
      <c r="U1504" s="109" t="str">
        <f t="shared" si="23"/>
        <v>41740: Fillingim was shot and killed by police after threatening his family with a knife and then attempting to take his own life. http://www.pnj.com/article/20140411/NEWS11/140411001?odyssey=mod%7Cmostcom</v>
      </c>
      <c r="V1504" s="98"/>
      <c r="W1504" s="109">
        <v>1518.1</v>
      </c>
      <c r="X1504" s="109"/>
      <c r="Y1504" s="109"/>
      <c r="Z1504" s="109"/>
      <c r="AA1504" s="109"/>
      <c r="AB1504" s="109"/>
      <c r="AC1504" s="113"/>
      <c r="AD1504" s="12"/>
      <c r="AE1504" s="12"/>
      <c r="AF1504" s="12"/>
      <c r="AG1504" s="65"/>
    </row>
    <row r="1505" spans="1:33" ht="12">
      <c r="A1505" s="30" t="s">
        <v>9818</v>
      </c>
      <c r="B1505" s="109" t="s">
        <v>9819</v>
      </c>
      <c r="C1505" s="59">
        <v>34</v>
      </c>
      <c r="D1505" s="109" t="s">
        <v>23</v>
      </c>
      <c r="E1505" s="109" t="s">
        <v>24</v>
      </c>
      <c r="F1505" s="109" t="s">
        <v>9820</v>
      </c>
      <c r="G1505" s="42">
        <v>41740</v>
      </c>
      <c r="H1505" s="109" t="s">
        <v>9821</v>
      </c>
      <c r="I1505" s="109" t="s">
        <v>9822</v>
      </c>
      <c r="J1505" s="109" t="s">
        <v>250</v>
      </c>
      <c r="K1505" s="98" t="s">
        <v>9823</v>
      </c>
      <c r="L1505" s="109" t="s">
        <v>249</v>
      </c>
      <c r="M1505" s="109" t="s">
        <v>1266</v>
      </c>
      <c r="N1505" s="109" t="s">
        <v>32</v>
      </c>
      <c r="O1505" s="109" t="s">
        <v>9824</v>
      </c>
      <c r="P1505" s="109" t="s">
        <v>58</v>
      </c>
      <c r="Q1505" s="109" t="s">
        <v>9825</v>
      </c>
      <c r="R1505" s="109" t="s">
        <v>80</v>
      </c>
      <c r="S1505" s="122" t="s">
        <v>7722</v>
      </c>
      <c r="T1505" s="31"/>
      <c r="U1505" s="109" t="str">
        <f t="shared" si="23"/>
        <v>41740: Harrison, a suspected gang member and target of a narcotics investigation, was shot by federal agents after being stopped and running into a number of other vehicles. The Baltimore County state's attorney cleared the agents of any wrongdoing. http://www.baltimoresun.com/news/maryland/baltimore-county/owings-mills/bs-md-co-fbi-shooting-folo-20140618-story.html</v>
      </c>
      <c r="V1505" s="98"/>
      <c r="W1505" s="109">
        <v>1519.1</v>
      </c>
      <c r="X1505" s="109"/>
      <c r="Y1505" s="109"/>
      <c r="Z1505" s="109"/>
      <c r="AA1505" s="109"/>
      <c r="AB1505" s="109"/>
      <c r="AC1505" s="113"/>
      <c r="AD1505" s="12"/>
      <c r="AE1505" s="12"/>
      <c r="AF1505" s="12"/>
      <c r="AG1505" s="65"/>
    </row>
    <row r="1506" spans="1:33" ht="12">
      <c r="A1506" s="30" t="s">
        <v>9826</v>
      </c>
      <c r="B1506" s="109" t="s">
        <v>9827</v>
      </c>
      <c r="C1506" s="59">
        <v>45</v>
      </c>
      <c r="D1506" s="109" t="s">
        <v>23</v>
      </c>
      <c r="E1506" s="109" t="s">
        <v>40</v>
      </c>
      <c r="F1506" s="109" t="s">
        <v>9828</v>
      </c>
      <c r="G1506" s="42">
        <v>41740</v>
      </c>
      <c r="H1506" s="109" t="s">
        <v>9829</v>
      </c>
      <c r="I1506" s="109" t="s">
        <v>9830</v>
      </c>
      <c r="J1506" s="109" t="s">
        <v>64</v>
      </c>
      <c r="K1506" s="98" t="s">
        <v>9831</v>
      </c>
      <c r="L1506" s="109" t="s">
        <v>1676</v>
      </c>
      <c r="M1506" s="109" t="s">
        <v>9832</v>
      </c>
      <c r="N1506" s="109" t="s">
        <v>32</v>
      </c>
      <c r="O1506" s="109" t="s">
        <v>9833</v>
      </c>
      <c r="P1506" s="109" t="s">
        <v>58</v>
      </c>
      <c r="Q1506" s="109" t="s">
        <v>9834</v>
      </c>
      <c r="R1506" s="109" t="s">
        <v>36</v>
      </c>
      <c r="S1506" s="122" t="s">
        <v>7722</v>
      </c>
      <c r="T1506" s="31"/>
      <c r="U1506" s="109" t="str">
        <f t="shared" si="23"/>
        <v>41740: Doty, who was wanted on terroristic-related charges stemming from an earlier incident at a Wal-Mart, was shot after approaching an officer with a piece of concrete rebar. The shooting was ruled justified in September 2014. http://www.ledgernews.com/news/top_stories/officer-cleared-in-april-shooting/article_33363212-4329-11e4-8326-001a4bcf6878.html</v>
      </c>
      <c r="V1506" s="98"/>
      <c r="W1506" s="109">
        <v>1521.1</v>
      </c>
      <c r="X1506" s="109"/>
      <c r="Y1506" s="109"/>
      <c r="Z1506" s="109"/>
      <c r="AA1506" s="109"/>
      <c r="AB1506" s="109"/>
      <c r="AC1506" s="113"/>
      <c r="AD1506" s="12"/>
      <c r="AE1506" s="12"/>
      <c r="AF1506" s="12"/>
      <c r="AG1506" s="65"/>
    </row>
    <row r="1507" spans="1:33" ht="12">
      <c r="A1507" s="30">
        <v>41928</v>
      </c>
      <c r="B1507" s="109" t="s">
        <v>9835</v>
      </c>
      <c r="C1507" s="59">
        <v>24</v>
      </c>
      <c r="D1507" s="109" t="s">
        <v>23</v>
      </c>
      <c r="E1507" s="109" t="s">
        <v>173</v>
      </c>
      <c r="F1507" s="109" t="s">
        <v>9836</v>
      </c>
      <c r="G1507" s="42">
        <v>41741</v>
      </c>
      <c r="H1507" s="109" t="s">
        <v>9837</v>
      </c>
      <c r="I1507" s="109" t="s">
        <v>2045</v>
      </c>
      <c r="J1507" s="109" t="s">
        <v>124</v>
      </c>
      <c r="K1507" s="98" t="s">
        <v>6547</v>
      </c>
      <c r="L1507" s="109" t="s">
        <v>2045</v>
      </c>
      <c r="M1507" s="109" t="s">
        <v>6548</v>
      </c>
      <c r="N1507" s="109" t="s">
        <v>32</v>
      </c>
      <c r="O1507" s="109" t="s">
        <v>9838</v>
      </c>
      <c r="P1507" s="109" t="s">
        <v>323</v>
      </c>
      <c r="Q1507" s="109" t="s">
        <v>9839</v>
      </c>
      <c r="R1507" s="109" t="s">
        <v>36</v>
      </c>
      <c r="S1507" s="122" t="s">
        <v>5792</v>
      </c>
      <c r="T1507" s="31"/>
      <c r="U1507" s="109" t="str">
        <f t="shared" si="23"/>
        <v>41741: 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 http://www.yakimaherald.com/home/2101128-8/yakima-police-identify-suspect-officer-in-fatal-shooting</v>
      </c>
      <c r="V1507" s="109"/>
      <c r="W1507" s="109">
        <v>1523.1</v>
      </c>
      <c r="X1507" s="109"/>
      <c r="Y1507" s="109"/>
      <c r="Z1507" s="109"/>
      <c r="AA1507" s="109"/>
      <c r="AB1507" s="109"/>
      <c r="AC1507" s="113"/>
      <c r="AD1507" s="12"/>
      <c r="AE1507" s="12"/>
      <c r="AF1507" s="12"/>
      <c r="AG1507" s="65"/>
    </row>
    <row r="1508" spans="1:33" ht="12">
      <c r="A1508" s="30">
        <v>41930.864571759303</v>
      </c>
      <c r="B1508" s="109" t="s">
        <v>9840</v>
      </c>
      <c r="C1508" s="121">
        <v>68</v>
      </c>
      <c r="D1508" s="109" t="s">
        <v>23</v>
      </c>
      <c r="E1508" s="109" t="s">
        <v>40</v>
      </c>
      <c r="F1508" s="109" t="s">
        <v>9841</v>
      </c>
      <c r="G1508" s="42">
        <v>41507</v>
      </c>
      <c r="H1508" s="109" t="s">
        <v>9842</v>
      </c>
      <c r="I1508" s="109" t="s">
        <v>1756</v>
      </c>
      <c r="J1508" s="109" t="s">
        <v>1128</v>
      </c>
      <c r="K1508" s="98" t="s">
        <v>9843</v>
      </c>
      <c r="L1508" s="109" t="s">
        <v>9844</v>
      </c>
      <c r="M1508" s="109" t="s">
        <v>9845</v>
      </c>
      <c r="N1508" s="109" t="s">
        <v>32</v>
      </c>
      <c r="O1508" s="109" t="s">
        <v>9846</v>
      </c>
      <c r="P1508" s="109" t="s">
        <v>58</v>
      </c>
      <c r="Q1508" s="109" t="s">
        <v>9847</v>
      </c>
      <c r="R1508" s="109" t="s">
        <v>80</v>
      </c>
      <c r="S1508" s="122" t="s">
        <v>5358</v>
      </c>
      <c r="T1508" s="31"/>
      <c r="U1508" s="109" t="str">
        <f t="shared" si="23"/>
        <v>41507: 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 http://www.thedailytimes.com/news/federal-suit-filed-in-blount-deputy-s-fatal-shooting-of/article_25a10ff4-b7e7-5cd0-8976-08644d5b8be8.html</v>
      </c>
      <c r="V1508" s="109"/>
      <c r="W1508" s="109">
        <v>1524.1</v>
      </c>
      <c r="X1508" s="109"/>
      <c r="Y1508" s="109"/>
      <c r="Z1508" s="109"/>
      <c r="AA1508" s="109"/>
      <c r="AB1508" s="109"/>
      <c r="AC1508" s="113"/>
      <c r="AD1508" s="29"/>
      <c r="AE1508" s="29"/>
      <c r="AF1508" s="29"/>
      <c r="AG1508" s="65"/>
    </row>
    <row r="1509" spans="1:33" ht="12">
      <c r="A1509" s="30">
        <v>41931.081921296303</v>
      </c>
      <c r="B1509" s="109" t="s">
        <v>9848</v>
      </c>
      <c r="C1509" s="121">
        <v>40</v>
      </c>
      <c r="D1509" s="109" t="s">
        <v>23</v>
      </c>
      <c r="E1509" s="109" t="s">
        <v>24</v>
      </c>
      <c r="F1509" s="109"/>
      <c r="G1509" s="42">
        <v>36601</v>
      </c>
      <c r="H1509" s="109" t="s">
        <v>9849</v>
      </c>
      <c r="I1509" s="109" t="s">
        <v>327</v>
      </c>
      <c r="J1509" s="109" t="s">
        <v>328</v>
      </c>
      <c r="K1509" s="98" t="s">
        <v>9850</v>
      </c>
      <c r="L1509" s="109" t="s">
        <v>329</v>
      </c>
      <c r="M1509" s="109" t="s">
        <v>330</v>
      </c>
      <c r="N1509" s="109" t="s">
        <v>32</v>
      </c>
      <c r="O1509" s="109" t="s">
        <v>9851</v>
      </c>
      <c r="P1509" s="109" t="s">
        <v>58</v>
      </c>
      <c r="Q1509" s="109" t="s">
        <v>9852</v>
      </c>
      <c r="R1509" s="109" t="s">
        <v>80</v>
      </c>
      <c r="S1509" s="122" t="s">
        <v>5358</v>
      </c>
      <c r="T1509" s="31"/>
      <c r="U1509" s="109" t="str">
        <f t="shared" si="23"/>
        <v>36601: Hutchinson, who was homeless, was asked by an unidentified officer to leave the Addison L Stop for panhandling. The officer then reportedly encountered him in an alley. He claimed Hutchinson became belligerent and lunged at him with shiny object. He shot Hutchinson once in the chest. The object was a fork. http://articles.chicagotribune.com/2000-03-20/news/0003200157_1_homeless-man-homeless-shelter-homeless-people</v>
      </c>
      <c r="V1509" s="109"/>
      <c r="W1509" s="109">
        <v>1525.1</v>
      </c>
      <c r="X1509" s="109"/>
      <c r="Y1509" s="109"/>
      <c r="Z1509" s="109"/>
      <c r="AA1509" s="109"/>
      <c r="AB1509" s="109"/>
      <c r="AC1509" s="113"/>
      <c r="AD1509" s="29"/>
      <c r="AE1509" s="29"/>
      <c r="AF1509" s="29"/>
      <c r="AG1509" s="65"/>
    </row>
    <row r="1510" spans="1:33" ht="12">
      <c r="A1510" s="30">
        <v>41931</v>
      </c>
      <c r="B1510" s="109" t="s">
        <v>9853</v>
      </c>
      <c r="C1510" s="121">
        <v>40</v>
      </c>
      <c r="D1510" s="109" t="s">
        <v>23</v>
      </c>
      <c r="E1510" s="109" t="s">
        <v>82</v>
      </c>
      <c r="F1510" s="109"/>
      <c r="G1510" s="42">
        <v>41923</v>
      </c>
      <c r="H1510" s="109" t="s">
        <v>9854</v>
      </c>
      <c r="I1510" s="109" t="s">
        <v>756</v>
      </c>
      <c r="J1510" s="109" t="s">
        <v>439</v>
      </c>
      <c r="K1510" s="98" t="s">
        <v>9855</v>
      </c>
      <c r="L1510" s="109" t="s">
        <v>9856</v>
      </c>
      <c r="M1510" s="109" t="s">
        <v>2068</v>
      </c>
      <c r="N1510" s="109" t="s">
        <v>32</v>
      </c>
      <c r="O1510" s="109" t="s">
        <v>9857</v>
      </c>
      <c r="P1510" s="109" t="s">
        <v>323</v>
      </c>
      <c r="Q1510" s="109" t="s">
        <v>9858</v>
      </c>
      <c r="R1510" s="109" t="s">
        <v>100</v>
      </c>
      <c r="S1510" s="122" t="s">
        <v>8925</v>
      </c>
      <c r="T1510" s="31"/>
      <c r="U1510" s="109" t="str">
        <f t="shared" si="23"/>
        <v>41923: Officers responded to reports of shots fired. Subject allegedly point a gun at three officers who then fired upon subject. http://www.kansascity.com/news/local/crime/article2912738.html</v>
      </c>
      <c r="V1510" s="109"/>
      <c r="W1510" s="109">
        <v>2512.1</v>
      </c>
      <c r="X1510" s="109"/>
      <c r="Y1510" s="109"/>
      <c r="Z1510" s="109"/>
      <c r="AA1510" s="109"/>
      <c r="AB1510" s="109"/>
      <c r="AC1510" s="113"/>
      <c r="AD1510" s="29"/>
      <c r="AE1510" s="29"/>
      <c r="AF1510" s="29"/>
      <c r="AG1510" s="65"/>
    </row>
    <row r="1511" spans="1:33" ht="12">
      <c r="A1511" s="30">
        <v>41931</v>
      </c>
      <c r="B1511" s="109" t="s">
        <v>9859</v>
      </c>
      <c r="C1511" s="121">
        <v>32</v>
      </c>
      <c r="D1511" s="109" t="s">
        <v>23</v>
      </c>
      <c r="E1511" s="109" t="s">
        <v>82</v>
      </c>
      <c r="F1511" s="109" t="s">
        <v>9860</v>
      </c>
      <c r="G1511" s="42">
        <v>40838</v>
      </c>
      <c r="H1511" s="109" t="s">
        <v>9861</v>
      </c>
      <c r="I1511" s="109" t="s">
        <v>1329</v>
      </c>
      <c r="J1511" s="109" t="s">
        <v>85</v>
      </c>
      <c r="K1511" s="98" t="s">
        <v>9862</v>
      </c>
      <c r="L1511" s="109" t="s">
        <v>1329</v>
      </c>
      <c r="M1511" s="109" t="s">
        <v>1331</v>
      </c>
      <c r="N1511" s="109" t="s">
        <v>1818</v>
      </c>
      <c r="O1511" s="109" t="s">
        <v>9863</v>
      </c>
      <c r="P1511" s="109" t="s">
        <v>760</v>
      </c>
      <c r="Q1511" s="109" t="s">
        <v>9864</v>
      </c>
      <c r="R1511" s="109" t="s">
        <v>80</v>
      </c>
      <c r="S1511" s="122" t="s">
        <v>5119</v>
      </c>
      <c r="T1511" s="31"/>
      <c r="U1511" s="109" t="str">
        <f t="shared" si="23"/>
        <v>40838: Smith shot a police officer as the result of a vehicle stop and a short chase. The officer was wounded, in critical but stable condition. Several hours later Smith was located, chased on foot by police for perhaps five minutes, then apprehended. He died in custody in the back of the police car for reasons not fully explained. http://blogs.sacbee.com/crime/archives/2011/11/sacramento-coroner-tyrone-smiths-cause-of-death-undetermined.html</v>
      </c>
      <c r="V1511" s="109"/>
      <c r="W1511" s="109">
        <v>2513.1</v>
      </c>
      <c r="X1511" s="109"/>
      <c r="Y1511" s="109"/>
      <c r="Z1511" s="109"/>
      <c r="AA1511" s="109"/>
      <c r="AB1511" s="109"/>
      <c r="AC1511" s="113"/>
      <c r="AD1511" s="29"/>
      <c r="AE1511" s="29"/>
      <c r="AF1511" s="29"/>
      <c r="AG1511" s="65"/>
    </row>
    <row r="1512" spans="1:33" ht="12">
      <c r="A1512" s="30">
        <v>41931</v>
      </c>
      <c r="B1512" s="109" t="s">
        <v>9865</v>
      </c>
      <c r="C1512" s="121">
        <v>25</v>
      </c>
      <c r="D1512" s="109" t="s">
        <v>23</v>
      </c>
      <c r="E1512" s="109" t="s">
        <v>82</v>
      </c>
      <c r="F1512" s="109"/>
      <c r="G1512" s="42">
        <v>39452</v>
      </c>
      <c r="H1512" s="109" t="s">
        <v>9866</v>
      </c>
      <c r="I1512" s="109" t="s">
        <v>9867</v>
      </c>
      <c r="J1512" s="109" t="s">
        <v>152</v>
      </c>
      <c r="K1512" s="98" t="s">
        <v>9868</v>
      </c>
      <c r="L1512" s="109" t="s">
        <v>1474</v>
      </c>
      <c r="M1512" s="109" t="s">
        <v>5201</v>
      </c>
      <c r="N1512" s="109" t="s">
        <v>32</v>
      </c>
      <c r="O1512" s="109" t="s">
        <v>9869</v>
      </c>
      <c r="P1512" s="109" t="s">
        <v>760</v>
      </c>
      <c r="Q1512" s="109" t="s">
        <v>9870</v>
      </c>
      <c r="R1512" s="109" t="s">
        <v>80</v>
      </c>
      <c r="S1512" s="122" t="s">
        <v>5119</v>
      </c>
      <c r="T1512" s="31"/>
      <c r="U1512" s="109" t="str">
        <f t="shared" si="23"/>
        <v>39452: Smalls, known to police as a suspected gang member, encountered police at 1:40 a.m. on a Bronx street. Smalls turned and ran. In a foot chase he pulled a handgun, collided then wrestled with the pursuing officer, and was fatally shot by the officer's gun during the struggle. A handgun stolen in Maine was found near the body. http://www.nydailynews.com/news/crime/cops-kill-suspected-gang-member-queens-article-1.342714</v>
      </c>
      <c r="V1512" s="109"/>
      <c r="W1512" s="109">
        <v>2514.1</v>
      </c>
      <c r="X1512" s="109"/>
      <c r="Y1512" s="109"/>
      <c r="Z1512" s="109"/>
      <c r="AA1512" s="109"/>
      <c r="AB1512" s="109"/>
      <c r="AC1512" s="113"/>
      <c r="AD1512" s="29"/>
      <c r="AE1512" s="29"/>
      <c r="AF1512" s="29"/>
      <c r="AG1512" s="65"/>
    </row>
    <row r="1513" spans="1:33" ht="12">
      <c r="A1513" s="30">
        <v>41931</v>
      </c>
      <c r="B1513" s="109" t="s">
        <v>9871</v>
      </c>
      <c r="C1513" s="121">
        <v>51</v>
      </c>
      <c r="D1513" s="109" t="s">
        <v>23</v>
      </c>
      <c r="E1513" s="109" t="s">
        <v>82</v>
      </c>
      <c r="F1513" s="109"/>
      <c r="G1513" s="42">
        <v>40791</v>
      </c>
      <c r="H1513" s="109" t="s">
        <v>9872</v>
      </c>
      <c r="I1513" s="109" t="s">
        <v>9873</v>
      </c>
      <c r="J1513" s="109" t="s">
        <v>64</v>
      </c>
      <c r="K1513" s="98" t="s">
        <v>9874</v>
      </c>
      <c r="L1513" s="109" t="s">
        <v>9875</v>
      </c>
      <c r="M1513" s="109" t="s">
        <v>9876</v>
      </c>
      <c r="N1513" s="109" t="s">
        <v>32</v>
      </c>
      <c r="O1513" s="109" t="s">
        <v>9877</v>
      </c>
      <c r="P1513" s="109" t="s">
        <v>760</v>
      </c>
      <c r="Q1513" s="109" t="s">
        <v>9878</v>
      </c>
      <c r="R1513" s="109" t="s">
        <v>80</v>
      </c>
      <c r="S1513" s="122" t="s">
        <v>5119</v>
      </c>
      <c r="T1513" s="31"/>
      <c r="U1513" s="109" t="str">
        <f t="shared" si="23"/>
        <v>40791: Peterson felt he'd been cheated at a convenience store and threw a brick through their window. Police found him at his apartment. Something in his response at the door made officers feel threatened. Following a SWAT team response and a two-hour standoff, Peterson was shot to death with five rounds. http://www.wlox.com/story/15603128/moultrie-council-issues-information-on-peterson-shooting</v>
      </c>
      <c r="V1513" s="109"/>
      <c r="W1513" s="109">
        <v>2515.1</v>
      </c>
      <c r="X1513" s="109"/>
      <c r="Y1513" s="109"/>
      <c r="Z1513" s="109"/>
      <c r="AA1513" s="109"/>
      <c r="AB1513" s="109"/>
      <c r="AC1513" s="113"/>
      <c r="AD1513" s="29"/>
      <c r="AE1513" s="29"/>
      <c r="AF1513" s="29"/>
      <c r="AG1513" s="65"/>
    </row>
    <row r="1514" spans="1:33" ht="12">
      <c r="A1514" s="30">
        <v>41931</v>
      </c>
      <c r="B1514" s="109" t="s">
        <v>9879</v>
      </c>
      <c r="C1514" s="121">
        <v>33</v>
      </c>
      <c r="D1514" s="109" t="s">
        <v>23</v>
      </c>
      <c r="E1514" s="109" t="s">
        <v>82</v>
      </c>
      <c r="F1514" s="109"/>
      <c r="G1514" s="42">
        <v>38254</v>
      </c>
      <c r="H1514" s="109" t="s">
        <v>9880</v>
      </c>
      <c r="I1514" s="109" t="s">
        <v>5265</v>
      </c>
      <c r="J1514" s="109" t="s">
        <v>152</v>
      </c>
      <c r="K1514" s="98" t="s">
        <v>9881</v>
      </c>
      <c r="L1514" s="109" t="s">
        <v>5265</v>
      </c>
      <c r="M1514" s="109" t="s">
        <v>5201</v>
      </c>
      <c r="N1514" s="109" t="s">
        <v>32</v>
      </c>
      <c r="O1514" s="109" t="s">
        <v>9882</v>
      </c>
      <c r="P1514" s="109" t="s">
        <v>58</v>
      </c>
      <c r="Q1514" s="109" t="s">
        <v>9883</v>
      </c>
      <c r="R1514" s="109" t="s">
        <v>80</v>
      </c>
      <c r="S1514" s="122" t="s">
        <v>5119</v>
      </c>
      <c r="T1514" s="31"/>
      <c r="U1514" s="109" t="str">
        <f t="shared" si="23"/>
        <v>38254: Guzman, driving a stolen Mercury Mountaineer with Hennessy and cocaine on board, with a police record and several pseudonyms, lead police on an eventful high-speed chase that ended in a residential driveway. Guzman attacked a lieutenant with a "judolike" move and attempted to get his weapon. He was fatally shot nine times. http://www.nytimes.com/2004/09/25/nyregion/25shot.html?pagewanted=print&amp;position=&amp;_r=0</v>
      </c>
      <c r="V1514" s="109"/>
      <c r="W1514" s="109">
        <v>2516.1</v>
      </c>
      <c r="X1514" s="109"/>
      <c r="Y1514" s="109"/>
      <c r="Z1514" s="109"/>
      <c r="AA1514" s="109"/>
      <c r="AB1514" s="109"/>
      <c r="AC1514" s="113"/>
      <c r="AD1514" s="29"/>
      <c r="AE1514" s="29"/>
      <c r="AF1514" s="29"/>
      <c r="AG1514" s="65"/>
    </row>
    <row r="1515" spans="1:33" ht="12">
      <c r="A1515" s="30">
        <v>41931</v>
      </c>
      <c r="B1515" s="109" t="s">
        <v>9884</v>
      </c>
      <c r="C1515" s="121">
        <v>22</v>
      </c>
      <c r="D1515" s="109" t="s">
        <v>23</v>
      </c>
      <c r="E1515" s="109" t="s">
        <v>40</v>
      </c>
      <c r="F1515" s="109" t="s">
        <v>9885</v>
      </c>
      <c r="G1515" s="42">
        <v>39858</v>
      </c>
      <c r="H1515" s="109" t="s">
        <v>9886</v>
      </c>
      <c r="I1515" s="109" t="s">
        <v>7032</v>
      </c>
      <c r="J1515" s="109" t="s">
        <v>143</v>
      </c>
      <c r="K1515" s="98" t="s">
        <v>7033</v>
      </c>
      <c r="L1515" s="109" t="s">
        <v>7034</v>
      </c>
      <c r="M1515" s="109" t="s">
        <v>8234</v>
      </c>
      <c r="N1515" s="109" t="s">
        <v>32</v>
      </c>
      <c r="O1515" s="109" t="s">
        <v>9887</v>
      </c>
      <c r="P1515" s="109" t="s">
        <v>58</v>
      </c>
      <c r="Q1515" s="109" t="s">
        <v>9888</v>
      </c>
      <c r="R1515" s="109" t="s">
        <v>80</v>
      </c>
      <c r="S1515" s="122" t="s">
        <v>5119</v>
      </c>
      <c r="T1515" s="31"/>
      <c r="U1515" s="109" t="str">
        <f t="shared" si="23"/>
        <v>39858: After a visit to a strip club and being the subject of a pre-dawn "man with a gun" call at his residence, criminal-justice major Briggs barricaded himself inside his house and began a three-hour armed standoff with police. He expended 58 shotgun rounds during the siege. A police trooper fatally shot him once in the neck. http://triblive.com/x/pittsburghtrib/news/westmoreland/s_612039.html</v>
      </c>
      <c r="V1515" s="109"/>
      <c r="W1515" s="109">
        <v>2517.1</v>
      </c>
      <c r="X1515" s="109"/>
      <c r="Y1515" s="109"/>
      <c r="Z1515" s="109"/>
      <c r="AA1515" s="109"/>
      <c r="AB1515" s="109"/>
      <c r="AC1515" s="113"/>
      <c r="AD1515" s="29"/>
      <c r="AE1515" s="29"/>
      <c r="AF1515" s="29"/>
      <c r="AG1515" s="65"/>
    </row>
    <row r="1516" spans="1:33" ht="12">
      <c r="A1516" s="30">
        <v>41931</v>
      </c>
      <c r="B1516" s="109" t="s">
        <v>9889</v>
      </c>
      <c r="C1516" s="121">
        <v>56</v>
      </c>
      <c r="D1516" s="109" t="s">
        <v>23</v>
      </c>
      <c r="E1516" s="109" t="s">
        <v>24</v>
      </c>
      <c r="F1516" s="109" t="s">
        <v>9890</v>
      </c>
      <c r="G1516" s="42">
        <v>40368</v>
      </c>
      <c r="H1516" s="109" t="s">
        <v>9891</v>
      </c>
      <c r="I1516" s="109" t="s">
        <v>1693</v>
      </c>
      <c r="J1516" s="109" t="s">
        <v>1694</v>
      </c>
      <c r="K1516" s="98" t="s">
        <v>7070</v>
      </c>
      <c r="L1516" s="109" t="s">
        <v>1693</v>
      </c>
      <c r="M1516" s="109" t="s">
        <v>1696</v>
      </c>
      <c r="N1516" s="109" t="s">
        <v>1818</v>
      </c>
      <c r="O1516" s="109" t="s">
        <v>9892</v>
      </c>
      <c r="P1516" s="109" t="s">
        <v>58</v>
      </c>
      <c r="Q1516" s="109" t="s">
        <v>9893</v>
      </c>
      <c r="R1516" s="109" t="s">
        <v>80</v>
      </c>
      <c r="S1516" s="122" t="s">
        <v>5119</v>
      </c>
      <c r="T1516" s="31"/>
      <c r="U1516" s="109" t="str">
        <f t="shared" si="23"/>
        <v>40368: While homeless street preacher Booker was being processed in Denver city jail, four deputies and a sergeant tasered him, put him in a "sleeper hold", and restrained him by laying on top of him. The physically slight Booker lost consciousness and died. In October 2014 a jury awarded his family $4.65M, one of a string of multimillion dollar settlements in Denver. http://www.denverpost.com/news/ci_26724235/deliberations-marvin-booker-trial-resume-after-juror-asked</v>
      </c>
      <c r="V1516" s="109"/>
      <c r="W1516" s="109">
        <v>2518.1</v>
      </c>
      <c r="X1516" s="109"/>
      <c r="Y1516" s="109"/>
      <c r="Z1516" s="109"/>
      <c r="AA1516" s="109"/>
      <c r="AB1516" s="109"/>
      <c r="AC1516" s="113"/>
      <c r="AD1516" s="29"/>
      <c r="AE1516" s="29"/>
      <c r="AF1516" s="29"/>
      <c r="AG1516" s="65"/>
    </row>
    <row r="1517" spans="1:33" ht="12">
      <c r="A1517" s="30">
        <v>41931</v>
      </c>
      <c r="B1517" s="109" t="s">
        <v>9894</v>
      </c>
      <c r="C1517" s="121">
        <v>47</v>
      </c>
      <c r="D1517" s="109" t="s">
        <v>23</v>
      </c>
      <c r="E1517" s="109" t="s">
        <v>82</v>
      </c>
      <c r="F1517" s="109"/>
      <c r="G1517" s="42">
        <v>38158</v>
      </c>
      <c r="H1517" s="109" t="s">
        <v>9895</v>
      </c>
      <c r="I1517" s="109" t="s">
        <v>1479</v>
      </c>
      <c r="J1517" s="109" t="s">
        <v>152</v>
      </c>
      <c r="K1517" s="98" t="s">
        <v>9896</v>
      </c>
      <c r="L1517" s="109" t="s">
        <v>1481</v>
      </c>
      <c r="M1517" s="109" t="s">
        <v>5201</v>
      </c>
      <c r="N1517" s="109" t="s">
        <v>32</v>
      </c>
      <c r="O1517" s="109" t="s">
        <v>9897</v>
      </c>
      <c r="P1517" s="109" t="s">
        <v>760</v>
      </c>
      <c r="Q1517" s="109" t="s">
        <v>9898</v>
      </c>
      <c r="R1517" s="109" t="s">
        <v>80</v>
      </c>
      <c r="S1517" s="122" t="s">
        <v>5119</v>
      </c>
      <c r="T1517" s="31"/>
      <c r="U1517" s="109" t="str">
        <f t="shared" si="23"/>
        <v>38158: Heurta had a considerable criminal record and had spent most of the prior 13 years in prison. Police were flagged down by a man who was beaten and robbed, then located and chased Heurta into the subway, off the platform and 100 yards down a dark sooty subway tunnel. He was fatally shot once at close range. http://www.nytimes.com/2004/06/22/nyregion/police-say-robbery-suspect-they-fatally-shot-was-jailed-several-times.html</v>
      </c>
      <c r="V1517" s="109"/>
      <c r="W1517" s="109">
        <v>2519.1</v>
      </c>
      <c r="X1517" s="109"/>
      <c r="Y1517" s="109"/>
      <c r="Z1517" s="109"/>
      <c r="AA1517" s="109"/>
      <c r="AB1517" s="109"/>
      <c r="AC1517" s="113"/>
      <c r="AD1517" s="29"/>
      <c r="AE1517" s="29"/>
      <c r="AF1517" s="29"/>
      <c r="AG1517" s="65"/>
    </row>
    <row r="1518" spans="1:33" ht="12">
      <c r="A1518" s="30">
        <v>41931</v>
      </c>
      <c r="B1518" s="109" t="s">
        <v>9899</v>
      </c>
      <c r="C1518" s="121">
        <v>18</v>
      </c>
      <c r="D1518" s="109" t="s">
        <v>23</v>
      </c>
      <c r="E1518" s="109" t="s">
        <v>82</v>
      </c>
      <c r="F1518" s="109"/>
      <c r="G1518" s="42">
        <v>36900</v>
      </c>
      <c r="H1518" s="109" t="s">
        <v>9900</v>
      </c>
      <c r="I1518" s="109" t="s">
        <v>1756</v>
      </c>
      <c r="J1518" s="109" t="s">
        <v>1757</v>
      </c>
      <c r="K1518" s="98" t="s">
        <v>9901</v>
      </c>
      <c r="L1518" s="109" t="s">
        <v>491</v>
      </c>
      <c r="M1518" s="109" t="s">
        <v>9902</v>
      </c>
      <c r="N1518" s="109" t="s">
        <v>32</v>
      </c>
      <c r="O1518" s="109" t="s">
        <v>9903</v>
      </c>
      <c r="P1518" s="109" t="s">
        <v>760</v>
      </c>
      <c r="Q1518" s="109" t="s">
        <v>9904</v>
      </c>
      <c r="R1518" s="109" t="s">
        <v>80</v>
      </c>
      <c r="S1518" s="122" t="s">
        <v>5119</v>
      </c>
      <c r="T1518" s="31"/>
      <c r="U1518" s="109" t="str">
        <f t="shared" si="23"/>
        <v>36900: Lewis's minivan was stopped in a liquor store parking lot by police likely looking for his wanted cousin, who'd attacked an officer days earlier. The unarmed Lewis was fatally shot five times by officers, claiming both that he'd used the vehicle as a weapon, and then appeared to reach for a gun. http://www.wave3.com/story/1069662/family-files-lawsuit-two-years-after-police-shooting</v>
      </c>
      <c r="V1518" s="109"/>
      <c r="W1518" s="109">
        <v>2520.1</v>
      </c>
      <c r="X1518" s="109"/>
      <c r="Y1518" s="109"/>
      <c r="Z1518" s="109"/>
      <c r="AA1518" s="109"/>
      <c r="AB1518" s="109"/>
      <c r="AC1518" s="113"/>
      <c r="AD1518" s="29"/>
      <c r="AE1518" s="29"/>
      <c r="AF1518" s="29"/>
      <c r="AG1518" s="65"/>
    </row>
    <row r="1519" spans="1:33" ht="12">
      <c r="A1519" s="30">
        <v>41931</v>
      </c>
      <c r="B1519" s="109" t="s">
        <v>9905</v>
      </c>
      <c r="C1519" s="121">
        <v>26</v>
      </c>
      <c r="D1519" s="109" t="s">
        <v>23</v>
      </c>
      <c r="E1519" s="109" t="s">
        <v>82</v>
      </c>
      <c r="F1519" s="109" t="s">
        <v>9906</v>
      </c>
      <c r="G1519" s="42">
        <v>40939</v>
      </c>
      <c r="H1519" s="109" t="s">
        <v>9907</v>
      </c>
      <c r="I1519" s="109" t="s">
        <v>249</v>
      </c>
      <c r="J1519" s="109" t="s">
        <v>250</v>
      </c>
      <c r="K1519" s="98" t="s">
        <v>9908</v>
      </c>
      <c r="L1519" s="109" t="s">
        <v>249</v>
      </c>
      <c r="M1519" s="109" t="s">
        <v>252</v>
      </c>
      <c r="N1519" s="109" t="s">
        <v>32</v>
      </c>
      <c r="O1519" s="109" t="s">
        <v>9909</v>
      </c>
      <c r="P1519" s="109" t="s">
        <v>760</v>
      </c>
      <c r="Q1519" s="109" t="s">
        <v>9910</v>
      </c>
      <c r="R1519" s="109" t="s">
        <v>80</v>
      </c>
      <c r="S1519" s="122" t="s">
        <v>5119</v>
      </c>
      <c r="T1519" s="31"/>
      <c r="U1519" s="109" t="str">
        <f t="shared" si="23"/>
        <v>40939: Around 2 a.m. Chona was observed driving a white Nissan with his lights off. Although not pursued he crashed the Nissan on an interstate shortly afterward, confronted a responding officer and claimed to be armed (he was not), and somehow stole the officer's county cruiser. That vehicle was tracked to a nearby Motel 6. Chona was found there in a Ford Bronco that sped from the scene and crashed into another cruiser. County officers shot him to death. http://articles.baltimoresun.com/2012-01-31/news/bs-md-police-chase-20120131_1_police-cruiser-officers-baltimore-county</v>
      </c>
      <c r="V1519" s="109"/>
      <c r="W1519" s="109">
        <v>2521.1</v>
      </c>
      <c r="X1519" s="109"/>
      <c r="Y1519" s="109"/>
      <c r="Z1519" s="109"/>
      <c r="AA1519" s="109"/>
      <c r="AB1519" s="109"/>
      <c r="AC1519" s="113"/>
      <c r="AD1519" s="29"/>
      <c r="AE1519" s="29"/>
      <c r="AF1519" s="29"/>
      <c r="AG1519" s="65"/>
    </row>
    <row r="1520" spans="1:33" ht="12">
      <c r="A1520" s="30">
        <v>41931</v>
      </c>
      <c r="B1520" s="109" t="s">
        <v>9911</v>
      </c>
      <c r="C1520" s="121">
        <v>48</v>
      </c>
      <c r="D1520" s="109" t="s">
        <v>23</v>
      </c>
      <c r="E1520" s="109" t="s">
        <v>40</v>
      </c>
      <c r="F1520" s="109" t="s">
        <v>9912</v>
      </c>
      <c r="G1520" s="42">
        <v>41796</v>
      </c>
      <c r="H1520" s="109" t="s">
        <v>9913</v>
      </c>
      <c r="I1520" s="109" t="s">
        <v>8567</v>
      </c>
      <c r="J1520" s="109" t="s">
        <v>64</v>
      </c>
      <c r="K1520" s="98" t="s">
        <v>9914</v>
      </c>
      <c r="L1520" s="109" t="s">
        <v>8569</v>
      </c>
      <c r="M1520" s="109" t="s">
        <v>9915</v>
      </c>
      <c r="N1520" s="109" t="s">
        <v>32</v>
      </c>
      <c r="O1520" s="109" t="s">
        <v>9916</v>
      </c>
      <c r="P1520" s="109" t="s">
        <v>58</v>
      </c>
      <c r="Q1520" s="109" t="s">
        <v>9917</v>
      </c>
      <c r="R1520" s="109" t="s">
        <v>80</v>
      </c>
      <c r="S1520" s="122" t="s">
        <v>5119</v>
      </c>
      <c r="T1520" s="31"/>
      <c r="U1520" s="109" t="str">
        <f t="shared" si="23"/>
        <v>41796: Heavily-armed gun trader Marx missed a court date at 9 a.m. but arrived at the courthouse an hour later with explosives, grenades and an assault rifle. He managed to wound a deputy in the leg before he was shot to death. http://www.wtsp.com/story/news/2014/06/06/officer-shot-outside-georgia-courthouse/10067345/</v>
      </c>
      <c r="V1520" s="109"/>
      <c r="W1520" s="109">
        <v>2522.1</v>
      </c>
      <c r="X1520" s="109"/>
      <c r="Y1520" s="109"/>
      <c r="Z1520" s="109"/>
      <c r="AA1520" s="109"/>
      <c r="AB1520" s="109"/>
      <c r="AC1520" s="113"/>
      <c r="AD1520" s="29"/>
      <c r="AE1520" s="29"/>
      <c r="AF1520" s="29"/>
      <c r="AG1520" s="65"/>
    </row>
    <row r="1521" spans="1:33" ht="12">
      <c r="A1521" s="30">
        <v>41932</v>
      </c>
      <c r="B1521" s="109" t="s">
        <v>9918</v>
      </c>
      <c r="C1521" s="121">
        <v>41</v>
      </c>
      <c r="D1521" s="109" t="s">
        <v>23</v>
      </c>
      <c r="E1521" s="109" t="s">
        <v>40</v>
      </c>
      <c r="F1521" s="109"/>
      <c r="G1521" s="42">
        <v>41741</v>
      </c>
      <c r="H1521" s="109" t="s">
        <v>9919</v>
      </c>
      <c r="I1521" s="109" t="s">
        <v>9920</v>
      </c>
      <c r="J1521" s="109" t="s">
        <v>1757</v>
      </c>
      <c r="K1521" s="98" t="s">
        <v>9921</v>
      </c>
      <c r="L1521" s="109" t="s">
        <v>9922</v>
      </c>
      <c r="M1521" s="109" t="s">
        <v>9923</v>
      </c>
      <c r="N1521" s="109" t="s">
        <v>32</v>
      </c>
      <c r="O1521" s="109" t="s">
        <v>9924</v>
      </c>
      <c r="P1521" s="109" t="s">
        <v>58</v>
      </c>
      <c r="Q1521" s="109" t="s">
        <v>9925</v>
      </c>
      <c r="R1521" s="109" t="s">
        <v>219</v>
      </c>
      <c r="S1521" s="122" t="s">
        <v>9926</v>
      </c>
      <c r="T1521" s="31"/>
      <c r="U1521" s="109" t="str">
        <f t="shared" si="23"/>
        <v>41741: 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 http://www.wcpo.com/news/region-northern-kentucky/gallatin-county-grand-jury-sheriffs-deputy-justified-in-use-of-fatal-force-in-april-shooting</v>
      </c>
      <c r="V1521" s="109"/>
      <c r="W1521" s="109">
        <v>2523.1</v>
      </c>
      <c r="X1521" s="109"/>
      <c r="Y1521" s="109"/>
      <c r="Z1521" s="109"/>
      <c r="AA1521" s="109"/>
      <c r="AB1521" s="109"/>
      <c r="AC1521" s="113"/>
      <c r="AD1521" s="29"/>
      <c r="AE1521" s="29"/>
      <c r="AF1521" s="29"/>
      <c r="AG1521" s="65"/>
    </row>
    <row r="1522" spans="1:33" ht="12">
      <c r="A1522" s="30">
        <v>41932</v>
      </c>
      <c r="B1522" s="109" t="s">
        <v>9927</v>
      </c>
      <c r="C1522" s="121">
        <v>29</v>
      </c>
      <c r="D1522" s="109" t="s">
        <v>23</v>
      </c>
      <c r="E1522" s="109" t="s">
        <v>24</v>
      </c>
      <c r="F1522" s="109" t="s">
        <v>9928</v>
      </c>
      <c r="G1522" s="42">
        <v>41750</v>
      </c>
      <c r="H1522" s="109" t="s">
        <v>9929</v>
      </c>
      <c r="I1522" s="109" t="s">
        <v>9930</v>
      </c>
      <c r="J1522" s="109" t="s">
        <v>143</v>
      </c>
      <c r="K1522" s="98" t="s">
        <v>9931</v>
      </c>
      <c r="L1522" s="109" t="s">
        <v>5162</v>
      </c>
      <c r="M1522" s="109" t="s">
        <v>9932</v>
      </c>
      <c r="N1522" s="109" t="s">
        <v>32</v>
      </c>
      <c r="O1522" s="109" t="s">
        <v>9933</v>
      </c>
      <c r="P1522" s="109" t="s">
        <v>58</v>
      </c>
      <c r="Q1522" s="109" t="s">
        <v>9934</v>
      </c>
      <c r="R1522" s="109" t="s">
        <v>80</v>
      </c>
      <c r="S1522" s="122" t="s">
        <v>5792</v>
      </c>
      <c r="T1522" s="31"/>
      <c r="U1522" s="109" t="str">
        <f t="shared" si="23"/>
        <v>41750: 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 http://triblive.com/news/allegheny/6036085-74/zappala-officer-police#axzz3Gj9fLtSM</v>
      </c>
      <c r="V1522" s="109"/>
      <c r="W1522" s="109">
        <v>2524.1</v>
      </c>
      <c r="X1522" s="109"/>
      <c r="Y1522" s="109"/>
      <c r="Z1522" s="109"/>
      <c r="AA1522" s="109"/>
      <c r="AB1522" s="109"/>
      <c r="AC1522" s="113"/>
      <c r="AD1522" s="29"/>
      <c r="AE1522" s="29"/>
      <c r="AF1522" s="29"/>
      <c r="AG1522" s="65"/>
    </row>
    <row r="1523" spans="1:33" ht="12">
      <c r="A1523" s="30">
        <v>41932</v>
      </c>
      <c r="B1523" s="109" t="s">
        <v>9935</v>
      </c>
      <c r="C1523" s="121">
        <v>25</v>
      </c>
      <c r="D1523" s="109" t="s">
        <v>23</v>
      </c>
      <c r="E1523" s="109" t="s">
        <v>6002</v>
      </c>
      <c r="F1523" s="109" t="s">
        <v>9936</v>
      </c>
      <c r="G1523" s="42">
        <v>41750</v>
      </c>
      <c r="H1523" s="109" t="s">
        <v>9937</v>
      </c>
      <c r="I1523" s="109" t="s">
        <v>430</v>
      </c>
      <c r="J1523" s="109" t="s">
        <v>431</v>
      </c>
      <c r="K1523" s="98" t="s">
        <v>4693</v>
      </c>
      <c r="L1523" s="109" t="s">
        <v>432</v>
      </c>
      <c r="M1523" s="109" t="s">
        <v>9938</v>
      </c>
      <c r="N1523" s="109" t="s">
        <v>32</v>
      </c>
      <c r="O1523" s="109" t="s">
        <v>9939</v>
      </c>
      <c r="P1523" s="109" t="s">
        <v>323</v>
      </c>
      <c r="Q1523" s="109" t="s">
        <v>9940</v>
      </c>
      <c r="R1523" s="109" t="s">
        <v>80</v>
      </c>
      <c r="S1523" s="122" t="s">
        <v>5792</v>
      </c>
      <c r="T1523" s="31"/>
      <c r="U1523" s="109" t="str">
        <f t="shared" si="23"/>
        <v>41750: 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 http://www.cityweekly.net/utah/community-searches-for-answers-in-courtroom-shooting-of-siale-angilau/Content?oid=2413155</v>
      </c>
      <c r="V1523" s="109"/>
      <c r="W1523" s="109">
        <v>2525.1</v>
      </c>
      <c r="X1523" s="109"/>
      <c r="Y1523" s="109"/>
      <c r="Z1523" s="109"/>
      <c r="AA1523" s="109"/>
      <c r="AB1523" s="109"/>
      <c r="AC1523" s="113"/>
      <c r="AD1523" s="29"/>
      <c r="AE1523" s="29"/>
      <c r="AF1523" s="29"/>
      <c r="AG1523" s="65"/>
    </row>
    <row r="1524" spans="1:33" ht="12">
      <c r="A1524" s="30">
        <v>41932</v>
      </c>
      <c r="B1524" s="109" t="s">
        <v>9941</v>
      </c>
      <c r="C1524" s="121">
        <v>55</v>
      </c>
      <c r="D1524" s="109" t="s">
        <v>23</v>
      </c>
      <c r="E1524" s="109" t="s">
        <v>24</v>
      </c>
      <c r="F1524" s="109" t="s">
        <v>9942</v>
      </c>
      <c r="G1524" s="42">
        <v>41740</v>
      </c>
      <c r="H1524" s="109" t="s">
        <v>9943</v>
      </c>
      <c r="I1524" s="109" t="s">
        <v>9944</v>
      </c>
      <c r="J1524" s="109" t="s">
        <v>28</v>
      </c>
      <c r="K1524" s="98" t="s">
        <v>9945</v>
      </c>
      <c r="L1524" s="109" t="s">
        <v>1371</v>
      </c>
      <c r="M1524" s="109" t="s">
        <v>9946</v>
      </c>
      <c r="N1524" s="109" t="s">
        <v>1589</v>
      </c>
      <c r="O1524" s="109" t="s">
        <v>9947</v>
      </c>
      <c r="P1524" s="109" t="s">
        <v>157</v>
      </c>
      <c r="Q1524" s="109" t="s">
        <v>9948</v>
      </c>
      <c r="R1524" s="109" t="s">
        <v>80</v>
      </c>
      <c r="S1524" s="122" t="s">
        <v>5792</v>
      </c>
      <c r="T1524" s="31"/>
      <c r="U1524" s="109" t="str">
        <f t="shared" si="23"/>
        <v>41740: Walker was incarcerated at the Charlotte Correctional Institute. He was serving the 13th year of a 20-year prison sentence. In circumstances that remain both unclear and under investigation, as many as 18 correctional officers participated in the beating death of the handcuffed Walker. Walker's death was one of several prisoner fatalities that led to major scandal for Florida's Dept. of Corrections. 32 guards, including the 18 who allegedly beat Walker to death, were fired as a result. http://www.miamiherald.com/news/local/crime/article2176191.html</v>
      </c>
      <c r="V1524" s="109"/>
      <c r="W1524" s="109">
        <v>2526.1</v>
      </c>
      <c r="X1524" s="109"/>
      <c r="Y1524" s="109"/>
      <c r="Z1524" s="109"/>
      <c r="AA1524" s="109"/>
      <c r="AB1524" s="109"/>
      <c r="AC1524" s="113"/>
      <c r="AD1524" s="29"/>
      <c r="AE1524" s="29"/>
      <c r="AF1524" s="29"/>
      <c r="AG1524" s="65"/>
    </row>
    <row r="1525" spans="1:33" ht="12">
      <c r="A1525" s="30">
        <v>41933</v>
      </c>
      <c r="B1525" s="109" t="s">
        <v>9949</v>
      </c>
      <c r="C1525" s="121">
        <v>31</v>
      </c>
      <c r="D1525" s="109" t="s">
        <v>23</v>
      </c>
      <c r="E1525" s="109" t="s">
        <v>40</v>
      </c>
      <c r="F1525" s="109" t="s">
        <v>9950</v>
      </c>
      <c r="G1525" s="42">
        <v>41929</v>
      </c>
      <c r="H1525" s="109" t="s">
        <v>9951</v>
      </c>
      <c r="I1525" s="109" t="s">
        <v>9952</v>
      </c>
      <c r="J1525" s="109" t="s">
        <v>195</v>
      </c>
      <c r="K1525" s="98" t="s">
        <v>9953</v>
      </c>
      <c r="L1525" s="109" t="s">
        <v>686</v>
      </c>
      <c r="M1525" s="109" t="s">
        <v>9954</v>
      </c>
      <c r="N1525" s="109" t="s">
        <v>32</v>
      </c>
      <c r="O1525" s="109" t="s">
        <v>9955</v>
      </c>
      <c r="P1525" s="109" t="s">
        <v>323</v>
      </c>
      <c r="Q1525" s="109" t="s">
        <v>9956</v>
      </c>
      <c r="R1525" s="109" t="s">
        <v>36</v>
      </c>
      <c r="S1525" s="122" t="s">
        <v>9957</v>
      </c>
      <c r="T1525" s="31"/>
      <c r="U1525" s="109" t="str">
        <f t="shared" si="23"/>
        <v>41929: 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 http://dcourier.com/main.asp?SectionID=1&amp;subsectionID=1086&amp;articleID=137460</v>
      </c>
      <c r="V1525" s="109"/>
      <c r="W1525" s="109">
        <v>2527.1</v>
      </c>
      <c r="X1525" s="109"/>
      <c r="Y1525" s="109"/>
      <c r="Z1525" s="109"/>
      <c r="AA1525" s="109"/>
      <c r="AB1525" s="109"/>
      <c r="AC1525" s="113"/>
      <c r="AD1525" s="29"/>
      <c r="AE1525" s="29"/>
      <c r="AF1525" s="29"/>
      <c r="AG1525" s="65"/>
    </row>
    <row r="1526" spans="1:33" ht="12">
      <c r="A1526" s="30">
        <v>41933</v>
      </c>
      <c r="B1526" s="109" t="s">
        <v>9958</v>
      </c>
      <c r="C1526" s="121">
        <v>56</v>
      </c>
      <c r="D1526" s="109" t="s">
        <v>23</v>
      </c>
      <c r="E1526" s="109" t="s">
        <v>40</v>
      </c>
      <c r="F1526" s="109" t="s">
        <v>9959</v>
      </c>
      <c r="G1526" s="42">
        <v>41750</v>
      </c>
      <c r="H1526" s="109" t="s">
        <v>9960</v>
      </c>
      <c r="I1526" s="109" t="s">
        <v>9961</v>
      </c>
      <c r="J1526" s="109" t="s">
        <v>1304</v>
      </c>
      <c r="K1526" s="98" t="s">
        <v>9962</v>
      </c>
      <c r="L1526" s="109" t="s">
        <v>4933</v>
      </c>
      <c r="M1526" s="109" t="s">
        <v>9963</v>
      </c>
      <c r="N1526" s="109" t="s">
        <v>32</v>
      </c>
      <c r="O1526" s="109" t="s">
        <v>9964</v>
      </c>
      <c r="P1526" s="109" t="s">
        <v>58</v>
      </c>
      <c r="Q1526" s="109" t="s">
        <v>9965</v>
      </c>
      <c r="R1526" s="109" t="s">
        <v>36</v>
      </c>
      <c r="S1526" s="122" t="s">
        <v>5792</v>
      </c>
      <c r="T1526" s="31"/>
      <c r="U1526" s="109" t="str">
        <f t="shared" si="23"/>
        <v>41750: 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 http://www.wcpo.com/news/local-news/warren-county/prosecutor-warren-county-cops-acted-properly-in-april-fatal-officer-involved-shooting</v>
      </c>
      <c r="V1526" s="109"/>
      <c r="W1526" s="109">
        <v>2528.1</v>
      </c>
      <c r="X1526" s="109"/>
      <c r="Y1526" s="109"/>
      <c r="Z1526" s="109"/>
      <c r="AA1526" s="109"/>
      <c r="AB1526" s="109"/>
      <c r="AC1526" s="113"/>
      <c r="AD1526" s="29"/>
      <c r="AE1526" s="29"/>
      <c r="AF1526" s="29"/>
      <c r="AG1526" s="65"/>
    </row>
    <row r="1527" spans="1:33" ht="12">
      <c r="A1527" s="30">
        <v>41933</v>
      </c>
      <c r="B1527" s="109" t="s">
        <v>9966</v>
      </c>
      <c r="C1527" s="121">
        <v>58</v>
      </c>
      <c r="D1527" s="109" t="s">
        <v>23</v>
      </c>
      <c r="E1527" s="109" t="s">
        <v>40</v>
      </c>
      <c r="F1527" s="109" t="s">
        <v>9967</v>
      </c>
      <c r="G1527" s="42">
        <v>41750</v>
      </c>
      <c r="H1527" s="109" t="s">
        <v>9968</v>
      </c>
      <c r="I1527" s="109" t="s">
        <v>9969</v>
      </c>
      <c r="J1527" s="109" t="s">
        <v>85</v>
      </c>
      <c r="K1527" s="98" t="s">
        <v>9970</v>
      </c>
      <c r="L1527" s="109" t="s">
        <v>784</v>
      </c>
      <c r="M1527" s="109" t="s">
        <v>5755</v>
      </c>
      <c r="N1527" s="109" t="s">
        <v>32</v>
      </c>
      <c r="O1527" s="109" t="s">
        <v>9971</v>
      </c>
      <c r="P1527" s="109" t="s">
        <v>760</v>
      </c>
      <c r="Q1527" s="109" t="s">
        <v>9972</v>
      </c>
      <c r="R1527" s="109" t="s">
        <v>100</v>
      </c>
      <c r="S1527" s="122" t="s">
        <v>5792</v>
      </c>
      <c r="T1527" s="31"/>
      <c r="U1527" s="109" t="str">
        <f t="shared" si="23"/>
        <v>41750: 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 http://patch.com/california/murrieta/suicide-by-cop--menifee-shooting-victim-had-terminal-cancer-reports-say</v>
      </c>
      <c r="V1527" s="109"/>
      <c r="W1527" s="109">
        <v>2529.1</v>
      </c>
      <c r="X1527" s="109"/>
      <c r="Y1527" s="109"/>
      <c r="Z1527" s="109"/>
      <c r="AA1527" s="109"/>
      <c r="AB1527" s="109"/>
      <c r="AC1527" s="113"/>
      <c r="AD1527" s="29"/>
      <c r="AE1527" s="29"/>
      <c r="AF1527" s="29"/>
      <c r="AG1527" s="65"/>
    </row>
    <row r="1528" spans="1:33" ht="12">
      <c r="A1528" s="30">
        <v>41933</v>
      </c>
      <c r="B1528" s="109" t="s">
        <v>9973</v>
      </c>
      <c r="C1528" s="121" t="s">
        <v>9973</v>
      </c>
      <c r="D1528" s="109" t="s">
        <v>23</v>
      </c>
      <c r="E1528" s="109" t="s">
        <v>40</v>
      </c>
      <c r="F1528" s="109" t="s">
        <v>9974</v>
      </c>
      <c r="G1528" s="42">
        <v>41751</v>
      </c>
      <c r="H1528" s="109" t="s">
        <v>9975</v>
      </c>
      <c r="I1528" s="109" t="s">
        <v>1003</v>
      </c>
      <c r="J1528" s="109" t="s">
        <v>328</v>
      </c>
      <c r="K1528" s="98" t="s">
        <v>9976</v>
      </c>
      <c r="L1528" s="109" t="s">
        <v>1316</v>
      </c>
      <c r="M1528" s="109" t="s">
        <v>9977</v>
      </c>
      <c r="N1528" s="109" t="s">
        <v>32</v>
      </c>
      <c r="O1528" s="109" t="s">
        <v>9978</v>
      </c>
      <c r="P1528" s="109" t="s">
        <v>323</v>
      </c>
      <c r="Q1528" s="109" t="s">
        <v>9979</v>
      </c>
      <c r="R1528" s="109" t="s">
        <v>219</v>
      </c>
      <c r="S1528" s="122" t="s">
        <v>5792</v>
      </c>
      <c r="T1528" s="31"/>
      <c r="U1528" s="109" t="str">
        <f t="shared" si="23"/>
        <v>41751: 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 http://herald-review.com/lincoln-bar-owner-praises-bartender-police-during-fatal-shooting/article_15f791f1-76d3-5dab-94a2-e16f2af37573.html</v>
      </c>
      <c r="V1528" s="109"/>
      <c r="W1528" s="109">
        <v>2530.1</v>
      </c>
      <c r="X1528" s="109"/>
      <c r="Y1528" s="109"/>
      <c r="Z1528" s="109"/>
      <c r="AA1528" s="109"/>
      <c r="AB1528" s="109"/>
      <c r="AC1528" s="113"/>
      <c r="AD1528" s="29"/>
      <c r="AE1528" s="29"/>
      <c r="AF1528" s="29"/>
      <c r="AG1528" s="65"/>
    </row>
    <row r="1529" spans="1:33" ht="12">
      <c r="A1529" s="30">
        <v>41933</v>
      </c>
      <c r="B1529" s="109" t="s">
        <v>9980</v>
      </c>
      <c r="C1529" s="121">
        <v>55</v>
      </c>
      <c r="D1529" s="109" t="s">
        <v>23</v>
      </c>
      <c r="E1529" s="109" t="s">
        <v>82</v>
      </c>
      <c r="F1529" s="109"/>
      <c r="G1529" s="42">
        <v>41752</v>
      </c>
      <c r="H1529" s="109" t="s">
        <v>9981</v>
      </c>
      <c r="I1529" s="109" t="s">
        <v>9982</v>
      </c>
      <c r="J1529" s="109" t="s">
        <v>1372</v>
      </c>
      <c r="K1529" s="98" t="s">
        <v>9983</v>
      </c>
      <c r="L1529" s="109" t="s">
        <v>9984</v>
      </c>
      <c r="M1529" s="109" t="s">
        <v>9985</v>
      </c>
      <c r="N1529" s="109" t="s">
        <v>32</v>
      </c>
      <c r="O1529" s="109" t="s">
        <v>9986</v>
      </c>
      <c r="P1529" s="109" t="s">
        <v>323</v>
      </c>
      <c r="Q1529" s="109" t="s">
        <v>9987</v>
      </c>
      <c r="R1529" s="109" t="s">
        <v>100</v>
      </c>
      <c r="S1529" s="122" t="s">
        <v>5792</v>
      </c>
      <c r="T1529" s="31"/>
      <c r="U1529" s="109" t="str">
        <f t="shared" si="23"/>
        <v>41752: 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 http://www.journalnow.com/news/crime/surry-county-deputy-shoots-kills-man/article_8f55f344-cb0f-11e3-9bdd-001a4bcf6878.html</v>
      </c>
      <c r="V1529" s="109"/>
      <c r="W1529" s="109">
        <v>2531.1</v>
      </c>
      <c r="X1529" s="109"/>
      <c r="Y1529" s="109"/>
      <c r="Z1529" s="109"/>
      <c r="AA1529" s="109"/>
      <c r="AB1529" s="109"/>
      <c r="AC1529" s="113"/>
      <c r="AD1529" s="29"/>
      <c r="AE1529" s="29"/>
      <c r="AF1529" s="29"/>
      <c r="AG1529" s="65"/>
    </row>
    <row r="1530" spans="1:33" ht="12">
      <c r="A1530" s="30">
        <v>41933</v>
      </c>
      <c r="B1530" s="109" t="s">
        <v>9988</v>
      </c>
      <c r="C1530" s="121">
        <v>55</v>
      </c>
      <c r="D1530" s="109" t="s">
        <v>91</v>
      </c>
      <c r="E1530" s="109" t="s">
        <v>40</v>
      </c>
      <c r="F1530" s="109" t="s">
        <v>9989</v>
      </c>
      <c r="G1530" s="42">
        <v>41753</v>
      </c>
      <c r="H1530" s="109" t="s">
        <v>9990</v>
      </c>
      <c r="I1530" s="109" t="s">
        <v>5694</v>
      </c>
      <c r="J1530" s="109" t="s">
        <v>2539</v>
      </c>
      <c r="K1530" s="98" t="s">
        <v>9991</v>
      </c>
      <c r="L1530" s="109" t="s">
        <v>5694</v>
      </c>
      <c r="M1530" s="109" t="s">
        <v>9992</v>
      </c>
      <c r="N1530" s="109" t="s">
        <v>32</v>
      </c>
      <c r="O1530" s="109" t="s">
        <v>9993</v>
      </c>
      <c r="P1530" s="109" t="s">
        <v>760</v>
      </c>
      <c r="Q1530" s="109" t="s">
        <v>9994</v>
      </c>
      <c r="R1530" s="109" t="s">
        <v>80</v>
      </c>
      <c r="S1530" s="122" t="s">
        <v>769</v>
      </c>
      <c r="T1530" s="31"/>
      <c r="U1530" s="109" t="str">
        <f t="shared" si="23"/>
        <v>41753: Mayer was driving erratically. Deputies stopped her, and Mayer then tried to hit deputies with her car, deputies then shot and killed Mayer. http://www.wsoctv.com/news/news/local/police-1-dead-lancaster-co-crash/nfgtW/</v>
      </c>
      <c r="V1530" s="109"/>
      <c r="W1530" s="109">
        <v>2532.1</v>
      </c>
      <c r="X1530" s="109"/>
      <c r="Y1530" s="109"/>
      <c r="Z1530" s="109"/>
      <c r="AA1530" s="109"/>
      <c r="AB1530" s="109"/>
      <c r="AC1530" s="113"/>
      <c r="AD1530" s="29"/>
      <c r="AE1530" s="29"/>
      <c r="AF1530" s="29"/>
      <c r="AG1530" s="65"/>
    </row>
    <row r="1531" spans="1:33" ht="12">
      <c r="A1531" s="30">
        <v>41933</v>
      </c>
      <c r="B1531" s="109" t="s">
        <v>9995</v>
      </c>
      <c r="C1531" s="121">
        <v>29</v>
      </c>
      <c r="D1531" s="109" t="s">
        <v>23</v>
      </c>
      <c r="E1531" s="109" t="s">
        <v>24</v>
      </c>
      <c r="F1531" s="109" t="s">
        <v>9996</v>
      </c>
      <c r="G1531" s="42">
        <v>41736</v>
      </c>
      <c r="H1531" s="109" t="s">
        <v>9997</v>
      </c>
      <c r="I1531" s="109" t="s">
        <v>539</v>
      </c>
      <c r="J1531" s="109" t="s">
        <v>85</v>
      </c>
      <c r="K1531" s="98" t="s">
        <v>9998</v>
      </c>
      <c r="L1531" s="109" t="s">
        <v>539</v>
      </c>
      <c r="M1531" s="109" t="s">
        <v>540</v>
      </c>
      <c r="N1531" s="109" t="s">
        <v>32</v>
      </c>
      <c r="O1531" s="109" t="s">
        <v>9999</v>
      </c>
      <c r="P1531" s="109" t="s">
        <v>760</v>
      </c>
      <c r="Q1531" s="109" t="s">
        <v>10000</v>
      </c>
      <c r="R1531" s="109" t="s">
        <v>36</v>
      </c>
      <c r="S1531" s="122" t="s">
        <v>769</v>
      </c>
      <c r="T1531" s="31"/>
      <c r="U1531" s="109" t="str">
        <f t="shared" si="23"/>
        <v>41736: Yealu was shooting a gun at officers in the lobby of LAPDs west traffic Division was shot by officers on April 7th. He died April 24th. http://www.latimes.com/local/lanow/la-me-ln-suspect-in-lapd-station-shooting-20140424-story.html#axzz2zlIoPP7C</v>
      </c>
      <c r="V1531" s="109"/>
      <c r="W1531" s="109">
        <v>2533.1</v>
      </c>
      <c r="X1531" s="109"/>
      <c r="Y1531" s="109"/>
      <c r="Z1531" s="109"/>
      <c r="AA1531" s="109"/>
      <c r="AB1531" s="109"/>
      <c r="AC1531" s="113"/>
      <c r="AD1531" s="29"/>
      <c r="AE1531" s="29"/>
      <c r="AF1531" s="29"/>
      <c r="AG1531" s="65"/>
    </row>
    <row r="1532" spans="1:33" ht="12">
      <c r="A1532" s="30">
        <v>41933</v>
      </c>
      <c r="B1532" s="109" t="s">
        <v>10001</v>
      </c>
      <c r="C1532" s="121">
        <v>20</v>
      </c>
      <c r="D1532" s="109" t="s">
        <v>23</v>
      </c>
      <c r="E1532" s="109" t="s">
        <v>24</v>
      </c>
      <c r="F1532" s="109" t="s">
        <v>10002</v>
      </c>
      <c r="G1532" s="42">
        <v>41754</v>
      </c>
      <c r="H1532" s="109" t="s">
        <v>10003</v>
      </c>
      <c r="I1532" s="109" t="s">
        <v>1356</v>
      </c>
      <c r="J1532" s="109" t="s">
        <v>166</v>
      </c>
      <c r="K1532" s="98" t="s">
        <v>10004</v>
      </c>
      <c r="L1532" s="109" t="s">
        <v>10005</v>
      </c>
      <c r="M1532" s="109" t="s">
        <v>10006</v>
      </c>
      <c r="N1532" s="109" t="s">
        <v>32</v>
      </c>
      <c r="O1532" s="109" t="s">
        <v>10007</v>
      </c>
      <c r="P1532" s="109" t="s">
        <v>760</v>
      </c>
      <c r="Q1532" s="109" t="s">
        <v>10008</v>
      </c>
      <c r="R1532" s="109" t="s">
        <v>80</v>
      </c>
      <c r="S1532" s="122" t="s">
        <v>769</v>
      </c>
      <c r="T1532" s="31"/>
      <c r="U1532" s="109" t="str">
        <f t="shared" si="23"/>
        <v>41754: Wooten fired at authorities, led them on a small chase, held his cousin and girlfriend hostage, and after a violent standoff Wooten was shot and killed. http://www.wtok.com/news/headlines/Update-on-Emmanuel-Wooten-Search-256704901.html</v>
      </c>
      <c r="V1532" s="109"/>
      <c r="W1532" s="109">
        <v>2534.1</v>
      </c>
      <c r="X1532" s="109"/>
      <c r="Y1532" s="109"/>
      <c r="Z1532" s="109"/>
      <c r="AA1532" s="109"/>
      <c r="AB1532" s="109"/>
      <c r="AC1532" s="113"/>
      <c r="AD1532" s="29"/>
      <c r="AE1532" s="29"/>
      <c r="AF1532" s="29"/>
      <c r="AG1532" s="65"/>
    </row>
    <row r="1533" spans="1:33" ht="12">
      <c r="A1533" s="30">
        <v>41933</v>
      </c>
      <c r="B1533" s="109" t="s">
        <v>10009</v>
      </c>
      <c r="C1533" s="121">
        <v>86</v>
      </c>
      <c r="D1533" s="109" t="s">
        <v>23</v>
      </c>
      <c r="E1533" s="109" t="s">
        <v>24</v>
      </c>
      <c r="F1533" s="109" t="s">
        <v>10010</v>
      </c>
      <c r="G1533" s="42">
        <v>41754</v>
      </c>
      <c r="H1533" s="109" t="s">
        <v>10011</v>
      </c>
      <c r="I1533" s="109" t="s">
        <v>327</v>
      </c>
      <c r="J1533" s="109" t="s">
        <v>328</v>
      </c>
      <c r="K1533" s="98" t="s">
        <v>1040</v>
      </c>
      <c r="L1533" s="109" t="s">
        <v>329</v>
      </c>
      <c r="M1533" s="109" t="s">
        <v>330</v>
      </c>
      <c r="N1533" s="109" t="s">
        <v>32</v>
      </c>
      <c r="O1533" s="109" t="s">
        <v>10012</v>
      </c>
      <c r="P1533" s="109" t="s">
        <v>760</v>
      </c>
      <c r="Q1533" s="109" t="s">
        <v>10013</v>
      </c>
      <c r="R1533" s="109" t="s">
        <v>80</v>
      </c>
      <c r="S1533" s="122" t="s">
        <v>769</v>
      </c>
      <c r="T1533" s="31"/>
      <c r="U1533" s="109" t="str">
        <f t="shared" si="23"/>
        <v>41754: Huff fired a shotgun, harming the off duties officer's wife. The officer then shot and killed Huff http://www.nbcchicago.com/news/local/Neighbor-Dispute-Involving-Chicago-Cop-Leaves-Man-Dead---256758351.html</v>
      </c>
      <c r="V1533" s="109"/>
      <c r="W1533" s="109">
        <v>2535.1</v>
      </c>
      <c r="X1533" s="109"/>
      <c r="Y1533" s="109"/>
      <c r="Z1533" s="109"/>
      <c r="AA1533" s="109"/>
      <c r="AB1533" s="109"/>
      <c r="AC1533" s="113"/>
      <c r="AD1533" s="29"/>
      <c r="AE1533" s="29"/>
      <c r="AF1533" s="29"/>
      <c r="AG1533" s="65"/>
    </row>
    <row r="1534" spans="1:33" ht="12">
      <c r="A1534" s="30">
        <v>41933</v>
      </c>
      <c r="B1534" s="109" t="s">
        <v>10014</v>
      </c>
      <c r="C1534" s="121">
        <v>27</v>
      </c>
      <c r="D1534" s="109" t="s">
        <v>91</v>
      </c>
      <c r="E1534" s="109" t="s">
        <v>82</v>
      </c>
      <c r="F1534" s="109"/>
      <c r="G1534" s="42">
        <v>41755</v>
      </c>
      <c r="H1534" s="109" t="s">
        <v>10015</v>
      </c>
      <c r="I1534" s="109" t="s">
        <v>10016</v>
      </c>
      <c r="J1534" s="109" t="s">
        <v>85</v>
      </c>
      <c r="K1534" s="98" t="s">
        <v>10017</v>
      </c>
      <c r="L1534" s="109" t="s">
        <v>10016</v>
      </c>
      <c r="M1534" s="109" t="s">
        <v>10018</v>
      </c>
      <c r="N1534" s="109" t="s">
        <v>32</v>
      </c>
      <c r="O1534" s="109" t="s">
        <v>10019</v>
      </c>
      <c r="P1534" s="109" t="s">
        <v>58</v>
      </c>
      <c r="Q1534" s="109" t="s">
        <v>10020</v>
      </c>
      <c r="R1534" s="109" t="s">
        <v>80</v>
      </c>
      <c r="S1534" s="122" t="s">
        <v>769</v>
      </c>
      <c r="T1534" s="31"/>
      <c r="U1534" s="109" t="str">
        <f t="shared" si="23"/>
        <v>41755: Honiker pointed a gun at officers after committing a robbery. She was shot and killed. http://www.mercedsunstar.com/2014/06/11/3693287/merced-police-officers-cleared.html</v>
      </c>
      <c r="V1534" s="109"/>
      <c r="W1534" s="109">
        <v>2536.1</v>
      </c>
      <c r="X1534" s="109"/>
      <c r="Y1534" s="109"/>
      <c r="Z1534" s="109"/>
      <c r="AA1534" s="109"/>
      <c r="AB1534" s="109"/>
      <c r="AC1534" s="113"/>
      <c r="AD1534" s="29"/>
      <c r="AE1534" s="29"/>
      <c r="AF1534" s="29"/>
      <c r="AG1534" s="65"/>
    </row>
    <row r="1535" spans="1:33" ht="12">
      <c r="A1535" s="30" t="s">
        <v>10021</v>
      </c>
      <c r="B1535" s="109" t="s">
        <v>10022</v>
      </c>
      <c r="C1535" s="121">
        <v>38</v>
      </c>
      <c r="D1535" s="109" t="s">
        <v>23</v>
      </c>
      <c r="E1535" s="109" t="s">
        <v>40</v>
      </c>
      <c r="F1535" s="109" t="s">
        <v>10023</v>
      </c>
      <c r="G1535" s="42">
        <v>41742</v>
      </c>
      <c r="H1535" s="109" t="s">
        <v>10024</v>
      </c>
      <c r="I1535" s="109" t="s">
        <v>1555</v>
      </c>
      <c r="J1535" s="109" t="s">
        <v>195</v>
      </c>
      <c r="K1535" s="98" t="s">
        <v>10025</v>
      </c>
      <c r="L1535" s="109" t="s">
        <v>686</v>
      </c>
      <c r="M1535" s="109" t="s">
        <v>1451</v>
      </c>
      <c r="N1535" s="109" t="s">
        <v>262</v>
      </c>
      <c r="O1535" s="109" t="s">
        <v>10026</v>
      </c>
      <c r="P1535" s="109" t="s">
        <v>760</v>
      </c>
      <c r="Q1535" s="109" t="s">
        <v>10027</v>
      </c>
      <c r="R1535" s="109" t="s">
        <v>219</v>
      </c>
      <c r="S1535" s="122" t="s">
        <v>7722</v>
      </c>
      <c r="T1535" s="31"/>
      <c r="U1535" s="109" t="str">
        <f t="shared" si="23"/>
        <v>41742: Officers responded to a local restaurant after Caruth barricaded himself inside a bathroom and began destroying property inside the building. Officers fought with Caruth and tasered him four times, and the 38-year-old died shortly after at a local hospital. http://www.azcentral.com/story/news/local/phoenix/2014/04/14/phoenix-police-man-dies-fight-officers-restaurant-taser-abrk/7696081/</v>
      </c>
      <c r="V1535" s="109"/>
      <c r="W1535" s="109">
        <v>2537.1</v>
      </c>
      <c r="X1535" s="109"/>
      <c r="Y1535" s="109"/>
      <c r="Z1535" s="109"/>
      <c r="AA1535" s="109"/>
      <c r="AB1535" s="109"/>
      <c r="AC1535" s="113"/>
      <c r="AD1535" s="29"/>
      <c r="AE1535" s="29"/>
      <c r="AF1535" s="29"/>
      <c r="AG1535" s="65"/>
    </row>
    <row r="1536" spans="1:33" ht="12">
      <c r="A1536" s="30" t="s">
        <v>10028</v>
      </c>
      <c r="B1536" s="109" t="s">
        <v>10029</v>
      </c>
      <c r="C1536" s="121">
        <v>24</v>
      </c>
      <c r="D1536" s="109" t="s">
        <v>23</v>
      </c>
      <c r="E1536" s="109" t="s">
        <v>40</v>
      </c>
      <c r="F1536" s="109" t="s">
        <v>10030</v>
      </c>
      <c r="G1536" s="42">
        <v>41743</v>
      </c>
      <c r="H1536" s="109" t="s">
        <v>10031</v>
      </c>
      <c r="I1536" s="109" t="s">
        <v>10032</v>
      </c>
      <c r="J1536" s="109" t="s">
        <v>28</v>
      </c>
      <c r="K1536" s="98" t="s">
        <v>10033</v>
      </c>
      <c r="L1536" s="109" t="s">
        <v>10034</v>
      </c>
      <c r="M1536" s="109" t="s">
        <v>10035</v>
      </c>
      <c r="N1536" s="109" t="s">
        <v>32</v>
      </c>
      <c r="O1536" s="109" t="s">
        <v>10036</v>
      </c>
      <c r="P1536" s="109" t="s">
        <v>760</v>
      </c>
      <c r="Q1536" s="109" t="s">
        <v>10037</v>
      </c>
      <c r="R1536" s="109" t="s">
        <v>80</v>
      </c>
      <c r="S1536" s="122" t="s">
        <v>7722</v>
      </c>
      <c r="T1536" s="31"/>
      <c r="U1536" s="109" t="str">
        <f t="shared" si="23"/>
        <v>41743: Chrisman was pursued by police after two armed robberies and exchanged gunfire with officers, striking one, before shooting himself. http://www.bradenton.com/2014/04/14/5102966/manatee-deputies-respond-to-shooting.html?sp=%2F99%2F100%2F&amp;ihp=1</v>
      </c>
      <c r="V1536" s="109"/>
      <c r="W1536" s="109">
        <v>2539.1</v>
      </c>
      <c r="X1536" s="109"/>
      <c r="Y1536" s="109"/>
      <c r="Z1536" s="109"/>
      <c r="AA1536" s="109"/>
      <c r="AB1536" s="109"/>
      <c r="AC1536" s="113"/>
      <c r="AD1536" s="29"/>
      <c r="AE1536" s="29"/>
      <c r="AF1536" s="29"/>
      <c r="AG1536" s="65"/>
    </row>
    <row r="1537" spans="1:33" ht="12">
      <c r="A1537" s="30" t="s">
        <v>10038</v>
      </c>
      <c r="B1537" s="109" t="s">
        <v>10039</v>
      </c>
      <c r="C1537" s="121">
        <v>45</v>
      </c>
      <c r="D1537" s="109" t="s">
        <v>23</v>
      </c>
      <c r="E1537" s="109" t="s">
        <v>82</v>
      </c>
      <c r="F1537" s="109"/>
      <c r="G1537" s="42">
        <v>41743</v>
      </c>
      <c r="H1537" s="109" t="s">
        <v>10040</v>
      </c>
      <c r="I1537" s="109" t="s">
        <v>10041</v>
      </c>
      <c r="J1537" s="109" t="s">
        <v>166</v>
      </c>
      <c r="K1537" s="98" t="s">
        <v>10042</v>
      </c>
      <c r="L1537" s="109" t="s">
        <v>10043</v>
      </c>
      <c r="M1537" s="109" t="s">
        <v>10044</v>
      </c>
      <c r="N1537" s="109" t="s">
        <v>32</v>
      </c>
      <c r="O1537" s="109" t="s">
        <v>10045</v>
      </c>
      <c r="P1537" s="109" t="s">
        <v>760</v>
      </c>
      <c r="Q1537" s="109" t="s">
        <v>10046</v>
      </c>
      <c r="R1537" s="109" t="s">
        <v>100</v>
      </c>
      <c r="S1537" s="122" t="s">
        <v>7722</v>
      </c>
      <c r="T1537" s="31"/>
      <c r="U1537" s="109" t="str">
        <f t="shared" si="23"/>
        <v>41743: A deputy responding to calls of a suicidal man shot and killed Ayers after the 45-year-old allegedly fired a gun at the deputy. http://www.wlox.com/story/25245244/sheriff-suicidal-man-killed-after-shooting-at-deputies</v>
      </c>
      <c r="V1537" s="109"/>
      <c r="W1537" s="109">
        <v>2540.1</v>
      </c>
      <c r="X1537" s="109"/>
      <c r="Y1537" s="109"/>
      <c r="Z1537" s="109"/>
      <c r="AA1537" s="109"/>
      <c r="AB1537" s="109"/>
      <c r="AC1537" s="113"/>
      <c r="AD1537" s="29"/>
      <c r="AE1537" s="29"/>
      <c r="AF1537" s="29"/>
      <c r="AG1537" s="65"/>
    </row>
    <row r="1538" spans="1:33" ht="12">
      <c r="A1538" s="30" t="s">
        <v>10047</v>
      </c>
      <c r="B1538" s="109" t="s">
        <v>10048</v>
      </c>
      <c r="C1538" s="121">
        <v>40</v>
      </c>
      <c r="D1538" s="109" t="s">
        <v>23</v>
      </c>
      <c r="E1538" s="109" t="s">
        <v>173</v>
      </c>
      <c r="F1538" s="109" t="s">
        <v>10049</v>
      </c>
      <c r="G1538" s="42">
        <v>41742</v>
      </c>
      <c r="H1538" s="109" t="s">
        <v>10050</v>
      </c>
      <c r="I1538" s="109" t="s">
        <v>10051</v>
      </c>
      <c r="J1538" s="109" t="s">
        <v>195</v>
      </c>
      <c r="K1538" s="98" t="s">
        <v>10052</v>
      </c>
      <c r="L1538" s="109" t="s">
        <v>1986</v>
      </c>
      <c r="M1538" s="109" t="s">
        <v>10053</v>
      </c>
      <c r="N1538" s="109" t="s">
        <v>32</v>
      </c>
      <c r="O1538" s="109" t="s">
        <v>10054</v>
      </c>
      <c r="P1538" s="109" t="s">
        <v>58</v>
      </c>
      <c r="Q1538" s="109" t="s">
        <v>10055</v>
      </c>
      <c r="R1538" s="109" t="s">
        <v>80</v>
      </c>
      <c r="S1538" s="122" t="s">
        <v>7722</v>
      </c>
      <c r="T1538" s="31"/>
      <c r="U1538" s="109" t="str">
        <f t="shared" ref="U1538:U1601" si="24">CONCATENATE(G1538, ": ", O1538, " ", Q1538)</f>
        <v>41742: After a failed traffic stop and brief chase, Avechuco allegedly drove his vehicle towards an officer who fatally fired and shot the 40-year-old. The shooting was later ruled justified. http://www.sierravistaaz.gov/eGov/apps/document/center.egov?view=item;id=4725</v>
      </c>
      <c r="V1538" s="109"/>
      <c r="W1538" s="109">
        <v>2541.1</v>
      </c>
      <c r="X1538" s="109"/>
      <c r="Y1538" s="109"/>
      <c r="Z1538" s="109"/>
      <c r="AA1538" s="109"/>
      <c r="AB1538" s="109"/>
      <c r="AC1538" s="113"/>
      <c r="AD1538" s="29"/>
      <c r="AE1538" s="29"/>
      <c r="AF1538" s="29"/>
      <c r="AG1538" s="65"/>
    </row>
    <row r="1539" spans="1:33" ht="12">
      <c r="A1539" s="30" t="s">
        <v>10056</v>
      </c>
      <c r="B1539" s="109" t="s">
        <v>10057</v>
      </c>
      <c r="C1539" s="121">
        <v>38</v>
      </c>
      <c r="D1539" s="109" t="s">
        <v>23</v>
      </c>
      <c r="E1539" s="109" t="s">
        <v>40</v>
      </c>
      <c r="F1539" s="109" t="s">
        <v>10058</v>
      </c>
      <c r="G1539" s="42">
        <v>41743</v>
      </c>
      <c r="H1539" s="109" t="s">
        <v>10059</v>
      </c>
      <c r="I1539" s="109" t="s">
        <v>5460</v>
      </c>
      <c r="J1539" s="109" t="s">
        <v>5461</v>
      </c>
      <c r="K1539" s="98" t="s">
        <v>5462</v>
      </c>
      <c r="L1539" s="109" t="s">
        <v>5463</v>
      </c>
      <c r="M1539" s="109" t="s">
        <v>10060</v>
      </c>
      <c r="N1539" s="109" t="s">
        <v>32</v>
      </c>
      <c r="O1539" s="109" t="s">
        <v>10061</v>
      </c>
      <c r="P1539" s="109" t="s">
        <v>7428</v>
      </c>
      <c r="Q1539" s="109" t="s">
        <v>10062</v>
      </c>
      <c r="R1539" s="109" t="s">
        <v>80</v>
      </c>
      <c r="S1539" s="122" t="s">
        <v>7722</v>
      </c>
      <c r="T1539" s="31"/>
      <c r="U1539" s="109" t="str">
        <f t="shared" si="24"/>
        <v>41743: Ramirez was confronted by an officer who identified him as a suspect from an earlier robbery. Ramirez refused to follow the officer's commands and was shot when he made a downward reaching motion. No weapon was found. http://billingsgazette.com/news/local/man-dies-in-officer-involved-shooting-on-south-side/article_6b333f95-002f-5bc5-b7bc-efdf8b8bc0e7.html</v>
      </c>
      <c r="V1539" s="109"/>
      <c r="W1539" s="109">
        <v>2542.1</v>
      </c>
      <c r="X1539" s="109"/>
      <c r="Y1539" s="109"/>
      <c r="Z1539" s="109"/>
      <c r="AA1539" s="109"/>
      <c r="AB1539" s="109"/>
      <c r="AC1539" s="113"/>
      <c r="AD1539" s="29"/>
      <c r="AE1539" s="29"/>
      <c r="AF1539" s="29"/>
      <c r="AG1539" s="65"/>
    </row>
    <row r="1540" spans="1:33" ht="12">
      <c r="A1540" s="30" t="s">
        <v>10063</v>
      </c>
      <c r="B1540" s="109" t="s">
        <v>10064</v>
      </c>
      <c r="C1540" s="121">
        <v>48</v>
      </c>
      <c r="D1540" s="109" t="s">
        <v>23</v>
      </c>
      <c r="E1540" s="109" t="s">
        <v>24</v>
      </c>
      <c r="F1540" s="109" t="s">
        <v>10065</v>
      </c>
      <c r="G1540" s="42">
        <v>41744</v>
      </c>
      <c r="H1540" s="109" t="s">
        <v>10066</v>
      </c>
      <c r="I1540" s="109" t="s">
        <v>7854</v>
      </c>
      <c r="J1540" s="109" t="s">
        <v>1154</v>
      </c>
      <c r="K1540" s="98" t="s">
        <v>10067</v>
      </c>
      <c r="L1540" s="109" t="s">
        <v>10068</v>
      </c>
      <c r="M1540" s="109" t="s">
        <v>10069</v>
      </c>
      <c r="N1540" s="109" t="s">
        <v>32</v>
      </c>
      <c r="O1540" s="109" t="s">
        <v>10070</v>
      </c>
      <c r="P1540" s="109" t="s">
        <v>7428</v>
      </c>
      <c r="Q1540" s="109" t="s">
        <v>10071</v>
      </c>
      <c r="R1540" s="109" t="s">
        <v>80</v>
      </c>
      <c r="S1540" s="122" t="s">
        <v>5358</v>
      </c>
      <c r="T1540" s="31"/>
      <c r="U1540" s="109" t="str">
        <f t="shared" si="24"/>
        <v>41744: 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 http://theadvocate.com/home/8917261-125/tangipahoa-man-in-domestic-dispute</v>
      </c>
      <c r="V1540" s="109"/>
      <c r="W1540" s="109">
        <v>2543.1</v>
      </c>
      <c r="X1540" s="109"/>
      <c r="Y1540" s="109"/>
      <c r="Z1540" s="109"/>
      <c r="AA1540" s="109"/>
      <c r="AB1540" s="109"/>
      <c r="AC1540" s="113"/>
      <c r="AD1540" s="29"/>
      <c r="AE1540" s="29"/>
      <c r="AF1540" s="29"/>
      <c r="AG1540" s="65"/>
    </row>
    <row r="1541" spans="1:33" ht="12">
      <c r="A1541" s="30" t="s">
        <v>10072</v>
      </c>
      <c r="B1541" s="109" t="s">
        <v>10073</v>
      </c>
      <c r="C1541" s="121">
        <v>23</v>
      </c>
      <c r="D1541" s="109" t="s">
        <v>23</v>
      </c>
      <c r="E1541" s="109" t="s">
        <v>24</v>
      </c>
      <c r="F1541" s="109" t="s">
        <v>10074</v>
      </c>
      <c r="G1541" s="42">
        <v>41745</v>
      </c>
      <c r="H1541" s="109" t="s">
        <v>10075</v>
      </c>
      <c r="I1541" s="109" t="s">
        <v>10076</v>
      </c>
      <c r="J1541" s="109" t="s">
        <v>439</v>
      </c>
      <c r="K1541" s="98" t="s">
        <v>10077</v>
      </c>
      <c r="L1541" s="109" t="s">
        <v>438</v>
      </c>
      <c r="M1541" s="109" t="s">
        <v>10078</v>
      </c>
      <c r="N1541" s="109" t="s">
        <v>32</v>
      </c>
      <c r="O1541" s="109" t="s">
        <v>10079</v>
      </c>
      <c r="P1541" s="109" t="s">
        <v>760</v>
      </c>
      <c r="Q1541" s="109" t="s">
        <v>10080</v>
      </c>
      <c r="R1541" s="109" t="s">
        <v>80</v>
      </c>
      <c r="S1541" s="122" t="s">
        <v>5358</v>
      </c>
      <c r="T1541" s="31"/>
      <c r="U1541" s="109" t="str">
        <f t="shared" si="24"/>
        <v>41745: 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 http://www.kmov.com/news/just-posted/Police-respond-to-report-of-shooting-at-Gravois-Bluffs-shopping-center-255500671.html</v>
      </c>
      <c r="V1541" s="109"/>
      <c r="W1541" s="109">
        <v>2544.1</v>
      </c>
      <c r="X1541" s="109"/>
      <c r="Y1541" s="109"/>
      <c r="Z1541" s="109"/>
      <c r="AA1541" s="109"/>
      <c r="AB1541" s="109"/>
      <c r="AC1541" s="113"/>
      <c r="AD1541" s="29"/>
      <c r="AE1541" s="29"/>
      <c r="AF1541" s="29"/>
      <c r="AG1541" s="65"/>
    </row>
    <row r="1542" spans="1:33" ht="12">
      <c r="A1542" s="30" t="s">
        <v>10081</v>
      </c>
      <c r="B1542" s="109" t="s">
        <v>10082</v>
      </c>
      <c r="C1542" s="121">
        <v>49</v>
      </c>
      <c r="D1542" s="109" t="s">
        <v>23</v>
      </c>
      <c r="E1542" s="109" t="s">
        <v>40</v>
      </c>
      <c r="F1542" s="109" t="s">
        <v>10083</v>
      </c>
      <c r="G1542" s="42">
        <v>41745</v>
      </c>
      <c r="H1542" s="109" t="s">
        <v>10084</v>
      </c>
      <c r="I1542" s="109" t="s">
        <v>10085</v>
      </c>
      <c r="J1542" s="109" t="s">
        <v>166</v>
      </c>
      <c r="K1542" s="98" t="s">
        <v>10086</v>
      </c>
      <c r="L1542" s="109" t="s">
        <v>10087</v>
      </c>
      <c r="M1542" s="109" t="s">
        <v>10088</v>
      </c>
      <c r="N1542" s="109" t="s">
        <v>32</v>
      </c>
      <c r="O1542" s="109" t="s">
        <v>10089</v>
      </c>
      <c r="P1542" s="109" t="s">
        <v>58</v>
      </c>
      <c r="Q1542" s="109" t="s">
        <v>10090</v>
      </c>
      <c r="R1542" s="109" t="s">
        <v>80</v>
      </c>
      <c r="S1542" s="122" t="s">
        <v>5358</v>
      </c>
      <c r="T1542" s="31"/>
      <c r="U1542" s="109" t="str">
        <f t="shared" si="24"/>
        <v>41745: 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 http://www.clarionledger.com/story/news/2014/04/16/two-dead-one-injured-in-nettleton/7783979/</v>
      </c>
      <c r="V1542" s="109"/>
      <c r="W1542" s="109">
        <v>2545.1</v>
      </c>
      <c r="X1542" s="109"/>
      <c r="Y1542" s="109"/>
      <c r="Z1542" s="109"/>
      <c r="AA1542" s="109"/>
      <c r="AB1542" s="109"/>
      <c r="AC1542" s="113"/>
      <c r="AD1542" s="29"/>
      <c r="AE1542" s="29"/>
      <c r="AF1542" s="29"/>
      <c r="AG1542" s="65"/>
    </row>
    <row r="1543" spans="1:33" ht="12">
      <c r="A1543" s="30" t="s">
        <v>10091</v>
      </c>
      <c r="B1543" s="109" t="s">
        <v>10092</v>
      </c>
      <c r="C1543" s="121">
        <v>30</v>
      </c>
      <c r="D1543" s="109" t="s">
        <v>23</v>
      </c>
      <c r="E1543" s="109" t="s">
        <v>40</v>
      </c>
      <c r="F1543" s="109" t="s">
        <v>10093</v>
      </c>
      <c r="G1543" s="42">
        <v>41750</v>
      </c>
      <c r="H1543" s="109" t="s">
        <v>10094</v>
      </c>
      <c r="I1543" s="109" t="s">
        <v>671</v>
      </c>
      <c r="J1543" s="109" t="s">
        <v>213</v>
      </c>
      <c r="K1543" s="98" t="s">
        <v>10095</v>
      </c>
      <c r="L1543" s="109" t="s">
        <v>671</v>
      </c>
      <c r="M1543" s="109" t="s">
        <v>6101</v>
      </c>
      <c r="N1543" s="109" t="s">
        <v>32</v>
      </c>
      <c r="O1543" s="109" t="s">
        <v>10096</v>
      </c>
      <c r="P1543" s="109" t="s">
        <v>760</v>
      </c>
      <c r="Q1543" s="109" t="s">
        <v>10097</v>
      </c>
      <c r="R1543" s="109" t="s">
        <v>219</v>
      </c>
      <c r="S1543" s="122" t="s">
        <v>5358</v>
      </c>
      <c r="T1543" s="31"/>
      <c r="U1543" s="109" t="str">
        <f t="shared" si="24"/>
        <v>41750: 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 http://www.nbcdfw.com/news/local/Dallas-Police-Involved-in-Chase-256055191.html</v>
      </c>
      <c r="V1543" s="109"/>
      <c r="W1543" s="109">
        <v>2546.1</v>
      </c>
      <c r="X1543" s="109"/>
      <c r="Y1543" s="109"/>
      <c r="Z1543" s="109"/>
      <c r="AA1543" s="109"/>
      <c r="AB1543" s="109"/>
      <c r="AC1543" s="113"/>
      <c r="AD1543" s="29"/>
      <c r="AE1543" s="29"/>
      <c r="AF1543" s="29"/>
      <c r="AG1543" s="65"/>
    </row>
    <row r="1544" spans="1:33" ht="12">
      <c r="A1544" s="30" t="s">
        <v>10098</v>
      </c>
      <c r="B1544" s="109" t="s">
        <v>10099</v>
      </c>
      <c r="C1544" s="121">
        <v>53</v>
      </c>
      <c r="D1544" s="109" t="s">
        <v>23</v>
      </c>
      <c r="E1544" s="109" t="s">
        <v>40</v>
      </c>
      <c r="F1544" s="109"/>
      <c r="G1544" s="42">
        <v>41751</v>
      </c>
      <c r="H1544" s="109" t="s">
        <v>10100</v>
      </c>
      <c r="I1544" s="109" t="s">
        <v>10101</v>
      </c>
      <c r="J1544" s="109" t="s">
        <v>44</v>
      </c>
      <c r="K1544" s="98" t="s">
        <v>10102</v>
      </c>
      <c r="L1544" s="109" t="s">
        <v>356</v>
      </c>
      <c r="M1544" s="109" t="s">
        <v>10103</v>
      </c>
      <c r="N1544" s="109" t="s">
        <v>32</v>
      </c>
      <c r="O1544" s="109" t="s">
        <v>10104</v>
      </c>
      <c r="P1544" s="109" t="s">
        <v>760</v>
      </c>
      <c r="Q1544" s="109" t="s">
        <v>10105</v>
      </c>
      <c r="R1544" s="109" t="s">
        <v>80</v>
      </c>
      <c r="S1544" s="122" t="s">
        <v>7722</v>
      </c>
      <c r="T1544" s="31"/>
      <c r="U1544" s="109" t="str">
        <f t="shared" si="24"/>
        <v>41751: Officers were called in on a report of a man pointing a gun at neighbors, and found Johnston outside his home holding a realistic looking airsoft gun. The officers, unable to quickly discern that the gun was fake, shot Johnston after he pointed the weapon at them. http://www.al.com/news/anniston-gadsden/index.ssf/2014/04/anniston_man_dead_after_he_aim.html</v>
      </c>
      <c r="V1544" s="109"/>
      <c r="W1544" s="109">
        <v>2547.1</v>
      </c>
      <c r="X1544" s="109"/>
      <c r="Y1544" s="109"/>
      <c r="Z1544" s="109"/>
      <c r="AA1544" s="109"/>
      <c r="AB1544" s="109"/>
      <c r="AC1544" s="113"/>
      <c r="AD1544" s="29"/>
      <c r="AE1544" s="29"/>
      <c r="AF1544" s="29"/>
      <c r="AG1544" s="65"/>
    </row>
    <row r="1545" spans="1:33" ht="12">
      <c r="A1545" s="30" t="s">
        <v>10106</v>
      </c>
      <c r="B1545" s="109" t="s">
        <v>10107</v>
      </c>
      <c r="C1545" s="121">
        <v>26</v>
      </c>
      <c r="D1545" s="109" t="s">
        <v>23</v>
      </c>
      <c r="E1545" s="109" t="s">
        <v>40</v>
      </c>
      <c r="F1545" s="109" t="s">
        <v>10108</v>
      </c>
      <c r="G1545" s="42">
        <v>41751</v>
      </c>
      <c r="H1545" s="109" t="s">
        <v>10109</v>
      </c>
      <c r="I1545" s="109" t="s">
        <v>2025</v>
      </c>
      <c r="J1545" s="109" t="s">
        <v>213</v>
      </c>
      <c r="K1545" s="98" t="s">
        <v>10110</v>
      </c>
      <c r="L1545" s="109" t="s">
        <v>10111</v>
      </c>
      <c r="M1545" s="109" t="s">
        <v>10112</v>
      </c>
      <c r="N1545" s="109" t="s">
        <v>32</v>
      </c>
      <c r="O1545" s="109" t="s">
        <v>10113</v>
      </c>
      <c r="P1545" s="109" t="s">
        <v>760</v>
      </c>
      <c r="Q1545" s="109" t="s">
        <v>10114</v>
      </c>
      <c r="R1545" s="109" t="s">
        <v>80</v>
      </c>
      <c r="S1545" s="122" t="s">
        <v>7722</v>
      </c>
      <c r="T1545" s="31"/>
      <c r="U1545" s="109" t="str">
        <f t="shared" si="24"/>
        <v>41751: After a traffic stop, deputies shot Legnon after he pointed a shotgun at them. The 25-year-old had a lengthy criminal history and was a member of white supremacy group, and had spoke of wanting to shoot a police officer in the days preceding his death. http://www.ktre.com/story/25319182/nacogdoches-c-sheriffs-office-confirms-officer-involved-shooting</v>
      </c>
      <c r="V1545" s="109"/>
      <c r="W1545" s="109">
        <v>2548.1</v>
      </c>
      <c r="X1545" s="109"/>
      <c r="Y1545" s="109"/>
      <c r="Z1545" s="109"/>
      <c r="AA1545" s="109"/>
      <c r="AB1545" s="109"/>
      <c r="AC1545" s="113"/>
      <c r="AD1545" s="29"/>
      <c r="AE1545" s="29"/>
      <c r="AF1545" s="29"/>
      <c r="AG1545" s="65"/>
    </row>
    <row r="1546" spans="1:33" ht="12">
      <c r="A1546" s="30" t="s">
        <v>10115</v>
      </c>
      <c r="B1546" s="109" t="s">
        <v>10116</v>
      </c>
      <c r="C1546" s="121">
        <v>26</v>
      </c>
      <c r="D1546" s="109" t="s">
        <v>23</v>
      </c>
      <c r="E1546" s="109" t="s">
        <v>173</v>
      </c>
      <c r="F1546" s="109" t="s">
        <v>10117</v>
      </c>
      <c r="G1546" s="42">
        <v>41752</v>
      </c>
      <c r="H1546" s="109" t="s">
        <v>10118</v>
      </c>
      <c r="I1546" s="109" t="s">
        <v>10119</v>
      </c>
      <c r="J1546" s="109" t="s">
        <v>195</v>
      </c>
      <c r="K1546" s="98" t="s">
        <v>10120</v>
      </c>
      <c r="L1546" s="109" t="s">
        <v>686</v>
      </c>
      <c r="M1546" s="109" t="s">
        <v>5340</v>
      </c>
      <c r="N1546" s="109" t="s">
        <v>32</v>
      </c>
      <c r="O1546" s="109" t="s">
        <v>10121</v>
      </c>
      <c r="P1546" s="109" t="s">
        <v>760</v>
      </c>
      <c r="Q1546" s="109" t="s">
        <v>10122</v>
      </c>
      <c r="R1546" s="109" t="s">
        <v>80</v>
      </c>
      <c r="S1546" s="122" t="s">
        <v>7722</v>
      </c>
      <c r="T1546" s="31"/>
      <c r="U1546" s="109" t="str">
        <f t="shared" si="24"/>
        <v>41752: Chacon was shot and killed by deputies after he approached them with a gun drawn. Chacon was a person of interest in an earlier murder, and had a lengthy criminal record. http://www.kpho.com/story/25321962/suspect-wounded-in-deputy-involved-shooting-in-goodyear</v>
      </c>
      <c r="V1546" s="109"/>
      <c r="W1546" s="109">
        <v>2549.1</v>
      </c>
      <c r="X1546" s="109"/>
      <c r="Y1546" s="109"/>
      <c r="Z1546" s="109"/>
      <c r="AA1546" s="109"/>
      <c r="AB1546" s="109"/>
      <c r="AC1546" s="113"/>
      <c r="AD1546" s="29"/>
      <c r="AE1546" s="29"/>
      <c r="AF1546" s="29"/>
      <c r="AG1546" s="65"/>
    </row>
    <row r="1547" spans="1:33" ht="12">
      <c r="A1547" s="30" t="s">
        <v>10123</v>
      </c>
      <c r="B1547" s="109" t="s">
        <v>10124</v>
      </c>
      <c r="C1547" s="121">
        <v>53</v>
      </c>
      <c r="D1547" s="109" t="s">
        <v>23</v>
      </c>
      <c r="E1547" s="109" t="s">
        <v>82</v>
      </c>
      <c r="F1547" s="109"/>
      <c r="G1547" s="42">
        <v>41752</v>
      </c>
      <c r="H1547" s="109" t="s">
        <v>10125</v>
      </c>
      <c r="I1547" s="109" t="s">
        <v>10126</v>
      </c>
      <c r="J1547" s="109" t="s">
        <v>413</v>
      </c>
      <c r="K1547" s="98" t="s">
        <v>10127</v>
      </c>
      <c r="L1547" s="109" t="s">
        <v>1190</v>
      </c>
      <c r="M1547" s="109" t="s">
        <v>10128</v>
      </c>
      <c r="N1547" s="109" t="s">
        <v>32</v>
      </c>
      <c r="O1547" s="109" t="s">
        <v>10129</v>
      </c>
      <c r="P1547" s="109" t="s">
        <v>58</v>
      </c>
      <c r="Q1547" s="109" t="s">
        <v>10130</v>
      </c>
      <c r="R1547" s="109" t="s">
        <v>80</v>
      </c>
      <c r="S1547" s="122" t="s">
        <v>7722</v>
      </c>
      <c r="T1547" s="31"/>
      <c r="U1547" s="109" t="str">
        <f t="shared" si="24"/>
        <v>41752: Officers were called after Waltman's wife called to report a domestic disturbance. Officers arrived to find Waltman chasing his wife in separate vehicles, and subsequently shot her and himself in the side before police fired and killed him. The killing was ruled justified. http://www.kait8.com/story/25321891/arkansas-state-police-investigating-officer-involved-shooting</v>
      </c>
      <c r="V1547" s="109"/>
      <c r="W1547" s="109">
        <v>2550.1</v>
      </c>
      <c r="X1547" s="109"/>
      <c r="Y1547" s="109"/>
      <c r="Z1547" s="109"/>
      <c r="AA1547" s="109"/>
      <c r="AB1547" s="109"/>
      <c r="AC1547" s="113"/>
      <c r="AD1547" s="29"/>
      <c r="AE1547" s="29"/>
      <c r="AF1547" s="29"/>
      <c r="AG1547" s="65"/>
    </row>
    <row r="1548" spans="1:33" ht="12">
      <c r="A1548" s="30">
        <v>41933</v>
      </c>
      <c r="B1548" s="109" t="s">
        <v>10131</v>
      </c>
      <c r="C1548" s="121">
        <v>43</v>
      </c>
      <c r="D1548" s="109" t="s">
        <v>23</v>
      </c>
      <c r="E1548" s="109" t="s">
        <v>82</v>
      </c>
      <c r="F1548" s="109"/>
      <c r="G1548" s="42">
        <v>41501</v>
      </c>
      <c r="H1548" s="109" t="s">
        <v>10132</v>
      </c>
      <c r="I1548" s="109" t="s">
        <v>151</v>
      </c>
      <c r="J1548" s="109" t="s">
        <v>152</v>
      </c>
      <c r="K1548" s="98" t="s">
        <v>5838</v>
      </c>
      <c r="L1548" s="109" t="s">
        <v>154</v>
      </c>
      <c r="M1548" s="109" t="s">
        <v>5201</v>
      </c>
      <c r="N1548" s="109" t="s">
        <v>1818</v>
      </c>
      <c r="O1548" s="109" t="s">
        <v>10133</v>
      </c>
      <c r="P1548" s="109" t="s">
        <v>760</v>
      </c>
      <c r="Q1548" s="109" t="s">
        <v>10134</v>
      </c>
      <c r="R1548" s="109" t="s">
        <v>80</v>
      </c>
      <c r="S1548" s="122" t="s">
        <v>5119</v>
      </c>
      <c r="T1548" s="31"/>
      <c r="U1548" s="109" t="str">
        <f t="shared" si="24"/>
        <v>41501: Alcis was apparently scared to death. Police raided his home at 5:30 a.m. while in pursuit of a suspect who had punched a woman in the street and taken her iPhone. The Haitian immigrant and father of eight had a fatal heart attack during the raid. http://www.nydailynews.com/new-york/brooklyn/family-mourns-brooklyn-dad-criticizes-nypd-article-1.1448858</v>
      </c>
      <c r="V1548" s="109"/>
      <c r="W1548" s="109">
        <v>2551.1</v>
      </c>
      <c r="X1548" s="109"/>
      <c r="Y1548" s="109"/>
      <c r="Z1548" s="109"/>
      <c r="AA1548" s="109"/>
      <c r="AB1548" s="109"/>
      <c r="AC1548" s="113"/>
      <c r="AD1548" s="29"/>
      <c r="AE1548" s="29"/>
      <c r="AF1548" s="29"/>
      <c r="AG1548" s="65"/>
    </row>
    <row r="1549" spans="1:33" ht="12">
      <c r="A1549" s="30">
        <v>41933</v>
      </c>
      <c r="B1549" s="109" t="s">
        <v>10135</v>
      </c>
      <c r="C1549" s="121">
        <v>21</v>
      </c>
      <c r="D1549" s="109" t="s">
        <v>23</v>
      </c>
      <c r="E1549" s="109" t="s">
        <v>82</v>
      </c>
      <c r="F1549" s="109"/>
      <c r="G1549" s="42">
        <v>39151</v>
      </c>
      <c r="H1549" s="109" t="s">
        <v>10136</v>
      </c>
      <c r="I1549" s="109" t="s">
        <v>151</v>
      </c>
      <c r="J1549" s="109" t="s">
        <v>152</v>
      </c>
      <c r="K1549" s="98" t="s">
        <v>5416</v>
      </c>
      <c r="L1549" s="109" t="s">
        <v>154</v>
      </c>
      <c r="M1549" s="109" t="s">
        <v>5201</v>
      </c>
      <c r="N1549" s="109" t="s">
        <v>32</v>
      </c>
      <c r="O1549" s="109" t="s">
        <v>10137</v>
      </c>
      <c r="P1549" s="109" t="s">
        <v>760</v>
      </c>
      <c r="Q1549" s="109" t="s">
        <v>10138</v>
      </c>
      <c r="R1549" s="109" t="s">
        <v>80</v>
      </c>
      <c r="S1549" s="122" t="s">
        <v>5119</v>
      </c>
      <c r="T1549" s="31"/>
      <c r="U1549" s="109" t="str">
        <f t="shared" si="24"/>
        <v>39151: McKenzie shot his handgun at an off-duty officer during a fight on the floor of a packed dance club at 3:30 a.m., and pinned those wounded officer to the ground. Another off-duty officer shot at McKenzie eight times, fatally striking him with four of those shots. http://www.nydailynews.com/news/crime/shoot-saves-officer-article-1.216366</v>
      </c>
      <c r="V1549" s="109"/>
      <c r="W1549" s="109">
        <v>2552.1</v>
      </c>
      <c r="X1549" s="109"/>
      <c r="Y1549" s="109"/>
      <c r="Z1549" s="109"/>
      <c r="AA1549" s="109"/>
      <c r="AB1549" s="109"/>
      <c r="AC1549" s="113"/>
      <c r="AD1549" s="29"/>
      <c r="AE1549" s="29"/>
      <c r="AF1549" s="29"/>
      <c r="AG1549" s="65"/>
    </row>
    <row r="1550" spans="1:33" ht="12">
      <c r="A1550" s="30">
        <v>41933</v>
      </c>
      <c r="B1550" s="109" t="s">
        <v>10139</v>
      </c>
      <c r="C1550" s="121">
        <v>18</v>
      </c>
      <c r="D1550" s="109" t="s">
        <v>23</v>
      </c>
      <c r="E1550" s="109" t="s">
        <v>24</v>
      </c>
      <c r="F1550" s="109"/>
      <c r="G1550" s="42">
        <v>41786</v>
      </c>
      <c r="H1550" s="109" t="s">
        <v>10140</v>
      </c>
      <c r="I1550" s="109" t="s">
        <v>151</v>
      </c>
      <c r="J1550" s="109" t="s">
        <v>152</v>
      </c>
      <c r="K1550" s="98" t="s">
        <v>5416</v>
      </c>
      <c r="L1550" s="109" t="s">
        <v>154</v>
      </c>
      <c r="M1550" s="109" t="s">
        <v>5201</v>
      </c>
      <c r="N1550" s="109" t="s">
        <v>32</v>
      </c>
      <c r="O1550" s="109" t="s">
        <v>10141</v>
      </c>
      <c r="P1550" s="109" t="s">
        <v>760</v>
      </c>
      <c r="Q1550" s="109" t="s">
        <v>10142</v>
      </c>
      <c r="R1550" s="109" t="s">
        <v>80</v>
      </c>
      <c r="S1550" s="122" t="s">
        <v>5119</v>
      </c>
      <c r="T1550" s="31"/>
      <c r="U1550" s="109" t="str">
        <f t="shared" si="24"/>
        <v>41786: A retired NYPD officer working as a security guard was approached in his car, at 3 a.m. by an attempted carjacker, Ocampo. The officer handed over his wallet and lottery tickets, threw out some items on the ground to split Ocampo's attention, then started shooting. Ocampo was fatally wounded and an accomplice fled. http://www.nydailynews.com/new-york/nyc-crime/teen-shot-killed-rob-driver-brooklyn-street-sources-article-1.1806542</v>
      </c>
      <c r="V1550" s="109"/>
      <c r="W1550" s="109">
        <v>2554.1</v>
      </c>
      <c r="X1550" s="109"/>
      <c r="Y1550" s="109"/>
      <c r="Z1550" s="109"/>
      <c r="AA1550" s="109"/>
      <c r="AB1550" s="109"/>
      <c r="AC1550" s="113"/>
      <c r="AD1550" s="29"/>
      <c r="AE1550" s="29"/>
      <c r="AF1550" s="29"/>
      <c r="AG1550" s="65"/>
    </row>
    <row r="1551" spans="1:33" ht="12">
      <c r="A1551" s="30">
        <v>41933</v>
      </c>
      <c r="B1551" s="109" t="s">
        <v>10143</v>
      </c>
      <c r="C1551" s="121">
        <v>26</v>
      </c>
      <c r="D1551" s="109" t="s">
        <v>23</v>
      </c>
      <c r="E1551" s="109" t="s">
        <v>82</v>
      </c>
      <c r="F1551" s="109"/>
      <c r="G1551" s="42">
        <v>38605</v>
      </c>
      <c r="H1551" s="109" t="s">
        <v>10144</v>
      </c>
      <c r="I1551" s="109" t="s">
        <v>1479</v>
      </c>
      <c r="J1551" s="109" t="s">
        <v>152</v>
      </c>
      <c r="K1551" s="98" t="s">
        <v>5098</v>
      </c>
      <c r="L1551" s="109" t="s">
        <v>1481</v>
      </c>
      <c r="M1551" s="109" t="s">
        <v>10145</v>
      </c>
      <c r="N1551" s="109" t="s">
        <v>32</v>
      </c>
      <c r="O1551" s="109" t="s">
        <v>10146</v>
      </c>
      <c r="P1551" s="109" t="s">
        <v>760</v>
      </c>
      <c r="Q1551" s="109" t="s">
        <v>10147</v>
      </c>
      <c r="R1551" s="109" t="s">
        <v>80</v>
      </c>
      <c r="S1551" s="122" t="s">
        <v>5119</v>
      </c>
      <c r="T1551" s="31"/>
      <c r="U1551" s="109" t="str">
        <f t="shared" si="24"/>
        <v>38605: Corrections officer Joseph Henry had staked out his estranged wife's residence when she arrived at 6:20 a.m. with a friend, Damien Greenslade, in the passenger side. "Who is this guy?" Henry demanded, before opening fire on both of them. Henry's wife was seriously wounded in the legs. Greenslade was shot dead by Henry. Police followed Henry on foot. He refused to surrender his weapon and was shot dead by police. http://www.nydailynews.com/archives/news/2-dead-1-hurt-love-triangle-article-1.635905</v>
      </c>
      <c r="V1551" s="109"/>
      <c r="W1551" s="109">
        <v>2555.1</v>
      </c>
      <c r="X1551" s="109"/>
      <c r="Y1551" s="109"/>
      <c r="Z1551" s="109"/>
      <c r="AA1551" s="109"/>
      <c r="AB1551" s="109"/>
      <c r="AC1551" s="113"/>
      <c r="AD1551" s="29"/>
      <c r="AE1551" s="29"/>
      <c r="AF1551" s="29"/>
      <c r="AG1551" s="65"/>
    </row>
    <row r="1552" spans="1:33" ht="12">
      <c r="A1552" s="30">
        <v>41933</v>
      </c>
      <c r="B1552" s="109" t="s">
        <v>10148</v>
      </c>
      <c r="C1552" s="121">
        <v>40</v>
      </c>
      <c r="D1552" s="109" t="s">
        <v>23</v>
      </c>
      <c r="E1552" s="109" t="s">
        <v>82</v>
      </c>
      <c r="F1552" s="109"/>
      <c r="G1552" s="42">
        <v>38605</v>
      </c>
      <c r="H1552" s="109" t="s">
        <v>10144</v>
      </c>
      <c r="I1552" s="109" t="s">
        <v>1479</v>
      </c>
      <c r="J1552" s="109" t="s">
        <v>152</v>
      </c>
      <c r="K1552" s="98" t="s">
        <v>5098</v>
      </c>
      <c r="L1552" s="109" t="s">
        <v>1481</v>
      </c>
      <c r="M1552" s="109" t="s">
        <v>10145</v>
      </c>
      <c r="N1552" s="109" t="s">
        <v>32</v>
      </c>
      <c r="O1552" s="109" t="s">
        <v>10146</v>
      </c>
      <c r="P1552" s="109" t="s">
        <v>760</v>
      </c>
      <c r="Q1552" s="109" t="s">
        <v>10147</v>
      </c>
      <c r="R1552" s="109" t="s">
        <v>80</v>
      </c>
      <c r="S1552" s="122" t="s">
        <v>5119</v>
      </c>
      <c r="T1552" s="31"/>
      <c r="U1552" s="109" t="str">
        <f t="shared" si="24"/>
        <v>38605: Corrections officer Joseph Henry had staked out his estranged wife's residence when she arrived at 6:20 a.m. with a friend, Damien Greenslade, in the passenger side. "Who is this guy?" Henry demanded, before opening fire on both of them. Henry's wife was seriously wounded in the legs. Greenslade was shot dead by Henry. Police followed Henry on foot. He refused to surrender his weapon and was shot dead by police. http://www.nydailynews.com/archives/news/2-dead-1-hurt-love-triangle-article-1.635905</v>
      </c>
      <c r="V1552" s="109"/>
      <c r="W1552" s="109">
        <v>2556.1</v>
      </c>
      <c r="X1552" s="109"/>
      <c r="Y1552" s="109"/>
      <c r="Z1552" s="109"/>
      <c r="AA1552" s="109"/>
      <c r="AB1552" s="109"/>
      <c r="AC1552" s="113"/>
      <c r="AD1552" s="29"/>
      <c r="AE1552" s="29"/>
      <c r="AF1552" s="29"/>
      <c r="AG1552" s="65"/>
    </row>
    <row r="1553" spans="1:33" ht="12">
      <c r="A1553" s="30">
        <v>41933</v>
      </c>
      <c r="B1553" s="109" t="s">
        <v>10149</v>
      </c>
      <c r="C1553" s="121">
        <v>19</v>
      </c>
      <c r="D1553" s="109" t="s">
        <v>23</v>
      </c>
      <c r="E1553" s="109" t="s">
        <v>82</v>
      </c>
      <c r="F1553" s="109"/>
      <c r="G1553" s="42">
        <v>38269</v>
      </c>
      <c r="H1553" s="109" t="s">
        <v>10150</v>
      </c>
      <c r="I1553" s="109" t="s">
        <v>10151</v>
      </c>
      <c r="J1553" s="109" t="s">
        <v>152</v>
      </c>
      <c r="K1553" s="98" t="s">
        <v>6756</v>
      </c>
      <c r="L1553" s="109" t="s">
        <v>1474</v>
      </c>
      <c r="M1553" s="109" t="s">
        <v>5201</v>
      </c>
      <c r="N1553" s="109" t="s">
        <v>1818</v>
      </c>
      <c r="O1553" s="109" t="s">
        <v>10152</v>
      </c>
      <c r="P1553" s="109" t="s">
        <v>58</v>
      </c>
      <c r="Q1553" s="109" t="s">
        <v>10153</v>
      </c>
      <c r="R1553" s="109" t="s">
        <v>80</v>
      </c>
      <c r="S1553" s="122" t="s">
        <v>5119</v>
      </c>
      <c r="T1553" s="31"/>
      <c r="U1553" s="109" t="str">
        <f t="shared" si="24"/>
        <v>38269: While leaving a movie theater Chavis and friends got into a verbal altercation with another group, and Chavis was shot by an unknown person. He was left bleeding on the sidewalk. His family and a witness contended that NYPD deliberately delayed medical attention for half an hour, with Lincoln Hospital only a block away, and caused Chavis's death. In a wrongful death proceeding the state's defense included the assertion that "Chavis had no constitutional right to medical treatment". http://law.justia.com/cases/new-york/appellate-division-first-department/2012/6290-21167-06.html</v>
      </c>
      <c r="V1553" s="109"/>
      <c r="W1553" s="109">
        <v>2557.1</v>
      </c>
      <c r="X1553" s="109"/>
      <c r="Y1553" s="109"/>
      <c r="Z1553" s="109"/>
      <c r="AA1553" s="109"/>
      <c r="AB1553" s="109"/>
      <c r="AC1553" s="113"/>
      <c r="AD1553" s="29"/>
      <c r="AE1553" s="29"/>
      <c r="AF1553" s="29"/>
      <c r="AG1553" s="65"/>
    </row>
    <row r="1554" spans="1:33" ht="12">
      <c r="A1554" s="30">
        <v>41933</v>
      </c>
      <c r="B1554" s="109" t="s">
        <v>10154</v>
      </c>
      <c r="C1554" s="121">
        <v>39</v>
      </c>
      <c r="D1554" s="109" t="s">
        <v>23</v>
      </c>
      <c r="E1554" s="109" t="s">
        <v>40</v>
      </c>
      <c r="F1554" s="109" t="s">
        <v>10155</v>
      </c>
      <c r="G1554" s="42">
        <v>40167</v>
      </c>
      <c r="H1554" s="109" t="s">
        <v>10156</v>
      </c>
      <c r="I1554" s="109" t="s">
        <v>1629</v>
      </c>
      <c r="J1554" s="109" t="s">
        <v>439</v>
      </c>
      <c r="K1554" s="98" t="s">
        <v>10157</v>
      </c>
      <c r="L1554" s="109" t="s">
        <v>1844</v>
      </c>
      <c r="M1554" s="109" t="s">
        <v>1845</v>
      </c>
      <c r="N1554" s="109" t="s">
        <v>262</v>
      </c>
      <c r="O1554" s="109" t="s">
        <v>10158</v>
      </c>
      <c r="P1554" s="109" t="s">
        <v>760</v>
      </c>
      <c r="Q1554" s="109" t="s">
        <v>10159</v>
      </c>
      <c r="R1554" s="109" t="s">
        <v>80</v>
      </c>
      <c r="S1554" s="122" t="s">
        <v>5119</v>
      </c>
      <c r="T1554" s="31"/>
      <c r="U1554" s="109" t="str">
        <f t="shared" si="24"/>
        <v>40167: Inexplicably Hawkins folded himself into the crawl space above a storage room in a local motel, and refused to leave. Police used a K-9, which didn't work. They used a Taser, which got him into an ambulance, where he died shortly afterward. http://electronicvillage.blogspot.com/2009/12/taser-death-michael-hawkins-springfield.html</v>
      </c>
      <c r="V1554" s="109"/>
      <c r="W1554" s="109">
        <v>2558.1</v>
      </c>
      <c r="X1554" s="109"/>
      <c r="Y1554" s="109"/>
      <c r="Z1554" s="109"/>
      <c r="AA1554" s="109"/>
      <c r="AB1554" s="109"/>
      <c r="AC1554" s="113"/>
      <c r="AD1554" s="29"/>
      <c r="AE1554" s="29"/>
      <c r="AF1554" s="29"/>
      <c r="AG1554" s="65"/>
    </row>
    <row r="1555" spans="1:33" ht="12">
      <c r="A1555" s="30">
        <v>41934</v>
      </c>
      <c r="B1555" s="109" t="s">
        <v>10160</v>
      </c>
      <c r="C1555" s="121">
        <v>77</v>
      </c>
      <c r="D1555" s="109" t="s">
        <v>23</v>
      </c>
      <c r="E1555" s="109" t="s">
        <v>40</v>
      </c>
      <c r="F1555" s="109"/>
      <c r="G1555" s="42">
        <v>40610</v>
      </c>
      <c r="H1555" s="109" t="s">
        <v>10161</v>
      </c>
      <c r="I1555" s="109" t="s">
        <v>151</v>
      </c>
      <c r="J1555" s="109" t="s">
        <v>152</v>
      </c>
      <c r="K1555" s="98" t="s">
        <v>5998</v>
      </c>
      <c r="L1555" s="109" t="s">
        <v>154</v>
      </c>
      <c r="M1555" s="109" t="s">
        <v>10145</v>
      </c>
      <c r="N1555" s="109" t="s">
        <v>32</v>
      </c>
      <c r="O1555" s="109" t="s">
        <v>10162</v>
      </c>
      <c r="P1555" s="109" t="s">
        <v>3069</v>
      </c>
      <c r="Q1555" s="109" t="s">
        <v>10163</v>
      </c>
      <c r="R1555" s="109" t="s">
        <v>80</v>
      </c>
      <c r="S1555" s="122" t="s">
        <v>5119</v>
      </c>
      <c r="T1555" s="31"/>
      <c r="U1555" s="109" t="str">
        <f t="shared" si="24"/>
        <v>40610: A longstanding feud between a Rikers Island guard and his neighbor, Calabro, came to a head in a final confrontation in a Bensonhurst barbershop. Calabro was a former firefighter said to have been embittered by the loss of his son on 9/11; he literally came gunning with a semiautomatic pistol for his target, who sustained several bite injuries before shooting Calabro to death. http://nypost.com/2011/03/10/911-pain-put-fdny-dad-on-a-dark-path-to-death/</v>
      </c>
      <c r="V1555" s="109"/>
      <c r="W1555" s="109">
        <v>2559.1</v>
      </c>
      <c r="X1555" s="109"/>
      <c r="Y1555" s="109"/>
      <c r="Z1555" s="109"/>
      <c r="AA1555" s="109"/>
      <c r="AB1555" s="109"/>
      <c r="AC1555" s="113"/>
      <c r="AD1555" s="29"/>
      <c r="AE1555" s="29"/>
      <c r="AF1555" s="29"/>
      <c r="AG1555" s="65"/>
    </row>
    <row r="1556" spans="1:33" ht="12">
      <c r="A1556" s="30">
        <v>41934</v>
      </c>
      <c r="B1556" s="109" t="s">
        <v>10164</v>
      </c>
      <c r="C1556" s="121">
        <v>23</v>
      </c>
      <c r="D1556" s="109" t="s">
        <v>23</v>
      </c>
      <c r="E1556" s="109" t="s">
        <v>82</v>
      </c>
      <c r="F1556" s="109"/>
      <c r="G1556" s="42">
        <v>39270</v>
      </c>
      <c r="H1556" s="109" t="s">
        <v>10165</v>
      </c>
      <c r="I1556" s="109" t="s">
        <v>151</v>
      </c>
      <c r="J1556" s="109" t="s">
        <v>152</v>
      </c>
      <c r="K1556" s="98" t="s">
        <v>10166</v>
      </c>
      <c r="L1556" s="109" t="s">
        <v>154</v>
      </c>
      <c r="M1556" s="109" t="s">
        <v>5201</v>
      </c>
      <c r="N1556" s="109" t="s">
        <v>32</v>
      </c>
      <c r="O1556" s="109" t="s">
        <v>10167</v>
      </c>
      <c r="P1556" s="109" t="s">
        <v>760</v>
      </c>
      <c r="Q1556" s="109" t="s">
        <v>10168</v>
      </c>
      <c r="R1556" s="109" t="s">
        <v>80</v>
      </c>
      <c r="S1556" s="122" t="s">
        <v>5119</v>
      </c>
      <c r="T1556" s="31"/>
      <c r="U1556" s="109" t="str">
        <f t="shared" si="24"/>
        <v>39270: Gordon stole a Dodge Charger and went to his girlfriend's house. She wasn't home, but he still fired two shots at her metal door, wounding himself with a ricochet. After crashing the Charger into a vacant storefront he attempted another carjacking, failed, shot and missed that vehicle slightly wounding an unrelated motorist, then took a Lincoln Town Car at gunpoint and crashed it. Police surrounded him and fired about 135 shots before he stopped moving. http://www.nydailynews.com/news/crime/cops-kill-wild-gunman-firefight-article-1.267047</v>
      </c>
      <c r="V1556" s="109"/>
      <c r="W1556" s="109">
        <v>2560.1</v>
      </c>
      <c r="X1556" s="109"/>
      <c r="Y1556" s="109"/>
      <c r="Z1556" s="109"/>
      <c r="AA1556" s="109"/>
      <c r="AB1556" s="109"/>
      <c r="AC1556" s="113"/>
      <c r="AD1556" s="29"/>
      <c r="AE1556" s="29"/>
      <c r="AF1556" s="29"/>
      <c r="AG1556" s="65"/>
    </row>
    <row r="1557" spans="1:33" ht="12">
      <c r="A1557" s="30">
        <v>41934</v>
      </c>
      <c r="B1557" s="109" t="s">
        <v>10169</v>
      </c>
      <c r="C1557" s="121">
        <v>46</v>
      </c>
      <c r="D1557" s="109" t="s">
        <v>23</v>
      </c>
      <c r="E1557" s="109" t="s">
        <v>24</v>
      </c>
      <c r="F1557" s="109" t="s">
        <v>10170</v>
      </c>
      <c r="G1557" s="42">
        <v>41094</v>
      </c>
      <c r="H1557" s="109" t="s">
        <v>10171</v>
      </c>
      <c r="I1557" s="109" t="s">
        <v>10172</v>
      </c>
      <c r="J1557" s="109" t="s">
        <v>152</v>
      </c>
      <c r="K1557" s="98" t="s">
        <v>10173</v>
      </c>
      <c r="L1557" s="109" t="s">
        <v>5265</v>
      </c>
      <c r="M1557" s="109" t="s">
        <v>10174</v>
      </c>
      <c r="N1557" s="109" t="s">
        <v>32</v>
      </c>
      <c r="O1557" s="109" t="s">
        <v>10175</v>
      </c>
      <c r="P1557" s="109" t="s">
        <v>760</v>
      </c>
      <c r="Q1557" s="109" t="s">
        <v>10176</v>
      </c>
      <c r="R1557" s="109" t="s">
        <v>80</v>
      </c>
      <c r="S1557" s="122" t="s">
        <v>5119</v>
      </c>
      <c r="T1557" s="31"/>
      <c r="U1557" s="109" t="str">
        <f t="shared" si="24"/>
        <v>41094: An obviously mentally disturbed Owens attacked a uniformed MTA officer with a knife, without provocation, stabbing the officer in the left eye and nearly cutting it in half. The officer ordered Owens to stop, Owens lunged again, and he was fatally shot four times. http://nypost.com/2012/07/05/mta-cop-shoots-kills-psycho-who-stabbed-him-in-the-eye-in-unprovoked-attack/</v>
      </c>
      <c r="V1557" s="109"/>
      <c r="W1557" s="109">
        <v>2561.1</v>
      </c>
      <c r="X1557" s="109"/>
      <c r="Y1557" s="109"/>
      <c r="Z1557" s="109"/>
      <c r="AA1557" s="109"/>
      <c r="AB1557" s="109"/>
      <c r="AC1557" s="113"/>
      <c r="AD1557" s="29"/>
      <c r="AE1557" s="29"/>
      <c r="AF1557" s="29"/>
      <c r="AG1557" s="65"/>
    </row>
    <row r="1558" spans="1:33" ht="12">
      <c r="A1558" s="30">
        <v>41934</v>
      </c>
      <c r="B1558" s="109" t="s">
        <v>10177</v>
      </c>
      <c r="C1558" s="121">
        <v>35</v>
      </c>
      <c r="D1558" s="109" t="s">
        <v>23</v>
      </c>
      <c r="E1558" s="109" t="s">
        <v>82</v>
      </c>
      <c r="F1558" s="109" t="s">
        <v>10178</v>
      </c>
      <c r="G1558" s="42">
        <v>40674</v>
      </c>
      <c r="H1558" s="109" t="s">
        <v>10179</v>
      </c>
      <c r="I1558" s="109" t="s">
        <v>1479</v>
      </c>
      <c r="J1558" s="109" t="s">
        <v>152</v>
      </c>
      <c r="K1558" s="98" t="s">
        <v>9640</v>
      </c>
      <c r="L1558" s="109" t="s">
        <v>1481</v>
      </c>
      <c r="M1558" s="109" t="s">
        <v>10180</v>
      </c>
      <c r="N1558" s="109" t="s">
        <v>32</v>
      </c>
      <c r="O1558" s="109" t="s">
        <v>10181</v>
      </c>
      <c r="P1558" s="109" t="s">
        <v>58</v>
      </c>
      <c r="Q1558" s="109" t="s">
        <v>10182</v>
      </c>
      <c r="R1558" s="109" t="s">
        <v>80</v>
      </c>
      <c r="S1558" s="122" t="s">
        <v>5119</v>
      </c>
      <c r="T1558" s="31"/>
      <c r="U1558" s="109" t="str">
        <f t="shared" si="24"/>
        <v>40674: A wily Pakastani national who had earned a place on the FBI's Ten Most Wanted list with a long list of felonies committed across the country, Mansoor was traced to a midtown hotel by federal agents and local officers. While they questioned the management they were unaware Mansoor was also in the lobby, but trapped by the narrow confining lobby space, unable to escape. Mansoor pulled a handgun, and was fatally shot twice in the stomach. http://www.nytimes.com/2001/05/12/nyregion/fugitive-shot-and-killed-by-the-authorities-in-a-bustling-midtown-hotel-lobby.html?sec=health</v>
      </c>
      <c r="V1558" s="109"/>
      <c r="W1558" s="109">
        <v>2562.1</v>
      </c>
      <c r="X1558" s="109"/>
      <c r="Y1558" s="109"/>
      <c r="Z1558" s="109"/>
      <c r="AA1558" s="109"/>
      <c r="AB1558" s="109"/>
      <c r="AC1558" s="113"/>
      <c r="AD1558" s="29"/>
      <c r="AE1558" s="29"/>
      <c r="AF1558" s="29"/>
      <c r="AG1558" s="65"/>
    </row>
    <row r="1559" spans="1:33" ht="12">
      <c r="A1559" s="30">
        <v>41934</v>
      </c>
      <c r="B1559" s="109" t="s">
        <v>10183</v>
      </c>
      <c r="C1559" s="121">
        <v>55</v>
      </c>
      <c r="D1559" s="109" t="s">
        <v>23</v>
      </c>
      <c r="E1559" s="109" t="s">
        <v>40</v>
      </c>
      <c r="F1559" s="109" t="s">
        <v>10184</v>
      </c>
      <c r="G1559" s="42">
        <v>38817</v>
      </c>
      <c r="H1559" s="109" t="s">
        <v>10185</v>
      </c>
      <c r="I1559" s="109" t="s">
        <v>5817</v>
      </c>
      <c r="J1559" s="109" t="s">
        <v>152</v>
      </c>
      <c r="K1559" s="98" t="s">
        <v>10186</v>
      </c>
      <c r="L1559" s="109" t="s">
        <v>1892</v>
      </c>
      <c r="M1559" s="109" t="s">
        <v>5201</v>
      </c>
      <c r="N1559" s="109" t="s">
        <v>32</v>
      </c>
      <c r="O1559" s="109" t="s">
        <v>10187</v>
      </c>
      <c r="P1559" s="109" t="s">
        <v>157</v>
      </c>
      <c r="Q1559" s="109" t="s">
        <v>10188</v>
      </c>
      <c r="R1559" s="109" t="s">
        <v>80</v>
      </c>
      <c r="S1559" s="122" t="s">
        <v>5119</v>
      </c>
      <c r="T1559" s="31"/>
      <c r="U1559" s="109" t="str">
        <f t="shared" si="24"/>
        <v>38817: Apparently as the result of road rage, a former 20-year NYPD officer tracked down and fatally shot Vitale, a retired 21-year Port Authority Police Department veteran, as Vitale left his SUV for Chinese food. The shooter then barricaded himself in his house in an extended drunken standoff with a cache of weapons that included homemade grenades. The shooter was safely talked out to face murder charges. http://www.silive.com/news/index.ssf/2008/06/retired_cops_murder_trial_will.html</v>
      </c>
      <c r="V1559" s="109"/>
      <c r="W1559" s="109">
        <v>2563.1</v>
      </c>
      <c r="X1559" s="109"/>
      <c r="Y1559" s="109"/>
      <c r="Z1559" s="109"/>
      <c r="AA1559" s="109"/>
      <c r="AB1559" s="109"/>
      <c r="AC1559" s="113"/>
      <c r="AD1559" s="29"/>
      <c r="AE1559" s="29"/>
      <c r="AF1559" s="29"/>
      <c r="AG1559" s="65"/>
    </row>
    <row r="1560" spans="1:33" ht="12">
      <c r="A1560" s="30">
        <v>41934</v>
      </c>
      <c r="B1560" s="109" t="s">
        <v>10189</v>
      </c>
      <c r="C1560" s="121">
        <v>18</v>
      </c>
      <c r="D1560" s="109" t="s">
        <v>91</v>
      </c>
      <c r="E1560" s="109" t="s">
        <v>173</v>
      </c>
      <c r="F1560" s="109" t="s">
        <v>10190</v>
      </c>
      <c r="G1560" s="42">
        <v>39286</v>
      </c>
      <c r="H1560" s="109" t="s">
        <v>10191</v>
      </c>
      <c r="I1560" s="109" t="s">
        <v>1474</v>
      </c>
      <c r="J1560" s="109" t="s">
        <v>152</v>
      </c>
      <c r="K1560" s="98" t="s">
        <v>10192</v>
      </c>
      <c r="L1560" s="109" t="s">
        <v>1474</v>
      </c>
      <c r="M1560" s="109" t="s">
        <v>5201</v>
      </c>
      <c r="N1560" s="109" t="s">
        <v>32</v>
      </c>
      <c r="O1560" s="109" t="s">
        <v>10193</v>
      </c>
      <c r="P1560" s="109" t="s">
        <v>157</v>
      </c>
      <c r="Q1560" s="109" t="s">
        <v>10194</v>
      </c>
      <c r="R1560" s="109" t="s">
        <v>80</v>
      </c>
      <c r="S1560" s="122" t="s">
        <v>5119</v>
      </c>
      <c r="T1560" s="31"/>
      <c r="U1560" s="109" t="str">
        <f t="shared" si="24"/>
        <v>39286: A 40-year-old NYPD officer fatally shot his 18-year-old girlfriend Fontanez five times and then shot himself to death. It later emerged that the two may have been conducting an illegal check-cashing scheme that brought in at least $40,000. http://www.nytimes.com/2007/07/24/nyregion/24mbrfs-cop.html</v>
      </c>
      <c r="V1560" s="109"/>
      <c r="W1560" s="109">
        <v>2564.1</v>
      </c>
      <c r="X1560" s="109"/>
      <c r="Y1560" s="109"/>
      <c r="Z1560" s="109"/>
      <c r="AA1560" s="109"/>
      <c r="AB1560" s="109"/>
      <c r="AC1560" s="113"/>
      <c r="AD1560" s="29"/>
      <c r="AE1560" s="29"/>
      <c r="AF1560" s="29"/>
      <c r="AG1560" s="65"/>
    </row>
    <row r="1561" spans="1:33" ht="12">
      <c r="A1561" s="30">
        <v>41934</v>
      </c>
      <c r="B1561" s="109" t="s">
        <v>10195</v>
      </c>
      <c r="C1561" s="121">
        <v>32</v>
      </c>
      <c r="D1561" s="109" t="s">
        <v>23</v>
      </c>
      <c r="E1561" s="109" t="s">
        <v>40</v>
      </c>
      <c r="F1561" s="109" t="s">
        <v>10196</v>
      </c>
      <c r="G1561" s="42">
        <v>38106</v>
      </c>
      <c r="H1561" s="109" t="s">
        <v>10197</v>
      </c>
      <c r="I1561" s="109" t="s">
        <v>10198</v>
      </c>
      <c r="J1561" s="109" t="s">
        <v>152</v>
      </c>
      <c r="K1561" s="98" t="s">
        <v>10199</v>
      </c>
      <c r="L1561" s="109" t="s">
        <v>404</v>
      </c>
      <c r="M1561" s="109" t="s">
        <v>10200</v>
      </c>
      <c r="N1561" s="109" t="s">
        <v>32</v>
      </c>
      <c r="O1561" s="109" t="s">
        <v>10201</v>
      </c>
      <c r="P1561" s="109" t="s">
        <v>760</v>
      </c>
      <c r="Q1561" s="109" t="s">
        <v>10202</v>
      </c>
      <c r="R1561" s="109" t="s">
        <v>80</v>
      </c>
      <c r="S1561" s="122" t="s">
        <v>5119</v>
      </c>
      <c r="T1561" s="31"/>
      <c r="U1561" s="109" t="str">
        <f t="shared" si="24"/>
        <v>38106: Costello fled from a traffic stop and started a police pursuit back and forth across the NJ state line. Warwick officers and a state trooper stopped Costello with a spike strip then smashed out a car window to extract him. At that point Costello's car lurched back and forth, wounding several officers, and he was shot to death. http://www.recordonline.com/article/20040501/News/305019999</v>
      </c>
      <c r="V1561" s="109"/>
      <c r="W1561" s="109">
        <v>2565.1</v>
      </c>
      <c r="X1561" s="109"/>
      <c r="Y1561" s="109"/>
      <c r="Z1561" s="109"/>
      <c r="AA1561" s="109"/>
      <c r="AB1561" s="109"/>
      <c r="AC1561" s="113"/>
      <c r="AD1561" s="29"/>
      <c r="AE1561" s="29"/>
      <c r="AF1561" s="29"/>
      <c r="AG1561" s="65"/>
    </row>
    <row r="1562" spans="1:33" ht="12">
      <c r="A1562" s="30">
        <v>41934</v>
      </c>
      <c r="B1562" s="109" t="s">
        <v>10203</v>
      </c>
      <c r="C1562" s="121">
        <v>34</v>
      </c>
      <c r="D1562" s="109" t="s">
        <v>23</v>
      </c>
      <c r="E1562" s="109" t="s">
        <v>82</v>
      </c>
      <c r="F1562" s="109"/>
      <c r="G1562" s="42">
        <v>40966</v>
      </c>
      <c r="H1562" s="109" t="s">
        <v>10204</v>
      </c>
      <c r="I1562" s="109" t="s">
        <v>10205</v>
      </c>
      <c r="J1562" s="109" t="s">
        <v>213</v>
      </c>
      <c r="K1562" s="98" t="s">
        <v>10206</v>
      </c>
      <c r="L1562" s="109" t="s">
        <v>10205</v>
      </c>
      <c r="M1562" s="109" t="s">
        <v>10207</v>
      </c>
      <c r="N1562" s="109" t="s">
        <v>262</v>
      </c>
      <c r="O1562" s="109" t="s">
        <v>10208</v>
      </c>
      <c r="P1562" s="109" t="s">
        <v>760</v>
      </c>
      <c r="Q1562" s="109" t="s">
        <v>10209</v>
      </c>
      <c r="R1562" s="109" t="s">
        <v>36</v>
      </c>
      <c r="S1562" s="122" t="s">
        <v>5119</v>
      </c>
      <c r="T1562" s="31"/>
      <c r="U1562" s="109" t="str">
        <f t="shared" si="24"/>
        <v>40966: Repeatedly dropping from the second floor of a local motel to the pavement below, officers caught up to Allen in the parking lot of the adjacent restaurant. Although frequently arrested before, Allen was unarmed and unthreatening and apparently committing no crime. He ended up hogtied and tasered, and he died in the hospital two days later. http://www.chron.com/news/houston-texas/article/Rangers-probe-Galveston-Taser-death-3375646.php</v>
      </c>
      <c r="V1562" s="109"/>
      <c r="W1562" s="109">
        <v>2566.1</v>
      </c>
      <c r="X1562" s="109"/>
      <c r="Y1562" s="109"/>
      <c r="Z1562" s="109"/>
      <c r="AA1562" s="109"/>
      <c r="AB1562" s="109"/>
      <c r="AC1562" s="113"/>
      <c r="AD1562" s="29"/>
      <c r="AE1562" s="29"/>
      <c r="AF1562" s="29"/>
      <c r="AG1562" s="65"/>
    </row>
    <row r="1563" spans="1:33" ht="12">
      <c r="A1563" s="30">
        <v>41934</v>
      </c>
      <c r="B1563" s="109" t="s">
        <v>10210</v>
      </c>
      <c r="C1563" s="121">
        <v>46</v>
      </c>
      <c r="D1563" s="109" t="s">
        <v>23</v>
      </c>
      <c r="E1563" s="109" t="s">
        <v>82</v>
      </c>
      <c r="F1563" s="109"/>
      <c r="G1563" s="42">
        <v>41758</v>
      </c>
      <c r="H1563" s="109" t="s">
        <v>10211</v>
      </c>
      <c r="I1563" s="109" t="s">
        <v>52</v>
      </c>
      <c r="J1563" s="109" t="s">
        <v>53</v>
      </c>
      <c r="K1563" s="98" t="s">
        <v>2880</v>
      </c>
      <c r="L1563" s="109" t="s">
        <v>55</v>
      </c>
      <c r="M1563" s="109" t="s">
        <v>7778</v>
      </c>
      <c r="N1563" s="109" t="s">
        <v>32</v>
      </c>
      <c r="O1563" s="109" t="s">
        <v>10212</v>
      </c>
      <c r="P1563" s="109" t="s">
        <v>760</v>
      </c>
      <c r="Q1563" s="109" t="s">
        <v>10213</v>
      </c>
      <c r="R1563" s="109" t="s">
        <v>100</v>
      </c>
      <c r="S1563" s="122" t="s">
        <v>769</v>
      </c>
      <c r="T1563" s="31"/>
      <c r="U1563" s="109" t="str">
        <f t="shared" si="24"/>
        <v>41758: Green, a schizophrenic, threatened police with a gun. Police responded and shot and killed Green. http://www.reviewjournal.com/news/las-vegas/drug-problems-mental-illness-plagued-man-killed-metro</v>
      </c>
      <c r="V1563" s="109"/>
      <c r="W1563" s="109">
        <v>2567.1</v>
      </c>
      <c r="X1563" s="109"/>
      <c r="Y1563" s="109"/>
      <c r="Z1563" s="109"/>
      <c r="AA1563" s="109"/>
      <c r="AB1563" s="109"/>
      <c r="AC1563" s="113"/>
      <c r="AD1563" s="29"/>
      <c r="AE1563" s="29"/>
      <c r="AF1563" s="29"/>
      <c r="AG1563" s="65"/>
    </row>
    <row r="1564" spans="1:33" ht="12">
      <c r="A1564" s="30">
        <v>41934</v>
      </c>
      <c r="B1564" s="109" t="s">
        <v>10214</v>
      </c>
      <c r="C1564" s="121">
        <v>34</v>
      </c>
      <c r="D1564" s="109" t="s">
        <v>23</v>
      </c>
      <c r="E1564" s="109" t="s">
        <v>40</v>
      </c>
      <c r="F1564" s="109" t="s">
        <v>10215</v>
      </c>
      <c r="G1564" s="42">
        <v>41758</v>
      </c>
      <c r="H1564" s="109" t="s">
        <v>10216</v>
      </c>
      <c r="I1564" s="109" t="s">
        <v>8050</v>
      </c>
      <c r="J1564" s="109" t="s">
        <v>166</v>
      </c>
      <c r="K1564" s="98" t="s">
        <v>10217</v>
      </c>
      <c r="L1564" s="109" t="s">
        <v>10218</v>
      </c>
      <c r="M1564" s="109" t="s">
        <v>10219</v>
      </c>
      <c r="N1564" s="109" t="s">
        <v>32</v>
      </c>
      <c r="O1564" s="109" t="s">
        <v>10220</v>
      </c>
      <c r="P1564" s="109" t="s">
        <v>760</v>
      </c>
      <c r="Q1564" s="109" t="s">
        <v>10221</v>
      </c>
      <c r="R1564" s="109" t="s">
        <v>36</v>
      </c>
      <c r="S1564" s="122" t="s">
        <v>769</v>
      </c>
      <c r="T1564" s="31"/>
      <c r="U1564" s="109" t="str">
        <f t="shared" si="24"/>
        <v>41758: Off duty Chris Smith got in an argument with his wife Amber Noelle Smith, he then shot and killed her then himself. http://www.dailymail.co.uk/news/article-2612724/Sheriffs-deputy-gunned-wife-domestic-dispute-two-young-daughters-listening-just-steps-away.html</v>
      </c>
      <c r="V1564" s="109"/>
      <c r="W1564" s="109">
        <v>2568.1</v>
      </c>
      <c r="X1564" s="109"/>
      <c r="Y1564" s="109"/>
      <c r="Z1564" s="109"/>
      <c r="AA1564" s="109"/>
      <c r="AB1564" s="109"/>
      <c r="AC1564" s="113"/>
      <c r="AD1564" s="29"/>
      <c r="AE1564" s="29"/>
      <c r="AF1564" s="29"/>
      <c r="AG1564" s="65"/>
    </row>
    <row r="1565" spans="1:33" ht="12">
      <c r="A1565" s="30">
        <v>41934</v>
      </c>
      <c r="B1565" s="109" t="s">
        <v>10222</v>
      </c>
      <c r="C1565" s="121">
        <v>27</v>
      </c>
      <c r="D1565" s="109" t="s">
        <v>91</v>
      </c>
      <c r="E1565" s="109" t="s">
        <v>40</v>
      </c>
      <c r="F1565" s="109" t="s">
        <v>10223</v>
      </c>
      <c r="G1565" s="42">
        <v>41758</v>
      </c>
      <c r="H1565" s="109" t="s">
        <v>10216</v>
      </c>
      <c r="I1565" s="109" t="s">
        <v>8050</v>
      </c>
      <c r="J1565" s="109" t="s">
        <v>166</v>
      </c>
      <c r="K1565" s="98" t="s">
        <v>10217</v>
      </c>
      <c r="L1565" s="109" t="s">
        <v>10218</v>
      </c>
      <c r="M1565" s="109" t="s">
        <v>10219</v>
      </c>
      <c r="N1565" s="109" t="s">
        <v>32</v>
      </c>
      <c r="O1565" s="109" t="s">
        <v>10220</v>
      </c>
      <c r="P1565" s="109" t="s">
        <v>760</v>
      </c>
      <c r="Q1565" s="109" t="s">
        <v>10221</v>
      </c>
      <c r="R1565" s="109" t="s">
        <v>36</v>
      </c>
      <c r="S1565" s="122" t="s">
        <v>769</v>
      </c>
      <c r="T1565" s="31"/>
      <c r="U1565" s="109" t="str">
        <f t="shared" si="24"/>
        <v>41758: Off duty Chris Smith got in an argument with his wife Amber Noelle Smith, he then shot and killed her then himself. http://www.dailymail.co.uk/news/article-2612724/Sheriffs-deputy-gunned-wife-domestic-dispute-two-young-daughters-listening-just-steps-away.html</v>
      </c>
      <c r="V1565" s="109"/>
      <c r="W1565" s="109">
        <v>2569.1</v>
      </c>
      <c r="X1565" s="109"/>
      <c r="Y1565" s="109"/>
      <c r="Z1565" s="109"/>
      <c r="AA1565" s="109"/>
      <c r="AB1565" s="109"/>
      <c r="AC1565" s="113"/>
      <c r="AD1565" s="29"/>
      <c r="AE1565" s="29"/>
      <c r="AF1565" s="29"/>
      <c r="AG1565" s="65"/>
    </row>
    <row r="1566" spans="1:33" ht="12">
      <c r="A1566" s="30">
        <v>41934</v>
      </c>
      <c r="B1566" s="109" t="s">
        <v>10224</v>
      </c>
      <c r="C1566" s="121">
        <v>26</v>
      </c>
      <c r="D1566" s="109" t="s">
        <v>23</v>
      </c>
      <c r="E1566" s="109" t="s">
        <v>24</v>
      </c>
      <c r="F1566" s="109" t="s">
        <v>10225</v>
      </c>
      <c r="G1566" s="42">
        <v>40593</v>
      </c>
      <c r="H1566" s="109" t="s">
        <v>10226</v>
      </c>
      <c r="I1566" s="109" t="s">
        <v>5795</v>
      </c>
      <c r="J1566" s="109" t="s">
        <v>250</v>
      </c>
      <c r="K1566" s="98" t="s">
        <v>10227</v>
      </c>
      <c r="L1566" s="109" t="s">
        <v>1199</v>
      </c>
      <c r="M1566" s="109" t="s">
        <v>5797</v>
      </c>
      <c r="N1566" s="109" t="s">
        <v>32</v>
      </c>
      <c r="O1566" s="109" t="s">
        <v>10228</v>
      </c>
      <c r="P1566" s="109" t="s">
        <v>36</v>
      </c>
      <c r="Q1566" s="109" t="s">
        <v>10229</v>
      </c>
      <c r="R1566" s="109" t="s">
        <v>80</v>
      </c>
      <c r="S1566" s="122" t="s">
        <v>10230</v>
      </c>
      <c r="T1566" s="31"/>
      <c r="U1566" s="109" t="str">
        <f t="shared" si="24"/>
        <v>40593: The police were called after the victim assaulted a security guard. The police arrived and by then he had an ice pick, was told him to drop the 'weapon' but he did not. They shot him twice, killing him. He never advanced on police. He was a college student with a history of mental illness. Civil suit pending as of 2011. http://ww2.gazette.net/stories/03262011/montnew123120_32583.php</v>
      </c>
      <c r="V1566" s="109"/>
      <c r="W1566" s="109">
        <v>2570.1</v>
      </c>
      <c r="X1566" s="109"/>
      <c r="Y1566" s="109"/>
      <c r="Z1566" s="109"/>
      <c r="AA1566" s="109"/>
      <c r="AB1566" s="109"/>
      <c r="AC1566" s="113"/>
      <c r="AD1566" s="29"/>
      <c r="AE1566" s="29"/>
      <c r="AF1566" s="29"/>
      <c r="AG1566" s="65"/>
    </row>
    <row r="1567" spans="1:33" ht="12">
      <c r="A1567" s="30">
        <v>41935</v>
      </c>
      <c r="B1567" s="109" t="s">
        <v>10231</v>
      </c>
      <c r="C1567" s="121">
        <v>17</v>
      </c>
      <c r="D1567" s="109" t="s">
        <v>23</v>
      </c>
      <c r="E1567" s="109" t="s">
        <v>82</v>
      </c>
      <c r="F1567" s="109"/>
      <c r="G1567" s="42">
        <v>41438</v>
      </c>
      <c r="H1567" s="109" t="s">
        <v>10232</v>
      </c>
      <c r="I1567" s="109" t="s">
        <v>8335</v>
      </c>
      <c r="J1567" s="109" t="s">
        <v>44</v>
      </c>
      <c r="K1567" s="98" t="s">
        <v>8336</v>
      </c>
      <c r="L1567" s="109" t="s">
        <v>455</v>
      </c>
      <c r="M1567" s="109" t="s">
        <v>8337</v>
      </c>
      <c r="N1567" s="109" t="s">
        <v>10233</v>
      </c>
      <c r="O1567" s="109" t="s">
        <v>10234</v>
      </c>
      <c r="P1567" s="109" t="s">
        <v>323</v>
      </c>
      <c r="Q1567" s="109" t="s">
        <v>10235</v>
      </c>
      <c r="R1567" s="109" t="s">
        <v>219</v>
      </c>
      <c r="S1567" s="122" t="s">
        <v>5792</v>
      </c>
      <c r="T1567" s="31"/>
      <c r="U1567" s="109" t="str">
        <f t="shared" si="24"/>
        <v>41438: 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 http://ftpcontent4.worldnow.com/waff/hpd-wrongful-death-suit.pdf</v>
      </c>
      <c r="V1567" s="109"/>
      <c r="W1567" s="109">
        <v>2571.1</v>
      </c>
      <c r="X1567" s="109"/>
      <c r="Y1567" s="109"/>
      <c r="Z1567" s="109"/>
      <c r="AA1567" s="109"/>
      <c r="AB1567" s="109"/>
      <c r="AC1567" s="113"/>
      <c r="AD1567" s="29"/>
      <c r="AE1567" s="29"/>
      <c r="AF1567" s="29"/>
      <c r="AG1567" s="65"/>
    </row>
    <row r="1568" spans="1:33" ht="12">
      <c r="A1568" s="30">
        <v>41935</v>
      </c>
      <c r="B1568" s="109" t="s">
        <v>10236</v>
      </c>
      <c r="C1568" s="121">
        <v>30</v>
      </c>
      <c r="D1568" s="109" t="s">
        <v>23</v>
      </c>
      <c r="E1568" s="109" t="s">
        <v>173</v>
      </c>
      <c r="F1568" s="109" t="s">
        <v>10237</v>
      </c>
      <c r="G1568" s="42">
        <v>41766</v>
      </c>
      <c r="H1568" s="109" t="s">
        <v>10238</v>
      </c>
      <c r="I1568" s="109" t="s">
        <v>9453</v>
      </c>
      <c r="J1568" s="109" t="s">
        <v>213</v>
      </c>
      <c r="K1568" s="98" t="s">
        <v>10239</v>
      </c>
      <c r="L1568" s="109" t="s">
        <v>9453</v>
      </c>
      <c r="M1568" s="109" t="s">
        <v>10240</v>
      </c>
      <c r="N1568" s="109" t="s">
        <v>32</v>
      </c>
      <c r="O1568" s="109" t="s">
        <v>10241</v>
      </c>
      <c r="P1568" s="109" t="s">
        <v>760</v>
      </c>
      <c r="Q1568" s="109" t="s">
        <v>10242</v>
      </c>
      <c r="R1568" s="109" t="s">
        <v>36</v>
      </c>
      <c r="S1568" s="122" t="s">
        <v>5792</v>
      </c>
      <c r="T1568" s="31"/>
      <c r="U1568" s="109" t="str">
        <f t="shared" si="24"/>
        <v>41766: 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 http://kfyo.com/lubbock-police-release-update-on-arnesto-ramos-shooting/</v>
      </c>
      <c r="V1568" s="109"/>
      <c r="W1568" s="109">
        <v>2572.1</v>
      </c>
      <c r="X1568" s="109"/>
      <c r="Y1568" s="109"/>
      <c r="Z1568" s="109"/>
      <c r="AA1568" s="109"/>
      <c r="AB1568" s="109"/>
      <c r="AC1568" s="113"/>
      <c r="AD1568" s="29"/>
      <c r="AE1568" s="29"/>
      <c r="AF1568" s="29"/>
      <c r="AG1568" s="65"/>
    </row>
    <row r="1569" spans="1:33" ht="12">
      <c r="A1569" s="30">
        <v>41935</v>
      </c>
      <c r="B1569" s="109" t="s">
        <v>10243</v>
      </c>
      <c r="C1569" s="121">
        <v>41</v>
      </c>
      <c r="D1569" s="109" t="s">
        <v>23</v>
      </c>
      <c r="E1569" s="109" t="s">
        <v>173</v>
      </c>
      <c r="F1569" s="109" t="s">
        <v>10244</v>
      </c>
      <c r="G1569" s="42">
        <v>41767</v>
      </c>
      <c r="H1569" s="109" t="s">
        <v>10245</v>
      </c>
      <c r="I1569" s="109" t="s">
        <v>10246</v>
      </c>
      <c r="J1569" s="109" t="s">
        <v>1694</v>
      </c>
      <c r="K1569" s="98" t="s">
        <v>10247</v>
      </c>
      <c r="L1569" s="109" t="s">
        <v>4081</v>
      </c>
      <c r="M1569" s="109" t="s">
        <v>10248</v>
      </c>
      <c r="N1569" s="109" t="s">
        <v>32</v>
      </c>
      <c r="O1569" s="109" t="s">
        <v>10249</v>
      </c>
      <c r="P1569" s="109" t="s">
        <v>760</v>
      </c>
      <c r="Q1569" s="109" t="s">
        <v>10250</v>
      </c>
      <c r="R1569" s="109" t="s">
        <v>80</v>
      </c>
      <c r="S1569" s="122" t="s">
        <v>5792</v>
      </c>
      <c r="T1569" s="31"/>
      <c r="U1569" s="109" t="str">
        <f t="shared" si="24"/>
        <v>41767: 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 http://blogs.westword.com/latestword/2014/05/thomas_ornelas_killed_eugene_hofacker_trooper_shot.php</v>
      </c>
      <c r="V1569" s="109"/>
      <c r="W1569" s="109">
        <v>2573.1</v>
      </c>
      <c r="X1569" s="109"/>
      <c r="Y1569" s="109"/>
      <c r="Z1569" s="109"/>
      <c r="AA1569" s="109"/>
      <c r="AB1569" s="109"/>
      <c r="AC1569" s="113"/>
      <c r="AD1569" s="29"/>
      <c r="AE1569" s="29"/>
      <c r="AF1569" s="29"/>
      <c r="AG1569" s="65"/>
    </row>
    <row r="1570" spans="1:33" ht="12">
      <c r="A1570" s="30">
        <v>41935</v>
      </c>
      <c r="B1570" s="109" t="s">
        <v>10251</v>
      </c>
      <c r="C1570" s="121" t="s">
        <v>10252</v>
      </c>
      <c r="D1570" s="109" t="s">
        <v>23</v>
      </c>
      <c r="E1570" s="109" t="s">
        <v>82</v>
      </c>
      <c r="F1570" s="109"/>
      <c r="G1570" s="42">
        <v>41767</v>
      </c>
      <c r="H1570" s="109" t="s">
        <v>10253</v>
      </c>
      <c r="I1570" s="109" t="s">
        <v>10254</v>
      </c>
      <c r="J1570" s="109" t="s">
        <v>28</v>
      </c>
      <c r="K1570" s="98" t="s">
        <v>10255</v>
      </c>
      <c r="L1570" s="109" t="s">
        <v>10256</v>
      </c>
      <c r="M1570" s="109" t="s">
        <v>10257</v>
      </c>
      <c r="N1570" s="109" t="s">
        <v>32</v>
      </c>
      <c r="O1570" s="109" t="s">
        <v>10258</v>
      </c>
      <c r="P1570" s="109" t="s">
        <v>760</v>
      </c>
      <c r="Q1570" s="109" t="s">
        <v>10259</v>
      </c>
      <c r="R1570" s="109" t="s">
        <v>80</v>
      </c>
      <c r="S1570" s="122" t="s">
        <v>769</v>
      </c>
      <c r="T1570" s="31"/>
      <c r="U1570" s="109" t="str">
        <f t="shared" si="24"/>
        <v>41767: Palmer's landlord wanted him to leave. Palmer decided to burn the place down. Deputies responded to the fire. Palmer was aggressive and was ultimately shot and killed. http://www.tampabay.com/news/publicsafety/hernando-deputies-shoot-man-threatening-to-torch-his-home/2178842</v>
      </c>
      <c r="V1570" s="109"/>
      <c r="W1570" s="109">
        <v>2574.1</v>
      </c>
      <c r="X1570" s="109"/>
      <c r="Y1570" s="109"/>
      <c r="Z1570" s="109"/>
      <c r="AA1570" s="109"/>
      <c r="AB1570" s="109"/>
      <c r="AC1570" s="113"/>
      <c r="AD1570" s="29"/>
      <c r="AE1570" s="29"/>
      <c r="AF1570" s="29"/>
      <c r="AG1570" s="65"/>
    </row>
    <row r="1571" spans="1:33" ht="12">
      <c r="A1571" s="30">
        <v>41935</v>
      </c>
      <c r="B1571" s="109" t="s">
        <v>10260</v>
      </c>
      <c r="C1571" s="121">
        <v>26</v>
      </c>
      <c r="D1571" s="109" t="s">
        <v>23</v>
      </c>
      <c r="E1571" s="109" t="s">
        <v>173</v>
      </c>
      <c r="F1571" s="109" t="s">
        <v>10261</v>
      </c>
      <c r="G1571" s="42">
        <v>41768</v>
      </c>
      <c r="H1571" s="109" t="s">
        <v>10262</v>
      </c>
      <c r="I1571" s="109" t="s">
        <v>8892</v>
      </c>
      <c r="J1571" s="109" t="s">
        <v>85</v>
      </c>
      <c r="K1571" s="98" t="s">
        <v>8893</v>
      </c>
      <c r="L1571" s="109" t="s">
        <v>8884</v>
      </c>
      <c r="M1571" s="109" t="s">
        <v>8894</v>
      </c>
      <c r="N1571" s="109" t="s">
        <v>32</v>
      </c>
      <c r="O1571" s="109" t="s">
        <v>10263</v>
      </c>
      <c r="P1571" s="109" t="s">
        <v>58</v>
      </c>
      <c r="Q1571" s="109" t="s">
        <v>10264</v>
      </c>
      <c r="R1571" s="109" t="s">
        <v>219</v>
      </c>
      <c r="S1571" s="122" t="s">
        <v>769</v>
      </c>
      <c r="T1571" s="31"/>
      <c r="U1571" s="109" t="str">
        <f t="shared" si="24"/>
        <v>41768: Hernandez drunk when he was chasing people with a knife. The police say as he was being arrested he grabbed for the knife again and that is when he was shot. The family of Hernandez, however, argued he was lying on the ground with no knife when he was shot. http://www.ksbw.com/news/central-california/salinas/family-of-man-shot-by-salinas-police-they-killed-osman-like-a-dog/26001676</v>
      </c>
      <c r="V1571" s="109"/>
      <c r="W1571" s="109">
        <v>2575.1</v>
      </c>
      <c r="X1571" s="109"/>
      <c r="Y1571" s="109"/>
      <c r="Z1571" s="109"/>
      <c r="AA1571" s="109"/>
      <c r="AB1571" s="109"/>
      <c r="AC1571" s="113"/>
      <c r="AD1571" s="29"/>
      <c r="AE1571" s="29"/>
      <c r="AF1571" s="29"/>
      <c r="AG1571" s="65"/>
    </row>
    <row r="1572" spans="1:33" ht="12">
      <c r="A1572" s="30">
        <v>41935</v>
      </c>
      <c r="B1572" s="109" t="s">
        <v>10265</v>
      </c>
      <c r="C1572" s="121">
        <v>21</v>
      </c>
      <c r="D1572" s="109" t="s">
        <v>23</v>
      </c>
      <c r="E1572" s="109" t="s">
        <v>82</v>
      </c>
      <c r="F1572" s="109"/>
      <c r="G1572" s="42">
        <v>41768</v>
      </c>
      <c r="H1572" s="109" t="s">
        <v>10266</v>
      </c>
      <c r="I1572" s="109" t="s">
        <v>545</v>
      </c>
      <c r="J1572" s="109" t="s">
        <v>44</v>
      </c>
      <c r="K1572" s="98" t="s">
        <v>10267</v>
      </c>
      <c r="L1572" s="109" t="s">
        <v>491</v>
      </c>
      <c r="M1572" s="109" t="s">
        <v>10268</v>
      </c>
      <c r="N1572" s="109" t="s">
        <v>32</v>
      </c>
      <c r="O1572" s="109" t="s">
        <v>10269</v>
      </c>
      <c r="P1572" s="109" t="s">
        <v>760</v>
      </c>
      <c r="Q1572" s="109" t="s">
        <v>10270</v>
      </c>
      <c r="R1572" s="109" t="s">
        <v>80</v>
      </c>
      <c r="S1572" s="122" t="s">
        <v>769</v>
      </c>
      <c r="T1572" s="31"/>
      <c r="U1572" s="109" t="str">
        <f t="shared" si="24"/>
        <v>41768: After a drug deal Hinds allegedly tried to run over an officer with his car - he was subsequently shot and killed. http://www.wset.com/story/25484112/jefferson-county-sheriffs-office-release-identity-of-birmingham-man-shot-and-killed-by-deputy</v>
      </c>
      <c r="V1572" s="109"/>
      <c r="W1572" s="109">
        <v>2576.1</v>
      </c>
      <c r="X1572" s="109"/>
      <c r="Y1572" s="109"/>
      <c r="Z1572" s="109"/>
      <c r="AA1572" s="109"/>
      <c r="AB1572" s="109"/>
      <c r="AC1572" s="113"/>
      <c r="AD1572" s="29"/>
      <c r="AE1572" s="29"/>
      <c r="AF1572" s="29"/>
      <c r="AG1572" s="65"/>
    </row>
    <row r="1573" spans="1:33" ht="12">
      <c r="A1573" s="30">
        <v>41935</v>
      </c>
      <c r="B1573" s="109" t="s">
        <v>10271</v>
      </c>
      <c r="C1573" s="121">
        <v>50</v>
      </c>
      <c r="D1573" s="109" t="s">
        <v>23</v>
      </c>
      <c r="E1573" s="109" t="s">
        <v>40</v>
      </c>
      <c r="F1573" s="109" t="s">
        <v>10272</v>
      </c>
      <c r="G1573" s="42">
        <v>41769</v>
      </c>
      <c r="H1573" s="109" t="s">
        <v>10273</v>
      </c>
      <c r="I1573" s="109" t="s">
        <v>10274</v>
      </c>
      <c r="J1573" s="109" t="s">
        <v>1757</v>
      </c>
      <c r="K1573" s="98" t="s">
        <v>10275</v>
      </c>
      <c r="L1573" s="109" t="s">
        <v>7450</v>
      </c>
      <c r="M1573" s="109" t="s">
        <v>10276</v>
      </c>
      <c r="N1573" s="109" t="s">
        <v>32</v>
      </c>
      <c r="O1573" s="109" t="s">
        <v>10277</v>
      </c>
      <c r="P1573" s="109" t="s">
        <v>760</v>
      </c>
      <c r="Q1573" s="109" t="s">
        <v>10278</v>
      </c>
      <c r="R1573" s="109" t="s">
        <v>80</v>
      </c>
      <c r="S1573" s="122" t="s">
        <v>769</v>
      </c>
      <c r="T1573" s="31"/>
      <c r="U1573" s="109" t="str">
        <f t="shared" si="24"/>
        <v>41769: Saylor robbed a dollar store. Police told him to drop his weapon. He allegedly acted aggressive, prompting police to shoot him twice, killing him. http://www.lex18.com/news/investigation-continues-into-ksp-involved-shooting-of-harlan-county-robber</v>
      </c>
      <c r="V1573" s="109"/>
      <c r="W1573" s="109">
        <v>2577.1</v>
      </c>
      <c r="X1573" s="109"/>
      <c r="Y1573" s="109"/>
      <c r="Z1573" s="109"/>
      <c r="AA1573" s="109"/>
      <c r="AB1573" s="109"/>
      <c r="AC1573" s="113"/>
      <c r="AD1573" s="29"/>
      <c r="AE1573" s="29"/>
      <c r="AF1573" s="29"/>
      <c r="AG1573" s="65"/>
    </row>
    <row r="1574" spans="1:33" ht="12">
      <c r="A1574" s="30">
        <v>41935</v>
      </c>
      <c r="B1574" s="109" t="s">
        <v>10279</v>
      </c>
      <c r="C1574" s="121">
        <v>48</v>
      </c>
      <c r="D1574" s="109" t="s">
        <v>91</v>
      </c>
      <c r="E1574" s="109" t="s">
        <v>82</v>
      </c>
      <c r="F1574" s="109"/>
      <c r="G1574" s="42">
        <v>39911</v>
      </c>
      <c r="H1574" s="109" t="s">
        <v>10280</v>
      </c>
      <c r="I1574" s="109" t="s">
        <v>151</v>
      </c>
      <c r="J1574" s="109" t="s">
        <v>152</v>
      </c>
      <c r="K1574" s="98" t="s">
        <v>6019</v>
      </c>
      <c r="L1574" s="109" t="s">
        <v>154</v>
      </c>
      <c r="M1574" s="109" t="s">
        <v>5201</v>
      </c>
      <c r="N1574" s="109" t="s">
        <v>32</v>
      </c>
      <c r="O1574" s="109" t="s">
        <v>10281</v>
      </c>
      <c r="P1574" s="109" t="s">
        <v>760</v>
      </c>
      <c r="Q1574" s="109" t="s">
        <v>10282</v>
      </c>
      <c r="R1574" s="109" t="s">
        <v>80</v>
      </c>
      <c r="S1574" s="122" t="s">
        <v>5119</v>
      </c>
      <c r="T1574" s="31"/>
      <c r="U1574" s="109" t="str">
        <f t="shared" si="24"/>
        <v>39911: Denize's landlord called 911 to report the smell of gas. She was five months behind on rent and in eviction proceedings. Responding officers broke down the door to find all four gas burners on and the Haitian immigrant armed with a 12-inch blade. One officer slipped, and Denize stabbed both his hands; she was fatally shot by the others. http://www.nydailynews.com/news/crime/cops-fatally-shoot-woman-slashed-investigated-gas-leak-brooklyn-building-article-1.362065</v>
      </c>
      <c r="V1574" s="109"/>
      <c r="W1574" s="109">
        <v>2578.1</v>
      </c>
      <c r="X1574" s="109"/>
      <c r="Y1574" s="109"/>
      <c r="Z1574" s="109"/>
      <c r="AA1574" s="109"/>
      <c r="AB1574" s="109"/>
      <c r="AC1574" s="113"/>
      <c r="AD1574" s="29"/>
      <c r="AE1574" s="29"/>
      <c r="AF1574" s="29"/>
      <c r="AG1574" s="65"/>
    </row>
    <row r="1575" spans="1:33" ht="12">
      <c r="A1575" s="30">
        <v>41935</v>
      </c>
      <c r="B1575" s="109" t="s">
        <v>10283</v>
      </c>
      <c r="C1575" s="121">
        <v>43</v>
      </c>
      <c r="D1575" s="109" t="s">
        <v>23</v>
      </c>
      <c r="E1575" s="109" t="s">
        <v>40</v>
      </c>
      <c r="F1575" s="109" t="s">
        <v>10284</v>
      </c>
      <c r="G1575" s="42">
        <v>41902</v>
      </c>
      <c r="H1575" s="109" t="s">
        <v>10285</v>
      </c>
      <c r="I1575" s="109" t="s">
        <v>10286</v>
      </c>
      <c r="J1575" s="109" t="s">
        <v>152</v>
      </c>
      <c r="K1575" s="98" t="s">
        <v>10287</v>
      </c>
      <c r="L1575" s="109" t="s">
        <v>10288</v>
      </c>
      <c r="M1575" s="109" t="s">
        <v>10289</v>
      </c>
      <c r="N1575" s="109" t="s">
        <v>262</v>
      </c>
      <c r="O1575" s="109" t="s">
        <v>10290</v>
      </c>
      <c r="P1575" s="109" t="s">
        <v>760</v>
      </c>
      <c r="Q1575" s="109" t="s">
        <v>10291</v>
      </c>
      <c r="R1575" s="109" t="s">
        <v>36</v>
      </c>
      <c r="S1575" s="122" t="s">
        <v>5119</v>
      </c>
      <c r="T1575" s="31"/>
      <c r="U1575" s="109" t="str">
        <f t="shared" si="24"/>
        <v>41902: Six officers from city, county and state attempted to subdue Satre in his unprompted 11 p.m. freak-out, as he screamed, jumped in front of cars, and fought them off. He was tasered multiple times, lost consciousness, and died at the scene. http://www.timesunion.com/local/article/Police-to-hold-press-conference-about-Ballston-5770775.php#media-139933</v>
      </c>
      <c r="V1575" s="109"/>
      <c r="W1575" s="109">
        <v>2579.1</v>
      </c>
      <c r="X1575" s="109"/>
      <c r="Y1575" s="109"/>
      <c r="Z1575" s="109"/>
      <c r="AA1575" s="109"/>
      <c r="AB1575" s="109"/>
      <c r="AC1575" s="113"/>
      <c r="AD1575" s="29"/>
      <c r="AE1575" s="29"/>
      <c r="AF1575" s="29"/>
      <c r="AG1575" s="65"/>
    </row>
    <row r="1576" spans="1:33" ht="12">
      <c r="A1576" s="30">
        <v>41935</v>
      </c>
      <c r="B1576" s="109" t="s">
        <v>10292</v>
      </c>
      <c r="C1576" s="121">
        <v>22</v>
      </c>
      <c r="D1576" s="109" t="s">
        <v>23</v>
      </c>
      <c r="E1576" s="109" t="s">
        <v>82</v>
      </c>
      <c r="F1576" s="109"/>
      <c r="G1576" s="42">
        <v>40799</v>
      </c>
      <c r="H1576" s="109" t="s">
        <v>10293</v>
      </c>
      <c r="I1576" s="109" t="s">
        <v>1479</v>
      </c>
      <c r="J1576" s="109" t="s">
        <v>152</v>
      </c>
      <c r="K1576" s="98" t="s">
        <v>10294</v>
      </c>
      <c r="L1576" s="109" t="s">
        <v>1481</v>
      </c>
      <c r="M1576" s="109" t="s">
        <v>5201</v>
      </c>
      <c r="N1576" s="109" t="s">
        <v>314</v>
      </c>
      <c r="O1576" s="109" t="s">
        <v>10295</v>
      </c>
      <c r="P1576" s="109" t="s">
        <v>760</v>
      </c>
      <c r="Q1576" s="109" t="s">
        <v>10296</v>
      </c>
      <c r="R1576" s="109" t="s">
        <v>80</v>
      </c>
      <c r="S1576" s="122" t="s">
        <v>5119</v>
      </c>
      <c r="T1576" s="31"/>
      <c r="U1576" s="109" t="str">
        <f t="shared" si="24"/>
        <v>40799: Ex-con Brown on probation and with outstanding warrants was approached by police and bolted on foot, taking off across FDR Drive. He was struck and killed by a livery cab in the northbound lanes. http://www.dnainfo.com/new-york/20110914/lower-east-side-east-village/man-killed-by-cab-on-fdr-drive-was-fleeing-cops-police-say</v>
      </c>
      <c r="V1576" s="109"/>
      <c r="W1576" s="109">
        <v>2580.1</v>
      </c>
      <c r="X1576" s="109"/>
      <c r="Y1576" s="109"/>
      <c r="Z1576" s="109"/>
      <c r="AA1576" s="109"/>
      <c r="AB1576" s="109"/>
      <c r="AC1576" s="113"/>
      <c r="AD1576" s="29"/>
      <c r="AE1576" s="29"/>
      <c r="AF1576" s="29"/>
      <c r="AG1576" s="65"/>
    </row>
    <row r="1577" spans="1:33" ht="12">
      <c r="A1577" s="30">
        <v>41935</v>
      </c>
      <c r="B1577" s="109" t="s">
        <v>10297</v>
      </c>
      <c r="C1577" s="121">
        <v>27</v>
      </c>
      <c r="D1577" s="109" t="s">
        <v>23</v>
      </c>
      <c r="E1577" s="109" t="s">
        <v>24</v>
      </c>
      <c r="F1577" s="109" t="s">
        <v>10298</v>
      </c>
      <c r="G1577" s="42">
        <v>41159</v>
      </c>
      <c r="H1577" s="109" t="s">
        <v>10299</v>
      </c>
      <c r="I1577" s="109" t="s">
        <v>5265</v>
      </c>
      <c r="J1577" s="109" t="s">
        <v>152</v>
      </c>
      <c r="K1577" s="98" t="s">
        <v>9497</v>
      </c>
      <c r="L1577" s="109" t="s">
        <v>5265</v>
      </c>
      <c r="M1577" s="109" t="s">
        <v>5201</v>
      </c>
      <c r="N1577" s="109" t="s">
        <v>32</v>
      </c>
      <c r="O1577" s="109" t="s">
        <v>10300</v>
      </c>
      <c r="P1577" s="109" t="s">
        <v>760</v>
      </c>
      <c r="Q1577" s="109" t="s">
        <v>10301</v>
      </c>
      <c r="R1577" s="109" t="s">
        <v>80</v>
      </c>
      <c r="S1577" s="122" t="s">
        <v>5119</v>
      </c>
      <c r="T1577" s="31"/>
      <c r="U1577" s="109" t="str">
        <f t="shared" si="24"/>
        <v>41159: Jackson's family, worried about his depression and his removing a knife from the kitchen, first called in cousins for help, and then an ambulance. Jackson's mother opened the door to two police officers. According to those officers he approached them with the knife in a threatening way. He was shot to death. http://www.timesledger.com/stories/2012/37/springfieldgdnspoliceshooting_web_2012_09_09_q.html</v>
      </c>
      <c r="V1577" s="109"/>
      <c r="W1577" s="109">
        <v>2581.1</v>
      </c>
      <c r="X1577" s="109"/>
      <c r="Y1577" s="109"/>
      <c r="Z1577" s="109"/>
      <c r="AA1577" s="109"/>
      <c r="AB1577" s="109"/>
      <c r="AC1577" s="113"/>
      <c r="AD1577" s="29"/>
      <c r="AE1577" s="29"/>
      <c r="AF1577" s="29"/>
      <c r="AG1577" s="65"/>
    </row>
    <row r="1578" spans="1:33" ht="12">
      <c r="A1578" s="30">
        <v>41935</v>
      </c>
      <c r="B1578" s="109" t="s">
        <v>10302</v>
      </c>
      <c r="C1578" s="121">
        <v>24</v>
      </c>
      <c r="D1578" s="109" t="s">
        <v>23</v>
      </c>
      <c r="E1578" s="109" t="s">
        <v>82</v>
      </c>
      <c r="F1578" s="109"/>
      <c r="G1578" s="42">
        <v>40454</v>
      </c>
      <c r="H1578" s="109" t="s">
        <v>10303</v>
      </c>
      <c r="I1578" s="109" t="s">
        <v>1479</v>
      </c>
      <c r="J1578" s="109" t="s">
        <v>152</v>
      </c>
      <c r="K1578" s="98" t="s">
        <v>9384</v>
      </c>
      <c r="L1578" s="109" t="s">
        <v>1481</v>
      </c>
      <c r="M1578" s="109" t="s">
        <v>5201</v>
      </c>
      <c r="N1578" s="109" t="s">
        <v>32</v>
      </c>
      <c r="O1578" s="109" t="s">
        <v>10304</v>
      </c>
      <c r="P1578" s="109" t="s">
        <v>760</v>
      </c>
      <c r="Q1578" s="109" t="s">
        <v>10305</v>
      </c>
      <c r="R1578" s="109" t="s">
        <v>80</v>
      </c>
      <c r="S1578" s="122" t="s">
        <v>5119</v>
      </c>
      <c r="T1578" s="31"/>
      <c r="U1578" s="109" t="str">
        <f t="shared" si="24"/>
        <v>40454: In a predawn 911 call Paulino announced that he wanted to kill cops. Responding officers found him flourishing a knife and uncooperative. After attempting to Taser him, and after several warnings to drop the knife, officers fatally shot him. http://www.dnainfo.com/new-york/20101003/washington-heights-inwood/police-shoot-man-over-pocket-knife</v>
      </c>
      <c r="V1578" s="109"/>
      <c r="W1578" s="109">
        <v>2582.1</v>
      </c>
      <c r="X1578" s="109"/>
      <c r="Y1578" s="109"/>
      <c r="Z1578" s="109"/>
      <c r="AA1578" s="109"/>
      <c r="AB1578" s="109"/>
      <c r="AC1578" s="113"/>
      <c r="AD1578" s="29"/>
      <c r="AE1578" s="29"/>
      <c r="AF1578" s="29"/>
      <c r="AG1578" s="65"/>
    </row>
    <row r="1579" spans="1:33" ht="12">
      <c r="A1579" s="30">
        <v>41935</v>
      </c>
      <c r="B1579" s="109" t="s">
        <v>10306</v>
      </c>
      <c r="C1579" s="121">
        <v>21</v>
      </c>
      <c r="D1579" s="109" t="s">
        <v>23</v>
      </c>
      <c r="E1579" s="109" t="s">
        <v>24</v>
      </c>
      <c r="F1579" s="109"/>
      <c r="G1579" s="42">
        <v>39943</v>
      </c>
      <c r="H1579" s="109" t="s">
        <v>10307</v>
      </c>
      <c r="I1579" s="109" t="s">
        <v>151</v>
      </c>
      <c r="J1579" s="109" t="s">
        <v>152</v>
      </c>
      <c r="K1579" s="98" t="s">
        <v>990</v>
      </c>
      <c r="L1579" s="109" t="s">
        <v>154</v>
      </c>
      <c r="M1579" s="109" t="s">
        <v>5201</v>
      </c>
      <c r="N1579" s="109" t="s">
        <v>32</v>
      </c>
      <c r="O1579" s="109" t="s">
        <v>10308</v>
      </c>
      <c r="P1579" s="109" t="s">
        <v>760</v>
      </c>
      <c r="Q1579" s="109" t="s">
        <v>10309</v>
      </c>
      <c r="R1579" s="109" t="s">
        <v>80</v>
      </c>
      <c r="S1579" s="122" t="s">
        <v>5119</v>
      </c>
      <c r="T1579" s="31"/>
      <c r="U1579" s="109" t="str">
        <f t="shared" si="24"/>
        <v>39943: Williams and an accomplice attempted an armed robbery of an auto repair shop. An off-duty veteran NYPD narcotics happened to be in the shop and fatally shot Williams in the neck. The accomplice returned fire and fled. http://www.nydailynews.com/news/crime/police-identify-dead-robber-holdup-attempt-brooklyn-auto-shop-article-1.411206</v>
      </c>
      <c r="V1579" s="109"/>
      <c r="W1579" s="109">
        <v>2584.1</v>
      </c>
      <c r="X1579" s="109"/>
      <c r="Y1579" s="109"/>
      <c r="Z1579" s="109"/>
      <c r="AA1579" s="109"/>
      <c r="AB1579" s="109"/>
      <c r="AC1579" s="113"/>
      <c r="AD1579" s="29"/>
      <c r="AE1579" s="29"/>
      <c r="AF1579" s="29"/>
      <c r="AG1579" s="65"/>
    </row>
    <row r="1580" spans="1:33" ht="12">
      <c r="A1580" s="30">
        <v>41958</v>
      </c>
      <c r="B1580" s="109" t="s">
        <v>10310</v>
      </c>
      <c r="C1580" s="121">
        <v>46</v>
      </c>
      <c r="D1580" s="109" t="s">
        <v>23</v>
      </c>
      <c r="E1580" s="109" t="s">
        <v>40</v>
      </c>
      <c r="F1580" s="109"/>
      <c r="G1580" s="42">
        <v>39723</v>
      </c>
      <c r="H1580" s="109" t="s">
        <v>10311</v>
      </c>
      <c r="I1580" s="109" t="s">
        <v>151</v>
      </c>
      <c r="J1580" s="109" t="s">
        <v>152</v>
      </c>
      <c r="K1580" s="98" t="s">
        <v>8269</v>
      </c>
      <c r="L1580" s="109" t="s">
        <v>154</v>
      </c>
      <c r="M1580" s="109" t="s">
        <v>5201</v>
      </c>
      <c r="N1580" s="109" t="s">
        <v>32</v>
      </c>
      <c r="O1580" s="109" t="s">
        <v>10312</v>
      </c>
      <c r="P1580" s="109" t="s">
        <v>10313</v>
      </c>
      <c r="Q1580" s="109" t="s">
        <v>10314</v>
      </c>
      <c r="R1580" s="109" t="s">
        <v>100</v>
      </c>
      <c r="S1580" s="122" t="s">
        <v>37</v>
      </c>
      <c r="T1580" s="31"/>
      <c r="U1580" s="109" t="str">
        <f t="shared" si="24"/>
        <v>39723: Pigott killed himself eight days after he ordered Officer Nicholas Marchesona to fire a stun gun at 35-year-old Iman Morales of Brooklyn. Morales was armed with a light bulb. http://www.nytimes.com/2008/09/26/nyregion/26taser.html</v>
      </c>
      <c r="V1580" s="109"/>
      <c r="W1580" s="109">
        <v>2585.1</v>
      </c>
      <c r="X1580" s="109"/>
      <c r="Y1580" s="109"/>
      <c r="Z1580" s="109"/>
      <c r="AA1580" s="109"/>
      <c r="AB1580" s="109"/>
      <c r="AC1580" s="113"/>
      <c r="AD1580" s="29"/>
      <c r="AE1580" s="29"/>
      <c r="AF1580" s="29"/>
      <c r="AG1580" s="65"/>
    </row>
    <row r="1581" spans="1:33" ht="12">
      <c r="A1581" s="30">
        <v>41935</v>
      </c>
      <c r="B1581" s="109" t="s">
        <v>10315</v>
      </c>
      <c r="C1581" s="121">
        <v>22</v>
      </c>
      <c r="D1581" s="109" t="s">
        <v>23</v>
      </c>
      <c r="E1581" s="109" t="s">
        <v>173</v>
      </c>
      <c r="F1581" s="109"/>
      <c r="G1581" s="42">
        <v>39743</v>
      </c>
      <c r="H1581" s="109" t="s">
        <v>10316</v>
      </c>
      <c r="I1581" s="109" t="s">
        <v>1479</v>
      </c>
      <c r="J1581" s="109" t="s">
        <v>152</v>
      </c>
      <c r="K1581" s="98" t="s">
        <v>6856</v>
      </c>
      <c r="L1581" s="109" t="s">
        <v>1481</v>
      </c>
      <c r="M1581" s="109" t="s">
        <v>5201</v>
      </c>
      <c r="N1581" s="109" t="s">
        <v>32</v>
      </c>
      <c r="O1581" s="109" t="s">
        <v>10317</v>
      </c>
      <c r="P1581" s="109" t="s">
        <v>760</v>
      </c>
      <c r="Q1581" s="109" t="s">
        <v>10318</v>
      </c>
      <c r="R1581" s="109" t="s">
        <v>80</v>
      </c>
      <c r="S1581" s="122" t="s">
        <v>5119</v>
      </c>
      <c r="T1581" s="31"/>
      <c r="U1581" s="109" t="str">
        <f t="shared" si="24"/>
        <v>39743: According to reports Morales was one of two "thugs" hired to attack and disfigure a condominium receptionist. An NYPD detective came to her aid, fatally shot Morales, and wounded the other attacker. The receptionist and Morales also sustained knife wounds. http://www.nydailynews.com/news/crime/ex-boyfriend-gonna-kill-destroy-face-slash-victim-article-1.328304</v>
      </c>
      <c r="V1581" s="109"/>
      <c r="W1581" s="109">
        <v>2586.1</v>
      </c>
      <c r="X1581" s="109"/>
      <c r="Y1581" s="109"/>
      <c r="Z1581" s="109"/>
      <c r="AA1581" s="109"/>
      <c r="AB1581" s="109"/>
      <c r="AC1581" s="113"/>
      <c r="AD1581" s="29"/>
      <c r="AE1581" s="29"/>
      <c r="AF1581" s="29"/>
      <c r="AG1581" s="65"/>
    </row>
    <row r="1582" spans="1:33" ht="12">
      <c r="A1582" s="30">
        <v>41935</v>
      </c>
      <c r="B1582" s="109" t="s">
        <v>10319</v>
      </c>
      <c r="C1582" s="121">
        <v>20</v>
      </c>
      <c r="D1582" s="109" t="s">
        <v>91</v>
      </c>
      <c r="E1582" s="109" t="s">
        <v>40</v>
      </c>
      <c r="F1582" s="109" t="s">
        <v>10320</v>
      </c>
      <c r="G1582" s="42">
        <v>40805</v>
      </c>
      <c r="H1582" s="109" t="s">
        <v>10321</v>
      </c>
      <c r="I1582" s="109" t="s">
        <v>10322</v>
      </c>
      <c r="J1582" s="109" t="s">
        <v>28</v>
      </c>
      <c r="K1582" s="98" t="s">
        <v>10323</v>
      </c>
      <c r="L1582" s="109" t="s">
        <v>4687</v>
      </c>
      <c r="M1582" s="109" t="s">
        <v>8388</v>
      </c>
      <c r="N1582" s="109" t="s">
        <v>262</v>
      </c>
      <c r="O1582" s="109" t="s">
        <v>10324</v>
      </c>
      <c r="P1582" s="109" t="s">
        <v>58</v>
      </c>
      <c r="Q1582" s="109" t="s">
        <v>10325</v>
      </c>
      <c r="R1582" s="109" t="s">
        <v>80</v>
      </c>
      <c r="S1582" s="122" t="s">
        <v>10326</v>
      </c>
      <c r="T1582" s="31"/>
      <c r="U1582" s="109" t="str">
        <f t="shared" si="24"/>
        <v>40805: Danielle Maudsley was in handcuffs when she tried to run from Trooper Cole in September of 2011. She fell back and hit her head after being tasered by Cole, which left her in a vegetative state. http://filmingcops.com/tases-handcuffed-girl-to-death/</v>
      </c>
      <c r="V1582" s="109"/>
      <c r="W1582" s="109">
        <v>2587.1</v>
      </c>
      <c r="X1582" s="109"/>
      <c r="Y1582" s="109"/>
      <c r="Z1582" s="109"/>
      <c r="AA1582" s="109"/>
      <c r="AB1582" s="109"/>
      <c r="AC1582" s="113"/>
      <c r="AD1582" s="29"/>
      <c r="AE1582" s="29"/>
      <c r="AF1582" s="29"/>
      <c r="AG1582" s="65"/>
    </row>
    <row r="1583" spans="1:33" ht="12">
      <c r="A1583" s="30">
        <v>41935</v>
      </c>
      <c r="B1583" s="109" t="s">
        <v>10327</v>
      </c>
      <c r="C1583" s="121">
        <v>42</v>
      </c>
      <c r="D1583" s="109" t="s">
        <v>23</v>
      </c>
      <c r="E1583" s="109" t="s">
        <v>40</v>
      </c>
      <c r="F1583" s="109" t="s">
        <v>10328</v>
      </c>
      <c r="G1583" s="42">
        <v>39155</v>
      </c>
      <c r="H1583" s="109" t="s">
        <v>10329</v>
      </c>
      <c r="I1583" s="109" t="s">
        <v>1479</v>
      </c>
      <c r="J1583" s="109" t="s">
        <v>152</v>
      </c>
      <c r="K1583" s="98" t="s">
        <v>10330</v>
      </c>
      <c r="L1583" s="109" t="s">
        <v>1481</v>
      </c>
      <c r="M1583" s="109" t="s">
        <v>5201</v>
      </c>
      <c r="N1583" s="109" t="s">
        <v>32</v>
      </c>
      <c r="O1583" s="109" t="s">
        <v>10331</v>
      </c>
      <c r="P1583" s="109" t="s">
        <v>58</v>
      </c>
      <c r="Q1583" s="109" t="s">
        <v>10332</v>
      </c>
      <c r="R1583" s="109" t="s">
        <v>80</v>
      </c>
      <c r="S1583" s="122" t="s">
        <v>5119</v>
      </c>
      <c r="T1583" s="31"/>
      <c r="U1583" s="109" t="str">
        <f t="shared" si="24"/>
        <v>39155: Frustrated filmmaker and former Marine Garvin set out with multiple weapons and disguises into Greenwich Village to settle scores. He shot a bartender and two unarmed auxiliary officers to death before NYPD cornered him and killed him with a total of 56 shots. http://www.nytimes.com/2007/03/16/nyregion/16gunman.html?pagewanted=all</v>
      </c>
      <c r="V1583" s="109"/>
      <c r="W1583" s="109">
        <v>2588.1</v>
      </c>
      <c r="X1583" s="109"/>
      <c r="Y1583" s="109"/>
      <c r="Z1583" s="109"/>
      <c r="AA1583" s="109"/>
      <c r="AB1583" s="109"/>
      <c r="AC1583" s="113"/>
      <c r="AD1583" s="29"/>
      <c r="AE1583" s="29"/>
      <c r="AF1583" s="29"/>
      <c r="AG1583" s="65"/>
    </row>
    <row r="1584" spans="1:33" ht="12">
      <c r="A1584" s="30">
        <v>41935</v>
      </c>
      <c r="B1584" s="109" t="s">
        <v>10333</v>
      </c>
      <c r="C1584" s="121">
        <v>21</v>
      </c>
      <c r="D1584" s="109" t="s">
        <v>23</v>
      </c>
      <c r="E1584" s="109" t="s">
        <v>82</v>
      </c>
      <c r="F1584" s="109"/>
      <c r="G1584" s="42">
        <v>40093</v>
      </c>
      <c r="H1584" s="109" t="s">
        <v>10334</v>
      </c>
      <c r="I1584" s="109" t="s">
        <v>1479</v>
      </c>
      <c r="J1584" s="109" t="s">
        <v>152</v>
      </c>
      <c r="K1584" s="98" t="s">
        <v>8215</v>
      </c>
      <c r="L1584" s="109" t="s">
        <v>1481</v>
      </c>
      <c r="M1584" s="109" t="s">
        <v>5201</v>
      </c>
      <c r="N1584" s="109" t="s">
        <v>32</v>
      </c>
      <c r="O1584" s="109" t="s">
        <v>10335</v>
      </c>
      <c r="P1584" s="109" t="s">
        <v>760</v>
      </c>
      <c r="Q1584" s="109" t="s">
        <v>10336</v>
      </c>
      <c r="R1584" s="109" t="s">
        <v>80</v>
      </c>
      <c r="S1584" s="122" t="s">
        <v>5119</v>
      </c>
      <c r="T1584" s="31"/>
      <c r="U1584" s="109" t="str">
        <f t="shared" si="24"/>
        <v>40093: NYPD responded to a "man with a knife" call to find one wounded victim on the sidewalk -- Lewis's mother's boyfriend, who Lewis was trying to evict. Six officers encountered Lewis inside on the stairs with a ceremonial blade, and fatally shot him. Inside they found that Lewis had also stabbed a good-Samaritan neighbor to death. http://gothamist.com/2009/10/08/cops_kill_dagger-wielding_harlem_ma.php</v>
      </c>
      <c r="V1584" s="109"/>
      <c r="W1584" s="109">
        <v>2589.1</v>
      </c>
      <c r="X1584" s="109"/>
      <c r="Y1584" s="109"/>
      <c r="Z1584" s="109"/>
      <c r="AA1584" s="109"/>
      <c r="AB1584" s="109"/>
      <c r="AC1584" s="113"/>
      <c r="AD1584" s="29"/>
      <c r="AE1584" s="29"/>
      <c r="AF1584" s="29"/>
      <c r="AG1584" s="65"/>
    </row>
    <row r="1585" spans="1:33" ht="12">
      <c r="A1585" s="30">
        <v>41935</v>
      </c>
      <c r="B1585" s="109" t="s">
        <v>10337</v>
      </c>
      <c r="C1585" s="121">
        <v>36</v>
      </c>
      <c r="D1585" s="109" t="s">
        <v>23</v>
      </c>
      <c r="E1585" s="109" t="s">
        <v>82</v>
      </c>
      <c r="F1585" s="109"/>
      <c r="G1585" s="42">
        <v>41769</v>
      </c>
      <c r="H1585" s="109" t="s">
        <v>10338</v>
      </c>
      <c r="I1585" s="109" t="s">
        <v>10339</v>
      </c>
      <c r="J1585" s="109" t="s">
        <v>94</v>
      </c>
      <c r="K1585" s="98" t="s">
        <v>10340</v>
      </c>
      <c r="L1585" s="109" t="s">
        <v>10341</v>
      </c>
      <c r="M1585" s="109" t="s">
        <v>1244</v>
      </c>
      <c r="N1585" s="109" t="s">
        <v>32</v>
      </c>
      <c r="O1585" s="109" t="s">
        <v>10342</v>
      </c>
      <c r="P1585" s="109" t="s">
        <v>760</v>
      </c>
      <c r="Q1585" s="109" t="s">
        <v>10343</v>
      </c>
      <c r="R1585" s="109" t="s">
        <v>80</v>
      </c>
      <c r="S1585" s="122" t="s">
        <v>769</v>
      </c>
      <c r="T1585" s="31"/>
      <c r="U1585" s="109" t="str">
        <f t="shared" si="24"/>
        <v>41769: Gumm broke into his ex-wife's home and stabbed her and her boyfriend. Police arrived on scene and Gumm acted aggressive with his knife, leading police to shoot and kill him. http://www.wsaz.com/home/headlines/One-Man-Dead-in-Officer-Involved-Shooting-258758951.html</v>
      </c>
      <c r="V1585" s="109"/>
      <c r="W1585" s="109">
        <v>2590.1</v>
      </c>
      <c r="X1585" s="109"/>
      <c r="Y1585" s="109"/>
      <c r="Z1585" s="109"/>
      <c r="AA1585" s="109"/>
      <c r="AB1585" s="109"/>
      <c r="AC1585" s="113"/>
      <c r="AD1585" s="29"/>
      <c r="AE1585" s="29"/>
      <c r="AF1585" s="29"/>
      <c r="AG1585" s="65"/>
    </row>
    <row r="1586" spans="1:33" ht="12">
      <c r="A1586" s="30">
        <v>41935</v>
      </c>
      <c r="B1586" s="109" t="s">
        <v>10344</v>
      </c>
      <c r="C1586" s="121">
        <v>19</v>
      </c>
      <c r="D1586" s="109" t="s">
        <v>23</v>
      </c>
      <c r="E1586" s="109" t="s">
        <v>24</v>
      </c>
      <c r="F1586" s="109" t="s">
        <v>10345</v>
      </c>
      <c r="G1586" s="42">
        <v>41810</v>
      </c>
      <c r="H1586" s="109" t="s">
        <v>10346</v>
      </c>
      <c r="I1586" s="109" t="s">
        <v>10347</v>
      </c>
      <c r="J1586" s="109" t="s">
        <v>2539</v>
      </c>
      <c r="K1586" s="98" t="s">
        <v>10348</v>
      </c>
      <c r="L1586" s="109" t="s">
        <v>10347</v>
      </c>
      <c r="M1586" s="109" t="s">
        <v>10349</v>
      </c>
      <c r="N1586" s="109" t="s">
        <v>32</v>
      </c>
      <c r="O1586" s="109" t="s">
        <v>10350</v>
      </c>
      <c r="P1586" s="109" t="s">
        <v>760</v>
      </c>
      <c r="Q1586" s="109" t="s">
        <v>10351</v>
      </c>
      <c r="R1586" s="109" t="s">
        <v>80</v>
      </c>
      <c r="S1586" s="122" t="s">
        <v>5119</v>
      </c>
      <c r="T1586" s="31"/>
      <c r="U1586" s="109" t="str">
        <f t="shared" si="24"/>
        <v>41810: 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 http://www.charlestoncitypaper.com/charleston/gaps-remain-in-the-denzel-curnell-suicide-narrative/Content?oid=4957874</v>
      </c>
      <c r="V1586" s="109"/>
      <c r="W1586" s="109">
        <v>2591.1</v>
      </c>
      <c r="X1586" s="109"/>
      <c r="Y1586" s="109"/>
      <c r="Z1586" s="109"/>
      <c r="AA1586" s="109"/>
      <c r="AB1586" s="109"/>
      <c r="AC1586" s="113"/>
      <c r="AD1586" s="29"/>
      <c r="AE1586" s="29"/>
      <c r="AF1586" s="29"/>
      <c r="AG1586" s="65"/>
    </row>
    <row r="1587" spans="1:33" ht="12">
      <c r="A1587" s="30">
        <v>41935</v>
      </c>
      <c r="B1587" s="109" t="s">
        <v>10352</v>
      </c>
      <c r="C1587" s="121">
        <v>35</v>
      </c>
      <c r="D1587" s="109" t="s">
        <v>23</v>
      </c>
      <c r="E1587" s="109" t="s">
        <v>82</v>
      </c>
      <c r="F1587" s="109"/>
      <c r="G1587" s="42">
        <v>41933</v>
      </c>
      <c r="H1587" s="109" t="s">
        <v>10353</v>
      </c>
      <c r="I1587" s="109" t="s">
        <v>10354</v>
      </c>
      <c r="J1587" s="109" t="s">
        <v>431</v>
      </c>
      <c r="K1587" s="98" t="s">
        <v>10355</v>
      </c>
      <c r="L1587" s="109" t="s">
        <v>2579</v>
      </c>
      <c r="M1587" s="109" t="s">
        <v>10356</v>
      </c>
      <c r="N1587" s="109" t="s">
        <v>32</v>
      </c>
      <c r="O1587" s="109" t="s">
        <v>10357</v>
      </c>
      <c r="P1587" s="109"/>
      <c r="Q1587" s="109" t="s">
        <v>10358</v>
      </c>
      <c r="R1587" s="109" t="s">
        <v>100</v>
      </c>
      <c r="S1587" s="122" t="s">
        <v>10326</v>
      </c>
      <c r="T1587" s="31"/>
      <c r="U1587" s="109" t="str">
        <f t="shared" si="24"/>
        <v>41933: Jose Calzada, 35, placed a call to a suicide prevention hotline at 4:00 a.m. in the morning and threatened to kill himself. SWAT eventully showed up and helped him. http://thefreethoughtproject.com/call-suicide-prevention-hotline-killed-swat-team/#65Hig5es6WqfSAbe.99</v>
      </c>
      <c r="V1587" s="109"/>
      <c r="W1587" s="109">
        <v>2592.1</v>
      </c>
      <c r="X1587" s="109"/>
      <c r="Y1587" s="109"/>
      <c r="Z1587" s="109"/>
      <c r="AA1587" s="109"/>
      <c r="AB1587" s="109"/>
      <c r="AC1587" s="113"/>
      <c r="AD1587" s="29"/>
      <c r="AE1587" s="29"/>
      <c r="AF1587" s="29"/>
      <c r="AG1587" s="65"/>
    </row>
    <row r="1588" spans="1:33" ht="12">
      <c r="A1588" s="30">
        <v>41936</v>
      </c>
      <c r="B1588" s="109" t="s">
        <v>10359</v>
      </c>
      <c r="C1588" s="121">
        <v>59</v>
      </c>
      <c r="D1588" s="109" t="s">
        <v>23</v>
      </c>
      <c r="E1588" s="109" t="s">
        <v>173</v>
      </c>
      <c r="F1588" s="109" t="s">
        <v>10360</v>
      </c>
      <c r="G1588" s="42">
        <v>41769</v>
      </c>
      <c r="H1588" s="109" t="s">
        <v>10361</v>
      </c>
      <c r="I1588" s="109" t="s">
        <v>10362</v>
      </c>
      <c r="J1588" s="109" t="s">
        <v>85</v>
      </c>
      <c r="K1588" s="98" t="s">
        <v>10363</v>
      </c>
      <c r="L1588" s="109" t="s">
        <v>260</v>
      </c>
      <c r="M1588" s="109" t="s">
        <v>10364</v>
      </c>
      <c r="N1588" s="109" t="s">
        <v>32</v>
      </c>
      <c r="O1588" s="109" t="s">
        <v>10365</v>
      </c>
      <c r="P1588" s="109" t="s">
        <v>323</v>
      </c>
      <c r="Q1588" s="109" t="s">
        <v>10366</v>
      </c>
      <c r="R1588" s="109" t="s">
        <v>219</v>
      </c>
      <c r="S1588" s="122" t="s">
        <v>769</v>
      </c>
      <c r="T1588" s="31"/>
      <c r="U1588" s="109" t="str">
        <f t="shared" si="24"/>
        <v>41769: Herrera appeared to be intoxicated. One officer shot and killed Herrera, it is unknown if there was a threat towards said officer. http://www.nbclosangeles.com/news/local/Man-Killed-in-Fatal-Officer-Involved-Shooting-in-Ontario-258815701.html</v>
      </c>
      <c r="V1588" s="109"/>
      <c r="W1588" s="109">
        <v>2593.1</v>
      </c>
      <c r="X1588" s="109"/>
      <c r="Y1588" s="109"/>
      <c r="Z1588" s="109"/>
      <c r="AA1588" s="109"/>
      <c r="AB1588" s="109"/>
      <c r="AC1588" s="113"/>
      <c r="AD1588" s="29"/>
      <c r="AE1588" s="29"/>
      <c r="AF1588" s="29"/>
      <c r="AG1588" s="65"/>
    </row>
    <row r="1589" spans="1:33" ht="12">
      <c r="A1589" s="30">
        <v>41936</v>
      </c>
      <c r="B1589" s="109" t="s">
        <v>10367</v>
      </c>
      <c r="C1589" s="121">
        <v>25</v>
      </c>
      <c r="D1589" s="109" t="s">
        <v>23</v>
      </c>
      <c r="E1589" s="109" t="s">
        <v>173</v>
      </c>
      <c r="F1589" s="109" t="s">
        <v>10368</v>
      </c>
      <c r="G1589" s="42">
        <v>41770</v>
      </c>
      <c r="H1589" s="109" t="s">
        <v>10369</v>
      </c>
      <c r="I1589" s="109" t="s">
        <v>6397</v>
      </c>
      <c r="J1589" s="109" t="s">
        <v>195</v>
      </c>
      <c r="K1589" s="98" t="s">
        <v>6398</v>
      </c>
      <c r="L1589" s="109" t="s">
        <v>6399</v>
      </c>
      <c r="M1589" s="109" t="s">
        <v>6400</v>
      </c>
      <c r="N1589" s="109" t="s">
        <v>32</v>
      </c>
      <c r="O1589" s="109" t="s">
        <v>10370</v>
      </c>
      <c r="P1589" s="109" t="s">
        <v>760</v>
      </c>
      <c r="Q1589" s="109" t="s">
        <v>10371</v>
      </c>
      <c r="R1589" s="109" t="s">
        <v>80</v>
      </c>
      <c r="S1589" s="122" t="s">
        <v>769</v>
      </c>
      <c r="T1589" s="31"/>
      <c r="U1589" s="109" t="str">
        <f t="shared" si="24"/>
        <v>41770: Arenas heard noises outside his home around 4 a.m. He retrieved a gun and inspected the situation. He asked who was there and fired his weapon. It was in fact an officer who returned fire, killing Arenas. http://www.azfamily.com/news/Authorities-investigate-fatal-shooting-in-Pinal-County-258830311.html</v>
      </c>
      <c r="V1589" s="109"/>
      <c r="W1589" s="109">
        <v>2594.1</v>
      </c>
      <c r="X1589" s="109"/>
      <c r="Y1589" s="109"/>
      <c r="Z1589" s="109"/>
      <c r="AA1589" s="109"/>
      <c r="AB1589" s="109"/>
      <c r="AC1589" s="113"/>
      <c r="AD1589" s="29"/>
      <c r="AE1589" s="29"/>
      <c r="AF1589" s="29"/>
      <c r="AG1589" s="65"/>
    </row>
    <row r="1590" spans="1:33" ht="12">
      <c r="A1590" s="30">
        <v>41936</v>
      </c>
      <c r="B1590" s="109" t="s">
        <v>10372</v>
      </c>
      <c r="C1590" s="121">
        <v>37</v>
      </c>
      <c r="D1590" s="109" t="s">
        <v>23</v>
      </c>
      <c r="E1590" s="109" t="s">
        <v>82</v>
      </c>
      <c r="F1590" s="109"/>
      <c r="G1590" s="42">
        <v>41770</v>
      </c>
      <c r="H1590" s="109" t="s">
        <v>10373</v>
      </c>
      <c r="I1590" s="109" t="s">
        <v>327</v>
      </c>
      <c r="J1590" s="109" t="s">
        <v>328</v>
      </c>
      <c r="K1590" s="98" t="s">
        <v>10374</v>
      </c>
      <c r="L1590" s="109" t="s">
        <v>329</v>
      </c>
      <c r="M1590" s="109" t="s">
        <v>330</v>
      </c>
      <c r="N1590" s="109" t="s">
        <v>32</v>
      </c>
      <c r="O1590" s="109" t="s">
        <v>10375</v>
      </c>
      <c r="P1590" s="109" t="s">
        <v>760</v>
      </c>
      <c r="Q1590" s="109" t="s">
        <v>10376</v>
      </c>
      <c r="R1590" s="109" t="s">
        <v>80</v>
      </c>
      <c r="S1590" s="122" t="s">
        <v>769</v>
      </c>
      <c r="T1590" s="31"/>
      <c r="U1590" s="109" t="str">
        <f t="shared" si="24"/>
        <v>41770: Smith raised his gun at an officer. The officer then shot and killed Smith http://www.suntimes.com/27377311-761/armed-man-shot-by-police-on-west-side-dies.html#.U3DGe-hX-uY</v>
      </c>
      <c r="V1590" s="109"/>
      <c r="W1590" s="109">
        <v>2595.1</v>
      </c>
      <c r="X1590" s="109"/>
      <c r="Y1590" s="109"/>
      <c r="Z1590" s="109"/>
      <c r="AA1590" s="109"/>
      <c r="AB1590" s="109"/>
      <c r="AC1590" s="113"/>
      <c r="AD1590" s="29"/>
      <c r="AE1590" s="29"/>
      <c r="AF1590" s="29"/>
      <c r="AG1590" s="65"/>
    </row>
    <row r="1591" spans="1:33" ht="12">
      <c r="A1591" s="30">
        <v>41936</v>
      </c>
      <c r="B1591" s="109" t="s">
        <v>10377</v>
      </c>
      <c r="C1591" s="121">
        <v>21</v>
      </c>
      <c r="D1591" s="109" t="s">
        <v>23</v>
      </c>
      <c r="E1591" s="109" t="s">
        <v>24</v>
      </c>
      <c r="F1591" s="109" t="s">
        <v>10378</v>
      </c>
      <c r="G1591" s="42">
        <v>41771</v>
      </c>
      <c r="H1591" s="109" t="s">
        <v>10379</v>
      </c>
      <c r="I1591" s="109" t="s">
        <v>10380</v>
      </c>
      <c r="J1591" s="109" t="s">
        <v>85</v>
      </c>
      <c r="K1591" s="98" t="s">
        <v>10381</v>
      </c>
      <c r="L1591" s="109" t="s">
        <v>539</v>
      </c>
      <c r="M1591" s="109" t="s">
        <v>540</v>
      </c>
      <c r="N1591" s="109" t="s">
        <v>32</v>
      </c>
      <c r="O1591" s="109" t="s">
        <v>10382</v>
      </c>
      <c r="P1591" s="109" t="s">
        <v>760</v>
      </c>
      <c r="Q1591" s="109" t="s">
        <v>10383</v>
      </c>
      <c r="R1591" s="109" t="s">
        <v>80</v>
      </c>
      <c r="S1591" s="122" t="s">
        <v>769</v>
      </c>
      <c r="T1591" s="31"/>
      <c r="U1591" s="109" t="str">
        <f t="shared" si="24"/>
        <v>41771: White allegedly had a gun in a large group. An officer saw that he had a gun and shot and killed him. http://ktla.com/2014/05/12/officer-involved-shooting-occurs-at-universial-city-walk/#axzz31VD6LsuK</v>
      </c>
      <c r="V1591" s="109"/>
      <c r="W1591" s="109">
        <v>2596.1</v>
      </c>
      <c r="X1591" s="109"/>
      <c r="Y1591" s="109"/>
      <c r="Z1591" s="109"/>
      <c r="AA1591" s="109"/>
      <c r="AB1591" s="109"/>
      <c r="AC1591" s="113"/>
      <c r="AD1591" s="29"/>
      <c r="AE1591" s="29"/>
      <c r="AF1591" s="29"/>
      <c r="AG1591" s="65"/>
    </row>
    <row r="1592" spans="1:33" ht="12">
      <c r="A1592" s="30">
        <v>41936</v>
      </c>
      <c r="B1592" s="109" t="s">
        <v>10384</v>
      </c>
      <c r="C1592" s="121">
        <v>39</v>
      </c>
      <c r="D1592" s="109" t="s">
        <v>23</v>
      </c>
      <c r="E1592" s="109" t="s">
        <v>40</v>
      </c>
      <c r="F1592" s="109" t="s">
        <v>10385</v>
      </c>
      <c r="G1592" s="42">
        <v>41771</v>
      </c>
      <c r="H1592" s="109" t="s">
        <v>10386</v>
      </c>
      <c r="I1592" s="109" t="s">
        <v>10387</v>
      </c>
      <c r="J1592" s="109" t="s">
        <v>44</v>
      </c>
      <c r="K1592" s="98" t="s">
        <v>10388</v>
      </c>
      <c r="L1592" s="109" t="s">
        <v>347</v>
      </c>
      <c r="M1592" s="109" t="s">
        <v>10389</v>
      </c>
      <c r="N1592" s="109" t="s">
        <v>32</v>
      </c>
      <c r="O1592" s="109" t="s">
        <v>10390</v>
      </c>
      <c r="P1592" s="109" t="s">
        <v>760</v>
      </c>
      <c r="Q1592" s="109" t="s">
        <v>10391</v>
      </c>
      <c r="R1592" s="109" t="s">
        <v>80</v>
      </c>
      <c r="S1592" s="122" t="s">
        <v>769</v>
      </c>
      <c r="T1592" s="31"/>
      <c r="U1592" s="109" t="str">
        <f t="shared" si="24"/>
        <v>41771: McNeil was wanted on domestic violence charges. Officers confronted him at his home. McNeil pointed a loaded gun at officers, prompting the officers to shoot and kill McNeil. http://www.dothaneagle.com/news/crime_court/article_aa8f7f96-d9ff-11e3-89ee-001a4bcf6878.html</v>
      </c>
      <c r="V1592" s="109"/>
      <c r="W1592" s="109">
        <v>2597.1</v>
      </c>
      <c r="X1592" s="109"/>
      <c r="Y1592" s="109"/>
      <c r="Z1592" s="109"/>
      <c r="AA1592" s="109"/>
      <c r="AB1592" s="109"/>
      <c r="AC1592" s="113"/>
      <c r="AD1592" s="29"/>
      <c r="AE1592" s="29"/>
      <c r="AF1592" s="29"/>
      <c r="AG1592" s="65"/>
    </row>
    <row r="1593" spans="1:33" ht="12">
      <c r="A1593" s="30">
        <v>41936</v>
      </c>
      <c r="B1593" s="109" t="s">
        <v>10392</v>
      </c>
      <c r="C1593" s="121">
        <v>22</v>
      </c>
      <c r="D1593" s="109" t="s">
        <v>23</v>
      </c>
      <c r="E1593" s="109" t="s">
        <v>173</v>
      </c>
      <c r="F1593" s="109" t="s">
        <v>10393</v>
      </c>
      <c r="G1593" s="42">
        <v>41773</v>
      </c>
      <c r="H1593" s="109" t="s">
        <v>10394</v>
      </c>
      <c r="I1593" s="109" t="s">
        <v>10395</v>
      </c>
      <c r="J1593" s="109" t="s">
        <v>213</v>
      </c>
      <c r="K1593" s="98" t="s">
        <v>10396</v>
      </c>
      <c r="L1593" s="109" t="s">
        <v>808</v>
      </c>
      <c r="M1593" s="109" t="s">
        <v>10397</v>
      </c>
      <c r="N1593" s="109" t="s">
        <v>32</v>
      </c>
      <c r="O1593" s="109" t="s">
        <v>10398</v>
      </c>
      <c r="P1593" s="109" t="s">
        <v>760</v>
      </c>
      <c r="Q1593" s="109" t="s">
        <v>10399</v>
      </c>
      <c r="R1593" s="109" t="s">
        <v>80</v>
      </c>
      <c r="S1593" s="122" t="s">
        <v>769</v>
      </c>
      <c r="T1593" s="31"/>
      <c r="U1593" s="109" t="str">
        <f t="shared" si="24"/>
        <v>41773: Powell reportedly had a weapon. An officer shot and killed him after Powell refused to drop the weapon. http://www.timesrecordnews.com/news/wfpd_shooting</v>
      </c>
      <c r="V1593" s="109"/>
      <c r="W1593" s="109">
        <v>2598.1</v>
      </c>
      <c r="X1593" s="109"/>
      <c r="Y1593" s="109"/>
      <c r="Z1593" s="109"/>
      <c r="AA1593" s="109"/>
      <c r="AB1593" s="109"/>
      <c r="AC1593" s="113"/>
      <c r="AD1593" s="29"/>
      <c r="AE1593" s="29"/>
      <c r="AF1593" s="29"/>
      <c r="AG1593" s="65"/>
    </row>
    <row r="1594" spans="1:33" ht="12">
      <c r="A1594" s="30">
        <v>41936</v>
      </c>
      <c r="B1594" s="109" t="s">
        <v>10400</v>
      </c>
      <c r="C1594" s="121">
        <v>43</v>
      </c>
      <c r="D1594" s="109" t="s">
        <v>23</v>
      </c>
      <c r="E1594" s="109" t="s">
        <v>40</v>
      </c>
      <c r="F1594" s="109" t="s">
        <v>10401</v>
      </c>
      <c r="G1594" s="42">
        <v>41774</v>
      </c>
      <c r="H1594" s="109" t="s">
        <v>10402</v>
      </c>
      <c r="I1594" s="109" t="s">
        <v>10403</v>
      </c>
      <c r="J1594" s="109" t="s">
        <v>28</v>
      </c>
      <c r="K1594" s="98" t="s">
        <v>10404</v>
      </c>
      <c r="L1594" s="109" t="s">
        <v>10405</v>
      </c>
      <c r="M1594" s="109" t="s">
        <v>10406</v>
      </c>
      <c r="N1594" s="109" t="s">
        <v>32</v>
      </c>
      <c r="O1594" s="109" t="s">
        <v>10407</v>
      </c>
      <c r="P1594" s="109" t="s">
        <v>760</v>
      </c>
      <c r="Q1594" s="109" t="s">
        <v>10408</v>
      </c>
      <c r="R1594" s="109" t="s">
        <v>80</v>
      </c>
      <c r="S1594" s="122" t="s">
        <v>769</v>
      </c>
      <c r="T1594" s="31"/>
      <c r="U1594" s="109" t="str">
        <f t="shared" si="24"/>
        <v>41774: Tillery set a car on fire at a dealership. Deputies went to Tillery's home. Tillery's wife let deputies inside, at the end of the hallway Tillery had a weapon pointed at the deputies. The deputies shot and killed Tillery. http://www.tampabay.com/news/publicsafety/crime/new-port-richey-man-dead-after-shootout-with-deputies/2179872</v>
      </c>
      <c r="V1594" s="109"/>
      <c r="W1594" s="109">
        <v>2599.1</v>
      </c>
      <c r="X1594" s="109"/>
      <c r="Y1594" s="109"/>
      <c r="Z1594" s="109"/>
      <c r="AA1594" s="109"/>
      <c r="AB1594" s="109"/>
      <c r="AC1594" s="113"/>
      <c r="AD1594" s="29"/>
      <c r="AE1594" s="29"/>
      <c r="AF1594" s="29"/>
      <c r="AG1594" s="65"/>
    </row>
    <row r="1595" spans="1:33" ht="12">
      <c r="A1595" s="30">
        <v>41936</v>
      </c>
      <c r="B1595" s="109" t="s">
        <v>10409</v>
      </c>
      <c r="C1595" s="121">
        <v>29</v>
      </c>
      <c r="D1595" s="109" t="s">
        <v>23</v>
      </c>
      <c r="E1595" s="109" t="s">
        <v>82</v>
      </c>
      <c r="F1595" s="109"/>
      <c r="G1595" s="42">
        <v>41774</v>
      </c>
      <c r="H1595" s="109" t="s">
        <v>10410</v>
      </c>
      <c r="I1595" s="109" t="s">
        <v>7442</v>
      </c>
      <c r="J1595" s="109" t="s">
        <v>74</v>
      </c>
      <c r="K1595" s="98" t="s">
        <v>10411</v>
      </c>
      <c r="L1595" s="109" t="s">
        <v>6152</v>
      </c>
      <c r="M1595" s="109" t="s">
        <v>10412</v>
      </c>
      <c r="N1595" s="109" t="s">
        <v>32</v>
      </c>
      <c r="O1595" s="109" t="s">
        <v>10413</v>
      </c>
      <c r="P1595" s="109" t="s">
        <v>760</v>
      </c>
      <c r="Q1595" s="109" t="s">
        <v>10414</v>
      </c>
      <c r="R1595" s="109" t="s">
        <v>80</v>
      </c>
      <c r="S1595" s="122" t="s">
        <v>769</v>
      </c>
      <c r="T1595" s="31"/>
      <c r="U1595" s="109" t="str">
        <f t="shared" si="24"/>
        <v>41774: Foster stabbed his wife and friend. Police then entered the conflict and would refuse to drop his weapon, resulting in him getting shot and killed by officers. http://www.myfoxboston.com/story/25536337/suspect-killed-after-salisbury-machete-attack-identified</v>
      </c>
      <c r="V1595" s="109"/>
      <c r="W1595" s="109">
        <v>2600.1</v>
      </c>
      <c r="X1595" s="109"/>
      <c r="Y1595" s="109"/>
      <c r="Z1595" s="109"/>
      <c r="AA1595" s="109"/>
      <c r="AB1595" s="109"/>
      <c r="AC1595" s="113"/>
      <c r="AD1595" s="29"/>
      <c r="AE1595" s="29"/>
      <c r="AF1595" s="29"/>
      <c r="AG1595" s="65"/>
    </row>
    <row r="1596" spans="1:33" ht="12">
      <c r="A1596" s="30">
        <v>41936</v>
      </c>
      <c r="B1596" s="109" t="s">
        <v>10415</v>
      </c>
      <c r="C1596" s="121">
        <v>57</v>
      </c>
      <c r="D1596" s="109" t="s">
        <v>91</v>
      </c>
      <c r="E1596" s="109" t="s">
        <v>82</v>
      </c>
      <c r="F1596" s="109"/>
      <c r="G1596" s="42">
        <v>41774</v>
      </c>
      <c r="H1596" s="109" t="s">
        <v>10416</v>
      </c>
      <c r="I1596" s="109" t="s">
        <v>7018</v>
      </c>
      <c r="J1596" s="109" t="s">
        <v>85</v>
      </c>
      <c r="K1596" s="98" t="s">
        <v>10417</v>
      </c>
      <c r="L1596" s="109" t="s">
        <v>842</v>
      </c>
      <c r="M1596" s="109" t="s">
        <v>10418</v>
      </c>
      <c r="N1596" s="109" t="s">
        <v>32</v>
      </c>
      <c r="O1596" s="109" t="s">
        <v>10419</v>
      </c>
      <c r="P1596" s="109" t="s">
        <v>323</v>
      </c>
      <c r="Q1596" s="109" t="s">
        <v>10420</v>
      </c>
      <c r="R1596" s="109" t="s">
        <v>100</v>
      </c>
      <c r="S1596" s="122" t="s">
        <v>769</v>
      </c>
      <c r="T1596" s="31"/>
      <c r="U1596" s="109" t="str">
        <f t="shared" si="24"/>
        <v>41774: A suicidal woman pointed a gun at officers. Officers then shot and killed her. http://www.mercurynews.com/my-town/ci_25773669/concord-police-shoot-kill-suspect-thursday-evening</v>
      </c>
      <c r="V1596" s="109"/>
      <c r="W1596" s="109">
        <v>2601.1</v>
      </c>
      <c r="X1596" s="109"/>
      <c r="Y1596" s="109"/>
      <c r="Z1596" s="109"/>
      <c r="AA1596" s="109"/>
      <c r="AB1596" s="109"/>
      <c r="AC1596" s="113"/>
      <c r="AD1596" s="29"/>
      <c r="AE1596" s="29"/>
      <c r="AF1596" s="29"/>
      <c r="AG1596" s="65"/>
    </row>
    <row r="1597" spans="1:33" ht="12">
      <c r="A1597" s="30">
        <v>41936</v>
      </c>
      <c r="B1597" s="109" t="s">
        <v>10421</v>
      </c>
      <c r="C1597" s="121">
        <v>69</v>
      </c>
      <c r="D1597" s="109" t="s">
        <v>91</v>
      </c>
      <c r="E1597" s="109" t="s">
        <v>40</v>
      </c>
      <c r="F1597" s="109" t="s">
        <v>10422</v>
      </c>
      <c r="G1597" s="42">
        <v>41771</v>
      </c>
      <c r="H1597" s="109" t="s">
        <v>10423</v>
      </c>
      <c r="I1597" s="109" t="s">
        <v>10424</v>
      </c>
      <c r="J1597" s="109" t="s">
        <v>143</v>
      </c>
      <c r="K1597" s="98" t="s">
        <v>10425</v>
      </c>
      <c r="L1597" s="109" t="s">
        <v>10426</v>
      </c>
      <c r="M1597" s="109" t="s">
        <v>10427</v>
      </c>
      <c r="N1597" s="109" t="s">
        <v>314</v>
      </c>
      <c r="O1597" s="109" t="s">
        <v>10428</v>
      </c>
      <c r="P1597" s="109" t="s">
        <v>323</v>
      </c>
      <c r="Q1597" s="109" t="s">
        <v>10429</v>
      </c>
      <c r="R1597" s="109" t="s">
        <v>80</v>
      </c>
      <c r="S1597" s="122" t="s">
        <v>5792</v>
      </c>
      <c r="T1597" s="31"/>
      <c r="U1597" s="109" t="str">
        <f t="shared" si="24"/>
        <v>41771: Sauers was riding as a passenger with her husband when they were hit by a police cruiser coming from the opposite direction. She was killed and her husband was seriously injured. The officer was travelling at high speed with lights and sirens on, but it remains unclear whether he was involved in an actual pursuit. City Council placed officer on unpaid leave until state police complete investigation. http://www.tnonline.com/2014/may/29/officer-crash-unpaid-leave</v>
      </c>
      <c r="V1597" s="109"/>
      <c r="W1597" s="109">
        <v>2602.1</v>
      </c>
      <c r="X1597" s="109"/>
      <c r="Y1597" s="109"/>
      <c r="Z1597" s="109"/>
      <c r="AA1597" s="109"/>
      <c r="AB1597" s="109"/>
      <c r="AC1597" s="113"/>
      <c r="AD1597" s="29"/>
      <c r="AE1597" s="29"/>
      <c r="AF1597" s="29"/>
      <c r="AG1597" s="65"/>
    </row>
    <row r="1598" spans="1:33" ht="12">
      <c r="A1598" s="30">
        <v>41936</v>
      </c>
      <c r="B1598" s="109" t="s">
        <v>10430</v>
      </c>
      <c r="C1598" s="121">
        <v>50</v>
      </c>
      <c r="D1598" s="109" t="s">
        <v>91</v>
      </c>
      <c r="E1598" s="109" t="s">
        <v>40</v>
      </c>
      <c r="F1598" s="109" t="s">
        <v>10431</v>
      </c>
      <c r="G1598" s="42">
        <v>41772</v>
      </c>
      <c r="H1598" s="109" t="s">
        <v>10432</v>
      </c>
      <c r="I1598" s="109" t="s">
        <v>1629</v>
      </c>
      <c r="J1598" s="109" t="s">
        <v>439</v>
      </c>
      <c r="K1598" s="98" t="s">
        <v>10433</v>
      </c>
      <c r="L1598" s="109" t="s">
        <v>1844</v>
      </c>
      <c r="M1598" s="109" t="s">
        <v>10434</v>
      </c>
      <c r="N1598" s="109" t="s">
        <v>32</v>
      </c>
      <c r="O1598" s="109" t="s">
        <v>10435</v>
      </c>
      <c r="P1598" s="109" t="s">
        <v>58</v>
      </c>
      <c r="Q1598" s="109" t="s">
        <v>10436</v>
      </c>
      <c r="R1598" s="109" t="s">
        <v>36</v>
      </c>
      <c r="S1598" s="122" t="s">
        <v>5792</v>
      </c>
      <c r="T1598" s="31"/>
      <c r="U1598" s="109" t="str">
        <f t="shared" si="24"/>
        <v>41772: 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 https://www.scribd.com/doc/236037185/Officer-Involved-Shooting-GCSO-and-SPD-May-2014-Press-Release</v>
      </c>
      <c r="V1598" s="109"/>
      <c r="W1598" s="109">
        <v>2603.1</v>
      </c>
      <c r="X1598" s="109"/>
      <c r="Y1598" s="109"/>
      <c r="Z1598" s="109"/>
      <c r="AA1598" s="109"/>
      <c r="AB1598" s="109"/>
      <c r="AC1598" s="113"/>
      <c r="AD1598" s="29"/>
      <c r="AE1598" s="29"/>
      <c r="AF1598" s="29"/>
      <c r="AG1598" s="65"/>
    </row>
    <row r="1599" spans="1:33" ht="12">
      <c r="A1599" s="30">
        <v>41936</v>
      </c>
      <c r="B1599" s="109" t="s">
        <v>10437</v>
      </c>
      <c r="C1599" s="121">
        <v>28</v>
      </c>
      <c r="D1599" s="109" t="s">
        <v>23</v>
      </c>
      <c r="E1599" s="109" t="s">
        <v>82</v>
      </c>
      <c r="F1599" s="109"/>
      <c r="G1599" s="42">
        <v>41132</v>
      </c>
      <c r="H1599" s="109" t="s">
        <v>10438</v>
      </c>
      <c r="I1599" s="109" t="s">
        <v>1474</v>
      </c>
      <c r="J1599" s="109" t="s">
        <v>152</v>
      </c>
      <c r="K1599" s="98" t="s">
        <v>9673</v>
      </c>
      <c r="L1599" s="109" t="s">
        <v>1474</v>
      </c>
      <c r="M1599" s="109" t="s">
        <v>5201</v>
      </c>
      <c r="N1599" s="109" t="s">
        <v>314</v>
      </c>
      <c r="O1599" s="109" t="s">
        <v>10439</v>
      </c>
      <c r="P1599" s="109" t="s">
        <v>760</v>
      </c>
      <c r="Q1599" s="109" t="s">
        <v>10440</v>
      </c>
      <c r="R1599" s="109" t="s">
        <v>80</v>
      </c>
      <c r="S1599" s="122" t="s">
        <v>5119</v>
      </c>
      <c r="T1599" s="31"/>
      <c r="U1599" s="109" t="str">
        <f t="shared" si="24"/>
        <v>41132: Unlicensed and without helmets, Fernandez and a friend were riding a dirt bike in tandem down city streets when they attracted police attention. Fernandez sustained a mortal head wound in the wreck that followed and the friend was injured. Contrary to initial police reports, surveillance video showed that police had violently collided with the bike and caused the accident. http://nypost.com/2012/08/13/bronx-man-who-died-in-dirt-bike-flight-a-good-guy-family/</v>
      </c>
      <c r="V1599" s="109"/>
      <c r="W1599" s="109">
        <v>2604.1</v>
      </c>
      <c r="X1599" s="109"/>
      <c r="Y1599" s="109"/>
      <c r="Z1599" s="109"/>
      <c r="AA1599" s="109"/>
      <c r="AB1599" s="109"/>
      <c r="AC1599" s="113"/>
      <c r="AD1599" s="29"/>
      <c r="AE1599" s="29"/>
      <c r="AF1599" s="29"/>
      <c r="AG1599" s="65"/>
    </row>
    <row r="1600" spans="1:33" ht="12">
      <c r="A1600" s="30">
        <v>41936</v>
      </c>
      <c r="B1600" s="109" t="s">
        <v>10441</v>
      </c>
      <c r="C1600" s="121">
        <v>47</v>
      </c>
      <c r="D1600" s="109" t="s">
        <v>23</v>
      </c>
      <c r="E1600" s="109" t="s">
        <v>82</v>
      </c>
      <c r="F1600" s="109"/>
      <c r="G1600" s="42">
        <v>41777</v>
      </c>
      <c r="H1600" s="109" t="s">
        <v>10442</v>
      </c>
      <c r="I1600" s="109" t="s">
        <v>10443</v>
      </c>
      <c r="J1600" s="109" t="s">
        <v>1084</v>
      </c>
      <c r="K1600" s="98" t="s">
        <v>10444</v>
      </c>
      <c r="L1600" s="109" t="s">
        <v>10445</v>
      </c>
      <c r="M1600" s="109" t="s">
        <v>10446</v>
      </c>
      <c r="N1600" s="109" t="s">
        <v>32</v>
      </c>
      <c r="O1600" s="109" t="s">
        <v>10447</v>
      </c>
      <c r="P1600" s="109" t="s">
        <v>323</v>
      </c>
      <c r="Q1600" s="109" t="s">
        <v>10448</v>
      </c>
      <c r="R1600" s="109" t="s">
        <v>80</v>
      </c>
      <c r="S1600" s="122" t="s">
        <v>769</v>
      </c>
      <c r="T1600" s="31"/>
      <c r="U1600" s="109" t="str">
        <f t="shared" si="24"/>
        <v>41777: Saunders pointed a gun at an officer, prompting the officer to shoot and kill Saunders. http://www.wdbj7.com/news/local/developing-story-officerinvolved-shooting-in-giles-county/26045058</v>
      </c>
      <c r="V1600" s="109"/>
      <c r="W1600" s="109">
        <v>2605.1</v>
      </c>
      <c r="X1600" s="109"/>
      <c r="Y1600" s="109"/>
      <c r="Z1600" s="109"/>
      <c r="AA1600" s="109"/>
      <c r="AB1600" s="109"/>
      <c r="AC1600" s="113"/>
      <c r="AD1600" s="29"/>
      <c r="AE1600" s="29"/>
      <c r="AF1600" s="29"/>
      <c r="AG1600" s="65"/>
    </row>
    <row r="1601" spans="1:33" ht="12">
      <c r="A1601" s="30">
        <v>41936</v>
      </c>
      <c r="B1601" s="109" t="s">
        <v>10449</v>
      </c>
      <c r="C1601" s="121">
        <v>41</v>
      </c>
      <c r="D1601" s="109" t="s">
        <v>23</v>
      </c>
      <c r="E1601" s="109" t="s">
        <v>40</v>
      </c>
      <c r="F1601" s="109" t="s">
        <v>10450</v>
      </c>
      <c r="G1601" s="42">
        <v>41772</v>
      </c>
      <c r="H1601" s="109" t="s">
        <v>10451</v>
      </c>
      <c r="I1601" s="109" t="s">
        <v>10452</v>
      </c>
      <c r="J1601" s="109" t="s">
        <v>28</v>
      </c>
      <c r="K1601" s="98" t="s">
        <v>10453</v>
      </c>
      <c r="L1601" s="109" t="s">
        <v>10454</v>
      </c>
      <c r="M1601" s="109" t="s">
        <v>10455</v>
      </c>
      <c r="N1601" s="109" t="s">
        <v>32</v>
      </c>
      <c r="O1601" s="109" t="s">
        <v>10456</v>
      </c>
      <c r="P1601" s="109" t="s">
        <v>760</v>
      </c>
      <c r="Q1601" s="109" t="s">
        <v>10457</v>
      </c>
      <c r="R1601" s="109" t="s">
        <v>80</v>
      </c>
      <c r="S1601" s="122" t="s">
        <v>5792</v>
      </c>
      <c r="T1601" s="31"/>
      <c r="U1601" s="109" t="str">
        <f t="shared" si="24"/>
        <v>41772: 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 http://www.baynews9.com/content/news/baynews9/news/article.html/content/news/articles/bn9/2014/5/14/four_citrus_deputies.html</v>
      </c>
      <c r="V1601" s="109"/>
      <c r="W1601" s="109">
        <v>2606.1</v>
      </c>
      <c r="X1601" s="109"/>
      <c r="Y1601" s="109"/>
      <c r="Z1601" s="109"/>
      <c r="AA1601" s="109"/>
      <c r="AB1601" s="109"/>
      <c r="AC1601" s="113"/>
      <c r="AD1601" s="29"/>
      <c r="AE1601" s="29"/>
      <c r="AF1601" s="29"/>
      <c r="AG1601" s="65"/>
    </row>
    <row r="1602" spans="1:33" ht="12">
      <c r="A1602" s="30">
        <v>41936</v>
      </c>
      <c r="B1602" s="109" t="s">
        <v>10458</v>
      </c>
      <c r="C1602" s="121">
        <v>51</v>
      </c>
      <c r="D1602" s="109" t="s">
        <v>23</v>
      </c>
      <c r="E1602" s="109" t="s">
        <v>82</v>
      </c>
      <c r="F1602" s="109"/>
      <c r="G1602" s="42">
        <v>39332</v>
      </c>
      <c r="H1602" s="109" t="s">
        <v>10459</v>
      </c>
      <c r="I1602" s="109" t="s">
        <v>1474</v>
      </c>
      <c r="J1602" s="109" t="s">
        <v>152</v>
      </c>
      <c r="K1602" s="98" t="s">
        <v>6421</v>
      </c>
      <c r="L1602" s="109" t="s">
        <v>1474</v>
      </c>
      <c r="M1602" s="109" t="s">
        <v>5201</v>
      </c>
      <c r="N1602" s="109" t="s">
        <v>32</v>
      </c>
      <c r="O1602" s="109" t="s">
        <v>10460</v>
      </c>
      <c r="P1602" s="109" t="s">
        <v>760</v>
      </c>
      <c r="Q1602" s="109" t="s">
        <v>10461</v>
      </c>
      <c r="R1602" s="109" t="s">
        <v>80</v>
      </c>
      <c r="S1602" s="122" t="s">
        <v>5119</v>
      </c>
      <c r="T1602" s="31"/>
      <c r="U1602" s="109" t="str">
        <f t="shared" ref="U1602:U1665" si="25">CONCATENATE(G1602, ": ", O1602, " ", Q1602)</f>
        <v>39332: Calves and another man were caught riding between subway cars. Detained on the platform, Calves managed to get a female officer in a headlock, stole her weapon, and fired it five times. Two other officers shot him to death. The female officer was also wounded by gunfire. http://www.washingtonpost.com/wp-dyn/content/article/2007/09/07/AR2007090702920_pf.html</v>
      </c>
      <c r="V1602" s="109"/>
      <c r="W1602" s="109">
        <v>2607.1</v>
      </c>
      <c r="X1602" s="109"/>
      <c r="Y1602" s="109"/>
      <c r="Z1602" s="109"/>
      <c r="AA1602" s="109"/>
      <c r="AB1602" s="109"/>
      <c r="AC1602" s="113"/>
      <c r="AD1602" s="29"/>
      <c r="AE1602" s="29"/>
      <c r="AF1602" s="29"/>
      <c r="AG1602" s="65"/>
    </row>
    <row r="1603" spans="1:33" ht="12">
      <c r="A1603" s="30">
        <v>41936</v>
      </c>
      <c r="B1603" s="109" t="s">
        <v>10462</v>
      </c>
      <c r="C1603" s="121">
        <v>22</v>
      </c>
      <c r="D1603" s="109" t="s">
        <v>91</v>
      </c>
      <c r="E1603" s="109" t="s">
        <v>82</v>
      </c>
      <c r="F1603" s="109" t="s">
        <v>10463</v>
      </c>
      <c r="G1603" s="42">
        <v>39212</v>
      </c>
      <c r="H1603" s="109" t="s">
        <v>10464</v>
      </c>
      <c r="I1603" s="109" t="s">
        <v>5265</v>
      </c>
      <c r="J1603" s="109" t="s">
        <v>152</v>
      </c>
      <c r="K1603" s="98" t="s">
        <v>10465</v>
      </c>
      <c r="L1603" s="109" t="s">
        <v>5265</v>
      </c>
      <c r="M1603" s="109" t="s">
        <v>5201</v>
      </c>
      <c r="N1603" s="109" t="s">
        <v>32</v>
      </c>
      <c r="O1603" s="109" t="s">
        <v>10466</v>
      </c>
      <c r="P1603" s="109" t="s">
        <v>157</v>
      </c>
      <c r="Q1603" s="109" t="s">
        <v>10467</v>
      </c>
      <c r="R1603" s="109" t="s">
        <v>80</v>
      </c>
      <c r="S1603" s="122" t="s">
        <v>5119</v>
      </c>
      <c r="T1603" s="31"/>
      <c r="U1603" s="109" t="str">
        <f t="shared" si="25"/>
        <v>39212: Harpati was shot to death by her boyfriend, a serving NYPD transit cop, after an attempted reconciliation at a restaurant. The officer first tried to claim she was accidentally shot during an abortive street robbery. He was given 25 to life for manslaughter. http://gothamist.com/2007/05/11/police_say_cop.php</v>
      </c>
      <c r="V1603" s="109"/>
      <c r="W1603" s="109">
        <v>2608.1</v>
      </c>
      <c r="X1603" s="109"/>
      <c r="Y1603" s="109"/>
      <c r="Z1603" s="109"/>
      <c r="AA1603" s="109"/>
      <c r="AB1603" s="109"/>
      <c r="AC1603" s="113"/>
      <c r="AD1603" s="29"/>
      <c r="AE1603" s="29"/>
      <c r="AF1603" s="29"/>
      <c r="AG1603" s="65"/>
    </row>
    <row r="1604" spans="1:33" ht="12">
      <c r="A1604" s="30">
        <v>41936</v>
      </c>
      <c r="B1604" s="109" t="s">
        <v>10468</v>
      </c>
      <c r="C1604" s="121">
        <v>25</v>
      </c>
      <c r="D1604" s="109" t="s">
        <v>23</v>
      </c>
      <c r="E1604" s="109" t="s">
        <v>173</v>
      </c>
      <c r="F1604" s="109" t="s">
        <v>10469</v>
      </c>
      <c r="G1604" s="42">
        <v>39376</v>
      </c>
      <c r="H1604" s="109" t="s">
        <v>10470</v>
      </c>
      <c r="I1604" s="109" t="s">
        <v>1479</v>
      </c>
      <c r="J1604" s="109" t="s">
        <v>152</v>
      </c>
      <c r="K1604" s="98" t="s">
        <v>1480</v>
      </c>
      <c r="L1604" s="109" t="s">
        <v>1481</v>
      </c>
      <c r="M1604" s="109" t="s">
        <v>5201</v>
      </c>
      <c r="N1604" s="109" t="s">
        <v>32</v>
      </c>
      <c r="O1604" s="109" t="s">
        <v>10471</v>
      </c>
      <c r="P1604" s="109" t="s">
        <v>760</v>
      </c>
      <c r="Q1604" s="109" t="s">
        <v>10472</v>
      </c>
      <c r="R1604" s="109" t="s">
        <v>80</v>
      </c>
      <c r="S1604" s="122" t="s">
        <v>5119</v>
      </c>
      <c r="T1604" s="31"/>
      <c r="U1604" s="109" t="str">
        <f t="shared" si="25"/>
        <v>39376: In an early Sunday morning road rage incident in east Harlem, Tirado gestured to another driver as if he had a gun, and taunted the other driver about his new Ruger. The other driver was an off-duty NYPD officer who shot Tirado dead in response. The officer fled the scene and didn't come forward for 19 hours. Despite his behavior no criminal charges were pressed. http://www.nydailynews.com/news/fled-road-rage-killing-won-face-rap-article-1.347503</v>
      </c>
      <c r="V1604" s="109"/>
      <c r="W1604" s="109">
        <v>2609.1</v>
      </c>
      <c r="X1604" s="109"/>
      <c r="Y1604" s="109"/>
      <c r="Z1604" s="109"/>
      <c r="AA1604" s="109"/>
      <c r="AB1604" s="109"/>
      <c r="AC1604" s="113"/>
      <c r="AD1604" s="29"/>
      <c r="AE1604" s="29"/>
      <c r="AF1604" s="29"/>
      <c r="AG1604" s="65"/>
    </row>
    <row r="1605" spans="1:33" ht="12">
      <c r="A1605" s="30">
        <v>41936</v>
      </c>
      <c r="B1605" s="109" t="s">
        <v>10473</v>
      </c>
      <c r="C1605" s="121">
        <v>39</v>
      </c>
      <c r="D1605" s="109" t="s">
        <v>23</v>
      </c>
      <c r="E1605" s="109" t="s">
        <v>24</v>
      </c>
      <c r="F1605" s="109" t="s">
        <v>10474</v>
      </c>
      <c r="G1605" s="42">
        <v>41778</v>
      </c>
      <c r="H1605" s="109" t="s">
        <v>10475</v>
      </c>
      <c r="I1605" s="109" t="s">
        <v>151</v>
      </c>
      <c r="J1605" s="109" t="s">
        <v>152</v>
      </c>
      <c r="K1605" s="98" t="s">
        <v>153</v>
      </c>
      <c r="L1605" s="109" t="s">
        <v>1481</v>
      </c>
      <c r="M1605" s="109" t="s">
        <v>313</v>
      </c>
      <c r="N1605" s="109" t="s">
        <v>32</v>
      </c>
      <c r="O1605" s="109" t="s">
        <v>10476</v>
      </c>
      <c r="P1605" s="109" t="s">
        <v>760</v>
      </c>
      <c r="Q1605" s="109" t="s">
        <v>10477</v>
      </c>
      <c r="R1605" s="109" t="s">
        <v>219</v>
      </c>
      <c r="S1605" s="122" t="s">
        <v>769</v>
      </c>
      <c r="T1605" s="31"/>
      <c r="U1605" s="109" t="str">
        <f t="shared" si="25"/>
        <v>41778: Broadie stabbed his girlfriend with scissors. Officers told Broadie to drop the scissors, but he lunged at the officers instead. Officers then shot and killed Broadie. http://www.nydailynews.com/new-york/nyc-crime/man-shot-killed-cops-identified-article-1.1797801</v>
      </c>
      <c r="V1605" s="109"/>
      <c r="W1605" s="109">
        <v>2610.1</v>
      </c>
      <c r="X1605" s="109"/>
      <c r="Y1605" s="109"/>
      <c r="Z1605" s="109"/>
      <c r="AA1605" s="109"/>
      <c r="AB1605" s="109"/>
      <c r="AC1605" s="113"/>
      <c r="AD1605" s="29"/>
      <c r="AE1605" s="29"/>
      <c r="AF1605" s="29"/>
      <c r="AG1605" s="65"/>
    </row>
    <row r="1606" spans="1:33" ht="12">
      <c r="A1606" s="30">
        <v>41936</v>
      </c>
      <c r="B1606" s="109" t="s">
        <v>10478</v>
      </c>
      <c r="C1606" s="121">
        <v>22</v>
      </c>
      <c r="D1606" s="109" t="s">
        <v>23</v>
      </c>
      <c r="E1606" s="109" t="s">
        <v>82</v>
      </c>
      <c r="F1606" s="109"/>
      <c r="G1606" s="42">
        <v>40245</v>
      </c>
      <c r="H1606" s="109" t="s">
        <v>10479</v>
      </c>
      <c r="I1606" s="109" t="s">
        <v>151</v>
      </c>
      <c r="J1606" s="109" t="s">
        <v>152</v>
      </c>
      <c r="K1606" s="98" t="s">
        <v>10480</v>
      </c>
      <c r="L1606" s="109" t="s">
        <v>154</v>
      </c>
      <c r="M1606" s="109" t="s">
        <v>5201</v>
      </c>
      <c r="N1606" s="109" t="s">
        <v>32</v>
      </c>
      <c r="O1606" s="109" t="s">
        <v>10481</v>
      </c>
      <c r="P1606" s="109" t="s">
        <v>760</v>
      </c>
      <c r="Q1606" s="109" t="s">
        <v>10482</v>
      </c>
      <c r="R1606" s="109" t="s">
        <v>80</v>
      </c>
      <c r="S1606" s="122" t="s">
        <v>5119</v>
      </c>
      <c r="T1606" s="31"/>
      <c r="U1606" s="109" t="str">
        <f t="shared" si="25"/>
        <v>40245: Police responded to a "man with a gun" call to discover D'Amato on a schoolyard playground waving a toy gun. He'd pointed it at two adults; no children were around. D'Amato leveled the toy at officers as soon as they arrived. He was duly shot to death. http://www.nytimes.com/2010/03/09/nyregion/09shoot.html?_r=0</v>
      </c>
      <c r="V1606" s="109"/>
      <c r="W1606" s="109">
        <v>2611.1</v>
      </c>
      <c r="X1606" s="109"/>
      <c r="Y1606" s="109"/>
      <c r="Z1606" s="109"/>
      <c r="AA1606" s="109"/>
      <c r="AB1606" s="109"/>
      <c r="AC1606" s="113"/>
      <c r="AD1606" s="29"/>
      <c r="AE1606" s="29"/>
      <c r="AF1606" s="29"/>
      <c r="AG1606" s="65"/>
    </row>
    <row r="1607" spans="1:33" ht="12">
      <c r="A1607" s="30">
        <v>41936</v>
      </c>
      <c r="B1607" s="109" t="s">
        <v>10483</v>
      </c>
      <c r="C1607" s="121">
        <v>43</v>
      </c>
      <c r="D1607" s="109" t="s">
        <v>23</v>
      </c>
      <c r="E1607" s="109" t="s">
        <v>24</v>
      </c>
      <c r="F1607" s="109" t="s">
        <v>10484</v>
      </c>
      <c r="G1607" s="42">
        <v>40132</v>
      </c>
      <c r="H1607" s="109" t="s">
        <v>10485</v>
      </c>
      <c r="I1607" s="109" t="s">
        <v>151</v>
      </c>
      <c r="J1607" s="109" t="s">
        <v>152</v>
      </c>
      <c r="K1607" s="98" t="s">
        <v>7508</v>
      </c>
      <c r="L1607" s="109" t="s">
        <v>154</v>
      </c>
      <c r="M1607" s="109" t="s">
        <v>5201</v>
      </c>
      <c r="N1607" s="109" t="s">
        <v>32</v>
      </c>
      <c r="O1607" s="109" t="s">
        <v>10486</v>
      </c>
      <c r="P1607" s="109" t="s">
        <v>760</v>
      </c>
      <c r="Q1607" s="109" t="s">
        <v>10487</v>
      </c>
      <c r="R1607" s="109" t="s">
        <v>80</v>
      </c>
      <c r="S1607" s="122" t="s">
        <v>5119</v>
      </c>
      <c r="T1607" s="31"/>
      <c r="U1607" s="109" t="str">
        <f t="shared" si="25"/>
        <v>40132: White was a security guard in a nightclub and was shot by NYPD in a 3 a.m. melee as he levelled a weapon towards them. Officers also wounded another man at the scene. With the police in plainsclothes and in chaotic loud conditions, questions arose about how they could have identified themselves. http://www.nytimes.com/2009/11/16/nyregion/16shoot.html?_r=0</v>
      </c>
      <c r="V1607" s="109"/>
      <c r="W1607" s="109">
        <v>2612.1</v>
      </c>
      <c r="X1607" s="109"/>
      <c r="Y1607" s="109"/>
      <c r="Z1607" s="109"/>
      <c r="AA1607" s="109"/>
      <c r="AB1607" s="109"/>
      <c r="AC1607" s="113"/>
      <c r="AD1607" s="29"/>
      <c r="AE1607" s="29"/>
      <c r="AF1607" s="29"/>
      <c r="AG1607" s="65"/>
    </row>
    <row r="1608" spans="1:33" ht="12">
      <c r="A1608" s="30">
        <v>41936</v>
      </c>
      <c r="B1608" s="109" t="s">
        <v>10488</v>
      </c>
      <c r="C1608" s="121">
        <v>25</v>
      </c>
      <c r="D1608" s="109" t="s">
        <v>23</v>
      </c>
      <c r="E1608" s="109" t="s">
        <v>82</v>
      </c>
      <c r="F1608" s="109"/>
      <c r="G1608" s="42">
        <v>40157</v>
      </c>
      <c r="H1608" s="109" t="s">
        <v>10489</v>
      </c>
      <c r="I1608" s="109" t="s">
        <v>1479</v>
      </c>
      <c r="J1608" s="109" t="s">
        <v>152</v>
      </c>
      <c r="K1608" s="98" t="s">
        <v>9640</v>
      </c>
      <c r="L1608" s="109" t="s">
        <v>1481</v>
      </c>
      <c r="M1608" s="109" t="s">
        <v>5201</v>
      </c>
      <c r="N1608" s="109" t="s">
        <v>32</v>
      </c>
      <c r="O1608" s="109" t="s">
        <v>10490</v>
      </c>
      <c r="P1608" s="109" t="s">
        <v>760</v>
      </c>
      <c r="Q1608" s="109" t="s">
        <v>10491</v>
      </c>
      <c r="R1608" s="109" t="s">
        <v>80</v>
      </c>
      <c r="S1608" s="122" t="s">
        <v>5119</v>
      </c>
      <c r="T1608" s="31"/>
      <c r="U1608" s="109" t="str">
        <f t="shared" si="25"/>
        <v>40157: Martinez stood in Times Square hawking CDs and DVDs to tourists. When approached and asked for his license, Martinez bolted then made a stand at the entrance of the Marriott Marquis hotel and, in a noontime crowd, exchanged fire with an NYPD officer. The officer was seriously injured. Martinez was shot to death. http://www.nydailynews.com/news/crime/marriott-marquis-times-square-shooting-kills-armed-street-peddler-parking-lot-article-1.433133</v>
      </c>
      <c r="V1608" s="109"/>
      <c r="W1608" s="109">
        <v>2613.1</v>
      </c>
      <c r="X1608" s="109"/>
      <c r="Y1608" s="109"/>
      <c r="Z1608" s="109"/>
      <c r="AA1608" s="109"/>
      <c r="AB1608" s="109"/>
      <c r="AC1608" s="113"/>
      <c r="AD1608" s="29"/>
      <c r="AE1608" s="29"/>
      <c r="AF1608" s="29"/>
      <c r="AG1608" s="65"/>
    </row>
    <row r="1609" spans="1:33" ht="12">
      <c r="A1609" s="30">
        <v>41936</v>
      </c>
      <c r="B1609" s="109" t="s">
        <v>10492</v>
      </c>
      <c r="C1609" s="121">
        <v>30</v>
      </c>
      <c r="D1609" s="109" t="s">
        <v>23</v>
      </c>
      <c r="E1609" s="109" t="s">
        <v>40</v>
      </c>
      <c r="F1609" s="109" t="s">
        <v>10493</v>
      </c>
      <c r="G1609" s="42">
        <v>41776</v>
      </c>
      <c r="H1609" s="109" t="s">
        <v>10494</v>
      </c>
      <c r="I1609" s="109" t="s">
        <v>10495</v>
      </c>
      <c r="J1609" s="109" t="s">
        <v>104</v>
      </c>
      <c r="K1609" s="98" t="s">
        <v>10496</v>
      </c>
      <c r="L1609" s="109" t="s">
        <v>10497</v>
      </c>
      <c r="M1609" s="109" t="s">
        <v>10498</v>
      </c>
      <c r="N1609" s="109" t="s">
        <v>32</v>
      </c>
      <c r="O1609" s="109" t="s">
        <v>10499</v>
      </c>
      <c r="P1609" s="109" t="s">
        <v>760</v>
      </c>
      <c r="Q1609" s="109" t="s">
        <v>10500</v>
      </c>
      <c r="R1609" s="109" t="s">
        <v>80</v>
      </c>
      <c r="S1609" s="122" t="s">
        <v>769</v>
      </c>
      <c r="T1609" s="31"/>
      <c r="U1609" s="109" t="str">
        <f t="shared" si="25"/>
        <v>41776: Jameson was wearing a mask and intruded in a acquaintance's home. Deputies arrived and shot and killed Jameson after a short fight. http://www.wsaw.com/home/headlines/Large-Law-Enforcement-Presence-in-Plover--259665791.html</v>
      </c>
      <c r="V1609" s="109"/>
      <c r="W1609" s="109">
        <v>2614.1</v>
      </c>
      <c r="X1609" s="109"/>
      <c r="Y1609" s="109"/>
      <c r="Z1609" s="109"/>
      <c r="AA1609" s="109"/>
      <c r="AB1609" s="109"/>
      <c r="AC1609" s="113"/>
      <c r="AD1609" s="29"/>
      <c r="AE1609" s="29"/>
      <c r="AF1609" s="29"/>
      <c r="AG1609" s="65"/>
    </row>
    <row r="1610" spans="1:33" ht="12">
      <c r="A1610" s="30">
        <v>41940</v>
      </c>
      <c r="B1610" s="109" t="s">
        <v>10501</v>
      </c>
      <c r="C1610" s="121">
        <v>26</v>
      </c>
      <c r="D1610" s="109" t="s">
        <v>23</v>
      </c>
      <c r="E1610" s="109" t="s">
        <v>173</v>
      </c>
      <c r="F1610" s="109"/>
      <c r="G1610" s="42">
        <v>41789</v>
      </c>
      <c r="H1610" s="109" t="s">
        <v>10502</v>
      </c>
      <c r="I1610" s="109" t="s">
        <v>10503</v>
      </c>
      <c r="J1610" s="109" t="s">
        <v>85</v>
      </c>
      <c r="K1610" s="98" t="s">
        <v>10504</v>
      </c>
      <c r="L1610" s="109" t="s">
        <v>10505</v>
      </c>
      <c r="M1610" s="109" t="s">
        <v>10506</v>
      </c>
      <c r="N1610" s="109" t="s">
        <v>32</v>
      </c>
      <c r="O1610" s="109" t="s">
        <v>10507</v>
      </c>
      <c r="P1610" s="109" t="s">
        <v>323</v>
      </c>
      <c r="Q1610" s="109" t="s">
        <v>10508</v>
      </c>
      <c r="R1610" s="109" t="s">
        <v>80</v>
      </c>
      <c r="S1610" s="122" t="s">
        <v>5792</v>
      </c>
      <c r="T1610" s="31"/>
      <c r="U1610" s="109" t="str">
        <f t="shared" si="25"/>
        <v>41789: Police responding to an early morning 911 call from a convenience store found an armed Jimenez holding a woman hostage nearby the store. After allegedly pointing his handgun at the woman several times, police shot Jimenez to protect the hostage, who was not injured. http://www.dailydemocrat.com/breakingnews/ci_25873770/woodland-police-not-releasing-any-new-information-officer</v>
      </c>
      <c r="V1610" s="109"/>
      <c r="W1610" s="109">
        <v>2615.1</v>
      </c>
      <c r="X1610" s="109"/>
      <c r="Y1610" s="109"/>
      <c r="Z1610" s="109"/>
      <c r="AA1610" s="109"/>
      <c r="AB1610" s="109"/>
      <c r="AC1610" s="113"/>
      <c r="AD1610" s="29"/>
      <c r="AE1610" s="29"/>
      <c r="AF1610" s="29"/>
      <c r="AG1610" s="65"/>
    </row>
    <row r="1611" spans="1:33" ht="12">
      <c r="A1611" s="30">
        <v>41940</v>
      </c>
      <c r="B1611" s="109" t="s">
        <v>10509</v>
      </c>
      <c r="C1611" s="121">
        <v>54</v>
      </c>
      <c r="D1611" s="109" t="s">
        <v>23</v>
      </c>
      <c r="E1611" s="109" t="s">
        <v>82</v>
      </c>
      <c r="F1611" s="109"/>
      <c r="G1611" s="42">
        <v>41787</v>
      </c>
      <c r="H1611" s="109" t="s">
        <v>10510</v>
      </c>
      <c r="I1611" s="109" t="s">
        <v>10511</v>
      </c>
      <c r="J1611" s="109" t="s">
        <v>439</v>
      </c>
      <c r="K1611" s="98" t="s">
        <v>10512</v>
      </c>
      <c r="L1611" s="109" t="s">
        <v>2313</v>
      </c>
      <c r="M1611" s="109" t="s">
        <v>10513</v>
      </c>
      <c r="N1611" s="109" t="s">
        <v>32</v>
      </c>
      <c r="O1611" s="109" t="s">
        <v>10514</v>
      </c>
      <c r="P1611" s="109" t="s">
        <v>760</v>
      </c>
      <c r="Q1611" s="109" t="s">
        <v>10515</v>
      </c>
      <c r="R1611" s="109" t="s">
        <v>80</v>
      </c>
      <c r="S1611" s="122" t="s">
        <v>5792</v>
      </c>
      <c r="T1611" s="31"/>
      <c r="U1611" s="109" t="str">
        <f t="shared" si="25"/>
        <v>41787: 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 http://www.dailystarjournal.com/news/local/article_1dd8ae98-7454-5370-8fe7-d4af92101eb6.html</v>
      </c>
      <c r="V1611" s="109"/>
      <c r="W1611" s="109">
        <v>2616.1</v>
      </c>
      <c r="X1611" s="109"/>
      <c r="Y1611" s="109"/>
      <c r="Z1611" s="109"/>
      <c r="AA1611" s="109"/>
      <c r="AB1611" s="109"/>
      <c r="AC1611" s="113"/>
      <c r="AD1611" s="29"/>
      <c r="AE1611" s="29"/>
      <c r="AF1611" s="29"/>
      <c r="AG1611" s="65"/>
    </row>
    <row r="1612" spans="1:33" ht="12">
      <c r="A1612" s="30">
        <v>41940</v>
      </c>
      <c r="B1612" s="109" t="s">
        <v>10516</v>
      </c>
      <c r="C1612" s="121">
        <v>68</v>
      </c>
      <c r="D1612" s="109" t="s">
        <v>23</v>
      </c>
      <c r="E1612" s="109" t="s">
        <v>82</v>
      </c>
      <c r="F1612" s="109"/>
      <c r="G1612" s="42">
        <v>41494</v>
      </c>
      <c r="H1612" s="109" t="s">
        <v>10517</v>
      </c>
      <c r="I1612" s="109" t="s">
        <v>10518</v>
      </c>
      <c r="J1612" s="109" t="s">
        <v>85</v>
      </c>
      <c r="K1612" s="98" t="s">
        <v>10519</v>
      </c>
      <c r="L1612" s="109" t="s">
        <v>3611</v>
      </c>
      <c r="M1612" s="109" t="s">
        <v>10520</v>
      </c>
      <c r="N1612" s="109" t="s">
        <v>32</v>
      </c>
      <c r="O1612" s="109" t="s">
        <v>10521</v>
      </c>
      <c r="P1612" s="109" t="s">
        <v>58</v>
      </c>
      <c r="Q1612" s="109" t="s">
        <v>10522</v>
      </c>
      <c r="R1612" s="109" t="s">
        <v>80</v>
      </c>
      <c r="S1612" s="122" t="s">
        <v>5119</v>
      </c>
      <c r="T1612" s="31"/>
      <c r="U1612" s="109" t="str">
        <f t="shared" si="25"/>
        <v>41494: SWAT officers called to the scene by Nehez himself found him with a knife actively threatening them. He and his wife were going through a painful divorce with prior police complaints. Officers shot Nehez to death and found his wife inside strangled to death. http://www.mercurynews.com/ci_23852008/sunnyvale-woman-found-dead-inside-home-is-identified</v>
      </c>
      <c r="V1612" s="109"/>
      <c r="W1612" s="109">
        <v>2617.1</v>
      </c>
      <c r="X1612" s="109"/>
      <c r="Y1612" s="109"/>
      <c r="Z1612" s="109"/>
      <c r="AA1612" s="109"/>
      <c r="AB1612" s="109"/>
      <c r="AC1612" s="113"/>
      <c r="AD1612" s="29"/>
      <c r="AE1612" s="29"/>
      <c r="AF1612" s="29"/>
      <c r="AG1612" s="65"/>
    </row>
    <row r="1613" spans="1:33" ht="12">
      <c r="A1613" s="30">
        <v>41940</v>
      </c>
      <c r="B1613" s="109" t="s">
        <v>10523</v>
      </c>
      <c r="C1613" s="121">
        <v>50</v>
      </c>
      <c r="D1613" s="109" t="s">
        <v>23</v>
      </c>
      <c r="E1613" s="109" t="s">
        <v>82</v>
      </c>
      <c r="F1613" s="109" t="s">
        <v>10524</v>
      </c>
      <c r="G1613" s="42">
        <v>41618</v>
      </c>
      <c r="H1613" s="109" t="s">
        <v>5561</v>
      </c>
      <c r="I1613" s="109" t="s">
        <v>5220</v>
      </c>
      <c r="J1613" s="109" t="s">
        <v>28</v>
      </c>
      <c r="K1613" s="98" t="s">
        <v>5562</v>
      </c>
      <c r="L1613" s="109" t="s">
        <v>30</v>
      </c>
      <c r="M1613" s="109" t="s">
        <v>5222</v>
      </c>
      <c r="N1613" s="109" t="s">
        <v>32</v>
      </c>
      <c r="O1613" s="109" t="s">
        <v>10525</v>
      </c>
      <c r="P1613" s="109" t="s">
        <v>760</v>
      </c>
      <c r="Q1613" s="109" t="s">
        <v>5565</v>
      </c>
      <c r="R1613" s="109" t="s">
        <v>80</v>
      </c>
      <c r="S1613" s="122" t="s">
        <v>5119</v>
      </c>
      <c r="T1613" s="31"/>
      <c r="U1613" s="109" t="str">
        <f t="shared" si="25"/>
        <v>41618: 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 http://miami.cbslocal.com/2014/05/06/police-shooting-frenzy-raises-concerns/</v>
      </c>
      <c r="V1613" s="109"/>
      <c r="W1613" s="109">
        <v>2618.1</v>
      </c>
      <c r="X1613" s="109"/>
      <c r="Y1613" s="109"/>
      <c r="Z1613" s="109"/>
      <c r="AA1613" s="109"/>
      <c r="AB1613" s="109"/>
      <c r="AC1613" s="113"/>
      <c r="AD1613" s="29"/>
      <c r="AE1613" s="29"/>
      <c r="AF1613" s="29"/>
      <c r="AG1613" s="65"/>
    </row>
    <row r="1614" spans="1:33" ht="12">
      <c r="A1614" s="30">
        <v>41940</v>
      </c>
      <c r="B1614" s="109" t="s">
        <v>10526</v>
      </c>
      <c r="C1614" s="121">
        <v>20</v>
      </c>
      <c r="D1614" s="109" t="s">
        <v>23</v>
      </c>
      <c r="E1614" s="109" t="s">
        <v>82</v>
      </c>
      <c r="F1614" s="109"/>
      <c r="G1614" s="42">
        <v>40932</v>
      </c>
      <c r="H1614" s="109" t="s">
        <v>10527</v>
      </c>
      <c r="I1614" s="109" t="s">
        <v>10528</v>
      </c>
      <c r="J1614" s="109" t="s">
        <v>250</v>
      </c>
      <c r="K1614" s="98" t="s">
        <v>10529</v>
      </c>
      <c r="L1614" s="109" t="s">
        <v>249</v>
      </c>
      <c r="M1614" s="109" t="s">
        <v>252</v>
      </c>
      <c r="N1614" s="109" t="s">
        <v>314</v>
      </c>
      <c r="O1614" s="109" t="s">
        <v>10530</v>
      </c>
      <c r="P1614" s="109" t="s">
        <v>760</v>
      </c>
      <c r="Q1614" s="109" t="s">
        <v>10531</v>
      </c>
      <c r="R1614" s="109" t="s">
        <v>80</v>
      </c>
      <c r="S1614" s="122" t="s">
        <v>5119</v>
      </c>
      <c r="T1614" s="31"/>
      <c r="U1614" s="109" t="str">
        <f t="shared" si="25"/>
        <v>40932: McCoy and another man in a stolen Accord, both suspects in a string of local burglaries, were chased by police at high speed down rural Maryland roads. The men struck two other vehicles. McCoy died of his injuries, the other suspect went to jail, and the other vehicles' occupants suffered minor injuries. http://articles.baltimoresun.com/2012-01-25/news/bs-md-co-burglary-crash-20120125_1_burglary-honda-accord-police</v>
      </c>
      <c r="V1614" s="109"/>
      <c r="W1614" s="109">
        <v>2619.1</v>
      </c>
      <c r="X1614" s="109"/>
      <c r="Y1614" s="109"/>
      <c r="Z1614" s="109"/>
      <c r="AA1614" s="109"/>
      <c r="AB1614" s="109"/>
      <c r="AC1614" s="113"/>
      <c r="AD1614" s="29"/>
      <c r="AE1614" s="29"/>
      <c r="AF1614" s="29"/>
      <c r="AG1614" s="65"/>
    </row>
    <row r="1615" spans="1:33" ht="12">
      <c r="A1615" s="30">
        <v>41940</v>
      </c>
      <c r="B1615" s="109" t="s">
        <v>10532</v>
      </c>
      <c r="C1615" s="121">
        <v>33</v>
      </c>
      <c r="D1615" s="109" t="s">
        <v>23</v>
      </c>
      <c r="E1615" s="109" t="s">
        <v>82</v>
      </c>
      <c r="F1615" s="109"/>
      <c r="G1615" s="42">
        <v>41816</v>
      </c>
      <c r="H1615" s="109" t="s">
        <v>10533</v>
      </c>
      <c r="I1615" s="109" t="s">
        <v>671</v>
      </c>
      <c r="J1615" s="109" t="s">
        <v>213</v>
      </c>
      <c r="K1615" s="98" t="s">
        <v>6100</v>
      </c>
      <c r="L1615" s="109" t="s">
        <v>671</v>
      </c>
      <c r="M1615" s="109" t="s">
        <v>6101</v>
      </c>
      <c r="N1615" s="109" t="s">
        <v>32</v>
      </c>
      <c r="O1615" s="109" t="s">
        <v>10534</v>
      </c>
      <c r="P1615" s="109" t="s">
        <v>760</v>
      </c>
      <c r="Q1615" s="109" t="s">
        <v>10535</v>
      </c>
      <c r="R1615" s="109" t="s">
        <v>80</v>
      </c>
      <c r="S1615" s="122" t="s">
        <v>5119</v>
      </c>
      <c r="T1615" s="31"/>
      <c r="U1615" s="109" t="str">
        <f t="shared" si="25"/>
        <v>41816: Unresponsive to police attempts at conversation, Hodge had been walking in the neighborhood with a gun, shooting it, pointing it at others. He'd had frequent although relatively minor prior contacts with police. When he moved towards officers he was fatally shot. http://crimeblog.dallasnews.com/2014/06/one-suspect-dead-in-officer-involved-shooting.html/</v>
      </c>
      <c r="V1615" s="109"/>
      <c r="W1615" s="109">
        <v>2620.1</v>
      </c>
      <c r="X1615" s="109"/>
      <c r="Y1615" s="109"/>
      <c r="Z1615" s="109"/>
      <c r="AA1615" s="109"/>
      <c r="AB1615" s="109"/>
      <c r="AC1615" s="113"/>
      <c r="AD1615" s="29"/>
      <c r="AE1615" s="29"/>
      <c r="AF1615" s="29"/>
      <c r="AG1615" s="65"/>
    </row>
    <row r="1616" spans="1:33" ht="12">
      <c r="A1616" s="30">
        <v>41940</v>
      </c>
      <c r="B1616" s="109" t="s">
        <v>10536</v>
      </c>
      <c r="C1616" s="121">
        <v>80</v>
      </c>
      <c r="D1616" s="109" t="s">
        <v>23</v>
      </c>
      <c r="E1616" s="109" t="s">
        <v>40</v>
      </c>
      <c r="F1616" s="109" t="s">
        <v>10537</v>
      </c>
      <c r="G1616" s="42">
        <v>41814</v>
      </c>
      <c r="H1616" s="109" t="s">
        <v>10538</v>
      </c>
      <c r="I1616" s="109" t="s">
        <v>10539</v>
      </c>
      <c r="J1616" s="109" t="s">
        <v>213</v>
      </c>
      <c r="K1616" s="98" t="s">
        <v>10540</v>
      </c>
      <c r="L1616" s="109" t="s">
        <v>491</v>
      </c>
      <c r="M1616" s="109" t="s">
        <v>10541</v>
      </c>
      <c r="N1616" s="109" t="s">
        <v>32</v>
      </c>
      <c r="O1616" s="109" t="s">
        <v>10542</v>
      </c>
      <c r="P1616" s="109" t="s">
        <v>58</v>
      </c>
      <c r="Q1616" s="109" t="s">
        <v>10543</v>
      </c>
      <c r="R1616" s="109" t="s">
        <v>80</v>
      </c>
      <c r="S1616" s="122" t="s">
        <v>5119</v>
      </c>
      <c r="T1616" s="31"/>
      <c r="U1616" s="109" t="str">
        <f t="shared" si="25"/>
        <v>41814: 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 http://www.12newsnow.com/story/25930868/family-of-elderly-man-shot-and-killed-by-beaumont-police-officer-demands-third-party-investigation</v>
      </c>
      <c r="V1616" s="109"/>
      <c r="W1616" s="109">
        <v>2622.1</v>
      </c>
      <c r="X1616" s="109"/>
      <c r="Y1616" s="109"/>
      <c r="Z1616" s="109"/>
      <c r="AA1616" s="109"/>
      <c r="AB1616" s="109"/>
      <c r="AC1616" s="113"/>
      <c r="AD1616" s="29"/>
      <c r="AE1616" s="29"/>
      <c r="AF1616" s="29"/>
      <c r="AG1616" s="65"/>
    </row>
    <row r="1617" spans="1:33" ht="12">
      <c r="A1617" s="30">
        <v>41940</v>
      </c>
      <c r="B1617" s="109" t="s">
        <v>10544</v>
      </c>
      <c r="C1617" s="121">
        <v>41</v>
      </c>
      <c r="D1617" s="109" t="s">
        <v>23</v>
      </c>
      <c r="E1617" s="109" t="s">
        <v>24</v>
      </c>
      <c r="F1617" s="109" t="s">
        <v>10545</v>
      </c>
      <c r="G1617" s="42">
        <v>39035</v>
      </c>
      <c r="H1617" s="109" t="s">
        <v>10546</v>
      </c>
      <c r="I1617" s="109" t="s">
        <v>10547</v>
      </c>
      <c r="J1617" s="109" t="s">
        <v>166</v>
      </c>
      <c r="K1617" s="98" t="s">
        <v>10548</v>
      </c>
      <c r="L1617" s="109" t="s">
        <v>10549</v>
      </c>
      <c r="M1617" s="109" t="s">
        <v>10550</v>
      </c>
      <c r="N1617" s="109" t="s">
        <v>262</v>
      </c>
      <c r="O1617" s="109" t="s">
        <v>10551</v>
      </c>
      <c r="P1617" s="109" t="s">
        <v>760</v>
      </c>
      <c r="Q1617" s="109" t="s">
        <v>10552</v>
      </c>
      <c r="R1617" s="109" t="s">
        <v>80</v>
      </c>
      <c r="S1617" s="122" t="s">
        <v>5119</v>
      </c>
      <c r="T1617" s="31"/>
      <c r="U1617" s="109" t="str">
        <f t="shared" si="25"/>
        <v>39035: Unarmed Faulkner was pepper-sprayed and tasered for being uncooperative as county officers attempted to break up a late-afternoon fight on the lawn of a rural residence in the southeastern part of the county. Eventually 8 to 10 officers were involved in trying to subdue Faulkner, who was apparently tasered after he was cuffed and down. He died shortly afterward. http://www.desototimes.com/articles/2009/03/03/news/doc49ac6d4d8aec4903101042.txt</v>
      </c>
      <c r="V1617" s="109"/>
      <c r="W1617" s="109">
        <v>2623.1</v>
      </c>
      <c r="X1617" s="109"/>
      <c r="Y1617" s="109"/>
      <c r="Z1617" s="109"/>
      <c r="AA1617" s="109"/>
      <c r="AB1617" s="109"/>
      <c r="AC1617" s="113"/>
      <c r="AD1617" s="29"/>
      <c r="AE1617" s="29"/>
      <c r="AF1617" s="29"/>
      <c r="AG1617" s="65"/>
    </row>
    <row r="1618" spans="1:33" ht="12">
      <c r="A1618" s="30">
        <v>41940</v>
      </c>
      <c r="B1618" s="109" t="s">
        <v>10553</v>
      </c>
      <c r="C1618" s="121">
        <v>32</v>
      </c>
      <c r="D1618" s="109" t="s">
        <v>23</v>
      </c>
      <c r="E1618" s="109" t="s">
        <v>82</v>
      </c>
      <c r="F1618" s="109"/>
      <c r="G1618" s="42">
        <v>41850</v>
      </c>
      <c r="H1618" s="109" t="s">
        <v>10554</v>
      </c>
      <c r="I1618" s="109" t="s">
        <v>10555</v>
      </c>
      <c r="J1618" s="109" t="s">
        <v>1084</v>
      </c>
      <c r="K1618" s="98" t="s">
        <v>10556</v>
      </c>
      <c r="L1618" s="109" t="s">
        <v>10555</v>
      </c>
      <c r="M1618" s="109" t="s">
        <v>10557</v>
      </c>
      <c r="N1618" s="109" t="s">
        <v>32</v>
      </c>
      <c r="O1618" s="109" t="s">
        <v>10558</v>
      </c>
      <c r="P1618" s="109" t="s">
        <v>58</v>
      </c>
      <c r="Q1618" s="109" t="s">
        <v>10559</v>
      </c>
      <c r="R1618" s="109" t="s">
        <v>80</v>
      </c>
      <c r="S1618" s="122" t="s">
        <v>5119</v>
      </c>
      <c r="T1618" s="31"/>
      <c r="U1618" s="109" t="str">
        <f t="shared" si="25"/>
        <v>41850: 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 http://www.roanoke.com/news/crime/bedford_county/state-police-id-man-shot-by-bedford-county-deputy-sheriff/article_b9ed5463-3297-5b52-9cd2-d9ab3f1a764b.html</v>
      </c>
      <c r="V1618" s="109"/>
      <c r="W1618" s="109">
        <v>2624.1</v>
      </c>
      <c r="X1618" s="109"/>
      <c r="Y1618" s="109"/>
      <c r="Z1618" s="109"/>
      <c r="AA1618" s="109"/>
      <c r="AB1618" s="109"/>
      <c r="AC1618" s="113"/>
      <c r="AD1618" s="29"/>
      <c r="AE1618" s="29"/>
      <c r="AF1618" s="29"/>
      <c r="AG1618" s="65"/>
    </row>
    <row r="1619" spans="1:33" ht="12">
      <c r="A1619" s="30">
        <v>41940</v>
      </c>
      <c r="B1619" s="109" t="s">
        <v>10560</v>
      </c>
      <c r="C1619" s="121">
        <v>39</v>
      </c>
      <c r="D1619" s="109" t="s">
        <v>23</v>
      </c>
      <c r="E1619" s="109" t="s">
        <v>1728</v>
      </c>
      <c r="F1619" s="109"/>
      <c r="G1619" s="42">
        <v>38373</v>
      </c>
      <c r="H1619" s="109" t="s">
        <v>10561</v>
      </c>
      <c r="I1619" s="109" t="s">
        <v>327</v>
      </c>
      <c r="J1619" s="109" t="s">
        <v>328</v>
      </c>
      <c r="K1619" s="98" t="s">
        <v>10562</v>
      </c>
      <c r="L1619" s="109" t="s">
        <v>329</v>
      </c>
      <c r="M1619" s="109" t="s">
        <v>10563</v>
      </c>
      <c r="N1619" s="109" t="s">
        <v>32</v>
      </c>
      <c r="O1619" s="109" t="s">
        <v>10564</v>
      </c>
      <c r="P1619" s="109" t="s">
        <v>58</v>
      </c>
      <c r="Q1619" s="109" t="s">
        <v>10565</v>
      </c>
      <c r="R1619" s="109" t="s">
        <v>80</v>
      </c>
      <c r="S1619" s="122" t="s">
        <v>5119</v>
      </c>
      <c r="T1619" s="31"/>
      <c r="U1619" s="109" t="str">
        <f t="shared" si="25"/>
        <v>38373: Hwan Yu and Han Lee were sought as suspects in a violent home-invasion. Tracked to their second-floor apartment through a victim who recognized their car, officers first knocked then kicked the door down. Yu and Lee put up armed resistance, wounding two officers. The suspects were shot to death. http://articles.chicagotribune.com/2005-01-23/news/0501230299_1_home-invasion-warrant-chicago-police</v>
      </c>
      <c r="V1619" s="109"/>
      <c r="W1619" s="109">
        <v>2625.1</v>
      </c>
      <c r="X1619" s="109"/>
      <c r="Y1619" s="109"/>
      <c r="Z1619" s="109"/>
      <c r="AA1619" s="109"/>
      <c r="AB1619" s="109"/>
      <c r="AC1619" s="113"/>
      <c r="AD1619" s="29"/>
      <c r="AE1619" s="29"/>
      <c r="AF1619" s="29"/>
      <c r="AG1619" s="65"/>
    </row>
    <row r="1620" spans="1:33" ht="12">
      <c r="A1620" s="30">
        <v>41940</v>
      </c>
      <c r="B1620" s="109" t="s">
        <v>10566</v>
      </c>
      <c r="C1620" s="121">
        <v>43</v>
      </c>
      <c r="D1620" s="109" t="s">
        <v>23</v>
      </c>
      <c r="E1620" s="109" t="s">
        <v>1728</v>
      </c>
      <c r="F1620" s="109"/>
      <c r="G1620" s="42">
        <v>38373</v>
      </c>
      <c r="H1620" s="109" t="s">
        <v>10561</v>
      </c>
      <c r="I1620" s="109" t="s">
        <v>327</v>
      </c>
      <c r="J1620" s="109" t="s">
        <v>328</v>
      </c>
      <c r="K1620" s="98" t="s">
        <v>10562</v>
      </c>
      <c r="L1620" s="109" t="s">
        <v>329</v>
      </c>
      <c r="M1620" s="109" t="s">
        <v>10563</v>
      </c>
      <c r="N1620" s="109" t="s">
        <v>32</v>
      </c>
      <c r="O1620" s="109" t="s">
        <v>10564</v>
      </c>
      <c r="P1620" s="109" t="s">
        <v>58</v>
      </c>
      <c r="Q1620" s="109" t="s">
        <v>10565</v>
      </c>
      <c r="R1620" s="109" t="s">
        <v>80</v>
      </c>
      <c r="S1620" s="122" t="s">
        <v>5119</v>
      </c>
      <c r="T1620" s="31"/>
      <c r="U1620" s="109" t="str">
        <f t="shared" si="25"/>
        <v>38373: Hwan Yu and Han Lee were sought as suspects in a violent home-invasion. Tracked to their second-floor apartment through a victim who recognized their car, officers first knocked then kicked the door down. Yu and Lee put up armed resistance, wounding two officers. The suspects were shot to death. http://articles.chicagotribune.com/2005-01-23/news/0501230299_1_home-invasion-warrant-chicago-police</v>
      </c>
      <c r="V1620" s="109"/>
      <c r="W1620" s="109">
        <v>2626.1</v>
      </c>
      <c r="X1620" s="109"/>
      <c r="Y1620" s="109"/>
      <c r="Z1620" s="109"/>
      <c r="AA1620" s="109"/>
      <c r="AB1620" s="109"/>
      <c r="AC1620" s="113"/>
      <c r="AD1620" s="29"/>
      <c r="AE1620" s="29"/>
      <c r="AF1620" s="29"/>
      <c r="AG1620" s="65"/>
    </row>
    <row r="1621" spans="1:33" ht="12">
      <c r="A1621" s="30">
        <v>41941</v>
      </c>
      <c r="B1621" s="109" t="s">
        <v>10567</v>
      </c>
      <c r="C1621" s="121">
        <v>52</v>
      </c>
      <c r="D1621" s="109" t="s">
        <v>91</v>
      </c>
      <c r="E1621" s="109" t="s">
        <v>82</v>
      </c>
      <c r="F1621" s="109"/>
      <c r="G1621" s="42">
        <v>41792</v>
      </c>
      <c r="H1621" s="109" t="s">
        <v>10568</v>
      </c>
      <c r="I1621" s="109" t="s">
        <v>10569</v>
      </c>
      <c r="J1621" s="109" t="s">
        <v>2539</v>
      </c>
      <c r="K1621" s="98" t="s">
        <v>10570</v>
      </c>
      <c r="L1621" s="109" t="s">
        <v>10569</v>
      </c>
      <c r="M1621" s="109" t="s">
        <v>10571</v>
      </c>
      <c r="N1621" s="109" t="s">
        <v>32</v>
      </c>
      <c r="O1621" s="109" t="s">
        <v>10572</v>
      </c>
      <c r="P1621" s="109" t="s">
        <v>760</v>
      </c>
      <c r="Q1621" s="109" t="s">
        <v>10573</v>
      </c>
      <c r="R1621" s="109" t="s">
        <v>100</v>
      </c>
      <c r="S1621" s="122" t="s">
        <v>10574</v>
      </c>
      <c r="T1621" s="31"/>
      <c r="U1621" s="109" t="str">
        <f t="shared" si="25"/>
        <v>41792: McCollum called 911 call, requesting assistance because she was going to commit suicide. When police arrived on the scene, deputies saw McCollum with a handgun at the front door of her home. One the deputies shot McCollum. Emergency responders pronounced her dead at the scene. http://www.nbc26.tv/story/25669752/police-on-scene-of-shooting-in-aiken-county</v>
      </c>
      <c r="V1621" s="109"/>
      <c r="W1621" s="109">
        <v>2627.1</v>
      </c>
      <c r="X1621" s="109"/>
      <c r="Y1621" s="109"/>
      <c r="Z1621" s="109"/>
      <c r="AA1621" s="109"/>
      <c r="AB1621" s="109"/>
      <c r="AC1621" s="113"/>
      <c r="AD1621" s="29"/>
      <c r="AE1621" s="29"/>
      <c r="AF1621" s="29"/>
      <c r="AG1621" s="65"/>
    </row>
    <row r="1622" spans="1:33" ht="12">
      <c r="A1622" s="30">
        <v>41941</v>
      </c>
      <c r="B1622" s="109" t="s">
        <v>10575</v>
      </c>
      <c r="C1622" s="121">
        <v>49</v>
      </c>
      <c r="D1622" s="109" t="s">
        <v>23</v>
      </c>
      <c r="E1622" s="109" t="s">
        <v>40</v>
      </c>
      <c r="F1622" s="109" t="s">
        <v>10576</v>
      </c>
      <c r="G1622" s="42">
        <v>41789</v>
      </c>
      <c r="H1622" s="109" t="s">
        <v>10577</v>
      </c>
      <c r="I1622" s="109" t="s">
        <v>2502</v>
      </c>
      <c r="J1622" s="109" t="s">
        <v>85</v>
      </c>
      <c r="K1622" s="98" t="s">
        <v>10578</v>
      </c>
      <c r="L1622" s="109" t="s">
        <v>10016</v>
      </c>
      <c r="M1622" s="109" t="s">
        <v>10579</v>
      </c>
      <c r="N1622" s="109" t="s">
        <v>32</v>
      </c>
      <c r="O1622" s="109" t="s">
        <v>10580</v>
      </c>
      <c r="P1622" s="109" t="s">
        <v>760</v>
      </c>
      <c r="Q1622" s="109" t="s">
        <v>10581</v>
      </c>
      <c r="R1622" s="109" t="s">
        <v>36</v>
      </c>
      <c r="S1622" s="122" t="s">
        <v>769</v>
      </c>
      <c r="T1622" s="31"/>
      <c r="U1622" s="109" t="str">
        <f t="shared" si="25"/>
        <v>41789: Hiatt killed two women, when deputies arrived, they shot and killed Hiatt after he was aggressive towards deputies. http://abc30.com/news/motive-probed-in-murder-of-2-sisters-near-hilmar/90441/</v>
      </c>
      <c r="V1622" s="109"/>
      <c r="W1622" s="109">
        <v>2628.1</v>
      </c>
      <c r="X1622" s="109"/>
      <c r="Y1622" s="109"/>
      <c r="Z1622" s="109"/>
      <c r="AA1622" s="109"/>
      <c r="AB1622" s="109"/>
      <c r="AC1622" s="113"/>
      <c r="AD1622" s="29"/>
      <c r="AE1622" s="29"/>
      <c r="AF1622" s="29"/>
      <c r="AG1622" s="65"/>
    </row>
    <row r="1623" spans="1:33" ht="12">
      <c r="A1623" s="30">
        <v>41941</v>
      </c>
      <c r="B1623" s="109" t="s">
        <v>10582</v>
      </c>
      <c r="C1623" s="121">
        <v>34</v>
      </c>
      <c r="D1623" s="109" t="s">
        <v>23</v>
      </c>
      <c r="E1623" s="109" t="s">
        <v>24</v>
      </c>
      <c r="F1623" s="109" t="s">
        <v>10583</v>
      </c>
      <c r="G1623" s="42">
        <v>41792</v>
      </c>
      <c r="H1623" s="109" t="s">
        <v>10584</v>
      </c>
      <c r="I1623" s="109" t="s">
        <v>7131</v>
      </c>
      <c r="J1623" s="109" t="s">
        <v>143</v>
      </c>
      <c r="K1623" s="98" t="s">
        <v>7132</v>
      </c>
      <c r="L1623" s="109" t="s">
        <v>6187</v>
      </c>
      <c r="M1623" s="109" t="s">
        <v>10585</v>
      </c>
      <c r="N1623" s="109" t="s">
        <v>32</v>
      </c>
      <c r="O1623" s="109" t="s">
        <v>10586</v>
      </c>
      <c r="P1623" s="109" t="s">
        <v>58</v>
      </c>
      <c r="Q1623" s="109" t="s">
        <v>10587</v>
      </c>
      <c r="R1623" s="109" t="s">
        <v>80</v>
      </c>
      <c r="S1623" s="122" t="s">
        <v>769</v>
      </c>
      <c r="T1623" s="31"/>
      <c r="U1623" s="109" t="str">
        <f t="shared" si="25"/>
        <v>41792: McQueen is alleged to have shot at an officer. Police fired multiple rounds, killing McQueen at the scene. Investigations into the incident are ongoing. http://6abc.com/news/officer-released-from-hospital-suspect-dead-in-chester/89060/</v>
      </c>
      <c r="V1623" s="109"/>
      <c r="W1623" s="109">
        <v>2629.1</v>
      </c>
      <c r="X1623" s="109"/>
      <c r="Y1623" s="109"/>
      <c r="Z1623" s="109"/>
      <c r="AA1623" s="109"/>
      <c r="AB1623" s="109"/>
      <c r="AC1623" s="113"/>
      <c r="AD1623" s="29"/>
      <c r="AE1623" s="29"/>
      <c r="AF1623" s="29"/>
      <c r="AG1623" s="65"/>
    </row>
    <row r="1624" spans="1:33" ht="12">
      <c r="A1624" s="30">
        <v>41941</v>
      </c>
      <c r="B1624" s="109" t="s">
        <v>10588</v>
      </c>
      <c r="C1624" s="121">
        <v>52</v>
      </c>
      <c r="D1624" s="109" t="s">
        <v>23</v>
      </c>
      <c r="E1624" s="109" t="s">
        <v>82</v>
      </c>
      <c r="F1624" s="109"/>
      <c r="G1624" s="42">
        <v>41791</v>
      </c>
      <c r="H1624" s="109" t="s">
        <v>10589</v>
      </c>
      <c r="I1624" s="109" t="s">
        <v>5530</v>
      </c>
      <c r="J1624" s="109" t="s">
        <v>809</v>
      </c>
      <c r="K1624" s="98" t="s">
        <v>10590</v>
      </c>
      <c r="L1624" s="109" t="s">
        <v>1199</v>
      </c>
      <c r="M1624" s="109" t="s">
        <v>10591</v>
      </c>
      <c r="N1624" s="109" t="s">
        <v>32</v>
      </c>
      <c r="O1624" s="109" t="s">
        <v>10592</v>
      </c>
      <c r="P1624" s="109" t="s">
        <v>760</v>
      </c>
      <c r="Q1624" s="109" t="s">
        <v>10593</v>
      </c>
      <c r="R1624" s="109" t="s">
        <v>36</v>
      </c>
      <c r="S1624" s="122" t="s">
        <v>769</v>
      </c>
      <c r="T1624" s="31"/>
      <c r="U1624" s="109" t="str">
        <f t="shared" si="25"/>
        <v>41791: Kleinbeck reportedly had a gun with him on what may or may not have been his own property. Deputies and high way patrol engaged in a fight. Kleinbeck was shot and killed. http://cjonline.com/news/2014-06-02/man-killed-officer-involved-shooting</v>
      </c>
      <c r="V1624" s="109"/>
      <c r="W1624" s="109">
        <v>2630.1</v>
      </c>
      <c r="X1624" s="109"/>
      <c r="Y1624" s="109"/>
      <c r="Z1624" s="109"/>
      <c r="AA1624" s="109"/>
      <c r="AB1624" s="109"/>
      <c r="AC1624" s="113"/>
      <c r="AD1624" s="29"/>
      <c r="AE1624" s="29"/>
      <c r="AF1624" s="29"/>
      <c r="AG1624" s="65"/>
    </row>
    <row r="1625" spans="1:33" ht="12">
      <c r="A1625" s="30">
        <v>41941</v>
      </c>
      <c r="B1625" s="109" t="s">
        <v>10594</v>
      </c>
      <c r="C1625" s="121">
        <v>56</v>
      </c>
      <c r="D1625" s="109" t="s">
        <v>23</v>
      </c>
      <c r="E1625" s="109" t="s">
        <v>40</v>
      </c>
      <c r="F1625" s="109"/>
      <c r="G1625" s="42">
        <v>41794</v>
      </c>
      <c r="H1625" s="109" t="s">
        <v>10595</v>
      </c>
      <c r="I1625" s="109" t="s">
        <v>10596</v>
      </c>
      <c r="J1625" s="109" t="s">
        <v>809</v>
      </c>
      <c r="K1625" s="98" t="s">
        <v>10597</v>
      </c>
      <c r="L1625" s="109" t="s">
        <v>10596</v>
      </c>
      <c r="M1625" s="109" t="s">
        <v>10598</v>
      </c>
      <c r="N1625" s="109" t="s">
        <v>32</v>
      </c>
      <c r="O1625" s="109" t="s">
        <v>10599</v>
      </c>
      <c r="P1625" s="109" t="s">
        <v>760</v>
      </c>
      <c r="Q1625" s="109" t="s">
        <v>10600</v>
      </c>
      <c r="R1625" s="109" t="s">
        <v>36</v>
      </c>
      <c r="S1625" s="122" t="s">
        <v>769</v>
      </c>
      <c r="T1625" s="31"/>
      <c r="U1625" s="109" t="str">
        <f t="shared" si="25"/>
        <v>41794: Lloyd charged at an officer. The officer then shot and killed Lloyd. http://www.kansas.com/news/article1145227.html</v>
      </c>
      <c r="V1625" s="109"/>
      <c r="W1625" s="109">
        <v>2631.1</v>
      </c>
      <c r="X1625" s="109"/>
      <c r="Y1625" s="109"/>
      <c r="Z1625" s="109"/>
      <c r="AA1625" s="109"/>
      <c r="AB1625" s="109"/>
      <c r="AC1625" s="113"/>
      <c r="AD1625" s="29"/>
      <c r="AE1625" s="29"/>
      <c r="AF1625" s="29"/>
      <c r="AG1625" s="65"/>
    </row>
    <row r="1626" spans="1:33" ht="12">
      <c r="A1626" s="30">
        <v>41941</v>
      </c>
      <c r="B1626" s="109" t="s">
        <v>10601</v>
      </c>
      <c r="C1626" s="121">
        <v>35</v>
      </c>
      <c r="D1626" s="109" t="s">
        <v>23</v>
      </c>
      <c r="E1626" s="109" t="s">
        <v>40</v>
      </c>
      <c r="F1626" s="109" t="s">
        <v>10602</v>
      </c>
      <c r="G1626" s="42">
        <v>41794</v>
      </c>
      <c r="H1626" s="109" t="s">
        <v>10603</v>
      </c>
      <c r="I1626" s="109" t="s">
        <v>6602</v>
      </c>
      <c r="J1626" s="109" t="s">
        <v>1112</v>
      </c>
      <c r="K1626" s="98" t="s">
        <v>10604</v>
      </c>
      <c r="L1626" s="109" t="s">
        <v>6604</v>
      </c>
      <c r="M1626" s="109" t="s">
        <v>6605</v>
      </c>
      <c r="N1626" s="109" t="s">
        <v>32</v>
      </c>
      <c r="O1626" s="109" t="s">
        <v>10605</v>
      </c>
      <c r="P1626" s="109" t="s">
        <v>760</v>
      </c>
      <c r="Q1626" s="109" t="s">
        <v>10606</v>
      </c>
      <c r="R1626" s="109" t="s">
        <v>80</v>
      </c>
      <c r="S1626" s="122" t="s">
        <v>769</v>
      </c>
      <c r="T1626" s="31"/>
      <c r="U1626" s="109" t="str">
        <f t="shared" si="25"/>
        <v>41794: Murphy was pursued by officers over a warrant. Murphy ran and was tackled by an officer. Murphy pulled out a gun and was subsequently shot and killed by officers. http://rapidcityjournal.com/news/local/police-rapid-city-man-shot-and-killed-by-officer-had/article_262374b9-bd2f-569a-9635-2170734ac0d0.html</v>
      </c>
      <c r="V1626" s="109"/>
      <c r="W1626" s="109">
        <v>2633.1</v>
      </c>
      <c r="X1626" s="109"/>
      <c r="Y1626" s="109"/>
      <c r="Z1626" s="109"/>
      <c r="AA1626" s="109"/>
      <c r="AB1626" s="109"/>
      <c r="AC1626" s="113"/>
      <c r="AD1626" s="29"/>
      <c r="AE1626" s="29"/>
      <c r="AF1626" s="29"/>
      <c r="AG1626" s="65"/>
    </row>
    <row r="1627" spans="1:33" ht="12">
      <c r="A1627" s="30">
        <v>41941</v>
      </c>
      <c r="B1627" s="109" t="s">
        <v>10607</v>
      </c>
      <c r="C1627" s="121">
        <v>53</v>
      </c>
      <c r="D1627" s="109" t="s">
        <v>23</v>
      </c>
      <c r="E1627" s="109" t="s">
        <v>40</v>
      </c>
      <c r="F1627" s="109" t="s">
        <v>10608</v>
      </c>
      <c r="G1627" s="42">
        <v>41795</v>
      </c>
      <c r="H1627" s="109" t="s">
        <v>10609</v>
      </c>
      <c r="I1627" s="109" t="s">
        <v>10518</v>
      </c>
      <c r="J1627" s="109" t="s">
        <v>85</v>
      </c>
      <c r="K1627" s="98" t="s">
        <v>10519</v>
      </c>
      <c r="L1627" s="109" t="s">
        <v>3611</v>
      </c>
      <c r="M1627" s="109" t="s">
        <v>10520</v>
      </c>
      <c r="N1627" s="109" t="s">
        <v>32</v>
      </c>
      <c r="O1627" s="109" t="s">
        <v>10610</v>
      </c>
      <c r="P1627" s="109" t="s">
        <v>760</v>
      </c>
      <c r="Q1627" s="109" t="s">
        <v>10611</v>
      </c>
      <c r="R1627" s="109" t="s">
        <v>80</v>
      </c>
      <c r="S1627" s="122" t="s">
        <v>769</v>
      </c>
      <c r="T1627" s="31"/>
      <c r="U1627" s="109" t="str">
        <f t="shared" si="25"/>
        <v>41795: Griggs was a homicide suspect. When police approached him he had a BB gun. Officers demanded him to drop his weapon, he did not comply resulting in officers shooting and killing Griggs. http://www.sfgate.com/crime/article/Police-Homicide-suspect-shot-by-cops-had-BB-gun-5534901.php</v>
      </c>
      <c r="V1627" s="109"/>
      <c r="W1627" s="109">
        <v>2634.1</v>
      </c>
      <c r="X1627" s="109"/>
      <c r="Y1627" s="109"/>
      <c r="Z1627" s="109"/>
      <c r="AA1627" s="109"/>
      <c r="AB1627" s="109"/>
      <c r="AC1627" s="113"/>
      <c r="AD1627" s="29"/>
      <c r="AE1627" s="29"/>
      <c r="AF1627" s="29"/>
      <c r="AG1627" s="65"/>
    </row>
    <row r="1628" spans="1:33" ht="12">
      <c r="A1628" s="30">
        <v>41941</v>
      </c>
      <c r="B1628" s="109" t="s">
        <v>10612</v>
      </c>
      <c r="C1628" s="121">
        <v>37</v>
      </c>
      <c r="D1628" s="109" t="s">
        <v>23</v>
      </c>
      <c r="E1628" s="109" t="s">
        <v>24</v>
      </c>
      <c r="F1628" s="109" t="s">
        <v>10613</v>
      </c>
      <c r="G1628" s="42">
        <v>40980</v>
      </c>
      <c r="H1628" s="109" t="s">
        <v>10614</v>
      </c>
      <c r="I1628" s="109" t="s">
        <v>2235</v>
      </c>
      <c r="J1628" s="109" t="s">
        <v>328</v>
      </c>
      <c r="K1628" s="98" t="s">
        <v>10615</v>
      </c>
      <c r="L1628" s="109" t="s">
        <v>10616</v>
      </c>
      <c r="M1628" s="109" t="s">
        <v>2238</v>
      </c>
      <c r="N1628" s="109" t="s">
        <v>262</v>
      </c>
      <c r="O1628" s="109" t="s">
        <v>10617</v>
      </c>
      <c r="P1628" s="109" t="s">
        <v>760</v>
      </c>
      <c r="Q1628" s="109" t="s">
        <v>10618</v>
      </c>
      <c r="R1628" s="109" t="s">
        <v>219</v>
      </c>
      <c r="S1628" s="122" t="s">
        <v>5119</v>
      </c>
      <c r="T1628" s="31"/>
      <c r="U1628" s="109" t="str">
        <f t="shared" si="25"/>
        <v>40980: Just before 10 p.m. police found Green creating a disturbance, jumping on top of a parked SUV, then jumping on top of a responding squad car. Green was tasered. In the ambulance he became uncooperative, spit out a bag apparently containing crack cocaine, had a seizure, and lapsed into unconsciousness. http://www.dailyherald.com/article/20120313/news/703139862/</v>
      </c>
      <c r="V1628" s="109"/>
      <c r="W1628" s="109">
        <v>2636.1</v>
      </c>
      <c r="X1628" s="109"/>
      <c r="Y1628" s="109"/>
      <c r="Z1628" s="109"/>
      <c r="AA1628" s="109"/>
      <c r="AB1628" s="109"/>
      <c r="AC1628" s="113"/>
      <c r="AD1628" s="29"/>
      <c r="AE1628" s="29"/>
      <c r="AF1628" s="29"/>
      <c r="AG1628" s="65"/>
    </row>
    <row r="1629" spans="1:33" ht="12">
      <c r="A1629" s="30">
        <v>41941</v>
      </c>
      <c r="B1629" s="109" t="s">
        <v>10619</v>
      </c>
      <c r="C1629" s="121">
        <v>22</v>
      </c>
      <c r="D1629" s="109" t="s">
        <v>23</v>
      </c>
      <c r="E1629" s="109" t="s">
        <v>173</v>
      </c>
      <c r="F1629" s="109"/>
      <c r="G1629" s="42">
        <v>40931</v>
      </c>
      <c r="H1629" s="109" t="s">
        <v>10620</v>
      </c>
      <c r="I1629" s="109" t="s">
        <v>10621</v>
      </c>
      <c r="J1629" s="109" t="s">
        <v>85</v>
      </c>
      <c r="K1629" s="98" t="s">
        <v>10622</v>
      </c>
      <c r="L1629" s="109" t="s">
        <v>539</v>
      </c>
      <c r="M1629" s="109" t="s">
        <v>10623</v>
      </c>
      <c r="N1629" s="109" t="s">
        <v>32</v>
      </c>
      <c r="O1629" s="109" t="s">
        <v>10624</v>
      </c>
      <c r="P1629" s="109" t="s">
        <v>58</v>
      </c>
      <c r="Q1629" s="109" t="s">
        <v>10625</v>
      </c>
      <c r="R1629" s="109" t="s">
        <v>80</v>
      </c>
      <c r="S1629" s="122" t="s">
        <v>5119</v>
      </c>
      <c r="T1629" s="31"/>
      <c r="U1629" s="109" t="str">
        <f t="shared" si="25"/>
        <v>40931: Rodriguez systematically smashed out the windows of a fast-food restaurant with a heavy pipe bender. As a private video shows, two local responding police attempted to Tase him without result, then each of them fired five shots. Seven of those struck him fatally. The city paid $875K to settle a suit accusing the police of poor training, violation of the victim's rights, and withholding medical treatment. http://www.pasadenastarnews.com/general-news/20140304/monterey-park-paid-875000-for-an-officer-involved-shooting-case</v>
      </c>
      <c r="V1629" s="109"/>
      <c r="W1629" s="109">
        <v>2637.1</v>
      </c>
      <c r="X1629" s="109"/>
      <c r="Y1629" s="109"/>
      <c r="Z1629" s="109"/>
      <c r="AA1629" s="109"/>
      <c r="AB1629" s="109"/>
      <c r="AC1629" s="113"/>
      <c r="AD1629" s="29"/>
      <c r="AE1629" s="29"/>
      <c r="AF1629" s="29"/>
      <c r="AG1629" s="65"/>
    </row>
    <row r="1630" spans="1:33" ht="12">
      <c r="A1630" s="30">
        <v>41941</v>
      </c>
      <c r="B1630" s="109" t="s">
        <v>10626</v>
      </c>
      <c r="C1630" s="121">
        <v>31</v>
      </c>
      <c r="D1630" s="109" t="s">
        <v>23</v>
      </c>
      <c r="E1630" s="109" t="s">
        <v>24</v>
      </c>
      <c r="F1630" s="109" t="s">
        <v>10627</v>
      </c>
      <c r="G1630" s="42">
        <v>40658</v>
      </c>
      <c r="H1630" s="109" t="s">
        <v>10628</v>
      </c>
      <c r="I1630" s="109" t="s">
        <v>10629</v>
      </c>
      <c r="J1630" s="109" t="s">
        <v>1791</v>
      </c>
      <c r="K1630" s="98" t="s">
        <v>10630</v>
      </c>
      <c r="L1630" s="109" t="s">
        <v>6243</v>
      </c>
      <c r="M1630" s="109" t="s">
        <v>10631</v>
      </c>
      <c r="N1630" s="109" t="s">
        <v>32</v>
      </c>
      <c r="O1630" s="109" t="s">
        <v>10632</v>
      </c>
      <c r="P1630" s="109" t="s">
        <v>58</v>
      </c>
      <c r="Q1630" s="109" t="s">
        <v>10633</v>
      </c>
      <c r="R1630" s="109" t="s">
        <v>80</v>
      </c>
      <c r="S1630" s="122" t="s">
        <v>5119</v>
      </c>
      <c r="T1630" s="31"/>
      <c r="U1630" s="109" t="str">
        <f t="shared" si="25"/>
        <v>40658: Late evening on Easter three local officers responded to a domestic disturbance call to find Brown, unarmed but aggressive and agitated, on the sidewalk. He made a hand motion that officers interpreted as threatening, and was shot to death. http://www.nj.com/mercer/index.ssf/2011/04/agressive_trenton_man_shot_dea.html</v>
      </c>
      <c r="V1630" s="109"/>
      <c r="W1630" s="109">
        <v>2638.1</v>
      </c>
      <c r="X1630" s="109"/>
      <c r="Y1630" s="109"/>
      <c r="Z1630" s="109"/>
      <c r="AA1630" s="109"/>
      <c r="AB1630" s="109"/>
      <c r="AC1630" s="113"/>
      <c r="AD1630" s="29"/>
      <c r="AE1630" s="29"/>
      <c r="AF1630" s="29"/>
      <c r="AG1630" s="65"/>
    </row>
    <row r="1631" spans="1:33" ht="12">
      <c r="A1631" s="30">
        <v>41941</v>
      </c>
      <c r="B1631" s="109" t="s">
        <v>10634</v>
      </c>
      <c r="C1631" s="121">
        <v>30</v>
      </c>
      <c r="D1631" s="109" t="s">
        <v>23</v>
      </c>
      <c r="E1631" s="109" t="s">
        <v>82</v>
      </c>
      <c r="F1631" s="109"/>
      <c r="G1631" s="42">
        <v>41881</v>
      </c>
      <c r="H1631" s="109" t="s">
        <v>10635</v>
      </c>
      <c r="I1631" s="109" t="s">
        <v>10636</v>
      </c>
      <c r="J1631" s="109" t="s">
        <v>213</v>
      </c>
      <c r="K1631" s="98" t="s">
        <v>10637</v>
      </c>
      <c r="L1631" s="109" t="s">
        <v>10638</v>
      </c>
      <c r="M1631" s="109" t="s">
        <v>10639</v>
      </c>
      <c r="N1631" s="109" t="s">
        <v>32</v>
      </c>
      <c r="O1631" s="109" t="s">
        <v>10640</v>
      </c>
      <c r="P1631" s="109" t="s">
        <v>58</v>
      </c>
      <c r="Q1631" s="109" t="s">
        <v>10641</v>
      </c>
      <c r="R1631" s="109" t="s">
        <v>80</v>
      </c>
      <c r="S1631" s="122" t="s">
        <v>5119</v>
      </c>
      <c r="T1631" s="31"/>
      <c r="U1631" s="109" t="str">
        <f t="shared" si="25"/>
        <v>41881: 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 http://www.nydailynews.com/news/national/police-fired-61-shots-killing-man-bb-gun-laredo-truck-stop-article-1.1930058</v>
      </c>
      <c r="V1631" s="109"/>
      <c r="W1631" s="109">
        <v>2639.1</v>
      </c>
      <c r="X1631" s="109"/>
      <c r="Y1631" s="109"/>
      <c r="Z1631" s="109"/>
      <c r="AA1631" s="109"/>
      <c r="AB1631" s="109"/>
      <c r="AC1631" s="113"/>
      <c r="AD1631" s="29"/>
      <c r="AE1631" s="29"/>
      <c r="AF1631" s="29"/>
      <c r="AG1631" s="65"/>
    </row>
    <row r="1632" spans="1:33" ht="12">
      <c r="A1632" s="30">
        <v>41941</v>
      </c>
      <c r="B1632" s="109" t="s">
        <v>10642</v>
      </c>
      <c r="C1632" s="121">
        <v>27</v>
      </c>
      <c r="D1632" s="109" t="s">
        <v>23</v>
      </c>
      <c r="E1632" s="109" t="s">
        <v>82</v>
      </c>
      <c r="F1632" s="109"/>
      <c r="G1632" s="42">
        <v>39797</v>
      </c>
      <c r="H1632" s="109" t="s">
        <v>10643</v>
      </c>
      <c r="I1632" s="109" t="s">
        <v>756</v>
      </c>
      <c r="J1632" s="109" t="s">
        <v>809</v>
      </c>
      <c r="K1632" s="98" t="s">
        <v>6276</v>
      </c>
      <c r="L1632" s="109" t="s">
        <v>6277</v>
      </c>
      <c r="M1632" s="109" t="s">
        <v>10644</v>
      </c>
      <c r="N1632" s="109" t="s">
        <v>32</v>
      </c>
      <c r="O1632" s="109" t="s">
        <v>10645</v>
      </c>
      <c r="P1632" s="109" t="s">
        <v>760</v>
      </c>
      <c r="Q1632" s="109" t="s">
        <v>10646</v>
      </c>
      <c r="R1632" s="109" t="s">
        <v>80</v>
      </c>
      <c r="S1632" s="122" t="s">
        <v>5119</v>
      </c>
      <c r="T1632" s="31"/>
      <c r="U1632" s="109" t="str">
        <f t="shared" si="25"/>
        <v>39797: Gatewood was one of three people in a vehicle stopped by local police. Wanted on a probation violation, Gatewood emerged from the car shooting. In the resulting firefight Gatewood was killed and the other occupants were seriously wounded. http://www.wibw.com/home/headlines/36251694.html</v>
      </c>
      <c r="V1632" s="109"/>
      <c r="W1632" s="109">
        <v>2640.1</v>
      </c>
      <c r="X1632" s="109"/>
      <c r="Y1632" s="109"/>
      <c r="Z1632" s="109"/>
      <c r="AA1632" s="109"/>
      <c r="AB1632" s="109"/>
      <c r="AC1632" s="113"/>
      <c r="AD1632" s="29"/>
      <c r="AE1632" s="29"/>
      <c r="AF1632" s="29"/>
      <c r="AG1632" s="65"/>
    </row>
    <row r="1633" spans="1:33" ht="12">
      <c r="A1633" s="30">
        <v>41941</v>
      </c>
      <c r="B1633" s="109" t="s">
        <v>10647</v>
      </c>
      <c r="C1633" s="121">
        <v>53</v>
      </c>
      <c r="D1633" s="109" t="s">
        <v>23</v>
      </c>
      <c r="E1633" s="109" t="s">
        <v>82</v>
      </c>
      <c r="F1633" s="109"/>
      <c r="G1633" s="42">
        <v>40037</v>
      </c>
      <c r="H1633" s="109" t="s">
        <v>10648</v>
      </c>
      <c r="I1633" s="109" t="s">
        <v>10649</v>
      </c>
      <c r="J1633" s="109" t="s">
        <v>2539</v>
      </c>
      <c r="K1633" s="98" t="s">
        <v>10650</v>
      </c>
      <c r="L1633" s="109" t="s">
        <v>10649</v>
      </c>
      <c r="M1633" s="109" t="s">
        <v>10651</v>
      </c>
      <c r="N1633" s="109" t="s">
        <v>262</v>
      </c>
      <c r="O1633" s="109" t="s">
        <v>10652</v>
      </c>
      <c r="P1633" s="109" t="s">
        <v>760</v>
      </c>
      <c r="Q1633" s="109" t="s">
        <v>10653</v>
      </c>
      <c r="R1633" s="109" t="s">
        <v>80</v>
      </c>
      <c r="S1633" s="122" t="s">
        <v>5119</v>
      </c>
      <c r="T1633" s="31"/>
      <c r="U1633" s="109" t="str">
        <f t="shared" si="25"/>
        <v>40037: Family members had reported Ridlehuber as missing, and family members reportedly accompanied county officers when he was found at a friend's house. Ridlehuber became violently resistant and combative, was tasered multiple times, and died shortly afterward. http://www.wrdw.com/home/headlines/53129892.html?site=mobile</v>
      </c>
      <c r="V1633" s="109"/>
      <c r="W1633" s="109">
        <v>2641.1</v>
      </c>
      <c r="X1633" s="109"/>
      <c r="Y1633" s="109"/>
      <c r="Z1633" s="109"/>
      <c r="AA1633" s="109"/>
      <c r="AB1633" s="109"/>
      <c r="AC1633" s="113"/>
      <c r="AD1633" s="29"/>
      <c r="AE1633" s="29"/>
      <c r="AF1633" s="29"/>
      <c r="AG1633" s="65"/>
    </row>
    <row r="1634" spans="1:33" ht="12">
      <c r="A1634" s="30">
        <v>41941</v>
      </c>
      <c r="B1634" s="109" t="s">
        <v>10654</v>
      </c>
      <c r="C1634" s="121">
        <v>29</v>
      </c>
      <c r="D1634" s="109" t="s">
        <v>23</v>
      </c>
      <c r="E1634" s="109" t="s">
        <v>40</v>
      </c>
      <c r="F1634" s="109" t="s">
        <v>10655</v>
      </c>
      <c r="G1634" s="42">
        <v>41292</v>
      </c>
      <c r="H1634" s="109" t="s">
        <v>10656</v>
      </c>
      <c r="I1634" s="109" t="s">
        <v>10657</v>
      </c>
      <c r="J1634" s="109" t="s">
        <v>124</v>
      </c>
      <c r="K1634" s="98" t="s">
        <v>10658</v>
      </c>
      <c r="L1634" s="109" t="s">
        <v>55</v>
      </c>
      <c r="M1634" s="109" t="s">
        <v>10659</v>
      </c>
      <c r="N1634" s="109" t="s">
        <v>32</v>
      </c>
      <c r="O1634" s="109" t="s">
        <v>10660</v>
      </c>
      <c r="P1634" s="109" t="s">
        <v>760</v>
      </c>
      <c r="Q1634" s="109" t="s">
        <v>10661</v>
      </c>
      <c r="R1634" s="109" t="s">
        <v>80</v>
      </c>
      <c r="S1634" s="122" t="s">
        <v>5119</v>
      </c>
      <c r="T1634" s="31"/>
      <c r="U1634" s="109" t="str">
        <f t="shared" si="25"/>
        <v>41292: 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 http://www.columbian.com/news/2013/jan/25/jesse-john-france-fugitive-shot-by-police/</v>
      </c>
      <c r="V1634" s="109"/>
      <c r="W1634" s="109">
        <v>2642.1</v>
      </c>
      <c r="X1634" s="109"/>
      <c r="Y1634" s="109"/>
      <c r="Z1634" s="109"/>
      <c r="AA1634" s="109"/>
      <c r="AB1634" s="109"/>
      <c r="AC1634" s="113"/>
      <c r="AD1634" s="29"/>
      <c r="AE1634" s="29"/>
      <c r="AF1634" s="29"/>
      <c r="AG1634" s="65"/>
    </row>
    <row r="1635" spans="1:33" ht="12">
      <c r="A1635" s="30">
        <v>41941</v>
      </c>
      <c r="B1635" s="109" t="s">
        <v>10662</v>
      </c>
      <c r="C1635" s="121">
        <v>28</v>
      </c>
      <c r="D1635" s="109" t="s">
        <v>23</v>
      </c>
      <c r="E1635" s="109" t="s">
        <v>24</v>
      </c>
      <c r="F1635" s="109" t="s">
        <v>10663</v>
      </c>
      <c r="G1635" s="42">
        <v>40455</v>
      </c>
      <c r="H1635" s="109" t="s">
        <v>10664</v>
      </c>
      <c r="I1635" s="109" t="s">
        <v>10665</v>
      </c>
      <c r="J1635" s="109" t="s">
        <v>1154</v>
      </c>
      <c r="K1635" s="98" t="s">
        <v>10666</v>
      </c>
      <c r="L1635" s="109" t="s">
        <v>10667</v>
      </c>
      <c r="M1635" s="109" t="s">
        <v>10668</v>
      </c>
      <c r="N1635" s="109" t="s">
        <v>262</v>
      </c>
      <c r="O1635" s="109" t="s">
        <v>10669</v>
      </c>
      <c r="P1635" s="109" t="s">
        <v>760</v>
      </c>
      <c r="Q1635" s="109" t="s">
        <v>10670</v>
      </c>
      <c r="R1635" s="109" t="s">
        <v>80</v>
      </c>
      <c r="S1635" s="122" t="s">
        <v>5119</v>
      </c>
      <c r="T1635" s="31"/>
      <c r="U1635" s="109" t="str">
        <f t="shared" si="25"/>
        <v>40455: While attempting to arrest Rakestrau on drug charges, parish officers tasered him, and he died shortly afterward. The pathologist report attributed the death to bronchial asthma. In July 2013 his family settled a wrongful death suit with the parish for an undisclosed amount. http://kpel965.com/lafayette-sheriffs-office-mother-of-javon-rakestrau-agree-to-settlement-in-stun-gun-suit/</v>
      </c>
      <c r="V1635" s="109"/>
      <c r="W1635" s="109">
        <v>2643.1</v>
      </c>
      <c r="X1635" s="109"/>
      <c r="Y1635" s="109"/>
      <c r="Z1635" s="109"/>
      <c r="AA1635" s="109"/>
      <c r="AB1635" s="109"/>
      <c r="AC1635" s="113"/>
      <c r="AD1635" s="29"/>
      <c r="AE1635" s="29"/>
      <c r="AF1635" s="29"/>
      <c r="AG1635" s="65"/>
    </row>
    <row r="1636" spans="1:33" ht="12">
      <c r="A1636" s="30">
        <v>41941</v>
      </c>
      <c r="B1636" s="109" t="s">
        <v>10671</v>
      </c>
      <c r="C1636" s="121">
        <v>59</v>
      </c>
      <c r="D1636" s="109" t="s">
        <v>23</v>
      </c>
      <c r="E1636" s="109" t="s">
        <v>24</v>
      </c>
      <c r="F1636" s="109"/>
      <c r="G1636" s="42">
        <v>39733</v>
      </c>
      <c r="H1636" s="109" t="s">
        <v>10672</v>
      </c>
      <c r="I1636" s="109" t="s">
        <v>545</v>
      </c>
      <c r="J1636" s="109" t="s">
        <v>44</v>
      </c>
      <c r="K1636" s="98" t="s">
        <v>10673</v>
      </c>
      <c r="L1636" s="109" t="s">
        <v>491</v>
      </c>
      <c r="M1636" s="109" t="s">
        <v>492</v>
      </c>
      <c r="N1636" s="109" t="s">
        <v>32</v>
      </c>
      <c r="O1636" s="109" t="s">
        <v>10674</v>
      </c>
      <c r="P1636" s="109" t="s">
        <v>760</v>
      </c>
      <c r="Q1636" s="109" t="s">
        <v>10675</v>
      </c>
      <c r="R1636" s="109" t="s">
        <v>100</v>
      </c>
      <c r="S1636" s="122" t="s">
        <v>5119</v>
      </c>
      <c r="T1636" s="31"/>
      <c r="U1636" s="109" t="str">
        <f t="shared" si="25"/>
        <v>39733: Osby's mentally-ill 27-year-old stepson had come to his house and attacked him, his wife and other family members with a knife. Police arrived and fatally shot Osby, claiming Osby was assaulting the stepson with a barbecue fork. Family members held that the two men weren't even in the same room. The stepson was charged with attempted murder. http://blog.al.com/spotnews/2008/10/police_shooting_wasnt_justifie.html</v>
      </c>
      <c r="V1636" s="109"/>
      <c r="W1636" s="109">
        <v>2644.1</v>
      </c>
      <c r="X1636" s="109"/>
      <c r="Y1636" s="109"/>
      <c r="Z1636" s="109"/>
      <c r="AA1636" s="109"/>
      <c r="AB1636" s="109"/>
      <c r="AC1636" s="113"/>
      <c r="AD1636" s="29"/>
      <c r="AE1636" s="29"/>
      <c r="AF1636" s="29"/>
      <c r="AG1636" s="65"/>
    </row>
    <row r="1637" spans="1:33" ht="12">
      <c r="A1637" s="30">
        <v>41941</v>
      </c>
      <c r="B1637" s="109" t="s">
        <v>10676</v>
      </c>
      <c r="C1637" s="121">
        <v>26</v>
      </c>
      <c r="D1637" s="109" t="s">
        <v>23</v>
      </c>
      <c r="E1637" s="109" t="s">
        <v>24</v>
      </c>
      <c r="F1637" s="109" t="s">
        <v>10677</v>
      </c>
      <c r="G1637" s="42">
        <v>41795</v>
      </c>
      <c r="H1637" s="109" t="s">
        <v>10678</v>
      </c>
      <c r="I1637" s="109" t="s">
        <v>10679</v>
      </c>
      <c r="J1637" s="109" t="s">
        <v>28</v>
      </c>
      <c r="K1637" s="98" t="s">
        <v>10680</v>
      </c>
      <c r="L1637" s="109" t="s">
        <v>4778</v>
      </c>
      <c r="M1637" s="109" t="s">
        <v>10681</v>
      </c>
      <c r="N1637" s="109" t="s">
        <v>32</v>
      </c>
      <c r="O1637" s="109" t="s">
        <v>10682</v>
      </c>
      <c r="P1637" s="109" t="s">
        <v>323</v>
      </c>
      <c r="Q1637" s="109" t="s">
        <v>10683</v>
      </c>
      <c r="R1637" s="109" t="s">
        <v>80</v>
      </c>
      <c r="S1637" s="122" t="s">
        <v>5792</v>
      </c>
      <c r="T1637" s="31"/>
      <c r="U1637" s="109" t="str">
        <f t="shared" si="25"/>
        <v>41795: 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 http://articles.sun-sentinel.com/2014-06-06/news/fl-deputy-involved-shooting-lauderhill-20140606_1_robbery-suspect-deputy-shoots-keyla-concepcion</v>
      </c>
      <c r="V1637" s="109"/>
      <c r="W1637" s="109">
        <v>2645.1</v>
      </c>
      <c r="X1637" s="109"/>
      <c r="Y1637" s="109"/>
      <c r="Z1637" s="109"/>
      <c r="AA1637" s="109"/>
      <c r="AB1637" s="109"/>
      <c r="AC1637" s="113"/>
      <c r="AD1637" s="29"/>
      <c r="AE1637" s="29"/>
      <c r="AF1637" s="29"/>
      <c r="AG1637" s="65"/>
    </row>
    <row r="1638" spans="1:33" ht="12">
      <c r="A1638" s="30">
        <v>41941</v>
      </c>
      <c r="B1638" s="109" t="s">
        <v>10684</v>
      </c>
      <c r="C1638" s="121">
        <v>50</v>
      </c>
      <c r="D1638" s="109" t="s">
        <v>23</v>
      </c>
      <c r="E1638" s="109" t="s">
        <v>40</v>
      </c>
      <c r="F1638" s="109"/>
      <c r="G1638" s="42">
        <v>41796</v>
      </c>
      <c r="H1638" s="109" t="s">
        <v>10685</v>
      </c>
      <c r="I1638" s="109" t="s">
        <v>2235</v>
      </c>
      <c r="J1638" s="109" t="s">
        <v>1694</v>
      </c>
      <c r="K1638" s="98" t="s">
        <v>2236</v>
      </c>
      <c r="L1638" s="109" t="s">
        <v>2237</v>
      </c>
      <c r="M1638" s="109" t="s">
        <v>2238</v>
      </c>
      <c r="N1638" s="109" t="s">
        <v>32</v>
      </c>
      <c r="O1638" s="109" t="s">
        <v>10686</v>
      </c>
      <c r="P1638" s="109" t="s">
        <v>323</v>
      </c>
      <c r="Q1638" s="109" t="s">
        <v>10687</v>
      </c>
      <c r="R1638" s="109" t="s">
        <v>100</v>
      </c>
      <c r="S1638" s="122" t="s">
        <v>5792</v>
      </c>
      <c r="T1638" s="31"/>
      <c r="U1638" s="109" t="str">
        <f t="shared" si="25"/>
        <v>41796: 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 http://www.thedenverchannel.com/news/local-news/aurora-police-investigate-officer-involved-shooting-on-s-nucla-way</v>
      </c>
      <c r="V1638" s="109"/>
      <c r="W1638" s="109">
        <v>2646.1</v>
      </c>
      <c r="X1638" s="109"/>
      <c r="Y1638" s="109"/>
      <c r="Z1638" s="109"/>
      <c r="AA1638" s="109"/>
      <c r="AB1638" s="109"/>
      <c r="AC1638" s="113"/>
      <c r="AD1638" s="29"/>
      <c r="AE1638" s="29"/>
      <c r="AF1638" s="29"/>
      <c r="AG1638" s="65"/>
    </row>
    <row r="1639" spans="1:33" ht="12">
      <c r="A1639" s="30">
        <v>41942</v>
      </c>
      <c r="B1639" s="109" t="s">
        <v>10688</v>
      </c>
      <c r="C1639" s="121">
        <v>43</v>
      </c>
      <c r="D1639" s="109" t="s">
        <v>23</v>
      </c>
      <c r="E1639" s="109" t="s">
        <v>40</v>
      </c>
      <c r="F1639" s="109" t="s">
        <v>10689</v>
      </c>
      <c r="G1639" s="42">
        <v>40947</v>
      </c>
      <c r="H1639" s="109" t="s">
        <v>10690</v>
      </c>
      <c r="I1639" s="109" t="s">
        <v>10691</v>
      </c>
      <c r="J1639" s="109" t="s">
        <v>152</v>
      </c>
      <c r="K1639" s="98" t="s">
        <v>10692</v>
      </c>
      <c r="L1639" s="109" t="s">
        <v>404</v>
      </c>
      <c r="M1639" s="109" t="s">
        <v>10693</v>
      </c>
      <c r="N1639" s="109" t="s">
        <v>32</v>
      </c>
      <c r="O1639" s="109" t="s">
        <v>10694</v>
      </c>
      <c r="P1639" s="109" t="s">
        <v>760</v>
      </c>
      <c r="Q1639" s="109" t="s">
        <v>10695</v>
      </c>
      <c r="R1639" s="109" t="s">
        <v>100</v>
      </c>
      <c r="S1639" s="122" t="s">
        <v>5119</v>
      </c>
      <c r="T1639" s="31"/>
      <c r="U1639" s="109" t="str">
        <f t="shared" si="25"/>
        <v>40947: Mulqueen, said to have a history of schizophrenia and off his medication, arrived and circled the Middletown City Court building several times on a dirt bike before hopping off, grabbing a shotgun, and running up the steps. Once inside he shot and wounded one of two court officers. He was fatally shot. http://www.nydailynews.com/news/national/gunman-shot-death-middlesex-n-y-courthouse-article-1.1019177</v>
      </c>
      <c r="V1639" s="109"/>
      <c r="W1639" s="109">
        <v>2647.1</v>
      </c>
      <c r="X1639" s="109"/>
      <c r="Y1639" s="109"/>
      <c r="Z1639" s="109"/>
      <c r="AA1639" s="109"/>
      <c r="AB1639" s="109"/>
      <c r="AC1639" s="113"/>
      <c r="AD1639" s="29"/>
      <c r="AE1639" s="29"/>
      <c r="AF1639" s="29"/>
      <c r="AG1639" s="65"/>
    </row>
    <row r="1640" spans="1:33" ht="12">
      <c r="A1640" s="30">
        <v>41942</v>
      </c>
      <c r="B1640" s="109" t="s">
        <v>10696</v>
      </c>
      <c r="C1640" s="121">
        <v>35</v>
      </c>
      <c r="D1640" s="109" t="s">
        <v>23</v>
      </c>
      <c r="E1640" s="109" t="s">
        <v>82</v>
      </c>
      <c r="F1640" s="109"/>
      <c r="G1640" s="42">
        <v>38863</v>
      </c>
      <c r="H1640" s="109" t="s">
        <v>10697</v>
      </c>
      <c r="I1640" s="109" t="s">
        <v>10698</v>
      </c>
      <c r="J1640" s="109" t="s">
        <v>4087</v>
      </c>
      <c r="K1640" s="98" t="s">
        <v>10699</v>
      </c>
      <c r="L1640" s="109" t="s">
        <v>10698</v>
      </c>
      <c r="M1640" s="109" t="s">
        <v>10700</v>
      </c>
      <c r="N1640" s="109" t="s">
        <v>1818</v>
      </c>
      <c r="O1640" s="109" t="s">
        <v>10701</v>
      </c>
      <c r="P1640" s="109" t="s">
        <v>58</v>
      </c>
      <c r="Q1640" s="109" t="s">
        <v>10702</v>
      </c>
      <c r="R1640" s="109" t="s">
        <v>80</v>
      </c>
      <c r="S1640" s="122" t="s">
        <v>5119</v>
      </c>
      <c r="T1640" s="31"/>
      <c r="U1640" s="109" t="str">
        <f t="shared" si="25"/>
        <v>38863: Four local officers struggled with Reid while attempting to apprehend him for a violent outburst at his own apartment building. After being pepper-sprayed, hobbled and cuffed, Reid continued to physically resist as well as spit and attempt to bite officers. They resorted to putting a pillowcase over his head. Upon arrival at the police station across the street police noticed his difficulty breathing; he was taken to hospital where he died shortly afterward. http://www.rutlandherald.com/apps/pbcs.dll/article?AID=/20060531/NEWS/605310371/1002</v>
      </c>
      <c r="V1640" s="109"/>
      <c r="W1640" s="109">
        <v>2648.1</v>
      </c>
      <c r="X1640" s="109"/>
      <c r="Y1640" s="109"/>
      <c r="Z1640" s="109"/>
      <c r="AA1640" s="109"/>
      <c r="AB1640" s="109"/>
      <c r="AC1640" s="113"/>
      <c r="AD1640" s="29"/>
      <c r="AE1640" s="29"/>
      <c r="AF1640" s="29"/>
      <c r="AG1640" s="65"/>
    </row>
    <row r="1641" spans="1:33" ht="12">
      <c r="A1641" s="30">
        <v>41942</v>
      </c>
      <c r="B1641" s="109" t="s">
        <v>10703</v>
      </c>
      <c r="C1641" s="121">
        <v>33</v>
      </c>
      <c r="D1641" s="109" t="s">
        <v>23</v>
      </c>
      <c r="E1641" s="109" t="s">
        <v>24</v>
      </c>
      <c r="F1641" s="109"/>
      <c r="G1641" s="42">
        <v>39825</v>
      </c>
      <c r="H1641" s="109" t="s">
        <v>10704</v>
      </c>
      <c r="I1641" s="109" t="s">
        <v>10705</v>
      </c>
      <c r="J1641" s="109" t="s">
        <v>1084</v>
      </c>
      <c r="K1641" s="98" t="s">
        <v>10706</v>
      </c>
      <c r="L1641" s="109" t="s">
        <v>10707</v>
      </c>
      <c r="M1641" s="109" t="s">
        <v>10708</v>
      </c>
      <c r="N1641" s="109" t="s">
        <v>32</v>
      </c>
      <c r="O1641" s="109" t="s">
        <v>10709</v>
      </c>
      <c r="P1641" s="109" t="s">
        <v>58</v>
      </c>
      <c r="Q1641" s="109" t="s">
        <v>10710</v>
      </c>
      <c r="R1641" s="109" t="s">
        <v>80</v>
      </c>
      <c r="S1641" s="122" t="s">
        <v>5119</v>
      </c>
      <c r="T1641" s="31"/>
      <c r="U1641" s="109" t="str">
        <f t="shared" si="25"/>
        <v>39825: Three county officers and a state trooper found Lumia behind the wheel of his vehicle, having rammed the house of his stepfather. The stepfather informed the police that Lumia was bipolar and off his medication. Partly cooperative, Lumia refused to unlock his door and finally rammed police vehicles with his Ford Explorer. He was fatally shot. http://www.wsls.com/story/20824606/deadly-state-police-shooting-in-floyd-county-ruled-justified</v>
      </c>
      <c r="V1641" s="109"/>
      <c r="W1641" s="109">
        <v>2649.1</v>
      </c>
      <c r="X1641" s="109"/>
      <c r="Y1641" s="109"/>
      <c r="Z1641" s="109"/>
      <c r="AA1641" s="109"/>
      <c r="AB1641" s="109"/>
      <c r="AC1641" s="113"/>
      <c r="AD1641" s="29"/>
      <c r="AE1641" s="29"/>
      <c r="AF1641" s="29"/>
      <c r="AG1641" s="65"/>
    </row>
    <row r="1642" spans="1:33" ht="12">
      <c r="A1642" s="30">
        <v>41942</v>
      </c>
      <c r="B1642" s="109" t="s">
        <v>10711</v>
      </c>
      <c r="C1642" s="121">
        <v>53</v>
      </c>
      <c r="D1642" s="109" t="s">
        <v>23</v>
      </c>
      <c r="E1642" s="109" t="s">
        <v>24</v>
      </c>
      <c r="F1642" s="109" t="s">
        <v>10712</v>
      </c>
      <c r="G1642" s="42">
        <v>40114</v>
      </c>
      <c r="H1642" s="109" t="s">
        <v>10713</v>
      </c>
      <c r="I1642" s="109" t="s">
        <v>10714</v>
      </c>
      <c r="J1642" s="109" t="s">
        <v>1103</v>
      </c>
      <c r="K1642" s="98" t="s">
        <v>10715</v>
      </c>
      <c r="L1642" s="109" t="s">
        <v>4943</v>
      </c>
      <c r="M1642" s="109" t="s">
        <v>1266</v>
      </c>
      <c r="N1642" s="109" t="s">
        <v>32</v>
      </c>
      <c r="O1642" s="109" t="s">
        <v>10716</v>
      </c>
      <c r="P1642" s="109" t="s">
        <v>58</v>
      </c>
      <c r="Q1642" s="109" t="s">
        <v>10717</v>
      </c>
      <c r="R1642" s="109" t="s">
        <v>80</v>
      </c>
      <c r="S1642" s="122" t="s">
        <v>5119</v>
      </c>
      <c r="T1642" s="31"/>
      <c r="U1642" s="109" t="str">
        <f t="shared" si="25"/>
        <v>40114: In coordinated raids FBI agents attempted to arrest Abdullah, and others belonging to his American radical Sunni Islam group, on criminal charges of dealing in stolen goods and firearms. Abdullah was intercepted at a Dearborn warehouse. He refused to surrender, fired a weapon in resistance, and was shot to death. http://www.huffingtonpost.com/2009/10/28/luqman-ameen-abdullah-lea_n_337763.html</v>
      </c>
      <c r="V1642" s="109"/>
      <c r="W1642" s="109">
        <v>2650.1</v>
      </c>
      <c r="X1642" s="109"/>
      <c r="Y1642" s="109"/>
      <c r="Z1642" s="109"/>
      <c r="AA1642" s="109"/>
      <c r="AB1642" s="109"/>
      <c r="AC1642" s="113"/>
      <c r="AD1642" s="29"/>
      <c r="AE1642" s="29"/>
      <c r="AF1642" s="29"/>
      <c r="AG1642" s="65"/>
    </row>
    <row r="1643" spans="1:33" ht="12">
      <c r="A1643" s="30">
        <v>41942</v>
      </c>
      <c r="B1643" s="109" t="s">
        <v>10718</v>
      </c>
      <c r="C1643" s="121">
        <v>45</v>
      </c>
      <c r="D1643" s="109" t="s">
        <v>23</v>
      </c>
      <c r="E1643" s="109" t="s">
        <v>82</v>
      </c>
      <c r="F1643" s="109"/>
      <c r="G1643" s="42">
        <v>41404</v>
      </c>
      <c r="H1643" s="109" t="s">
        <v>10719</v>
      </c>
      <c r="I1643" s="109" t="s">
        <v>1892</v>
      </c>
      <c r="J1643" s="109" t="s">
        <v>328</v>
      </c>
      <c r="K1643" s="98" t="s">
        <v>10720</v>
      </c>
      <c r="L1643" s="109" t="s">
        <v>10721</v>
      </c>
      <c r="M1643" s="109" t="s">
        <v>1266</v>
      </c>
      <c r="N1643" s="109" t="s">
        <v>32</v>
      </c>
      <c r="O1643" s="109" t="s">
        <v>10722</v>
      </c>
      <c r="P1643" s="109" t="s">
        <v>58</v>
      </c>
      <c r="Q1643" s="109" t="s">
        <v>10723</v>
      </c>
      <c r="R1643" s="109" t="s">
        <v>80</v>
      </c>
      <c r="S1643" s="122" t="s">
        <v>5119</v>
      </c>
      <c r="T1643" s="31"/>
      <c r="U1643" s="109" t="str">
        <f t="shared" si="25"/>
        <v>41404: 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 http://www.fbi.gov/chicago/press-releases/2013/charges-filed-in-connection-with-fbi-shooting-incident</v>
      </c>
      <c r="V1643" s="109"/>
      <c r="W1643" s="109">
        <v>2651.1</v>
      </c>
      <c r="X1643" s="109"/>
      <c r="Y1643" s="109"/>
      <c r="Z1643" s="109"/>
      <c r="AA1643" s="109"/>
      <c r="AB1643" s="109"/>
      <c r="AC1643" s="113"/>
      <c r="AD1643" s="29"/>
      <c r="AE1643" s="29"/>
      <c r="AF1643" s="29"/>
      <c r="AG1643" s="65"/>
    </row>
    <row r="1644" spans="1:33" ht="12">
      <c r="A1644" s="30">
        <v>41942</v>
      </c>
      <c r="B1644" s="109" t="s">
        <v>10724</v>
      </c>
      <c r="C1644" s="121">
        <v>41</v>
      </c>
      <c r="D1644" s="109" t="s">
        <v>23</v>
      </c>
      <c r="E1644" s="109" t="s">
        <v>82</v>
      </c>
      <c r="F1644" s="109"/>
      <c r="G1644" s="42">
        <v>38219</v>
      </c>
      <c r="H1644" s="109" t="s">
        <v>10725</v>
      </c>
      <c r="I1644" s="109" t="s">
        <v>10726</v>
      </c>
      <c r="J1644" s="109" t="s">
        <v>1791</v>
      </c>
      <c r="K1644" s="98" t="s">
        <v>10727</v>
      </c>
      <c r="L1644" s="109" t="s">
        <v>76</v>
      </c>
      <c r="M1644" s="109" t="s">
        <v>10728</v>
      </c>
      <c r="N1644" s="109" t="s">
        <v>32</v>
      </c>
      <c r="O1644" s="109" t="s">
        <v>10729</v>
      </c>
      <c r="P1644" s="109" t="s">
        <v>58</v>
      </c>
      <c r="Q1644" s="109" t="s">
        <v>10730</v>
      </c>
      <c r="R1644" s="109" t="s">
        <v>219</v>
      </c>
      <c r="S1644" s="122" t="s">
        <v>5119</v>
      </c>
      <c r="T1644" s="31"/>
      <c r="U1644" s="109" t="str">
        <f t="shared" si="25"/>
        <v>38219: Police were called to Good's apartment at about 1:30 a.m. to find him ranting, under the influence of cocaine, tearing out pieces of the wall with his bare hands. Good charged the single officer, who shot eight bullets at him. Six hit and fatally wounded him. Good's family members collected a $1.35M settlement. http://www.nj.com/news/index.ssf/2009/02/perth_amboy_pays_135_million_t.html</v>
      </c>
      <c r="V1644" s="109"/>
      <c r="W1644" s="109">
        <v>2652.1</v>
      </c>
      <c r="X1644" s="109"/>
      <c r="Y1644" s="109"/>
      <c r="Z1644" s="109"/>
      <c r="AA1644" s="109"/>
      <c r="AB1644" s="109"/>
      <c r="AC1644" s="113"/>
      <c r="AD1644" s="29"/>
      <c r="AE1644" s="29"/>
      <c r="AF1644" s="29"/>
      <c r="AG1644" s="65"/>
    </row>
    <row r="1645" spans="1:33" ht="12">
      <c r="A1645" s="30">
        <v>41942</v>
      </c>
      <c r="B1645" s="109" t="s">
        <v>10731</v>
      </c>
      <c r="C1645" s="121">
        <v>38</v>
      </c>
      <c r="D1645" s="109" t="s">
        <v>23</v>
      </c>
      <c r="E1645" s="109" t="s">
        <v>40</v>
      </c>
      <c r="F1645" s="109" t="s">
        <v>10732</v>
      </c>
      <c r="G1645" s="42">
        <v>39758</v>
      </c>
      <c r="H1645" s="109" t="s">
        <v>10733</v>
      </c>
      <c r="I1645" s="109" t="s">
        <v>878</v>
      </c>
      <c r="J1645" s="109" t="s">
        <v>879</v>
      </c>
      <c r="K1645" s="98" t="s">
        <v>10734</v>
      </c>
      <c r="L1645" s="109" t="s">
        <v>10735</v>
      </c>
      <c r="M1645" s="109" t="s">
        <v>882</v>
      </c>
      <c r="N1645" s="109" t="s">
        <v>32</v>
      </c>
      <c r="O1645" s="109" t="s">
        <v>10736</v>
      </c>
      <c r="P1645" s="109" t="s">
        <v>760</v>
      </c>
      <c r="Q1645" s="109" t="s">
        <v>10737</v>
      </c>
      <c r="R1645" s="109" t="s">
        <v>100</v>
      </c>
      <c r="S1645" s="122" t="s">
        <v>5119</v>
      </c>
      <c r="T1645" s="31"/>
      <c r="U1645" s="109" t="str">
        <f t="shared" si="25"/>
        <v>39758: With a history of bipolar disorder and paranoia, a distraught Kerstetter was confronted by two Metro police in his apartment on a welfare-check gone bad. Reportedly he tried to defend himself with a knife, refused to drop it on police orders, and was shot to death. http://www.washingtoncitypaper.com/articles/36512/david-kerstetter-was-killed-by-dc-police-in-his-own</v>
      </c>
      <c r="V1645" s="109"/>
      <c r="W1645" s="109">
        <v>2653.1</v>
      </c>
      <c r="X1645" s="109"/>
      <c r="Y1645" s="109"/>
      <c r="Z1645" s="109"/>
      <c r="AA1645" s="109"/>
      <c r="AB1645" s="109"/>
      <c r="AC1645" s="113"/>
      <c r="AD1645" s="29"/>
      <c r="AE1645" s="29"/>
      <c r="AF1645" s="29"/>
      <c r="AG1645" s="65"/>
    </row>
    <row r="1646" spans="1:33" ht="12">
      <c r="A1646" s="30">
        <v>41942</v>
      </c>
      <c r="B1646" s="109" t="s">
        <v>10738</v>
      </c>
      <c r="C1646" s="121">
        <v>43</v>
      </c>
      <c r="D1646" s="109" t="s">
        <v>23</v>
      </c>
      <c r="E1646" s="109" t="s">
        <v>24</v>
      </c>
      <c r="F1646" s="109" t="s">
        <v>10739</v>
      </c>
      <c r="G1646" s="42">
        <v>40463</v>
      </c>
      <c r="H1646" s="109" t="s">
        <v>10740</v>
      </c>
      <c r="I1646" s="109" t="s">
        <v>1474</v>
      </c>
      <c r="J1646" s="109" t="s">
        <v>152</v>
      </c>
      <c r="K1646" s="98" t="s">
        <v>10741</v>
      </c>
      <c r="L1646" s="109" t="s">
        <v>1474</v>
      </c>
      <c r="M1646" s="109" t="s">
        <v>10742</v>
      </c>
      <c r="N1646" s="109" t="s">
        <v>32</v>
      </c>
      <c r="O1646" s="109" t="s">
        <v>10743</v>
      </c>
      <c r="P1646" s="109" t="s">
        <v>58</v>
      </c>
      <c r="Q1646" s="109" t="s">
        <v>10744</v>
      </c>
      <c r="R1646" s="109" t="s">
        <v>80</v>
      </c>
      <c r="S1646" s="122" t="s">
        <v>5119</v>
      </c>
      <c r="T1646" s="31"/>
      <c r="U1646" s="109" t="str">
        <f t="shared" si="25"/>
        <v>40463: Local officers were alerted to a man riding an ATV in Westchester County and on the New England Thruway at such a high rate of speed -- 80 MPH -- that it seemed suicidal to callers. Officers gave chase until the driver, Johnson, exited to a residential area and wiped out on a corner. Johnson and the officer physically grappled, with Johnson gaining the upper hand and reaching for the officer's gun. He was shot once in the chest. http://bronxda.nyc.gov/information/scases/scase13.htm</v>
      </c>
      <c r="V1646" s="109"/>
      <c r="W1646" s="109">
        <v>2654.1</v>
      </c>
      <c r="X1646" s="109"/>
      <c r="Y1646" s="109"/>
      <c r="Z1646" s="109"/>
      <c r="AA1646" s="109"/>
      <c r="AB1646" s="109"/>
      <c r="AC1646" s="113"/>
      <c r="AD1646" s="29"/>
      <c r="AE1646" s="29"/>
      <c r="AF1646" s="29"/>
      <c r="AG1646" s="65"/>
    </row>
    <row r="1647" spans="1:33" ht="12">
      <c r="A1647" s="30">
        <v>41942</v>
      </c>
      <c r="B1647" s="109" t="s">
        <v>10745</v>
      </c>
      <c r="C1647" s="121">
        <v>25</v>
      </c>
      <c r="D1647" s="109" t="s">
        <v>23</v>
      </c>
      <c r="E1647" s="109" t="s">
        <v>40</v>
      </c>
      <c r="F1647" s="109" t="s">
        <v>10746</v>
      </c>
      <c r="G1647" s="42">
        <v>41056</v>
      </c>
      <c r="H1647" s="109" t="s">
        <v>10747</v>
      </c>
      <c r="I1647" s="109" t="s">
        <v>5297</v>
      </c>
      <c r="J1647" s="109" t="s">
        <v>152</v>
      </c>
      <c r="K1647" s="98" t="s">
        <v>5298</v>
      </c>
      <c r="L1647" s="109" t="s">
        <v>5299</v>
      </c>
      <c r="M1647" s="109" t="s">
        <v>5300</v>
      </c>
      <c r="N1647" s="109" t="s">
        <v>32</v>
      </c>
      <c r="O1647" s="109" t="s">
        <v>10748</v>
      </c>
      <c r="P1647" s="109" t="s">
        <v>760</v>
      </c>
      <c r="Q1647" s="109" t="s">
        <v>10749</v>
      </c>
      <c r="R1647" s="109" t="s">
        <v>80</v>
      </c>
      <c r="S1647" s="122" t="s">
        <v>5119</v>
      </c>
      <c r="T1647" s="31"/>
      <c r="U1647" s="109" t="str">
        <f t="shared" si="25"/>
        <v>41056: Police on the lookout for a stolen cruiser around 5 a.m. on a Sunday discovered Sordetto, who fit the description. Although innocent of the car theft he resisted arrest. This resistance developed into a violent struggle between the two. Punched in the head repeatedly, the officer was only able to draw and fire on Sordetto once, killing him, before passing out on the street. http://westside.wgrz.com/news/news/66302-buffalo-police-id-suspect-shot-officer</v>
      </c>
      <c r="V1647" s="109"/>
      <c r="W1647" s="109">
        <v>2655.1</v>
      </c>
      <c r="X1647" s="109"/>
      <c r="Y1647" s="109"/>
      <c r="Z1647" s="109"/>
      <c r="AA1647" s="109"/>
      <c r="AB1647" s="109"/>
      <c r="AC1647" s="113"/>
      <c r="AD1647" s="29"/>
      <c r="AE1647" s="29"/>
      <c r="AF1647" s="29"/>
      <c r="AG1647" s="65"/>
    </row>
    <row r="1648" spans="1:33" ht="12">
      <c r="A1648" s="30">
        <v>41942</v>
      </c>
      <c r="B1648" s="109" t="s">
        <v>10750</v>
      </c>
      <c r="C1648" s="121">
        <v>31</v>
      </c>
      <c r="D1648" s="109" t="s">
        <v>23</v>
      </c>
      <c r="E1648" s="109" t="s">
        <v>24</v>
      </c>
      <c r="F1648" s="109" t="s">
        <v>10751</v>
      </c>
      <c r="G1648" s="42">
        <v>41797</v>
      </c>
      <c r="H1648" s="109" t="s">
        <v>10752</v>
      </c>
      <c r="I1648" s="109" t="s">
        <v>10753</v>
      </c>
      <c r="J1648" s="109" t="s">
        <v>1128</v>
      </c>
      <c r="K1648" s="98" t="s">
        <v>10754</v>
      </c>
      <c r="L1648" s="109" t="s">
        <v>8378</v>
      </c>
      <c r="M1648" s="109" t="s">
        <v>8379</v>
      </c>
      <c r="N1648" s="109" t="s">
        <v>32</v>
      </c>
      <c r="O1648" s="109" t="s">
        <v>10755</v>
      </c>
      <c r="P1648" s="109" t="s">
        <v>760</v>
      </c>
      <c r="Q1648" s="109" t="s">
        <v>10756</v>
      </c>
      <c r="R1648" s="109" t="s">
        <v>80</v>
      </c>
      <c r="S1648" s="122" t="s">
        <v>769</v>
      </c>
      <c r="T1648" s="31"/>
      <c r="U1648" s="109" t="str">
        <f t="shared" si="25"/>
        <v>41797: Flemming shot an officer more than once. The officer returned multiple shots, killing Flemming. http://www.local8now.com/home/headlines/KPD-officer-shot-in-East-KNoxville-262228291.html</v>
      </c>
      <c r="V1648" s="109"/>
      <c r="W1648" s="109">
        <v>2656.1</v>
      </c>
      <c r="X1648" s="109"/>
      <c r="Y1648" s="109"/>
      <c r="Z1648" s="109"/>
      <c r="AA1648" s="109"/>
      <c r="AB1648" s="109"/>
      <c r="AC1648" s="113"/>
      <c r="AD1648" s="29"/>
      <c r="AE1648" s="29"/>
      <c r="AF1648" s="29"/>
      <c r="AG1648" s="65"/>
    </row>
    <row r="1649" spans="1:33" ht="12">
      <c r="A1649" s="30">
        <v>41942</v>
      </c>
      <c r="B1649" s="109" t="s">
        <v>10757</v>
      </c>
      <c r="C1649" s="121">
        <v>25</v>
      </c>
      <c r="D1649" s="109" t="s">
        <v>23</v>
      </c>
      <c r="E1649" s="109" t="s">
        <v>40</v>
      </c>
      <c r="F1649" s="109" t="s">
        <v>10758</v>
      </c>
      <c r="G1649" s="42">
        <v>41796</v>
      </c>
      <c r="H1649" s="109" t="s">
        <v>10759</v>
      </c>
      <c r="I1649" s="109" t="s">
        <v>5307</v>
      </c>
      <c r="J1649" s="109" t="s">
        <v>143</v>
      </c>
      <c r="K1649" s="98" t="s">
        <v>10760</v>
      </c>
      <c r="L1649" s="109" t="s">
        <v>5307</v>
      </c>
      <c r="M1649" s="109" t="s">
        <v>5163</v>
      </c>
      <c r="N1649" s="109" t="s">
        <v>32</v>
      </c>
      <c r="O1649" s="109" t="s">
        <v>10761</v>
      </c>
      <c r="P1649" s="109" t="s">
        <v>58</v>
      </c>
      <c r="Q1649" s="109" t="s">
        <v>10762</v>
      </c>
      <c r="R1649" s="109" t="s">
        <v>36</v>
      </c>
      <c r="S1649" s="122" t="s">
        <v>769</v>
      </c>
      <c r="T1649" s="31"/>
      <c r="U1649" s="109" t="str">
        <f t="shared" si="25"/>
        <v>41796: Barkus pointed an air-powered pellet gun at an off duty officer and then at his own head. The officer then shot and killed Barkus. http://www.wtae.com/news/da-trooper-justified-in-shooting-neighbor-to-death-in-butler-township/26743476</v>
      </c>
      <c r="V1649" s="109"/>
      <c r="W1649" s="109">
        <v>2657.1</v>
      </c>
      <c r="X1649" s="109"/>
      <c r="Y1649" s="109"/>
      <c r="Z1649" s="109"/>
      <c r="AA1649" s="109"/>
      <c r="AB1649" s="109"/>
      <c r="AC1649" s="113"/>
      <c r="AD1649" s="29"/>
      <c r="AE1649" s="29"/>
      <c r="AF1649" s="29"/>
      <c r="AG1649" s="65"/>
    </row>
    <row r="1650" spans="1:33" ht="12">
      <c r="A1650" s="30">
        <v>41942</v>
      </c>
      <c r="B1650" s="109" t="s">
        <v>10763</v>
      </c>
      <c r="C1650" s="121">
        <v>48</v>
      </c>
      <c r="D1650" s="109" t="s">
        <v>23</v>
      </c>
      <c r="E1650" s="109" t="s">
        <v>24</v>
      </c>
      <c r="F1650" s="109" t="s">
        <v>10764</v>
      </c>
      <c r="G1650" s="42">
        <v>41799</v>
      </c>
      <c r="H1650" s="109" t="s">
        <v>10765</v>
      </c>
      <c r="I1650" s="109" t="s">
        <v>10766</v>
      </c>
      <c r="J1650" s="109" t="s">
        <v>44</v>
      </c>
      <c r="K1650" s="98" t="s">
        <v>10767</v>
      </c>
      <c r="L1650" s="109" t="s">
        <v>10766</v>
      </c>
      <c r="M1650" s="109" t="s">
        <v>10768</v>
      </c>
      <c r="N1650" s="109" t="s">
        <v>32</v>
      </c>
      <c r="O1650" s="109" t="s">
        <v>10769</v>
      </c>
      <c r="P1650" s="109" t="s">
        <v>760</v>
      </c>
      <c r="Q1650" s="109" t="s">
        <v>10770</v>
      </c>
      <c r="R1650" s="109" t="s">
        <v>80</v>
      </c>
      <c r="S1650" s="122" t="s">
        <v>769</v>
      </c>
      <c r="T1650" s="31"/>
      <c r="U1650" s="109" t="str">
        <f t="shared" si="25"/>
        <v>41799: After shooting his shotgun inside a neighbors house, Dixon was addressed by a deputy to drop his weapon. Dixon fired at the deputy. The deputy responded by shooting and killing Dixon. http://www.al.com/news/tuscaloosa/index.ssf/2014/06/tuscaloosa_deputy_kills_moundv.html</v>
      </c>
      <c r="V1650" s="109"/>
      <c r="W1650" s="109">
        <v>2658.1</v>
      </c>
      <c r="X1650" s="109"/>
      <c r="Y1650" s="109"/>
      <c r="Z1650" s="109"/>
      <c r="AA1650" s="109"/>
      <c r="AB1650" s="109"/>
      <c r="AC1650" s="113"/>
      <c r="AD1650" s="29"/>
      <c r="AE1650" s="29"/>
      <c r="AF1650" s="29"/>
      <c r="AG1650" s="65"/>
    </row>
    <row r="1651" spans="1:33" ht="12">
      <c r="A1651" s="30">
        <v>41942</v>
      </c>
      <c r="B1651" s="109" t="s">
        <v>10771</v>
      </c>
      <c r="C1651" s="121">
        <v>37</v>
      </c>
      <c r="D1651" s="109" t="s">
        <v>23</v>
      </c>
      <c r="E1651" s="109" t="s">
        <v>40</v>
      </c>
      <c r="F1651" s="109" t="s">
        <v>10772</v>
      </c>
      <c r="G1651" s="42">
        <v>41801</v>
      </c>
      <c r="H1651" s="109" t="s">
        <v>10773</v>
      </c>
      <c r="I1651" s="109" t="s">
        <v>2634</v>
      </c>
      <c r="J1651" s="109" t="s">
        <v>53</v>
      </c>
      <c r="K1651" s="98" t="s">
        <v>3275</v>
      </c>
      <c r="L1651" s="109" t="s">
        <v>55</v>
      </c>
      <c r="M1651" s="109" t="s">
        <v>2636</v>
      </c>
      <c r="N1651" s="109" t="s">
        <v>32</v>
      </c>
      <c r="O1651" s="109" t="s">
        <v>10774</v>
      </c>
      <c r="P1651" s="109" t="s">
        <v>760</v>
      </c>
      <c r="Q1651" s="109" t="s">
        <v>10775</v>
      </c>
      <c r="R1651" s="109" t="s">
        <v>36</v>
      </c>
      <c r="S1651" s="122" t="s">
        <v>10776</v>
      </c>
      <c r="T1651" s="31"/>
      <c r="U1651" s="109" t="str">
        <f t="shared" si="25"/>
        <v>41801: Marone was firing a gun inside. He then went outside and fired at officers, resulting in officers retuning fire, killing Marone. http://www.reviewjournal.com/news/crime-courts/henderson-police-officer-wounded-suspect-killed-morning-shooting</v>
      </c>
      <c r="V1651" s="109"/>
      <c r="W1651" s="109">
        <v>2659.1</v>
      </c>
      <c r="X1651" s="109"/>
      <c r="Y1651" s="109"/>
      <c r="Z1651" s="109"/>
      <c r="AA1651" s="109"/>
      <c r="AB1651" s="109"/>
      <c r="AC1651" s="113"/>
      <c r="AD1651" s="29"/>
      <c r="AE1651" s="29"/>
      <c r="AF1651" s="29"/>
      <c r="AG1651" s="65"/>
    </row>
    <row r="1652" spans="1:33" ht="12">
      <c r="A1652" s="30">
        <v>41942</v>
      </c>
      <c r="B1652" s="109" t="s">
        <v>10777</v>
      </c>
      <c r="C1652" s="121">
        <v>73</v>
      </c>
      <c r="D1652" s="109" t="s">
        <v>23</v>
      </c>
      <c r="E1652" s="109" t="s">
        <v>82</v>
      </c>
      <c r="F1652" s="109"/>
      <c r="G1652" s="42">
        <v>41800</v>
      </c>
      <c r="H1652" s="109" t="s">
        <v>10778</v>
      </c>
      <c r="I1652" s="109" t="s">
        <v>10779</v>
      </c>
      <c r="J1652" s="109" t="s">
        <v>2035</v>
      </c>
      <c r="K1652" s="98" t="s">
        <v>10780</v>
      </c>
      <c r="L1652" s="109" t="s">
        <v>165</v>
      </c>
      <c r="M1652" s="109" t="s">
        <v>10781</v>
      </c>
      <c r="N1652" s="109" t="s">
        <v>32</v>
      </c>
      <c r="O1652" s="109" t="s">
        <v>10782</v>
      </c>
      <c r="P1652" s="109" t="s">
        <v>760</v>
      </c>
      <c r="Q1652" s="109" t="s">
        <v>10783</v>
      </c>
      <c r="R1652" s="109" t="s">
        <v>80</v>
      </c>
      <c r="S1652" s="122" t="s">
        <v>769</v>
      </c>
      <c r="T1652" s="31"/>
      <c r="U1652" s="109" t="str">
        <f t="shared" si="25"/>
        <v>41800: Deputies were serving an eviction notice when Harris retreated to a bedroom. He came out with a shotgun. Deputies shot and killed him. http://www.oregonlive.com/pacific-northwest-news/index.ssf/2014/06/deputies_kill_armed_73-year-ol.html</v>
      </c>
      <c r="V1652" s="109"/>
      <c r="W1652" s="109">
        <v>2661.1</v>
      </c>
      <c r="X1652" s="109"/>
      <c r="Y1652" s="109"/>
      <c r="Z1652" s="109"/>
      <c r="AA1652" s="109"/>
      <c r="AB1652" s="109"/>
      <c r="AC1652" s="113"/>
      <c r="AD1652" s="29"/>
      <c r="AE1652" s="29"/>
      <c r="AF1652" s="29"/>
      <c r="AG1652" s="65"/>
    </row>
    <row r="1653" spans="1:33" ht="12">
      <c r="A1653" s="30">
        <v>41942</v>
      </c>
      <c r="B1653" s="109" t="s">
        <v>10784</v>
      </c>
      <c r="C1653" s="121">
        <v>30</v>
      </c>
      <c r="D1653" s="109" t="s">
        <v>23</v>
      </c>
      <c r="E1653" s="109" t="s">
        <v>40</v>
      </c>
      <c r="F1653" s="109" t="s">
        <v>10785</v>
      </c>
      <c r="G1653" s="42">
        <v>41801</v>
      </c>
      <c r="H1653" s="109" t="s">
        <v>10786</v>
      </c>
      <c r="I1653" s="109" t="s">
        <v>9188</v>
      </c>
      <c r="J1653" s="109" t="s">
        <v>152</v>
      </c>
      <c r="K1653" s="98" t="s">
        <v>10787</v>
      </c>
      <c r="L1653" s="109" t="s">
        <v>5036</v>
      </c>
      <c r="M1653" s="109" t="s">
        <v>9190</v>
      </c>
      <c r="N1653" s="109" t="s">
        <v>1818</v>
      </c>
      <c r="O1653" s="109" t="s">
        <v>10788</v>
      </c>
      <c r="P1653" s="109" t="s">
        <v>760</v>
      </c>
      <c r="Q1653" s="109" t="s">
        <v>10789</v>
      </c>
      <c r="R1653" s="109" t="s">
        <v>80</v>
      </c>
      <c r="S1653" s="122" t="s">
        <v>769</v>
      </c>
      <c r="T1653" s="31"/>
      <c r="U1653" s="109" t="str">
        <f t="shared" si="25"/>
        <v>41801: Tellone was suspect of breaking into cars when he got into a struggle with officers. During the struggle he suffered an apparent heart attack and died. http://www.lohud.com/story/news/crime/2014/06/13/yonkers-police-identify-man-died-foot-chase/10416385/</v>
      </c>
      <c r="V1653" s="109"/>
      <c r="W1653" s="109">
        <v>2662.1</v>
      </c>
      <c r="X1653" s="109"/>
      <c r="Y1653" s="109"/>
      <c r="Z1653" s="109"/>
      <c r="AA1653" s="109"/>
      <c r="AB1653" s="109"/>
      <c r="AC1653" s="113"/>
      <c r="AD1653" s="29"/>
      <c r="AE1653" s="29"/>
      <c r="AF1653" s="29"/>
      <c r="AG1653" s="65"/>
    </row>
    <row r="1654" spans="1:33" ht="12">
      <c r="A1654" s="30">
        <v>41943</v>
      </c>
      <c r="B1654" s="109" t="s">
        <v>10790</v>
      </c>
      <c r="C1654" s="121">
        <v>33</v>
      </c>
      <c r="D1654" s="109" t="s">
        <v>23</v>
      </c>
      <c r="E1654" s="109" t="s">
        <v>82</v>
      </c>
      <c r="F1654" s="109"/>
      <c r="G1654" s="42">
        <v>38136</v>
      </c>
      <c r="H1654" s="109" t="s">
        <v>10791</v>
      </c>
      <c r="I1654" s="109" t="s">
        <v>10792</v>
      </c>
      <c r="J1654" s="109" t="s">
        <v>152</v>
      </c>
      <c r="K1654" s="98" t="s">
        <v>10793</v>
      </c>
      <c r="L1654" s="109" t="s">
        <v>2146</v>
      </c>
      <c r="M1654" s="109" t="s">
        <v>10794</v>
      </c>
      <c r="N1654" s="109" t="s">
        <v>1818</v>
      </c>
      <c r="O1654" s="109" t="s">
        <v>10795</v>
      </c>
      <c r="P1654" s="109" t="s">
        <v>58</v>
      </c>
      <c r="Q1654" s="109" t="s">
        <v>10796</v>
      </c>
      <c r="R1654" s="109" t="s">
        <v>100</v>
      </c>
      <c r="S1654" s="122" t="s">
        <v>5119</v>
      </c>
      <c r="T1654" s="31"/>
      <c r="U1654" s="109" t="str">
        <f t="shared" si="25"/>
        <v>38136: Blount was intercepted by county officers at a Long Island Railroad station for acting irrationally, challenging passengers, fighting with imaginary people, etc. Once intercepted and cuffed Blount admitted to ingesting crack cocaine, then had a seizure and stopped breathing. http://www.nytimes.com/2004/06/02/nyregion/02mbrf.html</v>
      </c>
      <c r="V1654" s="109"/>
      <c r="W1654" s="109">
        <v>2663.1</v>
      </c>
      <c r="X1654" s="109"/>
      <c r="Y1654" s="109"/>
      <c r="Z1654" s="109"/>
      <c r="AA1654" s="109"/>
      <c r="AB1654" s="109"/>
      <c r="AC1654" s="113"/>
      <c r="AD1654" s="29"/>
      <c r="AE1654" s="29"/>
      <c r="AF1654" s="29"/>
      <c r="AG1654" s="65"/>
    </row>
    <row r="1655" spans="1:33" ht="12">
      <c r="A1655" s="30" t="s">
        <v>10797</v>
      </c>
      <c r="B1655" s="109" t="s">
        <v>10798</v>
      </c>
      <c r="C1655" s="121">
        <v>27</v>
      </c>
      <c r="D1655" s="109" t="s">
        <v>23</v>
      </c>
      <c r="E1655" s="109" t="s">
        <v>173</v>
      </c>
      <c r="F1655" s="109" t="s">
        <v>10799</v>
      </c>
      <c r="G1655" s="42">
        <v>41817</v>
      </c>
      <c r="H1655" s="109" t="s">
        <v>10800</v>
      </c>
      <c r="I1655" s="109" t="s">
        <v>9283</v>
      </c>
      <c r="J1655" s="109" t="s">
        <v>152</v>
      </c>
      <c r="K1655" s="98" t="s">
        <v>9284</v>
      </c>
      <c r="L1655" s="109" t="s">
        <v>2146</v>
      </c>
      <c r="M1655" s="109" t="s">
        <v>5322</v>
      </c>
      <c r="N1655" s="109" t="s">
        <v>32</v>
      </c>
      <c r="O1655" s="109" t="s">
        <v>10801</v>
      </c>
      <c r="P1655" s="109" t="s">
        <v>7428</v>
      </c>
      <c r="Q1655" s="109" t="s">
        <v>10802</v>
      </c>
      <c r="R1655" s="109" t="s">
        <v>80</v>
      </c>
      <c r="S1655" s="122" t="s">
        <v>7722</v>
      </c>
      <c r="T1655" s="31"/>
      <c r="U1655" s="109" t="str">
        <f t="shared" si="25"/>
        <v>41817: Morales fled from police when a car he was traveling in was pulled over by police. He was shot after police caught up to him and the 27-year-old produced a handgun. http://www.nbcnewyork.com/news/local/Long-Island-Suffolk-County-Bay-Shore-Police-Involved-Shooting-Fatal-264868841.html</v>
      </c>
      <c r="V1655" s="109"/>
      <c r="W1655" s="109">
        <v>2664.1</v>
      </c>
      <c r="X1655" s="109"/>
      <c r="Y1655" s="109"/>
      <c r="Z1655" s="109"/>
      <c r="AA1655" s="109"/>
      <c r="AB1655" s="109"/>
      <c r="AC1655" s="113"/>
      <c r="AD1655" s="29"/>
      <c r="AE1655" s="29"/>
      <c r="AF1655" s="29"/>
      <c r="AG1655" s="65"/>
    </row>
    <row r="1656" spans="1:33" ht="12">
      <c r="A1656" s="30">
        <v>41953</v>
      </c>
      <c r="B1656" s="109" t="s">
        <v>10803</v>
      </c>
      <c r="C1656" s="121">
        <v>35</v>
      </c>
      <c r="D1656" s="109" t="s">
        <v>23</v>
      </c>
      <c r="E1656" s="109" t="s">
        <v>82</v>
      </c>
      <c r="F1656" s="109"/>
      <c r="G1656" s="42">
        <v>36860</v>
      </c>
      <c r="H1656" s="109" t="s">
        <v>10804</v>
      </c>
      <c r="I1656" s="109" t="s">
        <v>6861</v>
      </c>
      <c r="J1656" s="109" t="s">
        <v>152</v>
      </c>
      <c r="K1656" s="98" t="s">
        <v>9236</v>
      </c>
      <c r="L1656" s="109" t="s">
        <v>5403</v>
      </c>
      <c r="M1656" s="109" t="s">
        <v>9237</v>
      </c>
      <c r="N1656" s="109" t="s">
        <v>32</v>
      </c>
      <c r="O1656" s="109" t="s">
        <v>10805</v>
      </c>
      <c r="P1656" s="109" t="s">
        <v>760</v>
      </c>
      <c r="Q1656" s="109" t="s">
        <v>10806</v>
      </c>
      <c r="R1656" s="109" t="s">
        <v>80</v>
      </c>
      <c r="S1656" s="122" t="s">
        <v>5119</v>
      </c>
      <c r="T1656" s="31"/>
      <c r="U1656" s="109" t="str">
        <f t="shared" si="25"/>
        <v>36860: On a Thursday evening local police responding to a domestic disturbance call were greeted by a woman with serious head wounds, then surprised by Edwards leaping out at them with a samurai-style long sword. Edwards was repeatedly ordered to put down the sword but did not. Other jurisdictions responded, including a state trooper, and Edwards was shot to death. http://news.google.com/newspapers?nid=1957&amp;dat=20001202&amp;id=L5NGAAAAIBAJ&amp;sjid=p-kMAAAAIBAJ&amp;pg=2238,298594</v>
      </c>
      <c r="V1656" s="109"/>
      <c r="W1656" s="109">
        <v>2665.1</v>
      </c>
      <c r="X1656" s="109"/>
      <c r="Y1656" s="109"/>
      <c r="Z1656" s="109"/>
      <c r="AA1656" s="109"/>
      <c r="AB1656" s="109"/>
      <c r="AC1656" s="113"/>
      <c r="AD1656" s="29"/>
      <c r="AE1656" s="29"/>
      <c r="AF1656" s="29"/>
      <c r="AG1656" s="65"/>
    </row>
    <row r="1657" spans="1:33" ht="12">
      <c r="A1657" s="30">
        <v>41588.875439814801</v>
      </c>
      <c r="B1657" s="109" t="s">
        <v>4728</v>
      </c>
      <c r="C1657" s="121">
        <v>22</v>
      </c>
      <c r="D1657" s="109" t="s">
        <v>23</v>
      </c>
      <c r="E1657" s="109" t="s">
        <v>82</v>
      </c>
      <c r="F1657" s="109"/>
      <c r="G1657" s="42">
        <v>41235</v>
      </c>
      <c r="H1657" s="109" t="s">
        <v>10807</v>
      </c>
      <c r="I1657" s="109" t="s">
        <v>4941</v>
      </c>
      <c r="J1657" s="109" t="s">
        <v>1103</v>
      </c>
      <c r="K1657" s="98" t="s">
        <v>10808</v>
      </c>
      <c r="L1657" s="109" t="s">
        <v>4943</v>
      </c>
      <c r="M1657" s="109" t="s">
        <v>10809</v>
      </c>
      <c r="N1657" s="109" t="s">
        <v>32</v>
      </c>
      <c r="O1657" s="109" t="s">
        <v>10810</v>
      </c>
      <c r="P1657" s="109" t="s">
        <v>760</v>
      </c>
      <c r="Q1657" s="109" t="s">
        <v>10811</v>
      </c>
      <c r="R1657" s="109" t="s">
        <v>80</v>
      </c>
      <c r="S1657" s="122" t="s">
        <v>208</v>
      </c>
      <c r="T1657" s="31"/>
      <c r="U1657" s="109" t="str">
        <f t="shared" si="25"/>
        <v>41235: An off-duty officer intervened in an argument between a man and the man's girlfriend at a gas station. The officer and man exchanged gunshots. The officer was injured and the man killed. http://www.my9nj.com/story/20167590/off-duty-detroit-police-officer-shot-involved-in-deadly-shooting</v>
      </c>
      <c r="V1657" s="109"/>
      <c r="W1657" s="109">
        <v>2666.1</v>
      </c>
      <c r="X1657" s="109"/>
      <c r="Y1657" s="109"/>
      <c r="Z1657" s="109"/>
      <c r="AA1657" s="109"/>
      <c r="AB1657" s="109"/>
      <c r="AC1657" s="113"/>
      <c r="AD1657" s="29"/>
      <c r="AE1657" s="29"/>
      <c r="AF1657" s="29"/>
      <c r="AG1657" s="65"/>
    </row>
    <row r="1658" spans="1:33" ht="12">
      <c r="A1658" s="30">
        <v>41936</v>
      </c>
      <c r="B1658" s="109" t="s">
        <v>10812</v>
      </c>
      <c r="C1658" s="121">
        <v>52</v>
      </c>
      <c r="D1658" s="109" t="s">
        <v>23</v>
      </c>
      <c r="E1658" s="109" t="s">
        <v>82</v>
      </c>
      <c r="F1658" s="109"/>
      <c r="G1658" s="42">
        <v>41444</v>
      </c>
      <c r="H1658" s="109" t="s">
        <v>10813</v>
      </c>
      <c r="I1658" s="109" t="s">
        <v>1474</v>
      </c>
      <c r="J1658" s="109" t="s">
        <v>152</v>
      </c>
      <c r="K1658" s="98" t="s">
        <v>10814</v>
      </c>
      <c r="L1658" s="109" t="s">
        <v>1474</v>
      </c>
      <c r="M1658" s="109" t="s">
        <v>5201</v>
      </c>
      <c r="N1658" s="109" t="s">
        <v>1818</v>
      </c>
      <c r="O1658" s="109" t="s">
        <v>10815</v>
      </c>
      <c r="P1658" s="109" t="s">
        <v>760</v>
      </c>
      <c r="Q1658" s="109" t="s">
        <v>10816</v>
      </c>
      <c r="R1658" s="109" t="s">
        <v>80</v>
      </c>
      <c r="S1658" s="122" t="s">
        <v>5119</v>
      </c>
      <c r="T1658" s="31"/>
      <c r="U1658" s="109" t="str">
        <f t="shared" si="25"/>
        <v>41444: After being observed by NYPD taking part in a likely drug transaction, Muniz was chased and ducked into a nearby bodega. He was uncooperative when apprehended and pepper-sprayed. Muniz began choking and had trouble breathing. Police extracted a golf-ball-sized package of cocaine from his mouth that he'd swallowed to conceal. He died in the ambulance en route to the hospital. http://www.nydailynews.com/new-york/bronx/drug-suspect-dies-swallow-bag-cocaine-article-1.1377871</v>
      </c>
      <c r="V1658" s="109"/>
      <c r="W1658" s="109">
        <v>2667.1</v>
      </c>
      <c r="X1658" s="109"/>
      <c r="Y1658" s="109"/>
      <c r="Z1658" s="109"/>
      <c r="AA1658" s="109"/>
      <c r="AB1658" s="109"/>
      <c r="AC1658" s="113"/>
      <c r="AD1658" s="29"/>
      <c r="AE1658" s="29"/>
      <c r="AF1658" s="29"/>
      <c r="AG1658" s="65"/>
    </row>
    <row r="1659" spans="1:33" ht="12">
      <c r="A1659" s="30">
        <v>41936</v>
      </c>
      <c r="B1659" s="109" t="s">
        <v>10817</v>
      </c>
      <c r="C1659" s="121">
        <v>22</v>
      </c>
      <c r="D1659" s="109" t="s">
        <v>23</v>
      </c>
      <c r="E1659" s="109" t="s">
        <v>24</v>
      </c>
      <c r="F1659" s="109" t="s">
        <v>10818</v>
      </c>
      <c r="G1659" s="42">
        <v>41172</v>
      </c>
      <c r="H1659" s="109" t="s">
        <v>10819</v>
      </c>
      <c r="I1659" s="109" t="s">
        <v>151</v>
      </c>
      <c r="J1659" s="109" t="s">
        <v>152</v>
      </c>
      <c r="K1659" s="98" t="s">
        <v>9378</v>
      </c>
      <c r="L1659" s="109" t="s">
        <v>154</v>
      </c>
      <c r="M1659" s="109" t="s">
        <v>5201</v>
      </c>
      <c r="N1659" s="109" t="s">
        <v>32</v>
      </c>
      <c r="O1659" s="109" t="s">
        <v>10820</v>
      </c>
      <c r="P1659" s="109" t="s">
        <v>760</v>
      </c>
      <c r="Q1659" s="109" t="s">
        <v>10821</v>
      </c>
      <c r="R1659" s="109" t="s">
        <v>80</v>
      </c>
      <c r="S1659" s="122" t="s">
        <v>5119</v>
      </c>
      <c r="T1659" s="31"/>
      <c r="U1659" s="109" t="str">
        <f t="shared" si="25"/>
        <v>41172: Hill was one of four people in a car approached by NYPD during a prostitution sting. Hill bolted; there was a brief foot chase and then a physical struggle. According to police Hill pulled a weapon and was shot to death. http://www.nydailynews.com/new-york/nypd-shoots-ex-con-22-brooklyn-prostitution-sting-article-1.1164713</v>
      </c>
      <c r="V1659" s="109"/>
      <c r="W1659" s="109">
        <v>2668.1</v>
      </c>
      <c r="X1659" s="109"/>
      <c r="Y1659" s="109"/>
      <c r="Z1659" s="109"/>
      <c r="AA1659" s="109"/>
      <c r="AB1659" s="109"/>
      <c r="AC1659" s="113"/>
      <c r="AD1659" s="29"/>
      <c r="AE1659" s="29"/>
      <c r="AF1659" s="29"/>
      <c r="AG1659" s="65"/>
    </row>
    <row r="1660" spans="1:33" ht="12">
      <c r="A1660" s="30">
        <v>41936</v>
      </c>
      <c r="B1660" s="109" t="s">
        <v>10822</v>
      </c>
      <c r="C1660" s="121">
        <v>12</v>
      </c>
      <c r="D1660" s="109" t="s">
        <v>91</v>
      </c>
      <c r="E1660" s="109" t="s">
        <v>82</v>
      </c>
      <c r="F1660" s="109" t="s">
        <v>10823</v>
      </c>
      <c r="G1660" s="42">
        <v>40951</v>
      </c>
      <c r="H1660" s="109" t="s">
        <v>10824</v>
      </c>
      <c r="I1660" s="109" t="s">
        <v>808</v>
      </c>
      <c r="J1660" s="109" t="s">
        <v>809</v>
      </c>
      <c r="K1660" s="98" t="s">
        <v>10825</v>
      </c>
      <c r="L1660" s="109" t="s">
        <v>811</v>
      </c>
      <c r="M1660" s="109" t="s">
        <v>9807</v>
      </c>
      <c r="N1660" s="109" t="s">
        <v>314</v>
      </c>
      <c r="O1660" s="109" t="s">
        <v>10826</v>
      </c>
      <c r="P1660" s="109" t="s">
        <v>760</v>
      </c>
      <c r="Q1660" s="109" t="s">
        <v>10827</v>
      </c>
      <c r="R1660" s="109" t="s">
        <v>80</v>
      </c>
      <c r="S1660" s="122" t="s">
        <v>5119</v>
      </c>
      <c r="T1660" s="31"/>
      <c r="U1660" s="109" t="str">
        <f t="shared" si="25"/>
        <v>40951: A speeding local police car without lights or siren struck and killed Bhakta as she crossed the street. In June 2013 the family settled with the city for $300K, noting that the 12-year-old had been tested for drugs but the officer at fault had not been. The same officer struck and seriously injured another pedestrian in a June 2012 high speed chase. http://www.kansas.com/news/article1117719.html</v>
      </c>
      <c r="V1660" s="109"/>
      <c r="W1660" s="109">
        <v>2669.1</v>
      </c>
      <c r="X1660" s="109"/>
      <c r="Y1660" s="109"/>
      <c r="Z1660" s="109"/>
      <c r="AA1660" s="109"/>
      <c r="AB1660" s="109"/>
      <c r="AC1660" s="113"/>
      <c r="AD1660" s="29"/>
      <c r="AE1660" s="29"/>
      <c r="AF1660" s="29"/>
      <c r="AG1660" s="65"/>
    </row>
    <row r="1661" spans="1:33" ht="12">
      <c r="A1661" s="30">
        <v>41936</v>
      </c>
      <c r="B1661" s="109" t="s">
        <v>10828</v>
      </c>
      <c r="C1661" s="121">
        <v>36</v>
      </c>
      <c r="D1661" s="109" t="s">
        <v>23</v>
      </c>
      <c r="E1661" s="109" t="s">
        <v>40</v>
      </c>
      <c r="F1661" s="109" t="s">
        <v>10829</v>
      </c>
      <c r="G1661" s="42">
        <v>41775</v>
      </c>
      <c r="H1661" s="109" t="s">
        <v>10830</v>
      </c>
      <c r="I1661" s="109" t="s">
        <v>10831</v>
      </c>
      <c r="J1661" s="109" t="s">
        <v>28</v>
      </c>
      <c r="K1661" s="98" t="s">
        <v>10832</v>
      </c>
      <c r="L1661" s="109" t="s">
        <v>4687</v>
      </c>
      <c r="M1661" s="109" t="s">
        <v>10833</v>
      </c>
      <c r="N1661" s="109" t="s">
        <v>32</v>
      </c>
      <c r="O1661" s="109" t="s">
        <v>10834</v>
      </c>
      <c r="P1661" s="109" t="s">
        <v>760</v>
      </c>
      <c r="Q1661" s="109" t="s">
        <v>10835</v>
      </c>
      <c r="R1661" s="109" t="s">
        <v>36</v>
      </c>
      <c r="S1661" s="122" t="s">
        <v>769</v>
      </c>
      <c r="T1661" s="31"/>
      <c r="U1661" s="109" t="str">
        <f t="shared" si="25"/>
        <v>41775: Tucker stabbed his mother to death. Deputies arrived after Tucker phoned 911. Tucker stormed down the stairs with a 'dark object'. Deputies ordered him to stop, he refused and deputies shot and killed Tucker. http://www.tampabay.com/news/publicsafety/crime/deputy-involved-shooting-reported-in-clearwater/2180127</v>
      </c>
      <c r="V1661" s="109"/>
      <c r="W1661" s="109">
        <v>2670.1</v>
      </c>
      <c r="X1661" s="109"/>
      <c r="Y1661" s="109"/>
      <c r="Z1661" s="109"/>
      <c r="AA1661" s="109"/>
      <c r="AB1661" s="109"/>
      <c r="AC1661" s="113"/>
      <c r="AD1661" s="29"/>
      <c r="AE1661" s="29"/>
      <c r="AF1661" s="29"/>
      <c r="AG1661" s="65"/>
    </row>
    <row r="1662" spans="1:33" ht="12">
      <c r="A1662" s="30">
        <v>41936</v>
      </c>
      <c r="B1662" s="109" t="s">
        <v>10836</v>
      </c>
      <c r="C1662" s="121">
        <v>44</v>
      </c>
      <c r="D1662" s="109" t="s">
        <v>91</v>
      </c>
      <c r="E1662" s="109" t="s">
        <v>82</v>
      </c>
      <c r="F1662" s="109"/>
      <c r="G1662" s="42">
        <v>41777</v>
      </c>
      <c r="H1662" s="109" t="s">
        <v>10837</v>
      </c>
      <c r="I1662" s="109" t="s">
        <v>6224</v>
      </c>
      <c r="J1662" s="109" t="s">
        <v>213</v>
      </c>
      <c r="K1662" s="98" t="s">
        <v>10838</v>
      </c>
      <c r="L1662" s="109" t="s">
        <v>6226</v>
      </c>
      <c r="M1662" s="109" t="s">
        <v>6227</v>
      </c>
      <c r="N1662" s="109" t="s">
        <v>32</v>
      </c>
      <c r="O1662" s="109" t="s">
        <v>10839</v>
      </c>
      <c r="P1662" s="109" t="s">
        <v>760</v>
      </c>
      <c r="Q1662" s="109" t="s">
        <v>10840</v>
      </c>
      <c r="R1662" s="109" t="s">
        <v>36</v>
      </c>
      <c r="S1662" s="122" t="s">
        <v>769</v>
      </c>
      <c r="T1662" s="31"/>
      <c r="U1662" s="109" t="str">
        <f t="shared" si="25"/>
        <v>41777: Vawter advanced toward an officer with a knife, resulting in the officer shooting and killing her. http://www.expressnews.com/news/local/article/Officer-shoots-kills-woman-who-police-said-5490353.php</v>
      </c>
      <c r="V1662" s="109"/>
      <c r="W1662" s="109">
        <v>2671.1</v>
      </c>
      <c r="X1662" s="109"/>
      <c r="Y1662" s="109"/>
      <c r="Z1662" s="109"/>
      <c r="AA1662" s="109"/>
      <c r="AB1662" s="109"/>
      <c r="AC1662" s="113"/>
      <c r="AD1662" s="29"/>
      <c r="AE1662" s="29"/>
      <c r="AF1662" s="29"/>
      <c r="AG1662" s="65"/>
    </row>
    <row r="1663" spans="1:33" ht="12">
      <c r="A1663" s="30">
        <v>41936</v>
      </c>
      <c r="B1663" s="109" t="s">
        <v>10841</v>
      </c>
      <c r="C1663" s="121">
        <v>24</v>
      </c>
      <c r="D1663" s="109" t="s">
        <v>23</v>
      </c>
      <c r="E1663" s="109" t="s">
        <v>82</v>
      </c>
      <c r="F1663" s="109"/>
      <c r="G1663" s="42">
        <v>41777</v>
      </c>
      <c r="H1663" s="109" t="s">
        <v>10842</v>
      </c>
      <c r="I1663" s="109" t="s">
        <v>10843</v>
      </c>
      <c r="J1663" s="109" t="s">
        <v>85</v>
      </c>
      <c r="K1663" s="98" t="s">
        <v>10844</v>
      </c>
      <c r="L1663" s="109" t="s">
        <v>10845</v>
      </c>
      <c r="M1663" s="109" t="s">
        <v>10846</v>
      </c>
      <c r="N1663" s="109" t="s">
        <v>32</v>
      </c>
      <c r="O1663" s="109" t="s">
        <v>10847</v>
      </c>
      <c r="P1663" s="109" t="s">
        <v>760</v>
      </c>
      <c r="Q1663" s="109" t="s">
        <v>10848</v>
      </c>
      <c r="R1663" s="109" t="s">
        <v>100</v>
      </c>
      <c r="S1663" s="122" t="s">
        <v>769</v>
      </c>
      <c r="T1663" s="31"/>
      <c r="U1663" s="109" t="str">
        <f t="shared" si="25"/>
        <v>41777: Bush was having a nervous breakdown and was 'tearing up the house'. Deputies responded and Bush was reportedly armed. Bush was ultimately shot and killed. http://www.krcrtv.com/news/local/butte-county-man-shot-and-killed-by-deputy/26055482</v>
      </c>
      <c r="V1663" s="109"/>
      <c r="W1663" s="109">
        <v>2672.1</v>
      </c>
      <c r="X1663" s="109"/>
      <c r="Y1663" s="109"/>
      <c r="Z1663" s="109"/>
      <c r="AA1663" s="109"/>
      <c r="AB1663" s="109"/>
      <c r="AC1663" s="113"/>
      <c r="AD1663" s="29"/>
      <c r="AE1663" s="29"/>
      <c r="AF1663" s="29"/>
      <c r="AG1663" s="65"/>
    </row>
    <row r="1664" spans="1:33" ht="12">
      <c r="A1664" s="30">
        <v>41936</v>
      </c>
      <c r="B1664" s="109" t="s">
        <v>10849</v>
      </c>
      <c r="C1664" s="121">
        <v>26</v>
      </c>
      <c r="D1664" s="109" t="s">
        <v>91</v>
      </c>
      <c r="E1664" s="109" t="s">
        <v>40</v>
      </c>
      <c r="F1664" s="109" t="s">
        <v>10850</v>
      </c>
      <c r="G1664" s="42">
        <v>41777</v>
      </c>
      <c r="H1664" s="109" t="s">
        <v>10851</v>
      </c>
      <c r="I1664" s="109" t="s">
        <v>455</v>
      </c>
      <c r="J1664" s="109" t="s">
        <v>104</v>
      </c>
      <c r="K1664" s="98" t="s">
        <v>10852</v>
      </c>
      <c r="L1664" s="109" t="s">
        <v>456</v>
      </c>
      <c r="M1664" s="109" t="s">
        <v>457</v>
      </c>
      <c r="N1664" s="109" t="s">
        <v>32</v>
      </c>
      <c r="O1664" s="109" t="s">
        <v>10853</v>
      </c>
      <c r="P1664" s="109" t="s">
        <v>760</v>
      </c>
      <c r="Q1664" s="109" t="s">
        <v>10854</v>
      </c>
      <c r="R1664" s="109" t="s">
        <v>80</v>
      </c>
      <c r="S1664" s="122" t="s">
        <v>769</v>
      </c>
      <c r="T1664" s="31"/>
      <c r="U1664" s="109" t="str">
        <f t="shared" si="25"/>
        <v>41777: DiPiazza was shot and killed by officers after she refused to comply with the officer's orders to drop the gun. http://host.madison.com/news/local/crime_and_courts/woman-shot-and-killed-by-madison-police-after-failing-to/article_c7abe3d4-5701-5272-87c6-cf90ef6d652e.html</v>
      </c>
      <c r="V1664" s="109"/>
      <c r="W1664" s="109">
        <v>2673.1</v>
      </c>
      <c r="X1664" s="109"/>
      <c r="Y1664" s="109"/>
      <c r="Z1664" s="109"/>
      <c r="AA1664" s="109"/>
      <c r="AB1664" s="109"/>
      <c r="AC1664" s="113"/>
      <c r="AD1664" s="29"/>
      <c r="AE1664" s="29"/>
      <c r="AF1664" s="29"/>
      <c r="AG1664" s="65"/>
    </row>
    <row r="1665" spans="1:33" ht="12">
      <c r="A1665" s="30">
        <v>41936</v>
      </c>
      <c r="B1665" s="109" t="s">
        <v>10855</v>
      </c>
      <c r="C1665" s="121">
        <v>41</v>
      </c>
      <c r="D1665" s="109" t="s">
        <v>23</v>
      </c>
      <c r="E1665" s="109" t="s">
        <v>82</v>
      </c>
      <c r="F1665" s="109"/>
      <c r="G1665" s="42">
        <v>41778</v>
      </c>
      <c r="H1665" s="109" t="s">
        <v>10856</v>
      </c>
      <c r="I1665" s="109" t="s">
        <v>10857</v>
      </c>
      <c r="J1665" s="109" t="s">
        <v>1372</v>
      </c>
      <c r="K1665" s="98" t="s">
        <v>10858</v>
      </c>
      <c r="L1665" s="109" t="s">
        <v>10859</v>
      </c>
      <c r="M1665" s="109" t="s">
        <v>10860</v>
      </c>
      <c r="N1665" s="109" t="s">
        <v>32</v>
      </c>
      <c r="O1665" s="109" t="s">
        <v>10861</v>
      </c>
      <c r="P1665" s="109" t="s">
        <v>760</v>
      </c>
      <c r="Q1665" s="109" t="s">
        <v>10862</v>
      </c>
      <c r="R1665" s="109" t="s">
        <v>36</v>
      </c>
      <c r="S1665" s="122" t="s">
        <v>769</v>
      </c>
      <c r="T1665" s="31"/>
      <c r="U1665" s="109" t="str">
        <f t="shared" si="25"/>
        <v>41778: Todd approached deputy Winders with a weapon and would not respond to orders to stop, resulting in Winders shooting and killing Todd. http://www.wnct.com/story/25559277/officer-involved-shooting-in-edgecombe-co-leaves-one-person-dead</v>
      </c>
      <c r="V1665" s="109"/>
      <c r="W1665" s="109">
        <v>2674.1</v>
      </c>
      <c r="X1665" s="109"/>
      <c r="Y1665" s="109"/>
      <c r="Z1665" s="109"/>
      <c r="AA1665" s="109"/>
      <c r="AB1665" s="109"/>
      <c r="AC1665" s="113"/>
      <c r="AD1665" s="29"/>
      <c r="AE1665" s="29"/>
      <c r="AF1665" s="29"/>
      <c r="AG1665" s="65"/>
    </row>
    <row r="1666" spans="1:33" ht="12">
      <c r="A1666" s="30">
        <v>41937</v>
      </c>
      <c r="B1666" s="109" t="s">
        <v>10863</v>
      </c>
      <c r="C1666" s="121">
        <v>47</v>
      </c>
      <c r="D1666" s="109" t="s">
        <v>23</v>
      </c>
      <c r="E1666" s="109" t="s">
        <v>173</v>
      </c>
      <c r="F1666" s="109"/>
      <c r="G1666" s="42">
        <v>39600</v>
      </c>
      <c r="H1666" s="109" t="s">
        <v>10864</v>
      </c>
      <c r="I1666" s="109" t="s">
        <v>1474</v>
      </c>
      <c r="J1666" s="109" t="s">
        <v>152</v>
      </c>
      <c r="K1666" s="98" t="s">
        <v>2248</v>
      </c>
      <c r="L1666" s="109" t="s">
        <v>1474</v>
      </c>
      <c r="M1666" s="109" t="s">
        <v>5201</v>
      </c>
      <c r="N1666" s="109" t="s">
        <v>32</v>
      </c>
      <c r="O1666" s="109" t="s">
        <v>10865</v>
      </c>
      <c r="P1666" s="109" t="s">
        <v>760</v>
      </c>
      <c r="Q1666" s="109" t="s">
        <v>10866</v>
      </c>
      <c r="R1666" s="109" t="s">
        <v>80</v>
      </c>
      <c r="S1666" s="122" t="s">
        <v>5119</v>
      </c>
      <c r="T1666" s="31"/>
      <c r="U1666" s="109" t="str">
        <f t="shared" ref="U1666:U1729" si="26">CONCATENATE(G1666, ": ", O1666, " ", Q1666)</f>
        <v>39600: Rios followed a woman and her 3-year-old daughter out of their apartment house elevator and threatened them with a gun. In response the woman's husband, an NYPD officer in his boxer shorts, emerged from the apartment. As the officer chased Rios downstairs they exchanged gunfire, and Rios was found fatally wounded on the street shortly thereafter. http://www.nytimes.com/2008/06/02/nyregion/02shooting.html</v>
      </c>
      <c r="V1666" s="109"/>
      <c r="W1666" s="109">
        <v>2675.1</v>
      </c>
      <c r="X1666" s="109"/>
      <c r="Y1666" s="109"/>
      <c r="Z1666" s="109"/>
      <c r="AA1666" s="109"/>
      <c r="AB1666" s="109"/>
      <c r="AC1666" s="113"/>
      <c r="AD1666" s="29"/>
      <c r="AE1666" s="29"/>
      <c r="AF1666" s="29"/>
      <c r="AG1666" s="65"/>
    </row>
    <row r="1667" spans="1:33" ht="12">
      <c r="A1667" s="30">
        <v>41937</v>
      </c>
      <c r="B1667" s="109" t="s">
        <v>10867</v>
      </c>
      <c r="C1667" s="121">
        <v>18</v>
      </c>
      <c r="D1667" s="109" t="s">
        <v>23</v>
      </c>
      <c r="E1667" s="109" t="s">
        <v>24</v>
      </c>
      <c r="F1667" s="109" t="s">
        <v>10868</v>
      </c>
      <c r="G1667" s="42">
        <v>40767</v>
      </c>
      <c r="H1667" s="109" t="s">
        <v>10869</v>
      </c>
      <c r="I1667" s="109" t="s">
        <v>1303</v>
      </c>
      <c r="J1667" s="109" t="s">
        <v>1304</v>
      </c>
      <c r="K1667" s="98" t="s">
        <v>10870</v>
      </c>
      <c r="L1667" s="109" t="s">
        <v>1306</v>
      </c>
      <c r="M1667" s="109" t="s">
        <v>1307</v>
      </c>
      <c r="N1667" s="109" t="s">
        <v>32</v>
      </c>
      <c r="O1667" s="109" t="s">
        <v>10871</v>
      </c>
      <c r="P1667" s="109" t="s">
        <v>58</v>
      </c>
      <c r="Q1667" s="109" t="s">
        <v>10872</v>
      </c>
      <c r="R1667" s="109" t="s">
        <v>80</v>
      </c>
      <c r="S1667" s="122" t="s">
        <v>5119</v>
      </c>
      <c r="T1667" s="31"/>
      <c r="U1667" s="109" t="str">
        <f t="shared" si="26"/>
        <v>40767: With a history of domestic violence, and pressure on their relationship since he'd joined the military, Williams killed his high school girlfriend on a Thursday evening. In the small hours of Friday morning he drove around Columbus and finally encountered police about 3 a.m. A witness says he shot at police first. Police responded with a fatal volley of 30 or 40 shots. http://www.dispatch.com/content/stories/local/2011/08/13/young-love-turned-deadly.html</v>
      </c>
      <c r="V1667" s="109"/>
      <c r="W1667" s="109">
        <v>2676.1</v>
      </c>
      <c r="X1667" s="109"/>
      <c r="Y1667" s="109"/>
      <c r="Z1667" s="109"/>
      <c r="AA1667" s="109"/>
      <c r="AB1667" s="109"/>
      <c r="AC1667" s="113"/>
      <c r="AD1667" s="29"/>
      <c r="AE1667" s="29"/>
      <c r="AF1667" s="29"/>
      <c r="AG1667" s="65"/>
    </row>
    <row r="1668" spans="1:33" ht="12">
      <c r="A1668" s="30">
        <v>41937</v>
      </c>
      <c r="B1668" s="109" t="s">
        <v>10873</v>
      </c>
      <c r="C1668" s="121">
        <v>40</v>
      </c>
      <c r="D1668" s="109" t="s">
        <v>23</v>
      </c>
      <c r="E1668" s="109" t="s">
        <v>40</v>
      </c>
      <c r="F1668" s="109" t="s">
        <v>10874</v>
      </c>
      <c r="G1668" s="42">
        <v>41506</v>
      </c>
      <c r="H1668" s="109" t="s">
        <v>10875</v>
      </c>
      <c r="I1668" s="109" t="s">
        <v>10876</v>
      </c>
      <c r="J1668" s="109" t="s">
        <v>152</v>
      </c>
      <c r="K1668" s="98" t="s">
        <v>10877</v>
      </c>
      <c r="L1668" s="109" t="s">
        <v>7526</v>
      </c>
      <c r="M1668" s="109" t="s">
        <v>10878</v>
      </c>
      <c r="N1668" s="109" t="s">
        <v>32</v>
      </c>
      <c r="O1668" s="109" t="s">
        <v>10879</v>
      </c>
      <c r="P1668" s="109" t="s">
        <v>58</v>
      </c>
      <c r="Q1668" s="109" t="s">
        <v>10880</v>
      </c>
      <c r="R1668" s="109" t="s">
        <v>80</v>
      </c>
      <c r="S1668" s="122" t="s">
        <v>5119</v>
      </c>
      <c r="T1668" s="31"/>
      <c r="U1668" s="109" t="str">
        <f t="shared" si="26"/>
        <v>41506: 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 http://7online.com/archive/9211962/</v>
      </c>
      <c r="V1668" s="109"/>
      <c r="W1668" s="109">
        <v>2677.1</v>
      </c>
      <c r="X1668" s="109"/>
      <c r="Y1668" s="109"/>
      <c r="Z1668" s="109"/>
      <c r="AA1668" s="109"/>
      <c r="AB1668" s="109"/>
      <c r="AC1668" s="113"/>
      <c r="AD1668" s="29"/>
      <c r="AE1668" s="29"/>
      <c r="AF1668" s="29"/>
      <c r="AG1668" s="65"/>
    </row>
    <row r="1669" spans="1:33" ht="12">
      <c r="A1669" s="30">
        <v>41937</v>
      </c>
      <c r="B1669" s="109" t="s">
        <v>10881</v>
      </c>
      <c r="C1669" s="121">
        <v>40</v>
      </c>
      <c r="D1669" s="109" t="s">
        <v>23</v>
      </c>
      <c r="E1669" s="109" t="s">
        <v>82</v>
      </c>
      <c r="F1669" s="109"/>
      <c r="G1669" s="42">
        <v>39791</v>
      </c>
      <c r="H1669" s="109" t="s">
        <v>10882</v>
      </c>
      <c r="I1669" s="109" t="s">
        <v>1474</v>
      </c>
      <c r="J1669" s="109" t="s">
        <v>152</v>
      </c>
      <c r="K1669" s="98" t="s">
        <v>2248</v>
      </c>
      <c r="L1669" s="109" t="s">
        <v>1474</v>
      </c>
      <c r="M1669" s="109" t="s">
        <v>5201</v>
      </c>
      <c r="N1669" s="109" t="s">
        <v>32</v>
      </c>
      <c r="O1669" s="109" t="s">
        <v>10883</v>
      </c>
      <c r="P1669" s="109" t="s">
        <v>760</v>
      </c>
      <c r="Q1669" s="109" t="s">
        <v>10884</v>
      </c>
      <c r="R1669" s="109" t="s">
        <v>80</v>
      </c>
      <c r="S1669" s="122" t="s">
        <v>5119</v>
      </c>
      <c r="T1669" s="31"/>
      <c r="U1669" s="109" t="str">
        <f t="shared" si="26"/>
        <v>39791: Figueroa was fighting with another man on the fifth floor of an apartment building when NYPD arrived. Told repeatedly to put down the wooden bat he was holding, he did not. The police version of events had him "lunging" at officers; family and other witnesses disputed that account. He was fatally shot in the chest. http://www.nytimes.com/2008/12/11/nyregion/11shoot.html?_r=0</v>
      </c>
      <c r="V1669" s="109"/>
      <c r="W1669" s="109">
        <v>2678.1</v>
      </c>
      <c r="X1669" s="109"/>
      <c r="Y1669" s="109"/>
      <c r="Z1669" s="109"/>
      <c r="AA1669" s="109"/>
      <c r="AB1669" s="109"/>
      <c r="AC1669" s="113"/>
      <c r="AD1669" s="29"/>
      <c r="AE1669" s="29"/>
      <c r="AF1669" s="29"/>
      <c r="AG1669" s="65"/>
    </row>
    <row r="1670" spans="1:33" ht="12">
      <c r="A1670" s="30">
        <v>41937</v>
      </c>
      <c r="B1670" s="109" t="s">
        <v>10885</v>
      </c>
      <c r="C1670" s="121">
        <v>50</v>
      </c>
      <c r="D1670" s="109" t="s">
        <v>23</v>
      </c>
      <c r="E1670" s="109" t="s">
        <v>82</v>
      </c>
      <c r="F1670" s="109"/>
      <c r="G1670" s="42">
        <v>39903</v>
      </c>
      <c r="H1670" s="109" t="s">
        <v>10886</v>
      </c>
      <c r="I1670" s="109" t="s">
        <v>5265</v>
      </c>
      <c r="J1670" s="109" t="s">
        <v>152</v>
      </c>
      <c r="K1670" s="98" t="s">
        <v>10887</v>
      </c>
      <c r="L1670" s="109" t="s">
        <v>5265</v>
      </c>
      <c r="M1670" s="109" t="s">
        <v>10888</v>
      </c>
      <c r="N1670" s="109" t="s">
        <v>32</v>
      </c>
      <c r="O1670" s="109" t="s">
        <v>10889</v>
      </c>
      <c r="P1670" s="109" t="s">
        <v>760</v>
      </c>
      <c r="Q1670" s="109" t="s">
        <v>10890</v>
      </c>
      <c r="R1670" s="109" t="s">
        <v>80</v>
      </c>
      <c r="S1670" s="122" t="s">
        <v>5119</v>
      </c>
      <c r="T1670" s="31"/>
      <c r="U1670" s="109" t="str">
        <f t="shared" si="26"/>
        <v>39903: Reid had been out of prison for five months after a 19-year stretch for rape and burglary. Checking in at a parole office, he concealed a knife from his backpack and, according to reports, either threatened a parole officer with it and/or briefly took an officer as a hostage. He was shot dead. http://www.nytimes.com/2009/04/01/nyregion/01parole.html</v>
      </c>
      <c r="V1670" s="109"/>
      <c r="W1670" s="109">
        <v>2680.1</v>
      </c>
      <c r="X1670" s="109"/>
      <c r="Y1670" s="109"/>
      <c r="Z1670" s="109"/>
      <c r="AA1670" s="109"/>
      <c r="AB1670" s="109"/>
      <c r="AC1670" s="113"/>
      <c r="AD1670" s="29"/>
      <c r="AE1670" s="29"/>
      <c r="AF1670" s="29"/>
      <c r="AG1670" s="65"/>
    </row>
    <row r="1671" spans="1:33" ht="12">
      <c r="A1671" s="30">
        <v>41937</v>
      </c>
      <c r="B1671" s="109" t="s">
        <v>10891</v>
      </c>
      <c r="C1671" s="121">
        <v>29</v>
      </c>
      <c r="D1671" s="109" t="s">
        <v>23</v>
      </c>
      <c r="E1671" s="109" t="s">
        <v>82</v>
      </c>
      <c r="F1671" s="109"/>
      <c r="G1671" s="42">
        <v>40973</v>
      </c>
      <c r="H1671" s="109" t="s">
        <v>10892</v>
      </c>
      <c r="I1671" s="109" t="s">
        <v>10893</v>
      </c>
      <c r="J1671" s="109" t="s">
        <v>28</v>
      </c>
      <c r="K1671" s="98" t="s">
        <v>8018</v>
      </c>
      <c r="L1671" s="109" t="s">
        <v>8019</v>
      </c>
      <c r="M1671" s="109" t="s">
        <v>10894</v>
      </c>
      <c r="N1671" s="109" t="s">
        <v>262</v>
      </c>
      <c r="O1671" s="109" t="s">
        <v>10895</v>
      </c>
      <c r="P1671" s="109" t="s">
        <v>760</v>
      </c>
      <c r="Q1671" s="109" t="s">
        <v>10896</v>
      </c>
      <c r="R1671" s="109" t="s">
        <v>80</v>
      </c>
      <c r="S1671" s="122" t="s">
        <v>5119</v>
      </c>
      <c r="T1671" s="31"/>
      <c r="U1671" s="109" t="str">
        <f t="shared" si="26"/>
        <v>40973: Detained and taken to a hospital for acting strangely in a stranger's yard, Dillard became uncooperative. He was tasered twice, punched an officer, and was injected by medical staff with an unidentified drug. He collapsed and died shortly afterward. http://www.gainesville.com/article/20120305/ARTICLES/120309835</v>
      </c>
      <c r="V1671" s="109"/>
      <c r="W1671" s="109">
        <v>2681.1</v>
      </c>
      <c r="X1671" s="109"/>
      <c r="Y1671" s="109"/>
      <c r="Z1671" s="109"/>
      <c r="AA1671" s="109"/>
      <c r="AB1671" s="109"/>
      <c r="AC1671" s="113"/>
      <c r="AD1671" s="29"/>
      <c r="AE1671" s="29"/>
      <c r="AF1671" s="29"/>
      <c r="AG1671" s="65"/>
    </row>
    <row r="1672" spans="1:33" ht="12">
      <c r="A1672" s="30">
        <v>41937</v>
      </c>
      <c r="B1672" s="109" t="s">
        <v>10897</v>
      </c>
      <c r="C1672" s="121">
        <v>20</v>
      </c>
      <c r="D1672" s="109" t="s">
        <v>23</v>
      </c>
      <c r="E1672" s="109" t="s">
        <v>82</v>
      </c>
      <c r="F1672" s="109"/>
      <c r="G1672" s="42">
        <v>38721</v>
      </c>
      <c r="H1672" s="109" t="s">
        <v>10898</v>
      </c>
      <c r="I1672" s="109" t="s">
        <v>9188</v>
      </c>
      <c r="J1672" s="109" t="s">
        <v>152</v>
      </c>
      <c r="K1672" s="98" t="s">
        <v>10899</v>
      </c>
      <c r="L1672" s="109" t="s">
        <v>5036</v>
      </c>
      <c r="M1672" s="109" t="s">
        <v>5201</v>
      </c>
      <c r="N1672" s="109" t="s">
        <v>32</v>
      </c>
      <c r="O1672" s="109" t="s">
        <v>10900</v>
      </c>
      <c r="P1672" s="109" t="s">
        <v>760</v>
      </c>
      <c r="Q1672" s="109" t="s">
        <v>10901</v>
      </c>
      <c r="R1672" s="109" t="s">
        <v>80</v>
      </c>
      <c r="S1672" s="122" t="s">
        <v>5119</v>
      </c>
      <c r="T1672" s="31"/>
      <c r="U1672" s="109" t="str">
        <f t="shared" si="26"/>
        <v>38721: Two off-duty NYPD stopped by a popular Irish bar after their shift ended at 2 a.m. and became involved in a violent altercation among patrons. One of them was Lee, drinking despite being underage. Lee stabbed one of the officers multiple times, seriously wounding him. The other officer killed Lee with two bullets. http://www.nytimes.com/2006/01/05/nyregion/05yonkers.html?_r=0</v>
      </c>
      <c r="V1672" s="109"/>
      <c r="W1672" s="109">
        <v>2682.1</v>
      </c>
      <c r="X1672" s="109"/>
      <c r="Y1672" s="109"/>
      <c r="Z1672" s="109"/>
      <c r="AA1672" s="109"/>
      <c r="AB1672" s="109"/>
      <c r="AC1672" s="113"/>
      <c r="AD1672" s="29"/>
      <c r="AE1672" s="29"/>
      <c r="AF1672" s="29"/>
      <c r="AG1672" s="65"/>
    </row>
    <row r="1673" spans="1:33" ht="12">
      <c r="A1673" s="30">
        <v>41937</v>
      </c>
      <c r="B1673" s="109" t="s">
        <v>10902</v>
      </c>
      <c r="C1673" s="121">
        <v>24</v>
      </c>
      <c r="D1673" s="109" t="s">
        <v>23</v>
      </c>
      <c r="E1673" s="109" t="s">
        <v>24</v>
      </c>
      <c r="F1673" s="109" t="s">
        <v>10903</v>
      </c>
      <c r="G1673" s="42">
        <v>40080</v>
      </c>
      <c r="H1673" s="109" t="s">
        <v>10904</v>
      </c>
      <c r="I1673" s="109" t="s">
        <v>764</v>
      </c>
      <c r="J1673" s="109" t="s">
        <v>124</v>
      </c>
      <c r="K1673" s="98" t="s">
        <v>765</v>
      </c>
      <c r="L1673" s="109" t="s">
        <v>126</v>
      </c>
      <c r="M1673" s="109" t="s">
        <v>766</v>
      </c>
      <c r="N1673" s="109" t="s">
        <v>32</v>
      </c>
      <c r="O1673" s="109" t="s">
        <v>10905</v>
      </c>
      <c r="P1673" s="109" t="s">
        <v>760</v>
      </c>
      <c r="Q1673" s="109" t="s">
        <v>10906</v>
      </c>
      <c r="R1673" s="109" t="s">
        <v>80</v>
      </c>
      <c r="S1673" s="122" t="s">
        <v>5119</v>
      </c>
      <c r="T1673" s="31"/>
      <c r="U1673" s="109" t="str">
        <f t="shared" si="26"/>
        <v>40080: Police came to question Crom at his apartment building about possible involvement in a bank robbery a month prior. Witnesses said officers gave Crom ample opportunity to drop his weapon, but he did not, and was fatally shot. http://www.king5.com/story/news/local/2014/07/29/12798358/</v>
      </c>
      <c r="V1673" s="109"/>
      <c r="W1673" s="109">
        <v>2683.1</v>
      </c>
      <c r="X1673" s="109"/>
      <c r="Y1673" s="109"/>
      <c r="Z1673" s="109"/>
      <c r="AA1673" s="109"/>
      <c r="AB1673" s="109"/>
      <c r="AC1673" s="113"/>
      <c r="AD1673" s="29"/>
      <c r="AE1673" s="29"/>
      <c r="AF1673" s="29"/>
      <c r="AG1673" s="65"/>
    </row>
    <row r="1674" spans="1:33" ht="12">
      <c r="A1674" s="30">
        <v>41937</v>
      </c>
      <c r="B1674" s="109" t="s">
        <v>10907</v>
      </c>
      <c r="C1674" s="121">
        <v>37</v>
      </c>
      <c r="D1674" s="109" t="s">
        <v>23</v>
      </c>
      <c r="E1674" s="109" t="s">
        <v>82</v>
      </c>
      <c r="F1674" s="109"/>
      <c r="G1674" s="42">
        <v>39658</v>
      </c>
      <c r="H1674" s="109" t="s">
        <v>10908</v>
      </c>
      <c r="I1674" s="109" t="s">
        <v>10909</v>
      </c>
      <c r="J1674" s="109" t="s">
        <v>44</v>
      </c>
      <c r="K1674" s="98" t="s">
        <v>10910</v>
      </c>
      <c r="L1674" s="109" t="s">
        <v>43</v>
      </c>
      <c r="M1674" s="109" t="s">
        <v>10911</v>
      </c>
      <c r="N1674" s="109" t="s">
        <v>314</v>
      </c>
      <c r="O1674" s="109" t="s">
        <v>10912</v>
      </c>
      <c r="P1674" s="109" t="s">
        <v>58</v>
      </c>
      <c r="Q1674" s="109" t="s">
        <v>10913</v>
      </c>
      <c r="R1674" s="109" t="s">
        <v>36</v>
      </c>
      <c r="S1674" s="122" t="s">
        <v>8340</v>
      </c>
      <c r="T1674" s="31"/>
      <c r="U1674" s="109" t="str">
        <f t="shared" si="26"/>
        <v>39658: Officer alleged to have run over Gaillard after the suspect exited the passenger side of a vehicle that had stopped on the I-65 Interchange in Prichard following a high-speed case through Baldwin and Mobile Counties. http://www.al.com/news/mobile/index.ssf/2014/10/jury_to_decide_whether_satsuma.html#incart_m-rpt-2</v>
      </c>
      <c r="V1674" s="109"/>
      <c r="W1674" s="109">
        <v>2684.1</v>
      </c>
      <c r="X1674" s="109"/>
      <c r="Y1674" s="109"/>
      <c r="Z1674" s="109"/>
      <c r="AA1674" s="109"/>
      <c r="AB1674" s="109"/>
      <c r="AC1674" s="113"/>
      <c r="AD1674" s="29"/>
      <c r="AE1674" s="29"/>
      <c r="AF1674" s="29"/>
      <c r="AG1674" s="65"/>
    </row>
    <row r="1675" spans="1:33" ht="12">
      <c r="A1675" s="30">
        <v>41938</v>
      </c>
      <c r="B1675" s="109" t="s">
        <v>10914</v>
      </c>
      <c r="C1675" s="121">
        <v>22</v>
      </c>
      <c r="D1675" s="109" t="s">
        <v>23</v>
      </c>
      <c r="E1675" s="109" t="s">
        <v>40</v>
      </c>
      <c r="F1675" s="109" t="s">
        <v>10915</v>
      </c>
      <c r="G1675" s="42">
        <v>41899</v>
      </c>
      <c r="H1675" s="109" t="s">
        <v>10916</v>
      </c>
      <c r="I1675" s="109" t="s">
        <v>602</v>
      </c>
      <c r="J1675" s="109" t="s">
        <v>85</v>
      </c>
      <c r="K1675" s="98" t="s">
        <v>2527</v>
      </c>
      <c r="L1675" s="109" t="s">
        <v>603</v>
      </c>
      <c r="M1675" s="109" t="s">
        <v>604</v>
      </c>
      <c r="N1675" s="109" t="s">
        <v>32</v>
      </c>
      <c r="O1675" s="109" t="s">
        <v>10917</v>
      </c>
      <c r="P1675" s="109" t="s">
        <v>323</v>
      </c>
      <c r="Q1675" s="109" t="s">
        <v>10918</v>
      </c>
      <c r="R1675" s="109" t="s">
        <v>80</v>
      </c>
      <c r="S1675" s="122" t="s">
        <v>37</v>
      </c>
      <c r="T1675" s="31"/>
      <c r="U1675" s="109" t="str">
        <f t="shared" si="26"/>
        <v>41899: 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 http://thefreethoughtproject.com/family-man-killed-police-week-checking-facebook-shot/</v>
      </c>
      <c r="V1675" s="109"/>
      <c r="W1675" s="109">
        <v>2685.1</v>
      </c>
      <c r="X1675" s="109"/>
      <c r="Y1675" s="109"/>
      <c r="Z1675" s="109"/>
      <c r="AA1675" s="109"/>
      <c r="AB1675" s="109"/>
      <c r="AC1675" s="113"/>
      <c r="AD1675" s="29"/>
      <c r="AE1675" s="29"/>
      <c r="AF1675" s="29"/>
      <c r="AG1675" s="65"/>
    </row>
    <row r="1676" spans="1:33" ht="12">
      <c r="A1676" s="30">
        <v>41938</v>
      </c>
      <c r="B1676" s="109" t="s">
        <v>10919</v>
      </c>
      <c r="C1676" s="121">
        <v>42</v>
      </c>
      <c r="D1676" s="109" t="s">
        <v>23</v>
      </c>
      <c r="E1676" s="109" t="s">
        <v>82</v>
      </c>
      <c r="F1676" s="109"/>
      <c r="G1676" s="42">
        <v>39252</v>
      </c>
      <c r="H1676" s="109" t="s">
        <v>10920</v>
      </c>
      <c r="I1676" s="109" t="s">
        <v>1474</v>
      </c>
      <c r="J1676" s="109" t="s">
        <v>152</v>
      </c>
      <c r="K1676" s="98" t="s">
        <v>6630</v>
      </c>
      <c r="L1676" s="109" t="s">
        <v>1474</v>
      </c>
      <c r="M1676" s="109" t="s">
        <v>5201</v>
      </c>
      <c r="N1676" s="109" t="s">
        <v>9191</v>
      </c>
      <c r="O1676" s="109" t="s">
        <v>10921</v>
      </c>
      <c r="P1676" s="109" t="s">
        <v>760</v>
      </c>
      <c r="Q1676" s="109" t="s">
        <v>10922</v>
      </c>
      <c r="R1676" s="109" t="s">
        <v>80</v>
      </c>
      <c r="S1676" s="122" t="s">
        <v>5119</v>
      </c>
      <c r="T1676" s="31"/>
      <c r="U1676" s="109" t="str">
        <f t="shared" si="26"/>
        <v>39252: During a police attempt to serve an arrest warrant for trademark counterfeiting, Harris attempted to escape out the window of his fourth-story Grand Concourse apartment building. He fell to his death. http://query.nytimes.com/gst/fullpage.html?res=9B07E6DD103FF932A15755C0A9619C8B63</v>
      </c>
      <c r="V1676" s="109"/>
      <c r="W1676" s="109">
        <v>2686.1</v>
      </c>
      <c r="X1676" s="109"/>
      <c r="Y1676" s="109"/>
      <c r="Z1676" s="109"/>
      <c r="AA1676" s="109"/>
      <c r="AB1676" s="109"/>
      <c r="AC1676" s="113"/>
      <c r="AD1676" s="29"/>
      <c r="AE1676" s="29"/>
      <c r="AF1676" s="29"/>
      <c r="AG1676" s="65"/>
    </row>
    <row r="1677" spans="1:33" ht="12">
      <c r="A1677" s="30">
        <v>41938</v>
      </c>
      <c r="B1677" s="109" t="s">
        <v>10923</v>
      </c>
      <c r="C1677" s="121">
        <v>17</v>
      </c>
      <c r="D1677" s="109" t="s">
        <v>23</v>
      </c>
      <c r="E1677" s="109" t="s">
        <v>82</v>
      </c>
      <c r="F1677" s="109"/>
      <c r="G1677" s="42">
        <v>40937</v>
      </c>
      <c r="H1677" s="109" t="s">
        <v>10924</v>
      </c>
      <c r="I1677" s="109" t="s">
        <v>151</v>
      </c>
      <c r="J1677" s="109" t="s">
        <v>152</v>
      </c>
      <c r="K1677" s="98" t="s">
        <v>2388</v>
      </c>
      <c r="L1677" s="109" t="s">
        <v>154</v>
      </c>
      <c r="M1677" s="109" t="s">
        <v>5201</v>
      </c>
      <c r="N1677" s="109" t="s">
        <v>32</v>
      </c>
      <c r="O1677" s="109" t="s">
        <v>10925</v>
      </c>
      <c r="P1677" s="109" t="s">
        <v>760</v>
      </c>
      <c r="Q1677" s="109" t="s">
        <v>10926</v>
      </c>
      <c r="R1677" s="109" t="s">
        <v>80</v>
      </c>
      <c r="S1677" s="122" t="s">
        <v>5119</v>
      </c>
      <c r="T1677" s="31"/>
      <c r="U1677" s="109" t="str">
        <f t="shared" si="26"/>
        <v>40937: Seventeen-year-old Antoine (variously reported as Antwoin or Antwain) White and a 15-year-old partner tried to mug an off-duty NYPD officer with a cane and by gesturing as if with a gun. White struck the officer in the face with the cane. He was fatally shot; the accomplice fled but was caught later. http://nypost.com/2012/01/30/off-duty-nypd-detective-fatally-shoots-man-during-botched-robbery/</v>
      </c>
      <c r="V1677" s="109"/>
      <c r="W1677" s="109">
        <v>2687.1</v>
      </c>
      <c r="X1677" s="109"/>
      <c r="Y1677" s="109"/>
      <c r="Z1677" s="109"/>
      <c r="AA1677" s="109"/>
      <c r="AB1677" s="109"/>
      <c r="AC1677" s="113"/>
      <c r="AD1677" s="29"/>
      <c r="AE1677" s="29"/>
      <c r="AF1677" s="29"/>
      <c r="AG1677" s="65"/>
    </row>
    <row r="1678" spans="1:33" ht="12">
      <c r="A1678" s="30">
        <v>41938</v>
      </c>
      <c r="B1678" s="109" t="s">
        <v>10927</v>
      </c>
      <c r="C1678" s="121">
        <v>45</v>
      </c>
      <c r="D1678" s="109" t="s">
        <v>23</v>
      </c>
      <c r="E1678" s="109" t="s">
        <v>40</v>
      </c>
      <c r="F1678" s="109" t="s">
        <v>10928</v>
      </c>
      <c r="G1678" s="42">
        <v>39251</v>
      </c>
      <c r="H1678" s="109" t="s">
        <v>10929</v>
      </c>
      <c r="I1678" s="109" t="s">
        <v>10930</v>
      </c>
      <c r="J1678" s="109" t="s">
        <v>152</v>
      </c>
      <c r="K1678" s="98" t="s">
        <v>10931</v>
      </c>
      <c r="L1678" s="109" t="s">
        <v>10932</v>
      </c>
      <c r="M1678" s="109" t="s">
        <v>595</v>
      </c>
      <c r="N1678" s="109" t="s">
        <v>32</v>
      </c>
      <c r="O1678" s="109" t="s">
        <v>10933</v>
      </c>
      <c r="P1678" s="109" t="s">
        <v>58</v>
      </c>
      <c r="Q1678" s="109" t="s">
        <v>10934</v>
      </c>
      <c r="R1678" s="109" t="s">
        <v>80</v>
      </c>
      <c r="S1678" s="122" t="s">
        <v>5119</v>
      </c>
      <c r="T1678" s="31"/>
      <c r="U1678" s="109" t="str">
        <f t="shared" si="26"/>
        <v>39251: A state trooper responding to a domestic dispute encountered and was shot in the shoulder by ex-con McUmber at the threshold of his house. Wounded, the trooper returned fire and fatally shot McUmber. http://www.wktv.com/news/local/8060547.html</v>
      </c>
      <c r="V1678" s="109"/>
      <c r="W1678" s="109">
        <v>2688.1</v>
      </c>
      <c r="X1678" s="109"/>
      <c r="Y1678" s="109"/>
      <c r="Z1678" s="109"/>
      <c r="AA1678" s="109"/>
      <c r="AB1678" s="109"/>
      <c r="AC1678" s="113"/>
      <c r="AD1678" s="29"/>
      <c r="AE1678" s="29"/>
      <c r="AF1678" s="29"/>
      <c r="AG1678" s="65"/>
    </row>
    <row r="1679" spans="1:33" ht="12">
      <c r="A1679" s="30">
        <v>41938</v>
      </c>
      <c r="B1679" s="109" t="s">
        <v>10935</v>
      </c>
      <c r="C1679" s="121">
        <v>20</v>
      </c>
      <c r="D1679" s="109" t="s">
        <v>23</v>
      </c>
      <c r="E1679" s="109" t="s">
        <v>24</v>
      </c>
      <c r="F1679" s="109"/>
      <c r="G1679" s="42">
        <v>39662</v>
      </c>
      <c r="H1679" s="109" t="s">
        <v>10936</v>
      </c>
      <c r="I1679" s="109" t="s">
        <v>151</v>
      </c>
      <c r="J1679" s="109" t="s">
        <v>152</v>
      </c>
      <c r="K1679" s="98" t="s">
        <v>9506</v>
      </c>
      <c r="L1679" s="109" t="s">
        <v>154</v>
      </c>
      <c r="M1679" s="109" t="s">
        <v>5201</v>
      </c>
      <c r="N1679" s="109" t="s">
        <v>32</v>
      </c>
      <c r="O1679" s="109" t="s">
        <v>10937</v>
      </c>
      <c r="P1679" s="109" t="s">
        <v>760</v>
      </c>
      <c r="Q1679" s="109" t="s">
        <v>10938</v>
      </c>
      <c r="R1679" s="109" t="s">
        <v>80</v>
      </c>
      <c r="S1679" s="122" t="s">
        <v>5119</v>
      </c>
      <c r="T1679" s="31"/>
      <c r="U1679" s="109" t="str">
        <f t="shared" si="26"/>
        <v>39662: While attempting to cash a forged $1000 check at a branch bank, Battle left an ID behind. At first during a police visit he was cooperative and willingly let them in, but as the conversation developed he became more agitated and resistant. He excused himself for a glass of water, and returned with an 11-inch knife. He was fatally shot in the chest once. http://www.nydailynews.com/news/crime/kills-brooklyn-knife-wielder-backed-corner-article-1.314220</v>
      </c>
      <c r="V1679" s="109"/>
      <c r="W1679" s="109">
        <v>2689.1</v>
      </c>
      <c r="X1679" s="109"/>
      <c r="Y1679" s="109"/>
      <c r="Z1679" s="109"/>
      <c r="AA1679" s="109"/>
      <c r="AB1679" s="109"/>
      <c r="AC1679" s="113"/>
      <c r="AD1679" s="29"/>
      <c r="AE1679" s="29"/>
      <c r="AF1679" s="29"/>
      <c r="AG1679" s="65"/>
    </row>
    <row r="1680" spans="1:33" ht="12">
      <c r="A1680" s="30">
        <v>41938</v>
      </c>
      <c r="B1680" s="109" t="s">
        <v>10939</v>
      </c>
      <c r="C1680" s="121">
        <v>17</v>
      </c>
      <c r="D1680" s="109" t="s">
        <v>23</v>
      </c>
      <c r="E1680" s="109" t="s">
        <v>24</v>
      </c>
      <c r="F1680" s="109" t="s">
        <v>10940</v>
      </c>
      <c r="G1680" s="42">
        <v>41399</v>
      </c>
      <c r="H1680" s="109" t="s">
        <v>10941</v>
      </c>
      <c r="I1680" s="109" t="s">
        <v>151</v>
      </c>
      <c r="J1680" s="109" t="s">
        <v>152</v>
      </c>
      <c r="K1680" s="98" t="s">
        <v>9506</v>
      </c>
      <c r="L1680" s="109" t="s">
        <v>154</v>
      </c>
      <c r="M1680" s="109" t="s">
        <v>5201</v>
      </c>
      <c r="N1680" s="109" t="s">
        <v>1589</v>
      </c>
      <c r="O1680" s="109" t="s">
        <v>10942</v>
      </c>
      <c r="P1680" s="109" t="s">
        <v>760</v>
      </c>
      <c r="Q1680" s="109" t="s">
        <v>10943</v>
      </c>
      <c r="R1680" s="109" t="s">
        <v>80</v>
      </c>
      <c r="S1680" s="122" t="s">
        <v>5119</v>
      </c>
      <c r="T1680" s="31"/>
      <c r="U1680" s="109" t="str">
        <f t="shared" si="26"/>
        <v>41399: 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 http://www.dailymail.co.uk/news/article-2602790/Heartbroken-mother-sues-NYPD-using-excessive-force-causing-sons-death.html</v>
      </c>
      <c r="V1680" s="109"/>
      <c r="W1680" s="109">
        <v>2690.1</v>
      </c>
      <c r="X1680" s="109"/>
      <c r="Y1680" s="109"/>
      <c r="Z1680" s="109"/>
      <c r="AA1680" s="109"/>
      <c r="AB1680" s="109"/>
      <c r="AC1680" s="113"/>
      <c r="AD1680" s="29"/>
      <c r="AE1680" s="29"/>
      <c r="AF1680" s="29"/>
      <c r="AG1680" s="65"/>
    </row>
    <row r="1681" spans="1:33" ht="12">
      <c r="A1681" s="30">
        <v>41938</v>
      </c>
      <c r="B1681" s="109" t="s">
        <v>10944</v>
      </c>
      <c r="C1681" s="121">
        <v>46</v>
      </c>
      <c r="D1681" s="109" t="s">
        <v>91</v>
      </c>
      <c r="E1681" s="109" t="s">
        <v>82</v>
      </c>
      <c r="F1681" s="109"/>
      <c r="G1681" s="42">
        <v>39825</v>
      </c>
      <c r="H1681" s="109" t="s">
        <v>10945</v>
      </c>
      <c r="I1681" s="109" t="s">
        <v>8209</v>
      </c>
      <c r="J1681" s="109" t="s">
        <v>152</v>
      </c>
      <c r="K1681" s="98" t="s">
        <v>8210</v>
      </c>
      <c r="L1681" s="109" t="s">
        <v>2146</v>
      </c>
      <c r="M1681" s="109" t="s">
        <v>5201</v>
      </c>
      <c r="N1681" s="109" t="s">
        <v>32</v>
      </c>
      <c r="O1681" s="109" t="s">
        <v>10946</v>
      </c>
      <c r="P1681" s="109" t="s">
        <v>157</v>
      </c>
      <c r="Q1681" s="109" t="s">
        <v>10947</v>
      </c>
      <c r="R1681" s="109" t="s">
        <v>80</v>
      </c>
      <c r="S1681" s="122" t="s">
        <v>5119</v>
      </c>
      <c r="T1681" s="31"/>
      <c r="U1681" s="109" t="str">
        <f t="shared" si="26"/>
        <v>39825: Cole was killed by her husband, a 19-year NYPD lieutenant, who then shot himself in the head. Their 18-year-old at the scene daughter had tried to intervene. http://gothamist.com/2009/01/13/off-duty_cop_kills_wife_then_self_i.php</v>
      </c>
      <c r="V1681" s="109"/>
      <c r="W1681" s="109">
        <v>2691.1</v>
      </c>
      <c r="X1681" s="109"/>
      <c r="Y1681" s="109"/>
      <c r="Z1681" s="109"/>
      <c r="AA1681" s="109"/>
      <c r="AB1681" s="109"/>
      <c r="AC1681" s="113"/>
      <c r="AD1681" s="29"/>
      <c r="AE1681" s="29"/>
      <c r="AF1681" s="29"/>
      <c r="AG1681" s="65"/>
    </row>
    <row r="1682" spans="1:33" ht="12">
      <c r="A1682" s="30">
        <v>41938</v>
      </c>
      <c r="B1682" s="109" t="s">
        <v>10948</v>
      </c>
      <c r="C1682" s="121">
        <v>54</v>
      </c>
      <c r="D1682" s="109" t="s">
        <v>23</v>
      </c>
      <c r="E1682" s="109" t="s">
        <v>24</v>
      </c>
      <c r="F1682" s="109" t="s">
        <v>10949</v>
      </c>
      <c r="G1682" s="42">
        <v>41576</v>
      </c>
      <c r="H1682" s="109" t="s">
        <v>10950</v>
      </c>
      <c r="I1682" s="109" t="s">
        <v>10951</v>
      </c>
      <c r="J1682" s="109" t="s">
        <v>152</v>
      </c>
      <c r="K1682" s="98" t="s">
        <v>10952</v>
      </c>
      <c r="L1682" s="109" t="s">
        <v>2952</v>
      </c>
      <c r="M1682" s="109" t="s">
        <v>10953</v>
      </c>
      <c r="N1682" s="109" t="s">
        <v>1818</v>
      </c>
      <c r="O1682" s="109" t="s">
        <v>10954</v>
      </c>
      <c r="P1682" s="109" t="s">
        <v>760</v>
      </c>
      <c r="Q1682" s="109" t="s">
        <v>10955</v>
      </c>
      <c r="R1682" s="109" t="s">
        <v>219</v>
      </c>
      <c r="S1682" s="122" t="s">
        <v>5119</v>
      </c>
      <c r="T1682" s="31"/>
      <c r="U1682" s="109" t="str">
        <f t="shared" si="26"/>
        <v>41576: Local police engaged with Wood while he walked alongside a highway seemingly agitated and disoriented. That officer requested help from two state troopers. Soon after police contact, Wood became irrational and combative. While being restrained he experienced some kind of fatal medical emergency, later blamed on cocaine toxicity. https://www.nyspnews.com/article_print.cfm?article_id=34207</v>
      </c>
      <c r="V1682" s="109"/>
      <c r="W1682" s="109">
        <v>2692.1</v>
      </c>
      <c r="X1682" s="109"/>
      <c r="Y1682" s="109"/>
      <c r="Z1682" s="109"/>
      <c r="AA1682" s="109"/>
      <c r="AB1682" s="109"/>
      <c r="AC1682" s="113"/>
      <c r="AD1682" s="29"/>
      <c r="AE1682" s="29"/>
      <c r="AF1682" s="29"/>
      <c r="AG1682" s="65"/>
    </row>
    <row r="1683" spans="1:33" ht="12">
      <c r="A1683" s="30">
        <v>41938</v>
      </c>
      <c r="B1683" s="109" t="s">
        <v>10956</v>
      </c>
      <c r="C1683" s="121">
        <v>25</v>
      </c>
      <c r="D1683" s="109" t="s">
        <v>23</v>
      </c>
      <c r="E1683" s="109" t="s">
        <v>24</v>
      </c>
      <c r="F1683" s="109" t="s">
        <v>10957</v>
      </c>
      <c r="G1683" s="42">
        <v>39961</v>
      </c>
      <c r="H1683" s="109" t="s">
        <v>10958</v>
      </c>
      <c r="I1683" s="109" t="s">
        <v>1479</v>
      </c>
      <c r="J1683" s="109" t="s">
        <v>152</v>
      </c>
      <c r="K1683" s="98" t="s">
        <v>1480</v>
      </c>
      <c r="L1683" s="109" t="s">
        <v>1481</v>
      </c>
      <c r="M1683" s="109" t="s">
        <v>5201</v>
      </c>
      <c r="N1683" s="109" t="s">
        <v>32</v>
      </c>
      <c r="O1683" s="109" t="s">
        <v>10959</v>
      </c>
      <c r="P1683" s="109" t="s">
        <v>760</v>
      </c>
      <c r="Q1683" s="109" t="s">
        <v>10960</v>
      </c>
      <c r="R1683" s="109" t="s">
        <v>80</v>
      </c>
      <c r="S1683" s="122" t="s">
        <v>5119</v>
      </c>
      <c r="T1683" s="31"/>
      <c r="U1683" s="109" t="str">
        <f t="shared" si="26"/>
        <v>39961: Edwards, an off-duty black officer of the NYPD, was fatally shot by another white NYPD officer as he chased a suspect who'd broken into his car. http://www.nytimes.com/2009/08/14/nyregion/14edwards.html?_r=0</v>
      </c>
      <c r="V1683" s="109"/>
      <c r="W1683" s="109">
        <v>2693.1</v>
      </c>
      <c r="X1683" s="109"/>
      <c r="Y1683" s="109"/>
      <c r="Z1683" s="109"/>
      <c r="AA1683" s="109"/>
      <c r="AB1683" s="109"/>
      <c r="AC1683" s="113"/>
      <c r="AD1683" s="29"/>
      <c r="AE1683" s="29"/>
      <c r="AF1683" s="29"/>
      <c r="AG1683" s="65"/>
    </row>
    <row r="1684" spans="1:33" ht="12">
      <c r="A1684" s="30">
        <v>41938</v>
      </c>
      <c r="B1684" s="109" t="s">
        <v>10961</v>
      </c>
      <c r="C1684" s="121">
        <v>26</v>
      </c>
      <c r="D1684" s="109" t="s">
        <v>23</v>
      </c>
      <c r="E1684" s="109" t="s">
        <v>82</v>
      </c>
      <c r="F1684" s="109"/>
      <c r="G1684" s="42">
        <v>40620</v>
      </c>
      <c r="H1684" s="109" t="s">
        <v>10962</v>
      </c>
      <c r="I1684" s="109" t="s">
        <v>151</v>
      </c>
      <c r="J1684" s="109" t="s">
        <v>152</v>
      </c>
      <c r="K1684" s="98" t="s">
        <v>9659</v>
      </c>
      <c r="L1684" s="109" t="s">
        <v>154</v>
      </c>
      <c r="M1684" s="109" t="s">
        <v>5201</v>
      </c>
      <c r="N1684" s="109" t="s">
        <v>1589</v>
      </c>
      <c r="O1684" s="109" t="s">
        <v>10963</v>
      </c>
      <c r="P1684" s="109" t="s">
        <v>760</v>
      </c>
      <c r="Q1684" s="109" t="s">
        <v>10964</v>
      </c>
      <c r="R1684" s="109" t="s">
        <v>36</v>
      </c>
      <c r="S1684" s="122" t="s">
        <v>5119</v>
      </c>
      <c r="T1684" s="31"/>
      <c r="U1684" s="109" t="str">
        <f t="shared" si="26"/>
        <v>40620: Official reports had Smith dying during arrest because of drug ingestion. Several of the 20 to 30 witnesses reported that in fact Smith had been beaten to death by police while restrained and cuffed. http://acdmedia.wordpress.com/2011/04/02/brooklyn-another-young-man-beaten-to-death-by-the-nypd-rip-johnathan-smith/</v>
      </c>
      <c r="V1684" s="109"/>
      <c r="W1684" s="109">
        <v>2694.1</v>
      </c>
      <c r="X1684" s="109"/>
      <c r="Y1684" s="109"/>
      <c r="Z1684" s="109"/>
      <c r="AA1684" s="109"/>
      <c r="AB1684" s="109"/>
      <c r="AC1684" s="113"/>
      <c r="AD1684" s="29"/>
      <c r="AE1684" s="29"/>
      <c r="AF1684" s="29"/>
      <c r="AG1684" s="65"/>
    </row>
    <row r="1685" spans="1:33" ht="12">
      <c r="A1685" s="30">
        <v>41938</v>
      </c>
      <c r="B1685" s="109" t="s">
        <v>10965</v>
      </c>
      <c r="C1685" s="121">
        <v>39</v>
      </c>
      <c r="D1685" s="109" t="s">
        <v>91</v>
      </c>
      <c r="E1685" s="109" t="s">
        <v>40</v>
      </c>
      <c r="F1685" s="109" t="s">
        <v>10966</v>
      </c>
      <c r="G1685" s="42">
        <v>40084</v>
      </c>
      <c r="H1685" s="109" t="s">
        <v>10967</v>
      </c>
      <c r="I1685" s="109" t="s">
        <v>6829</v>
      </c>
      <c r="J1685" s="109" t="s">
        <v>152</v>
      </c>
      <c r="K1685" s="98" t="s">
        <v>10968</v>
      </c>
      <c r="L1685" s="109" t="s">
        <v>5901</v>
      </c>
      <c r="M1685" s="109" t="s">
        <v>10969</v>
      </c>
      <c r="N1685" s="109" t="s">
        <v>871</v>
      </c>
      <c r="O1685" s="109" t="s">
        <v>10970</v>
      </c>
      <c r="P1685" s="109" t="s">
        <v>760</v>
      </c>
      <c r="Q1685" s="109" t="s">
        <v>10971</v>
      </c>
      <c r="R1685" s="109" t="s">
        <v>80</v>
      </c>
      <c r="S1685" s="122" t="s">
        <v>5119</v>
      </c>
      <c r="T1685" s="31"/>
      <c r="U1685" s="109" t="str">
        <f t="shared" si="26"/>
        <v>40084: Palumbo-Longo was stabbed to death by her husband, a Utica police detective, who then killed himself. He'd been relieved of his service weapon. The killing was ten days after she'd filed for divorce. In December 2013 their children were to collect a $2M wrongful death settlement from the city on the basis that they'd done too little to protect her. http://www.cnycentral.com/news/story.aspx?id=985032</v>
      </c>
      <c r="V1685" s="109"/>
      <c r="W1685" s="109">
        <v>2695.1</v>
      </c>
      <c r="X1685" s="109"/>
      <c r="Y1685" s="109"/>
      <c r="Z1685" s="109"/>
      <c r="AA1685" s="109"/>
      <c r="AB1685" s="109"/>
      <c r="AC1685" s="113"/>
      <c r="AD1685" s="29"/>
      <c r="AE1685" s="29"/>
      <c r="AF1685" s="29"/>
      <c r="AG1685" s="65"/>
    </row>
    <row r="1686" spans="1:33" ht="12">
      <c r="A1686" s="30">
        <v>41938</v>
      </c>
      <c r="B1686" s="109" t="s">
        <v>10972</v>
      </c>
      <c r="C1686" s="121">
        <v>20</v>
      </c>
      <c r="D1686" s="109" t="s">
        <v>23</v>
      </c>
      <c r="E1686" s="109" t="s">
        <v>24</v>
      </c>
      <c r="F1686" s="109" t="s">
        <v>10973</v>
      </c>
      <c r="G1686" s="42">
        <v>41209</v>
      </c>
      <c r="H1686" s="109" t="s">
        <v>10438</v>
      </c>
      <c r="I1686" s="109" t="s">
        <v>1474</v>
      </c>
      <c r="J1686" s="109" t="s">
        <v>152</v>
      </c>
      <c r="K1686" s="98" t="s">
        <v>9673</v>
      </c>
      <c r="L1686" s="109" t="s">
        <v>1474</v>
      </c>
      <c r="M1686" s="109" t="s">
        <v>5201</v>
      </c>
      <c r="N1686" s="109" t="s">
        <v>314</v>
      </c>
      <c r="O1686" s="109" t="s">
        <v>10974</v>
      </c>
      <c r="P1686" s="109" t="s">
        <v>760</v>
      </c>
      <c r="Q1686" s="109" t="s">
        <v>10975</v>
      </c>
      <c r="R1686" s="109" t="s">
        <v>36</v>
      </c>
      <c r="S1686" s="122" t="s">
        <v>5119</v>
      </c>
      <c r="T1686" s="31"/>
      <c r="U1686" s="109" t="str">
        <f t="shared" si="26"/>
        <v>41209: Two men on a dirt bike, Herrera and another man, either collided with or were rammed by an NYPD cruiser on Bronx streets. The second man was paralyzed and his family brought a major lawsuit against the city, disputing the police account. http://www.nydailynews.com/new-york/bronx/family-demands-probe-police-crash-killed-son-bike-article-1.1226086</v>
      </c>
      <c r="V1686" s="109"/>
      <c r="W1686" s="109">
        <v>2696.1</v>
      </c>
      <c r="X1686" s="109"/>
      <c r="Y1686" s="109"/>
      <c r="Z1686" s="109"/>
      <c r="AA1686" s="109"/>
      <c r="AB1686" s="109"/>
      <c r="AC1686" s="113"/>
      <c r="AD1686" s="29"/>
      <c r="AE1686" s="29"/>
      <c r="AF1686" s="29"/>
      <c r="AG1686" s="65"/>
    </row>
    <row r="1687" spans="1:33" ht="12">
      <c r="A1687" s="30">
        <v>41938</v>
      </c>
      <c r="B1687" s="109" t="s">
        <v>10976</v>
      </c>
      <c r="C1687" s="121">
        <v>33</v>
      </c>
      <c r="D1687" s="109" t="s">
        <v>23</v>
      </c>
      <c r="E1687" s="109" t="s">
        <v>82</v>
      </c>
      <c r="F1687" s="109"/>
      <c r="G1687" s="42">
        <v>41500</v>
      </c>
      <c r="H1687" s="109" t="s">
        <v>10977</v>
      </c>
      <c r="I1687" s="109" t="s">
        <v>151</v>
      </c>
      <c r="J1687" s="109" t="s">
        <v>152</v>
      </c>
      <c r="K1687" s="98" t="s">
        <v>5416</v>
      </c>
      <c r="L1687" s="109" t="s">
        <v>154</v>
      </c>
      <c r="M1687" s="109" t="s">
        <v>5201</v>
      </c>
      <c r="N1687" s="109" t="s">
        <v>314</v>
      </c>
      <c r="O1687" s="109" t="s">
        <v>10978</v>
      </c>
      <c r="P1687" s="109" t="s">
        <v>760</v>
      </c>
      <c r="Q1687" s="109" t="s">
        <v>10979</v>
      </c>
      <c r="R1687" s="109" t="s">
        <v>80</v>
      </c>
      <c r="S1687" s="122" t="s">
        <v>5119</v>
      </c>
      <c r="T1687" s="31"/>
      <c r="U1687" s="109" t="str">
        <f t="shared" si="26"/>
        <v>41500: Zaman inexplicably crashed his motorcycle into a parked car about 8:30 p.m. Police claimed that they'd been pursuing other motorcyclists nearby, but not Zaman. Eyewitnesses asserted that a police cruiser made contact with Zaman's bike and caused the crash. http://www.nydailynews.com/new-york/brooklyn/motorcyclist-dies-losing-control-brooklyn-article-1.1427464</v>
      </c>
      <c r="V1687" s="109"/>
      <c r="W1687" s="109">
        <v>2697.1</v>
      </c>
      <c r="X1687" s="109"/>
      <c r="Y1687" s="109"/>
      <c r="Z1687" s="109"/>
      <c r="AA1687" s="109"/>
      <c r="AB1687" s="109"/>
      <c r="AC1687" s="113"/>
      <c r="AD1687" s="29"/>
      <c r="AE1687" s="29"/>
      <c r="AF1687" s="29"/>
      <c r="AG1687" s="65"/>
    </row>
    <row r="1688" spans="1:33" ht="12">
      <c r="A1688" s="30">
        <v>41938</v>
      </c>
      <c r="B1688" s="109" t="s">
        <v>10980</v>
      </c>
      <c r="C1688" s="121">
        <v>24</v>
      </c>
      <c r="D1688" s="109" t="s">
        <v>91</v>
      </c>
      <c r="E1688" s="109" t="s">
        <v>24</v>
      </c>
      <c r="F1688" s="109" t="s">
        <v>10981</v>
      </c>
      <c r="G1688" s="42">
        <v>38982</v>
      </c>
      <c r="H1688" s="109" t="s">
        <v>10982</v>
      </c>
      <c r="I1688" s="109" t="s">
        <v>10983</v>
      </c>
      <c r="J1688" s="109" t="s">
        <v>152</v>
      </c>
      <c r="K1688" s="98" t="s">
        <v>10984</v>
      </c>
      <c r="L1688" s="109" t="s">
        <v>7078</v>
      </c>
      <c r="M1688" s="109" t="s">
        <v>5201</v>
      </c>
      <c r="N1688" s="109" t="s">
        <v>314</v>
      </c>
      <c r="O1688" s="109" t="s">
        <v>10985</v>
      </c>
      <c r="P1688" s="109" t="s">
        <v>157</v>
      </c>
      <c r="Q1688" s="109" t="s">
        <v>10986</v>
      </c>
      <c r="R1688" s="109" t="s">
        <v>80</v>
      </c>
      <c r="S1688" s="122" t="s">
        <v>5119</v>
      </c>
      <c r="T1688" s="31"/>
      <c r="U1688" s="109" t="str">
        <f t="shared" si="26"/>
        <v>38982: Rivera and a fellow rookie NYPD officer who'd graduated from the academy rode home together from a nightclub at 4:30, Rivera as passenger. The other rookie crashed with a blood-alcohol level above the legal limit, killing her friend. She pleaded guilty to manslaughter charges and was sentenced to jail time. http://www.nydailynews.com/archives/news/tears-pal-wake-held-killed-crash-driver-sobs-court-article-1.624039</v>
      </c>
      <c r="V1688" s="109"/>
      <c r="W1688" s="109">
        <v>2698.1</v>
      </c>
      <c r="X1688" s="109"/>
      <c r="Y1688" s="109"/>
      <c r="Z1688" s="109"/>
      <c r="AA1688" s="109"/>
      <c r="AB1688" s="109"/>
      <c r="AC1688" s="113"/>
      <c r="AD1688" s="29"/>
      <c r="AE1688" s="29"/>
      <c r="AF1688" s="29"/>
      <c r="AG1688" s="65"/>
    </row>
    <row r="1689" spans="1:33" ht="12">
      <c r="A1689" s="30">
        <v>41938</v>
      </c>
      <c r="B1689" s="109" t="s">
        <v>10987</v>
      </c>
      <c r="C1689" s="121">
        <v>42</v>
      </c>
      <c r="D1689" s="109" t="s">
        <v>91</v>
      </c>
      <c r="E1689" s="109" t="s">
        <v>82</v>
      </c>
      <c r="F1689" s="109"/>
      <c r="G1689" s="42">
        <v>40887</v>
      </c>
      <c r="H1689" s="109" t="s">
        <v>10988</v>
      </c>
      <c r="I1689" s="109" t="s">
        <v>5265</v>
      </c>
      <c r="J1689" s="109" t="s">
        <v>152</v>
      </c>
      <c r="K1689" s="98" t="s">
        <v>10173</v>
      </c>
      <c r="L1689" s="109" t="s">
        <v>5265</v>
      </c>
      <c r="M1689" s="109" t="s">
        <v>5201</v>
      </c>
      <c r="N1689" s="109" t="s">
        <v>32</v>
      </c>
      <c r="O1689" s="109" t="s">
        <v>10989</v>
      </c>
      <c r="P1689" s="109" t="s">
        <v>157</v>
      </c>
      <c r="Q1689" s="109" t="s">
        <v>10990</v>
      </c>
      <c r="R1689" s="109" t="s">
        <v>80</v>
      </c>
      <c r="S1689" s="122" t="s">
        <v>5119</v>
      </c>
      <c r="T1689" s="31"/>
      <c r="U1689" s="109" t="str">
        <f t="shared" si="26"/>
        <v>40887: Young's husband, a retired NYPD officer, shot her 13 times after a domestic dispute about money. Six hours later he quietly surrendered himself and both their service weapons: she served in the Criminal Investigations Division of the New York State Department of Taxation and Finance. He was convicted of murder. http://nypost.com/2011/12/12/ex-cop-confesses-to-shooting-wife-over-holiday-money-woes/</v>
      </c>
      <c r="V1689" s="109"/>
      <c r="W1689" s="109">
        <v>2699.1</v>
      </c>
      <c r="X1689" s="109"/>
      <c r="Y1689" s="109"/>
      <c r="Z1689" s="109"/>
      <c r="AA1689" s="109"/>
      <c r="AB1689" s="109"/>
      <c r="AC1689" s="113"/>
      <c r="AD1689" s="29"/>
      <c r="AE1689" s="29"/>
      <c r="AF1689" s="29"/>
      <c r="AG1689" s="65"/>
    </row>
    <row r="1690" spans="1:33" ht="12">
      <c r="A1690" s="30">
        <v>41939</v>
      </c>
      <c r="B1690" s="109" t="s">
        <v>10991</v>
      </c>
      <c r="C1690" s="121">
        <v>29</v>
      </c>
      <c r="D1690" s="109" t="s">
        <v>23</v>
      </c>
      <c r="E1690" s="109" t="s">
        <v>24</v>
      </c>
      <c r="F1690" s="109" t="s">
        <v>10992</v>
      </c>
      <c r="G1690" s="42">
        <v>41900</v>
      </c>
      <c r="H1690" s="109" t="s">
        <v>10993</v>
      </c>
      <c r="I1690" s="109" t="s">
        <v>559</v>
      </c>
      <c r="J1690" s="109" t="s">
        <v>64</v>
      </c>
      <c r="K1690" s="98" t="s">
        <v>10994</v>
      </c>
      <c r="L1690" s="109" t="s">
        <v>7673</v>
      </c>
      <c r="M1690" s="109" t="s">
        <v>10995</v>
      </c>
      <c r="N1690" s="109" t="s">
        <v>32</v>
      </c>
      <c r="O1690" s="109" t="s">
        <v>10996</v>
      </c>
      <c r="P1690" s="109" t="s">
        <v>323</v>
      </c>
      <c r="Q1690" s="109" t="s">
        <v>10997</v>
      </c>
      <c r="R1690" s="109" t="s">
        <v>36</v>
      </c>
      <c r="S1690" s="122" t="s">
        <v>5225</v>
      </c>
      <c r="T1690" s="31"/>
      <c r="U1690" s="109" t="str">
        <f t="shared" si="26"/>
        <v>41900: 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 http://www.ajc.com/news/news/man-fatally-shot-by-police-on-savannah-street/nhP97/</v>
      </c>
      <c r="V1690" s="109"/>
      <c r="W1690" s="109">
        <v>2700.1</v>
      </c>
      <c r="X1690" s="109"/>
      <c r="Y1690" s="109"/>
      <c r="Z1690" s="109"/>
      <c r="AA1690" s="109"/>
      <c r="AB1690" s="109"/>
      <c r="AC1690" s="113"/>
      <c r="AD1690" s="29"/>
      <c r="AE1690" s="29"/>
      <c r="AF1690" s="29"/>
      <c r="AG1690" s="65"/>
    </row>
    <row r="1691" spans="1:33" ht="12">
      <c r="A1691" s="30">
        <v>41939</v>
      </c>
      <c r="B1691" s="109" t="s">
        <v>10998</v>
      </c>
      <c r="C1691" s="121">
        <v>27</v>
      </c>
      <c r="D1691" s="109" t="s">
        <v>23</v>
      </c>
      <c r="E1691" s="109" t="s">
        <v>24</v>
      </c>
      <c r="F1691" s="109" t="s">
        <v>10999</v>
      </c>
      <c r="G1691" s="42">
        <v>41783</v>
      </c>
      <c r="H1691" s="109" t="s">
        <v>11000</v>
      </c>
      <c r="I1691" s="109" t="s">
        <v>8589</v>
      </c>
      <c r="J1691" s="109" t="s">
        <v>152</v>
      </c>
      <c r="K1691" s="98" t="s">
        <v>8590</v>
      </c>
      <c r="L1691" s="109" t="s">
        <v>7526</v>
      </c>
      <c r="M1691" s="109" t="s">
        <v>11001</v>
      </c>
      <c r="N1691" s="109" t="s">
        <v>32</v>
      </c>
      <c r="O1691" s="109" t="s">
        <v>11002</v>
      </c>
      <c r="P1691" s="109" t="s">
        <v>760</v>
      </c>
      <c r="Q1691" s="109" t="s">
        <v>11003</v>
      </c>
      <c r="R1691" s="109" t="s">
        <v>219</v>
      </c>
      <c r="S1691" s="122" t="s">
        <v>769</v>
      </c>
      <c r="T1691" s="31"/>
      <c r="U1691" s="109" t="str">
        <f t="shared" si="26"/>
        <v>41783: Krouser was approached by an officer for disturbing the peace. He then cut the officer with a box cutter, prompting another officer to shoot and kill Krouser. http://www.poughkeepsiejournal.com/story/news/2014/05/24/officer-involved-shooting-poughkeepsie/9535009/</v>
      </c>
      <c r="V1691" s="109"/>
      <c r="W1691" s="109">
        <v>2701.1</v>
      </c>
      <c r="X1691" s="109"/>
      <c r="Y1691" s="109"/>
      <c r="Z1691" s="109"/>
      <c r="AA1691" s="109"/>
      <c r="AB1691" s="109"/>
      <c r="AC1691" s="113"/>
      <c r="AD1691" s="29"/>
      <c r="AE1691" s="29"/>
      <c r="AF1691" s="29"/>
      <c r="AG1691" s="65"/>
    </row>
    <row r="1692" spans="1:33" ht="12">
      <c r="A1692" s="30">
        <v>41939</v>
      </c>
      <c r="B1692" s="109" t="s">
        <v>11004</v>
      </c>
      <c r="C1692" s="121">
        <v>59</v>
      </c>
      <c r="D1692" s="109" t="s">
        <v>23</v>
      </c>
      <c r="E1692" s="109" t="s">
        <v>40</v>
      </c>
      <c r="F1692" s="109" t="s">
        <v>11005</v>
      </c>
      <c r="G1692" s="42">
        <v>41783</v>
      </c>
      <c r="H1692" s="109" t="s">
        <v>11006</v>
      </c>
      <c r="I1692" s="109" t="s">
        <v>11007</v>
      </c>
      <c r="J1692" s="109" t="s">
        <v>439</v>
      </c>
      <c r="K1692" s="98" t="s">
        <v>11008</v>
      </c>
      <c r="L1692" s="109" t="s">
        <v>5307</v>
      </c>
      <c r="M1692" s="109" t="s">
        <v>11009</v>
      </c>
      <c r="N1692" s="109" t="s">
        <v>32</v>
      </c>
      <c r="O1692" s="109" t="s">
        <v>11010</v>
      </c>
      <c r="P1692" s="109" t="s">
        <v>323</v>
      </c>
      <c r="Q1692" s="109" t="s">
        <v>11011</v>
      </c>
      <c r="R1692" s="109" t="s">
        <v>80</v>
      </c>
      <c r="S1692" s="122" t="s">
        <v>769</v>
      </c>
      <c r="T1692" s="31"/>
      <c r="U1692" s="109" t="str">
        <f t="shared" si="26"/>
        <v>41783: Police were called to respond to a trespasser on Smody's property. When the officer arrived he 'came under fire'. The officer returned fire, killing Smody. http://www.semissourian.com/story/2087405.html</v>
      </c>
      <c r="V1692" s="109"/>
      <c r="W1692" s="109">
        <v>2702.1</v>
      </c>
      <c r="X1692" s="109"/>
      <c r="Y1692" s="109"/>
      <c r="Z1692" s="109"/>
      <c r="AA1692" s="109"/>
      <c r="AB1692" s="109"/>
      <c r="AC1692" s="113"/>
      <c r="AD1692" s="29"/>
      <c r="AE1692" s="29"/>
      <c r="AF1692" s="29"/>
      <c r="AG1692" s="65"/>
    </row>
    <row r="1693" spans="1:33" ht="12">
      <c r="A1693" s="30">
        <v>41939</v>
      </c>
      <c r="B1693" s="109" t="s">
        <v>11012</v>
      </c>
      <c r="C1693" s="121">
        <v>49</v>
      </c>
      <c r="D1693" s="109" t="s">
        <v>23</v>
      </c>
      <c r="E1693" s="109" t="s">
        <v>82</v>
      </c>
      <c r="F1693" s="109"/>
      <c r="G1693" s="42">
        <v>41783</v>
      </c>
      <c r="H1693" s="109" t="s">
        <v>11013</v>
      </c>
      <c r="I1693" s="109" t="s">
        <v>11014</v>
      </c>
      <c r="J1693" s="109" t="s">
        <v>85</v>
      </c>
      <c r="K1693" s="98" t="s">
        <v>11015</v>
      </c>
      <c r="L1693" s="109" t="s">
        <v>775</v>
      </c>
      <c r="M1693" s="109" t="s">
        <v>8948</v>
      </c>
      <c r="N1693" s="109" t="s">
        <v>32</v>
      </c>
      <c r="O1693" s="109" t="s">
        <v>11016</v>
      </c>
      <c r="P1693" s="109" t="s">
        <v>760</v>
      </c>
      <c r="Q1693" s="109" t="s">
        <v>11017</v>
      </c>
      <c r="R1693" s="109" t="s">
        <v>80</v>
      </c>
      <c r="S1693" s="122" t="s">
        <v>769</v>
      </c>
      <c r="T1693" s="31"/>
      <c r="U1693" s="109" t="str">
        <f t="shared" si="26"/>
        <v>41783: Curtis lunged at a deputy with a knife and was subsequently shot and killed. http://www.bakersfieldnow.com/news/local/1-shot-killed-by-KC-deputy-in-Lebec-260562651.html</v>
      </c>
      <c r="V1693" s="109"/>
      <c r="W1693" s="109">
        <v>2703.1</v>
      </c>
      <c r="X1693" s="109"/>
      <c r="Y1693" s="109"/>
      <c r="Z1693" s="109"/>
      <c r="AA1693" s="109"/>
      <c r="AB1693" s="109"/>
      <c r="AC1693" s="113"/>
      <c r="AD1693" s="29"/>
      <c r="AE1693" s="29"/>
      <c r="AF1693" s="29"/>
      <c r="AG1693" s="65"/>
    </row>
    <row r="1694" spans="1:33" ht="12">
      <c r="A1694" s="30">
        <v>41939</v>
      </c>
      <c r="B1694" s="109" t="s">
        <v>11018</v>
      </c>
      <c r="C1694" s="121">
        <v>23</v>
      </c>
      <c r="D1694" s="109" t="s">
        <v>23</v>
      </c>
      <c r="E1694" s="109" t="s">
        <v>173</v>
      </c>
      <c r="F1694" s="109" t="s">
        <v>11019</v>
      </c>
      <c r="G1694" s="42">
        <v>41785</v>
      </c>
      <c r="H1694" s="109" t="s">
        <v>11020</v>
      </c>
      <c r="I1694" s="109" t="s">
        <v>2554</v>
      </c>
      <c r="J1694" s="109" t="s">
        <v>85</v>
      </c>
      <c r="K1694" s="98" t="s">
        <v>11021</v>
      </c>
      <c r="L1694" s="109" t="s">
        <v>539</v>
      </c>
      <c r="M1694" s="109" t="s">
        <v>8649</v>
      </c>
      <c r="N1694" s="109" t="s">
        <v>32</v>
      </c>
      <c r="O1694" s="109" t="s">
        <v>11022</v>
      </c>
      <c r="P1694" s="109" t="s">
        <v>760</v>
      </c>
      <c r="Q1694" s="109" t="s">
        <v>11023</v>
      </c>
      <c r="R1694" s="109" t="s">
        <v>80</v>
      </c>
      <c r="S1694" s="122" t="s">
        <v>769</v>
      </c>
      <c r="T1694" s="31"/>
      <c r="U1694" s="109" t="str">
        <f t="shared" si="26"/>
        <v>41785: Aguilar got into a fire fight with a deputy. The deputy got shot and recovered, Aguilar died. http://www.nbclosangeles.com/news/local/Los-Angeles-County-Sheriffs-Deputy-Shooting-Compton-260673091.html</v>
      </c>
      <c r="V1694" s="109"/>
      <c r="W1694" s="109">
        <v>2704.1</v>
      </c>
      <c r="X1694" s="109"/>
      <c r="Y1694" s="109"/>
      <c r="Z1694" s="109"/>
      <c r="AA1694" s="109"/>
      <c r="AB1694" s="109"/>
      <c r="AC1694" s="113"/>
      <c r="AD1694" s="29"/>
      <c r="AE1694" s="29"/>
      <c r="AF1694" s="29"/>
      <c r="AG1694" s="65"/>
    </row>
    <row r="1695" spans="1:33" ht="12">
      <c r="A1695" s="30">
        <v>41939</v>
      </c>
      <c r="B1695" s="109" t="s">
        <v>11024</v>
      </c>
      <c r="C1695" s="121">
        <v>26</v>
      </c>
      <c r="D1695" s="109" t="s">
        <v>23</v>
      </c>
      <c r="E1695" s="109" t="s">
        <v>40</v>
      </c>
      <c r="F1695" s="109" t="s">
        <v>11025</v>
      </c>
      <c r="G1695" s="42">
        <v>41784</v>
      </c>
      <c r="H1695" s="109" t="s">
        <v>11026</v>
      </c>
      <c r="I1695" s="109" t="s">
        <v>756</v>
      </c>
      <c r="J1695" s="109" t="s">
        <v>439</v>
      </c>
      <c r="K1695" s="98" t="s">
        <v>11027</v>
      </c>
      <c r="L1695" s="109" t="s">
        <v>165</v>
      </c>
      <c r="M1695" s="109" t="s">
        <v>2068</v>
      </c>
      <c r="N1695" s="109" t="s">
        <v>32</v>
      </c>
      <c r="O1695" s="109" t="s">
        <v>11028</v>
      </c>
      <c r="P1695" s="109" t="s">
        <v>760</v>
      </c>
      <c r="Q1695" s="109" t="s">
        <v>11029</v>
      </c>
      <c r="R1695" s="109" t="s">
        <v>100</v>
      </c>
      <c r="S1695" s="122" t="s">
        <v>769</v>
      </c>
      <c r="T1695" s="31"/>
      <c r="U1695" s="109" t="str">
        <f t="shared" si="26"/>
        <v>41784: Sims, suffering from PTSD, fired shots at his father and neighbor. Police were called, and ultimately shot and killed Sims. http://time.com/121438/iraq-vet-killed-in-gunfight-with-police-was-turned-away-by-va-hospital/</v>
      </c>
      <c r="V1695" s="109"/>
      <c r="W1695" s="109">
        <v>2705.1</v>
      </c>
      <c r="X1695" s="109"/>
      <c r="Y1695" s="109"/>
      <c r="Z1695" s="109"/>
      <c r="AA1695" s="109"/>
      <c r="AB1695" s="109"/>
      <c r="AC1695" s="113"/>
      <c r="AD1695" s="29"/>
      <c r="AE1695" s="29"/>
      <c r="AF1695" s="29"/>
      <c r="AG1695" s="65"/>
    </row>
    <row r="1696" spans="1:33" ht="12">
      <c r="A1696" s="30">
        <v>41939</v>
      </c>
      <c r="B1696" s="109" t="s">
        <v>11030</v>
      </c>
      <c r="C1696" s="121">
        <v>45</v>
      </c>
      <c r="D1696" s="109" t="s">
        <v>23</v>
      </c>
      <c r="E1696" s="109" t="s">
        <v>24</v>
      </c>
      <c r="F1696" s="109" t="s">
        <v>11031</v>
      </c>
      <c r="G1696" s="42">
        <v>41785</v>
      </c>
      <c r="H1696" s="109" t="s">
        <v>11032</v>
      </c>
      <c r="I1696" s="109" t="s">
        <v>9770</v>
      </c>
      <c r="J1696" s="109" t="s">
        <v>1304</v>
      </c>
      <c r="K1696" s="98" t="s">
        <v>11033</v>
      </c>
      <c r="L1696" s="109" t="s">
        <v>1199</v>
      </c>
      <c r="M1696" s="109" t="s">
        <v>9772</v>
      </c>
      <c r="N1696" s="109" t="s">
        <v>32</v>
      </c>
      <c r="O1696" s="109" t="s">
        <v>11034</v>
      </c>
      <c r="P1696" s="109" t="s">
        <v>760</v>
      </c>
      <c r="Q1696" s="109" t="s">
        <v>11035</v>
      </c>
      <c r="R1696" s="109" t="s">
        <v>36</v>
      </c>
      <c r="S1696" s="122" t="s">
        <v>769</v>
      </c>
      <c r="T1696" s="31"/>
      <c r="U1696" s="109" t="str">
        <f t="shared" si="26"/>
        <v>41785: Heath lunged at officers with a knife and was shot and killed. http://www.daytondailynews.com/news/news/crime-law/police-involved-shooting-reported-udf-dayton/nf7f7/?__federated=1</v>
      </c>
      <c r="V1696" s="109"/>
      <c r="W1696" s="109">
        <v>2706.1</v>
      </c>
      <c r="X1696" s="109"/>
      <c r="Y1696" s="109"/>
      <c r="Z1696" s="109"/>
      <c r="AA1696" s="109"/>
      <c r="AB1696" s="109"/>
      <c r="AC1696" s="113"/>
      <c r="AD1696" s="29"/>
      <c r="AE1696" s="29"/>
      <c r="AF1696" s="29"/>
      <c r="AG1696" s="65"/>
    </row>
    <row r="1697" spans="1:33" ht="12">
      <c r="A1697" s="30">
        <v>41940</v>
      </c>
      <c r="B1697" s="109" t="s">
        <v>11036</v>
      </c>
      <c r="C1697" s="121">
        <v>20</v>
      </c>
      <c r="D1697" s="109" t="s">
        <v>23</v>
      </c>
      <c r="E1697" s="109" t="s">
        <v>82</v>
      </c>
      <c r="F1697" s="109"/>
      <c r="G1697" s="42">
        <v>41789</v>
      </c>
      <c r="H1697" s="109" t="s">
        <v>11037</v>
      </c>
      <c r="I1697" s="109" t="s">
        <v>11038</v>
      </c>
      <c r="J1697" s="109" t="s">
        <v>250</v>
      </c>
      <c r="K1697" s="98" t="s">
        <v>11039</v>
      </c>
      <c r="L1697" s="109" t="s">
        <v>9725</v>
      </c>
      <c r="M1697" s="109" t="s">
        <v>9726</v>
      </c>
      <c r="N1697" s="109" t="s">
        <v>32</v>
      </c>
      <c r="O1697" s="109" t="s">
        <v>11040</v>
      </c>
      <c r="P1697" s="109" t="s">
        <v>760</v>
      </c>
      <c r="Q1697" s="109" t="s">
        <v>11041</v>
      </c>
      <c r="R1697" s="109" t="s">
        <v>80</v>
      </c>
      <c r="S1697" s="122" t="s">
        <v>769</v>
      </c>
      <c r="T1697" s="31"/>
      <c r="U1697" s="109" t="str">
        <f t="shared" si="26"/>
        <v>41789: Blocker had a pellet gun that looked like a real gun. Officers felt threatened and shot and killed Blocker. http://www.wjla.com/articles/2014/05/mark-anthony-blocker-20-shot-and-killed-by-police-103651.html</v>
      </c>
      <c r="V1697" s="109"/>
      <c r="W1697" s="109">
        <v>2707.1</v>
      </c>
      <c r="X1697" s="109"/>
      <c r="Y1697" s="109"/>
      <c r="Z1697" s="109"/>
      <c r="AA1697" s="109"/>
      <c r="AB1697" s="109"/>
      <c r="AC1697" s="113"/>
      <c r="AD1697" s="29"/>
      <c r="AE1697" s="29"/>
      <c r="AF1697" s="29"/>
      <c r="AG1697" s="65"/>
    </row>
    <row r="1698" spans="1:33" ht="12">
      <c r="A1698" s="30">
        <v>41940</v>
      </c>
      <c r="B1698" s="109" t="s">
        <v>11042</v>
      </c>
      <c r="C1698" s="121">
        <v>36</v>
      </c>
      <c r="D1698" s="109" t="s">
        <v>23</v>
      </c>
      <c r="E1698" s="109" t="s">
        <v>24</v>
      </c>
      <c r="F1698" s="109" t="s">
        <v>11043</v>
      </c>
      <c r="G1698" s="42">
        <v>41789</v>
      </c>
      <c r="H1698" s="109" t="s">
        <v>11044</v>
      </c>
      <c r="I1698" s="109" t="s">
        <v>232</v>
      </c>
      <c r="J1698" s="109" t="s">
        <v>233</v>
      </c>
      <c r="K1698" s="98" t="s">
        <v>11045</v>
      </c>
      <c r="L1698" s="109" t="s">
        <v>235</v>
      </c>
      <c r="M1698" s="109" t="s">
        <v>11046</v>
      </c>
      <c r="N1698" s="109" t="s">
        <v>32</v>
      </c>
      <c r="O1698" s="109" t="s">
        <v>11047</v>
      </c>
      <c r="P1698" s="109" t="s">
        <v>760</v>
      </c>
      <c r="Q1698" s="109" t="s">
        <v>11048</v>
      </c>
      <c r="R1698" s="109" t="s">
        <v>36</v>
      </c>
      <c r="S1698" s="122" t="s">
        <v>769</v>
      </c>
      <c r="T1698" s="31"/>
      <c r="U1698" s="109" t="str">
        <f t="shared" si="26"/>
        <v>41789: Goolsby shot and killed two of his friends then shot an officer who then returned fire, killing Goolsby. http://www.wthr.com/story/25655412/2014/05/30/friends-say-suspect-was-fearful-before-friday-morning-shooting</v>
      </c>
      <c r="V1698" s="109"/>
      <c r="W1698" s="109">
        <v>2708.1</v>
      </c>
      <c r="X1698" s="109"/>
      <c r="Y1698" s="109"/>
      <c r="Z1698" s="109"/>
      <c r="AA1698" s="109"/>
      <c r="AB1698" s="109"/>
      <c r="AC1698" s="113"/>
      <c r="AD1698" s="29"/>
      <c r="AE1698" s="29"/>
      <c r="AF1698" s="29"/>
      <c r="AG1698" s="65"/>
    </row>
    <row r="1699" spans="1:33" ht="12">
      <c r="A1699" s="30">
        <v>41940</v>
      </c>
      <c r="B1699" s="109" t="s">
        <v>11049</v>
      </c>
      <c r="C1699" s="121">
        <v>31</v>
      </c>
      <c r="D1699" s="109" t="s">
        <v>23</v>
      </c>
      <c r="E1699" s="109" t="s">
        <v>40</v>
      </c>
      <c r="F1699" s="109" t="s">
        <v>11050</v>
      </c>
      <c r="G1699" s="42">
        <v>41789</v>
      </c>
      <c r="H1699" s="109" t="s">
        <v>11051</v>
      </c>
      <c r="I1699" s="109" t="s">
        <v>52</v>
      </c>
      <c r="J1699" s="109" t="s">
        <v>53</v>
      </c>
      <c r="K1699" s="98" t="s">
        <v>2693</v>
      </c>
      <c r="L1699" s="109" t="s">
        <v>55</v>
      </c>
      <c r="M1699" s="109" t="s">
        <v>56</v>
      </c>
      <c r="N1699" s="109" t="s">
        <v>32</v>
      </c>
      <c r="O1699" s="109" t="s">
        <v>11052</v>
      </c>
      <c r="P1699" s="109" t="s">
        <v>760</v>
      </c>
      <c r="Q1699" s="109" t="s">
        <v>11053</v>
      </c>
      <c r="R1699" s="109" t="s">
        <v>80</v>
      </c>
      <c r="S1699" s="122" t="s">
        <v>769</v>
      </c>
      <c r="T1699" s="31"/>
      <c r="U1699" s="109" t="str">
        <f t="shared" si="26"/>
        <v>41789: Wadsworth shot at officers, officers returned fire, killing Wadsworth. http://www.mynews3.com/content/news/story/clark-county-coroner-wadsworth-metro-shooting/SeUbsqxg60635hK6f0SuGg.cspx</v>
      </c>
      <c r="V1699" s="109"/>
      <c r="W1699" s="109">
        <v>2709.1</v>
      </c>
      <c r="X1699" s="109"/>
      <c r="Y1699" s="109"/>
      <c r="Z1699" s="109"/>
      <c r="AA1699" s="109"/>
      <c r="AB1699" s="109"/>
      <c r="AC1699" s="113"/>
      <c r="AD1699" s="29"/>
      <c r="AE1699" s="29"/>
      <c r="AF1699" s="29"/>
      <c r="AG1699" s="65"/>
    </row>
    <row r="1700" spans="1:33" ht="12">
      <c r="A1700" s="30">
        <v>41940</v>
      </c>
      <c r="B1700" s="109" t="s">
        <v>11054</v>
      </c>
      <c r="C1700" s="121">
        <v>29</v>
      </c>
      <c r="D1700" s="109" t="s">
        <v>23</v>
      </c>
      <c r="E1700" s="109" t="s">
        <v>40</v>
      </c>
      <c r="F1700" s="109" t="s">
        <v>11055</v>
      </c>
      <c r="G1700" s="42">
        <v>41789</v>
      </c>
      <c r="H1700" s="109" t="s">
        <v>11056</v>
      </c>
      <c r="I1700" s="109" t="s">
        <v>11057</v>
      </c>
      <c r="J1700" s="109" t="s">
        <v>1084</v>
      </c>
      <c r="K1700" s="98" t="s">
        <v>11058</v>
      </c>
      <c r="L1700" s="109" t="s">
        <v>11057</v>
      </c>
      <c r="M1700" s="109" t="s">
        <v>11059</v>
      </c>
      <c r="N1700" s="109" t="s">
        <v>32</v>
      </c>
      <c r="O1700" s="109" t="s">
        <v>11060</v>
      </c>
      <c r="P1700" s="109" t="s">
        <v>760</v>
      </c>
      <c r="Q1700" s="109" t="s">
        <v>11061</v>
      </c>
      <c r="R1700" s="109" t="s">
        <v>36</v>
      </c>
      <c r="S1700" s="122" t="s">
        <v>769</v>
      </c>
      <c r="T1700" s="31"/>
      <c r="U1700" s="109" t="str">
        <f t="shared" si="26"/>
        <v>41789: Brown was randomly fired a gun. He killed two people. Officers tried to arrest him, but he resisted and was ultimately shot and killed. http://www.cbsnews.com/news/cops-virginia-man-fatally-shoots-high-school-student-then-police-officer/</v>
      </c>
      <c r="V1700" s="109"/>
      <c r="W1700" s="109">
        <v>2710.1</v>
      </c>
      <c r="X1700" s="109"/>
      <c r="Y1700" s="109"/>
      <c r="Z1700" s="109"/>
      <c r="AA1700" s="109"/>
      <c r="AB1700" s="109"/>
      <c r="AC1700" s="113"/>
      <c r="AD1700" s="29"/>
      <c r="AE1700" s="29"/>
      <c r="AF1700" s="29"/>
      <c r="AG1700" s="65"/>
    </row>
    <row r="1701" spans="1:33" ht="12">
      <c r="A1701" s="30">
        <v>41940</v>
      </c>
      <c r="B1701" s="109" t="s">
        <v>11062</v>
      </c>
      <c r="C1701" s="121">
        <v>18</v>
      </c>
      <c r="D1701" s="109" t="s">
        <v>23</v>
      </c>
      <c r="E1701" s="109" t="s">
        <v>24</v>
      </c>
      <c r="F1701" s="109" t="s">
        <v>11063</v>
      </c>
      <c r="G1701" s="42">
        <v>41788</v>
      </c>
      <c r="H1701" s="109" t="s">
        <v>11064</v>
      </c>
      <c r="I1701" s="109" t="s">
        <v>11065</v>
      </c>
      <c r="J1701" s="109" t="s">
        <v>28</v>
      </c>
      <c r="K1701" s="98" t="s">
        <v>11066</v>
      </c>
      <c r="L1701" s="109" t="s">
        <v>11067</v>
      </c>
      <c r="M1701" s="109" t="s">
        <v>11068</v>
      </c>
      <c r="N1701" s="109" t="s">
        <v>32</v>
      </c>
      <c r="O1701" s="109" t="s">
        <v>11069</v>
      </c>
      <c r="P1701" s="109" t="s">
        <v>58</v>
      </c>
      <c r="Q1701" s="109" t="s">
        <v>11070</v>
      </c>
      <c r="R1701" s="109" t="s">
        <v>219</v>
      </c>
      <c r="S1701" s="122" t="s">
        <v>5792</v>
      </c>
      <c r="T1701" s="31"/>
      <c r="U1701" s="109" t="str">
        <f t="shared" si="26"/>
        <v>41788: 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 http://www.tallahassee.com/story/news/2014/09/08/officers-cleared-cheeks-shooting/15302243/</v>
      </c>
      <c r="V1701" s="109"/>
      <c r="W1701" s="109">
        <v>2711.1</v>
      </c>
      <c r="X1701" s="109"/>
      <c r="Y1701" s="109"/>
      <c r="Z1701" s="109"/>
      <c r="AA1701" s="109"/>
      <c r="AB1701" s="109"/>
      <c r="AC1701" s="113"/>
      <c r="AD1701" s="29"/>
      <c r="AE1701" s="29"/>
      <c r="AF1701" s="29"/>
      <c r="AG1701" s="65"/>
    </row>
    <row r="1702" spans="1:33" ht="12">
      <c r="A1702" s="30">
        <v>41940</v>
      </c>
      <c r="B1702" s="109" t="s">
        <v>11071</v>
      </c>
      <c r="C1702" s="121">
        <v>61</v>
      </c>
      <c r="D1702" s="109" t="s">
        <v>23</v>
      </c>
      <c r="E1702" s="109" t="s">
        <v>82</v>
      </c>
      <c r="F1702" s="109"/>
      <c r="G1702" s="42">
        <v>41789</v>
      </c>
      <c r="H1702" s="109" t="s">
        <v>11072</v>
      </c>
      <c r="I1702" s="109" t="s">
        <v>10274</v>
      </c>
      <c r="J1702" s="109" t="s">
        <v>1757</v>
      </c>
      <c r="K1702" s="98" t="s">
        <v>10275</v>
      </c>
      <c r="L1702" s="109" t="s">
        <v>7450</v>
      </c>
      <c r="M1702" s="109" t="s">
        <v>7099</v>
      </c>
      <c r="N1702" s="109" t="s">
        <v>32</v>
      </c>
      <c r="O1702" s="109" t="s">
        <v>11073</v>
      </c>
      <c r="P1702" s="109" t="s">
        <v>760</v>
      </c>
      <c r="Q1702" s="109" t="s">
        <v>11074</v>
      </c>
      <c r="R1702" s="109" t="s">
        <v>36</v>
      </c>
      <c r="S1702" s="122" t="s">
        <v>769</v>
      </c>
      <c r="T1702" s="31"/>
      <c r="U1702" s="109" t="str">
        <f t="shared" si="26"/>
        <v>41789: Smith aimed a gun at troopers - they responded by shooting and killing Smith http://www.wkyt.com/wymt/home/headlines/Police-on-scene-of-standoff-in-Perry-County-261341691.html</v>
      </c>
      <c r="V1702" s="109"/>
      <c r="W1702" s="109">
        <v>2712.1</v>
      </c>
      <c r="X1702" s="109"/>
      <c r="Y1702" s="109"/>
      <c r="Z1702" s="109"/>
      <c r="AA1702" s="109"/>
      <c r="AB1702" s="109"/>
      <c r="AC1702" s="113"/>
      <c r="AD1702" s="29"/>
      <c r="AE1702" s="29"/>
      <c r="AF1702" s="29"/>
      <c r="AG1702" s="65"/>
    </row>
    <row r="1703" spans="1:33" ht="12">
      <c r="A1703" s="30">
        <v>41940</v>
      </c>
      <c r="B1703" s="109" t="s">
        <v>11075</v>
      </c>
      <c r="C1703" s="121">
        <v>33</v>
      </c>
      <c r="D1703" s="109" t="s">
        <v>23</v>
      </c>
      <c r="E1703" s="109" t="s">
        <v>24</v>
      </c>
      <c r="F1703" s="109" t="s">
        <v>11076</v>
      </c>
      <c r="G1703" s="42">
        <v>41790</v>
      </c>
      <c r="H1703" s="109" t="s">
        <v>11077</v>
      </c>
      <c r="I1703" s="109" t="s">
        <v>11078</v>
      </c>
      <c r="J1703" s="109" t="s">
        <v>1372</v>
      </c>
      <c r="K1703" s="98" t="s">
        <v>11079</v>
      </c>
      <c r="L1703" s="109" t="s">
        <v>11080</v>
      </c>
      <c r="M1703" s="109" t="s">
        <v>11081</v>
      </c>
      <c r="N1703" s="109" t="s">
        <v>32</v>
      </c>
      <c r="O1703" s="109" t="s">
        <v>11082</v>
      </c>
      <c r="P1703" s="109" t="s">
        <v>760</v>
      </c>
      <c r="Q1703" s="109" t="s">
        <v>11083</v>
      </c>
      <c r="R1703" s="109" t="s">
        <v>80</v>
      </c>
      <c r="S1703" s="122" t="s">
        <v>769</v>
      </c>
      <c r="T1703" s="31"/>
      <c r="U1703" s="109" t="str">
        <f t="shared" si="26"/>
        <v>41790: Deputies approached McCall after reports of a suspicious person. After an altercation McCall was shot and killed by deputies. http://www.wral.com/one-killed-in-officer-involved-shooting-in-raeford/13690585/</v>
      </c>
      <c r="V1703" s="109"/>
      <c r="W1703" s="109">
        <v>2713.1</v>
      </c>
      <c r="X1703" s="109"/>
      <c r="Y1703" s="109"/>
      <c r="Z1703" s="109"/>
      <c r="AA1703" s="109"/>
      <c r="AB1703" s="109"/>
      <c r="AC1703" s="113"/>
      <c r="AD1703" s="29"/>
      <c r="AE1703" s="29"/>
      <c r="AF1703" s="29"/>
      <c r="AG1703" s="65"/>
    </row>
    <row r="1704" spans="1:33" ht="12">
      <c r="A1704" s="30">
        <v>41940</v>
      </c>
      <c r="B1704" s="109" t="s">
        <v>11084</v>
      </c>
      <c r="C1704" s="121">
        <v>44</v>
      </c>
      <c r="D1704" s="109" t="s">
        <v>23</v>
      </c>
      <c r="E1704" s="109" t="s">
        <v>24</v>
      </c>
      <c r="F1704" s="109" t="s">
        <v>11085</v>
      </c>
      <c r="G1704" s="42">
        <v>41790</v>
      </c>
      <c r="H1704" s="109" t="s">
        <v>11086</v>
      </c>
      <c r="I1704" s="109" t="s">
        <v>11087</v>
      </c>
      <c r="J1704" s="109" t="s">
        <v>1791</v>
      </c>
      <c r="K1704" s="98" t="s">
        <v>11088</v>
      </c>
      <c r="L1704" s="109" t="s">
        <v>6818</v>
      </c>
      <c r="M1704" s="109" t="s">
        <v>11089</v>
      </c>
      <c r="N1704" s="109" t="s">
        <v>32</v>
      </c>
      <c r="O1704" s="109" t="s">
        <v>11090</v>
      </c>
      <c r="P1704" s="109" t="s">
        <v>58</v>
      </c>
      <c r="Q1704" s="109" t="s">
        <v>11091</v>
      </c>
      <c r="R1704" s="109" t="s">
        <v>80</v>
      </c>
      <c r="S1704" s="122" t="s">
        <v>769</v>
      </c>
      <c r="T1704" s="31"/>
      <c r="U1704" s="109" t="str">
        <f t="shared" si="26"/>
        <v>41790: Baucum pointed a gun at an officer resulting in Baucum getting shot and killed. http://patersontimes.com/2014/05/31/armed-city-man-killed-by-city-detective-on-montgomery-street/</v>
      </c>
      <c r="V1704" s="109"/>
      <c r="W1704" s="109">
        <v>2714.1</v>
      </c>
      <c r="X1704" s="109"/>
      <c r="Y1704" s="109"/>
      <c r="Z1704" s="109"/>
      <c r="AA1704" s="109"/>
      <c r="AB1704" s="109"/>
      <c r="AC1704" s="113"/>
      <c r="AD1704" s="29"/>
      <c r="AE1704" s="29"/>
      <c r="AF1704" s="29"/>
      <c r="AG1704" s="65"/>
    </row>
    <row r="1705" spans="1:33" ht="12">
      <c r="A1705" s="30">
        <v>41940</v>
      </c>
      <c r="B1705" s="109" t="s">
        <v>11092</v>
      </c>
      <c r="C1705" s="121">
        <v>21</v>
      </c>
      <c r="D1705" s="109" t="s">
        <v>23</v>
      </c>
      <c r="E1705" s="109" t="s">
        <v>40</v>
      </c>
      <c r="F1705" s="109" t="s">
        <v>11093</v>
      </c>
      <c r="G1705" s="42">
        <v>41792</v>
      </c>
      <c r="H1705" s="109" t="s">
        <v>11094</v>
      </c>
      <c r="I1705" s="109" t="s">
        <v>11095</v>
      </c>
      <c r="J1705" s="109" t="s">
        <v>1372</v>
      </c>
      <c r="K1705" s="98" t="s">
        <v>11096</v>
      </c>
      <c r="L1705" s="109" t="s">
        <v>11097</v>
      </c>
      <c r="M1705" s="109" t="s">
        <v>11098</v>
      </c>
      <c r="N1705" s="109" t="s">
        <v>32</v>
      </c>
      <c r="O1705" s="109" t="s">
        <v>11099</v>
      </c>
      <c r="P1705" s="109" t="s">
        <v>760</v>
      </c>
      <c r="Q1705" s="109" t="s">
        <v>11100</v>
      </c>
      <c r="R1705" s="109" t="s">
        <v>80</v>
      </c>
      <c r="S1705" s="122" t="s">
        <v>769</v>
      </c>
      <c r="T1705" s="31"/>
      <c r="U1705" s="109" t="str">
        <f t="shared" si="26"/>
        <v>41792: Spencer pointed a gun at officers, which resulted in the officers shooting and killing Spencer. http://www.hickoryrecord.com/news/hickory-police-man-killed-in-officer-involved-shooting/article_701d15ba-ea50-11e3-ad29-001a4bcf6878.html</v>
      </c>
      <c r="V1705" s="109"/>
      <c r="W1705" s="109">
        <v>2715.1</v>
      </c>
      <c r="X1705" s="109"/>
      <c r="Y1705" s="109"/>
      <c r="Z1705" s="109"/>
      <c r="AA1705" s="109"/>
      <c r="AB1705" s="109"/>
      <c r="AC1705" s="113"/>
      <c r="AD1705" s="29"/>
      <c r="AE1705" s="29"/>
      <c r="AF1705" s="29"/>
      <c r="AG1705" s="65"/>
    </row>
    <row r="1706" spans="1:33" ht="12">
      <c r="A1706" s="30">
        <v>41940</v>
      </c>
      <c r="B1706" s="109" t="s">
        <v>11101</v>
      </c>
      <c r="C1706" s="121">
        <v>22</v>
      </c>
      <c r="D1706" s="109" t="s">
        <v>23</v>
      </c>
      <c r="E1706" s="109" t="s">
        <v>40</v>
      </c>
      <c r="F1706" s="109" t="s">
        <v>11102</v>
      </c>
      <c r="G1706" s="42">
        <v>41792</v>
      </c>
      <c r="H1706" s="109" t="s">
        <v>11103</v>
      </c>
      <c r="I1706" s="109" t="s">
        <v>11104</v>
      </c>
      <c r="J1706" s="109" t="s">
        <v>2539</v>
      </c>
      <c r="K1706" s="98" t="s">
        <v>11105</v>
      </c>
      <c r="L1706" s="109" t="s">
        <v>1585</v>
      </c>
      <c r="M1706" s="109" t="s">
        <v>11106</v>
      </c>
      <c r="N1706" s="109" t="s">
        <v>32</v>
      </c>
      <c r="O1706" s="109" t="s">
        <v>11107</v>
      </c>
      <c r="P1706" s="109" t="s">
        <v>760</v>
      </c>
      <c r="Q1706" s="109" t="s">
        <v>11108</v>
      </c>
      <c r="R1706" s="109" t="s">
        <v>36</v>
      </c>
      <c r="S1706" s="122" t="s">
        <v>769</v>
      </c>
      <c r="T1706" s="31"/>
      <c r="U1706" s="109" t="str">
        <f t="shared" si="26"/>
        <v>41792: Browder was in a car, deputies told him to show them his hands and exit the vehicle. Browder refused and reached at waistband. Deputies feared he was reaching for a weapon and shot and killed Browder. http://www.wyff4.com/news/dispatchers-deputyinvolved-shooting-under-investigation-at-gas-station/26282954#!TFnpq</v>
      </c>
      <c r="V1706" s="109"/>
      <c r="W1706" s="109">
        <v>2716.1</v>
      </c>
      <c r="X1706" s="109"/>
      <c r="Y1706" s="109"/>
      <c r="Z1706" s="109"/>
      <c r="AA1706" s="109"/>
      <c r="AB1706" s="109"/>
      <c r="AC1706" s="113"/>
      <c r="AD1706" s="29"/>
      <c r="AE1706" s="29"/>
      <c r="AF1706" s="29"/>
      <c r="AG1706" s="65"/>
    </row>
    <row r="1707" spans="1:33" ht="12">
      <c r="A1707" s="30">
        <v>41942</v>
      </c>
      <c r="B1707" s="109" t="s">
        <v>11109</v>
      </c>
      <c r="C1707" s="121">
        <v>17</v>
      </c>
      <c r="D1707" s="109" t="s">
        <v>23</v>
      </c>
      <c r="E1707" s="109" t="s">
        <v>173</v>
      </c>
      <c r="F1707" s="109"/>
      <c r="G1707" s="42">
        <v>41803</v>
      </c>
      <c r="H1707" s="109" t="s">
        <v>11110</v>
      </c>
      <c r="I1707" s="109" t="s">
        <v>4024</v>
      </c>
      <c r="J1707" s="109" t="s">
        <v>213</v>
      </c>
      <c r="K1707" s="98" t="s">
        <v>11111</v>
      </c>
      <c r="L1707" s="109" t="s">
        <v>243</v>
      </c>
      <c r="M1707" s="109" t="s">
        <v>4026</v>
      </c>
      <c r="N1707" s="109" t="s">
        <v>32</v>
      </c>
      <c r="O1707" s="109" t="s">
        <v>11112</v>
      </c>
      <c r="P1707" s="109" t="s">
        <v>760</v>
      </c>
      <c r="Q1707" s="109" t="s">
        <v>11113</v>
      </c>
      <c r="R1707" s="109" t="s">
        <v>80</v>
      </c>
      <c r="S1707" s="122" t="s">
        <v>769</v>
      </c>
      <c r="T1707" s="31"/>
      <c r="U1707" s="109" t="str">
        <f t="shared" si="26"/>
        <v>41803: Hernandez was a burglary suspect and he pointed a gun at officers. Hernandez was shot and killed. http://www.star-telegram.com/2014/06/16/5904394/teen-fatally-shot-by-fort-worth.html</v>
      </c>
      <c r="V1707" s="109"/>
      <c r="W1707" s="109">
        <v>2717.1</v>
      </c>
      <c r="X1707" s="109"/>
      <c r="Y1707" s="109"/>
      <c r="Z1707" s="109"/>
      <c r="AA1707" s="109"/>
      <c r="AB1707" s="109"/>
      <c r="AC1707" s="113"/>
      <c r="AD1707" s="29"/>
      <c r="AE1707" s="29"/>
      <c r="AF1707" s="29"/>
      <c r="AG1707" s="65"/>
    </row>
    <row r="1708" spans="1:33" ht="12">
      <c r="A1708" s="30">
        <v>41943</v>
      </c>
      <c r="B1708" s="109" t="s">
        <v>11114</v>
      </c>
      <c r="C1708" s="121">
        <v>47</v>
      </c>
      <c r="D1708" s="109" t="s">
        <v>23</v>
      </c>
      <c r="E1708" s="109" t="s">
        <v>82</v>
      </c>
      <c r="F1708" s="109"/>
      <c r="G1708" s="42">
        <v>40049</v>
      </c>
      <c r="H1708" s="109" t="s">
        <v>11115</v>
      </c>
      <c r="I1708" s="109" t="s">
        <v>151</v>
      </c>
      <c r="J1708" s="109" t="s">
        <v>250</v>
      </c>
      <c r="K1708" s="98" t="s">
        <v>11116</v>
      </c>
      <c r="L1708" s="109" t="s">
        <v>4787</v>
      </c>
      <c r="M1708" s="109" t="s">
        <v>11117</v>
      </c>
      <c r="N1708" s="109" t="s">
        <v>32</v>
      </c>
      <c r="O1708" s="109" t="s">
        <v>11118</v>
      </c>
      <c r="P1708" s="109" t="s">
        <v>760</v>
      </c>
      <c r="Q1708" s="109" t="s">
        <v>11119</v>
      </c>
      <c r="R1708" s="109" t="s">
        <v>80</v>
      </c>
      <c r="S1708" s="122" t="s">
        <v>5119</v>
      </c>
      <c r="T1708" s="31"/>
      <c r="U1708" s="109" t="str">
        <f t="shared" si="26"/>
        <v>40049: Doukas was the suspect in a number of local robberies. Deputies spotted his pickup in front of a liquor store immediately after another in-store bank robbery. Doukas rammed his vehicle backwards into the deputy's car, then forward as if to run his over. He was fatally shot. http://articles.baltimoresun.com/2009-08-26/news/0908250057_1_arundel-county-anne-arundel-robbery</v>
      </c>
      <c r="V1708" s="109"/>
      <c r="W1708" s="109">
        <v>2718.1</v>
      </c>
      <c r="X1708" s="109"/>
      <c r="Y1708" s="109"/>
      <c r="Z1708" s="109"/>
      <c r="AA1708" s="109"/>
      <c r="AB1708" s="109"/>
      <c r="AC1708" s="113"/>
      <c r="AD1708" s="29"/>
      <c r="AE1708" s="29"/>
      <c r="AF1708" s="29"/>
      <c r="AG1708" s="65"/>
    </row>
    <row r="1709" spans="1:33" ht="12">
      <c r="A1709" s="30">
        <v>41943</v>
      </c>
      <c r="B1709" s="109" t="s">
        <v>11120</v>
      </c>
      <c r="C1709" s="121">
        <v>30</v>
      </c>
      <c r="D1709" s="109" t="s">
        <v>23</v>
      </c>
      <c r="E1709" s="109" t="s">
        <v>82</v>
      </c>
      <c r="F1709" s="109"/>
      <c r="G1709" s="42">
        <v>39993</v>
      </c>
      <c r="H1709" s="109" t="s">
        <v>11121</v>
      </c>
      <c r="I1709" s="109" t="s">
        <v>11122</v>
      </c>
      <c r="J1709" s="109" t="s">
        <v>250</v>
      </c>
      <c r="K1709" s="98" t="s">
        <v>11123</v>
      </c>
      <c r="L1709" s="109" t="s">
        <v>4787</v>
      </c>
      <c r="M1709" s="109" t="s">
        <v>11117</v>
      </c>
      <c r="N1709" s="109" t="s">
        <v>32</v>
      </c>
      <c r="O1709" s="109" t="s">
        <v>11124</v>
      </c>
      <c r="P1709" s="109" t="s">
        <v>760</v>
      </c>
      <c r="Q1709" s="109" t="s">
        <v>11125</v>
      </c>
      <c r="R1709" s="109" t="s">
        <v>80</v>
      </c>
      <c r="S1709" s="122" t="s">
        <v>5119</v>
      </c>
      <c r="T1709" s="31"/>
      <c r="U1709" s="109" t="str">
        <f t="shared" si="26"/>
        <v>39993: Police responding to a workplace in mid-afternoon found Lee threatening his co-workers at an alarm company with a box-cutter knife. Twenty minutes of negotiation and Lee still appeared to be a threat. Police shot him to death. http://cg.capitalgazette.com/maryland_gazette/news/county-police-kill-armed-man/article_9a42b07c-f73e-5249-935c-2377cb5b653a.html</v>
      </c>
      <c r="V1709" s="109"/>
      <c r="W1709" s="109">
        <v>2719.1</v>
      </c>
      <c r="X1709" s="109"/>
      <c r="Y1709" s="109"/>
      <c r="Z1709" s="109"/>
      <c r="AA1709" s="109"/>
      <c r="AB1709" s="109"/>
      <c r="AC1709" s="113"/>
      <c r="AD1709" s="29"/>
      <c r="AE1709" s="29"/>
      <c r="AF1709" s="29"/>
      <c r="AG1709" s="65"/>
    </row>
    <row r="1710" spans="1:33" ht="12">
      <c r="A1710" s="30">
        <v>41943</v>
      </c>
      <c r="B1710" s="109" t="s">
        <v>11126</v>
      </c>
      <c r="C1710" s="121">
        <v>42</v>
      </c>
      <c r="D1710" s="109" t="s">
        <v>23</v>
      </c>
      <c r="E1710" s="109" t="s">
        <v>82</v>
      </c>
      <c r="F1710" s="109"/>
      <c r="G1710" s="42">
        <v>37725</v>
      </c>
      <c r="H1710" s="109" t="s">
        <v>11127</v>
      </c>
      <c r="I1710" s="109" t="s">
        <v>11128</v>
      </c>
      <c r="J1710" s="109" t="s">
        <v>250</v>
      </c>
      <c r="K1710" s="98" t="s">
        <v>11129</v>
      </c>
      <c r="L1710" s="109" t="s">
        <v>4787</v>
      </c>
      <c r="M1710" s="109" t="s">
        <v>11117</v>
      </c>
      <c r="N1710" s="109" t="s">
        <v>1818</v>
      </c>
      <c r="O1710" s="109" t="s">
        <v>11130</v>
      </c>
      <c r="P1710" s="109" t="s">
        <v>760</v>
      </c>
      <c r="Q1710" s="109" t="s">
        <v>11131</v>
      </c>
      <c r="R1710" s="109" t="s">
        <v>219</v>
      </c>
      <c r="S1710" s="122" t="s">
        <v>5119</v>
      </c>
      <c r="T1710" s="31"/>
      <c r="U1710" s="109" t="str">
        <f t="shared" si="26"/>
        <v>37725: Cofiell stumbled into a 7-11 seeking help for a medical problem, likely caused by drugs. When paramedics and police arrived he fled, then he again sought help from an off-duty officer in a marked car. When he heard his name broadcast on the police radio, he fled once more. The off-duty officer struggled with him, subdued him, and Cofiell died in an ambulance shortly afterward. http://articles.baltimoresun.com/2003-04-16/news/0304160310_1_hatcher-police-radio-police-officer</v>
      </c>
      <c r="V1710" s="109"/>
      <c r="W1710" s="109">
        <v>2720.1</v>
      </c>
      <c r="X1710" s="109"/>
      <c r="Y1710" s="109"/>
      <c r="Z1710" s="109"/>
      <c r="AA1710" s="109"/>
      <c r="AB1710" s="109"/>
      <c r="AC1710" s="113"/>
      <c r="AD1710" s="29"/>
      <c r="AE1710" s="29"/>
      <c r="AF1710" s="29"/>
      <c r="AG1710" s="65"/>
    </row>
    <row r="1711" spans="1:33" ht="12">
      <c r="A1711" s="30">
        <v>41943</v>
      </c>
      <c r="B1711" s="109" t="s">
        <v>11132</v>
      </c>
      <c r="C1711" s="121">
        <v>25</v>
      </c>
      <c r="D1711" s="109" t="s">
        <v>23</v>
      </c>
      <c r="E1711" s="109" t="s">
        <v>24</v>
      </c>
      <c r="F1711" s="109" t="s">
        <v>11133</v>
      </c>
      <c r="G1711" s="42">
        <v>39972</v>
      </c>
      <c r="H1711" s="109" t="s">
        <v>11134</v>
      </c>
      <c r="I1711" s="109" t="s">
        <v>878</v>
      </c>
      <c r="J1711" s="109" t="s">
        <v>879</v>
      </c>
      <c r="K1711" s="98" t="s">
        <v>8663</v>
      </c>
      <c r="L1711" s="109" t="s">
        <v>881</v>
      </c>
      <c r="M1711" s="109" t="s">
        <v>11135</v>
      </c>
      <c r="N1711" s="109" t="s">
        <v>32</v>
      </c>
      <c r="O1711" s="109" t="s">
        <v>11136</v>
      </c>
      <c r="P1711" s="109" t="s">
        <v>760</v>
      </c>
      <c r="Q1711" s="109" t="s">
        <v>11137</v>
      </c>
      <c r="R1711" s="109" t="s">
        <v>80</v>
      </c>
      <c r="S1711" s="122" t="s">
        <v>5119</v>
      </c>
      <c r="T1711" s="31"/>
      <c r="U1711" s="109" t="str">
        <f t="shared" si="26"/>
        <v>39972: Six U.S. Park Police, purportedly serving in an inter-agency task force, responded to a "man with a gun". Two of the six, in plainclothes, encountered Joyner. A struggle ensued when they attempted to arrest him. A gun was found at the scene. Witnesses claimed that Joyner had been shot in the back, and questions arose about the Park Police's jurisdiction in this location. http://www.washingtonpost.com/wp-dyn/content/article/2009/06/25/AR2009062504640.html</v>
      </c>
      <c r="V1711" s="109"/>
      <c r="W1711" s="109">
        <v>2721.1</v>
      </c>
      <c r="X1711" s="109"/>
      <c r="Y1711" s="109"/>
      <c r="Z1711" s="109"/>
      <c r="AA1711" s="109"/>
      <c r="AB1711" s="109"/>
      <c r="AC1711" s="113"/>
      <c r="AD1711" s="29"/>
      <c r="AE1711" s="29"/>
      <c r="AF1711" s="29"/>
      <c r="AG1711" s="65"/>
    </row>
    <row r="1712" spans="1:33" ht="12">
      <c r="A1712" s="30">
        <v>41943</v>
      </c>
      <c r="B1712" s="109" t="s">
        <v>11138</v>
      </c>
      <c r="C1712" s="121">
        <v>17</v>
      </c>
      <c r="D1712" s="109" t="s">
        <v>23</v>
      </c>
      <c r="E1712" s="109" t="s">
        <v>82</v>
      </c>
      <c r="F1712" s="109" t="s">
        <v>11139</v>
      </c>
      <c r="G1712" s="42">
        <v>37818</v>
      </c>
      <c r="H1712" s="109" t="s">
        <v>11140</v>
      </c>
      <c r="I1712" s="109" t="s">
        <v>269</v>
      </c>
      <c r="J1712" s="109" t="s">
        <v>1791</v>
      </c>
      <c r="K1712" s="98" t="s">
        <v>11141</v>
      </c>
      <c r="L1712" s="109" t="s">
        <v>10951</v>
      </c>
      <c r="M1712" s="109" t="s">
        <v>11142</v>
      </c>
      <c r="N1712" s="109" t="s">
        <v>1589</v>
      </c>
      <c r="O1712" s="109" t="s">
        <v>11143</v>
      </c>
      <c r="P1712" s="109" t="s">
        <v>157</v>
      </c>
      <c r="Q1712" s="109" t="s">
        <v>11144</v>
      </c>
      <c r="R1712" s="109" t="s">
        <v>80</v>
      </c>
      <c r="S1712" s="122" t="s">
        <v>5119</v>
      </c>
      <c r="T1712" s="31"/>
      <c r="U1712" s="109" t="str">
        <f t="shared" si="26"/>
        <v>37818: Off-duty officer confronted Ives, one of several youth reportedly setting off car alarms, with a physical battle that ended with Ives cracking his skull against the street paving. He died several days later. The officer was acquitted of manslaughter but received 8 years in prison for assault and another 7 for filing false reports. http://hudsonreporter.com/view/full_story/2408244/article-Cop-trial-begins-in-teen-s-death-Suspended-Weehawken-officer-faces-murder-charges-of-Union-City-teen</v>
      </c>
      <c r="V1712" s="109"/>
      <c r="W1712" s="109">
        <v>2722.1</v>
      </c>
      <c r="X1712" s="109"/>
      <c r="Y1712" s="109"/>
      <c r="Z1712" s="109"/>
      <c r="AA1712" s="109"/>
      <c r="AB1712" s="109"/>
      <c r="AC1712" s="113"/>
      <c r="AD1712" s="29"/>
      <c r="AE1712" s="29"/>
      <c r="AF1712" s="29"/>
      <c r="AG1712" s="65"/>
    </row>
    <row r="1713" spans="1:33" ht="12">
      <c r="A1713" s="30">
        <v>41943</v>
      </c>
      <c r="B1713" s="109" t="s">
        <v>11145</v>
      </c>
      <c r="C1713" s="121">
        <v>17</v>
      </c>
      <c r="D1713" s="109" t="s">
        <v>91</v>
      </c>
      <c r="E1713" s="109" t="s">
        <v>24</v>
      </c>
      <c r="F1713" s="109" t="s">
        <v>11146</v>
      </c>
      <c r="G1713" s="42">
        <v>40616</v>
      </c>
      <c r="H1713" s="109" t="s">
        <v>11147</v>
      </c>
      <c r="I1713" s="109" t="s">
        <v>11148</v>
      </c>
      <c r="J1713" s="109" t="s">
        <v>1103</v>
      </c>
      <c r="K1713" s="98" t="s">
        <v>11149</v>
      </c>
      <c r="L1713" s="109" t="s">
        <v>11150</v>
      </c>
      <c r="M1713" s="109" t="s">
        <v>11151</v>
      </c>
      <c r="N1713" s="109" t="s">
        <v>32</v>
      </c>
      <c r="O1713" s="109" t="s">
        <v>11152</v>
      </c>
      <c r="P1713" s="109" t="s">
        <v>58</v>
      </c>
      <c r="Q1713" s="109" t="s">
        <v>11153</v>
      </c>
      <c r="R1713" s="109" t="s">
        <v>80</v>
      </c>
      <c r="S1713" s="122" t="s">
        <v>5119</v>
      </c>
      <c r="T1713" s="31"/>
      <c r="U1713" s="109" t="str">
        <f t="shared" si="26"/>
        <v>40616: Clay broke into a Bank of America branch at 3:30 a.m. Responding officers easily located and cornered her in a storage closet, and took a pair of scissors away from her. While on her knees Clay found a small knife and threatened officers with it. She was fatally shot. http://www.lansingmi.gov/media/view/LPDIRBFINALREPORT/2263</v>
      </c>
      <c r="V1713" s="109"/>
      <c r="W1713" s="109">
        <v>2723.1</v>
      </c>
      <c r="X1713" s="109"/>
      <c r="Y1713" s="109"/>
      <c r="Z1713" s="109"/>
      <c r="AA1713" s="109"/>
      <c r="AB1713" s="109"/>
      <c r="AC1713" s="113"/>
      <c r="AD1713" s="29"/>
      <c r="AE1713" s="29"/>
      <c r="AF1713" s="29"/>
      <c r="AG1713" s="65"/>
    </row>
    <row r="1714" spans="1:33" ht="12">
      <c r="A1714" s="30">
        <v>41943</v>
      </c>
      <c r="B1714" s="109" t="s">
        <v>11154</v>
      </c>
      <c r="C1714" s="121">
        <v>48</v>
      </c>
      <c r="D1714" s="109" t="s">
        <v>23</v>
      </c>
      <c r="E1714" s="109" t="s">
        <v>24</v>
      </c>
      <c r="F1714" s="109"/>
      <c r="G1714" s="42">
        <v>38736</v>
      </c>
      <c r="H1714" s="109" t="s">
        <v>11155</v>
      </c>
      <c r="I1714" s="109" t="s">
        <v>11156</v>
      </c>
      <c r="J1714" s="109" t="s">
        <v>64</v>
      </c>
      <c r="K1714" s="98" t="s">
        <v>11157</v>
      </c>
      <c r="L1714" s="109" t="s">
        <v>422</v>
      </c>
      <c r="M1714" s="109" t="s">
        <v>11158</v>
      </c>
      <c r="N1714" s="109" t="s">
        <v>4036</v>
      </c>
      <c r="O1714" s="109" t="s">
        <v>11159</v>
      </c>
      <c r="P1714" s="109" t="s">
        <v>760</v>
      </c>
      <c r="Q1714" s="109" t="s">
        <v>11160</v>
      </c>
      <c r="R1714" s="109" t="s">
        <v>80</v>
      </c>
      <c r="S1714" s="122" t="s">
        <v>5119</v>
      </c>
      <c r="T1714" s="31"/>
      <c r="U1714" s="109" t="str">
        <f t="shared" si="26"/>
        <v>38736: Marshallville's only two full-time officers sought and found Walker at the town's housing project in an unmarked pickup, in connection with probation and parole violations. He resisted, was pepper-sprayed, and died at the scene in a medical emergency. One hundred of the town's 1300 residents gathered more-or-less peacefully for news of Walker; when it came, the police chief's house was burned to the ground. http://www.walb.com/story/4390631/man-in-police-custody-dies-and-police-chiefs-home-is-torched</v>
      </c>
      <c r="V1714" s="109"/>
      <c r="W1714" s="109">
        <v>2724.1</v>
      </c>
      <c r="X1714" s="109"/>
      <c r="Y1714" s="109"/>
      <c r="Z1714" s="109"/>
      <c r="AA1714" s="109"/>
      <c r="AB1714" s="109"/>
      <c r="AC1714" s="113"/>
      <c r="AD1714" s="29"/>
      <c r="AE1714" s="29"/>
      <c r="AF1714" s="29"/>
      <c r="AG1714" s="65"/>
    </row>
    <row r="1715" spans="1:33" ht="12">
      <c r="A1715" s="30">
        <v>41943</v>
      </c>
      <c r="B1715" s="109" t="s">
        <v>11161</v>
      </c>
      <c r="C1715" s="121">
        <v>17</v>
      </c>
      <c r="D1715" s="109" t="s">
        <v>23</v>
      </c>
      <c r="E1715" s="109" t="s">
        <v>40</v>
      </c>
      <c r="F1715" s="109" t="s">
        <v>11162</v>
      </c>
      <c r="G1715" s="42">
        <v>38397</v>
      </c>
      <c r="H1715" s="109" t="s">
        <v>11163</v>
      </c>
      <c r="I1715" s="109" t="s">
        <v>294</v>
      </c>
      <c r="J1715" s="109" t="s">
        <v>64</v>
      </c>
      <c r="K1715" s="98" t="s">
        <v>11164</v>
      </c>
      <c r="L1715" s="109" t="s">
        <v>10087</v>
      </c>
      <c r="M1715" s="109" t="s">
        <v>11165</v>
      </c>
      <c r="N1715" s="109" t="s">
        <v>32</v>
      </c>
      <c r="O1715" s="109" t="s">
        <v>11166</v>
      </c>
      <c r="P1715" s="109" t="s">
        <v>157</v>
      </c>
      <c r="Q1715" s="109" t="s">
        <v>11167</v>
      </c>
      <c r="R1715" s="109" t="s">
        <v>80</v>
      </c>
      <c r="S1715" s="122" t="s">
        <v>5119</v>
      </c>
      <c r="T1715" s="31"/>
      <c r="U1715" s="109" t="str">
        <f t="shared" si="26"/>
        <v>38397: Beaver was the suspect of a pawn-shop break-in, caught leaving the scene in his white pickup around midnight. He was fatally shot during a traffic stop by two county officers. Both officers were later indicted by the Georgia Bureau of Investigation, the deputy for involuntary manslaughter, the captain for tampering with evidence, making false statements and writings, and violation of his oath of office. The captain had planted a knife. http://www.walb.com/story/2945669/community-stunned-by-deadly-shooting</v>
      </c>
      <c r="V1715" s="109"/>
      <c r="W1715" s="109">
        <v>2725.1</v>
      </c>
      <c r="X1715" s="109"/>
      <c r="Y1715" s="109"/>
      <c r="Z1715" s="109"/>
      <c r="AA1715" s="109"/>
      <c r="AB1715" s="109"/>
      <c r="AC1715" s="113"/>
      <c r="AD1715" s="29"/>
      <c r="AE1715" s="29"/>
      <c r="AF1715" s="29"/>
      <c r="AG1715" s="65"/>
    </row>
    <row r="1716" spans="1:33" ht="12">
      <c r="A1716" s="30">
        <v>41943</v>
      </c>
      <c r="B1716" s="109" t="s">
        <v>11168</v>
      </c>
      <c r="C1716" s="121">
        <v>40</v>
      </c>
      <c r="D1716" s="109" t="s">
        <v>23</v>
      </c>
      <c r="E1716" s="109" t="s">
        <v>82</v>
      </c>
      <c r="F1716" s="109"/>
      <c r="G1716" s="42">
        <v>40148</v>
      </c>
      <c r="H1716" s="109" t="s">
        <v>11169</v>
      </c>
      <c r="I1716" s="109" t="s">
        <v>11170</v>
      </c>
      <c r="J1716" s="109" t="s">
        <v>250</v>
      </c>
      <c r="K1716" s="98" t="s">
        <v>11039</v>
      </c>
      <c r="L1716" s="109" t="s">
        <v>9725</v>
      </c>
      <c r="M1716" s="109" t="s">
        <v>882</v>
      </c>
      <c r="N1716" s="109" t="s">
        <v>32</v>
      </c>
      <c r="O1716" s="109" t="s">
        <v>11171</v>
      </c>
      <c r="P1716" s="109" t="s">
        <v>157</v>
      </c>
      <c r="Q1716" s="109" t="s">
        <v>11172</v>
      </c>
      <c r="R1716" s="109" t="s">
        <v>80</v>
      </c>
      <c r="S1716" s="122" t="s">
        <v>5119</v>
      </c>
      <c r="T1716" s="31"/>
      <c r="U1716" s="109" t="str">
        <f t="shared" si="26"/>
        <v>40148: DC Metro officer Reginald Levester Jones was part of a six-man robbery conspiracy that left one of the conspirators dead. The six met at an auto-detailing shop, Jones using the patrol car in the commission. The robbery went awry, leaving the target wounded, one of the six (Alston) shot dead, and Jones fleeing from the scene in the face of citizens' cries for help. Jones got 15 years for 2nd-degree murder and other federal charges. http://www.justice.gov/usao/dc/news/2011/oct/11-466.html</v>
      </c>
      <c r="V1716" s="109"/>
      <c r="W1716" s="109">
        <v>2726.1</v>
      </c>
      <c r="X1716" s="109"/>
      <c r="Y1716" s="109"/>
      <c r="Z1716" s="109"/>
      <c r="AA1716" s="109"/>
      <c r="AB1716" s="109"/>
      <c r="AC1716" s="113"/>
      <c r="AD1716" s="29"/>
      <c r="AE1716" s="29"/>
      <c r="AF1716" s="29"/>
      <c r="AG1716" s="65"/>
    </row>
    <row r="1717" spans="1:33" ht="12">
      <c r="A1717" s="30">
        <v>41943</v>
      </c>
      <c r="B1717" s="109" t="s">
        <v>11173</v>
      </c>
      <c r="C1717" s="121">
        <v>34</v>
      </c>
      <c r="D1717" s="109" t="s">
        <v>23</v>
      </c>
      <c r="E1717" s="109" t="s">
        <v>82</v>
      </c>
      <c r="F1717" s="109"/>
      <c r="G1717" s="42">
        <v>37926</v>
      </c>
      <c r="H1717" s="109" t="s">
        <v>11174</v>
      </c>
      <c r="I1717" s="109" t="s">
        <v>11175</v>
      </c>
      <c r="J1717" s="109" t="s">
        <v>1011</v>
      </c>
      <c r="K1717" s="98" t="s">
        <v>11176</v>
      </c>
      <c r="L1717" s="109" t="s">
        <v>1010</v>
      </c>
      <c r="M1717" s="109" t="s">
        <v>1013</v>
      </c>
      <c r="N1717" s="109" t="s">
        <v>32</v>
      </c>
      <c r="O1717" s="109" t="s">
        <v>11177</v>
      </c>
      <c r="P1717" s="109" t="s">
        <v>58</v>
      </c>
      <c r="Q1717" s="109" t="s">
        <v>11178</v>
      </c>
      <c r="R1717" s="109" t="s">
        <v>80</v>
      </c>
      <c r="S1717" s="122" t="s">
        <v>5119</v>
      </c>
      <c r="T1717" s="31"/>
      <c r="U1717" s="109" t="str">
        <f t="shared" si="26"/>
        <v>37926: Lowery, with a long record of minor crimes, was shot to death by local police after leading them on an erratic chase in a stolen car, then switching over to a van with a female acquaintance and a 16-year-old girl. Police fired on him 30 times. They claimed that Lowery fired on them twice with a shotgun then used the van as a weapon, claims that witnesses disputed. City prosecutors mulled criminal charges against the police for more than a year before ruling them justified. In the interim two of them were awarded Silver Medals of Valor and three others Certificates of Merit for their roles in the killing. http://archives.starbulletin.com/2004/05/29/news/story2.html</v>
      </c>
      <c r="V1717" s="109"/>
      <c r="W1717" s="109">
        <v>2727.1</v>
      </c>
      <c r="X1717" s="109"/>
      <c r="Y1717" s="109"/>
      <c r="Z1717" s="109"/>
      <c r="AA1717" s="109"/>
      <c r="AB1717" s="109"/>
      <c r="AC1717" s="113"/>
      <c r="AD1717" s="29"/>
      <c r="AE1717" s="29"/>
      <c r="AF1717" s="29"/>
      <c r="AG1717" s="65"/>
    </row>
    <row r="1718" spans="1:33" ht="12">
      <c r="A1718" s="30" t="s">
        <v>11179</v>
      </c>
      <c r="B1718" s="109" t="s">
        <v>11180</v>
      </c>
      <c r="C1718" s="121">
        <v>42</v>
      </c>
      <c r="D1718" s="109" t="s">
        <v>23</v>
      </c>
      <c r="E1718" s="109" t="s">
        <v>173</v>
      </c>
      <c r="F1718" s="109"/>
      <c r="G1718" s="42">
        <v>41754</v>
      </c>
      <c r="H1718" s="109" t="s">
        <v>11181</v>
      </c>
      <c r="I1718" s="109" t="s">
        <v>539</v>
      </c>
      <c r="J1718" s="109" t="s">
        <v>85</v>
      </c>
      <c r="K1718" s="98" t="s">
        <v>11182</v>
      </c>
      <c r="L1718" s="109" t="s">
        <v>539</v>
      </c>
      <c r="M1718" s="109" t="s">
        <v>2338</v>
      </c>
      <c r="N1718" s="109" t="s">
        <v>32</v>
      </c>
      <c r="O1718" s="109" t="s">
        <v>11183</v>
      </c>
      <c r="P1718" s="109" t="s">
        <v>760</v>
      </c>
      <c r="Q1718" s="109" t="s">
        <v>11184</v>
      </c>
      <c r="R1718" s="109" t="s">
        <v>100</v>
      </c>
      <c r="S1718" s="122" t="s">
        <v>5358</v>
      </c>
      <c r="T1718" s="31"/>
      <c r="U1718" s="109" t="str">
        <f t="shared" si="26"/>
        <v>41754: 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 http://www.nbclosangeles.com/news/local/Man-Dead-in-Maywood-Deputy-Involved-Shooting-256820521.html</v>
      </c>
      <c r="V1718" s="109"/>
      <c r="W1718" s="109">
        <v>2728.1</v>
      </c>
      <c r="X1718" s="109"/>
      <c r="Y1718" s="109"/>
      <c r="Z1718" s="109"/>
      <c r="AA1718" s="109"/>
      <c r="AB1718" s="109"/>
      <c r="AC1718" s="113"/>
      <c r="AD1718" s="29"/>
      <c r="AE1718" s="29"/>
      <c r="AF1718" s="29"/>
      <c r="AG1718" s="65"/>
    </row>
    <row r="1719" spans="1:33" ht="12">
      <c r="A1719" s="30" t="s">
        <v>11185</v>
      </c>
      <c r="B1719" s="109" t="s">
        <v>11186</v>
      </c>
      <c r="C1719" s="121">
        <v>36</v>
      </c>
      <c r="D1719" s="109" t="s">
        <v>23</v>
      </c>
      <c r="E1719" s="109" t="s">
        <v>40</v>
      </c>
      <c r="F1719" s="109" t="s">
        <v>11187</v>
      </c>
      <c r="G1719" s="42">
        <v>41756</v>
      </c>
      <c r="H1719" s="109" t="s">
        <v>11188</v>
      </c>
      <c r="I1719" s="109" t="s">
        <v>2554</v>
      </c>
      <c r="J1719" s="109" t="s">
        <v>85</v>
      </c>
      <c r="K1719" s="98" t="s">
        <v>2555</v>
      </c>
      <c r="L1719" s="109" t="s">
        <v>539</v>
      </c>
      <c r="M1719" s="109" t="s">
        <v>2556</v>
      </c>
      <c r="N1719" s="109" t="s">
        <v>32</v>
      </c>
      <c r="O1719" s="109" t="s">
        <v>11189</v>
      </c>
      <c r="P1719" s="109" t="s">
        <v>760</v>
      </c>
      <c r="Q1719" s="109" t="s">
        <v>11190</v>
      </c>
      <c r="R1719" s="109" t="s">
        <v>80</v>
      </c>
      <c r="S1719" s="122" t="s">
        <v>5358</v>
      </c>
      <c r="T1719" s="31"/>
      <c r="U1719" s="109" t="str">
        <f t="shared" si="26"/>
        <v>41756: 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 http://lbpost.com/news/crime/2000003625-breaking-reports-of-suspect-wounded-in-officer-involved-shooting-at-ocean-and-hermosa#.U154WI1OXZ4</v>
      </c>
      <c r="V1719" s="109"/>
      <c r="W1719" s="109">
        <v>2729.1</v>
      </c>
      <c r="X1719" s="109"/>
      <c r="Y1719" s="109"/>
      <c r="Z1719" s="109"/>
      <c r="AA1719" s="109"/>
      <c r="AB1719" s="109"/>
      <c r="AC1719" s="113"/>
      <c r="AD1719" s="29"/>
      <c r="AE1719" s="29"/>
      <c r="AF1719" s="29"/>
      <c r="AG1719" s="65"/>
    </row>
    <row r="1720" spans="1:33" ht="12">
      <c r="A1720" s="30" t="s">
        <v>11191</v>
      </c>
      <c r="B1720" s="109" t="s">
        <v>11192</v>
      </c>
      <c r="C1720" s="121">
        <v>53</v>
      </c>
      <c r="D1720" s="109" t="s">
        <v>23</v>
      </c>
      <c r="E1720" s="109" t="s">
        <v>40</v>
      </c>
      <c r="F1720" s="109" t="s">
        <v>11193</v>
      </c>
      <c r="G1720" s="42">
        <v>41757</v>
      </c>
      <c r="H1720" s="109" t="s">
        <v>11194</v>
      </c>
      <c r="I1720" s="109" t="s">
        <v>10843</v>
      </c>
      <c r="J1720" s="109" t="s">
        <v>85</v>
      </c>
      <c r="K1720" s="98" t="s">
        <v>11195</v>
      </c>
      <c r="L1720" s="109" t="s">
        <v>10845</v>
      </c>
      <c r="M1720" s="109" t="s">
        <v>11196</v>
      </c>
      <c r="N1720" s="109" t="s">
        <v>32</v>
      </c>
      <c r="O1720" s="109" t="s">
        <v>11197</v>
      </c>
      <c r="P1720" s="109" t="s">
        <v>58</v>
      </c>
      <c r="Q1720" s="109" t="s">
        <v>11198</v>
      </c>
      <c r="R1720" s="109" t="s">
        <v>100</v>
      </c>
      <c r="S1720" s="122" t="s">
        <v>5358</v>
      </c>
      <c r="T1720" s="31"/>
      <c r="U1720" s="109" t="str">
        <f t="shared" si="26"/>
        <v>41757: 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 http://www.orovillemr.com/news/ci_25657943/man-killed-officer-involved-shooting-at-oroville-motel</v>
      </c>
      <c r="V1720" s="109"/>
      <c r="W1720" s="109">
        <v>2730.1</v>
      </c>
      <c r="X1720" s="109"/>
      <c r="Y1720" s="109"/>
      <c r="Z1720" s="109"/>
      <c r="AA1720" s="109"/>
      <c r="AB1720" s="109"/>
      <c r="AC1720" s="113"/>
      <c r="AD1720" s="29"/>
      <c r="AE1720" s="29"/>
      <c r="AF1720" s="29"/>
      <c r="AG1720" s="65"/>
    </row>
    <row r="1721" spans="1:33" ht="12">
      <c r="A1721" s="30" t="s">
        <v>11199</v>
      </c>
      <c r="B1721" s="109" t="s">
        <v>11200</v>
      </c>
      <c r="C1721" s="121">
        <v>26</v>
      </c>
      <c r="D1721" s="109" t="s">
        <v>23</v>
      </c>
      <c r="E1721" s="109" t="s">
        <v>173</v>
      </c>
      <c r="F1721" s="109"/>
      <c r="G1721" s="42">
        <v>41758</v>
      </c>
      <c r="H1721" s="109" t="s">
        <v>11201</v>
      </c>
      <c r="I1721" s="109" t="s">
        <v>539</v>
      </c>
      <c r="J1721" s="109" t="s">
        <v>85</v>
      </c>
      <c r="K1721" s="98" t="s">
        <v>5061</v>
      </c>
      <c r="L1721" s="109" t="s">
        <v>539</v>
      </c>
      <c r="M1721" s="109" t="s">
        <v>2338</v>
      </c>
      <c r="N1721" s="109" t="s">
        <v>32</v>
      </c>
      <c r="O1721" s="109" t="s">
        <v>11202</v>
      </c>
      <c r="P1721" s="109" t="s">
        <v>7428</v>
      </c>
      <c r="Q1721" s="109" t="s">
        <v>11203</v>
      </c>
      <c r="R1721" s="109" t="s">
        <v>80</v>
      </c>
      <c r="S1721" s="122" t="s">
        <v>5358</v>
      </c>
      <c r="T1721" s="31"/>
      <c r="U1721" s="109" t="str">
        <f t="shared" si="26"/>
        <v>41758: 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 http://www.nbclosangeles.com/news/local/Person-Shot-by-Gunman-in-East-LA-257128861.html</v>
      </c>
      <c r="V1721" s="109"/>
      <c r="W1721" s="109">
        <v>2731.1</v>
      </c>
      <c r="X1721" s="109"/>
      <c r="Y1721" s="109"/>
      <c r="Z1721" s="109"/>
      <c r="AA1721" s="109"/>
      <c r="AB1721" s="109"/>
      <c r="AC1721" s="113"/>
      <c r="AD1721" s="29"/>
      <c r="AE1721" s="29"/>
      <c r="AF1721" s="29"/>
      <c r="AG1721" s="65"/>
    </row>
    <row r="1722" spans="1:33" ht="12">
      <c r="A1722" s="30" t="s">
        <v>11204</v>
      </c>
      <c r="B1722" s="109" t="s">
        <v>11205</v>
      </c>
      <c r="C1722" s="121">
        <v>22</v>
      </c>
      <c r="D1722" s="109" t="s">
        <v>23</v>
      </c>
      <c r="E1722" s="109" t="s">
        <v>24</v>
      </c>
      <c r="F1722" s="109" t="s">
        <v>11206</v>
      </c>
      <c r="G1722" s="42">
        <v>41758</v>
      </c>
      <c r="H1722" s="109" t="s">
        <v>11207</v>
      </c>
      <c r="I1722" s="109" t="s">
        <v>7548</v>
      </c>
      <c r="J1722" s="109" t="s">
        <v>1372</v>
      </c>
      <c r="K1722" s="98" t="s">
        <v>11208</v>
      </c>
      <c r="L1722" s="109" t="s">
        <v>225</v>
      </c>
      <c r="M1722" s="109" t="s">
        <v>11209</v>
      </c>
      <c r="N1722" s="109" t="s">
        <v>32</v>
      </c>
      <c r="O1722" s="109" t="s">
        <v>11210</v>
      </c>
      <c r="P1722" s="109" t="s">
        <v>58</v>
      </c>
      <c r="Q1722" s="109" t="s">
        <v>11211</v>
      </c>
      <c r="R1722" s="109" t="s">
        <v>80</v>
      </c>
      <c r="S1722" s="122" t="s">
        <v>7722</v>
      </c>
      <c r="T1722" s="31"/>
      <c r="U1722" s="109" t="str">
        <f t="shared" si="26"/>
        <v>41758: Brown was wanted on warrants related to a robbery and murder of a grocery store manager earlier in April, and exchanged gunfire with deputies pursuing him. Brown was shot and killed during the pursuit, and the shooting was later ruled justified. http://www.fayobserver.com/news/crime_courts/article_014252e4-b8d9-5a2d-a7d0-99a24e0d2be4.html</v>
      </c>
      <c r="V1722" s="109"/>
      <c r="W1722" s="109">
        <v>2732.1</v>
      </c>
      <c r="X1722" s="109"/>
      <c r="Y1722" s="109"/>
      <c r="Z1722" s="109"/>
      <c r="AA1722" s="109"/>
      <c r="AB1722" s="109"/>
      <c r="AC1722" s="113"/>
      <c r="AD1722" s="29"/>
      <c r="AE1722" s="29"/>
      <c r="AF1722" s="29"/>
      <c r="AG1722" s="65"/>
    </row>
    <row r="1723" spans="1:33" ht="12">
      <c r="A1723" s="30" t="s">
        <v>11212</v>
      </c>
      <c r="B1723" s="109" t="s">
        <v>4728</v>
      </c>
      <c r="C1723" s="121"/>
      <c r="D1723" s="109" t="s">
        <v>23</v>
      </c>
      <c r="E1723" s="109" t="s">
        <v>82</v>
      </c>
      <c r="F1723" s="109"/>
      <c r="G1723" s="42">
        <v>41758</v>
      </c>
      <c r="H1723" s="109" t="s">
        <v>11213</v>
      </c>
      <c r="I1723" s="109" t="s">
        <v>4941</v>
      </c>
      <c r="J1723" s="109" t="s">
        <v>1103</v>
      </c>
      <c r="K1723" s="98" t="s">
        <v>11214</v>
      </c>
      <c r="L1723" s="109" t="s">
        <v>4943</v>
      </c>
      <c r="M1723" s="109" t="s">
        <v>10809</v>
      </c>
      <c r="N1723" s="109" t="s">
        <v>32</v>
      </c>
      <c r="O1723" s="109" t="s">
        <v>11215</v>
      </c>
      <c r="P1723" s="109" t="s">
        <v>760</v>
      </c>
      <c r="Q1723" s="109" t="s">
        <v>11216</v>
      </c>
      <c r="R1723" s="109" t="s">
        <v>80</v>
      </c>
      <c r="S1723" s="122" t="s">
        <v>7722</v>
      </c>
      <c r="T1723" s="31"/>
      <c r="U1723" s="109" t="str">
        <f t="shared" si="26"/>
        <v>41758: The victim allegedly tried to run over a police officer, and was later pursued by police into a house after crashing his vehicle. Officers shot the man after he pulled a gun on officers. http://www.myfoxtwincities.com/story/25383050/neighborhood-crash-ends-police-chase-suspect-shot-dead</v>
      </c>
      <c r="V1723" s="109"/>
      <c r="W1723" s="109">
        <v>2733.1</v>
      </c>
      <c r="X1723" s="109"/>
      <c r="Y1723" s="109"/>
      <c r="Z1723" s="109"/>
      <c r="AA1723" s="109"/>
      <c r="AB1723" s="109"/>
      <c r="AC1723" s="113"/>
      <c r="AD1723" s="29"/>
      <c r="AE1723" s="29"/>
      <c r="AF1723" s="29"/>
      <c r="AG1723" s="65"/>
    </row>
    <row r="1724" spans="1:33" ht="12">
      <c r="A1724" s="30" t="s">
        <v>11217</v>
      </c>
      <c r="B1724" s="109" t="s">
        <v>4728</v>
      </c>
      <c r="C1724" s="121"/>
      <c r="D1724" s="109" t="s">
        <v>23</v>
      </c>
      <c r="E1724" s="109" t="s">
        <v>82</v>
      </c>
      <c r="F1724" s="109"/>
      <c r="G1724" s="42">
        <v>41764</v>
      </c>
      <c r="H1724" s="109" t="s">
        <v>11218</v>
      </c>
      <c r="I1724" s="109" t="s">
        <v>347</v>
      </c>
      <c r="J1724" s="109" t="s">
        <v>213</v>
      </c>
      <c r="K1724" s="98" t="s">
        <v>11219</v>
      </c>
      <c r="L1724" s="109" t="s">
        <v>819</v>
      </c>
      <c r="M1724" s="109" t="s">
        <v>829</v>
      </c>
      <c r="N1724" s="109" t="s">
        <v>32</v>
      </c>
      <c r="O1724" s="109" t="s">
        <v>11220</v>
      </c>
      <c r="P1724" s="109" t="s">
        <v>760</v>
      </c>
      <c r="Q1724" s="109" t="s">
        <v>11221</v>
      </c>
      <c r="R1724" s="109" t="s">
        <v>80</v>
      </c>
      <c r="S1724" s="122" t="s">
        <v>7722</v>
      </c>
      <c r="T1724" s="31"/>
      <c r="U1724" s="109" t="str">
        <f t="shared" si="26"/>
        <v>41764: The male victim was shot after attempting to flee from police by jumping over a wooden fence, and then turning and pointing a gun at the officer. The man's name was not released. http://www.click2houston.com/news/hpd-one-injured-in-officerinvolved-shooting-in-se-houston/25817776</v>
      </c>
      <c r="V1724" s="109"/>
      <c r="W1724" s="109">
        <v>2734.1</v>
      </c>
      <c r="X1724" s="109"/>
      <c r="Y1724" s="109"/>
      <c r="Z1724" s="109"/>
      <c r="AA1724" s="109"/>
      <c r="AB1724" s="109"/>
      <c r="AC1724" s="113"/>
      <c r="AD1724" s="29"/>
      <c r="AE1724" s="29"/>
      <c r="AF1724" s="29"/>
      <c r="AG1724" s="65"/>
    </row>
    <row r="1725" spans="1:33" ht="12">
      <c r="A1725" s="30" t="s">
        <v>11222</v>
      </c>
      <c r="B1725" s="109" t="s">
        <v>11223</v>
      </c>
      <c r="C1725" s="121">
        <v>29</v>
      </c>
      <c r="D1725" s="109" t="s">
        <v>23</v>
      </c>
      <c r="E1725" s="109" t="s">
        <v>82</v>
      </c>
      <c r="F1725" s="109"/>
      <c r="G1725" s="42">
        <v>41761</v>
      </c>
      <c r="H1725" s="109" t="s">
        <v>11224</v>
      </c>
      <c r="I1725" s="109" t="s">
        <v>1046</v>
      </c>
      <c r="J1725" s="109" t="s">
        <v>28</v>
      </c>
      <c r="K1725" s="98" t="s">
        <v>11225</v>
      </c>
      <c r="L1725" s="109" t="s">
        <v>523</v>
      </c>
      <c r="M1725" s="109" t="s">
        <v>11226</v>
      </c>
      <c r="N1725" s="109" t="s">
        <v>32</v>
      </c>
      <c r="O1725" s="109" t="s">
        <v>11227</v>
      </c>
      <c r="P1725" s="109" t="s">
        <v>760</v>
      </c>
      <c r="Q1725" s="109" t="s">
        <v>11228</v>
      </c>
      <c r="R1725" s="109" t="s">
        <v>80</v>
      </c>
      <c r="S1725" s="122" t="s">
        <v>7722</v>
      </c>
      <c r="T1725" s="31"/>
      <c r="U1725" s="109" t="str">
        <f t="shared" si="26"/>
        <v>41761: Peters was shot by deputies after he lunged and severely stabbed a deputy in the arm. Deputies fired rounds from a handgun and rifle, and Peters was taken to a nearby hospital where he later died. http://jacksonville.com/news/2014-05-02/story/third-police-involved-shooting-weeks-man-shot-dead-after-stabbing-jacksonville</v>
      </c>
      <c r="V1725" s="109"/>
      <c r="W1725" s="109">
        <v>2735.1</v>
      </c>
      <c r="X1725" s="109"/>
      <c r="Y1725" s="109"/>
      <c r="Z1725" s="109"/>
      <c r="AA1725" s="109"/>
      <c r="AB1725" s="109"/>
      <c r="AC1725" s="113"/>
      <c r="AD1725" s="29"/>
      <c r="AE1725" s="29"/>
      <c r="AF1725" s="29"/>
      <c r="AG1725" s="65"/>
    </row>
    <row r="1726" spans="1:33" ht="12">
      <c r="A1726" s="30" t="s">
        <v>11229</v>
      </c>
      <c r="B1726" s="109" t="s">
        <v>11230</v>
      </c>
      <c r="C1726" s="121">
        <v>40</v>
      </c>
      <c r="D1726" s="109" t="s">
        <v>23</v>
      </c>
      <c r="E1726" s="109" t="s">
        <v>40</v>
      </c>
      <c r="F1726" s="109" t="s">
        <v>11231</v>
      </c>
      <c r="G1726" s="42">
        <v>41745</v>
      </c>
      <c r="H1726" s="109" t="s">
        <v>11232</v>
      </c>
      <c r="I1726" s="109" t="s">
        <v>347</v>
      </c>
      <c r="J1726" s="109" t="s">
        <v>213</v>
      </c>
      <c r="K1726" s="98" t="s">
        <v>11233</v>
      </c>
      <c r="L1726" s="109" t="s">
        <v>819</v>
      </c>
      <c r="M1726" s="109" t="s">
        <v>829</v>
      </c>
      <c r="N1726" s="109" t="s">
        <v>1589</v>
      </c>
      <c r="O1726" s="109" t="s">
        <v>11234</v>
      </c>
      <c r="P1726" s="109" t="s">
        <v>7428</v>
      </c>
      <c r="Q1726" s="109" t="s">
        <v>11235</v>
      </c>
      <c r="R1726" s="109" t="s">
        <v>36</v>
      </c>
      <c r="S1726" s="122" t="s">
        <v>7722</v>
      </c>
      <c r="T1726" s="31"/>
      <c r="U1726" s="109" t="str">
        <f t="shared" si="26"/>
        <v>41745: Police arrived to find Peters surrounded by glass and attempting to harm himself. Police said that Peters was combative with paramedics and began banging his head into the ground, but the 40-year-old's family disputed that account. http://www.khou.com/news/local/Family-says-40-year-old-man-died-after-being-handcuffed-beaten-while-in-HPD-custody-257612411.html</v>
      </c>
      <c r="V1726" s="109"/>
      <c r="W1726" s="109">
        <v>2736.1</v>
      </c>
      <c r="X1726" s="109"/>
      <c r="Y1726" s="109"/>
      <c r="Z1726" s="109"/>
      <c r="AA1726" s="109"/>
      <c r="AB1726" s="109"/>
      <c r="AC1726" s="113"/>
      <c r="AD1726" s="29"/>
      <c r="AE1726" s="29"/>
      <c r="AF1726" s="29"/>
      <c r="AG1726" s="65"/>
    </row>
    <row r="1727" spans="1:33" ht="12">
      <c r="A1727" s="30" t="s">
        <v>11236</v>
      </c>
      <c r="B1727" s="109" t="s">
        <v>11237</v>
      </c>
      <c r="C1727" s="121">
        <v>39</v>
      </c>
      <c r="D1727" s="109" t="s">
        <v>23</v>
      </c>
      <c r="E1727" s="109" t="s">
        <v>24</v>
      </c>
      <c r="F1727" s="109" t="s">
        <v>11238</v>
      </c>
      <c r="G1727" s="42">
        <v>41761</v>
      </c>
      <c r="H1727" s="109" t="s">
        <v>11239</v>
      </c>
      <c r="I1727" s="109" t="s">
        <v>11240</v>
      </c>
      <c r="J1727" s="109" t="s">
        <v>1103</v>
      </c>
      <c r="K1727" s="98" t="s">
        <v>11241</v>
      </c>
      <c r="L1727" s="109" t="s">
        <v>11242</v>
      </c>
      <c r="M1727" s="109" t="s">
        <v>11243</v>
      </c>
      <c r="N1727" s="109" t="s">
        <v>32</v>
      </c>
      <c r="O1727" s="109" t="s">
        <v>11244</v>
      </c>
      <c r="P1727" s="109" t="s">
        <v>58</v>
      </c>
      <c r="Q1727" s="109" t="s">
        <v>11245</v>
      </c>
      <c r="R1727" s="109" t="s">
        <v>80</v>
      </c>
      <c r="S1727" s="122" t="s">
        <v>7722</v>
      </c>
      <c r="T1727" s="31"/>
      <c r="U1727" s="109" t="str">
        <f t="shared" si="26"/>
        <v>41761: Macon was shot after an attempted armed robbery of a fast food restaurant in Niles, and was fatally shot while attempting to flee from police. The county prosecutor ruled the shooting justified. http://www.southbendtribune.com/news/shooting-of-niles-robber-justified-prosecutor-rules/article_ddde90a0-f569-11e3-a487-0017a43b2370.html</v>
      </c>
      <c r="V1727" s="109"/>
      <c r="W1727" s="109">
        <v>2737.1</v>
      </c>
      <c r="X1727" s="109"/>
      <c r="Y1727" s="109"/>
      <c r="Z1727" s="109"/>
      <c r="AA1727" s="109"/>
      <c r="AB1727" s="109"/>
      <c r="AC1727" s="113"/>
      <c r="AD1727" s="29"/>
      <c r="AE1727" s="29"/>
      <c r="AF1727" s="29"/>
      <c r="AG1727" s="65"/>
    </row>
    <row r="1728" spans="1:33" ht="12">
      <c r="A1728" s="30" t="s">
        <v>11246</v>
      </c>
      <c r="B1728" s="109" t="s">
        <v>11247</v>
      </c>
      <c r="C1728" s="121">
        <v>44</v>
      </c>
      <c r="D1728" s="109" t="s">
        <v>23</v>
      </c>
      <c r="E1728" s="109" t="s">
        <v>24</v>
      </c>
      <c r="F1728" s="109" t="s">
        <v>11248</v>
      </c>
      <c r="G1728" s="42">
        <v>41762</v>
      </c>
      <c r="H1728" s="109" t="s">
        <v>11249</v>
      </c>
      <c r="I1728" s="109" t="s">
        <v>11250</v>
      </c>
      <c r="J1728" s="109" t="s">
        <v>1154</v>
      </c>
      <c r="K1728" s="98" t="s">
        <v>11251</v>
      </c>
      <c r="L1728" s="109" t="s">
        <v>11252</v>
      </c>
      <c r="M1728" s="109" t="s">
        <v>11253</v>
      </c>
      <c r="N1728" s="109" t="s">
        <v>1818</v>
      </c>
      <c r="O1728" s="109" t="s">
        <v>11254</v>
      </c>
      <c r="P1728" s="109" t="s">
        <v>760</v>
      </c>
      <c r="Q1728" s="109" t="s">
        <v>11255</v>
      </c>
      <c r="R1728" s="109" t="s">
        <v>219</v>
      </c>
      <c r="S1728" s="122" t="s">
        <v>7722</v>
      </c>
      <c r="T1728" s="31"/>
      <c r="U1728" s="109" t="str">
        <f t="shared" si="26"/>
        <v>41762: After refusing to follow officer orders, Christmas allegedly began struggling with officers, forcing them to subdue him using a taser. He soon became unconscious, and suffered a cardiac arrest while struggling with police. http://www.ksla.com/story/25422732/shreveport-police-confirm-man-who-fought-officers-has-died?clienttype=generic&amp;mobilecgbypass&amp;utm_content=buffer598c5&amp;utm_medium=social&amp;utm_source=twitter.com&amp;utm_campaign=buffer</v>
      </c>
      <c r="V1728" s="109"/>
      <c r="W1728" s="109">
        <v>2738.1</v>
      </c>
      <c r="X1728" s="109"/>
      <c r="Y1728" s="109"/>
      <c r="Z1728" s="109"/>
      <c r="AA1728" s="109"/>
      <c r="AB1728" s="109"/>
      <c r="AC1728" s="113"/>
      <c r="AD1728" s="29"/>
      <c r="AE1728" s="29"/>
      <c r="AF1728" s="29"/>
      <c r="AG1728" s="65"/>
    </row>
    <row r="1729" spans="1:33" ht="12">
      <c r="A1729" s="30" t="s">
        <v>11256</v>
      </c>
      <c r="B1729" s="109" t="s">
        <v>11257</v>
      </c>
      <c r="C1729" s="121">
        <v>18</v>
      </c>
      <c r="D1729" s="109" t="s">
        <v>23</v>
      </c>
      <c r="E1729" s="109" t="s">
        <v>173</v>
      </c>
      <c r="F1729" s="109" t="s">
        <v>11258</v>
      </c>
      <c r="G1729" s="42">
        <v>41763</v>
      </c>
      <c r="H1729" s="109" t="s">
        <v>11259</v>
      </c>
      <c r="I1729" s="109" t="s">
        <v>7265</v>
      </c>
      <c r="J1729" s="109" t="s">
        <v>85</v>
      </c>
      <c r="K1729" s="98" t="s">
        <v>7266</v>
      </c>
      <c r="L1729" s="109" t="s">
        <v>270</v>
      </c>
      <c r="M1729" s="109" t="s">
        <v>11260</v>
      </c>
      <c r="N1729" s="109" t="s">
        <v>32</v>
      </c>
      <c r="O1729" s="109" t="s">
        <v>11261</v>
      </c>
      <c r="P1729" s="109" t="s">
        <v>760</v>
      </c>
      <c r="Q1729" s="109" t="s">
        <v>11262</v>
      </c>
      <c r="R1729" s="109" t="s">
        <v>100</v>
      </c>
      <c r="S1729" s="122" t="s">
        <v>5358</v>
      </c>
      <c r="T1729" s="31"/>
      <c r="U1729" s="109" t="str">
        <f t="shared" si="26"/>
        <v>41763: 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 http://www.mercurynews.com/ci_25697735/man-fatally-shot-by-police-responding-domestic-dispute</v>
      </c>
      <c r="V1729" s="109"/>
      <c r="W1729" s="109">
        <v>2739.1</v>
      </c>
      <c r="X1729" s="109"/>
      <c r="Y1729" s="109"/>
      <c r="Z1729" s="109"/>
      <c r="AA1729" s="109"/>
      <c r="AB1729" s="109"/>
      <c r="AC1729" s="113"/>
      <c r="AD1729" s="29"/>
      <c r="AE1729" s="29"/>
      <c r="AF1729" s="29"/>
      <c r="AG1729" s="65"/>
    </row>
    <row r="1730" spans="1:33" ht="12">
      <c r="A1730" s="30" t="s">
        <v>11263</v>
      </c>
      <c r="B1730" s="109" t="s">
        <v>11264</v>
      </c>
      <c r="C1730" s="121">
        <v>38</v>
      </c>
      <c r="D1730" s="109" t="s">
        <v>23</v>
      </c>
      <c r="E1730" s="109" t="s">
        <v>24</v>
      </c>
      <c r="F1730" s="109" t="s">
        <v>11265</v>
      </c>
      <c r="G1730" s="42">
        <v>41763</v>
      </c>
      <c r="H1730" s="109" t="s">
        <v>11266</v>
      </c>
      <c r="I1730" s="109" t="s">
        <v>11267</v>
      </c>
      <c r="J1730" s="109" t="s">
        <v>213</v>
      </c>
      <c r="K1730" s="98" t="s">
        <v>11268</v>
      </c>
      <c r="L1730" s="109" t="s">
        <v>4567</v>
      </c>
      <c r="M1730" s="109" t="s">
        <v>11269</v>
      </c>
      <c r="N1730" s="109" t="s">
        <v>32</v>
      </c>
      <c r="O1730" s="109" t="s">
        <v>11270</v>
      </c>
      <c r="P1730" s="109" t="s">
        <v>58</v>
      </c>
      <c r="Q1730" s="109" t="s">
        <v>11271</v>
      </c>
      <c r="R1730" s="109" t="s">
        <v>80</v>
      </c>
      <c r="S1730" s="122" t="s">
        <v>5358</v>
      </c>
      <c r="T1730" s="31"/>
      <c r="U1730" s="109" t="str">
        <f t="shared" ref="U1730:U1793" si="27">CONCATENATE(G1730, ": ", O1730, " ", Q1730)</f>
        <v>41763: 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 http://www.kltv.com/story/25426579/e-texas-trooper-involved-shooting-under-investigation</v>
      </c>
      <c r="V1730" s="109"/>
      <c r="W1730" s="109">
        <v>2740.1</v>
      </c>
      <c r="X1730" s="109"/>
      <c r="Y1730" s="109"/>
      <c r="Z1730" s="109"/>
      <c r="AA1730" s="109"/>
      <c r="AB1730" s="109"/>
      <c r="AC1730" s="113"/>
      <c r="AD1730" s="29"/>
      <c r="AE1730" s="29"/>
      <c r="AF1730" s="29"/>
      <c r="AG1730" s="65"/>
    </row>
    <row r="1731" spans="1:33" ht="12">
      <c r="A1731" s="30">
        <v>45618</v>
      </c>
      <c r="B1731" s="109" t="s">
        <v>11272</v>
      </c>
      <c r="C1731" s="121">
        <v>33</v>
      </c>
      <c r="D1731" s="109" t="s">
        <v>23</v>
      </c>
      <c r="E1731" s="109" t="s">
        <v>82</v>
      </c>
      <c r="F1731" s="109"/>
      <c r="G1731" s="42">
        <v>41948</v>
      </c>
      <c r="H1731" s="109" t="s">
        <v>11273</v>
      </c>
      <c r="I1731" s="109" t="s">
        <v>3300</v>
      </c>
      <c r="J1731" s="109" t="s">
        <v>53</v>
      </c>
      <c r="K1731" s="98" t="s">
        <v>3740</v>
      </c>
      <c r="L1731" s="109" t="s">
        <v>3255</v>
      </c>
      <c r="M1731" s="109" t="s">
        <v>11274</v>
      </c>
      <c r="N1731" s="109" t="s">
        <v>32</v>
      </c>
      <c r="O1731" s="109" t="s">
        <v>11275</v>
      </c>
      <c r="P1731" s="109" t="s">
        <v>7428</v>
      </c>
      <c r="Q1731" s="109" t="s">
        <v>11276</v>
      </c>
      <c r="R1731" s="109" t="s">
        <v>80</v>
      </c>
      <c r="S1731" s="122" t="s">
        <v>37</v>
      </c>
      <c r="T1731" s="31"/>
      <c r="U1731" s="109" t="str">
        <f t="shared" si="27"/>
        <v>41948: Robert William Hampton III, 33, was killed by a Washoe County Sheriff's deputy following a traffic stop on Terrace Drive just west of the Wolf Den Bar and Grill. Police said Hampton had three felony warrants for his arrest and had served time in prison in Kentucky. http://www.rgj.com/story/news/crime/2014/11/05/police-officer-involved-shooting-near-unr/18563353/</v>
      </c>
      <c r="V1731" s="109"/>
      <c r="W1731" s="109">
        <v>2741.1</v>
      </c>
      <c r="X1731" s="109"/>
      <c r="Y1731" s="109"/>
      <c r="Z1731" s="109"/>
      <c r="AA1731" s="109"/>
      <c r="AB1731" s="109"/>
      <c r="AC1731" s="113"/>
      <c r="AD1731" s="29"/>
      <c r="AE1731" s="29"/>
      <c r="AF1731" s="29"/>
      <c r="AG1731" s="65"/>
    </row>
    <row r="1732" spans="1:33" ht="12">
      <c r="A1732" s="30" t="s">
        <v>11277</v>
      </c>
      <c r="B1732" s="109" t="s">
        <v>11278</v>
      </c>
      <c r="C1732" s="121">
        <v>25</v>
      </c>
      <c r="D1732" s="109" t="s">
        <v>23</v>
      </c>
      <c r="E1732" s="109" t="s">
        <v>24</v>
      </c>
      <c r="F1732" s="109" t="s">
        <v>11279</v>
      </c>
      <c r="G1732" s="42">
        <v>41764</v>
      </c>
      <c r="H1732" s="109" t="s">
        <v>11280</v>
      </c>
      <c r="I1732" s="109" t="s">
        <v>165</v>
      </c>
      <c r="J1732" s="109" t="s">
        <v>166</v>
      </c>
      <c r="K1732" s="98" t="s">
        <v>11281</v>
      </c>
      <c r="L1732" s="109" t="s">
        <v>11282</v>
      </c>
      <c r="M1732" s="109" t="s">
        <v>11283</v>
      </c>
      <c r="N1732" s="109" t="s">
        <v>1589</v>
      </c>
      <c r="O1732" s="109" t="s">
        <v>11284</v>
      </c>
      <c r="P1732" s="109" t="s">
        <v>157</v>
      </c>
      <c r="Q1732" s="109" t="s">
        <v>11285</v>
      </c>
      <c r="R1732" s="109" t="s">
        <v>80</v>
      </c>
      <c r="S1732" s="122" t="s">
        <v>5358</v>
      </c>
      <c r="T1732" s="31"/>
      <c r="U1732" s="109" t="str">
        <f t="shared" si="27"/>
        <v>41764: 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 http://www.msnewsnow.com/story/25435949/coach-dies-after-altercation-with-hinds-co-deputies?clienttype=generic&amp;mobilecgbypass&amp;utm_content=buffer8b414&amp;utm_medium=social&amp;utm_source=twitter.com&amp;utm_campaign=buffer</v>
      </c>
      <c r="V1732" s="109"/>
      <c r="W1732" s="109">
        <v>2742.1</v>
      </c>
      <c r="X1732" s="109"/>
      <c r="Y1732" s="109"/>
      <c r="Z1732" s="109"/>
      <c r="AA1732" s="109"/>
      <c r="AB1732" s="109"/>
      <c r="AC1732" s="113"/>
      <c r="AD1732" s="29"/>
      <c r="AE1732" s="29"/>
      <c r="AF1732" s="29"/>
      <c r="AG1732" s="65"/>
    </row>
    <row r="1733" spans="1:33" ht="12">
      <c r="A1733" s="30" t="s">
        <v>11286</v>
      </c>
      <c r="B1733" s="109" t="s">
        <v>11287</v>
      </c>
      <c r="C1733" s="121">
        <v>43</v>
      </c>
      <c r="D1733" s="109" t="s">
        <v>23</v>
      </c>
      <c r="E1733" s="109" t="s">
        <v>40</v>
      </c>
      <c r="F1733" s="109" t="s">
        <v>11288</v>
      </c>
      <c r="G1733" s="42">
        <v>41765</v>
      </c>
      <c r="H1733" s="109" t="s">
        <v>11289</v>
      </c>
      <c r="I1733" s="109" t="s">
        <v>11290</v>
      </c>
      <c r="J1733" s="109" t="s">
        <v>85</v>
      </c>
      <c r="K1733" s="98" t="s">
        <v>11291</v>
      </c>
      <c r="L1733" s="109" t="s">
        <v>11292</v>
      </c>
      <c r="M1733" s="109" t="s">
        <v>11293</v>
      </c>
      <c r="N1733" s="109" t="s">
        <v>32</v>
      </c>
      <c r="O1733" s="109" t="s">
        <v>11294</v>
      </c>
      <c r="P1733" s="109" t="s">
        <v>7428</v>
      </c>
      <c r="Q1733" s="109" t="s">
        <v>11295</v>
      </c>
      <c r="R1733" s="109" t="s">
        <v>80</v>
      </c>
      <c r="S1733" s="122" t="s">
        <v>5358</v>
      </c>
      <c r="T1733" s="31"/>
      <c r="U1733" s="109" t="str">
        <f t="shared" si="27"/>
        <v>41765: 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 http://www.actionnewsnow.com/content/localnews/story/Suspected-bank-robber-dead-after-high-speed-chase/kcBc21xMR0KeHw_7Cu2aNg.cspx</v>
      </c>
      <c r="V1733" s="109"/>
      <c r="W1733" s="109">
        <v>2743.1</v>
      </c>
      <c r="X1733" s="109"/>
      <c r="Y1733" s="109"/>
      <c r="Z1733" s="109"/>
      <c r="AA1733" s="109"/>
      <c r="AB1733" s="109"/>
      <c r="AC1733" s="113"/>
      <c r="AD1733" s="29"/>
      <c r="AE1733" s="29"/>
      <c r="AF1733" s="29"/>
      <c r="AG1733" s="65"/>
    </row>
    <row r="1734" spans="1:33" ht="12">
      <c r="A1734" s="30" t="s">
        <v>11296</v>
      </c>
      <c r="B1734" s="109" t="s">
        <v>11297</v>
      </c>
      <c r="C1734" s="121">
        <v>28</v>
      </c>
      <c r="D1734" s="109" t="s">
        <v>23</v>
      </c>
      <c r="E1734" s="109" t="s">
        <v>40</v>
      </c>
      <c r="F1734" s="109" t="s">
        <v>11298</v>
      </c>
      <c r="G1734" s="42">
        <v>41765</v>
      </c>
      <c r="H1734" s="109" t="s">
        <v>11299</v>
      </c>
      <c r="I1734" s="109" t="s">
        <v>11300</v>
      </c>
      <c r="J1734" s="109" t="s">
        <v>28</v>
      </c>
      <c r="K1734" s="98" t="s">
        <v>11301</v>
      </c>
      <c r="L1734" s="109" t="s">
        <v>5746</v>
      </c>
      <c r="M1734" s="109" t="s">
        <v>11302</v>
      </c>
      <c r="N1734" s="109" t="s">
        <v>32</v>
      </c>
      <c r="O1734" s="109" t="s">
        <v>11303</v>
      </c>
      <c r="P1734" s="109" t="s">
        <v>58</v>
      </c>
      <c r="Q1734" s="109" t="s">
        <v>11304</v>
      </c>
      <c r="R1734" s="109" t="s">
        <v>80</v>
      </c>
      <c r="S1734" s="122" t="s">
        <v>5358</v>
      </c>
      <c r="T1734" s="31"/>
      <c r="U1734" s="109" t="str">
        <f t="shared" si="27"/>
        <v>41765: 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 http://www.wesh.com/news/police-shoot-suspect-in-south-daytona/25840006</v>
      </c>
      <c r="V1734" s="109"/>
      <c r="W1734" s="109">
        <v>2744.1</v>
      </c>
      <c r="X1734" s="109"/>
      <c r="Y1734" s="109"/>
      <c r="Z1734" s="109"/>
      <c r="AA1734" s="109"/>
      <c r="AB1734" s="109"/>
      <c r="AC1734" s="113"/>
      <c r="AD1734" s="29"/>
      <c r="AE1734" s="29"/>
      <c r="AF1734" s="29"/>
      <c r="AG1734" s="65"/>
    </row>
    <row r="1735" spans="1:33" ht="12">
      <c r="A1735" s="30" t="s">
        <v>11305</v>
      </c>
      <c r="B1735" s="109" t="s">
        <v>11306</v>
      </c>
      <c r="C1735" s="121">
        <v>32</v>
      </c>
      <c r="D1735" s="109" t="s">
        <v>23</v>
      </c>
      <c r="E1735" s="109" t="s">
        <v>24</v>
      </c>
      <c r="F1735" s="109" t="s">
        <v>11307</v>
      </c>
      <c r="G1735" s="42">
        <v>41769</v>
      </c>
      <c r="H1735" s="109" t="s">
        <v>11308</v>
      </c>
      <c r="I1735" s="109" t="s">
        <v>545</v>
      </c>
      <c r="J1735" s="109" t="s">
        <v>44</v>
      </c>
      <c r="K1735" s="98" t="s">
        <v>11309</v>
      </c>
      <c r="L1735" s="109" t="s">
        <v>491</v>
      </c>
      <c r="M1735" s="109" t="s">
        <v>492</v>
      </c>
      <c r="N1735" s="109" t="s">
        <v>32</v>
      </c>
      <c r="O1735" s="109" t="s">
        <v>11310</v>
      </c>
      <c r="P1735" s="109" t="s">
        <v>7428</v>
      </c>
      <c r="Q1735" s="109" t="s">
        <v>11311</v>
      </c>
      <c r="R1735" s="109" t="s">
        <v>80</v>
      </c>
      <c r="S1735" s="122" t="s">
        <v>5358</v>
      </c>
      <c r="T1735" s="31"/>
      <c r="U1735" s="109" t="str">
        <f t="shared" si="27"/>
        <v>41769: 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 http://blog.al.com/spotnews/2014/05/off-duty_birmingham_policeman.html</v>
      </c>
      <c r="V1735" s="109"/>
      <c r="W1735" s="109">
        <v>2745.1</v>
      </c>
      <c r="X1735" s="109"/>
      <c r="Y1735" s="109"/>
      <c r="Z1735" s="109"/>
      <c r="AA1735" s="109"/>
      <c r="AB1735" s="109"/>
      <c r="AC1735" s="113"/>
      <c r="AD1735" s="29"/>
      <c r="AE1735" s="29"/>
      <c r="AF1735" s="29"/>
      <c r="AG1735" s="65"/>
    </row>
    <row r="1736" spans="1:33" ht="12">
      <c r="A1736" s="30" t="s">
        <v>11312</v>
      </c>
      <c r="B1736" s="109" t="s">
        <v>11313</v>
      </c>
      <c r="C1736" s="121">
        <v>39</v>
      </c>
      <c r="D1736" s="109" t="s">
        <v>23</v>
      </c>
      <c r="E1736" s="109" t="s">
        <v>24</v>
      </c>
      <c r="F1736" s="109"/>
      <c r="G1736" s="42">
        <v>41771</v>
      </c>
      <c r="H1736" s="109" t="s">
        <v>11314</v>
      </c>
      <c r="I1736" s="109" t="s">
        <v>11065</v>
      </c>
      <c r="J1736" s="109" t="s">
        <v>28</v>
      </c>
      <c r="K1736" s="98" t="s">
        <v>11315</v>
      </c>
      <c r="L1736" s="109" t="s">
        <v>11067</v>
      </c>
      <c r="M1736" s="109" t="s">
        <v>11068</v>
      </c>
      <c r="N1736" s="109" t="s">
        <v>32</v>
      </c>
      <c r="O1736" s="109" t="s">
        <v>11316</v>
      </c>
      <c r="P1736" s="109" t="s">
        <v>58</v>
      </c>
      <c r="Q1736" s="109" t="s">
        <v>11317</v>
      </c>
      <c r="R1736" s="109" t="s">
        <v>80</v>
      </c>
      <c r="S1736" s="122" t="s">
        <v>5358</v>
      </c>
      <c r="T1736" s="31"/>
      <c r="U1736" s="109" t="str">
        <f t="shared" si="27"/>
        <v>41771: 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 http://www.tallahassee.com/story/news/breaking/2014/05/12/tpd-responding-to-crime-scene-at-call-st-and-copeland-st/9002181/</v>
      </c>
      <c r="V1736" s="109"/>
      <c r="W1736" s="109">
        <v>2746.1</v>
      </c>
      <c r="X1736" s="109"/>
      <c r="Y1736" s="109"/>
      <c r="Z1736" s="109"/>
      <c r="AA1736" s="109"/>
      <c r="AB1736" s="109"/>
      <c r="AC1736" s="113"/>
      <c r="AD1736" s="29"/>
      <c r="AE1736" s="29"/>
      <c r="AF1736" s="29"/>
      <c r="AG1736" s="65"/>
    </row>
    <row r="1737" spans="1:33" ht="12">
      <c r="A1737" s="30" t="s">
        <v>11318</v>
      </c>
      <c r="B1737" s="109" t="s">
        <v>11319</v>
      </c>
      <c r="C1737" s="121">
        <v>19</v>
      </c>
      <c r="D1737" s="109" t="s">
        <v>23</v>
      </c>
      <c r="E1737" s="109" t="s">
        <v>24</v>
      </c>
      <c r="F1737" s="109"/>
      <c r="G1737" s="42">
        <v>41766</v>
      </c>
      <c r="H1737" s="109" t="s">
        <v>11320</v>
      </c>
      <c r="I1737" s="109" t="s">
        <v>249</v>
      </c>
      <c r="J1737" s="109" t="s">
        <v>250</v>
      </c>
      <c r="K1737" s="98" t="s">
        <v>9693</v>
      </c>
      <c r="L1737" s="109" t="s">
        <v>1166</v>
      </c>
      <c r="M1737" s="109" t="s">
        <v>6938</v>
      </c>
      <c r="N1737" s="109" t="s">
        <v>262</v>
      </c>
      <c r="O1737" s="109" t="s">
        <v>11321</v>
      </c>
      <c r="P1737" s="109" t="s">
        <v>7428</v>
      </c>
      <c r="Q1737" s="109" t="s">
        <v>11322</v>
      </c>
      <c r="R1737" s="109" t="s">
        <v>100</v>
      </c>
      <c r="S1737" s="122" t="s">
        <v>5358</v>
      </c>
      <c r="T1737" s="31"/>
      <c r="U1737" s="109" t="str">
        <f t="shared" si="27"/>
        <v>41766: 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 http://articles.baltimoresun.com/2014-05-15/news/bs-md-ci-police-tasing-20140515_1_taser-shock-two-officers-teen</v>
      </c>
      <c r="V1737" s="109"/>
      <c r="W1737" s="109">
        <v>2747.1</v>
      </c>
      <c r="X1737" s="109"/>
      <c r="Y1737" s="109"/>
      <c r="Z1737" s="109"/>
      <c r="AA1737" s="109"/>
      <c r="AB1737" s="109"/>
      <c r="AC1737" s="113"/>
      <c r="AD1737" s="29"/>
      <c r="AE1737" s="29"/>
      <c r="AF1737" s="29"/>
      <c r="AG1737" s="65"/>
    </row>
    <row r="1738" spans="1:33" ht="12">
      <c r="A1738" s="30" t="s">
        <v>11323</v>
      </c>
      <c r="B1738" s="109" t="s">
        <v>11324</v>
      </c>
      <c r="C1738" s="121">
        <v>25</v>
      </c>
      <c r="D1738" s="109" t="s">
        <v>23</v>
      </c>
      <c r="E1738" s="109" t="s">
        <v>82</v>
      </c>
      <c r="F1738" s="109"/>
      <c r="G1738" s="42">
        <v>41775</v>
      </c>
      <c r="H1738" s="109" t="s">
        <v>11325</v>
      </c>
      <c r="I1738" s="109" t="s">
        <v>463</v>
      </c>
      <c r="J1738" s="109" t="s">
        <v>64</v>
      </c>
      <c r="K1738" s="98" t="s">
        <v>11326</v>
      </c>
      <c r="L1738" s="109" t="s">
        <v>464</v>
      </c>
      <c r="M1738" s="109" t="s">
        <v>11327</v>
      </c>
      <c r="N1738" s="109" t="s">
        <v>314</v>
      </c>
      <c r="O1738" s="109" t="s">
        <v>11328</v>
      </c>
      <c r="P1738" s="109" t="s">
        <v>760</v>
      </c>
      <c r="Q1738" s="109" t="s">
        <v>11329</v>
      </c>
      <c r="R1738" s="109" t="s">
        <v>80</v>
      </c>
      <c r="S1738" s="122" t="s">
        <v>7722</v>
      </c>
      <c r="T1738" s="31"/>
      <c r="U1738" s="109" t="str">
        <f t="shared" si="27"/>
        <v>41775: An on-duty Barnesville officer struck Justin Sullivan and Quentin Byrd as the two were crossing a highway around 1 a.m. The officer was treated for injuries at a nearby hospital. http://www.ajc.com/news/news/on-duty-police-officer-hits-kills-2-people/nfxzQ/</v>
      </c>
      <c r="V1738" s="109"/>
      <c r="W1738" s="109">
        <v>2748.1</v>
      </c>
      <c r="X1738" s="109"/>
      <c r="Y1738" s="109"/>
      <c r="Z1738" s="109"/>
      <c r="AA1738" s="109"/>
      <c r="AB1738" s="109"/>
      <c r="AC1738" s="113"/>
      <c r="AD1738" s="29"/>
      <c r="AE1738" s="29"/>
      <c r="AF1738" s="29"/>
      <c r="AG1738" s="65"/>
    </row>
    <row r="1739" spans="1:33" ht="12">
      <c r="A1739" s="30"/>
      <c r="B1739" s="109" t="s">
        <v>11330</v>
      </c>
      <c r="C1739" s="121">
        <v>21</v>
      </c>
      <c r="D1739" s="109" t="s">
        <v>23</v>
      </c>
      <c r="E1739" s="109" t="s">
        <v>82</v>
      </c>
      <c r="F1739" s="109"/>
      <c r="G1739" s="42">
        <v>41775</v>
      </c>
      <c r="H1739" s="109" t="s">
        <v>11325</v>
      </c>
      <c r="I1739" s="109" t="s">
        <v>463</v>
      </c>
      <c r="J1739" s="109" t="s">
        <v>64</v>
      </c>
      <c r="K1739" s="98" t="s">
        <v>11326</v>
      </c>
      <c r="L1739" s="109" t="s">
        <v>464</v>
      </c>
      <c r="M1739" s="109" t="s">
        <v>11327</v>
      </c>
      <c r="N1739" s="109" t="s">
        <v>314</v>
      </c>
      <c r="O1739" s="109" t="s">
        <v>11328</v>
      </c>
      <c r="P1739" s="109" t="s">
        <v>760</v>
      </c>
      <c r="Q1739" s="109" t="s">
        <v>11329</v>
      </c>
      <c r="R1739" s="109" t="s">
        <v>80</v>
      </c>
      <c r="S1739" s="122" t="s">
        <v>7722</v>
      </c>
      <c r="T1739" s="31"/>
      <c r="U1739" s="109" t="str">
        <f t="shared" si="27"/>
        <v>41775: An on-duty Barnesville officer struck Justin Sullivan and Quentin Byrd as the two were crossing a highway around 1 a.m. The officer was treated for injuries at a nearby hospital. http://www.ajc.com/news/news/on-duty-police-officer-hits-kills-2-people/nfxzQ/</v>
      </c>
      <c r="V1739" s="109"/>
      <c r="W1739" s="109">
        <v>2749.1</v>
      </c>
      <c r="X1739" s="109"/>
      <c r="Y1739" s="109"/>
      <c r="Z1739" s="109"/>
      <c r="AA1739" s="109"/>
      <c r="AB1739" s="109"/>
      <c r="AC1739" s="113"/>
      <c r="AD1739" s="29"/>
      <c r="AE1739" s="29"/>
      <c r="AF1739" s="29"/>
      <c r="AG1739" s="65"/>
    </row>
    <row r="1740" spans="1:33" ht="12">
      <c r="A1740" s="30" t="s">
        <v>11331</v>
      </c>
      <c r="B1740" s="109" t="s">
        <v>11332</v>
      </c>
      <c r="C1740" s="121">
        <v>38</v>
      </c>
      <c r="D1740" s="109" t="s">
        <v>23</v>
      </c>
      <c r="E1740" s="109" t="s">
        <v>40</v>
      </c>
      <c r="F1740" s="109" t="s">
        <v>11333</v>
      </c>
      <c r="G1740" s="42">
        <v>41775</v>
      </c>
      <c r="H1740" s="109" t="s">
        <v>11334</v>
      </c>
      <c r="I1740" s="109" t="s">
        <v>11335</v>
      </c>
      <c r="J1740" s="109" t="s">
        <v>1757</v>
      </c>
      <c r="K1740" s="98" t="s">
        <v>11336</v>
      </c>
      <c r="L1740" s="109" t="s">
        <v>7452</v>
      </c>
      <c r="M1740" s="109" t="s">
        <v>7099</v>
      </c>
      <c r="N1740" s="109" t="s">
        <v>32</v>
      </c>
      <c r="O1740" s="109" t="s">
        <v>11337</v>
      </c>
      <c r="P1740" s="109" t="s">
        <v>7428</v>
      </c>
      <c r="Q1740" s="109" t="s">
        <v>11338</v>
      </c>
      <c r="R1740" s="109" t="s">
        <v>36</v>
      </c>
      <c r="S1740" s="122"/>
      <c r="T1740" s="31"/>
      <c r="U1740" s="109" t="str">
        <f t="shared" si="27"/>
        <v>41775: Officers responding to a call of a suicidal man found Livers in front of his home holding a gun, and fatally shot him after he pulled out the weapon. http://www.lex18.com/news/one-man-dead-after-officer-involved-shooting-in-marion-county</v>
      </c>
      <c r="V1740" s="109"/>
      <c r="W1740" s="109">
        <v>2750.1</v>
      </c>
      <c r="X1740" s="109"/>
      <c r="Y1740" s="109"/>
      <c r="Z1740" s="109"/>
      <c r="AA1740" s="109"/>
      <c r="AB1740" s="109"/>
      <c r="AC1740" s="113"/>
      <c r="AD1740" s="29"/>
      <c r="AE1740" s="29"/>
      <c r="AF1740" s="29"/>
      <c r="AG1740" s="65"/>
    </row>
    <row r="1741" spans="1:33" ht="12">
      <c r="A1741" s="30" t="s">
        <v>11339</v>
      </c>
      <c r="B1741" s="109" t="s">
        <v>11340</v>
      </c>
      <c r="C1741" s="121">
        <v>47</v>
      </c>
      <c r="D1741" s="109" t="s">
        <v>23</v>
      </c>
      <c r="E1741" s="109" t="s">
        <v>82</v>
      </c>
      <c r="F1741" s="109"/>
      <c r="G1741" s="42">
        <v>41775</v>
      </c>
      <c r="H1741" s="109" t="s">
        <v>11341</v>
      </c>
      <c r="I1741" s="109" t="s">
        <v>6735</v>
      </c>
      <c r="J1741" s="109" t="s">
        <v>1154</v>
      </c>
      <c r="K1741" s="98" t="s">
        <v>11342</v>
      </c>
      <c r="L1741" s="109" t="s">
        <v>491</v>
      </c>
      <c r="M1741" s="109" t="s">
        <v>6737</v>
      </c>
      <c r="N1741" s="109" t="s">
        <v>32</v>
      </c>
      <c r="O1741" s="109" t="s">
        <v>11343</v>
      </c>
      <c r="P1741" s="109" t="s">
        <v>7428</v>
      </c>
      <c r="Q1741" s="109" t="s">
        <v>11344</v>
      </c>
      <c r="R1741" s="109" t="s">
        <v>36</v>
      </c>
      <c r="S1741" s="122" t="s">
        <v>7722</v>
      </c>
      <c r="T1741" s="31"/>
      <c r="U1741" s="109" t="str">
        <f t="shared" si="27"/>
        <v>41775: After Robinson's brother called police to report that his brother was acting suicidal, deputies arrived to find Robinson in a wheelchair holding a shotgun. The 47-year-old was fatally shot after refusing to drop the weapon and raising it at deputies. http://www.nola.com/crime/index.ssf/2014/05/jpso_deputies_shoot_kill_wheel.html</v>
      </c>
      <c r="V1741" s="109"/>
      <c r="W1741" s="109">
        <v>2751.1</v>
      </c>
      <c r="X1741" s="109"/>
      <c r="Y1741" s="109"/>
      <c r="Z1741" s="109"/>
      <c r="AA1741" s="109"/>
      <c r="AB1741" s="109"/>
      <c r="AC1741" s="113"/>
      <c r="AD1741" s="29"/>
      <c r="AE1741" s="29"/>
      <c r="AF1741" s="29"/>
      <c r="AG1741" s="65"/>
    </row>
    <row r="1742" spans="1:33" ht="12">
      <c r="A1742" s="30" t="s">
        <v>11345</v>
      </c>
      <c r="B1742" s="109" t="s">
        <v>11346</v>
      </c>
      <c r="C1742" s="121">
        <v>34</v>
      </c>
      <c r="D1742" s="109" t="s">
        <v>23</v>
      </c>
      <c r="E1742" s="109" t="s">
        <v>173</v>
      </c>
      <c r="F1742" s="109"/>
      <c r="G1742" s="42">
        <v>41776</v>
      </c>
      <c r="H1742" s="109" t="s">
        <v>11347</v>
      </c>
      <c r="I1742" s="109" t="s">
        <v>539</v>
      </c>
      <c r="J1742" s="109" t="s">
        <v>85</v>
      </c>
      <c r="K1742" s="98" t="s">
        <v>11348</v>
      </c>
      <c r="L1742" s="109" t="s">
        <v>539</v>
      </c>
      <c r="M1742" s="109" t="s">
        <v>540</v>
      </c>
      <c r="N1742" s="109" t="s">
        <v>32</v>
      </c>
      <c r="O1742" s="109" t="s">
        <v>11349</v>
      </c>
      <c r="P1742" s="109" t="s">
        <v>7428</v>
      </c>
      <c r="Q1742" s="109" t="s">
        <v>11350</v>
      </c>
      <c r="R1742" s="109" t="s">
        <v>80</v>
      </c>
      <c r="S1742" s="122" t="s">
        <v>7722</v>
      </c>
      <c r="T1742" s="31"/>
      <c r="U1742" s="109" t="str">
        <f t="shared" si="27"/>
        <v>41776: Police responding to an assault call found Molina throwing rocks at people and police vehicles, and pulled out two kitchen knives when officers approached him. Officers shot Molina after he approached them with the knives. http://ktla.com/2014/05/18/knife-wielding-man-shot-killed-by-officers-outside-north-hollywood-home-lapd/#axzz325Le3XDW</v>
      </c>
      <c r="V1742" s="109"/>
      <c r="W1742" s="109">
        <v>2752.1</v>
      </c>
      <c r="X1742" s="109"/>
      <c r="Y1742" s="109"/>
      <c r="Z1742" s="109"/>
      <c r="AA1742" s="109"/>
      <c r="AB1742" s="109"/>
      <c r="AC1742" s="113"/>
      <c r="AD1742" s="29"/>
      <c r="AE1742" s="29"/>
      <c r="AF1742" s="29"/>
      <c r="AG1742" s="65"/>
    </row>
    <row r="1743" spans="1:33" ht="12">
      <c r="A1743" s="30" t="s">
        <v>11351</v>
      </c>
      <c r="B1743" s="109" t="s">
        <v>11352</v>
      </c>
      <c r="C1743" s="121">
        <v>25</v>
      </c>
      <c r="D1743" s="109" t="s">
        <v>23</v>
      </c>
      <c r="E1743" s="109" t="s">
        <v>82</v>
      </c>
      <c r="F1743" s="109"/>
      <c r="G1743" s="42">
        <v>41778</v>
      </c>
      <c r="H1743" s="109" t="s">
        <v>11353</v>
      </c>
      <c r="I1743" s="109" t="s">
        <v>11354</v>
      </c>
      <c r="J1743" s="109" t="s">
        <v>166</v>
      </c>
      <c r="K1743" s="98" t="s">
        <v>11355</v>
      </c>
      <c r="L1743" s="109" t="s">
        <v>4590</v>
      </c>
      <c r="M1743" s="109" t="s">
        <v>11356</v>
      </c>
      <c r="N1743" s="109" t="s">
        <v>32</v>
      </c>
      <c r="O1743" s="109" t="s">
        <v>11357</v>
      </c>
      <c r="P1743" s="109" t="s">
        <v>7428</v>
      </c>
      <c r="Q1743" s="109" t="s">
        <v>11358</v>
      </c>
      <c r="R1743" s="109" t="s">
        <v>80</v>
      </c>
      <c r="S1743" s="122" t="s">
        <v>7722</v>
      </c>
      <c r="T1743" s="31"/>
      <c r="U1743" s="109" t="str">
        <f t="shared" si="27"/>
        <v>41778: Deputies responding to a domestic disturbance shot a rifle-wielding man in a house outside of George county. http://blog.gulflive.com/mississippi-press-news/2014/05/george_county_deputy_shoots_ki.html</v>
      </c>
      <c r="V1743" s="109"/>
      <c r="W1743" s="109">
        <v>2753.1</v>
      </c>
      <c r="X1743" s="109"/>
      <c r="Y1743" s="109"/>
      <c r="Z1743" s="109"/>
      <c r="AA1743" s="109"/>
      <c r="AB1743" s="109"/>
      <c r="AC1743" s="113"/>
      <c r="AD1743" s="29"/>
      <c r="AE1743" s="29"/>
      <c r="AF1743" s="29"/>
      <c r="AG1743" s="65"/>
    </row>
    <row r="1744" spans="1:33" ht="12">
      <c r="A1744" s="30" t="s">
        <v>11359</v>
      </c>
      <c r="B1744" s="109" t="s">
        <v>11360</v>
      </c>
      <c r="C1744" s="121">
        <v>44</v>
      </c>
      <c r="D1744" s="109" t="s">
        <v>23</v>
      </c>
      <c r="E1744" s="109" t="s">
        <v>173</v>
      </c>
      <c r="F1744" s="109"/>
      <c r="G1744" s="42">
        <v>41779</v>
      </c>
      <c r="H1744" s="109" t="s">
        <v>11361</v>
      </c>
      <c r="I1744" s="109" t="s">
        <v>8892</v>
      </c>
      <c r="J1744" s="109" t="s">
        <v>85</v>
      </c>
      <c r="K1744" s="98" t="s">
        <v>8893</v>
      </c>
      <c r="L1744" s="109" t="s">
        <v>8884</v>
      </c>
      <c r="M1744" s="109" t="s">
        <v>8894</v>
      </c>
      <c r="N1744" s="109" t="s">
        <v>32</v>
      </c>
      <c r="O1744" s="109" t="s">
        <v>11362</v>
      </c>
      <c r="P1744" s="109" t="s">
        <v>7428</v>
      </c>
      <c r="Q1744" s="109" t="s">
        <v>11363</v>
      </c>
      <c r="R1744" s="109" t="s">
        <v>80</v>
      </c>
      <c r="S1744" s="122" t="s">
        <v>7722</v>
      </c>
      <c r="T1744" s="31"/>
      <c r="U1744" s="109" t="str">
        <f t="shared" si="27"/>
        <v>41779: Officers responding to a burglary call confronted Mejia and shot him after he brandished a gardening shears. Mejia's family filed a wrongful death suit against the city several days later. http://www.kionrightnow.com/news/local-news/shooting-reported-north-sanborn-and-del-monte-in-salinas/26079104</v>
      </c>
      <c r="V1744" s="109"/>
      <c r="W1744" s="109">
        <v>2754.1</v>
      </c>
      <c r="X1744" s="109"/>
      <c r="Y1744" s="109"/>
      <c r="Z1744" s="109"/>
      <c r="AA1744" s="109"/>
      <c r="AB1744" s="109"/>
      <c r="AC1744" s="113"/>
      <c r="AD1744" s="29"/>
      <c r="AE1744" s="29"/>
      <c r="AF1744" s="29"/>
      <c r="AG1744" s="65"/>
    </row>
    <row r="1745" spans="1:33" ht="12">
      <c r="A1745" s="30" t="s">
        <v>11364</v>
      </c>
      <c r="B1745" s="109" t="s">
        <v>11365</v>
      </c>
      <c r="C1745" s="121">
        <v>24</v>
      </c>
      <c r="D1745" s="109" t="s">
        <v>23</v>
      </c>
      <c r="E1745" s="109" t="s">
        <v>82</v>
      </c>
      <c r="F1745" s="109"/>
      <c r="G1745" s="42">
        <v>41775</v>
      </c>
      <c r="H1745" s="109" t="s">
        <v>11366</v>
      </c>
      <c r="I1745" s="109" t="s">
        <v>756</v>
      </c>
      <c r="J1745" s="109" t="s">
        <v>809</v>
      </c>
      <c r="K1745" s="98" t="s">
        <v>11367</v>
      </c>
      <c r="L1745" s="109" t="s">
        <v>6277</v>
      </c>
      <c r="M1745" s="109" t="s">
        <v>11368</v>
      </c>
      <c r="N1745" s="109" t="s">
        <v>32</v>
      </c>
      <c r="O1745" s="109" t="s">
        <v>11369</v>
      </c>
      <c r="P1745" s="109" t="s">
        <v>7428</v>
      </c>
      <c r="Q1745" s="109" t="s">
        <v>11370</v>
      </c>
      <c r="R1745" s="109" t="s">
        <v>80</v>
      </c>
      <c r="S1745" s="122" t="s">
        <v>7722</v>
      </c>
      <c r="T1745" s="31"/>
      <c r="U1745" s="109" t="str">
        <f t="shared" si="27"/>
        <v>41775: Police engaged in a standoff with Broadway, and briefly exchanged gunfire with the 24-year-old before entering his apartment and finding him dead. http://www.kansascity.com/2014/05/20/5035276/kck-standoff-suspect-killed-by.html</v>
      </c>
      <c r="V1745" s="109"/>
      <c r="W1745" s="109">
        <v>2755.1</v>
      </c>
      <c r="X1745" s="109"/>
      <c r="Y1745" s="109"/>
      <c r="Z1745" s="109"/>
      <c r="AA1745" s="109"/>
      <c r="AB1745" s="109"/>
      <c r="AC1745" s="113"/>
      <c r="AD1745" s="29"/>
      <c r="AE1745" s="29"/>
      <c r="AF1745" s="29"/>
      <c r="AG1745" s="65"/>
    </row>
    <row r="1746" spans="1:33" ht="12">
      <c r="A1746" s="30" t="s">
        <v>11371</v>
      </c>
      <c r="B1746" s="109" t="s">
        <v>11372</v>
      </c>
      <c r="C1746" s="121">
        <v>26</v>
      </c>
      <c r="D1746" s="109" t="s">
        <v>23</v>
      </c>
      <c r="E1746" s="109" t="s">
        <v>173</v>
      </c>
      <c r="F1746" s="109" t="s">
        <v>11373</v>
      </c>
      <c r="G1746" s="42">
        <v>41779</v>
      </c>
      <c r="H1746" s="109" t="s">
        <v>11374</v>
      </c>
      <c r="I1746" s="109" t="s">
        <v>515</v>
      </c>
      <c r="J1746" s="109" t="s">
        <v>85</v>
      </c>
      <c r="K1746" s="98" t="s">
        <v>1570</v>
      </c>
      <c r="L1746" s="109" t="s">
        <v>515</v>
      </c>
      <c r="M1746" s="109" t="s">
        <v>516</v>
      </c>
      <c r="N1746" s="109" t="s">
        <v>32</v>
      </c>
      <c r="O1746" s="109" t="s">
        <v>11375</v>
      </c>
      <c r="P1746" s="109" t="s">
        <v>760</v>
      </c>
      <c r="Q1746" s="109" t="s">
        <v>11376</v>
      </c>
      <c r="R1746" s="109" t="s">
        <v>219</v>
      </c>
      <c r="S1746" s="122" t="s">
        <v>5358</v>
      </c>
      <c r="T1746" s="31"/>
      <c r="U1746" s="109" t="str">
        <f t="shared" si="27"/>
        <v>41779: 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 http://www.fresnobee.com/2014/05/20/3935807/fresno-police-at-officer-involved.html</v>
      </c>
      <c r="V1746" s="109"/>
      <c r="W1746" s="109">
        <v>2756.1</v>
      </c>
      <c r="X1746" s="109"/>
      <c r="Y1746" s="109"/>
      <c r="Z1746" s="109"/>
      <c r="AA1746" s="109"/>
      <c r="AB1746" s="109"/>
      <c r="AC1746" s="113"/>
      <c r="AD1746" s="29"/>
      <c r="AE1746" s="29"/>
      <c r="AF1746" s="29"/>
      <c r="AG1746" s="65"/>
    </row>
    <row r="1747" spans="1:33" ht="12">
      <c r="A1747" s="30" t="s">
        <v>11377</v>
      </c>
      <c r="B1747" s="109" t="s">
        <v>11378</v>
      </c>
      <c r="C1747" s="121">
        <v>23</v>
      </c>
      <c r="D1747" s="109" t="s">
        <v>23</v>
      </c>
      <c r="E1747" s="109" t="s">
        <v>24</v>
      </c>
      <c r="F1747" s="109" t="s">
        <v>11379</v>
      </c>
      <c r="G1747" s="42">
        <v>41766</v>
      </c>
      <c r="H1747" s="109" t="s">
        <v>11380</v>
      </c>
      <c r="I1747" s="109" t="s">
        <v>327</v>
      </c>
      <c r="J1747" s="109" t="s">
        <v>328</v>
      </c>
      <c r="K1747" s="98" t="s">
        <v>11381</v>
      </c>
      <c r="L1747" s="109" t="s">
        <v>329</v>
      </c>
      <c r="M1747" s="109" t="s">
        <v>330</v>
      </c>
      <c r="N1747" s="109" t="s">
        <v>262</v>
      </c>
      <c r="O1747" s="109" t="s">
        <v>11382</v>
      </c>
      <c r="P1747" s="109" t="s">
        <v>7428</v>
      </c>
      <c r="Q1747" s="109" t="s">
        <v>11383</v>
      </c>
      <c r="R1747" s="109" t="s">
        <v>80</v>
      </c>
      <c r="S1747" s="122" t="s">
        <v>7722</v>
      </c>
      <c r="T1747" s="31"/>
      <c r="U1747" s="109" t="str">
        <f t="shared" si="27"/>
        <v>41766: Police pursuing Franklin after the 23-year-old robbed a store tasered him twice, causing him to fall headfirst into a streetlight. After Franklin died several weeks later, his father sued the police. http://www.nbcchicago.com/news/local/chicago-old-town-1600-north-wells-taser--260090471.html</v>
      </c>
      <c r="V1747" s="109"/>
      <c r="W1747" s="109">
        <v>2757.1</v>
      </c>
      <c r="X1747" s="109"/>
      <c r="Y1747" s="109"/>
      <c r="Z1747" s="109"/>
      <c r="AA1747" s="109"/>
      <c r="AB1747" s="109"/>
      <c r="AC1747" s="113"/>
      <c r="AD1747" s="29"/>
      <c r="AE1747" s="29"/>
      <c r="AF1747" s="29"/>
      <c r="AG1747" s="65"/>
    </row>
    <row r="1748" spans="1:33" ht="12">
      <c r="A1748" s="30" t="s">
        <v>11384</v>
      </c>
      <c r="B1748" s="109" t="s">
        <v>11385</v>
      </c>
      <c r="C1748" s="121">
        <v>20</v>
      </c>
      <c r="D1748" s="109" t="s">
        <v>23</v>
      </c>
      <c r="E1748" s="109" t="s">
        <v>24</v>
      </c>
      <c r="F1748" s="109" t="s">
        <v>11386</v>
      </c>
      <c r="G1748" s="42">
        <v>41780</v>
      </c>
      <c r="H1748" s="109" t="s">
        <v>11387</v>
      </c>
      <c r="I1748" s="109" t="s">
        <v>4951</v>
      </c>
      <c r="J1748" s="109" t="s">
        <v>28</v>
      </c>
      <c r="K1748" s="98" t="s">
        <v>11388</v>
      </c>
      <c r="L1748" s="109" t="s">
        <v>404</v>
      </c>
      <c r="M1748" s="109" t="s">
        <v>4953</v>
      </c>
      <c r="N1748" s="109" t="s">
        <v>32</v>
      </c>
      <c r="O1748" s="109" t="s">
        <v>11389</v>
      </c>
      <c r="P1748" s="109" t="s">
        <v>7428</v>
      </c>
      <c r="Q1748" s="109" t="s">
        <v>11390</v>
      </c>
      <c r="R1748" s="109" t="s">
        <v>80</v>
      </c>
      <c r="S1748" s="122" t="s">
        <v>7722</v>
      </c>
      <c r="T1748" s="31"/>
      <c r="U1748" s="109" t="str">
        <f t="shared" si="27"/>
        <v>41780: Rodgers and two accomplices robbed a deliveryman and stole his car, and were then pursued by police before the three attempted to flee. Officers fatally shot Rodgers after the stolen car was rammed into police vehicles. http://articles.orlandosentinel.com/2014-05-22/news/os-dead-carjacker-identified-orlando-20140522_1_orlando-man-suspect-shot-deadly-force-situation</v>
      </c>
      <c r="V1748" s="109"/>
      <c r="W1748" s="109">
        <v>2758.1</v>
      </c>
      <c r="X1748" s="109"/>
      <c r="Y1748" s="109"/>
      <c r="Z1748" s="109"/>
      <c r="AA1748" s="109"/>
      <c r="AB1748" s="109"/>
      <c r="AC1748" s="113"/>
      <c r="AD1748" s="29"/>
      <c r="AE1748" s="29"/>
      <c r="AF1748" s="29"/>
      <c r="AG1748" s="65"/>
    </row>
    <row r="1749" spans="1:33" ht="12">
      <c r="A1749" s="30" t="s">
        <v>11391</v>
      </c>
      <c r="B1749" s="109" t="s">
        <v>11392</v>
      </c>
      <c r="C1749" s="121">
        <v>22</v>
      </c>
      <c r="D1749" s="109" t="s">
        <v>23</v>
      </c>
      <c r="E1749" s="109" t="s">
        <v>40</v>
      </c>
      <c r="F1749" s="109" t="s">
        <v>11393</v>
      </c>
      <c r="G1749" s="42">
        <v>41780</v>
      </c>
      <c r="H1749" s="109" t="s">
        <v>11394</v>
      </c>
      <c r="I1749" s="109" t="s">
        <v>5193</v>
      </c>
      <c r="J1749" s="109" t="s">
        <v>482</v>
      </c>
      <c r="K1749" s="98" t="s">
        <v>11395</v>
      </c>
      <c r="L1749" s="109" t="s">
        <v>5193</v>
      </c>
      <c r="M1749" s="109" t="s">
        <v>5195</v>
      </c>
      <c r="N1749" s="109" t="s">
        <v>32</v>
      </c>
      <c r="O1749" s="109" t="s">
        <v>11396</v>
      </c>
      <c r="P1749" s="109" t="s">
        <v>58</v>
      </c>
      <c r="Q1749" s="109" t="s">
        <v>11397</v>
      </c>
      <c r="R1749" s="109" t="s">
        <v>100</v>
      </c>
      <c r="S1749" s="122" t="s">
        <v>7722</v>
      </c>
      <c r="T1749" s="31"/>
      <c r="U1749" s="109" t="str">
        <f t="shared" si="27"/>
        <v>41780: Young, who suffered from PTSD after an eight-month stint in Afghanistan, allegedly fired his rifle out of an apartment window, leading police to return fire and fatally hit the 22-year-old. http://www.krmg.com/news/news/local/vets-death-may-propel-oklahoma-consider-medical-ma/nf5hK/</v>
      </c>
      <c r="V1749" s="109"/>
      <c r="W1749" s="109">
        <v>2759.1</v>
      </c>
      <c r="X1749" s="109"/>
      <c r="Y1749" s="109"/>
      <c r="Z1749" s="109"/>
      <c r="AA1749" s="109"/>
      <c r="AB1749" s="109"/>
      <c r="AC1749" s="113"/>
      <c r="AD1749" s="29"/>
      <c r="AE1749" s="29"/>
      <c r="AF1749" s="29"/>
      <c r="AG1749" s="65"/>
    </row>
    <row r="1750" spans="1:33" ht="12">
      <c r="A1750" s="30" t="s">
        <v>11398</v>
      </c>
      <c r="B1750" s="109" t="s">
        <v>11399</v>
      </c>
      <c r="C1750" s="121">
        <v>21</v>
      </c>
      <c r="D1750" s="109" t="s">
        <v>23</v>
      </c>
      <c r="E1750" s="109" t="s">
        <v>82</v>
      </c>
      <c r="F1750" s="109"/>
      <c r="G1750" s="42">
        <v>41777</v>
      </c>
      <c r="H1750" s="109" t="s">
        <v>11400</v>
      </c>
      <c r="I1750" s="109" t="s">
        <v>412</v>
      </c>
      <c r="J1750" s="109" t="s">
        <v>413</v>
      </c>
      <c r="K1750" s="98" t="s">
        <v>11401</v>
      </c>
      <c r="L1750" s="109" t="s">
        <v>414</v>
      </c>
      <c r="M1750" s="109" t="s">
        <v>415</v>
      </c>
      <c r="N1750" s="109" t="s">
        <v>32</v>
      </c>
      <c r="O1750" s="109" t="s">
        <v>11402</v>
      </c>
      <c r="P1750" s="109" t="s">
        <v>760</v>
      </c>
      <c r="Q1750" s="109" t="s">
        <v>11403</v>
      </c>
      <c r="R1750" s="109" t="s">
        <v>80</v>
      </c>
      <c r="S1750" s="122" t="s">
        <v>7722</v>
      </c>
      <c r="T1750" s="31"/>
      <c r="U1750" s="109" t="str">
        <f t="shared" si="27"/>
        <v>41777: Allen was shot after attempting to rob an off-duty officer at gunpoint, who shot the 21-year-old three times in the chest after the officer fought him off. He later died at a nearby hospital. http://www.thv11.com/story/news/local/2014/05/19/little-rock-officer-involved-shooting-may-18-juvon-allen/9282051/</v>
      </c>
      <c r="V1750" s="109"/>
      <c r="W1750" s="109">
        <v>2760.1</v>
      </c>
      <c r="X1750" s="109"/>
      <c r="Y1750" s="109"/>
      <c r="Z1750" s="109"/>
      <c r="AA1750" s="109"/>
      <c r="AB1750" s="109"/>
      <c r="AC1750" s="113"/>
      <c r="AD1750" s="29"/>
      <c r="AE1750" s="29"/>
      <c r="AF1750" s="29"/>
      <c r="AG1750" s="65"/>
    </row>
    <row r="1751" spans="1:33" ht="12">
      <c r="A1751" s="30" t="s">
        <v>11404</v>
      </c>
      <c r="B1751" s="109" t="s">
        <v>11405</v>
      </c>
      <c r="C1751" s="121">
        <v>27</v>
      </c>
      <c r="D1751" s="109" t="s">
        <v>91</v>
      </c>
      <c r="E1751" s="109" t="s">
        <v>82</v>
      </c>
      <c r="F1751" s="109"/>
      <c r="G1751" s="42">
        <v>41779</v>
      </c>
      <c r="H1751" s="109" t="s">
        <v>11406</v>
      </c>
      <c r="I1751" s="109" t="s">
        <v>4015</v>
      </c>
      <c r="J1751" s="109" t="s">
        <v>213</v>
      </c>
      <c r="K1751" s="98" t="s">
        <v>11407</v>
      </c>
      <c r="L1751" s="109" t="s">
        <v>1199</v>
      </c>
      <c r="M1751" s="109" t="s">
        <v>9734</v>
      </c>
      <c r="N1751" s="109" t="s">
        <v>32</v>
      </c>
      <c r="O1751" s="109" t="s">
        <v>11408</v>
      </c>
      <c r="P1751" s="109" t="s">
        <v>760</v>
      </c>
      <c r="Q1751" s="109" t="s">
        <v>11409</v>
      </c>
      <c r="R1751" s="109" t="s">
        <v>219</v>
      </c>
      <c r="S1751" s="122" t="s">
        <v>7722</v>
      </c>
      <c r="T1751" s="31"/>
      <c r="U1751" s="109" t="str">
        <f t="shared" si="27"/>
        <v>41779: Morton was high on meth and threatening to shoot her mother and two children before setting her mobile home on fire as deputies arrived. Morton was armed with a rifle and refused to drop, causing officers to fatally shoot the 27-year-old. http://www.houstonchronicle.com/news/houston-texas/houston/article/Officials-Woman-on-meth-before-shooting-5496642.php</v>
      </c>
      <c r="V1751" s="109"/>
      <c r="W1751" s="109">
        <v>2761.1</v>
      </c>
      <c r="X1751" s="109"/>
      <c r="Y1751" s="109"/>
      <c r="Z1751" s="109"/>
      <c r="AA1751" s="109"/>
      <c r="AB1751" s="109"/>
      <c r="AC1751" s="113"/>
      <c r="AD1751" s="29"/>
      <c r="AE1751" s="29"/>
      <c r="AF1751" s="29"/>
      <c r="AG1751" s="65"/>
    </row>
    <row r="1752" spans="1:33" ht="12">
      <c r="A1752" s="30" t="s">
        <v>11410</v>
      </c>
      <c r="B1752" s="109" t="s">
        <v>11411</v>
      </c>
      <c r="C1752" s="121">
        <v>37</v>
      </c>
      <c r="D1752" s="109" t="s">
        <v>23</v>
      </c>
      <c r="E1752" s="109" t="s">
        <v>173</v>
      </c>
      <c r="F1752" s="109" t="s">
        <v>11412</v>
      </c>
      <c r="G1752" s="42">
        <v>41778</v>
      </c>
      <c r="H1752" s="109" t="s">
        <v>11413</v>
      </c>
      <c r="I1752" s="109" t="s">
        <v>11414</v>
      </c>
      <c r="J1752" s="109" t="s">
        <v>250</v>
      </c>
      <c r="K1752" s="98" t="s">
        <v>11415</v>
      </c>
      <c r="L1752" s="109" t="s">
        <v>8902</v>
      </c>
      <c r="M1752" s="109" t="s">
        <v>11416</v>
      </c>
      <c r="N1752" s="109" t="s">
        <v>32</v>
      </c>
      <c r="O1752" s="109" t="s">
        <v>11417</v>
      </c>
      <c r="P1752" s="109" t="s">
        <v>760</v>
      </c>
      <c r="Q1752" s="109" t="s">
        <v>11418</v>
      </c>
      <c r="R1752" s="109" t="s">
        <v>80</v>
      </c>
      <c r="S1752" s="122" t="s">
        <v>5358</v>
      </c>
      <c r="T1752" s="31"/>
      <c r="U1752" s="109" t="str">
        <f t="shared" si="27"/>
        <v>41778: 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 http://www.baltimoresun.com/news/maryland/harford/abingdon/ph-ag-hostage-followup-0523-20140521,0,6316373.story</v>
      </c>
      <c r="V1752" s="109"/>
      <c r="W1752" s="109">
        <v>2762.1</v>
      </c>
      <c r="X1752" s="109"/>
      <c r="Y1752" s="109"/>
      <c r="Z1752" s="109"/>
      <c r="AA1752" s="109"/>
      <c r="AB1752" s="109"/>
      <c r="AC1752" s="113"/>
      <c r="AD1752" s="29"/>
      <c r="AE1752" s="29"/>
      <c r="AF1752" s="29"/>
      <c r="AG1752" s="65"/>
    </row>
    <row r="1753" spans="1:33" ht="12">
      <c r="A1753" s="30" t="s">
        <v>11419</v>
      </c>
      <c r="B1753" s="109" t="s">
        <v>11420</v>
      </c>
      <c r="C1753" s="121">
        <v>31</v>
      </c>
      <c r="D1753" s="109" t="s">
        <v>23</v>
      </c>
      <c r="E1753" s="109" t="s">
        <v>173</v>
      </c>
      <c r="F1753" s="109" t="s">
        <v>11421</v>
      </c>
      <c r="G1753" s="42">
        <v>41780</v>
      </c>
      <c r="H1753" s="109" t="s">
        <v>11422</v>
      </c>
      <c r="I1753" s="109" t="s">
        <v>11423</v>
      </c>
      <c r="J1753" s="109" t="s">
        <v>1694</v>
      </c>
      <c r="K1753" s="98" t="s">
        <v>11424</v>
      </c>
      <c r="L1753" s="109" t="s">
        <v>11425</v>
      </c>
      <c r="M1753" s="109" t="s">
        <v>11426</v>
      </c>
      <c r="N1753" s="109" t="s">
        <v>32</v>
      </c>
      <c r="O1753" s="109" t="s">
        <v>11427</v>
      </c>
      <c r="P1753" s="109" t="s">
        <v>58</v>
      </c>
      <c r="Q1753" s="109" t="s">
        <v>11428</v>
      </c>
      <c r="R1753" s="109" t="s">
        <v>80</v>
      </c>
      <c r="S1753" s="122" t="s">
        <v>5358</v>
      </c>
      <c r="T1753" s="31"/>
      <c r="U1753" s="109" t="str">
        <f t="shared" si="27"/>
        <v>41780: 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 http://www.greeleytribune.com/news/11516588-113/greeley-police-officers-undercover</v>
      </c>
      <c r="V1753" s="109"/>
      <c r="W1753" s="109">
        <v>2763.1</v>
      </c>
      <c r="X1753" s="109"/>
      <c r="Y1753" s="109"/>
      <c r="Z1753" s="109"/>
      <c r="AA1753" s="109"/>
      <c r="AB1753" s="109"/>
      <c r="AC1753" s="113"/>
      <c r="AD1753" s="29"/>
      <c r="AE1753" s="29"/>
      <c r="AF1753" s="29"/>
      <c r="AG1753" s="65"/>
    </row>
    <row r="1754" spans="1:33" ht="12">
      <c r="A1754" s="30" t="s">
        <v>11429</v>
      </c>
      <c r="B1754" s="109" t="s">
        <v>11430</v>
      </c>
      <c r="C1754" s="121">
        <v>28</v>
      </c>
      <c r="D1754" s="109" t="s">
        <v>23</v>
      </c>
      <c r="E1754" s="109" t="s">
        <v>40</v>
      </c>
      <c r="F1754" s="109" t="s">
        <v>11431</v>
      </c>
      <c r="G1754" s="42">
        <v>41780</v>
      </c>
      <c r="H1754" s="109" t="s">
        <v>11432</v>
      </c>
      <c r="I1754" s="109" t="s">
        <v>11433</v>
      </c>
      <c r="J1754" s="109" t="s">
        <v>195</v>
      </c>
      <c r="K1754" s="98" t="s">
        <v>2074</v>
      </c>
      <c r="L1754" s="109" t="s">
        <v>197</v>
      </c>
      <c r="M1754" s="109" t="s">
        <v>11434</v>
      </c>
      <c r="N1754" s="109" t="s">
        <v>32</v>
      </c>
      <c r="O1754" s="109" t="s">
        <v>11435</v>
      </c>
      <c r="P1754" s="109" t="s">
        <v>7428</v>
      </c>
      <c r="Q1754" s="109" t="s">
        <v>11436</v>
      </c>
      <c r="R1754" s="109" t="s">
        <v>80</v>
      </c>
      <c r="S1754" s="122" t="s">
        <v>5358</v>
      </c>
      <c r="T1754" s="31"/>
      <c r="U1754" s="109" t="str">
        <f t="shared" si="27"/>
        <v>41780: 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 http://www.tucsonnewsnow.com/story/25585064/tpd-investigating-officer-involved-shooting-in-midtown</v>
      </c>
      <c r="V1754" s="109"/>
      <c r="W1754" s="109">
        <v>2764.1</v>
      </c>
      <c r="X1754" s="109"/>
      <c r="Y1754" s="109"/>
      <c r="Z1754" s="109"/>
      <c r="AA1754" s="109"/>
      <c r="AB1754" s="109"/>
      <c r="AC1754" s="113"/>
      <c r="AD1754" s="29"/>
      <c r="AE1754" s="29"/>
      <c r="AF1754" s="29"/>
      <c r="AG1754" s="65"/>
    </row>
    <row r="1755" spans="1:33" ht="12">
      <c r="A1755" s="30" t="s">
        <v>11437</v>
      </c>
      <c r="B1755" s="109" t="s">
        <v>11438</v>
      </c>
      <c r="C1755" s="121">
        <v>34</v>
      </c>
      <c r="D1755" s="109" t="s">
        <v>23</v>
      </c>
      <c r="E1755" s="109" t="s">
        <v>40</v>
      </c>
      <c r="F1755" s="109"/>
      <c r="G1755" s="42">
        <v>41781</v>
      </c>
      <c r="H1755" s="109" t="s">
        <v>11439</v>
      </c>
      <c r="I1755" s="109" t="s">
        <v>11440</v>
      </c>
      <c r="J1755" s="109" t="s">
        <v>64</v>
      </c>
      <c r="K1755" s="98" t="s">
        <v>11441</v>
      </c>
      <c r="L1755" s="109" t="s">
        <v>11442</v>
      </c>
      <c r="M1755" s="109" t="s">
        <v>11443</v>
      </c>
      <c r="N1755" s="109" t="s">
        <v>32</v>
      </c>
      <c r="O1755" s="109" t="s">
        <v>11444</v>
      </c>
      <c r="P1755" s="109" t="s">
        <v>58</v>
      </c>
      <c r="Q1755" s="109" t="s">
        <v>11445</v>
      </c>
      <c r="R1755" s="109" t="s">
        <v>219</v>
      </c>
      <c r="S1755" s="122" t="s">
        <v>5358</v>
      </c>
      <c r="T1755" s="31"/>
      <c r="U1755" s="109" t="str">
        <f t="shared" si="27"/>
        <v>41781: 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 http://wjcl.com/2014/05/22/one-death-in-officer-involved-shooting/</v>
      </c>
      <c r="V1755" s="109"/>
      <c r="W1755" s="109">
        <v>2765.1</v>
      </c>
      <c r="X1755" s="109"/>
      <c r="Y1755" s="109"/>
      <c r="Z1755" s="109"/>
      <c r="AA1755" s="109"/>
      <c r="AB1755" s="109"/>
      <c r="AC1755" s="113"/>
      <c r="AD1755" s="29"/>
      <c r="AE1755" s="29"/>
      <c r="AF1755" s="29"/>
      <c r="AG1755" s="65"/>
    </row>
    <row r="1756" spans="1:33" ht="12">
      <c r="A1756" s="30" t="s">
        <v>11446</v>
      </c>
      <c r="B1756" s="109" t="s">
        <v>11447</v>
      </c>
      <c r="C1756" s="121">
        <v>44</v>
      </c>
      <c r="D1756" s="109" t="s">
        <v>23</v>
      </c>
      <c r="E1756" s="109" t="s">
        <v>24</v>
      </c>
      <c r="F1756" s="109" t="s">
        <v>11448</v>
      </c>
      <c r="G1756" s="42">
        <v>41781</v>
      </c>
      <c r="H1756" s="109" t="s">
        <v>11449</v>
      </c>
      <c r="I1756" s="109" t="s">
        <v>756</v>
      </c>
      <c r="J1756" s="109" t="s">
        <v>809</v>
      </c>
      <c r="K1756" s="98" t="s">
        <v>11450</v>
      </c>
      <c r="L1756" s="109" t="s">
        <v>6277</v>
      </c>
      <c r="M1756" s="109" t="s">
        <v>11451</v>
      </c>
      <c r="N1756" s="109" t="s">
        <v>1818</v>
      </c>
      <c r="O1756" s="109" t="s">
        <v>11452</v>
      </c>
      <c r="P1756" s="109" t="s">
        <v>7428</v>
      </c>
      <c r="Q1756" s="109" t="s">
        <v>11453</v>
      </c>
      <c r="R1756" s="109" t="s">
        <v>80</v>
      </c>
      <c r="S1756" s="122" t="s">
        <v>5358</v>
      </c>
      <c r="T1756" s="31"/>
      <c r="U1756" s="109" t="str">
        <f t="shared" si="27"/>
        <v>41781: There is little media coverage on this case. Officers stopped McKinnis’ car on a traffic violation and found he had a criminal warrant. McKinnis allegedly resisted arrest and tried to flee. "After a brief struggle, officers realized the man needed medical attention and called for emergency responders." McKinnis may have had a medical emergency during the struggle. He later died at the hospital. http://www.kansascity.com/2014/05/22/5041152/man-dies-after-struggle-with-kansas.html</v>
      </c>
      <c r="V1756" s="109"/>
      <c r="W1756" s="109">
        <v>2766.1</v>
      </c>
      <c r="X1756" s="109"/>
      <c r="Y1756" s="109"/>
      <c r="Z1756" s="109"/>
      <c r="AA1756" s="109"/>
      <c r="AB1756" s="109"/>
      <c r="AC1756" s="113"/>
      <c r="AD1756" s="29"/>
      <c r="AE1756" s="29"/>
      <c r="AF1756" s="29"/>
      <c r="AG1756" s="65"/>
    </row>
    <row r="1757" spans="1:33" ht="12">
      <c r="A1757" s="30" t="s">
        <v>11454</v>
      </c>
      <c r="B1757" s="109" t="s">
        <v>11455</v>
      </c>
      <c r="C1757" s="121">
        <v>42</v>
      </c>
      <c r="D1757" s="109" t="s">
        <v>23</v>
      </c>
      <c r="E1757" s="109" t="s">
        <v>82</v>
      </c>
      <c r="F1757" s="109"/>
      <c r="G1757" s="42">
        <v>41782</v>
      </c>
      <c r="H1757" s="109" t="s">
        <v>11456</v>
      </c>
      <c r="I1757" s="109" t="s">
        <v>11457</v>
      </c>
      <c r="J1757" s="109" t="s">
        <v>85</v>
      </c>
      <c r="K1757" s="98" t="s">
        <v>11458</v>
      </c>
      <c r="L1757" s="109" t="s">
        <v>1329</v>
      </c>
      <c r="M1757" s="109" t="s">
        <v>8010</v>
      </c>
      <c r="N1757" s="109" t="s">
        <v>32</v>
      </c>
      <c r="O1757" s="109" t="s">
        <v>11459</v>
      </c>
      <c r="P1757" s="109" t="s">
        <v>7428</v>
      </c>
      <c r="Q1757" s="109" t="s">
        <v>11460</v>
      </c>
      <c r="R1757" s="109" t="s">
        <v>80</v>
      </c>
      <c r="S1757" s="122" t="s">
        <v>5358</v>
      </c>
      <c r="T1757" s="31"/>
      <c r="U1757" s="109" t="str">
        <f t="shared" si="27"/>
        <v>41782: 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 http://www.kcra.com/news/1-killed-in-officerinvolved-shooting/26154592</v>
      </c>
      <c r="V1757" s="109"/>
      <c r="W1757" s="109">
        <v>2767.1</v>
      </c>
      <c r="X1757" s="109"/>
      <c r="Y1757" s="109"/>
      <c r="Z1757" s="109"/>
      <c r="AA1757" s="109"/>
      <c r="AB1757" s="109"/>
      <c r="AC1757" s="113"/>
      <c r="AD1757" s="29"/>
      <c r="AE1757" s="29"/>
      <c r="AF1757" s="29"/>
      <c r="AG1757" s="65"/>
    </row>
    <row r="1758" spans="1:33" ht="12">
      <c r="A1758" s="30" t="s">
        <v>11461</v>
      </c>
      <c r="B1758" s="109" t="s">
        <v>11462</v>
      </c>
      <c r="C1758" s="121">
        <v>42</v>
      </c>
      <c r="D1758" s="109" t="s">
        <v>23</v>
      </c>
      <c r="E1758" s="109" t="s">
        <v>40</v>
      </c>
      <c r="F1758" s="109" t="s">
        <v>11463</v>
      </c>
      <c r="G1758" s="42">
        <v>41786</v>
      </c>
      <c r="H1758" s="109" t="s">
        <v>11464</v>
      </c>
      <c r="I1758" s="109" t="s">
        <v>11465</v>
      </c>
      <c r="J1758" s="109" t="s">
        <v>1304</v>
      </c>
      <c r="K1758" s="98" t="s">
        <v>11466</v>
      </c>
      <c r="L1758" s="109" t="s">
        <v>5656</v>
      </c>
      <c r="M1758" s="109" t="s">
        <v>11467</v>
      </c>
      <c r="N1758" s="109" t="s">
        <v>32</v>
      </c>
      <c r="O1758" s="109" t="s">
        <v>11468</v>
      </c>
      <c r="P1758" s="109" t="s">
        <v>58</v>
      </c>
      <c r="Q1758" s="109" t="s">
        <v>11469</v>
      </c>
      <c r="R1758" s="109" t="s">
        <v>80</v>
      </c>
      <c r="S1758" s="122" t="s">
        <v>5358</v>
      </c>
      <c r="T1758" s="31"/>
      <c r="U1758" s="109" t="str">
        <f t="shared" si="27"/>
        <v>41786: 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 http://www.wcpo.com/news/local-news/brown-county/vehicle-crashes-through-building-in-brown-county</v>
      </c>
      <c r="V1758" s="109"/>
      <c r="W1758" s="109">
        <v>2768.1</v>
      </c>
      <c r="X1758" s="109"/>
      <c r="Y1758" s="109"/>
      <c r="Z1758" s="109"/>
      <c r="AA1758" s="109"/>
      <c r="AB1758" s="109"/>
      <c r="AC1758" s="113"/>
      <c r="AD1758" s="29"/>
      <c r="AE1758" s="29"/>
      <c r="AF1758" s="29"/>
      <c r="AG1758" s="65"/>
    </row>
    <row r="1759" spans="1:33" ht="12">
      <c r="A1759" s="30" t="s">
        <v>11470</v>
      </c>
      <c r="B1759" s="109" t="s">
        <v>11471</v>
      </c>
      <c r="C1759" s="121">
        <v>20</v>
      </c>
      <c r="D1759" s="109" t="s">
        <v>23</v>
      </c>
      <c r="E1759" s="109" t="s">
        <v>24</v>
      </c>
      <c r="F1759" s="109"/>
      <c r="G1759" s="42">
        <v>41787</v>
      </c>
      <c r="H1759" s="109" t="s">
        <v>11472</v>
      </c>
      <c r="I1759" s="109" t="s">
        <v>11473</v>
      </c>
      <c r="J1759" s="109" t="s">
        <v>166</v>
      </c>
      <c r="K1759" s="98" t="s">
        <v>11474</v>
      </c>
      <c r="L1759" s="109" t="s">
        <v>10549</v>
      </c>
      <c r="M1759" s="109" t="s">
        <v>11475</v>
      </c>
      <c r="N1759" s="109" t="s">
        <v>32</v>
      </c>
      <c r="O1759" s="109" t="s">
        <v>11476</v>
      </c>
      <c r="P1759" s="109" t="s">
        <v>760</v>
      </c>
      <c r="Q1759" s="109" t="s">
        <v>11477</v>
      </c>
      <c r="R1759" s="109" t="s">
        <v>80</v>
      </c>
      <c r="S1759" s="122" t="s">
        <v>5358</v>
      </c>
      <c r="T1759" s="31"/>
      <c r="U1759" s="109" t="str">
        <f t="shared" si="27"/>
        <v>41787: 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 http://wreg.com/2014/05/28/one-person-shot-officer-hit-by-vehicle/</v>
      </c>
      <c r="V1759" s="109"/>
      <c r="W1759" s="109">
        <v>2769.1</v>
      </c>
      <c r="X1759" s="109"/>
      <c r="Y1759" s="109"/>
      <c r="Z1759" s="109"/>
      <c r="AA1759" s="109"/>
      <c r="AB1759" s="109"/>
      <c r="AC1759" s="113"/>
      <c r="AD1759" s="29"/>
      <c r="AE1759" s="29"/>
      <c r="AF1759" s="29"/>
      <c r="AG1759" s="65"/>
    </row>
    <row r="1760" spans="1:33" ht="12">
      <c r="A1760" s="30" t="s">
        <v>11478</v>
      </c>
      <c r="B1760" s="109" t="s">
        <v>11479</v>
      </c>
      <c r="C1760" s="121">
        <v>45</v>
      </c>
      <c r="D1760" s="109" t="s">
        <v>23</v>
      </c>
      <c r="E1760" s="109" t="s">
        <v>40</v>
      </c>
      <c r="F1760" s="109" t="s">
        <v>11480</v>
      </c>
      <c r="G1760" s="42">
        <v>41788</v>
      </c>
      <c r="H1760" s="109" t="s">
        <v>11481</v>
      </c>
      <c r="I1760" s="109" t="s">
        <v>11482</v>
      </c>
      <c r="J1760" s="109" t="s">
        <v>1128</v>
      </c>
      <c r="K1760" s="98" t="s">
        <v>11483</v>
      </c>
      <c r="L1760" s="109" t="s">
        <v>11484</v>
      </c>
      <c r="M1760" s="109" t="s">
        <v>11485</v>
      </c>
      <c r="N1760" s="109" t="s">
        <v>32</v>
      </c>
      <c r="O1760" s="109" t="s">
        <v>11486</v>
      </c>
      <c r="P1760" s="109" t="s">
        <v>58</v>
      </c>
      <c r="Q1760" s="109" t="s">
        <v>11487</v>
      </c>
      <c r="R1760" s="109" t="s">
        <v>80</v>
      </c>
      <c r="S1760" s="122" t="s">
        <v>5358</v>
      </c>
      <c r="T1760" s="31"/>
      <c r="U1760" s="109" t="str">
        <f t="shared" si="27"/>
        <v>41788: 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 http://www.tricities.com/news/article_0ec2ddf4-e749-11e3-a6a8-0017a43b2370.html</v>
      </c>
      <c r="V1760" s="109"/>
      <c r="W1760" s="109">
        <v>2770.1</v>
      </c>
      <c r="X1760" s="109"/>
      <c r="Y1760" s="109"/>
      <c r="Z1760" s="109"/>
      <c r="AA1760" s="109"/>
      <c r="AB1760" s="109"/>
      <c r="AC1760" s="113"/>
      <c r="AD1760" s="29"/>
      <c r="AE1760" s="29"/>
      <c r="AF1760" s="29"/>
      <c r="AG1760" s="65"/>
    </row>
    <row r="1761" spans="1:33" ht="12">
      <c r="A1761" s="30" t="s">
        <v>11488</v>
      </c>
      <c r="B1761" s="109" t="s">
        <v>11489</v>
      </c>
      <c r="C1761" s="121">
        <v>34</v>
      </c>
      <c r="D1761" s="109" t="s">
        <v>23</v>
      </c>
      <c r="E1761" s="109" t="s">
        <v>82</v>
      </c>
      <c r="F1761" s="109"/>
      <c r="G1761" s="42">
        <v>41797</v>
      </c>
      <c r="H1761" s="109" t="s">
        <v>11490</v>
      </c>
      <c r="I1761" s="109" t="s">
        <v>11491</v>
      </c>
      <c r="J1761" s="109" t="s">
        <v>195</v>
      </c>
      <c r="K1761" s="98" t="s">
        <v>11492</v>
      </c>
      <c r="L1761" s="109" t="s">
        <v>686</v>
      </c>
      <c r="M1761" s="109" t="s">
        <v>7924</v>
      </c>
      <c r="N1761" s="109" t="s">
        <v>262</v>
      </c>
      <c r="O1761" s="109" t="s">
        <v>11493</v>
      </c>
      <c r="P1761" s="109" t="s">
        <v>760</v>
      </c>
      <c r="Q1761" s="109" t="s">
        <v>11494</v>
      </c>
      <c r="R1761" s="109" t="s">
        <v>219</v>
      </c>
      <c r="S1761" s="122" t="s">
        <v>7722</v>
      </c>
      <c r="T1761" s="31"/>
      <c r="U1761" s="109" t="str">
        <f t="shared" si="27"/>
        <v>41797: Officers arriving to a domestic disturbance call found Best naked and arguing with his wife in an apartment courtyard. Best, who had cocaine in his system, struggled against officers and was tasered several times, and died several hours later. http://www.azfamily.com/news/Naked-man-dies-after-police-confrontation-in-Gilbert-262307161.html</v>
      </c>
      <c r="V1761" s="109"/>
      <c r="W1761" s="109">
        <v>2771.1</v>
      </c>
      <c r="X1761" s="109"/>
      <c r="Y1761" s="109"/>
      <c r="Z1761" s="109"/>
      <c r="AA1761" s="109"/>
      <c r="AB1761" s="109"/>
      <c r="AC1761" s="113"/>
      <c r="AD1761" s="29"/>
      <c r="AE1761" s="29"/>
      <c r="AF1761" s="29"/>
      <c r="AG1761" s="65"/>
    </row>
    <row r="1762" spans="1:33" ht="12">
      <c r="A1762" s="30" t="s">
        <v>11495</v>
      </c>
      <c r="B1762" s="109" t="s">
        <v>11496</v>
      </c>
      <c r="C1762" s="121">
        <v>29</v>
      </c>
      <c r="D1762" s="109" t="s">
        <v>23</v>
      </c>
      <c r="E1762" s="109" t="s">
        <v>24</v>
      </c>
      <c r="F1762" s="109" t="s">
        <v>11497</v>
      </c>
      <c r="G1762" s="42">
        <v>41798</v>
      </c>
      <c r="H1762" s="109" t="s">
        <v>11498</v>
      </c>
      <c r="I1762" s="109" t="s">
        <v>11499</v>
      </c>
      <c r="J1762" s="109" t="s">
        <v>166</v>
      </c>
      <c r="K1762" s="98" t="s">
        <v>11500</v>
      </c>
      <c r="L1762" s="109" t="s">
        <v>165</v>
      </c>
      <c r="M1762" s="109" t="s">
        <v>11501</v>
      </c>
      <c r="N1762" s="109" t="s">
        <v>32</v>
      </c>
      <c r="O1762" s="109" t="s">
        <v>11502</v>
      </c>
      <c r="P1762" s="109" t="s">
        <v>760</v>
      </c>
      <c r="Q1762" s="109" t="s">
        <v>11503</v>
      </c>
      <c r="R1762" s="109" t="s">
        <v>80</v>
      </c>
      <c r="S1762" s="122" t="s">
        <v>7722</v>
      </c>
      <c r="T1762" s="31"/>
      <c r="U1762" s="109" t="str">
        <f t="shared" si="27"/>
        <v>41798: Jean-Baptiste was shot and killed by police after exhibiting "bizarre behavior" and confronting police officers. http://www.wlox.com/story/25729311/suspect-killed-by-moss-point-police-officer-identified</v>
      </c>
      <c r="V1762" s="109"/>
      <c r="W1762" s="109">
        <v>2772.1</v>
      </c>
      <c r="X1762" s="109"/>
      <c r="Y1762" s="109"/>
      <c r="Z1762" s="109"/>
      <c r="AA1762" s="109"/>
      <c r="AB1762" s="109"/>
      <c r="AC1762" s="113"/>
      <c r="AD1762" s="29"/>
      <c r="AE1762" s="29"/>
      <c r="AF1762" s="29"/>
      <c r="AG1762" s="65"/>
    </row>
    <row r="1763" spans="1:33" ht="12">
      <c r="A1763" s="30" t="s">
        <v>11504</v>
      </c>
      <c r="B1763" s="109" t="s">
        <v>11505</v>
      </c>
      <c r="C1763" s="121">
        <v>24</v>
      </c>
      <c r="D1763" s="109" t="s">
        <v>23</v>
      </c>
      <c r="E1763" s="109" t="s">
        <v>40</v>
      </c>
      <c r="F1763" s="109" t="s">
        <v>11506</v>
      </c>
      <c r="G1763" s="42">
        <v>41799</v>
      </c>
      <c r="H1763" s="109" t="s">
        <v>11507</v>
      </c>
      <c r="I1763" s="109" t="s">
        <v>1032</v>
      </c>
      <c r="J1763" s="109" t="s">
        <v>1033</v>
      </c>
      <c r="K1763" s="98" t="s">
        <v>11508</v>
      </c>
      <c r="L1763" s="109" t="s">
        <v>1034</v>
      </c>
      <c r="M1763" s="109" t="s">
        <v>1035</v>
      </c>
      <c r="N1763" s="109" t="s">
        <v>32</v>
      </c>
      <c r="O1763" s="109" t="s">
        <v>11509</v>
      </c>
      <c r="P1763" s="109" t="s">
        <v>7428</v>
      </c>
      <c r="Q1763" s="109" t="s">
        <v>11510</v>
      </c>
      <c r="R1763" s="109" t="s">
        <v>80</v>
      </c>
      <c r="S1763" s="122" t="s">
        <v>7722</v>
      </c>
      <c r="T1763" s="31"/>
      <c r="U1763" s="109" t="str">
        <f t="shared" si="27"/>
        <v>41799: Kirkpatrick was being escorted by corrections officers to a doctor when he attacked the officers and escaped in a van. Police pursued him and shot the 24-year-old after he crashed into a fence behind an apartment complex. http://www.koat.com/news/man-dead-in-carlsbad-policeinvolved-shooting/26404488#!WQFrh</v>
      </c>
      <c r="V1763" s="109"/>
      <c r="W1763" s="109">
        <v>2773.1</v>
      </c>
      <c r="X1763" s="109"/>
      <c r="Y1763" s="109"/>
      <c r="Z1763" s="109"/>
      <c r="AA1763" s="109"/>
      <c r="AB1763" s="109"/>
      <c r="AC1763" s="113"/>
      <c r="AD1763" s="29"/>
      <c r="AE1763" s="29"/>
      <c r="AF1763" s="29"/>
      <c r="AG1763" s="65"/>
    </row>
    <row r="1764" spans="1:33" ht="12">
      <c r="A1764" s="30" t="s">
        <v>11511</v>
      </c>
      <c r="B1764" s="109" t="s">
        <v>11512</v>
      </c>
      <c r="C1764" s="121">
        <v>43</v>
      </c>
      <c r="D1764" s="109" t="s">
        <v>23</v>
      </c>
      <c r="E1764" s="109" t="s">
        <v>40</v>
      </c>
      <c r="F1764" s="109" t="s">
        <v>11513</v>
      </c>
      <c r="G1764" s="42">
        <v>41799</v>
      </c>
      <c r="H1764" s="109" t="s">
        <v>11514</v>
      </c>
      <c r="I1764" s="109" t="s">
        <v>1528</v>
      </c>
      <c r="J1764" s="109" t="s">
        <v>482</v>
      </c>
      <c r="K1764" s="98" t="s">
        <v>11515</v>
      </c>
      <c r="L1764" s="109" t="s">
        <v>483</v>
      </c>
      <c r="M1764" s="109" t="s">
        <v>6532</v>
      </c>
      <c r="N1764" s="109" t="s">
        <v>32</v>
      </c>
      <c r="O1764" s="109" t="s">
        <v>11516</v>
      </c>
      <c r="P1764" s="109" t="s">
        <v>760</v>
      </c>
      <c r="Q1764" s="109" t="s">
        <v>11517</v>
      </c>
      <c r="R1764" s="109" t="s">
        <v>80</v>
      </c>
      <c r="S1764" s="122" t="s">
        <v>7722</v>
      </c>
      <c r="T1764" s="31"/>
      <c r="U1764" s="109" t="str">
        <f t="shared" si="27"/>
        <v>41799: LaRue allegedly stole a car and lead police on a lengthy low-speed chase before pulling over and brandishing a knife. Police fatally shot the 33-year-old after tasing and firing bean bag rounds at him to no avail. http://newsok.com/shooting-reported-in-northwest-oklahoma-city/article/4894106</v>
      </c>
      <c r="V1764" s="109"/>
      <c r="W1764" s="109">
        <v>2774.1</v>
      </c>
      <c r="X1764" s="109"/>
      <c r="Y1764" s="109"/>
      <c r="Z1764" s="109"/>
      <c r="AA1764" s="109"/>
      <c r="AB1764" s="109"/>
      <c r="AC1764" s="113"/>
      <c r="AD1764" s="29"/>
      <c r="AE1764" s="29"/>
      <c r="AF1764" s="29"/>
      <c r="AG1764" s="65"/>
    </row>
    <row r="1765" spans="1:33" ht="12">
      <c r="A1765" s="30" t="s">
        <v>11518</v>
      </c>
      <c r="B1765" s="109" t="s">
        <v>11519</v>
      </c>
      <c r="C1765" s="121">
        <v>21</v>
      </c>
      <c r="D1765" s="109" t="s">
        <v>23</v>
      </c>
      <c r="E1765" s="109" t="s">
        <v>24</v>
      </c>
      <c r="F1765" s="109" t="s">
        <v>11520</v>
      </c>
      <c r="G1765" s="42">
        <v>41800</v>
      </c>
      <c r="H1765" s="109" t="s">
        <v>11521</v>
      </c>
      <c r="I1765" s="109" t="s">
        <v>11522</v>
      </c>
      <c r="J1765" s="109" t="s">
        <v>64</v>
      </c>
      <c r="K1765" s="98" t="s">
        <v>11523</v>
      </c>
      <c r="L1765" s="109" t="s">
        <v>613</v>
      </c>
      <c r="M1765" s="109" t="s">
        <v>11524</v>
      </c>
      <c r="N1765" s="109" t="s">
        <v>32</v>
      </c>
      <c r="O1765" s="109" t="s">
        <v>11525</v>
      </c>
      <c r="P1765" s="109" t="s">
        <v>760</v>
      </c>
      <c r="Q1765" s="109" t="s">
        <v>11526</v>
      </c>
      <c r="R1765" s="109" t="s">
        <v>80</v>
      </c>
      <c r="S1765" s="122" t="s">
        <v>7722</v>
      </c>
      <c r="T1765" s="31"/>
      <c r="U1765" s="109" t="str">
        <f t="shared" si="27"/>
        <v>41800: Johnson entered an AutoZone store and attempted to rob it after tying up workers. A SWAT team was called after a worker was able to escape, and Johnson was fatally shot after ignoring police orders. http://www.11alive.com/story/news/local/chamblee/2014/06/10/chamblee-autozone-robbery/10269415/</v>
      </c>
      <c r="V1765" s="109"/>
      <c r="W1765" s="109">
        <v>2775.1</v>
      </c>
      <c r="X1765" s="109"/>
      <c r="Y1765" s="109"/>
      <c r="Z1765" s="109"/>
      <c r="AA1765" s="109"/>
      <c r="AB1765" s="109"/>
      <c r="AC1765" s="113"/>
      <c r="AD1765" s="29"/>
      <c r="AE1765" s="29"/>
      <c r="AF1765" s="29"/>
      <c r="AG1765" s="65"/>
    </row>
    <row r="1766" spans="1:33" ht="12">
      <c r="A1766" s="30" t="s">
        <v>11527</v>
      </c>
      <c r="B1766" s="109" t="s">
        <v>11528</v>
      </c>
      <c r="C1766" s="121">
        <v>31</v>
      </c>
      <c r="D1766" s="109" t="s">
        <v>23</v>
      </c>
      <c r="E1766" s="109" t="s">
        <v>82</v>
      </c>
      <c r="F1766" s="109"/>
      <c r="G1766" s="42">
        <v>41800</v>
      </c>
      <c r="H1766" s="109" t="s">
        <v>11529</v>
      </c>
      <c r="I1766" s="109" t="s">
        <v>260</v>
      </c>
      <c r="J1766" s="109" t="s">
        <v>85</v>
      </c>
      <c r="K1766" s="98" t="s">
        <v>11530</v>
      </c>
      <c r="L1766" s="109" t="s">
        <v>260</v>
      </c>
      <c r="M1766" s="109" t="s">
        <v>11531</v>
      </c>
      <c r="N1766" s="109" t="s">
        <v>32</v>
      </c>
      <c r="O1766" s="109" t="s">
        <v>11532</v>
      </c>
      <c r="P1766" s="109" t="s">
        <v>760</v>
      </c>
      <c r="Q1766" s="109" t="s">
        <v>11533</v>
      </c>
      <c r="R1766" s="109" t="s">
        <v>80</v>
      </c>
      <c r="S1766" s="122" t="s">
        <v>7722</v>
      </c>
      <c r="T1766" s="31"/>
      <c r="U1766" s="109" t="str">
        <f t="shared" si="27"/>
        <v>41800: Gutierrez was shot and killed by police after engaging in an altercation that left two officers injured. A gun was recovered at the scene. http://www.pe.com/articles/police-696161-officers-officer.html</v>
      </c>
      <c r="V1766" s="109"/>
      <c r="W1766" s="109">
        <v>2776.1</v>
      </c>
      <c r="X1766" s="109"/>
      <c r="Y1766" s="109"/>
      <c r="Z1766" s="109"/>
      <c r="AA1766" s="109"/>
      <c r="AB1766" s="109"/>
      <c r="AC1766" s="113"/>
      <c r="AD1766" s="29"/>
      <c r="AE1766" s="29"/>
      <c r="AF1766" s="29"/>
      <c r="AG1766" s="65"/>
    </row>
    <row r="1767" spans="1:33" ht="12">
      <c r="A1767" s="30">
        <v>41943</v>
      </c>
      <c r="B1767" s="109" t="s">
        <v>11534</v>
      </c>
      <c r="C1767" s="121">
        <v>61</v>
      </c>
      <c r="D1767" s="109" t="s">
        <v>23</v>
      </c>
      <c r="E1767" s="109" t="s">
        <v>82</v>
      </c>
      <c r="F1767" s="109"/>
      <c r="G1767" s="42">
        <v>41803</v>
      </c>
      <c r="H1767" s="109" t="s">
        <v>11535</v>
      </c>
      <c r="I1767" s="109" t="s">
        <v>11536</v>
      </c>
      <c r="J1767" s="109" t="s">
        <v>166</v>
      </c>
      <c r="K1767" s="98" t="s">
        <v>11537</v>
      </c>
      <c r="L1767" s="109" t="s">
        <v>6946</v>
      </c>
      <c r="M1767" s="109" t="s">
        <v>11538</v>
      </c>
      <c r="N1767" s="109" t="s">
        <v>32</v>
      </c>
      <c r="O1767" s="109" t="s">
        <v>11539</v>
      </c>
      <c r="P1767" s="109" t="s">
        <v>760</v>
      </c>
      <c r="Q1767" s="109" t="s">
        <v>11540</v>
      </c>
      <c r="R1767" s="109" t="s">
        <v>80</v>
      </c>
      <c r="S1767" s="122" t="s">
        <v>769</v>
      </c>
      <c r="T1767" s="31"/>
      <c r="U1767" s="109" t="str">
        <f t="shared" si="27"/>
        <v>41803: Rhodes reportedly fired gunshots. When officers arrived it ended with Rhodes being shot and killed. http://www.wlox.com/story/25778330/gulfport-shooting-victims-family-speaks-out</v>
      </c>
      <c r="V1767" s="109"/>
      <c r="W1767" s="109">
        <v>2777.1</v>
      </c>
      <c r="X1767" s="109"/>
      <c r="Y1767" s="109"/>
      <c r="Z1767" s="109"/>
      <c r="AA1767" s="109"/>
      <c r="AB1767" s="109"/>
      <c r="AC1767" s="113"/>
      <c r="AD1767" s="29"/>
      <c r="AE1767" s="29"/>
      <c r="AF1767" s="29"/>
      <c r="AG1767" s="65"/>
    </row>
    <row r="1768" spans="1:33" ht="12">
      <c r="A1768" s="30">
        <v>41943</v>
      </c>
      <c r="B1768" s="109" t="s">
        <v>11541</v>
      </c>
      <c r="C1768" s="121">
        <v>21</v>
      </c>
      <c r="D1768" s="109" t="s">
        <v>23</v>
      </c>
      <c r="E1768" s="109" t="s">
        <v>82</v>
      </c>
      <c r="F1768" s="109"/>
      <c r="G1768" s="42">
        <v>41804</v>
      </c>
      <c r="H1768" s="109" t="s">
        <v>11542</v>
      </c>
      <c r="I1768" s="109" t="s">
        <v>11423</v>
      </c>
      <c r="J1768" s="109" t="s">
        <v>1694</v>
      </c>
      <c r="K1768" s="98" t="s">
        <v>11424</v>
      </c>
      <c r="L1768" s="109" t="s">
        <v>11425</v>
      </c>
      <c r="M1768" s="109" t="s">
        <v>11426</v>
      </c>
      <c r="N1768" s="109" t="s">
        <v>32</v>
      </c>
      <c r="O1768" s="109" t="s">
        <v>11543</v>
      </c>
      <c r="P1768" s="109" t="s">
        <v>58</v>
      </c>
      <c r="Q1768" s="109" t="s">
        <v>11544</v>
      </c>
      <c r="R1768" s="109" t="s">
        <v>80</v>
      </c>
      <c r="S1768" s="122" t="s">
        <v>769</v>
      </c>
      <c r="T1768" s="31"/>
      <c r="U1768" s="109" t="str">
        <f t="shared" si="27"/>
        <v>41804: Hernandez reportedly had a gun. Officers contacted him and shots ensued, ending in Hernandez's death. http://www.greeleytribune.com/news/11822434-113/police-greeley-gunfire-injured</v>
      </c>
      <c r="V1768" s="109"/>
      <c r="W1768" s="109">
        <v>2778.1</v>
      </c>
      <c r="X1768" s="109"/>
      <c r="Y1768" s="109"/>
      <c r="Z1768" s="109"/>
      <c r="AA1768" s="109"/>
      <c r="AB1768" s="109"/>
      <c r="AC1768" s="113"/>
      <c r="AD1768" s="29"/>
      <c r="AE1768" s="29"/>
      <c r="AF1768" s="29"/>
      <c r="AG1768" s="65"/>
    </row>
    <row r="1769" spans="1:33" ht="12">
      <c r="A1769" s="30">
        <v>41943</v>
      </c>
      <c r="B1769" s="109" t="s">
        <v>11545</v>
      </c>
      <c r="C1769" s="121">
        <v>40</v>
      </c>
      <c r="D1769" s="109" t="s">
        <v>23</v>
      </c>
      <c r="E1769" s="109" t="s">
        <v>82</v>
      </c>
      <c r="F1769" s="109"/>
      <c r="G1769" s="42">
        <v>41804</v>
      </c>
      <c r="H1769" s="109" t="s">
        <v>11546</v>
      </c>
      <c r="I1769" s="109" t="s">
        <v>11547</v>
      </c>
      <c r="J1769" s="109" t="s">
        <v>328</v>
      </c>
      <c r="K1769" s="98" t="s">
        <v>11548</v>
      </c>
      <c r="L1769" s="109" t="s">
        <v>11549</v>
      </c>
      <c r="M1769" s="109" t="s">
        <v>1266</v>
      </c>
      <c r="N1769" s="109" t="s">
        <v>32</v>
      </c>
      <c r="O1769" s="109" t="s">
        <v>11550</v>
      </c>
      <c r="P1769" s="109" t="s">
        <v>760</v>
      </c>
      <c r="Q1769" s="109" t="s">
        <v>11551</v>
      </c>
      <c r="R1769" s="109" t="s">
        <v>36</v>
      </c>
      <c r="S1769" s="122" t="s">
        <v>769</v>
      </c>
      <c r="T1769" s="31"/>
      <c r="U1769" s="109" t="str">
        <f t="shared" si="27"/>
        <v>41804: Moore shot and killed his ex-wife and boyfriend at her High School reunion. An off-duty FBI agent shot and killed Moore in response. http://www.pjstar.com/article/20140614/NEWS/140619439</v>
      </c>
      <c r="V1769" s="109"/>
      <c r="W1769" s="109">
        <v>2779.1</v>
      </c>
      <c r="X1769" s="109"/>
      <c r="Y1769" s="109"/>
      <c r="Z1769" s="109"/>
      <c r="AA1769" s="109"/>
      <c r="AB1769" s="109"/>
      <c r="AC1769" s="113"/>
      <c r="AD1769" s="29"/>
      <c r="AE1769" s="29"/>
      <c r="AF1769" s="29"/>
      <c r="AG1769" s="65"/>
    </row>
    <row r="1770" spans="1:33" ht="12">
      <c r="A1770" s="30">
        <v>41943</v>
      </c>
      <c r="B1770" s="109" t="s">
        <v>11552</v>
      </c>
      <c r="C1770" s="121">
        <v>30</v>
      </c>
      <c r="D1770" s="109" t="s">
        <v>23</v>
      </c>
      <c r="E1770" s="109" t="s">
        <v>82</v>
      </c>
      <c r="F1770" s="109"/>
      <c r="G1770" s="42">
        <v>41805</v>
      </c>
      <c r="H1770" s="109" t="s">
        <v>11553</v>
      </c>
      <c r="I1770" s="109" t="s">
        <v>249</v>
      </c>
      <c r="J1770" s="109" t="s">
        <v>250</v>
      </c>
      <c r="K1770" s="98" t="s">
        <v>9511</v>
      </c>
      <c r="L1770" s="109" t="s">
        <v>1166</v>
      </c>
      <c r="M1770" s="109" t="s">
        <v>6938</v>
      </c>
      <c r="N1770" s="109" t="s">
        <v>32</v>
      </c>
      <c r="O1770" s="109" t="s">
        <v>11554</v>
      </c>
      <c r="P1770" s="109" t="s">
        <v>760</v>
      </c>
      <c r="Q1770" s="109" t="s">
        <v>11555</v>
      </c>
      <c r="R1770" s="109" t="s">
        <v>80</v>
      </c>
      <c r="S1770" s="122" t="s">
        <v>769</v>
      </c>
      <c r="T1770" s="31"/>
      <c r="U1770" s="109" t="str">
        <f t="shared" si="27"/>
        <v>41805: Two suspects were shooting at each other when an officer arrived. The officer fired at them, killing Harris. http://www.baltimoresun.com/news/maryland/crime/blog/bs-md-ci-police-involved-shooting-20140615-story.html</v>
      </c>
      <c r="V1770" s="109"/>
      <c r="W1770" s="109">
        <v>2780.1</v>
      </c>
      <c r="X1770" s="109"/>
      <c r="Y1770" s="109"/>
      <c r="Z1770" s="109"/>
      <c r="AA1770" s="109"/>
      <c r="AB1770" s="109"/>
      <c r="AC1770" s="113"/>
      <c r="AD1770" s="29"/>
      <c r="AE1770" s="29"/>
      <c r="AF1770" s="29"/>
      <c r="AG1770" s="65"/>
    </row>
    <row r="1771" spans="1:33" ht="12">
      <c r="A1771" s="30">
        <v>41943</v>
      </c>
      <c r="B1771" s="109" t="s">
        <v>11556</v>
      </c>
      <c r="C1771" s="121">
        <v>24</v>
      </c>
      <c r="D1771" s="109" t="s">
        <v>23</v>
      </c>
      <c r="E1771" s="109" t="s">
        <v>24</v>
      </c>
      <c r="F1771" s="109" t="s">
        <v>11557</v>
      </c>
      <c r="G1771" s="42">
        <v>41806</v>
      </c>
      <c r="H1771" s="109" t="s">
        <v>11558</v>
      </c>
      <c r="I1771" s="109" t="s">
        <v>6749</v>
      </c>
      <c r="J1771" s="109" t="s">
        <v>64</v>
      </c>
      <c r="K1771" s="98" t="s">
        <v>6750</v>
      </c>
      <c r="L1771" s="109" t="s">
        <v>66</v>
      </c>
      <c r="M1771" s="109" t="s">
        <v>4526</v>
      </c>
      <c r="N1771" s="109" t="s">
        <v>32</v>
      </c>
      <c r="O1771" s="109" t="s">
        <v>11559</v>
      </c>
      <c r="P1771" s="109" t="s">
        <v>760</v>
      </c>
      <c r="Q1771" s="109" t="s">
        <v>11560</v>
      </c>
      <c r="R1771" s="109" t="s">
        <v>80</v>
      </c>
      <c r="S1771" s="122" t="s">
        <v>769</v>
      </c>
      <c r="T1771" s="31"/>
      <c r="U1771" s="109" t="str">
        <f t="shared" si="27"/>
        <v>41806: Schneider robbed a bank, and was shot and killed after a he attacked an officer. http://patch.com/georgia/loganville/update-officer-shot-killed-robbery-suspect-as-man-attacked-him</v>
      </c>
      <c r="V1771" s="109"/>
      <c r="W1771" s="109">
        <v>2781.1</v>
      </c>
      <c r="X1771" s="109"/>
      <c r="Y1771" s="109"/>
      <c r="Z1771" s="109"/>
      <c r="AA1771" s="109"/>
      <c r="AB1771" s="109"/>
      <c r="AC1771" s="113"/>
      <c r="AD1771" s="29"/>
      <c r="AE1771" s="29"/>
      <c r="AF1771" s="29"/>
      <c r="AG1771" s="65"/>
    </row>
    <row r="1772" spans="1:33" ht="12">
      <c r="A1772" s="30">
        <v>41943</v>
      </c>
      <c r="B1772" s="109" t="s">
        <v>11561</v>
      </c>
      <c r="C1772" s="121">
        <v>35</v>
      </c>
      <c r="D1772" s="109" t="s">
        <v>23</v>
      </c>
      <c r="E1772" s="109" t="s">
        <v>40</v>
      </c>
      <c r="F1772" s="109" t="s">
        <v>11562</v>
      </c>
      <c r="G1772" s="42">
        <v>41806</v>
      </c>
      <c r="H1772" s="109" t="s">
        <v>11563</v>
      </c>
      <c r="I1772" s="109" t="s">
        <v>6187</v>
      </c>
      <c r="J1772" s="109" t="s">
        <v>482</v>
      </c>
      <c r="K1772" s="98" t="s">
        <v>11564</v>
      </c>
      <c r="L1772" s="109" t="s">
        <v>11565</v>
      </c>
      <c r="M1772" s="109" t="s">
        <v>7314</v>
      </c>
      <c r="N1772" s="109" t="s">
        <v>32</v>
      </c>
      <c r="O1772" s="109" t="s">
        <v>11566</v>
      </c>
      <c r="P1772" s="109" t="s">
        <v>58</v>
      </c>
      <c r="Q1772" s="109" t="s">
        <v>11567</v>
      </c>
      <c r="R1772" s="109" t="s">
        <v>219</v>
      </c>
      <c r="S1772" s="122" t="s">
        <v>769</v>
      </c>
      <c r="T1772" s="31"/>
      <c r="U1772" s="109" t="str">
        <f t="shared" si="27"/>
        <v>41806: Stand had a knife and allegedly charged at an officer. The officer then shot and killed Stand. http://www.newson6.com/story/26237548/community-shocked-ohp-trooper-involved-in-fatal-shooting-back-on-duty</v>
      </c>
      <c r="V1772" s="109"/>
      <c r="W1772" s="109">
        <v>2782.1</v>
      </c>
      <c r="X1772" s="109"/>
      <c r="Y1772" s="109"/>
      <c r="Z1772" s="109"/>
      <c r="AA1772" s="109"/>
      <c r="AB1772" s="109"/>
      <c r="AC1772" s="113"/>
      <c r="AD1772" s="29"/>
      <c r="AE1772" s="29"/>
      <c r="AF1772" s="29"/>
      <c r="AG1772" s="65"/>
    </row>
    <row r="1773" spans="1:33" ht="12">
      <c r="A1773" s="30">
        <v>41943</v>
      </c>
      <c r="B1773" s="109" t="s">
        <v>11568</v>
      </c>
      <c r="C1773" s="121">
        <v>21</v>
      </c>
      <c r="D1773" s="109" t="s">
        <v>23</v>
      </c>
      <c r="E1773" s="109" t="s">
        <v>24</v>
      </c>
      <c r="F1773" s="109" t="s">
        <v>11569</v>
      </c>
      <c r="G1773" s="42">
        <v>41808</v>
      </c>
      <c r="H1773" s="109" t="s">
        <v>11570</v>
      </c>
      <c r="I1773" s="109" t="s">
        <v>1371</v>
      </c>
      <c r="J1773" s="109" t="s">
        <v>1372</v>
      </c>
      <c r="K1773" s="98" t="s">
        <v>6715</v>
      </c>
      <c r="L1773" s="109" t="s">
        <v>1373</v>
      </c>
      <c r="M1773" s="109" t="s">
        <v>1374</v>
      </c>
      <c r="N1773" s="109" t="s">
        <v>32</v>
      </c>
      <c r="O1773" s="109" t="s">
        <v>11571</v>
      </c>
      <c r="P1773" s="109" t="s">
        <v>760</v>
      </c>
      <c r="Q1773" s="109" t="s">
        <v>11572</v>
      </c>
      <c r="R1773" s="109" t="s">
        <v>80</v>
      </c>
      <c r="S1773" s="122" t="s">
        <v>769</v>
      </c>
      <c r="T1773" s="31"/>
      <c r="U1773" s="109" t="str">
        <f t="shared" si="27"/>
        <v>41808: Wilburn allegedly shot at officers a few days prior. Officers found Wilburn, the confrontation ended with Wilburn being shot and killed. http://www.charlotteobserver.com/2014/06/19/4988816/police-kill-man-wanted-for-firing.html#.VFQM04c4Rg0</v>
      </c>
      <c r="V1773" s="109"/>
      <c r="W1773" s="109">
        <v>2783.1</v>
      </c>
      <c r="X1773" s="109"/>
      <c r="Y1773" s="109"/>
      <c r="Z1773" s="109"/>
      <c r="AA1773" s="109"/>
      <c r="AB1773" s="109"/>
      <c r="AC1773" s="113"/>
      <c r="AD1773" s="29"/>
      <c r="AE1773" s="29"/>
      <c r="AF1773" s="29"/>
      <c r="AG1773" s="65"/>
    </row>
    <row r="1774" spans="1:33" ht="12">
      <c r="A1774" s="30">
        <v>41943</v>
      </c>
      <c r="B1774" s="109" t="s">
        <v>11573</v>
      </c>
      <c r="C1774" s="121">
        <v>53</v>
      </c>
      <c r="D1774" s="109" t="s">
        <v>23</v>
      </c>
      <c r="E1774" s="109" t="s">
        <v>82</v>
      </c>
      <c r="F1774" s="109"/>
      <c r="G1774" s="42">
        <v>41809</v>
      </c>
      <c r="H1774" s="109" t="s">
        <v>11574</v>
      </c>
      <c r="I1774" s="109" t="s">
        <v>7548</v>
      </c>
      <c r="J1774" s="109" t="s">
        <v>1372</v>
      </c>
      <c r="K1774" s="98" t="s">
        <v>11575</v>
      </c>
      <c r="L1774" s="109" t="s">
        <v>225</v>
      </c>
      <c r="M1774" s="109" t="s">
        <v>11576</v>
      </c>
      <c r="N1774" s="109" t="s">
        <v>32</v>
      </c>
      <c r="O1774" s="109" t="s">
        <v>11577</v>
      </c>
      <c r="P1774" s="109" t="s">
        <v>760</v>
      </c>
      <c r="Q1774" s="109" t="s">
        <v>11578</v>
      </c>
      <c r="R1774" s="109" t="s">
        <v>36</v>
      </c>
      <c r="S1774" s="122" t="s">
        <v>769</v>
      </c>
      <c r="T1774" s="31"/>
      <c r="U1774" s="109" t="str">
        <f t="shared" si="27"/>
        <v>41809: Haymon was stabbing his wife when police arrived. Haymon, then put the knife up to his wife's throat, officers then shot and killed Haymon. http://myfox8.com/2014/06/19/police-shoot-kill-man-in-nc-parking-lot/</v>
      </c>
      <c r="V1774" s="109"/>
      <c r="W1774" s="109">
        <v>2784.1</v>
      </c>
      <c r="X1774" s="109"/>
      <c r="Y1774" s="109"/>
      <c r="Z1774" s="109"/>
      <c r="AA1774" s="109"/>
      <c r="AB1774" s="109"/>
      <c r="AC1774" s="113"/>
      <c r="AD1774" s="29"/>
      <c r="AE1774" s="29"/>
      <c r="AF1774" s="29"/>
      <c r="AG1774" s="65"/>
    </row>
    <row r="1775" spans="1:33" ht="12">
      <c r="A1775" s="30">
        <v>41943</v>
      </c>
      <c r="B1775" s="109" t="s">
        <v>11579</v>
      </c>
      <c r="C1775" s="121">
        <v>67</v>
      </c>
      <c r="D1775" s="109" t="s">
        <v>23</v>
      </c>
      <c r="E1775" s="109" t="s">
        <v>82</v>
      </c>
      <c r="F1775" s="109"/>
      <c r="G1775" s="42">
        <v>41805</v>
      </c>
      <c r="H1775" s="109" t="s">
        <v>11580</v>
      </c>
      <c r="I1775" s="109" t="s">
        <v>774</v>
      </c>
      <c r="J1775" s="109" t="s">
        <v>85</v>
      </c>
      <c r="K1775" s="98" t="s">
        <v>11581</v>
      </c>
      <c r="L1775" s="109" t="s">
        <v>775</v>
      </c>
      <c r="M1775" s="109" t="s">
        <v>8948</v>
      </c>
      <c r="N1775" s="109" t="s">
        <v>32</v>
      </c>
      <c r="O1775" s="109" t="s">
        <v>11582</v>
      </c>
      <c r="P1775" s="109" t="s">
        <v>323</v>
      </c>
      <c r="Q1775" s="109" t="s">
        <v>11583</v>
      </c>
      <c r="R1775" s="109" t="s">
        <v>100</v>
      </c>
      <c r="S1775" s="122" t="s">
        <v>5792</v>
      </c>
      <c r="T1775" s="31"/>
      <c r="U1775" s="109" t="str">
        <f t="shared" si="27"/>
        <v>41805: 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 http://www.crimevoice.com/knife-wielding-elderly-man-is-shot-killed-by-police/</v>
      </c>
      <c r="V1775" s="109"/>
      <c r="W1775" s="109">
        <v>2785.1</v>
      </c>
      <c r="X1775" s="109"/>
      <c r="Y1775" s="109"/>
      <c r="Z1775" s="109"/>
      <c r="AA1775" s="109"/>
      <c r="AB1775" s="109"/>
      <c r="AC1775" s="113"/>
      <c r="AD1775" s="29"/>
      <c r="AE1775" s="29"/>
      <c r="AF1775" s="29"/>
      <c r="AG1775" s="65"/>
    </row>
    <row r="1776" spans="1:33" ht="12">
      <c r="A1776" s="30">
        <v>41944</v>
      </c>
      <c r="B1776" s="109" t="s">
        <v>11584</v>
      </c>
      <c r="C1776" s="121">
        <v>18</v>
      </c>
      <c r="D1776" s="109" t="s">
        <v>23</v>
      </c>
      <c r="E1776" s="109" t="s">
        <v>40</v>
      </c>
      <c r="F1776" s="109" t="s">
        <v>11585</v>
      </c>
      <c r="G1776" s="42">
        <v>40353</v>
      </c>
      <c r="H1776" s="109" t="s">
        <v>11586</v>
      </c>
      <c r="I1776" s="109" t="s">
        <v>539</v>
      </c>
      <c r="J1776" s="109" t="s">
        <v>85</v>
      </c>
      <c r="K1776" s="98" t="s">
        <v>11587</v>
      </c>
      <c r="L1776" s="109" t="s">
        <v>539</v>
      </c>
      <c r="M1776" s="109" t="s">
        <v>11588</v>
      </c>
      <c r="N1776" s="109" t="s">
        <v>32</v>
      </c>
      <c r="O1776" s="109" t="s">
        <v>11589</v>
      </c>
      <c r="P1776" s="109" t="s">
        <v>58</v>
      </c>
      <c r="Q1776" s="109" t="s">
        <v>11590</v>
      </c>
      <c r="R1776" s="109" t="s">
        <v>80</v>
      </c>
      <c r="S1776" s="122" t="s">
        <v>5119</v>
      </c>
      <c r="T1776" s="31"/>
      <c r="U1776" s="109" t="str">
        <f t="shared" si="27"/>
        <v>40353: An undercover DEA agent shot and killed Champommier at a San Fernando valley strip mall. Champommier had no way of knowing the agents were law enforcement, and he attempted to drive away when one of the agents stepped in front of his car, thus setting up a "deadly force" situation. A U.S. Attorney called the shooting justified. In August 2013 a judge awarded the family a $3M settlement. http://www.scpr.org/blogs/news/2013/08/21/14559/judge-awards-3-million-to-family-of-northridge-man/</v>
      </c>
      <c r="V1776" s="109"/>
      <c r="W1776" s="109">
        <v>2786.1</v>
      </c>
      <c r="X1776" s="109"/>
      <c r="Y1776" s="109"/>
      <c r="Z1776" s="109"/>
      <c r="AA1776" s="109"/>
      <c r="AB1776" s="109"/>
      <c r="AC1776" s="113"/>
      <c r="AD1776" s="29"/>
      <c r="AE1776" s="29"/>
      <c r="AF1776" s="29"/>
      <c r="AG1776" s="65"/>
    </row>
    <row r="1777" spans="1:33" ht="12">
      <c r="A1777" s="30">
        <v>41944</v>
      </c>
      <c r="B1777" s="109" t="s">
        <v>11591</v>
      </c>
      <c r="C1777" s="121">
        <v>29</v>
      </c>
      <c r="D1777" s="109" t="s">
        <v>23</v>
      </c>
      <c r="E1777" s="109" t="s">
        <v>24</v>
      </c>
      <c r="F1777" s="109"/>
      <c r="G1777" s="42">
        <v>40992</v>
      </c>
      <c r="H1777" s="109" t="s">
        <v>11592</v>
      </c>
      <c r="I1777" s="109" t="s">
        <v>10636</v>
      </c>
      <c r="J1777" s="109" t="s">
        <v>213</v>
      </c>
      <c r="K1777" s="98" t="s">
        <v>11593</v>
      </c>
      <c r="L1777" s="109" t="s">
        <v>10638</v>
      </c>
      <c r="M1777" s="109" t="s">
        <v>7139</v>
      </c>
      <c r="N1777" s="109" t="s">
        <v>32</v>
      </c>
      <c r="O1777" s="109" t="s">
        <v>11594</v>
      </c>
      <c r="P1777" s="109" t="s">
        <v>58</v>
      </c>
      <c r="Q1777" s="109" t="s">
        <v>11595</v>
      </c>
      <c r="R1777" s="109" t="s">
        <v>80</v>
      </c>
      <c r="S1777" s="122" t="s">
        <v>5119</v>
      </c>
      <c r="T1777" s="31"/>
      <c r="U1777" s="109" t="str">
        <f t="shared" si="27"/>
        <v>40992: DEA agents posing as Los Zetas cartel members conducted a sting that implicated eight current and former U.S. servicemembers in a drug running, arms dealing and contract-killing scheme. The leader was so enthusiastic he bought a knife especially to carve a Z into his target's chest. When the trap was sprung at an unnamed warehouse on the north side of Laredo, Corley, a cousin of the leader, was the only casualty. The others received federal indictments. http://www.chron.com/news/houston-texas/article/DEA-kills-man-in-Laredo-sting-soldiers-charged-3436466.php</v>
      </c>
      <c r="V1777" s="109"/>
      <c r="W1777" s="109">
        <v>2787.1</v>
      </c>
      <c r="X1777" s="109"/>
      <c r="Y1777" s="109"/>
      <c r="Z1777" s="109"/>
      <c r="AA1777" s="109"/>
      <c r="AB1777" s="109"/>
      <c r="AC1777" s="113"/>
      <c r="AD1777" s="29"/>
      <c r="AE1777" s="29"/>
      <c r="AF1777" s="29"/>
      <c r="AG1777" s="65"/>
    </row>
    <row r="1778" spans="1:33" ht="12">
      <c r="A1778" s="30">
        <v>41944</v>
      </c>
      <c r="B1778" s="109" t="s">
        <v>11596</v>
      </c>
      <c r="C1778" s="121">
        <v>24</v>
      </c>
      <c r="D1778" s="109" t="s">
        <v>23</v>
      </c>
      <c r="E1778" s="109" t="s">
        <v>82</v>
      </c>
      <c r="F1778" s="109"/>
      <c r="G1778" s="42">
        <v>36945</v>
      </c>
      <c r="H1778" s="109" t="s">
        <v>11597</v>
      </c>
      <c r="I1778" s="109" t="s">
        <v>347</v>
      </c>
      <c r="J1778" s="109" t="s">
        <v>213</v>
      </c>
      <c r="K1778" s="98" t="s">
        <v>11598</v>
      </c>
      <c r="L1778" s="109" t="s">
        <v>819</v>
      </c>
      <c r="M1778" s="109" t="s">
        <v>7139</v>
      </c>
      <c r="N1778" s="109" t="s">
        <v>32</v>
      </c>
      <c r="O1778" s="109" t="s">
        <v>11599</v>
      </c>
      <c r="P1778" s="109" t="s">
        <v>760</v>
      </c>
      <c r="Q1778" s="109" t="s">
        <v>11600</v>
      </c>
      <c r="R1778" s="109" t="s">
        <v>80</v>
      </c>
      <c r="S1778" s="122" t="s">
        <v>5119</v>
      </c>
      <c r="T1778" s="31"/>
      <c r="U1778" s="109" t="str">
        <f t="shared" si="27"/>
        <v>36945: Zuniga fled from a drug deal with undercover DEA agents in a Dodge minivan. After several blocks he stopped, emerged from the car, and began firing a .45 at his pursuers. He wounded one in the shoulder before being fatally shot. http://www.chron.com/news/houston-texas/article/Slain-drug-suspect-identified-2002688.php</v>
      </c>
      <c r="V1778" s="109"/>
      <c r="W1778" s="109">
        <v>2788.1</v>
      </c>
      <c r="X1778" s="109"/>
      <c r="Y1778" s="109"/>
      <c r="Z1778" s="109"/>
      <c r="AA1778" s="109"/>
      <c r="AB1778" s="109"/>
      <c r="AC1778" s="113"/>
      <c r="AD1778" s="29"/>
      <c r="AE1778" s="29"/>
      <c r="AF1778" s="29"/>
      <c r="AG1778" s="65"/>
    </row>
    <row r="1779" spans="1:33" ht="12">
      <c r="A1779" s="30">
        <v>41944</v>
      </c>
      <c r="B1779" s="109" t="s">
        <v>11601</v>
      </c>
      <c r="C1779" s="121">
        <v>37</v>
      </c>
      <c r="D1779" s="109" t="s">
        <v>23</v>
      </c>
      <c r="E1779" s="109" t="s">
        <v>24</v>
      </c>
      <c r="F1779" s="109" t="s">
        <v>11602</v>
      </c>
      <c r="G1779" s="42">
        <v>41842</v>
      </c>
      <c r="H1779" s="109" t="s">
        <v>11603</v>
      </c>
      <c r="I1779" s="109" t="s">
        <v>9541</v>
      </c>
      <c r="J1779" s="109" t="s">
        <v>2539</v>
      </c>
      <c r="K1779" s="98" t="s">
        <v>11604</v>
      </c>
      <c r="L1779" s="109" t="s">
        <v>11605</v>
      </c>
      <c r="M1779" s="109" t="s">
        <v>11606</v>
      </c>
      <c r="N1779" s="109" t="s">
        <v>32</v>
      </c>
      <c r="O1779" s="109" t="s">
        <v>11607</v>
      </c>
      <c r="P1779" s="109" t="s">
        <v>58</v>
      </c>
      <c r="Q1779" s="109" t="s">
        <v>11608</v>
      </c>
      <c r="R1779" s="109" t="s">
        <v>80</v>
      </c>
      <c r="S1779" s="122" t="s">
        <v>5119</v>
      </c>
      <c r="T1779" s="31"/>
      <c r="U1779" s="109" t="str">
        <f t="shared" si="27"/>
        <v>41842: Elmore was a suspect in a Connecticut homicide, and had a long criminal record. A multi-jurisdictional team found him in a motel. As he left his room, armed with a pistol, he refused to drop his weapon and turned towards officers. He was shot to death by South Carolina state agents. http://www.postandcourier.com/article/20140722/PC16/140729831</v>
      </c>
      <c r="V1779" s="109"/>
      <c r="W1779" s="109">
        <v>2790.1</v>
      </c>
      <c r="X1779" s="109"/>
      <c r="Y1779" s="109"/>
      <c r="Z1779" s="109"/>
      <c r="AA1779" s="109"/>
      <c r="AB1779" s="109"/>
      <c r="AC1779" s="113"/>
      <c r="AD1779" s="29"/>
      <c r="AE1779" s="29"/>
      <c r="AF1779" s="29"/>
      <c r="AG1779" s="65"/>
    </row>
    <row r="1780" spans="1:33" ht="12">
      <c r="A1780" s="30">
        <v>41944</v>
      </c>
      <c r="B1780" s="109" t="s">
        <v>11609</v>
      </c>
      <c r="C1780" s="121">
        <v>32</v>
      </c>
      <c r="D1780" s="109" t="s">
        <v>23</v>
      </c>
      <c r="E1780" s="109" t="s">
        <v>82</v>
      </c>
      <c r="F1780" s="109"/>
      <c r="G1780" s="42">
        <v>38011</v>
      </c>
      <c r="H1780" s="109" t="s">
        <v>11610</v>
      </c>
      <c r="I1780" s="109" t="s">
        <v>165</v>
      </c>
      <c r="J1780" s="109" t="s">
        <v>166</v>
      </c>
      <c r="K1780" s="98" t="s">
        <v>11281</v>
      </c>
      <c r="L1780" s="109" t="s">
        <v>11282</v>
      </c>
      <c r="M1780" s="109" t="s">
        <v>168</v>
      </c>
      <c r="N1780" s="109" t="s">
        <v>32</v>
      </c>
      <c r="O1780" s="109" t="s">
        <v>11611</v>
      </c>
      <c r="P1780" s="109" t="s">
        <v>760</v>
      </c>
      <c r="Q1780" s="109" t="s">
        <v>11612</v>
      </c>
      <c r="R1780" s="109" t="s">
        <v>80</v>
      </c>
      <c r="S1780" s="122" t="s">
        <v>5119</v>
      </c>
      <c r="T1780" s="31"/>
      <c r="U1780" s="109" t="str">
        <f t="shared" si="27"/>
        <v>38011: Police responding to a call about a disruptive person walking in a neighborhood encountered East, who fled on foot then into a house. He was found with a knife in each hand, and reportedly lunged at officers. He was fatally shot. http://www.msnewsnow.com/story/1617441/man-with-knife-shot-and-killed-by-police</v>
      </c>
      <c r="V1780" s="109"/>
      <c r="W1780" s="109">
        <v>2791.1</v>
      </c>
      <c r="X1780" s="109"/>
      <c r="Y1780" s="109"/>
      <c r="Z1780" s="109"/>
      <c r="AA1780" s="109"/>
      <c r="AB1780" s="109"/>
      <c r="AC1780" s="113"/>
      <c r="AD1780" s="29"/>
      <c r="AE1780" s="29"/>
      <c r="AF1780" s="29"/>
      <c r="AG1780" s="65"/>
    </row>
    <row r="1781" spans="1:33" ht="12">
      <c r="A1781" s="30">
        <v>41944</v>
      </c>
      <c r="B1781" s="109" t="s">
        <v>11613</v>
      </c>
      <c r="C1781" s="121">
        <v>28</v>
      </c>
      <c r="D1781" s="109" t="s">
        <v>23</v>
      </c>
      <c r="E1781" s="109" t="s">
        <v>82</v>
      </c>
      <c r="F1781" s="109"/>
      <c r="G1781" s="42">
        <v>40584</v>
      </c>
      <c r="H1781" s="109" t="s">
        <v>11614</v>
      </c>
      <c r="I1781" s="109" t="s">
        <v>5220</v>
      </c>
      <c r="J1781" s="109" t="s">
        <v>28</v>
      </c>
      <c r="K1781" s="98" t="s">
        <v>11615</v>
      </c>
      <c r="L1781" s="109" t="s">
        <v>30</v>
      </c>
      <c r="M1781" s="109" t="s">
        <v>5222</v>
      </c>
      <c r="N1781" s="109" t="s">
        <v>32</v>
      </c>
      <c r="O1781" s="109" t="s">
        <v>11616</v>
      </c>
      <c r="P1781" s="109" t="s">
        <v>58</v>
      </c>
      <c r="Q1781" s="109" t="s">
        <v>11617</v>
      </c>
      <c r="R1781" s="109" t="s">
        <v>80</v>
      </c>
      <c r="S1781" s="122" t="s">
        <v>5119</v>
      </c>
      <c r="T1781" s="31"/>
      <c r="U1781" s="109" t="str">
        <f t="shared" si="27"/>
        <v>40584: McNeil and a passenger were stopped near midnight leaving the Take One Lounge. Officers did a traffic stop as part of a sting involving the club, thought they perceived McNeil reaching for a weapon, and fatally shot him three times. http://blogs.miaminewtimes.com/riptide/2014/09/miami_cop_who_killed_unarmed_man_at_traffic_stop_will_get_71k_in_backpay_af.php</v>
      </c>
      <c r="V1781" s="109"/>
      <c r="W1781" s="109">
        <v>2792.1</v>
      </c>
      <c r="X1781" s="109"/>
      <c r="Y1781" s="109"/>
      <c r="Z1781" s="109"/>
      <c r="AA1781" s="109"/>
      <c r="AB1781" s="109"/>
      <c r="AC1781" s="113"/>
      <c r="AD1781" s="29"/>
      <c r="AE1781" s="29"/>
      <c r="AF1781" s="29"/>
      <c r="AG1781" s="65"/>
    </row>
    <row r="1782" spans="1:33" ht="12">
      <c r="A1782" s="30">
        <v>41944</v>
      </c>
      <c r="B1782" s="109" t="s">
        <v>11618</v>
      </c>
      <c r="C1782" s="121">
        <v>38</v>
      </c>
      <c r="D1782" s="109" t="s">
        <v>23</v>
      </c>
      <c r="E1782" s="109" t="s">
        <v>40</v>
      </c>
      <c r="F1782" s="109" t="s">
        <v>11619</v>
      </c>
      <c r="G1782" s="42">
        <v>37919</v>
      </c>
      <c r="H1782" s="109" t="s">
        <v>11620</v>
      </c>
      <c r="I1782" s="109" t="s">
        <v>2164</v>
      </c>
      <c r="J1782" s="109" t="s">
        <v>124</v>
      </c>
      <c r="K1782" s="98" t="s">
        <v>2165</v>
      </c>
      <c r="L1782" s="109" t="s">
        <v>126</v>
      </c>
      <c r="M1782" s="109" t="s">
        <v>2166</v>
      </c>
      <c r="N1782" s="109" t="s">
        <v>32</v>
      </c>
      <c r="O1782" s="109" t="s">
        <v>11621</v>
      </c>
      <c r="P1782" s="109" t="s">
        <v>760</v>
      </c>
      <c r="Q1782" s="109" t="s">
        <v>11622</v>
      </c>
      <c r="R1782" s="109" t="s">
        <v>80</v>
      </c>
      <c r="S1782" s="122" t="s">
        <v>5119</v>
      </c>
      <c r="T1782" s="31"/>
      <c r="U1782" s="109" t="str">
        <f t="shared" si="27"/>
        <v>37919: Police responded to an apartment complex on reports of a man kicking cars and flourishing a machete. Robison is said to have confronted officers at his front door in a threatening way. He was shot to death. http://www.seattlepi.com/local/article/Man-shot-and-killed-by-police-is-identified-1128127.php</v>
      </c>
      <c r="V1782" s="109"/>
      <c r="W1782" s="109">
        <v>2793.1</v>
      </c>
      <c r="X1782" s="109"/>
      <c r="Y1782" s="109"/>
      <c r="Z1782" s="109"/>
      <c r="AA1782" s="109"/>
      <c r="AB1782" s="109"/>
      <c r="AC1782" s="113"/>
      <c r="AD1782" s="29"/>
      <c r="AE1782" s="29"/>
      <c r="AF1782" s="29"/>
      <c r="AG1782" s="65"/>
    </row>
    <row r="1783" spans="1:33" ht="12">
      <c r="A1783" s="30">
        <v>41944</v>
      </c>
      <c r="B1783" s="109" t="s">
        <v>11623</v>
      </c>
      <c r="C1783" s="121">
        <v>26</v>
      </c>
      <c r="D1783" s="109" t="s">
        <v>23</v>
      </c>
      <c r="E1783" s="109" t="s">
        <v>40</v>
      </c>
      <c r="F1783" s="109" t="s">
        <v>11624</v>
      </c>
      <c r="G1783" s="42">
        <v>41849</v>
      </c>
      <c r="H1783" s="109" t="s">
        <v>11625</v>
      </c>
      <c r="I1783" s="109" t="s">
        <v>11626</v>
      </c>
      <c r="J1783" s="109" t="s">
        <v>471</v>
      </c>
      <c r="K1783" s="98" t="s">
        <v>11627</v>
      </c>
      <c r="L1783" s="109" t="s">
        <v>11628</v>
      </c>
      <c r="M1783" s="109" t="s">
        <v>11629</v>
      </c>
      <c r="N1783" s="109" t="s">
        <v>32</v>
      </c>
      <c r="O1783" s="109" t="s">
        <v>11630</v>
      </c>
      <c r="P1783" s="109" t="s">
        <v>760</v>
      </c>
      <c r="Q1783" s="109" t="s">
        <v>11631</v>
      </c>
      <c r="R1783" s="109" t="s">
        <v>80</v>
      </c>
      <c r="S1783" s="122" t="s">
        <v>5119</v>
      </c>
      <c r="T1783" s="31"/>
      <c r="U1783" s="109" t="str">
        <f t="shared" si="27"/>
        <v>41849: 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 http://www.ktvq.com/news/officials-release-name-of-wyoming-man-killed-by-federal-police-officer/</v>
      </c>
      <c r="V1783" s="109"/>
      <c r="W1783" s="109">
        <v>2794.1</v>
      </c>
      <c r="X1783" s="109"/>
      <c r="Y1783" s="109"/>
      <c r="Z1783" s="109"/>
      <c r="AA1783" s="109"/>
      <c r="AB1783" s="109"/>
      <c r="AC1783" s="113"/>
      <c r="AD1783" s="29"/>
      <c r="AE1783" s="29"/>
      <c r="AF1783" s="29"/>
      <c r="AG1783" s="65"/>
    </row>
    <row r="1784" spans="1:33" ht="12">
      <c r="A1784" s="30">
        <v>41945</v>
      </c>
      <c r="B1784" s="109" t="s">
        <v>11632</v>
      </c>
      <c r="C1784" s="121">
        <v>26</v>
      </c>
      <c r="D1784" s="109" t="s">
        <v>23</v>
      </c>
      <c r="E1784" s="109" t="s">
        <v>40</v>
      </c>
      <c r="F1784" s="109" t="s">
        <v>11633</v>
      </c>
      <c r="G1784" s="42">
        <v>39236</v>
      </c>
      <c r="H1784" s="109" t="s">
        <v>11634</v>
      </c>
      <c r="I1784" s="109" t="s">
        <v>11635</v>
      </c>
      <c r="J1784" s="109" t="s">
        <v>213</v>
      </c>
      <c r="K1784" s="98" t="s">
        <v>11636</v>
      </c>
      <c r="L1784" s="109" t="s">
        <v>11637</v>
      </c>
      <c r="M1784" s="109" t="s">
        <v>11638</v>
      </c>
      <c r="N1784" s="109" t="s">
        <v>32</v>
      </c>
      <c r="O1784" s="109" t="s">
        <v>11639</v>
      </c>
      <c r="P1784" s="109" t="s">
        <v>760</v>
      </c>
      <c r="Q1784" s="109" t="s">
        <v>11640</v>
      </c>
      <c r="R1784" s="109" t="s">
        <v>100</v>
      </c>
      <c r="S1784" s="122" t="s">
        <v>11641</v>
      </c>
      <c r="T1784" s="31"/>
      <c r="U1784" s="109" t="str">
        <f t="shared" si="27"/>
        <v>39236: Sheriff Jason Smith responded to reports that Christopher Miller of College Station was walking down the road unclothed. Smith told Miller, 26, to lie on the ground. Miller initially complied, but later officials say he jumped up and started yelling. Miller quickly advanced toward Smith and when Miller refused to back down, Smith fired three shots hitting Miller twice in the chest. http://www.kbtx.com/home/headlines/7829647.html?device=tablet&amp;c=y</v>
      </c>
      <c r="V1784" s="109"/>
      <c r="W1784" s="109">
        <v>2795.1</v>
      </c>
      <c r="X1784" s="109"/>
      <c r="Y1784" s="109"/>
      <c r="Z1784" s="109"/>
      <c r="AA1784" s="109"/>
      <c r="AB1784" s="109"/>
      <c r="AC1784" s="113"/>
      <c r="AD1784" s="29"/>
      <c r="AE1784" s="29"/>
      <c r="AF1784" s="29"/>
      <c r="AG1784" s="65"/>
    </row>
    <row r="1785" spans="1:33" ht="12">
      <c r="A1785" s="30">
        <v>41945</v>
      </c>
      <c r="B1785" s="109" t="s">
        <v>11642</v>
      </c>
      <c r="C1785" s="121">
        <v>38</v>
      </c>
      <c r="D1785" s="109" t="s">
        <v>23</v>
      </c>
      <c r="E1785" s="109" t="s">
        <v>24</v>
      </c>
      <c r="F1785" s="109" t="s">
        <v>11643</v>
      </c>
      <c r="G1785" s="42">
        <v>38991</v>
      </c>
      <c r="H1785" s="109" t="s">
        <v>11644</v>
      </c>
      <c r="I1785" s="109" t="s">
        <v>11645</v>
      </c>
      <c r="J1785" s="109" t="s">
        <v>2539</v>
      </c>
      <c r="K1785" s="98" t="s">
        <v>11646</v>
      </c>
      <c r="L1785" s="109" t="s">
        <v>10347</v>
      </c>
      <c r="M1785" s="109" t="s">
        <v>11647</v>
      </c>
      <c r="N1785" s="109" t="s">
        <v>262</v>
      </c>
      <c r="O1785" s="109" t="s">
        <v>11648</v>
      </c>
      <c r="P1785" s="109" t="s">
        <v>58</v>
      </c>
      <c r="Q1785" s="109" t="s">
        <v>11649</v>
      </c>
      <c r="R1785" s="109" t="s">
        <v>219</v>
      </c>
      <c r="S1785" s="122" t="s">
        <v>5119</v>
      </c>
      <c r="T1785" s="31"/>
      <c r="U1785" s="109" t="str">
        <f t="shared" si="27"/>
        <v>38991: Weighing 240 pounds and under the influence of cocaine, Black was found by police acting irrationally, stripping, and chewing on his driver's license. Pepper spray and ten jolts from a Taser appeared to have no effect on him. Ultimately Black was wrestled to the ground by four officers and stopped breathing shortly afterward. http://www.postandcourier.com/article/20100707/PC1602/307079966</v>
      </c>
      <c r="V1785" s="109"/>
      <c r="W1785" s="109">
        <v>2796.1</v>
      </c>
      <c r="X1785" s="109"/>
      <c r="Y1785" s="109"/>
      <c r="Z1785" s="109"/>
      <c r="AA1785" s="109"/>
      <c r="AB1785" s="109"/>
      <c r="AC1785" s="113"/>
      <c r="AD1785" s="29"/>
      <c r="AE1785" s="29"/>
      <c r="AF1785" s="29"/>
      <c r="AG1785" s="65"/>
    </row>
    <row r="1786" spans="1:33" ht="12">
      <c r="A1786" s="30">
        <v>41945</v>
      </c>
      <c r="B1786" s="109" t="s">
        <v>11650</v>
      </c>
      <c r="C1786" s="121">
        <v>16</v>
      </c>
      <c r="D1786" s="109" t="s">
        <v>23</v>
      </c>
      <c r="E1786" s="109" t="s">
        <v>40</v>
      </c>
      <c r="F1786" s="109" t="s">
        <v>11651</v>
      </c>
      <c r="G1786" s="42">
        <v>41299</v>
      </c>
      <c r="H1786" s="109" t="s">
        <v>11652</v>
      </c>
      <c r="I1786" s="109" t="s">
        <v>10657</v>
      </c>
      <c r="J1786" s="109" t="s">
        <v>124</v>
      </c>
      <c r="K1786" s="98" t="s">
        <v>11653</v>
      </c>
      <c r="L1786" s="109" t="s">
        <v>55</v>
      </c>
      <c r="M1786" s="109" t="s">
        <v>10659</v>
      </c>
      <c r="N1786" s="109" t="s">
        <v>32</v>
      </c>
      <c r="O1786" s="109" t="s">
        <v>11654</v>
      </c>
      <c r="P1786" s="109" t="s">
        <v>58</v>
      </c>
      <c r="Q1786" s="109" t="s">
        <v>11655</v>
      </c>
      <c r="R1786" s="109" t="s">
        <v>80</v>
      </c>
      <c r="S1786" s="122" t="s">
        <v>5119</v>
      </c>
      <c r="T1786" s="31"/>
      <c r="U1786" s="109" t="str">
        <f t="shared" si="27"/>
        <v>41299: 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 http://www.cityofvancouver.us/police/page/county-prosecutor-review-officer-involved-shooting-concluded-0</v>
      </c>
      <c r="V1786" s="109"/>
      <c r="W1786" s="109">
        <v>2797.1</v>
      </c>
      <c r="X1786" s="109"/>
      <c r="Y1786" s="109"/>
      <c r="Z1786" s="109"/>
      <c r="AA1786" s="109"/>
      <c r="AB1786" s="109"/>
      <c r="AC1786" s="113"/>
      <c r="AD1786" s="29"/>
      <c r="AE1786" s="29"/>
      <c r="AF1786" s="29"/>
      <c r="AG1786" s="65"/>
    </row>
    <row r="1787" spans="1:33" ht="12">
      <c r="A1787" s="30">
        <v>41945</v>
      </c>
      <c r="B1787" s="109" t="s">
        <v>11656</v>
      </c>
      <c r="C1787" s="121">
        <v>55</v>
      </c>
      <c r="D1787" s="109" t="s">
        <v>23</v>
      </c>
      <c r="E1787" s="109" t="s">
        <v>82</v>
      </c>
      <c r="F1787" s="109"/>
      <c r="G1787" s="42">
        <v>41463</v>
      </c>
      <c r="H1787" s="109" t="s">
        <v>11657</v>
      </c>
      <c r="I1787" s="109" t="s">
        <v>11658</v>
      </c>
      <c r="J1787" s="109" t="s">
        <v>143</v>
      </c>
      <c r="K1787" s="98" t="s">
        <v>11659</v>
      </c>
      <c r="L1787" s="109" t="s">
        <v>11660</v>
      </c>
      <c r="M1787" s="109" t="s">
        <v>8234</v>
      </c>
      <c r="N1787" s="109" t="s">
        <v>32</v>
      </c>
      <c r="O1787" s="109" t="s">
        <v>11661</v>
      </c>
      <c r="P1787" s="109" t="s">
        <v>58</v>
      </c>
      <c r="Q1787" s="109" t="s">
        <v>11662</v>
      </c>
      <c r="R1787" s="109" t="s">
        <v>80</v>
      </c>
      <c r="S1787" s="122" t="s">
        <v>5119</v>
      </c>
      <c r="T1787" s="31"/>
      <c r="U1787" s="109" t="str">
        <f t="shared" si="27"/>
        <v>41463: 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 http://pittsburgh.cbslocal.com/2013/07/08/police-involved-shooting-leaves-1-man-dead/</v>
      </c>
      <c r="V1787" s="109"/>
      <c r="W1787" s="109">
        <v>2799.1</v>
      </c>
      <c r="X1787" s="109"/>
      <c r="Y1787" s="109"/>
      <c r="Z1787" s="109"/>
      <c r="AA1787" s="109"/>
      <c r="AB1787" s="109"/>
      <c r="AC1787" s="113"/>
      <c r="AD1787" s="29"/>
      <c r="AE1787" s="29"/>
      <c r="AF1787" s="29"/>
      <c r="AG1787" s="65"/>
    </row>
    <row r="1788" spans="1:33" ht="12">
      <c r="A1788" s="30">
        <v>41945</v>
      </c>
      <c r="B1788" s="109" t="s">
        <v>11663</v>
      </c>
      <c r="C1788" s="121">
        <v>39</v>
      </c>
      <c r="D1788" s="109" t="s">
        <v>23</v>
      </c>
      <c r="E1788" s="109" t="s">
        <v>82</v>
      </c>
      <c r="F1788" s="109"/>
      <c r="G1788" s="42">
        <v>39054</v>
      </c>
      <c r="H1788" s="109" t="s">
        <v>11664</v>
      </c>
      <c r="I1788" s="109" t="s">
        <v>1303</v>
      </c>
      <c r="J1788" s="109" t="s">
        <v>1304</v>
      </c>
      <c r="K1788" s="98" t="s">
        <v>11665</v>
      </c>
      <c r="L1788" s="109" t="s">
        <v>1306</v>
      </c>
      <c r="M1788" s="109" t="s">
        <v>1307</v>
      </c>
      <c r="N1788" s="109" t="s">
        <v>262</v>
      </c>
      <c r="O1788" s="109" t="s">
        <v>11666</v>
      </c>
      <c r="P1788" s="109" t="s">
        <v>58</v>
      </c>
      <c r="Q1788" s="109" t="s">
        <v>11667</v>
      </c>
      <c r="R1788" s="109" t="s">
        <v>100</v>
      </c>
      <c r="S1788" s="122" t="s">
        <v>5119</v>
      </c>
      <c r="T1788" s="31"/>
      <c r="U1788" s="109" t="str">
        <f t="shared" si="27"/>
        <v>39054: Parks, with a history of schizophrenia and heart disease, was acting strangely and reportedly threatening other patrons with a cane in the bar of a downtown hotel. Responding police wrestled him and tasered him as many as 10 times. After Parks' death police refused to release any details about the incident to the family. http://www.dispatch.com/content/stories/local/2008/01/06/tased.ART_ART_01-06-08_B1_JU8VORP.html</v>
      </c>
      <c r="V1788" s="109"/>
      <c r="W1788" s="109">
        <v>2800.1</v>
      </c>
      <c r="X1788" s="109"/>
      <c r="Y1788" s="109"/>
      <c r="Z1788" s="109"/>
      <c r="AA1788" s="109"/>
      <c r="AB1788" s="109"/>
      <c r="AC1788" s="113"/>
      <c r="AD1788" s="29"/>
      <c r="AE1788" s="29"/>
      <c r="AF1788" s="29"/>
      <c r="AG1788" s="65"/>
    </row>
    <row r="1789" spans="1:33" ht="12">
      <c r="A1789" s="30">
        <v>41945</v>
      </c>
      <c r="B1789" s="109" t="s">
        <v>11668</v>
      </c>
      <c r="C1789" s="121">
        <v>15</v>
      </c>
      <c r="D1789" s="109" t="s">
        <v>23</v>
      </c>
      <c r="E1789" s="109" t="s">
        <v>40</v>
      </c>
      <c r="F1789" s="109" t="s">
        <v>11669</v>
      </c>
      <c r="G1789" s="42">
        <v>39894</v>
      </c>
      <c r="H1789" s="109" t="s">
        <v>11670</v>
      </c>
      <c r="I1789" s="109" t="s">
        <v>11671</v>
      </c>
      <c r="J1789" s="109" t="s">
        <v>1103</v>
      </c>
      <c r="K1789" s="98" t="s">
        <v>11672</v>
      </c>
      <c r="L1789" s="109" t="s">
        <v>11673</v>
      </c>
      <c r="M1789" s="109" t="s">
        <v>11674</v>
      </c>
      <c r="N1789" s="109" t="s">
        <v>262</v>
      </c>
      <c r="O1789" s="109" t="s">
        <v>11675</v>
      </c>
      <c r="P1789" s="109" t="s">
        <v>760</v>
      </c>
      <c r="Q1789" s="109" t="s">
        <v>11676</v>
      </c>
      <c r="R1789" s="109" t="s">
        <v>80</v>
      </c>
      <c r="S1789" s="122" t="s">
        <v>5119</v>
      </c>
      <c r="T1789" s="31"/>
      <c r="U1789" s="109" t="str">
        <f t="shared" si="27"/>
        <v>39894: Within hours of his 16th birthday local police were called to the home of an Elder family friend, where Elder had been drinking alcohol and fighting with other people in the apartment. Three officers subdued and tasered the 150-pound boy. He immediately vomited and stopped breathing soon after. Police and witness disagreed about whether he was cuffed and down when tasered. http://www.mlive.com/news/bay-city/index.ssf/2009/03/family_of_bay_city_teen_killed.html</v>
      </c>
      <c r="V1789" s="109"/>
      <c r="W1789" s="109">
        <v>2801.1</v>
      </c>
      <c r="X1789" s="109"/>
      <c r="Y1789" s="109"/>
      <c r="Z1789" s="109"/>
      <c r="AA1789" s="109"/>
      <c r="AB1789" s="109"/>
      <c r="AC1789" s="113"/>
      <c r="AD1789" s="29"/>
      <c r="AE1789" s="29"/>
      <c r="AF1789" s="29"/>
      <c r="AG1789" s="65"/>
    </row>
    <row r="1790" spans="1:33" ht="12">
      <c r="A1790" s="30">
        <v>41945</v>
      </c>
      <c r="B1790" s="109" t="s">
        <v>11677</v>
      </c>
      <c r="C1790" s="121">
        <v>20</v>
      </c>
      <c r="D1790" s="109" t="s">
        <v>23</v>
      </c>
      <c r="E1790" s="109" t="s">
        <v>40</v>
      </c>
      <c r="F1790" s="109" t="s">
        <v>11678</v>
      </c>
      <c r="G1790" s="42">
        <v>40913</v>
      </c>
      <c r="H1790" s="109" t="s">
        <v>11679</v>
      </c>
      <c r="I1790" s="109" t="s">
        <v>11680</v>
      </c>
      <c r="J1790" s="109" t="s">
        <v>2035</v>
      </c>
      <c r="K1790" s="98" t="s">
        <v>11681</v>
      </c>
      <c r="L1790" s="109" t="s">
        <v>165</v>
      </c>
      <c r="M1790" s="109" t="s">
        <v>11682</v>
      </c>
      <c r="N1790" s="109" t="s">
        <v>32</v>
      </c>
      <c r="O1790" s="109" t="s">
        <v>11683</v>
      </c>
      <c r="P1790" s="109" t="s">
        <v>58</v>
      </c>
      <c r="Q1790" s="109" t="s">
        <v>11684</v>
      </c>
      <c r="R1790" s="109" t="s">
        <v>80</v>
      </c>
      <c r="S1790" s="122" t="s">
        <v>5119</v>
      </c>
      <c r="T1790" s="31"/>
      <c r="U1790" s="109" t="str">
        <f t="shared" si="27"/>
        <v>40913: Federal Marshals attempted to apprehend Georgeson on a federal probation violation in the parking lot of a grocery store. Three agents approached Georgeson's SUV, which he first threw into reverse and then tried to run them down and escape. They fired 20 rounds into the car, fatally striking him. http://www.deseretnews.com/article/700213096/Man-shot-by-marshals-sought-for-drug-treatment.html</v>
      </c>
      <c r="V1790" s="109"/>
      <c r="W1790" s="109">
        <v>2802.1</v>
      </c>
      <c r="X1790" s="109"/>
      <c r="Y1790" s="109"/>
      <c r="Z1790" s="109"/>
      <c r="AA1790" s="109"/>
      <c r="AB1790" s="109"/>
      <c r="AC1790" s="113"/>
      <c r="AD1790" s="29"/>
      <c r="AE1790" s="29"/>
      <c r="AF1790" s="29"/>
      <c r="AG1790" s="65"/>
    </row>
    <row r="1791" spans="1:33" ht="12">
      <c r="A1791" s="30">
        <v>41945</v>
      </c>
      <c r="B1791" s="109" t="s">
        <v>11685</v>
      </c>
      <c r="C1791" s="121">
        <v>44</v>
      </c>
      <c r="D1791" s="109" t="s">
        <v>23</v>
      </c>
      <c r="E1791" s="109" t="s">
        <v>40</v>
      </c>
      <c r="F1791" s="109" t="s">
        <v>11686</v>
      </c>
      <c r="G1791" s="42">
        <v>41072</v>
      </c>
      <c r="H1791" s="109" t="s">
        <v>11687</v>
      </c>
      <c r="I1791" s="109" t="s">
        <v>11688</v>
      </c>
      <c r="J1791" s="109" t="s">
        <v>2035</v>
      </c>
      <c r="K1791" s="98" t="s">
        <v>11689</v>
      </c>
      <c r="L1791" s="109" t="s">
        <v>165</v>
      </c>
      <c r="M1791" s="109" t="s">
        <v>11690</v>
      </c>
      <c r="N1791" s="109" t="s">
        <v>262</v>
      </c>
      <c r="O1791" s="109" t="s">
        <v>11691</v>
      </c>
      <c r="P1791" s="109" t="s">
        <v>760</v>
      </c>
      <c r="Q1791" s="109" t="s">
        <v>11692</v>
      </c>
      <c r="R1791" s="109" t="s">
        <v>80</v>
      </c>
      <c r="S1791" s="122" t="s">
        <v>5119</v>
      </c>
      <c r="T1791" s="31"/>
      <c r="U1791" s="109" t="str">
        <f t="shared" si="27"/>
        <v>41072: Army veteran of Kosovo and Afghanistan Chappell began acting erratically at home, attributed by family members to PTSD. A police visit to take him to a hospital developed into a confrontation, Chappell was tasered, and died in an ambulance. His mother called the police version of events "fabricated and corrupt". http://www.mailtribune.com/article/20120615/News/206150319</v>
      </c>
      <c r="V1791" s="109"/>
      <c r="W1791" s="109">
        <v>2803.1</v>
      </c>
      <c r="X1791" s="109"/>
      <c r="Y1791" s="109"/>
      <c r="Z1791" s="109"/>
      <c r="AA1791" s="109"/>
      <c r="AB1791" s="109"/>
      <c r="AC1791" s="113"/>
      <c r="AD1791" s="29"/>
      <c r="AE1791" s="29"/>
      <c r="AF1791" s="29"/>
      <c r="AG1791" s="65"/>
    </row>
    <row r="1792" spans="1:33" ht="12">
      <c r="A1792" s="30">
        <v>41945</v>
      </c>
      <c r="B1792" s="109" t="s">
        <v>11693</v>
      </c>
      <c r="C1792" s="121">
        <v>52</v>
      </c>
      <c r="D1792" s="109" t="s">
        <v>23</v>
      </c>
      <c r="E1792" s="109" t="s">
        <v>82</v>
      </c>
      <c r="F1792" s="109"/>
      <c r="G1792" s="42">
        <v>40093</v>
      </c>
      <c r="H1792" s="109" t="s">
        <v>11694</v>
      </c>
      <c r="I1792" s="109" t="s">
        <v>11695</v>
      </c>
      <c r="J1792" s="109" t="s">
        <v>2035</v>
      </c>
      <c r="K1792" s="98" t="s">
        <v>11696</v>
      </c>
      <c r="L1792" s="109" t="s">
        <v>11697</v>
      </c>
      <c r="M1792" s="109" t="s">
        <v>11698</v>
      </c>
      <c r="N1792" s="109" t="s">
        <v>32</v>
      </c>
      <c r="O1792" s="109" t="s">
        <v>11699</v>
      </c>
      <c r="P1792" s="109" t="s">
        <v>58</v>
      </c>
      <c r="Q1792" s="109" t="s">
        <v>11700</v>
      </c>
      <c r="R1792" s="109" t="s">
        <v>80</v>
      </c>
      <c r="S1792" s="122" t="s">
        <v>5119</v>
      </c>
      <c r="T1792" s="31"/>
      <c r="U1792" s="109" t="str">
        <f t="shared" si="27"/>
        <v>40093: Camper and hunter Bass smilingly threatened three Forest Service employees with a handgun, seated in a lawn chair, reciting Bible verses, and waved in a friendly way as they backed off. When five county deputies returned to investigate, Bass smiled, waved them in with his left hand lodged down in his jacket, then pulled a handgun with his right hand. He was fatally shot. http://www.oregonlive.com/news/index.ssf/2009/10/grand_jury_fatal_officer-invol.html</v>
      </c>
      <c r="V1792" s="109"/>
      <c r="W1792" s="109">
        <v>2804.1</v>
      </c>
      <c r="X1792" s="109"/>
      <c r="Y1792" s="109"/>
      <c r="Z1792" s="109"/>
      <c r="AA1792" s="109"/>
      <c r="AB1792" s="109"/>
      <c r="AC1792" s="113"/>
      <c r="AD1792" s="29"/>
      <c r="AE1792" s="29"/>
      <c r="AF1792" s="29"/>
      <c r="AG1792" s="65"/>
    </row>
    <row r="1793" spans="1:33" ht="12">
      <c r="A1793" s="30">
        <v>41946</v>
      </c>
      <c r="B1793" s="109" t="s">
        <v>11701</v>
      </c>
      <c r="C1793" s="121">
        <v>32</v>
      </c>
      <c r="D1793" s="109" t="s">
        <v>23</v>
      </c>
      <c r="E1793" s="109" t="s">
        <v>40</v>
      </c>
      <c r="F1793" s="109" t="s">
        <v>11702</v>
      </c>
      <c r="G1793" s="42">
        <v>41810</v>
      </c>
      <c r="H1793" s="109" t="s">
        <v>11703</v>
      </c>
      <c r="I1793" s="109" t="s">
        <v>11704</v>
      </c>
      <c r="J1793" s="109" t="s">
        <v>6027</v>
      </c>
      <c r="K1793" s="98" t="s">
        <v>11705</v>
      </c>
      <c r="L1793" s="109" t="s">
        <v>11706</v>
      </c>
      <c r="M1793" s="109" t="s">
        <v>11707</v>
      </c>
      <c r="N1793" s="109" t="s">
        <v>32</v>
      </c>
      <c r="O1793" s="109" t="s">
        <v>11708</v>
      </c>
      <c r="P1793" s="109" t="s">
        <v>58</v>
      </c>
      <c r="Q1793" s="109" t="s">
        <v>11709</v>
      </c>
      <c r="R1793" s="109" t="s">
        <v>80</v>
      </c>
      <c r="S1793" s="122" t="s">
        <v>5792</v>
      </c>
      <c r="T1793" s="31"/>
      <c r="U1793" s="109" t="str">
        <f t="shared" si="27"/>
        <v>41810: 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 http://www.omaha.com/news/metro/columbus-nebraska-man-fatally-shot-by-police-had-crime-in/article_9d98d163-6560-5983-982b-6fdcc0bc7865.html</v>
      </c>
      <c r="V1793" s="109"/>
      <c r="W1793" s="109">
        <v>2805.1</v>
      </c>
      <c r="X1793" s="109"/>
      <c r="Y1793" s="109"/>
      <c r="Z1793" s="109"/>
      <c r="AA1793" s="109"/>
      <c r="AB1793" s="109"/>
      <c r="AC1793" s="113"/>
      <c r="AD1793" s="29"/>
      <c r="AE1793" s="29"/>
      <c r="AF1793" s="29"/>
      <c r="AG1793" s="65"/>
    </row>
    <row r="1794" spans="1:33" ht="12">
      <c r="A1794" s="30">
        <v>41946</v>
      </c>
      <c r="B1794" s="109" t="s">
        <v>11710</v>
      </c>
      <c r="C1794" s="121">
        <v>54</v>
      </c>
      <c r="D1794" s="109" t="s">
        <v>23</v>
      </c>
      <c r="E1794" s="109" t="s">
        <v>40</v>
      </c>
      <c r="F1794" s="109"/>
      <c r="G1794" s="42">
        <v>41811</v>
      </c>
      <c r="H1794" s="109" t="s">
        <v>11711</v>
      </c>
      <c r="I1794" s="109" t="s">
        <v>11712</v>
      </c>
      <c r="J1794" s="109" t="s">
        <v>1103</v>
      </c>
      <c r="K1794" s="98" t="s">
        <v>11713</v>
      </c>
      <c r="L1794" s="109" t="s">
        <v>9230</v>
      </c>
      <c r="M1794" s="109" t="s">
        <v>11714</v>
      </c>
      <c r="N1794" s="109" t="s">
        <v>32</v>
      </c>
      <c r="O1794" s="109" t="s">
        <v>11715</v>
      </c>
      <c r="P1794" s="109" t="s">
        <v>323</v>
      </c>
      <c r="Q1794" s="109" t="s">
        <v>11716</v>
      </c>
      <c r="R1794" s="109" t="s">
        <v>80</v>
      </c>
      <c r="S1794" s="122" t="s">
        <v>5792</v>
      </c>
      <c r="T1794" s="31"/>
      <c r="U1794" s="109" t="str">
        <f t="shared" ref="U1794:U1857" si="28">CONCATENATE(G1794, ": ", O1794, " ", Q1794)</f>
        <v>41811: 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 http://www.macombdaily.com/general-news/20140621/update-man-shot-by-sterling-heights-police-assaulted-wife-carried-rifle-chief-says</v>
      </c>
      <c r="V1794" s="109"/>
      <c r="W1794" s="109">
        <v>2806.1</v>
      </c>
      <c r="X1794" s="109"/>
      <c r="Y1794" s="109"/>
      <c r="Z1794" s="109"/>
      <c r="AA1794" s="109"/>
      <c r="AB1794" s="109"/>
      <c r="AC1794" s="113"/>
      <c r="AD1794" s="29"/>
      <c r="AE1794" s="29"/>
      <c r="AF1794" s="29"/>
      <c r="AG1794" s="65"/>
    </row>
    <row r="1795" spans="1:33" ht="12">
      <c r="A1795" s="30">
        <v>41946</v>
      </c>
      <c r="B1795" s="109" t="s">
        <v>11717</v>
      </c>
      <c r="C1795" s="121">
        <v>34</v>
      </c>
      <c r="D1795" s="109" t="s">
        <v>23</v>
      </c>
      <c r="E1795" s="109" t="s">
        <v>82</v>
      </c>
      <c r="F1795" s="109"/>
      <c r="G1795" s="42">
        <v>41816</v>
      </c>
      <c r="H1795" s="109" t="s">
        <v>11718</v>
      </c>
      <c r="I1795" s="109" t="s">
        <v>1629</v>
      </c>
      <c r="J1795" s="109" t="s">
        <v>74</v>
      </c>
      <c r="K1795" s="98" t="s">
        <v>11719</v>
      </c>
      <c r="L1795" s="109" t="s">
        <v>498</v>
      </c>
      <c r="M1795" s="109" t="s">
        <v>1845</v>
      </c>
      <c r="N1795" s="109" t="s">
        <v>32</v>
      </c>
      <c r="O1795" s="109" t="s">
        <v>11720</v>
      </c>
      <c r="P1795" s="109" t="s">
        <v>760</v>
      </c>
      <c r="Q1795" s="109" t="s">
        <v>11721</v>
      </c>
      <c r="R1795" s="109" t="s">
        <v>36</v>
      </c>
      <c r="S1795" s="122" t="s">
        <v>11722</v>
      </c>
      <c r="T1795" s="31"/>
      <c r="U1795" s="109" t="str">
        <f t="shared" si="28"/>
        <v>41816: 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 http://www.masslive.com/news/index.ssf/2014/06/springfield_police_fatally_sho.html</v>
      </c>
      <c r="V1795" s="109"/>
      <c r="W1795" s="109">
        <v>2807.1</v>
      </c>
      <c r="X1795" s="109"/>
      <c r="Y1795" s="109"/>
      <c r="Z1795" s="109"/>
      <c r="AA1795" s="109"/>
      <c r="AB1795" s="109"/>
      <c r="AC1795" s="113"/>
      <c r="AD1795" s="29"/>
      <c r="AE1795" s="29"/>
      <c r="AF1795" s="29"/>
      <c r="AG1795" s="65"/>
    </row>
    <row r="1796" spans="1:33" ht="12">
      <c r="A1796" s="30">
        <v>41946</v>
      </c>
      <c r="B1796" s="109" t="s">
        <v>11723</v>
      </c>
      <c r="C1796" s="121">
        <v>26</v>
      </c>
      <c r="D1796" s="109" t="s">
        <v>23</v>
      </c>
      <c r="E1796" s="109" t="s">
        <v>40</v>
      </c>
      <c r="F1796" s="109"/>
      <c r="G1796" s="42">
        <v>41335</v>
      </c>
      <c r="H1796" s="109" t="s">
        <v>11724</v>
      </c>
      <c r="I1796" s="109" t="s">
        <v>11725</v>
      </c>
      <c r="J1796" s="109" t="s">
        <v>124</v>
      </c>
      <c r="K1796" s="98" t="s">
        <v>11726</v>
      </c>
      <c r="L1796" s="109" t="s">
        <v>2495</v>
      </c>
      <c r="M1796" s="109" t="s">
        <v>11727</v>
      </c>
      <c r="N1796" s="109" t="s">
        <v>32</v>
      </c>
      <c r="O1796" s="109" t="s">
        <v>11728</v>
      </c>
      <c r="P1796" s="109" t="s">
        <v>58</v>
      </c>
      <c r="Q1796" s="109" t="s">
        <v>11729</v>
      </c>
      <c r="R1796" s="109" t="s">
        <v>80</v>
      </c>
      <c r="S1796" s="122" t="s">
        <v>5119</v>
      </c>
      <c r="T1796" s="31"/>
      <c r="U1796" s="109" t="str">
        <f t="shared" si="28"/>
        <v>41335: 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 http://www.komonews.com/news/local/Hit-and-run-suspect-killed-in-shootout-with-police-in-Kelso-194546321.html</v>
      </c>
      <c r="V1796" s="109"/>
      <c r="W1796" s="109">
        <v>2808.1</v>
      </c>
      <c r="X1796" s="109"/>
      <c r="Y1796" s="109"/>
      <c r="Z1796" s="109"/>
      <c r="AA1796" s="109"/>
      <c r="AB1796" s="109"/>
      <c r="AC1796" s="113"/>
      <c r="AD1796" s="29"/>
      <c r="AE1796" s="29"/>
      <c r="AF1796" s="29"/>
      <c r="AG1796" s="65"/>
    </row>
    <row r="1797" spans="1:33" ht="12">
      <c r="A1797" s="30">
        <v>41946</v>
      </c>
      <c r="B1797" s="109" t="s">
        <v>11730</v>
      </c>
      <c r="C1797" s="121">
        <v>20</v>
      </c>
      <c r="D1797" s="109" t="s">
        <v>23</v>
      </c>
      <c r="E1797" s="109" t="s">
        <v>1728</v>
      </c>
      <c r="F1797" s="109"/>
      <c r="G1797" s="42">
        <v>41854</v>
      </c>
      <c r="H1797" s="109" t="s">
        <v>11731</v>
      </c>
      <c r="I1797" s="109" t="s">
        <v>1730</v>
      </c>
      <c r="J1797" s="109" t="s">
        <v>1577</v>
      </c>
      <c r="K1797" s="98" t="s">
        <v>11732</v>
      </c>
      <c r="L1797" s="109" t="s">
        <v>11733</v>
      </c>
      <c r="M1797" s="109" t="s">
        <v>1733</v>
      </c>
      <c r="N1797" s="109" t="s">
        <v>32</v>
      </c>
      <c r="O1797" s="109" t="s">
        <v>11734</v>
      </c>
      <c r="P1797" s="109" t="s">
        <v>760</v>
      </c>
      <c r="Q1797" s="109" t="s">
        <v>11735</v>
      </c>
      <c r="R1797" s="109" t="s">
        <v>80</v>
      </c>
      <c r="S1797" s="122" t="s">
        <v>5119</v>
      </c>
      <c r="T1797" s="31"/>
      <c r="U1797" s="109" t="str">
        <f t="shared" si="28"/>
        <v>41854: 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 http://www.myfoxboston.com/story/26188104/police-shoot-kill-carjacking-suspect-near-frogtown</v>
      </c>
      <c r="V1797" s="109"/>
      <c r="W1797" s="109">
        <v>2809.1</v>
      </c>
      <c r="X1797" s="109"/>
      <c r="Y1797" s="109"/>
      <c r="Z1797" s="109"/>
      <c r="AA1797" s="109"/>
      <c r="AB1797" s="109"/>
      <c r="AC1797" s="113"/>
      <c r="AD1797" s="29"/>
      <c r="AE1797" s="29"/>
      <c r="AF1797" s="29"/>
      <c r="AG1797" s="65"/>
    </row>
    <row r="1798" spans="1:33" ht="12">
      <c r="A1798" s="30">
        <v>41946</v>
      </c>
      <c r="B1798" s="109" t="s">
        <v>11736</v>
      </c>
      <c r="C1798" s="121">
        <v>39</v>
      </c>
      <c r="D1798" s="109" t="s">
        <v>23</v>
      </c>
      <c r="E1798" s="109" t="s">
        <v>173</v>
      </c>
      <c r="F1798" s="109" t="s">
        <v>11737</v>
      </c>
      <c r="G1798" s="42">
        <v>40724</v>
      </c>
      <c r="H1798" s="109" t="s">
        <v>11738</v>
      </c>
      <c r="I1798" s="109" t="s">
        <v>5220</v>
      </c>
      <c r="J1798" s="109" t="s">
        <v>28</v>
      </c>
      <c r="K1798" s="98" t="s">
        <v>11739</v>
      </c>
      <c r="L1798" s="109" t="s">
        <v>30</v>
      </c>
      <c r="M1798" s="109" t="s">
        <v>11740</v>
      </c>
      <c r="N1798" s="109" t="s">
        <v>32</v>
      </c>
      <c r="O1798" s="109" t="s">
        <v>11741</v>
      </c>
      <c r="P1798" s="109" t="s">
        <v>58</v>
      </c>
      <c r="Q1798" s="109" t="s">
        <v>11742</v>
      </c>
      <c r="R1798" s="109" t="s">
        <v>80</v>
      </c>
      <c r="S1798" s="122" t="s">
        <v>5119</v>
      </c>
      <c r="T1798" s="31"/>
      <c r="U1798" s="109" t="str">
        <f t="shared" si="28"/>
        <v>40724: Four men (Betancourt-Garcia, Gonzalez-Valdez, Lemus &amp; Andrew) were shot to death in a botched drug &amp; armed home invasion sting staged by the county SWAT team. One was shot 40 times while cowering unarmed and in a fetal position. The county has paid $600K in wrongful-death settlements to date. The State Attorney's Office report pointed to "a number of unusual, counter-intuitive, suspicious and/or disturbing factors" and justified the shootings reluctantly. http://stopthedrugwar.org/chronicle/2014/sep/26/did_miami_police_wrongfully_exec</v>
      </c>
      <c r="V1798" s="109"/>
      <c r="W1798" s="109">
        <v>2810.1</v>
      </c>
      <c r="X1798" s="109"/>
      <c r="Y1798" s="109"/>
      <c r="Z1798" s="109"/>
      <c r="AA1798" s="109"/>
      <c r="AB1798" s="109"/>
      <c r="AC1798" s="113"/>
      <c r="AD1798" s="29"/>
      <c r="AE1798" s="29"/>
      <c r="AF1798" s="29"/>
      <c r="AG1798" s="65"/>
    </row>
    <row r="1799" spans="1:33" ht="12">
      <c r="A1799" s="30">
        <v>41946</v>
      </c>
      <c r="B1799" s="109" t="s">
        <v>11743</v>
      </c>
      <c r="C1799" s="121">
        <v>52</v>
      </c>
      <c r="D1799" s="109" t="s">
        <v>23</v>
      </c>
      <c r="E1799" s="109" t="s">
        <v>82</v>
      </c>
      <c r="F1799" s="109"/>
      <c r="G1799" s="42">
        <v>40724</v>
      </c>
      <c r="H1799" s="109" t="s">
        <v>11738</v>
      </c>
      <c r="I1799" s="109" t="s">
        <v>5220</v>
      </c>
      <c r="J1799" s="109" t="s">
        <v>28</v>
      </c>
      <c r="K1799" s="98" t="s">
        <v>11739</v>
      </c>
      <c r="L1799" s="109" t="s">
        <v>30</v>
      </c>
      <c r="M1799" s="109" t="s">
        <v>11740</v>
      </c>
      <c r="N1799" s="109" t="s">
        <v>32</v>
      </c>
      <c r="O1799" s="109" t="s">
        <v>11741</v>
      </c>
      <c r="P1799" s="109" t="s">
        <v>58</v>
      </c>
      <c r="Q1799" s="109" t="s">
        <v>11742</v>
      </c>
      <c r="R1799" s="109" t="s">
        <v>80</v>
      </c>
      <c r="S1799" s="122" t="s">
        <v>5119</v>
      </c>
      <c r="T1799" s="31"/>
      <c r="U1799" s="109" t="str">
        <f t="shared" si="28"/>
        <v>40724: Four men (Betancourt-Garcia, Gonzalez-Valdez, Lemus &amp; Andrew) were shot to death in a botched drug &amp; armed home invasion sting staged by the county SWAT team. One was shot 40 times while cowering unarmed and in a fetal position. The county has paid $600K in wrongful-death settlements to date. The State Attorney's Office report pointed to "a number of unusual, counter-intuitive, suspicious and/or disturbing factors" and justified the shootings reluctantly. http://stopthedrugwar.org/chronicle/2014/sep/26/did_miami_police_wrongfully_exec</v>
      </c>
      <c r="V1799" s="109"/>
      <c r="W1799" s="109">
        <v>2811.1</v>
      </c>
      <c r="X1799" s="109"/>
      <c r="Y1799" s="109"/>
      <c r="Z1799" s="109"/>
      <c r="AA1799" s="109"/>
      <c r="AB1799" s="109"/>
      <c r="AC1799" s="113"/>
      <c r="AD1799" s="29"/>
      <c r="AE1799" s="29"/>
      <c r="AF1799" s="29"/>
      <c r="AG1799" s="65"/>
    </row>
    <row r="1800" spans="1:33" ht="12">
      <c r="A1800" s="30">
        <v>41946</v>
      </c>
      <c r="B1800" s="109" t="s">
        <v>11744</v>
      </c>
      <c r="C1800" s="121">
        <v>39</v>
      </c>
      <c r="D1800" s="109" t="s">
        <v>23</v>
      </c>
      <c r="E1800" s="109" t="s">
        <v>82</v>
      </c>
      <c r="F1800" s="109"/>
      <c r="G1800" s="42">
        <v>40724</v>
      </c>
      <c r="H1800" s="109" t="s">
        <v>11738</v>
      </c>
      <c r="I1800" s="109" t="s">
        <v>5220</v>
      </c>
      <c r="J1800" s="109" t="s">
        <v>28</v>
      </c>
      <c r="K1800" s="98" t="s">
        <v>11739</v>
      </c>
      <c r="L1800" s="109" t="s">
        <v>30</v>
      </c>
      <c r="M1800" s="109" t="s">
        <v>11740</v>
      </c>
      <c r="N1800" s="109" t="s">
        <v>32</v>
      </c>
      <c r="O1800" s="109" t="s">
        <v>11741</v>
      </c>
      <c r="P1800" s="109" t="s">
        <v>58</v>
      </c>
      <c r="Q1800" s="109" t="s">
        <v>11742</v>
      </c>
      <c r="R1800" s="109" t="s">
        <v>80</v>
      </c>
      <c r="S1800" s="122" t="s">
        <v>5119</v>
      </c>
      <c r="T1800" s="31"/>
      <c r="U1800" s="109" t="str">
        <f t="shared" si="28"/>
        <v>40724: Four men (Betancourt-Garcia, Gonzalez-Valdez, Lemus &amp; Andrew) were shot to death in a botched drug &amp; armed home invasion sting staged by the county SWAT team. One was shot 40 times while cowering unarmed and in a fetal position. The county has paid $600K in wrongful-death settlements to date. The State Attorney's Office report pointed to "a number of unusual, counter-intuitive, suspicious and/or disturbing factors" and justified the shootings reluctantly. http://stopthedrugwar.org/chronicle/2014/sep/26/did_miami_police_wrongfully_exec</v>
      </c>
      <c r="V1800" s="109"/>
      <c r="W1800" s="109">
        <v>2812.1</v>
      </c>
      <c r="X1800" s="109"/>
      <c r="Y1800" s="109"/>
      <c r="Z1800" s="109"/>
      <c r="AA1800" s="109"/>
      <c r="AB1800" s="109"/>
      <c r="AC1800" s="113"/>
      <c r="AD1800" s="29"/>
      <c r="AE1800" s="29"/>
      <c r="AF1800" s="29"/>
      <c r="AG1800" s="65"/>
    </row>
    <row r="1801" spans="1:33" ht="12">
      <c r="A1801" s="30">
        <v>41946</v>
      </c>
      <c r="B1801" s="109" t="s">
        <v>11745</v>
      </c>
      <c r="C1801" s="121">
        <v>36</v>
      </c>
      <c r="D1801" s="109" t="s">
        <v>23</v>
      </c>
      <c r="E1801" s="109" t="s">
        <v>82</v>
      </c>
      <c r="F1801" s="109"/>
      <c r="G1801" s="42">
        <v>40724</v>
      </c>
      <c r="H1801" s="109" t="s">
        <v>11738</v>
      </c>
      <c r="I1801" s="109" t="s">
        <v>5220</v>
      </c>
      <c r="J1801" s="109" t="s">
        <v>28</v>
      </c>
      <c r="K1801" s="98" t="s">
        <v>11739</v>
      </c>
      <c r="L1801" s="109" t="s">
        <v>30</v>
      </c>
      <c r="M1801" s="109" t="s">
        <v>11740</v>
      </c>
      <c r="N1801" s="109" t="s">
        <v>32</v>
      </c>
      <c r="O1801" s="109" t="s">
        <v>11741</v>
      </c>
      <c r="P1801" s="109" t="s">
        <v>58</v>
      </c>
      <c r="Q1801" s="109" t="s">
        <v>11742</v>
      </c>
      <c r="R1801" s="109" t="s">
        <v>80</v>
      </c>
      <c r="S1801" s="122" t="s">
        <v>5119</v>
      </c>
      <c r="T1801" s="31"/>
      <c r="U1801" s="109" t="str">
        <f t="shared" si="28"/>
        <v>40724: Four men (Betancourt-Garcia, Gonzalez-Valdez, Lemus &amp; Andrew) were shot to death in a botched drug &amp; armed home invasion sting staged by the county SWAT team. One was shot 40 times while cowering unarmed and in a fetal position. The county has paid $600K in wrongful-death settlements to date. The State Attorney's Office report pointed to "a number of unusual, counter-intuitive, suspicious and/or disturbing factors" and justified the shootings reluctantly. http://stopthedrugwar.org/chronicle/2014/sep/26/did_miami_police_wrongfully_exec</v>
      </c>
      <c r="V1801" s="109"/>
      <c r="W1801" s="109">
        <v>2813.1</v>
      </c>
      <c r="X1801" s="109"/>
      <c r="Y1801" s="109"/>
      <c r="Z1801" s="109"/>
      <c r="AA1801" s="109"/>
      <c r="AB1801" s="109"/>
      <c r="AC1801" s="113"/>
      <c r="AD1801" s="29"/>
      <c r="AE1801" s="29"/>
      <c r="AF1801" s="29"/>
      <c r="AG1801" s="65"/>
    </row>
    <row r="1802" spans="1:33" ht="12">
      <c r="A1802" s="30">
        <v>41946</v>
      </c>
      <c r="B1802" s="109" t="s">
        <v>11746</v>
      </c>
      <c r="C1802" s="121">
        <v>42</v>
      </c>
      <c r="D1802" s="109" t="s">
        <v>23</v>
      </c>
      <c r="E1802" s="109" t="s">
        <v>24</v>
      </c>
      <c r="F1802" s="109"/>
      <c r="G1802" s="42">
        <v>36666</v>
      </c>
      <c r="H1802" s="109" t="s">
        <v>11747</v>
      </c>
      <c r="I1802" s="109" t="s">
        <v>11748</v>
      </c>
      <c r="J1802" s="109" t="s">
        <v>250</v>
      </c>
      <c r="K1802" s="98" t="s">
        <v>11749</v>
      </c>
      <c r="L1802" s="109" t="s">
        <v>9725</v>
      </c>
      <c r="M1802" s="109" t="s">
        <v>11750</v>
      </c>
      <c r="N1802" s="109" t="s">
        <v>32</v>
      </c>
      <c r="O1802" s="109" t="s">
        <v>11751</v>
      </c>
      <c r="P1802" s="109" t="s">
        <v>760</v>
      </c>
      <c r="Q1802" s="109" t="s">
        <v>11752</v>
      </c>
      <c r="R1802" s="109" t="s">
        <v>219</v>
      </c>
      <c r="S1802" s="122" t="s">
        <v>5119</v>
      </c>
      <c r="T1802" s="31"/>
      <c r="U1802" s="109" t="str">
        <f t="shared" si="28"/>
        <v>36666: Grant was shot eight times as a burglary suspect although witnesses asserted his appearance and behavior didn't match that narrative. Grant was killed within nine hours of another police victim, Clarence Edward Stewart. Both cases were reviewed by the FBI and part of a county pattern of, in the words of the county police chief, "brutality and misconduct." http://ww2.gazette.net/gazette_archive/2000/200021/lanham/news/13125-1.html</v>
      </c>
      <c r="V1802" s="109"/>
      <c r="W1802" s="109">
        <v>2814.1</v>
      </c>
      <c r="X1802" s="109"/>
      <c r="Y1802" s="109"/>
      <c r="Z1802" s="109"/>
      <c r="AA1802" s="109"/>
      <c r="AB1802" s="109"/>
      <c r="AC1802" s="113"/>
      <c r="AD1802" s="29"/>
      <c r="AE1802" s="29"/>
      <c r="AF1802" s="29"/>
      <c r="AG1802" s="65"/>
    </row>
    <row r="1803" spans="1:33" ht="12">
      <c r="A1803" s="30">
        <v>41946</v>
      </c>
      <c r="B1803" s="109" t="s">
        <v>11753</v>
      </c>
      <c r="C1803" s="121">
        <v>51</v>
      </c>
      <c r="D1803" s="109" t="s">
        <v>23</v>
      </c>
      <c r="E1803" s="109" t="s">
        <v>82</v>
      </c>
      <c r="F1803" s="109"/>
      <c r="G1803" s="42">
        <v>36665</v>
      </c>
      <c r="H1803" s="109" t="s">
        <v>11754</v>
      </c>
      <c r="I1803" s="109" t="s">
        <v>11755</v>
      </c>
      <c r="J1803" s="109" t="s">
        <v>250</v>
      </c>
      <c r="K1803" s="98" t="s">
        <v>11756</v>
      </c>
      <c r="L1803" s="109" t="s">
        <v>9725</v>
      </c>
      <c r="M1803" s="109" t="s">
        <v>11750</v>
      </c>
      <c r="N1803" s="109" t="s">
        <v>32</v>
      </c>
      <c r="O1803" s="109" t="s">
        <v>11757</v>
      </c>
      <c r="P1803" s="109" t="s">
        <v>760</v>
      </c>
      <c r="Q1803" s="109" t="s">
        <v>11752</v>
      </c>
      <c r="R1803" s="109" t="s">
        <v>80</v>
      </c>
      <c r="S1803" s="122" t="s">
        <v>5119</v>
      </c>
      <c r="T1803" s="31"/>
      <c r="U1803" s="109" t="str">
        <f t="shared" si="28"/>
        <v>36665: Stewart was manhandled by police and ordered back into a Target store to apologize. He lost consciousness during a struggle in the store security office, was carried off in handcuffs, and died shortly after. Stewart was killed within nine hours of another police victim, Kendall Grant. Both cases were reviewed by the FBI and part of a county pattern of, in the words of the county police chief, "brutality and misconduct." http://ww2.gazette.net/gazette_archive/2000/200021/lanham/news/13125-1.html</v>
      </c>
      <c r="V1803" s="109"/>
      <c r="W1803" s="109">
        <v>2815.1</v>
      </c>
      <c r="X1803" s="109"/>
      <c r="Y1803" s="109"/>
      <c r="Z1803" s="109"/>
      <c r="AA1803" s="109"/>
      <c r="AB1803" s="109"/>
      <c r="AC1803" s="113"/>
      <c r="AD1803" s="29"/>
      <c r="AE1803" s="29"/>
      <c r="AF1803" s="29"/>
      <c r="AG1803" s="65"/>
    </row>
    <row r="1804" spans="1:33" ht="12">
      <c r="A1804" s="30">
        <v>41946</v>
      </c>
      <c r="B1804" s="109" t="s">
        <v>11758</v>
      </c>
      <c r="C1804" s="121">
        <v>24</v>
      </c>
      <c r="D1804" s="109" t="s">
        <v>23</v>
      </c>
      <c r="E1804" s="109" t="s">
        <v>40</v>
      </c>
      <c r="F1804" s="109"/>
      <c r="G1804" s="42">
        <v>40168</v>
      </c>
      <c r="H1804" s="109" t="s">
        <v>11759</v>
      </c>
      <c r="I1804" s="109" t="s">
        <v>11760</v>
      </c>
      <c r="J1804" s="109" t="s">
        <v>328</v>
      </c>
      <c r="K1804" s="98" t="s">
        <v>11761</v>
      </c>
      <c r="L1804" s="109" t="s">
        <v>329</v>
      </c>
      <c r="M1804" s="109" t="s">
        <v>11762</v>
      </c>
      <c r="N1804" s="109" t="s">
        <v>32</v>
      </c>
      <c r="O1804" s="109" t="s">
        <v>11763</v>
      </c>
      <c r="P1804" s="109" t="s">
        <v>760</v>
      </c>
      <c r="Q1804" s="109" t="s">
        <v>11764</v>
      </c>
      <c r="R1804" s="109" t="s">
        <v>80</v>
      </c>
      <c r="S1804" s="122" t="s">
        <v>5119</v>
      </c>
      <c r="T1804" s="31"/>
      <c r="U1804" s="109" t="str">
        <f t="shared" si="28"/>
        <v>40168: Kaczor ran through a residential neighborhood at 1 a.m. wielding an axe. Found and ordered by local police to stop, he did not, and was fatally shot. http://articles.chicagotribune.com/2009-12-22/news/0912210658_1_officer-shot-ax-street-duty</v>
      </c>
      <c r="V1804" s="109"/>
      <c r="W1804" s="109">
        <v>2816.1</v>
      </c>
      <c r="X1804" s="109"/>
      <c r="Y1804" s="109"/>
      <c r="Z1804" s="109"/>
      <c r="AA1804" s="109"/>
      <c r="AB1804" s="109"/>
      <c r="AC1804" s="113"/>
      <c r="AD1804" s="29"/>
      <c r="AE1804" s="29"/>
      <c r="AF1804" s="29"/>
      <c r="AG1804" s="65"/>
    </row>
    <row r="1805" spans="1:33" ht="12">
      <c r="A1805" s="30">
        <v>41946</v>
      </c>
      <c r="B1805" s="109" t="s">
        <v>11765</v>
      </c>
      <c r="C1805" s="121">
        <v>22</v>
      </c>
      <c r="D1805" s="109" t="s">
        <v>23</v>
      </c>
      <c r="E1805" s="109" t="s">
        <v>82</v>
      </c>
      <c r="F1805" s="109"/>
      <c r="G1805" s="42">
        <v>41563</v>
      </c>
      <c r="H1805" s="109" t="s">
        <v>11766</v>
      </c>
      <c r="I1805" s="109" t="s">
        <v>11767</v>
      </c>
      <c r="J1805" s="109" t="s">
        <v>124</v>
      </c>
      <c r="K1805" s="98" t="s">
        <v>11768</v>
      </c>
      <c r="L1805" s="109" t="s">
        <v>11769</v>
      </c>
      <c r="M1805" s="109" t="s">
        <v>11770</v>
      </c>
      <c r="N1805" s="109" t="s">
        <v>32</v>
      </c>
      <c r="O1805" s="109" t="s">
        <v>11771</v>
      </c>
      <c r="P1805" s="109" t="s">
        <v>58</v>
      </c>
      <c r="Q1805" s="109" t="s">
        <v>11772</v>
      </c>
      <c r="R1805" s="109" t="s">
        <v>80</v>
      </c>
      <c r="S1805" s="122" t="s">
        <v>5119</v>
      </c>
      <c r="T1805" s="31"/>
      <c r="U1805" s="109" t="str">
        <f t="shared" si="28"/>
        <v>41563: 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 http://www.oregonlive.com/pacific-northwest-news/index.ssf/2013/10/the_dalles_man_22_identified_a.html</v>
      </c>
      <c r="V1805" s="109"/>
      <c r="W1805" s="109">
        <v>2817.1</v>
      </c>
      <c r="X1805" s="109"/>
      <c r="Y1805" s="109"/>
      <c r="Z1805" s="109"/>
      <c r="AA1805" s="109"/>
      <c r="AB1805" s="109"/>
      <c r="AC1805" s="113"/>
      <c r="AD1805" s="29"/>
      <c r="AE1805" s="29"/>
      <c r="AF1805" s="29"/>
      <c r="AG1805" s="65"/>
    </row>
    <row r="1806" spans="1:33" ht="12">
      <c r="A1806" s="30">
        <v>41947</v>
      </c>
      <c r="B1806" s="109" t="s">
        <v>11773</v>
      </c>
      <c r="C1806" s="121">
        <v>61</v>
      </c>
      <c r="D1806" s="109" t="s">
        <v>23</v>
      </c>
      <c r="E1806" s="109" t="s">
        <v>40</v>
      </c>
      <c r="F1806" s="109" t="s">
        <v>11774</v>
      </c>
      <c r="G1806" s="42">
        <v>40317</v>
      </c>
      <c r="H1806" s="109" t="s">
        <v>11775</v>
      </c>
      <c r="I1806" s="109" t="s">
        <v>11776</v>
      </c>
      <c r="J1806" s="109" t="s">
        <v>28</v>
      </c>
      <c r="K1806" s="98" t="s">
        <v>11777</v>
      </c>
      <c r="L1806" s="109" t="s">
        <v>8052</v>
      </c>
      <c r="M1806" s="109" t="s">
        <v>1266</v>
      </c>
      <c r="N1806" s="109" t="s">
        <v>32</v>
      </c>
      <c r="O1806" s="109" t="s">
        <v>11778</v>
      </c>
      <c r="P1806" s="109" t="s">
        <v>58</v>
      </c>
      <c r="Q1806" s="109" t="s">
        <v>11779</v>
      </c>
      <c r="R1806" s="109" t="s">
        <v>80</v>
      </c>
      <c r="S1806" s="122" t="s">
        <v>5119</v>
      </c>
      <c r="T1806" s="31"/>
      <c r="U1806" s="109" t="str">
        <f t="shared" si="28"/>
        <v>40317: Disabled veteran Bullock lived in an RV camp on MacDill AFB and became involved in some kind of domestic dispute. Evading attempts of base security to stop him, Bullock rode his motorcycle north within the base to a gate, coincidentally crossing paths with an off-duty FBI liaison. Reportedly Bullock threatened the agent with a knife and was shot to death. http://tbo.com/list/military-news/vet-killed-at-macdill-was-charged-in--with-threatening-official-41487</v>
      </c>
      <c r="V1806" s="109"/>
      <c r="W1806" s="109">
        <v>2818.1</v>
      </c>
      <c r="X1806" s="109"/>
      <c r="Y1806" s="109"/>
      <c r="Z1806" s="109"/>
      <c r="AA1806" s="109"/>
      <c r="AB1806" s="109"/>
      <c r="AC1806" s="113"/>
      <c r="AD1806" s="29"/>
      <c r="AE1806" s="29"/>
      <c r="AF1806" s="29"/>
      <c r="AG1806" s="65"/>
    </row>
    <row r="1807" spans="1:33" ht="12">
      <c r="A1807" s="30">
        <v>41947</v>
      </c>
      <c r="B1807" s="109" t="s">
        <v>11780</v>
      </c>
      <c r="C1807" s="121">
        <v>47</v>
      </c>
      <c r="D1807" s="109" t="s">
        <v>23</v>
      </c>
      <c r="E1807" s="109" t="s">
        <v>40</v>
      </c>
      <c r="F1807" s="109" t="s">
        <v>11781</v>
      </c>
      <c r="G1807" s="42">
        <v>37137</v>
      </c>
      <c r="H1807" s="109" t="s">
        <v>11782</v>
      </c>
      <c r="I1807" s="109" t="s">
        <v>11783</v>
      </c>
      <c r="J1807" s="109" t="s">
        <v>1103</v>
      </c>
      <c r="K1807" s="98" t="s">
        <v>11784</v>
      </c>
      <c r="L1807" s="109" t="s">
        <v>11785</v>
      </c>
      <c r="M1807" s="109" t="s">
        <v>11786</v>
      </c>
      <c r="N1807" s="109" t="s">
        <v>32</v>
      </c>
      <c r="O1807" s="109" t="s">
        <v>11787</v>
      </c>
      <c r="P1807" s="109" t="s">
        <v>58</v>
      </c>
      <c r="Q1807" s="109" t="s">
        <v>11788</v>
      </c>
      <c r="R1807" s="109" t="s">
        <v>80</v>
      </c>
      <c r="S1807" s="122" t="s">
        <v>5119</v>
      </c>
      <c r="T1807" s="31"/>
      <c r="U1807" s="109" t="str">
        <f t="shared" si="28"/>
        <v>37137: Months of escalating tension developed between Cass County prosecutors and two operators of a renegade rural compound, Grover "Tom" Crosslin and Rolland Rohm. Their "Rainbow Farm" was the site of nationally notable pro-marijuana festivals and activities. Defiant, then apparently self-destructive, Crosslin failed to show for a legal hearing and began to set fires on the property. Law enforcement involved state police and FBI. All this culminated in an armed standoff, a catastrophic fire and the fatal shooting of both suspects. http://articles.southbendtribune.com/2011-09-03/news/30111636_1_rolland-rollie-rohm-grover-tom-crosslin-hemp-aid</v>
      </c>
      <c r="V1807" s="109"/>
      <c r="W1807" s="109">
        <v>2819.1</v>
      </c>
      <c r="X1807" s="109"/>
      <c r="Y1807" s="109"/>
      <c r="Z1807" s="109"/>
      <c r="AA1807" s="109"/>
      <c r="AB1807" s="109"/>
      <c r="AC1807" s="113"/>
      <c r="AD1807" s="29"/>
      <c r="AE1807" s="29"/>
      <c r="AF1807" s="29"/>
      <c r="AG1807" s="65"/>
    </row>
    <row r="1808" spans="1:33" ht="12">
      <c r="A1808" s="30">
        <v>41947</v>
      </c>
      <c r="B1808" s="109" t="s">
        <v>11789</v>
      </c>
      <c r="C1808" s="121">
        <v>28</v>
      </c>
      <c r="D1808" s="109" t="s">
        <v>23</v>
      </c>
      <c r="E1808" s="109" t="s">
        <v>40</v>
      </c>
      <c r="F1808" s="109" t="s">
        <v>11781</v>
      </c>
      <c r="G1808" s="42">
        <v>37138</v>
      </c>
      <c r="H1808" s="109" t="s">
        <v>11782</v>
      </c>
      <c r="I1808" s="109" t="s">
        <v>11783</v>
      </c>
      <c r="J1808" s="109" t="s">
        <v>1103</v>
      </c>
      <c r="K1808" s="98" t="s">
        <v>11784</v>
      </c>
      <c r="L1808" s="109" t="s">
        <v>11785</v>
      </c>
      <c r="M1808" s="109" t="s">
        <v>11786</v>
      </c>
      <c r="N1808" s="109" t="s">
        <v>32</v>
      </c>
      <c r="O1808" s="109" t="s">
        <v>11787</v>
      </c>
      <c r="P1808" s="109" t="s">
        <v>58</v>
      </c>
      <c r="Q1808" s="109" t="s">
        <v>11788</v>
      </c>
      <c r="R1808" s="109" t="s">
        <v>80</v>
      </c>
      <c r="S1808" s="122" t="s">
        <v>5119</v>
      </c>
      <c r="T1808" s="31"/>
      <c r="U1808" s="109" t="str">
        <f t="shared" si="28"/>
        <v>37138: Months of escalating tension developed between Cass County prosecutors and two operators of a renegade rural compound, Grover "Tom" Crosslin and Rolland Rohm. Their "Rainbow Farm" was the site of nationally notable pro-marijuana festivals and activities. Defiant, then apparently self-destructive, Crosslin failed to show for a legal hearing and began to set fires on the property. Law enforcement involved state police and FBI. All this culminated in an armed standoff, a catastrophic fire and the fatal shooting of both suspects. http://articles.southbendtribune.com/2011-09-03/news/30111636_1_rolland-rollie-rohm-grover-tom-crosslin-hemp-aid</v>
      </c>
      <c r="V1808" s="109"/>
      <c r="W1808" s="109">
        <v>2820.1</v>
      </c>
      <c r="X1808" s="109"/>
      <c r="Y1808" s="109"/>
      <c r="Z1808" s="109"/>
      <c r="AA1808" s="109"/>
      <c r="AB1808" s="109"/>
      <c r="AC1808" s="113"/>
      <c r="AD1808" s="29"/>
      <c r="AE1808" s="29"/>
      <c r="AF1808" s="29"/>
      <c r="AG1808" s="65"/>
    </row>
    <row r="1809" spans="1:33" ht="12">
      <c r="A1809" s="30">
        <v>41947</v>
      </c>
      <c r="B1809" s="109" t="s">
        <v>11790</v>
      </c>
      <c r="C1809" s="121">
        <v>39</v>
      </c>
      <c r="D1809" s="109" t="s">
        <v>23</v>
      </c>
      <c r="E1809" s="109" t="s">
        <v>82</v>
      </c>
      <c r="F1809" s="109"/>
      <c r="G1809" s="42">
        <v>39475</v>
      </c>
      <c r="H1809" s="109" t="s">
        <v>11791</v>
      </c>
      <c r="I1809" s="109" t="s">
        <v>11792</v>
      </c>
      <c r="J1809" s="109" t="s">
        <v>143</v>
      </c>
      <c r="K1809" s="98" t="s">
        <v>11793</v>
      </c>
      <c r="L1809" s="109" t="s">
        <v>4458</v>
      </c>
      <c r="M1809" s="109" t="s">
        <v>1266</v>
      </c>
      <c r="N1809" s="109" t="s">
        <v>32</v>
      </c>
      <c r="O1809" s="109" t="s">
        <v>11794</v>
      </c>
      <c r="P1809" s="109" t="s">
        <v>58</v>
      </c>
      <c r="Q1809" s="109" t="s">
        <v>11795</v>
      </c>
      <c r="R1809" s="109" t="s">
        <v>80</v>
      </c>
      <c r="S1809" s="122" t="s">
        <v>5119</v>
      </c>
      <c r="T1809" s="31"/>
      <c r="U1809" s="109" t="str">
        <f t="shared" si="28"/>
        <v>39475: Former Marine Hill had been court martialled and confined for four years in the late 1990s for munitions dealings. At 6:30 one evening FBI agents arrived at his house with a search warrant relating to child pornography, swept upstairs, came back down to usher Hill's wife and children off the scene, and announced that Hill was dead. He'd reportedly shot himself once in the mouth and been shot six times by officers. http://articles.mcall.com/2008-01-31/news/3974621_1_federal-investigators-fbi-s-washington-child-pornography</v>
      </c>
      <c r="V1809" s="109"/>
      <c r="W1809" s="109">
        <v>2821.1</v>
      </c>
      <c r="X1809" s="109"/>
      <c r="Y1809" s="109"/>
      <c r="Z1809" s="109"/>
      <c r="AA1809" s="109"/>
      <c r="AB1809" s="109"/>
      <c r="AC1809" s="113"/>
      <c r="AD1809" s="29"/>
      <c r="AE1809" s="29"/>
      <c r="AF1809" s="29"/>
      <c r="AG1809" s="65"/>
    </row>
    <row r="1810" spans="1:33" ht="12">
      <c r="A1810" s="30">
        <v>41947</v>
      </c>
      <c r="B1810" s="109" t="s">
        <v>11796</v>
      </c>
      <c r="C1810" s="121">
        <v>34</v>
      </c>
      <c r="D1810" s="109" t="s">
        <v>23</v>
      </c>
      <c r="E1810" s="109" t="s">
        <v>24</v>
      </c>
      <c r="F1810" s="109" t="s">
        <v>11797</v>
      </c>
      <c r="G1810" s="42">
        <v>41515</v>
      </c>
      <c r="H1810" s="109" t="s">
        <v>11798</v>
      </c>
      <c r="I1810" s="109" t="s">
        <v>11799</v>
      </c>
      <c r="J1810" s="109" t="s">
        <v>2035</v>
      </c>
      <c r="K1810" s="98" t="s">
        <v>11800</v>
      </c>
      <c r="L1810" s="109" t="s">
        <v>11801</v>
      </c>
      <c r="M1810" s="109" t="s">
        <v>4935</v>
      </c>
      <c r="N1810" s="109" t="s">
        <v>32</v>
      </c>
      <c r="O1810" s="109" t="s">
        <v>11802</v>
      </c>
      <c r="P1810" s="109" t="s">
        <v>58</v>
      </c>
      <c r="Q1810" s="109" t="s">
        <v>11803</v>
      </c>
      <c r="R1810" s="109" t="s">
        <v>80</v>
      </c>
      <c r="S1810" s="122" t="s">
        <v>5119</v>
      </c>
      <c r="T1810" s="31"/>
      <c r="U1810" s="109" t="str">
        <f t="shared" si="28"/>
        <v>41515: 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 http://www.nydailynews.com/news/national/man-killed-opens-fire-oregon-state-trooper-kids-sit-car-article-1.1476110</v>
      </c>
      <c r="V1810" s="109"/>
      <c r="W1810" s="109">
        <v>2822.1</v>
      </c>
      <c r="X1810" s="109"/>
      <c r="Y1810" s="109"/>
      <c r="Z1810" s="109"/>
      <c r="AA1810" s="109"/>
      <c r="AB1810" s="109"/>
      <c r="AC1810" s="113"/>
      <c r="AD1810" s="29"/>
      <c r="AE1810" s="29"/>
      <c r="AF1810" s="29"/>
      <c r="AG1810" s="65"/>
    </row>
    <row r="1811" spans="1:33" ht="12">
      <c r="A1811" s="30">
        <v>41947</v>
      </c>
      <c r="B1811" s="109" t="s">
        <v>11804</v>
      </c>
      <c r="C1811" s="121">
        <v>71</v>
      </c>
      <c r="D1811" s="109" t="s">
        <v>23</v>
      </c>
      <c r="E1811" s="109" t="s">
        <v>40</v>
      </c>
      <c r="F1811" s="109"/>
      <c r="G1811" s="42">
        <v>41837</v>
      </c>
      <c r="H1811" s="109" t="s">
        <v>11805</v>
      </c>
      <c r="I1811" s="109" t="s">
        <v>11806</v>
      </c>
      <c r="J1811" s="109" t="s">
        <v>2035</v>
      </c>
      <c r="K1811" s="98" t="s">
        <v>11807</v>
      </c>
      <c r="L1811" s="109" t="s">
        <v>3821</v>
      </c>
      <c r="M1811" s="109" t="s">
        <v>11808</v>
      </c>
      <c r="N1811" s="109" t="s">
        <v>32</v>
      </c>
      <c r="O1811" s="109" t="s">
        <v>11809</v>
      </c>
      <c r="P1811" s="109" t="s">
        <v>760</v>
      </c>
      <c r="Q1811" s="109" t="s">
        <v>11810</v>
      </c>
      <c r="R1811" s="109" t="s">
        <v>80</v>
      </c>
      <c r="S1811" s="122" t="s">
        <v>5119</v>
      </c>
      <c r="T1811" s="31"/>
      <c r="U1811" s="109" t="str">
        <f t="shared" si="28"/>
        <v>41837: 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 http://registerguard.com/rg/news/local/31938467-75/glancey-reedsport-police-officer-shooting.html.csp</v>
      </c>
      <c r="V1811" s="109"/>
      <c r="W1811" s="109">
        <v>2823.1</v>
      </c>
      <c r="X1811" s="109"/>
      <c r="Y1811" s="109"/>
      <c r="Z1811" s="109"/>
      <c r="AA1811" s="109"/>
      <c r="AB1811" s="109"/>
      <c r="AC1811" s="113"/>
      <c r="AD1811" s="29"/>
      <c r="AE1811" s="29"/>
      <c r="AF1811" s="29"/>
      <c r="AG1811" s="65"/>
    </row>
    <row r="1812" spans="1:33" ht="12">
      <c r="A1812" s="30">
        <v>41947</v>
      </c>
      <c r="B1812" s="109" t="s">
        <v>11811</v>
      </c>
      <c r="C1812" s="121">
        <v>36</v>
      </c>
      <c r="D1812" s="109" t="s">
        <v>23</v>
      </c>
      <c r="E1812" s="109" t="s">
        <v>40</v>
      </c>
      <c r="F1812" s="109" t="s">
        <v>11812</v>
      </c>
      <c r="G1812" s="42">
        <v>36781</v>
      </c>
      <c r="H1812" s="109" t="s">
        <v>11813</v>
      </c>
      <c r="I1812" s="109" t="s">
        <v>11814</v>
      </c>
      <c r="J1812" s="109" t="s">
        <v>2035</v>
      </c>
      <c r="K1812" s="98" t="s">
        <v>11815</v>
      </c>
      <c r="L1812" s="109" t="s">
        <v>11816</v>
      </c>
      <c r="M1812" s="109" t="s">
        <v>5865</v>
      </c>
      <c r="N1812" s="109" t="s">
        <v>32</v>
      </c>
      <c r="O1812" s="109" t="s">
        <v>11817</v>
      </c>
      <c r="P1812" s="109" t="s">
        <v>3069</v>
      </c>
      <c r="Q1812" s="109" t="s">
        <v>11818</v>
      </c>
      <c r="R1812" s="109" t="s">
        <v>80</v>
      </c>
      <c r="S1812" s="122" t="s">
        <v>5119</v>
      </c>
      <c r="T1812" s="31"/>
      <c r="U1812" s="109" t="str">
        <f t="shared" si="28"/>
        <v>36781: Bowman was a county deputy engaged in a SWAT training exercise at Camp Rilea, near the Oregon coast, when he was killed by friendly fire due to live ammunition brought on site in error. http://www.odmp.org/officer/15449-deputy-sheriff-william-douglas-bowman</v>
      </c>
      <c r="V1812" s="109"/>
      <c r="W1812" s="109">
        <v>2824.1</v>
      </c>
      <c r="X1812" s="109"/>
      <c r="Y1812" s="109"/>
      <c r="Z1812" s="109"/>
      <c r="AA1812" s="109"/>
      <c r="AB1812" s="109"/>
      <c r="AC1812" s="113"/>
      <c r="AD1812" s="29"/>
      <c r="AE1812" s="29"/>
      <c r="AF1812" s="29"/>
      <c r="AG1812" s="65"/>
    </row>
    <row r="1813" spans="1:33" ht="12">
      <c r="A1813" s="30">
        <v>41947</v>
      </c>
      <c r="B1813" s="109" t="s">
        <v>11819</v>
      </c>
      <c r="C1813" s="121">
        <v>49</v>
      </c>
      <c r="D1813" s="109" t="s">
        <v>91</v>
      </c>
      <c r="E1813" s="109" t="s">
        <v>40</v>
      </c>
      <c r="F1813" s="109" t="s">
        <v>11820</v>
      </c>
      <c r="G1813" s="42">
        <v>38233</v>
      </c>
      <c r="H1813" s="109" t="s">
        <v>11821</v>
      </c>
      <c r="I1813" s="109" t="s">
        <v>11822</v>
      </c>
      <c r="J1813" s="109" t="s">
        <v>2035</v>
      </c>
      <c r="K1813" s="98" t="s">
        <v>11823</v>
      </c>
      <c r="L1813" s="109" t="s">
        <v>5186</v>
      </c>
      <c r="M1813" s="109" t="s">
        <v>5865</v>
      </c>
      <c r="N1813" s="109" t="s">
        <v>32</v>
      </c>
      <c r="O1813" s="109" t="s">
        <v>11824</v>
      </c>
      <c r="P1813" s="109" t="s">
        <v>58</v>
      </c>
      <c r="Q1813" s="109" t="s">
        <v>11825</v>
      </c>
      <c r="R1813" s="109" t="s">
        <v>100</v>
      </c>
      <c r="S1813" s="122" t="s">
        <v>5119</v>
      </c>
      <c r="T1813" s="31"/>
      <c r="U1813" s="109" t="str">
        <f t="shared" si="28"/>
        <v>38233: Staudenmaier suffered for decades with schizophrenia, had a history of violence, and lived in a mental-health residential complex. As police investigated reports that she'd threatened five other residents in the lobby, she continued to act erratically. She died from a single gunshot to the chest. http://www.mentalhealthportland.org/what-happened-to-joyce-staudenmaier/</v>
      </c>
      <c r="V1813" s="109"/>
      <c r="W1813" s="109">
        <v>2825.1</v>
      </c>
      <c r="X1813" s="109"/>
      <c r="Y1813" s="109"/>
      <c r="Z1813" s="109"/>
      <c r="AA1813" s="109"/>
      <c r="AB1813" s="109"/>
      <c r="AC1813" s="113"/>
      <c r="AD1813" s="29"/>
      <c r="AE1813" s="29"/>
      <c r="AF1813" s="29"/>
      <c r="AG1813" s="65"/>
    </row>
    <row r="1814" spans="1:33" ht="12">
      <c r="A1814" s="30">
        <v>41947</v>
      </c>
      <c r="B1814" s="109" t="s">
        <v>11826</v>
      </c>
      <c r="C1814" s="121">
        <v>34</v>
      </c>
      <c r="D1814" s="109" t="s">
        <v>23</v>
      </c>
      <c r="E1814" s="109" t="s">
        <v>82</v>
      </c>
      <c r="F1814" s="109"/>
      <c r="G1814" s="42">
        <v>38765</v>
      </c>
      <c r="H1814" s="109" t="s">
        <v>11827</v>
      </c>
      <c r="I1814" s="109" t="s">
        <v>11828</v>
      </c>
      <c r="J1814" s="109" t="s">
        <v>2035</v>
      </c>
      <c r="K1814" s="98" t="s">
        <v>11829</v>
      </c>
      <c r="L1814" s="109" t="s">
        <v>11830</v>
      </c>
      <c r="M1814" s="109" t="s">
        <v>11831</v>
      </c>
      <c r="N1814" s="109" t="s">
        <v>32</v>
      </c>
      <c r="O1814" s="109" t="s">
        <v>11832</v>
      </c>
      <c r="P1814" s="109" t="s">
        <v>760</v>
      </c>
      <c r="Q1814" s="109" t="s">
        <v>11833</v>
      </c>
      <c r="R1814" s="109" t="s">
        <v>100</v>
      </c>
      <c r="S1814" s="122" t="s">
        <v>5119</v>
      </c>
      <c r="T1814" s="31"/>
      <c r="U1814" s="109" t="str">
        <f t="shared" si="28"/>
        <v>38765: Hall's mother called for help with her mentally-ill son in mid-afternoon. Two local officers arrived but while patting him down for weapons, he drew a 9mm pistol from a long coat and began shooting. Both officers returned fire and shot him to death. http://news.google.com/newspapers?nid=1310&amp;dat=20060221&amp;id=ttNYAAAAIBAJ&amp;sjid=ivADAAAAIBAJ&amp;pg=6830,4576952</v>
      </c>
      <c r="V1814" s="109"/>
      <c r="W1814" s="109">
        <v>2826.1</v>
      </c>
      <c r="X1814" s="109"/>
      <c r="Y1814" s="109"/>
      <c r="Z1814" s="109"/>
      <c r="AA1814" s="109"/>
      <c r="AB1814" s="109"/>
      <c r="AC1814" s="113"/>
      <c r="AD1814" s="29"/>
      <c r="AE1814" s="29"/>
      <c r="AF1814" s="29"/>
      <c r="AG1814" s="65"/>
    </row>
    <row r="1815" spans="1:33" ht="12">
      <c r="A1815" s="30">
        <v>41947</v>
      </c>
      <c r="B1815" s="109" t="s">
        <v>11834</v>
      </c>
      <c r="C1815" s="121">
        <v>26</v>
      </c>
      <c r="D1815" s="109" t="s">
        <v>23</v>
      </c>
      <c r="E1815" s="109" t="s">
        <v>82</v>
      </c>
      <c r="F1815" s="109"/>
      <c r="G1815" s="42">
        <v>38889</v>
      </c>
      <c r="H1815" s="109" t="s">
        <v>11835</v>
      </c>
      <c r="I1815" s="109" t="s">
        <v>232</v>
      </c>
      <c r="J1815" s="109" t="s">
        <v>233</v>
      </c>
      <c r="K1815" s="98" t="s">
        <v>11045</v>
      </c>
      <c r="L1815" s="109" t="s">
        <v>235</v>
      </c>
      <c r="M1815" s="109" t="s">
        <v>11046</v>
      </c>
      <c r="N1815" s="109" t="s">
        <v>1818</v>
      </c>
      <c r="O1815" s="109" t="s">
        <v>11836</v>
      </c>
      <c r="P1815" s="109" t="s">
        <v>760</v>
      </c>
      <c r="Q1815" s="109" t="s">
        <v>11837</v>
      </c>
      <c r="R1815" s="109" t="s">
        <v>80</v>
      </c>
      <c r="S1815" s="122" t="s">
        <v>5119</v>
      </c>
      <c r="T1815" s="31"/>
      <c r="U1815" s="109" t="str">
        <f t="shared" si="28"/>
        <v>38889: Neighbors called the police because Stockdale's car was blocking their driveway. Stockdale bolted when he saw the police then circled back to his house, where he was caught, Tasered, pepper-sprayed and handcuffed. After he was dragged by the legs face down, he became unresponsive, and died at the scene before a transport van could arrive. http://www.wthr.com/Global/story.asp?s=5063573&amp;clienttype=printable</v>
      </c>
      <c r="V1815" s="109"/>
      <c r="W1815" s="109">
        <v>2827.1</v>
      </c>
      <c r="X1815" s="109"/>
      <c r="Y1815" s="109"/>
      <c r="Z1815" s="109"/>
      <c r="AA1815" s="109"/>
      <c r="AB1815" s="109"/>
      <c r="AC1815" s="113"/>
      <c r="AD1815" s="29"/>
      <c r="AE1815" s="29"/>
      <c r="AF1815" s="29"/>
      <c r="AG1815" s="65"/>
    </row>
    <row r="1816" spans="1:33" ht="12">
      <c r="A1816" s="30">
        <v>41948</v>
      </c>
      <c r="B1816" s="109" t="s">
        <v>11838</v>
      </c>
      <c r="C1816" s="121">
        <v>35</v>
      </c>
      <c r="D1816" s="109" t="s">
        <v>23</v>
      </c>
      <c r="E1816" s="109" t="s">
        <v>40</v>
      </c>
      <c r="F1816" s="109" t="s">
        <v>11839</v>
      </c>
      <c r="G1816" s="42">
        <v>41811</v>
      </c>
      <c r="H1816" s="109" t="s">
        <v>11840</v>
      </c>
      <c r="I1816" s="109" t="s">
        <v>11841</v>
      </c>
      <c r="J1816" s="109" t="s">
        <v>1757</v>
      </c>
      <c r="K1816" s="98" t="s">
        <v>11842</v>
      </c>
      <c r="L1816" s="109" t="s">
        <v>11843</v>
      </c>
      <c r="M1816" s="109" t="s">
        <v>7099</v>
      </c>
      <c r="N1816" s="109" t="s">
        <v>32</v>
      </c>
      <c r="O1816" s="109" t="s">
        <v>11844</v>
      </c>
      <c r="P1816" s="109" t="s">
        <v>760</v>
      </c>
      <c r="Q1816" s="109" t="s">
        <v>11845</v>
      </c>
      <c r="R1816" s="109" t="s">
        <v>80</v>
      </c>
      <c r="S1816" s="122" t="s">
        <v>769</v>
      </c>
      <c r="T1816" s="31"/>
      <c r="U1816" s="109" t="str">
        <f t="shared" si="28"/>
        <v>41811: Seaton led officer on a car chase. When he stopped, he had a gun, would not respond to orders and was subsequently shot and killed. http://www.tristatehomepage.com/story/d/story/update-name-released-in-officer-involved-shooting/14655/maJ6ZyNMlUS0pnzhg841vA</v>
      </c>
      <c r="V1816" s="109"/>
      <c r="W1816" s="109">
        <v>2828.1</v>
      </c>
      <c r="X1816" s="109"/>
      <c r="Y1816" s="109"/>
      <c r="Z1816" s="109"/>
      <c r="AA1816" s="109"/>
      <c r="AB1816" s="109"/>
      <c r="AC1816" s="113"/>
      <c r="AD1816" s="29"/>
      <c r="AE1816" s="29"/>
      <c r="AF1816" s="29"/>
      <c r="AG1816" s="65"/>
    </row>
    <row r="1817" spans="1:33" ht="12">
      <c r="A1817" s="30">
        <v>41948</v>
      </c>
      <c r="B1817" s="109" t="s">
        <v>11846</v>
      </c>
      <c r="C1817" s="121">
        <v>24</v>
      </c>
      <c r="D1817" s="109" t="s">
        <v>23</v>
      </c>
      <c r="E1817" s="109" t="s">
        <v>24</v>
      </c>
      <c r="F1817" s="109" t="s">
        <v>11847</v>
      </c>
      <c r="G1817" s="42">
        <v>41814</v>
      </c>
      <c r="H1817" s="109" t="s">
        <v>11848</v>
      </c>
      <c r="I1817" s="109" t="s">
        <v>1392</v>
      </c>
      <c r="J1817" s="109" t="s">
        <v>85</v>
      </c>
      <c r="K1817" s="98" t="s">
        <v>11849</v>
      </c>
      <c r="L1817" s="109" t="s">
        <v>539</v>
      </c>
      <c r="M1817" s="109" t="s">
        <v>8649</v>
      </c>
      <c r="N1817" s="109" t="s">
        <v>32</v>
      </c>
      <c r="O1817" s="109" t="s">
        <v>11850</v>
      </c>
      <c r="P1817" s="109" t="s">
        <v>760</v>
      </c>
      <c r="Q1817" s="109" t="s">
        <v>11851</v>
      </c>
      <c r="R1817" s="109" t="s">
        <v>219</v>
      </c>
      <c r="S1817" s="122" t="s">
        <v>769</v>
      </c>
      <c r="T1817" s="31"/>
      <c r="U1817" s="109" t="str">
        <f t="shared" si="28"/>
        <v>41814: Hunter refused to pull over after possibly driving intoxicated. He then reportedly grabbed for a gun. Officers then shot and killed Hunter. http://www.nbclosangeles.com/news/local/Compton-LA-Los-Angeles-County-Sheriffs-Deputy-Shooting-264555461.html</v>
      </c>
      <c r="V1817" s="109"/>
      <c r="W1817" s="109">
        <v>2829.1</v>
      </c>
      <c r="X1817" s="109"/>
      <c r="Y1817" s="109"/>
      <c r="Z1817" s="109"/>
      <c r="AA1817" s="109"/>
      <c r="AB1817" s="109"/>
      <c r="AC1817" s="113"/>
      <c r="AD1817" s="29"/>
      <c r="AE1817" s="29"/>
      <c r="AF1817" s="29"/>
      <c r="AG1817" s="65"/>
    </row>
    <row r="1818" spans="1:33" ht="12">
      <c r="A1818" s="30">
        <v>41948</v>
      </c>
      <c r="B1818" s="109" t="s">
        <v>11852</v>
      </c>
      <c r="C1818" s="121">
        <v>26</v>
      </c>
      <c r="D1818" s="109" t="s">
        <v>23</v>
      </c>
      <c r="E1818" s="109" t="s">
        <v>40</v>
      </c>
      <c r="F1818" s="109" t="s">
        <v>11853</v>
      </c>
      <c r="G1818" s="42">
        <v>41166</v>
      </c>
      <c r="H1818" s="109" t="s">
        <v>11854</v>
      </c>
      <c r="I1818" s="109" t="s">
        <v>1371</v>
      </c>
      <c r="J1818" s="109" t="s">
        <v>1372</v>
      </c>
      <c r="K1818" s="98" t="s">
        <v>11855</v>
      </c>
      <c r="L1818" s="109" t="s">
        <v>1373</v>
      </c>
      <c r="M1818" s="109" t="s">
        <v>1374</v>
      </c>
      <c r="N1818" s="109" t="s">
        <v>32</v>
      </c>
      <c r="O1818" s="109" t="s">
        <v>11856</v>
      </c>
      <c r="P1818" s="109" t="s">
        <v>760</v>
      </c>
      <c r="Q1818" s="109" t="s">
        <v>11857</v>
      </c>
      <c r="R1818" s="109" t="s">
        <v>100</v>
      </c>
      <c r="S1818" s="122" t="s">
        <v>5119</v>
      </c>
      <c r="T1818" s="31"/>
      <c r="U1818" s="109" t="str">
        <f t="shared" si="28"/>
        <v>41166: McCall's grandmother called police to report that McCall, recently released from prison, was frightening her. Police arrived to find McCall on the lawn with a pair of garden shears. He threatened them; they tasered him to no effect, then fatally shot him. http://charlotte.twcnews.com/content/news/664027/man-killed-in-officer-involved-shooting-in-ballantyne-identified/?ap=1&amp;MP4</v>
      </c>
      <c r="V1818" s="109"/>
      <c r="W1818" s="109">
        <v>2830.1</v>
      </c>
      <c r="X1818" s="109"/>
      <c r="Y1818" s="109"/>
      <c r="Z1818" s="109"/>
      <c r="AA1818" s="109"/>
      <c r="AB1818" s="109"/>
      <c r="AC1818" s="113"/>
      <c r="AD1818" s="29"/>
      <c r="AE1818" s="29"/>
      <c r="AF1818" s="29"/>
      <c r="AG1818" s="65"/>
    </row>
    <row r="1819" spans="1:33" ht="12">
      <c r="A1819" s="30">
        <v>41948</v>
      </c>
      <c r="B1819" s="109" t="s">
        <v>11858</v>
      </c>
      <c r="C1819" s="121">
        <v>53</v>
      </c>
      <c r="D1819" s="109" t="s">
        <v>91</v>
      </c>
      <c r="E1819" s="109" t="s">
        <v>82</v>
      </c>
      <c r="F1819" s="109"/>
      <c r="G1819" s="42">
        <v>39837</v>
      </c>
      <c r="H1819" s="109" t="s">
        <v>11859</v>
      </c>
      <c r="I1819" s="109" t="s">
        <v>11860</v>
      </c>
      <c r="J1819" s="109" t="s">
        <v>328</v>
      </c>
      <c r="K1819" s="98" t="s">
        <v>11861</v>
      </c>
      <c r="L1819" s="109" t="s">
        <v>106</v>
      </c>
      <c r="M1819" s="109" t="s">
        <v>11862</v>
      </c>
      <c r="N1819" s="109" t="s">
        <v>32</v>
      </c>
      <c r="O1819" s="109" t="s">
        <v>11863</v>
      </c>
      <c r="P1819" s="109" t="s">
        <v>58</v>
      </c>
      <c r="Q1819" s="109" t="s">
        <v>11864</v>
      </c>
      <c r="R1819" s="109" t="s">
        <v>80</v>
      </c>
      <c r="S1819" s="122" t="s">
        <v>5119</v>
      </c>
      <c r="T1819" s="31"/>
      <c r="U1819" s="109" t="str">
        <f t="shared" si="28"/>
        <v>39837: On the morning of the 24th Babler had been arrested for fighting with another woman. Later in the day police responded to a medical call because Babler had fallen, or jumped, off her balcony. She emerged with a gun in hand and refused to drop it, so was fatally shot. Her gun had been unloaded. http://www.mystateline.com/story/loves-park-shooting/d/story/tdUQaNn8pESUsJKNgYUvHg</v>
      </c>
      <c r="V1819" s="109"/>
      <c r="W1819" s="109">
        <v>2831.1</v>
      </c>
      <c r="X1819" s="109"/>
      <c r="Y1819" s="109"/>
      <c r="Z1819" s="109"/>
      <c r="AA1819" s="109"/>
      <c r="AB1819" s="109"/>
      <c r="AC1819" s="113"/>
      <c r="AD1819" s="29"/>
      <c r="AE1819" s="29"/>
      <c r="AF1819" s="29"/>
      <c r="AG1819" s="65"/>
    </row>
    <row r="1820" spans="1:33" ht="12">
      <c r="A1820" s="30">
        <v>41948</v>
      </c>
      <c r="B1820" s="109" t="s">
        <v>11865</v>
      </c>
      <c r="C1820" s="121">
        <v>39</v>
      </c>
      <c r="D1820" s="109" t="s">
        <v>23</v>
      </c>
      <c r="E1820" s="109" t="s">
        <v>82</v>
      </c>
      <c r="F1820" s="109"/>
      <c r="G1820" s="42">
        <v>39109</v>
      </c>
      <c r="H1820" s="109" t="s">
        <v>11866</v>
      </c>
      <c r="I1820" s="109" t="s">
        <v>4858</v>
      </c>
      <c r="J1820" s="109" t="s">
        <v>328</v>
      </c>
      <c r="K1820" s="98" t="s">
        <v>11867</v>
      </c>
      <c r="L1820" s="109" t="s">
        <v>106</v>
      </c>
      <c r="M1820" s="109" t="s">
        <v>4860</v>
      </c>
      <c r="N1820" s="109" t="s">
        <v>32</v>
      </c>
      <c r="O1820" s="109" t="s">
        <v>11868</v>
      </c>
      <c r="P1820" s="109" t="s">
        <v>760</v>
      </c>
      <c r="Q1820" s="109" t="s">
        <v>11869</v>
      </c>
      <c r="R1820" s="109" t="s">
        <v>80</v>
      </c>
      <c r="S1820" s="122" t="s">
        <v>5119</v>
      </c>
      <c r="T1820" s="31"/>
      <c r="U1820" s="109" t="str">
        <f t="shared" si="28"/>
        <v>39109: Security personnel in a Target store recognized Banks's car from a previous shoplifting incident. When two local officers approached the car, Banks threw it into reverse. One of the officers was caught with the open drivers-side door and thrown backwards into a shopping cart rack. The driver was shot to death, and his passenger was charged with further shoplifting offenses. http://www.mystateline.com/story/rockford-police-identify-man-shot-and-killed-by-an-officer/d/story/ZJYBJk1xNEaDeS19Cngikg</v>
      </c>
      <c r="V1820" s="109"/>
      <c r="W1820" s="109">
        <v>2832.1</v>
      </c>
      <c r="X1820" s="109"/>
      <c r="Y1820" s="109"/>
      <c r="Z1820" s="109"/>
      <c r="AA1820" s="109"/>
      <c r="AB1820" s="109"/>
      <c r="AC1820" s="113"/>
      <c r="AD1820" s="29"/>
      <c r="AE1820" s="29"/>
      <c r="AF1820" s="29"/>
      <c r="AG1820" s="65"/>
    </row>
    <row r="1821" spans="1:33" ht="12">
      <c r="A1821" s="30">
        <v>41948</v>
      </c>
      <c r="B1821" s="109" t="s">
        <v>11870</v>
      </c>
      <c r="C1821" s="121">
        <v>49</v>
      </c>
      <c r="D1821" s="109" t="s">
        <v>91</v>
      </c>
      <c r="E1821" s="109" t="s">
        <v>82</v>
      </c>
      <c r="F1821" s="109"/>
      <c r="G1821" s="42">
        <v>41815</v>
      </c>
      <c r="H1821" s="109" t="s">
        <v>11871</v>
      </c>
      <c r="I1821" s="109" t="s">
        <v>52</v>
      </c>
      <c r="J1821" s="109" t="s">
        <v>53</v>
      </c>
      <c r="K1821" s="98" t="s">
        <v>2822</v>
      </c>
      <c r="L1821" s="109" t="s">
        <v>55</v>
      </c>
      <c r="M1821" s="109" t="s">
        <v>56</v>
      </c>
      <c r="N1821" s="109" t="s">
        <v>32</v>
      </c>
      <c r="O1821" s="109" t="s">
        <v>11872</v>
      </c>
      <c r="P1821" s="109" t="s">
        <v>760</v>
      </c>
      <c r="Q1821" s="109" t="s">
        <v>11873</v>
      </c>
      <c r="R1821" s="109" t="s">
        <v>36</v>
      </c>
      <c r="S1821" s="122" t="s">
        <v>769</v>
      </c>
      <c r="T1821" s="31"/>
      <c r="U1821" s="109" t="str">
        <f t="shared" si="28"/>
        <v>41815: Goldberg was stabbing a woman. Officers shot Goldberg. Goldberg died three hours later. http://www.reviewjournal.com/news/las-vegas/police-identify-las-vegas-officer-who-shot-woman-wednesday</v>
      </c>
      <c r="V1821" s="109"/>
      <c r="W1821" s="109">
        <v>2833.1</v>
      </c>
      <c r="X1821" s="109"/>
      <c r="Y1821" s="109"/>
      <c r="Z1821" s="109"/>
      <c r="AA1821" s="109"/>
      <c r="AB1821" s="109"/>
      <c r="AC1821" s="113"/>
      <c r="AD1821" s="29"/>
      <c r="AE1821" s="29"/>
      <c r="AF1821" s="29"/>
      <c r="AG1821" s="65"/>
    </row>
    <row r="1822" spans="1:33" ht="12">
      <c r="A1822" s="30">
        <v>41948</v>
      </c>
      <c r="B1822" s="109" t="s">
        <v>11874</v>
      </c>
      <c r="C1822" s="121">
        <v>32</v>
      </c>
      <c r="D1822" s="109" t="s">
        <v>23</v>
      </c>
      <c r="E1822" s="109" t="s">
        <v>40</v>
      </c>
      <c r="F1822" s="109" t="s">
        <v>11875</v>
      </c>
      <c r="G1822" s="42">
        <v>40588</v>
      </c>
      <c r="H1822" s="109" t="s">
        <v>11876</v>
      </c>
      <c r="I1822" s="109" t="s">
        <v>11877</v>
      </c>
      <c r="J1822" s="109" t="s">
        <v>213</v>
      </c>
      <c r="K1822" s="98" t="s">
        <v>11878</v>
      </c>
      <c r="L1822" s="109" t="s">
        <v>819</v>
      </c>
      <c r="M1822" s="109" t="s">
        <v>829</v>
      </c>
      <c r="N1822" s="109" t="s">
        <v>32</v>
      </c>
      <c r="O1822" s="109" t="s">
        <v>11879</v>
      </c>
      <c r="P1822" s="109" t="s">
        <v>58</v>
      </c>
      <c r="Q1822" s="109" t="s">
        <v>11880</v>
      </c>
      <c r="R1822" s="109" t="s">
        <v>80</v>
      </c>
      <c r="S1822" s="122" t="s">
        <v>5119</v>
      </c>
      <c r="T1822" s="31"/>
      <c r="U1822" s="109" t="str">
        <f t="shared" si="28"/>
        <v>40588: An off-duty local Houston officer got a knock on the door after midnight and a plea for help from his neighbors. Nash was involved in a domestic dispute at a house nearby, wielding a knife that he would not drop after the officer's orders to do so. Nash was shot to death. Reporting describes the neighbors as shocked but supportive of the officer's decision. http://abc13.com/archive/7957645/</v>
      </c>
      <c r="V1822" s="109"/>
      <c r="W1822" s="109">
        <v>2834.1</v>
      </c>
      <c r="X1822" s="109"/>
      <c r="Y1822" s="109"/>
      <c r="Z1822" s="109"/>
      <c r="AA1822" s="109"/>
      <c r="AB1822" s="109"/>
      <c r="AC1822" s="113"/>
      <c r="AD1822" s="29"/>
      <c r="AE1822" s="29"/>
      <c r="AF1822" s="29"/>
      <c r="AG1822" s="65"/>
    </row>
    <row r="1823" spans="1:33" ht="12">
      <c r="A1823" s="30">
        <v>41948</v>
      </c>
      <c r="B1823" s="109" t="s">
        <v>11881</v>
      </c>
      <c r="C1823" s="121">
        <v>46</v>
      </c>
      <c r="D1823" s="109" t="s">
        <v>23</v>
      </c>
      <c r="E1823" s="109" t="s">
        <v>40</v>
      </c>
      <c r="F1823" s="109" t="s">
        <v>11882</v>
      </c>
      <c r="G1823" s="42">
        <v>41474</v>
      </c>
      <c r="H1823" s="109" t="s">
        <v>11883</v>
      </c>
      <c r="I1823" s="109" t="s">
        <v>11884</v>
      </c>
      <c r="J1823" s="109" t="s">
        <v>143</v>
      </c>
      <c r="K1823" s="98" t="s">
        <v>11885</v>
      </c>
      <c r="L1823" s="109" t="s">
        <v>7034</v>
      </c>
      <c r="M1823" s="109" t="s">
        <v>8234</v>
      </c>
      <c r="N1823" s="109" t="s">
        <v>32</v>
      </c>
      <c r="O1823" s="109" t="s">
        <v>11886</v>
      </c>
      <c r="P1823" s="109" t="s">
        <v>760</v>
      </c>
      <c r="Q1823" s="109" t="s">
        <v>11887</v>
      </c>
      <c r="R1823" s="109" t="s">
        <v>80</v>
      </c>
      <c r="S1823" s="122" t="s">
        <v>5119</v>
      </c>
      <c r="T1823" s="31"/>
      <c r="U1823" s="109" t="str">
        <f t="shared" si="28"/>
        <v>41474: 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 http://triblive.com/news/westmoreland/4393317-74/murphy-standoff-police</v>
      </c>
      <c r="V1823" s="109"/>
      <c r="W1823" s="109">
        <v>2835.1</v>
      </c>
      <c r="X1823" s="109"/>
      <c r="Y1823" s="109"/>
      <c r="Z1823" s="109"/>
      <c r="AA1823" s="109"/>
      <c r="AB1823" s="109"/>
      <c r="AC1823" s="113"/>
      <c r="AD1823" s="29"/>
      <c r="AE1823" s="29"/>
      <c r="AF1823" s="29"/>
      <c r="AG1823" s="65"/>
    </row>
    <row r="1824" spans="1:33" ht="12">
      <c r="A1824" s="30">
        <v>41948</v>
      </c>
      <c r="B1824" s="109" t="s">
        <v>11888</v>
      </c>
      <c r="C1824" s="121">
        <v>66</v>
      </c>
      <c r="D1824" s="109" t="s">
        <v>23</v>
      </c>
      <c r="E1824" s="109" t="s">
        <v>24</v>
      </c>
      <c r="F1824" s="109"/>
      <c r="G1824" s="42">
        <v>39195</v>
      </c>
      <c r="H1824" s="109" t="s">
        <v>11889</v>
      </c>
      <c r="I1824" s="109" t="s">
        <v>4858</v>
      </c>
      <c r="J1824" s="109" t="s">
        <v>328</v>
      </c>
      <c r="K1824" s="98" t="s">
        <v>11890</v>
      </c>
      <c r="L1824" s="109" t="s">
        <v>106</v>
      </c>
      <c r="M1824" s="109" t="s">
        <v>4860</v>
      </c>
      <c r="N1824" s="109" t="s">
        <v>32</v>
      </c>
      <c r="O1824" s="109" t="s">
        <v>11891</v>
      </c>
      <c r="P1824" s="109" t="s">
        <v>760</v>
      </c>
      <c r="Q1824" s="109" t="s">
        <v>11892</v>
      </c>
      <c r="R1824" s="109" t="s">
        <v>80</v>
      </c>
      <c r="S1824" s="122" t="s">
        <v>5119</v>
      </c>
      <c r="T1824" s="31"/>
      <c r="U1824" s="109" t="str">
        <f t="shared" si="28"/>
        <v>39195: Local police reported that Henderson was the prime suspect in a domestic-dispute stabbing at a residence. The suspect returned there, purportedly threatened an officer with his vehicle then immediately fled, and was later in the evening involved in a three-car collision. Police shot him to death at that scene, finding a "long barrel inside a sock" in lieu of a weapon, and a suicide note. http://www.mystateline.com/story/rockford-police-officer-shoots-stabbing-suspect-who-had-suicide-note/d/story/4a_yVNmAr0mWvnnLmyWaqg</v>
      </c>
      <c r="V1824" s="109"/>
      <c r="W1824" s="109">
        <v>2836.1</v>
      </c>
      <c r="X1824" s="109"/>
      <c r="Y1824" s="109"/>
      <c r="Z1824" s="109"/>
      <c r="AA1824" s="109"/>
      <c r="AB1824" s="109"/>
      <c r="AC1824" s="113"/>
      <c r="AD1824" s="29"/>
      <c r="AE1824" s="29"/>
      <c r="AF1824" s="29"/>
      <c r="AG1824" s="65"/>
    </row>
    <row r="1825" spans="1:33" ht="12">
      <c r="A1825" s="30">
        <v>41948</v>
      </c>
      <c r="B1825" s="109" t="s">
        <v>11893</v>
      </c>
      <c r="C1825" s="121">
        <v>38</v>
      </c>
      <c r="D1825" s="109" t="s">
        <v>23</v>
      </c>
      <c r="E1825" s="109" t="s">
        <v>82</v>
      </c>
      <c r="F1825" s="109"/>
      <c r="G1825" s="42">
        <v>38718</v>
      </c>
      <c r="H1825" s="109" t="s">
        <v>11894</v>
      </c>
      <c r="I1825" s="109" t="s">
        <v>6328</v>
      </c>
      <c r="J1825" s="109" t="s">
        <v>143</v>
      </c>
      <c r="K1825" s="98" t="s">
        <v>11895</v>
      </c>
      <c r="L1825" s="109" t="s">
        <v>587</v>
      </c>
      <c r="M1825" s="109" t="s">
        <v>8234</v>
      </c>
      <c r="N1825" s="109" t="s">
        <v>32</v>
      </c>
      <c r="O1825" s="109" t="s">
        <v>11896</v>
      </c>
      <c r="P1825" s="109" t="s">
        <v>58</v>
      </c>
      <c r="Q1825" s="109" t="s">
        <v>11897</v>
      </c>
      <c r="R1825" s="109" t="s">
        <v>80</v>
      </c>
      <c r="S1825" s="122" t="s">
        <v>5119</v>
      </c>
      <c r="T1825" s="31"/>
      <c r="U1825" s="109" t="str">
        <f t="shared" si="28"/>
        <v>38718: On 12/30 Leister, a prison guard whose job future was in question, bailed out a 21-year-old acquaintance. On 12/31 he ran her car off the road and abducted her, shooting at others who tried to intercede, which developed into an armed 12-hour standoff with state police at his house. He shot at police 19 times with an assault rifle from an upstairs bathroom; a state trooper sniper killed him with two shots. The young woman was unharmed. http://www.tribdem.com/news/local_news/berlin-killing-justified-da-rules/article_dad74bd2-a1c4-5cbd-9c9a-49b0328e2c52.html?mode=jqm</v>
      </c>
      <c r="V1825" s="109"/>
      <c r="W1825" s="109">
        <v>2837.1</v>
      </c>
      <c r="X1825" s="109"/>
      <c r="Y1825" s="109"/>
      <c r="Z1825" s="109"/>
      <c r="AA1825" s="109"/>
      <c r="AB1825" s="109"/>
      <c r="AC1825" s="113"/>
      <c r="AD1825" s="29"/>
      <c r="AE1825" s="29"/>
      <c r="AF1825" s="29"/>
      <c r="AG1825" s="65"/>
    </row>
    <row r="1826" spans="1:33" ht="12">
      <c r="A1826" s="30">
        <v>41948</v>
      </c>
      <c r="B1826" s="109" t="s">
        <v>11898</v>
      </c>
      <c r="C1826" s="121">
        <v>42</v>
      </c>
      <c r="D1826" s="109" t="s">
        <v>23</v>
      </c>
      <c r="E1826" s="109" t="s">
        <v>82</v>
      </c>
      <c r="F1826" s="109"/>
      <c r="G1826" s="42">
        <v>38730</v>
      </c>
      <c r="H1826" s="109" t="s">
        <v>11899</v>
      </c>
      <c r="I1826" s="109" t="s">
        <v>11900</v>
      </c>
      <c r="J1826" s="109" t="s">
        <v>143</v>
      </c>
      <c r="K1826" s="98" t="s">
        <v>11901</v>
      </c>
      <c r="L1826" s="109" t="s">
        <v>11902</v>
      </c>
      <c r="M1826" s="109" t="s">
        <v>11903</v>
      </c>
      <c r="N1826" s="109" t="s">
        <v>32</v>
      </c>
      <c r="O1826" s="109" t="s">
        <v>11904</v>
      </c>
      <c r="P1826" s="109" t="s">
        <v>58</v>
      </c>
      <c r="Q1826" s="109" t="s">
        <v>11905</v>
      </c>
      <c r="R1826" s="109" t="s">
        <v>80</v>
      </c>
      <c r="S1826" s="122" t="s">
        <v>5119</v>
      </c>
      <c r="T1826" s="31"/>
      <c r="U1826" s="109" t="str">
        <f t="shared" si="28"/>
        <v>38730: About 3:30 a.m. a local officer took note of Appnel in various locations in downtown Wilkes Barre acting suspiciously, correctly anticipating that he would attempt to rob a convenience store. Appnel was ordered to stop as he fled to his getaway car. He turned his weapon to the officer, who fired 10 shots. Appnel was found on the roadside of I-81 nearby bleeding to death. The officer was later awarded the "Combat Cross" for the incident. http://www.freerepublic.com/focus/f-news/1559783/posts</v>
      </c>
      <c r="V1826" s="109"/>
      <c r="W1826" s="109">
        <v>2838.1</v>
      </c>
      <c r="X1826" s="109"/>
      <c r="Y1826" s="109"/>
      <c r="Z1826" s="109"/>
      <c r="AA1826" s="109"/>
      <c r="AB1826" s="109"/>
      <c r="AC1826" s="113"/>
      <c r="AD1826" s="29"/>
      <c r="AE1826" s="29"/>
      <c r="AF1826" s="29"/>
      <c r="AG1826" s="65"/>
    </row>
    <row r="1827" spans="1:33" ht="12">
      <c r="A1827" s="30">
        <v>41948</v>
      </c>
      <c r="B1827" s="109" t="s">
        <v>11906</v>
      </c>
      <c r="C1827" s="121">
        <v>47</v>
      </c>
      <c r="D1827" s="109" t="s">
        <v>23</v>
      </c>
      <c r="E1827" s="109" t="s">
        <v>82</v>
      </c>
      <c r="F1827" s="109"/>
      <c r="G1827" s="42">
        <v>38825</v>
      </c>
      <c r="H1827" s="109" t="s">
        <v>11907</v>
      </c>
      <c r="I1827" s="109" t="s">
        <v>4880</v>
      </c>
      <c r="J1827" s="109" t="s">
        <v>4881</v>
      </c>
      <c r="K1827" s="98" t="s">
        <v>4882</v>
      </c>
      <c r="L1827" s="109" t="s">
        <v>4883</v>
      </c>
      <c r="M1827" s="109" t="s">
        <v>4884</v>
      </c>
      <c r="N1827" s="109" t="s">
        <v>32</v>
      </c>
      <c r="O1827" s="109" t="s">
        <v>11908</v>
      </c>
      <c r="P1827" s="109" t="s">
        <v>58</v>
      </c>
      <c r="Q1827" s="109" t="s">
        <v>11909</v>
      </c>
      <c r="R1827" s="109" t="s">
        <v>80</v>
      </c>
      <c r="S1827" s="122" t="s">
        <v>11910</v>
      </c>
      <c r="T1827" s="31"/>
      <c r="U1827" s="109" t="str">
        <f t="shared" si="28"/>
        <v>38825: Ex-con Martins had just robbed a Cumberland Farms store, and was having trouble starting his getaway car, when a police cruiser moved in nose-to-nose to his vehicle and trapped it. Martins rammed the cruiser at least twice; the officer in it shot him once through the torso. Martins managed to move his car a short distance before dying. http://www.southcoasttoday.com/apps/pbcs.dll/article?AID=/20060420/NEWS/304209971</v>
      </c>
      <c r="V1827" s="109"/>
      <c r="W1827" s="109">
        <v>2839.1</v>
      </c>
      <c r="X1827" s="109"/>
      <c r="Y1827" s="109"/>
      <c r="Z1827" s="109"/>
      <c r="AA1827" s="109"/>
      <c r="AB1827" s="109"/>
      <c r="AC1827" s="113"/>
      <c r="AD1827" s="29"/>
      <c r="AE1827" s="29"/>
      <c r="AF1827" s="29"/>
      <c r="AG1827" s="65"/>
    </row>
    <row r="1828" spans="1:33" ht="12">
      <c r="A1828" s="30">
        <v>41948</v>
      </c>
      <c r="B1828" s="109" t="s">
        <v>11911</v>
      </c>
      <c r="C1828" s="121">
        <v>44</v>
      </c>
      <c r="D1828" s="109" t="s">
        <v>23</v>
      </c>
      <c r="E1828" s="109" t="s">
        <v>82</v>
      </c>
      <c r="F1828" s="109"/>
      <c r="G1828" s="42">
        <v>41819</v>
      </c>
      <c r="H1828" s="109" t="s">
        <v>11912</v>
      </c>
      <c r="I1828" s="109" t="s">
        <v>11913</v>
      </c>
      <c r="J1828" s="109" t="s">
        <v>1791</v>
      </c>
      <c r="K1828" s="98" t="s">
        <v>11914</v>
      </c>
      <c r="L1828" s="109" t="s">
        <v>11915</v>
      </c>
      <c r="M1828" s="109" t="s">
        <v>11916</v>
      </c>
      <c r="N1828" s="109" t="s">
        <v>32</v>
      </c>
      <c r="O1828" s="109" t="s">
        <v>11917</v>
      </c>
      <c r="P1828" s="109" t="s">
        <v>760</v>
      </c>
      <c r="Q1828" s="109" t="s">
        <v>11918</v>
      </c>
      <c r="R1828" s="109" t="s">
        <v>36</v>
      </c>
      <c r="S1828" s="122" t="s">
        <v>769</v>
      </c>
      <c r="T1828" s="31"/>
      <c r="U1828" s="109" t="str">
        <f t="shared" si="28"/>
        <v>41819: DelValle was holding a woman up at knife point. An officer had an altercation with DelValle, resulting in DelValle getting shot and killed. Eye witness accounts, however, say that DelValle had a knife to his own throat when the officer killed him. http://www.nj.com/union/index.ssf/2014/06/elizabeth_man_shot_by_police_was_threatening_woman_with_knife_authorities_say.html</v>
      </c>
      <c r="V1828" s="109"/>
      <c r="W1828" s="109">
        <v>2840.1</v>
      </c>
      <c r="X1828" s="109"/>
      <c r="Y1828" s="109"/>
      <c r="Z1828" s="109"/>
      <c r="AA1828" s="109"/>
      <c r="AB1828" s="109"/>
      <c r="AC1828" s="113"/>
      <c r="AD1828" s="29"/>
      <c r="AE1828" s="29"/>
      <c r="AF1828" s="29"/>
      <c r="AG1828" s="65"/>
    </row>
    <row r="1829" spans="1:33" ht="12">
      <c r="A1829" s="30">
        <v>41948</v>
      </c>
      <c r="B1829" s="109" t="s">
        <v>11919</v>
      </c>
      <c r="C1829" s="121">
        <v>24</v>
      </c>
      <c r="D1829" s="109" t="s">
        <v>23</v>
      </c>
      <c r="E1829" s="109" t="s">
        <v>24</v>
      </c>
      <c r="F1829" s="109" t="s">
        <v>11920</v>
      </c>
      <c r="G1829" s="42">
        <v>41819</v>
      </c>
      <c r="H1829" s="109" t="s">
        <v>11921</v>
      </c>
      <c r="I1829" s="109" t="s">
        <v>11922</v>
      </c>
      <c r="J1829" s="109" t="s">
        <v>28</v>
      </c>
      <c r="K1829" s="98" t="s">
        <v>11923</v>
      </c>
      <c r="L1829" s="109" t="s">
        <v>5141</v>
      </c>
      <c r="M1829" s="109" t="s">
        <v>11924</v>
      </c>
      <c r="N1829" s="109" t="s">
        <v>314</v>
      </c>
      <c r="O1829" s="109" t="s">
        <v>11925</v>
      </c>
      <c r="P1829" s="109" t="s">
        <v>760</v>
      </c>
      <c r="Q1829" s="109" t="s">
        <v>11926</v>
      </c>
      <c r="R1829" s="109" t="s">
        <v>80</v>
      </c>
      <c r="S1829" s="122" t="s">
        <v>769</v>
      </c>
      <c r="T1829" s="31"/>
      <c r="U1829" s="109" t="str">
        <f t="shared" si="28"/>
        <v>41819: West jumped from his vehicle during a police chase. The officer tried to evade a collision, hitting West in the process. West died from his injuries. http://www.wtsp.com/story/news/local/2014/06/29/armed-carjacking-suspect-dies-from-injuries/11712569/</v>
      </c>
      <c r="V1829" s="109"/>
      <c r="W1829" s="109">
        <v>2841.1</v>
      </c>
      <c r="X1829" s="109"/>
      <c r="Y1829" s="109"/>
      <c r="Z1829" s="109"/>
      <c r="AA1829" s="109"/>
      <c r="AB1829" s="109"/>
      <c r="AC1829" s="113"/>
      <c r="AD1829" s="29"/>
      <c r="AE1829" s="29"/>
      <c r="AF1829" s="29"/>
      <c r="AG1829" s="65"/>
    </row>
    <row r="1830" spans="1:33" ht="12">
      <c r="A1830" s="30">
        <v>41948</v>
      </c>
      <c r="B1830" s="109" t="s">
        <v>11927</v>
      </c>
      <c r="C1830" s="121">
        <v>59</v>
      </c>
      <c r="D1830" s="109" t="s">
        <v>23</v>
      </c>
      <c r="E1830" s="109" t="s">
        <v>82</v>
      </c>
      <c r="F1830" s="109"/>
      <c r="G1830" s="42">
        <v>41821</v>
      </c>
      <c r="H1830" s="109" t="s">
        <v>11928</v>
      </c>
      <c r="I1830" s="109" t="s">
        <v>1046</v>
      </c>
      <c r="J1830" s="109" t="s">
        <v>28</v>
      </c>
      <c r="K1830" s="98" t="s">
        <v>4814</v>
      </c>
      <c r="L1830" s="109" t="s">
        <v>523</v>
      </c>
      <c r="M1830" s="109" t="s">
        <v>1047</v>
      </c>
      <c r="N1830" s="109" t="s">
        <v>32</v>
      </c>
      <c r="O1830" s="109" t="s">
        <v>11929</v>
      </c>
      <c r="P1830" s="109" t="s">
        <v>760</v>
      </c>
      <c r="Q1830" s="109" t="s">
        <v>11930</v>
      </c>
      <c r="R1830" s="109" t="s">
        <v>36</v>
      </c>
      <c r="S1830" s="122" t="s">
        <v>769</v>
      </c>
      <c r="T1830" s="31"/>
      <c r="U1830" s="109" t="str">
        <f t="shared" si="28"/>
        <v>41821: Keys was acting suicidal when he pointed a revolver at officers, resulting getting shot and killed. http://jacksonville.com/news/crime/2014-07-01/story/man-killed-police-involved-shooting-tuesday-jacksonville</v>
      </c>
      <c r="V1830" s="109"/>
      <c r="W1830" s="109">
        <v>2842.1</v>
      </c>
      <c r="X1830" s="109"/>
      <c r="Y1830" s="109"/>
      <c r="Z1830" s="109"/>
      <c r="AA1830" s="109"/>
      <c r="AB1830" s="109"/>
      <c r="AC1830" s="113"/>
      <c r="AD1830" s="29"/>
      <c r="AE1830" s="29"/>
      <c r="AF1830" s="29"/>
      <c r="AG1830" s="65"/>
    </row>
    <row r="1831" spans="1:33" ht="12">
      <c r="A1831" s="30">
        <v>41948</v>
      </c>
      <c r="B1831" s="109" t="s">
        <v>11931</v>
      </c>
      <c r="C1831" s="121">
        <v>36</v>
      </c>
      <c r="D1831" s="109" t="s">
        <v>23</v>
      </c>
      <c r="E1831" s="109" t="s">
        <v>40</v>
      </c>
      <c r="F1831" s="109" t="s">
        <v>11932</v>
      </c>
      <c r="G1831" s="42">
        <v>41821</v>
      </c>
      <c r="H1831" s="109" t="s">
        <v>11933</v>
      </c>
      <c r="I1831" s="109" t="s">
        <v>123</v>
      </c>
      <c r="J1831" s="109" t="s">
        <v>124</v>
      </c>
      <c r="K1831" s="98" t="s">
        <v>11934</v>
      </c>
      <c r="L1831" s="109" t="s">
        <v>126</v>
      </c>
      <c r="M1831" s="109" t="s">
        <v>127</v>
      </c>
      <c r="N1831" s="109" t="s">
        <v>32</v>
      </c>
      <c r="O1831" s="109" t="s">
        <v>11935</v>
      </c>
      <c r="P1831" s="109" t="s">
        <v>760</v>
      </c>
      <c r="Q1831" s="109" t="s">
        <v>11936</v>
      </c>
      <c r="R1831" s="109" t="s">
        <v>80</v>
      </c>
      <c r="S1831" s="122" t="s">
        <v>769</v>
      </c>
      <c r="T1831" s="31"/>
      <c r="U1831" s="109" t="str">
        <f t="shared" si="28"/>
        <v>41821: Derby pointed a gun at an officer while hiding shortly after a crashing his truck. The officer shot and killed Derby. http://www.seattlepi.com/local/article/Seattle-police-kill-armed-man-on-Beacon-Hill-5595162.php</v>
      </c>
      <c r="V1831" s="109"/>
      <c r="W1831" s="109">
        <v>2843.1</v>
      </c>
      <c r="X1831" s="109"/>
      <c r="Y1831" s="109"/>
      <c r="Z1831" s="109"/>
      <c r="AA1831" s="109"/>
      <c r="AB1831" s="109"/>
      <c r="AC1831" s="113"/>
      <c r="AD1831" s="29"/>
      <c r="AE1831" s="29"/>
      <c r="AF1831" s="29"/>
      <c r="AG1831" s="65"/>
    </row>
    <row r="1832" spans="1:33" ht="12">
      <c r="A1832" s="30" t="s">
        <v>11937</v>
      </c>
      <c r="B1832" s="109" t="s">
        <v>11938</v>
      </c>
      <c r="C1832" s="121">
        <v>37</v>
      </c>
      <c r="D1832" s="109" t="s">
        <v>23</v>
      </c>
      <c r="E1832" s="109" t="s">
        <v>82</v>
      </c>
      <c r="F1832" s="109"/>
      <c r="G1832" s="42">
        <v>41809</v>
      </c>
      <c r="H1832" s="109" t="s">
        <v>11939</v>
      </c>
      <c r="I1832" s="109" t="s">
        <v>1329</v>
      </c>
      <c r="J1832" s="109" t="s">
        <v>85</v>
      </c>
      <c r="K1832" s="98" t="s">
        <v>9862</v>
      </c>
      <c r="L1832" s="109" t="s">
        <v>1329</v>
      </c>
      <c r="M1832" s="109" t="s">
        <v>1331</v>
      </c>
      <c r="N1832" s="109" t="s">
        <v>32</v>
      </c>
      <c r="O1832" s="109" t="s">
        <v>11940</v>
      </c>
      <c r="P1832" s="109" t="s">
        <v>760</v>
      </c>
      <c r="Q1832" s="109" t="s">
        <v>11941</v>
      </c>
      <c r="R1832" s="109" t="s">
        <v>80</v>
      </c>
      <c r="S1832" s="122" t="s">
        <v>5358</v>
      </c>
      <c r="T1832" s="31"/>
      <c r="U1832" s="109" t="str">
        <f t="shared" si="28"/>
        <v>41809: Two officers say that after a "proactive stop" of Westbrook, they determined he had warrants. He ran and they chased him into an alley, where he allegedly pulled a knife. One of the officers shot and killed him. http://www.sacbee.com/news/local/crime/article2602397.html</v>
      </c>
      <c r="V1832" s="109"/>
      <c r="W1832" s="109">
        <v>2844.1</v>
      </c>
      <c r="X1832" s="109"/>
      <c r="Y1832" s="109"/>
      <c r="Z1832" s="109"/>
      <c r="AA1832" s="109"/>
      <c r="AB1832" s="109"/>
      <c r="AC1832" s="113"/>
      <c r="AD1832" s="29"/>
      <c r="AE1832" s="29"/>
      <c r="AF1832" s="29"/>
      <c r="AG1832" s="65"/>
    </row>
    <row r="1833" spans="1:33" ht="12">
      <c r="A1833" s="30" t="s">
        <v>11942</v>
      </c>
      <c r="B1833" s="109" t="s">
        <v>11943</v>
      </c>
      <c r="C1833" s="121">
        <v>17</v>
      </c>
      <c r="D1833" s="109" t="s">
        <v>23</v>
      </c>
      <c r="E1833" s="109" t="s">
        <v>40</v>
      </c>
      <c r="F1833" s="109" t="s">
        <v>11944</v>
      </c>
      <c r="G1833" s="42">
        <v>41809</v>
      </c>
      <c r="H1833" s="109" t="s">
        <v>11945</v>
      </c>
      <c r="I1833" s="109" t="s">
        <v>5220</v>
      </c>
      <c r="J1833" s="109" t="s">
        <v>28</v>
      </c>
      <c r="K1833" s="98" t="s">
        <v>5562</v>
      </c>
      <c r="L1833" s="109" t="s">
        <v>30</v>
      </c>
      <c r="M1833" s="109" t="s">
        <v>11946</v>
      </c>
      <c r="N1833" s="109" t="s">
        <v>32</v>
      </c>
      <c r="O1833" s="109" t="s">
        <v>11947</v>
      </c>
      <c r="P1833" s="109" t="s">
        <v>7428</v>
      </c>
      <c r="Q1833" s="109" t="s">
        <v>11948</v>
      </c>
      <c r="R1833" s="109" t="s">
        <v>80</v>
      </c>
      <c r="S1833" s="122" t="s">
        <v>5358</v>
      </c>
      <c r="T1833" s="31"/>
      <c r="U1833" s="109" t="str">
        <f t="shared" si="28"/>
        <v>41809: A joint-police stolen car sting attempted to apprehend Carulla in a stolen vehicle. When a Sergeant pulled his unmarked vehicle behind Carulla, police say he rammed the police car. One or two officers fired, shooting Carulla five times. http://www.local10.com/news/funeral-held-for-teenager-shot-by-police-in-stolen-vehicle-sting/26627318</v>
      </c>
      <c r="V1833" s="109"/>
      <c r="W1833" s="109">
        <v>2845.1</v>
      </c>
      <c r="X1833" s="109"/>
      <c r="Y1833" s="109"/>
      <c r="Z1833" s="109"/>
      <c r="AA1833" s="109"/>
      <c r="AB1833" s="109"/>
      <c r="AC1833" s="113"/>
      <c r="AD1833" s="29"/>
      <c r="AE1833" s="29"/>
      <c r="AF1833" s="29"/>
      <c r="AG1833" s="65"/>
    </row>
    <row r="1834" spans="1:33" ht="12">
      <c r="A1834" s="30" t="s">
        <v>11949</v>
      </c>
      <c r="B1834" s="109" t="s">
        <v>11950</v>
      </c>
      <c r="C1834" s="121">
        <v>32</v>
      </c>
      <c r="D1834" s="109" t="s">
        <v>23</v>
      </c>
      <c r="E1834" s="109" t="s">
        <v>82</v>
      </c>
      <c r="F1834" s="109"/>
      <c r="G1834" s="42">
        <v>41809</v>
      </c>
      <c r="H1834" s="109" t="s">
        <v>11951</v>
      </c>
      <c r="I1834" s="109" t="s">
        <v>11952</v>
      </c>
      <c r="J1834" s="109" t="s">
        <v>2539</v>
      </c>
      <c r="K1834" s="98" t="s">
        <v>11953</v>
      </c>
      <c r="L1834" s="109" t="s">
        <v>11954</v>
      </c>
      <c r="M1834" s="109" t="s">
        <v>11955</v>
      </c>
      <c r="N1834" s="109" t="s">
        <v>32</v>
      </c>
      <c r="O1834" s="109" t="s">
        <v>11956</v>
      </c>
      <c r="P1834" s="109" t="s">
        <v>7428</v>
      </c>
      <c r="Q1834" s="109" t="s">
        <v>11957</v>
      </c>
      <c r="R1834" s="109" t="s">
        <v>80</v>
      </c>
      <c r="S1834" s="122" t="s">
        <v>5358</v>
      </c>
      <c r="T1834" s="31"/>
      <c r="U1834" s="109" t="str">
        <f t="shared" si="28"/>
        <v>41809: Officers went to Workman's home to serve a warrant on a third degree sexual assault charge. While attempting to handcuff him, one officer shot and killed him for an unknown reason in the doorway of his home. Workman's wife and two children may have been in the house at the time. http://www.carolinalive.com/news/story.aspx?id=1106578</v>
      </c>
      <c r="V1834" s="109"/>
      <c r="W1834" s="109">
        <v>2846.1</v>
      </c>
      <c r="X1834" s="109"/>
      <c r="Y1834" s="109"/>
      <c r="Z1834" s="109"/>
      <c r="AA1834" s="109"/>
      <c r="AB1834" s="109"/>
      <c r="AC1834" s="113"/>
      <c r="AD1834" s="29"/>
      <c r="AE1834" s="29"/>
      <c r="AF1834" s="29"/>
      <c r="AG1834" s="65"/>
    </row>
    <row r="1835" spans="1:33" ht="12">
      <c r="A1835" s="30" t="s">
        <v>11958</v>
      </c>
      <c r="B1835" s="109" t="s">
        <v>11959</v>
      </c>
      <c r="C1835" s="121">
        <v>45</v>
      </c>
      <c r="D1835" s="109" t="s">
        <v>23</v>
      </c>
      <c r="E1835" s="109" t="s">
        <v>173</v>
      </c>
      <c r="F1835" s="109"/>
      <c r="G1835" s="42">
        <v>41809</v>
      </c>
      <c r="H1835" s="109" t="s">
        <v>11960</v>
      </c>
      <c r="I1835" s="109" t="s">
        <v>6224</v>
      </c>
      <c r="J1835" s="109" t="s">
        <v>213</v>
      </c>
      <c r="K1835" s="98" t="s">
        <v>11961</v>
      </c>
      <c r="L1835" s="109" t="s">
        <v>6226</v>
      </c>
      <c r="M1835" s="109" t="s">
        <v>6227</v>
      </c>
      <c r="N1835" s="109" t="s">
        <v>32</v>
      </c>
      <c r="O1835" s="109" t="s">
        <v>11962</v>
      </c>
      <c r="P1835" s="109" t="s">
        <v>7428</v>
      </c>
      <c r="Q1835" s="109" t="s">
        <v>11963</v>
      </c>
      <c r="R1835" s="109" t="s">
        <v>80</v>
      </c>
      <c r="S1835" s="122" t="s">
        <v>5358</v>
      </c>
      <c r="T1835" s="31"/>
      <c r="U1835" s="109" t="str">
        <f t="shared" si="28"/>
        <v>41809: 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 http://www.mysanantonio.com/news/local/article/Officers-shoot-to-death-wheelchair-bound-gunman-5566205.php</v>
      </c>
      <c r="V1835" s="109"/>
      <c r="W1835" s="109">
        <v>2847.1</v>
      </c>
      <c r="X1835" s="109"/>
      <c r="Y1835" s="109"/>
      <c r="Z1835" s="109"/>
      <c r="AA1835" s="109"/>
      <c r="AB1835" s="109"/>
      <c r="AC1835" s="113"/>
      <c r="AD1835" s="29"/>
      <c r="AE1835" s="29"/>
      <c r="AF1835" s="29"/>
      <c r="AG1835" s="65"/>
    </row>
    <row r="1836" spans="1:33" ht="12">
      <c r="A1836" s="30" t="s">
        <v>11964</v>
      </c>
      <c r="B1836" s="109" t="s">
        <v>4728</v>
      </c>
      <c r="C1836" s="121" t="s">
        <v>36</v>
      </c>
      <c r="D1836" s="109" t="s">
        <v>36</v>
      </c>
      <c r="E1836" s="109" t="s">
        <v>82</v>
      </c>
      <c r="F1836" s="109"/>
      <c r="G1836" s="42">
        <v>41810</v>
      </c>
      <c r="H1836" s="109" t="s">
        <v>11965</v>
      </c>
      <c r="I1836" s="109" t="s">
        <v>1140</v>
      </c>
      <c r="J1836" s="109" t="s">
        <v>64</v>
      </c>
      <c r="K1836" s="98" t="s">
        <v>11966</v>
      </c>
      <c r="L1836" s="109" t="s">
        <v>7338</v>
      </c>
      <c r="M1836" s="109" t="s">
        <v>553</v>
      </c>
      <c r="N1836" s="109" t="s">
        <v>32</v>
      </c>
      <c r="O1836" s="109" t="s">
        <v>11967</v>
      </c>
      <c r="P1836" s="109" t="s">
        <v>760</v>
      </c>
      <c r="Q1836" s="109" t="s">
        <v>11968</v>
      </c>
      <c r="R1836" s="109" t="s">
        <v>80</v>
      </c>
      <c r="S1836" s="122" t="s">
        <v>5358</v>
      </c>
      <c r="T1836" s="31"/>
      <c r="U1836" s="109" t="str">
        <f t="shared" si="28"/>
        <v>41810: 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was also armed with several knives.” http://patch.com/georgia/dunwoody/man-killed-after-aiming-fake-pistol-at-dekalb-police</v>
      </c>
      <c r="V1836" s="109"/>
      <c r="W1836" s="109">
        <v>2848.1</v>
      </c>
      <c r="X1836" s="109"/>
      <c r="Y1836" s="109"/>
      <c r="Z1836" s="109"/>
      <c r="AA1836" s="109"/>
      <c r="AB1836" s="109"/>
      <c r="AC1836" s="113"/>
      <c r="AD1836" s="29"/>
      <c r="AE1836" s="29"/>
      <c r="AF1836" s="29"/>
      <c r="AG1836" s="65"/>
    </row>
    <row r="1837" spans="1:33" ht="12">
      <c r="A1837" s="30" t="s">
        <v>11969</v>
      </c>
      <c r="B1837" s="109" t="s">
        <v>11970</v>
      </c>
      <c r="C1837" s="121">
        <v>45</v>
      </c>
      <c r="D1837" s="109" t="s">
        <v>23</v>
      </c>
      <c r="E1837" s="109" t="s">
        <v>24</v>
      </c>
      <c r="F1837" s="109" t="s">
        <v>11971</v>
      </c>
      <c r="G1837" s="42">
        <v>41812</v>
      </c>
      <c r="H1837" s="109" t="s">
        <v>11972</v>
      </c>
      <c r="I1837" s="109" t="s">
        <v>669</v>
      </c>
      <c r="J1837" s="109" t="s">
        <v>213</v>
      </c>
      <c r="K1837" s="98" t="s">
        <v>670</v>
      </c>
      <c r="L1837" s="109" t="s">
        <v>671</v>
      </c>
      <c r="M1837" s="109" t="s">
        <v>11973</v>
      </c>
      <c r="N1837" s="109" t="s">
        <v>32</v>
      </c>
      <c r="O1837" s="109" t="s">
        <v>11974</v>
      </c>
      <c r="P1837" s="109" t="s">
        <v>7428</v>
      </c>
      <c r="Q1837" s="109" t="s">
        <v>11975</v>
      </c>
      <c r="R1837" s="109" t="s">
        <v>80</v>
      </c>
      <c r="S1837" s="122" t="s">
        <v>7722</v>
      </c>
      <c r="T1837" s="31"/>
      <c r="U1837" s="109" t="str">
        <f t="shared" si="28"/>
        <v>41812: May was shot by an off-duty police sergeant after the two got in an argument and then a fight in the parking lot of a restaurant. The shooting is still under investigation, but the sergeant has returned to work. http://www.nbcdfw.com/news/local/One-Dead-in-Shooting-Outside-Duncanville-Restaurant-264153141.html</v>
      </c>
      <c r="V1837" s="109"/>
      <c r="W1837" s="109">
        <v>2849.1</v>
      </c>
      <c r="X1837" s="109"/>
      <c r="Y1837" s="109"/>
      <c r="Z1837" s="109"/>
      <c r="AA1837" s="109"/>
      <c r="AB1837" s="109"/>
      <c r="AC1837" s="113"/>
      <c r="AD1837" s="29"/>
      <c r="AE1837" s="29"/>
      <c r="AF1837" s="29"/>
      <c r="AG1837" s="65"/>
    </row>
    <row r="1838" spans="1:33" ht="12">
      <c r="A1838" s="30" t="s">
        <v>11976</v>
      </c>
      <c r="B1838" s="109" t="s">
        <v>11977</v>
      </c>
      <c r="C1838" s="121">
        <v>45</v>
      </c>
      <c r="D1838" s="109" t="s">
        <v>23</v>
      </c>
      <c r="E1838" s="109" t="s">
        <v>40</v>
      </c>
      <c r="F1838" s="109" t="s">
        <v>11978</v>
      </c>
      <c r="G1838" s="42">
        <v>41812</v>
      </c>
      <c r="H1838" s="109" t="s">
        <v>11979</v>
      </c>
      <c r="I1838" s="109" t="s">
        <v>11980</v>
      </c>
      <c r="J1838" s="109" t="s">
        <v>1372</v>
      </c>
      <c r="K1838" s="98" t="s">
        <v>11981</v>
      </c>
      <c r="L1838" s="109" t="s">
        <v>11982</v>
      </c>
      <c r="M1838" s="109" t="s">
        <v>11983</v>
      </c>
      <c r="N1838" s="109" t="s">
        <v>32</v>
      </c>
      <c r="O1838" s="109" t="s">
        <v>11984</v>
      </c>
      <c r="P1838" s="109" t="s">
        <v>7428</v>
      </c>
      <c r="Q1838" s="109" t="s">
        <v>11985</v>
      </c>
      <c r="R1838" s="109" t="s">
        <v>80</v>
      </c>
      <c r="S1838" s="122" t="s">
        <v>7722</v>
      </c>
      <c r="T1838" s="31"/>
      <c r="U1838" s="109" t="str">
        <f t="shared" si="28"/>
        <v>41812: Police arrived after Barber's wife called and reported a domestic disturbance, and that her husband had barricaded himself in a shed with a gun. Barber was fatally shot after pointing a gun at officers. http://www.wfmynews2.com/story/news/local/2014/06/22/man-barricaded-in-pleasant-garden-home/11241325/</v>
      </c>
      <c r="V1838" s="109"/>
      <c r="W1838" s="109">
        <v>2850.1</v>
      </c>
      <c r="X1838" s="109"/>
      <c r="Y1838" s="109"/>
      <c r="Z1838" s="109"/>
      <c r="AA1838" s="109"/>
      <c r="AB1838" s="109"/>
      <c r="AC1838" s="113"/>
      <c r="AD1838" s="29"/>
      <c r="AE1838" s="29"/>
      <c r="AF1838" s="29"/>
      <c r="AG1838" s="65"/>
    </row>
    <row r="1839" spans="1:33" ht="12">
      <c r="A1839" s="30" t="s">
        <v>11986</v>
      </c>
      <c r="B1839" s="109" t="s">
        <v>11987</v>
      </c>
      <c r="C1839" s="121">
        <v>70</v>
      </c>
      <c r="D1839" s="109" t="s">
        <v>23</v>
      </c>
      <c r="E1839" s="109" t="s">
        <v>40</v>
      </c>
      <c r="F1839" s="109" t="s">
        <v>11988</v>
      </c>
      <c r="G1839" s="42">
        <v>41810</v>
      </c>
      <c r="H1839" s="109" t="s">
        <v>11989</v>
      </c>
      <c r="I1839" s="109" t="s">
        <v>1714</v>
      </c>
      <c r="J1839" s="109" t="s">
        <v>213</v>
      </c>
      <c r="K1839" s="98" t="s">
        <v>11990</v>
      </c>
      <c r="L1839" s="109" t="s">
        <v>1714</v>
      </c>
      <c r="M1839" s="109" t="s">
        <v>11991</v>
      </c>
      <c r="N1839" s="109" t="s">
        <v>32</v>
      </c>
      <c r="O1839" s="109" t="s">
        <v>11992</v>
      </c>
      <c r="P1839" s="109" t="s">
        <v>760</v>
      </c>
      <c r="Q1839" s="109" t="s">
        <v>11993</v>
      </c>
      <c r="R1839" s="109" t="s">
        <v>80</v>
      </c>
      <c r="S1839" s="122" t="s">
        <v>7722</v>
      </c>
      <c r="T1839" s="31"/>
      <c r="U1839" s="109" t="str">
        <f t="shared" si="28"/>
        <v>41810: Rials's ex-wife called police after he tried and failed to shoot her at her place of employment. Police found Rials at his home and briefly exchanged gunfire with the 70-year-old before fatally shooting him. http://www.kwkt.com/news/hamilton-police-involved-shooting-resulting-one-man-dead</v>
      </c>
      <c r="V1839" s="109"/>
      <c r="W1839" s="109">
        <v>2851.1</v>
      </c>
      <c r="X1839" s="109"/>
      <c r="Y1839" s="109"/>
      <c r="Z1839" s="109"/>
      <c r="AA1839" s="109"/>
      <c r="AB1839" s="109"/>
      <c r="AC1839" s="113"/>
      <c r="AD1839" s="29"/>
      <c r="AE1839" s="29"/>
      <c r="AF1839" s="29"/>
      <c r="AG1839" s="65"/>
    </row>
    <row r="1840" spans="1:33" ht="12">
      <c r="A1840" s="30" t="s">
        <v>11994</v>
      </c>
      <c r="B1840" s="109" t="s">
        <v>11995</v>
      </c>
      <c r="C1840" s="121">
        <v>45</v>
      </c>
      <c r="D1840" s="109" t="s">
        <v>23</v>
      </c>
      <c r="E1840" s="109" t="s">
        <v>24</v>
      </c>
      <c r="F1840" s="109"/>
      <c r="G1840" s="42">
        <v>41815</v>
      </c>
      <c r="H1840" s="109" t="s">
        <v>11996</v>
      </c>
      <c r="I1840" s="109" t="s">
        <v>539</v>
      </c>
      <c r="J1840" s="109" t="s">
        <v>85</v>
      </c>
      <c r="K1840" s="98" t="s">
        <v>11997</v>
      </c>
      <c r="L1840" s="109" t="s">
        <v>539</v>
      </c>
      <c r="M1840" s="109" t="s">
        <v>540</v>
      </c>
      <c r="N1840" s="109" t="s">
        <v>32</v>
      </c>
      <c r="O1840" s="109" t="s">
        <v>11998</v>
      </c>
      <c r="P1840" s="109" t="s">
        <v>760</v>
      </c>
      <c r="Q1840" s="109" t="s">
        <v>11999</v>
      </c>
      <c r="R1840" s="109" t="s">
        <v>80</v>
      </c>
      <c r="S1840" s="122" t="s">
        <v>7722</v>
      </c>
      <c r="T1840" s="31"/>
      <c r="U1840" s="109" t="str">
        <f t="shared" si="28"/>
        <v>41815: Johnson was stopped by a mall security guard who accused him of shoplifting, and then fired and missed the guard. Police later found Johnson and fatally shot him as officers attempted to take him into custody. http://homicide.latimes.com/post/samuel-johnson/</v>
      </c>
      <c r="V1840" s="109"/>
      <c r="W1840" s="109">
        <v>2852.1</v>
      </c>
      <c r="X1840" s="109"/>
      <c r="Y1840" s="109"/>
      <c r="Z1840" s="109"/>
      <c r="AA1840" s="109"/>
      <c r="AB1840" s="109"/>
      <c r="AC1840" s="113"/>
      <c r="AD1840" s="29"/>
      <c r="AE1840" s="29"/>
      <c r="AF1840" s="29"/>
      <c r="AG1840" s="65"/>
    </row>
    <row r="1841" spans="1:33" ht="12">
      <c r="A1841" s="30" t="s">
        <v>12000</v>
      </c>
      <c r="B1841" s="109" t="s">
        <v>12001</v>
      </c>
      <c r="C1841" s="121">
        <v>50</v>
      </c>
      <c r="D1841" s="109" t="s">
        <v>23</v>
      </c>
      <c r="E1841" s="109" t="s">
        <v>40</v>
      </c>
      <c r="F1841" s="109" t="s">
        <v>12002</v>
      </c>
      <c r="G1841" s="42">
        <v>41816</v>
      </c>
      <c r="H1841" s="109" t="s">
        <v>12003</v>
      </c>
      <c r="I1841" s="109" t="s">
        <v>2411</v>
      </c>
      <c r="J1841" s="109" t="s">
        <v>213</v>
      </c>
      <c r="K1841" s="98" t="s">
        <v>12004</v>
      </c>
      <c r="L1841" s="109" t="s">
        <v>12005</v>
      </c>
      <c r="M1841" s="109" t="s">
        <v>7656</v>
      </c>
      <c r="N1841" s="109" t="s">
        <v>32</v>
      </c>
      <c r="O1841" s="109" t="s">
        <v>12006</v>
      </c>
      <c r="P1841" s="109" t="s">
        <v>7428</v>
      </c>
      <c r="Q1841" s="109" t="s">
        <v>12007</v>
      </c>
      <c r="R1841" s="109" t="s">
        <v>36</v>
      </c>
      <c r="S1841" s="122" t="s">
        <v>7722</v>
      </c>
      <c r="T1841" s="31"/>
      <c r="U1841" s="109" t="str">
        <f t="shared" si="28"/>
        <v>41816: Police investigating a felony theft investigation ended up in a standoff with Berry after he emerged from his home with a gun. Berry, who may have suffered from a mental illness, was fatally shot by a SWAT team after exchanging gunfire with police. http://www.bigcountryhomepage.com/story/d/story/police-sweetwater-standoff-suspect-shot-killed-aft/30835/jM2dxVZE2E6ydjb_-nt6tw</v>
      </c>
      <c r="V1841" s="109"/>
      <c r="W1841" s="109">
        <v>2853.1</v>
      </c>
      <c r="X1841" s="109"/>
      <c r="Y1841" s="109"/>
      <c r="Z1841" s="109"/>
      <c r="AA1841" s="109"/>
      <c r="AB1841" s="109"/>
      <c r="AC1841" s="113"/>
      <c r="AD1841" s="29"/>
      <c r="AE1841" s="29"/>
      <c r="AF1841" s="29"/>
      <c r="AG1841" s="65"/>
    </row>
    <row r="1842" spans="1:33" ht="12">
      <c r="A1842" s="30" t="s">
        <v>12008</v>
      </c>
      <c r="B1842" s="109" t="s">
        <v>12009</v>
      </c>
      <c r="C1842" s="121">
        <v>40</v>
      </c>
      <c r="D1842" s="109" t="s">
        <v>23</v>
      </c>
      <c r="E1842" s="109" t="s">
        <v>24</v>
      </c>
      <c r="F1842" s="109" t="s">
        <v>12010</v>
      </c>
      <c r="G1842" s="42">
        <v>41817</v>
      </c>
      <c r="H1842" s="109" t="s">
        <v>12011</v>
      </c>
      <c r="I1842" s="109" t="s">
        <v>12012</v>
      </c>
      <c r="J1842" s="109" t="s">
        <v>85</v>
      </c>
      <c r="K1842" s="98" t="s">
        <v>12013</v>
      </c>
      <c r="L1842" s="109" t="s">
        <v>539</v>
      </c>
      <c r="M1842" s="109" t="s">
        <v>12014</v>
      </c>
      <c r="N1842" s="109" t="s">
        <v>32</v>
      </c>
      <c r="O1842" s="109" t="s">
        <v>12015</v>
      </c>
      <c r="P1842" s="109" t="s">
        <v>7428</v>
      </c>
      <c r="Q1842" s="109" t="s">
        <v>12016</v>
      </c>
      <c r="R1842" s="109" t="s">
        <v>80</v>
      </c>
      <c r="S1842" s="122" t="s">
        <v>7722</v>
      </c>
      <c r="T1842" s="31"/>
      <c r="U1842" s="109" t="str">
        <f t="shared" si="28"/>
        <v>41817: Police responding to a disturbance call found Kemp fighting with another man and then attempting to flee from police. Kemp was caught and fought with officers before being fatally shot. http://homicide.latimes.com/post/paul-ray-kemp-jr/</v>
      </c>
      <c r="V1842" s="109"/>
      <c r="W1842" s="109">
        <v>2854.1</v>
      </c>
      <c r="X1842" s="109"/>
      <c r="Y1842" s="109"/>
      <c r="Z1842" s="109"/>
      <c r="AA1842" s="109"/>
      <c r="AB1842" s="109"/>
      <c r="AC1842" s="113"/>
      <c r="AD1842" s="29"/>
      <c r="AE1842" s="29"/>
      <c r="AF1842" s="29"/>
      <c r="AG1842" s="65"/>
    </row>
    <row r="1843" spans="1:33" ht="12">
      <c r="A1843" s="30">
        <v>41949</v>
      </c>
      <c r="B1843" s="109" t="s">
        <v>12017</v>
      </c>
      <c r="C1843" s="121">
        <v>27</v>
      </c>
      <c r="D1843" s="109" t="s">
        <v>23</v>
      </c>
      <c r="E1843" s="109" t="s">
        <v>40</v>
      </c>
      <c r="F1843" s="109" t="s">
        <v>12018</v>
      </c>
      <c r="G1843" s="42">
        <v>41822</v>
      </c>
      <c r="H1843" s="109" t="s">
        <v>12019</v>
      </c>
      <c r="I1843" s="109" t="s">
        <v>1546</v>
      </c>
      <c r="J1843" s="109" t="s">
        <v>1033</v>
      </c>
      <c r="K1843" s="98" t="s">
        <v>4149</v>
      </c>
      <c r="L1843" s="109" t="s">
        <v>1548</v>
      </c>
      <c r="M1843" s="109" t="s">
        <v>12020</v>
      </c>
      <c r="N1843" s="109" t="s">
        <v>32</v>
      </c>
      <c r="O1843" s="109" t="s">
        <v>12021</v>
      </c>
      <c r="P1843" s="109" t="s">
        <v>760</v>
      </c>
      <c r="Q1843" s="109" t="s">
        <v>12022</v>
      </c>
      <c r="R1843" s="109" t="s">
        <v>219</v>
      </c>
      <c r="S1843" s="122" t="s">
        <v>769</v>
      </c>
      <c r="T1843" s="31"/>
      <c r="U1843" s="109" t="str">
        <f t="shared" si="28"/>
        <v>41822: Chavez was served an arrest warrant when he pointed a BB gun at a marshal, prompting the marshal to shoot and kill Chavez. Chavez was on amphetamines at the time. http://fav-meth-head-of-the-day.com/2014/08/20/toxicology-report-methamphetamine-found-in-system-of-anthony-jacob-chavez-27-shot-by-us-marshal-in-santa-fe/</v>
      </c>
      <c r="V1843" s="109"/>
      <c r="W1843" s="109">
        <v>2855.1</v>
      </c>
      <c r="X1843" s="109"/>
      <c r="Y1843" s="109"/>
      <c r="Z1843" s="109"/>
      <c r="AA1843" s="109"/>
      <c r="AB1843" s="109"/>
      <c r="AC1843" s="113"/>
      <c r="AD1843" s="29"/>
      <c r="AE1843" s="29"/>
      <c r="AF1843" s="29"/>
      <c r="AG1843" s="65"/>
    </row>
    <row r="1844" spans="1:33" ht="12">
      <c r="A1844" s="30">
        <v>41949</v>
      </c>
      <c r="B1844" s="109" t="s">
        <v>12023</v>
      </c>
      <c r="C1844" s="121">
        <v>32</v>
      </c>
      <c r="D1844" s="109" t="s">
        <v>23</v>
      </c>
      <c r="E1844" s="109" t="s">
        <v>40</v>
      </c>
      <c r="F1844" s="109" t="s">
        <v>12024</v>
      </c>
      <c r="G1844" s="42">
        <v>41817</v>
      </c>
      <c r="H1844" s="109" t="s">
        <v>12025</v>
      </c>
      <c r="I1844" s="109" t="s">
        <v>12026</v>
      </c>
      <c r="J1844" s="109" t="s">
        <v>124</v>
      </c>
      <c r="K1844" s="98" t="s">
        <v>12027</v>
      </c>
      <c r="L1844" s="109" t="s">
        <v>12028</v>
      </c>
      <c r="M1844" s="109" t="s">
        <v>12029</v>
      </c>
      <c r="N1844" s="109" t="s">
        <v>32</v>
      </c>
      <c r="O1844" s="109" t="s">
        <v>12030</v>
      </c>
      <c r="P1844" s="109" t="s">
        <v>58</v>
      </c>
      <c r="Q1844" s="109" t="s">
        <v>12031</v>
      </c>
      <c r="R1844" s="109" t="s">
        <v>36</v>
      </c>
      <c r="S1844" s="122" t="s">
        <v>5792</v>
      </c>
      <c r="T1844" s="31"/>
      <c r="U1844" s="109" t="str">
        <f t="shared" si="28"/>
        <v>41817: 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 http://www.tri-cityherald.com/2014/06/27/3040213_kennewick-police-at-shooting-scene.html?rh=1</v>
      </c>
      <c r="V1844" s="109"/>
      <c r="W1844" s="109">
        <v>2856.1</v>
      </c>
      <c r="X1844" s="109"/>
      <c r="Y1844" s="109"/>
      <c r="Z1844" s="109"/>
      <c r="AA1844" s="109"/>
      <c r="AB1844" s="109"/>
      <c r="AC1844" s="113"/>
      <c r="AD1844" s="29"/>
      <c r="AE1844" s="29"/>
      <c r="AF1844" s="29"/>
      <c r="AG1844" s="65"/>
    </row>
    <row r="1845" spans="1:33" ht="12">
      <c r="A1845" s="30">
        <v>41949</v>
      </c>
      <c r="B1845" s="109" t="s">
        <v>12032</v>
      </c>
      <c r="C1845" s="121">
        <v>54</v>
      </c>
      <c r="D1845" s="109" t="s">
        <v>23</v>
      </c>
      <c r="E1845" s="109" t="s">
        <v>173</v>
      </c>
      <c r="F1845" s="109" t="s">
        <v>12033</v>
      </c>
      <c r="G1845" s="42">
        <v>41783</v>
      </c>
      <c r="H1845" s="109" t="s">
        <v>12034</v>
      </c>
      <c r="I1845" s="109" t="s">
        <v>539</v>
      </c>
      <c r="J1845" s="109" t="s">
        <v>85</v>
      </c>
      <c r="K1845" s="98" t="s">
        <v>12035</v>
      </c>
      <c r="L1845" s="109" t="s">
        <v>539</v>
      </c>
      <c r="M1845" s="109" t="s">
        <v>540</v>
      </c>
      <c r="N1845" s="109" t="s">
        <v>12036</v>
      </c>
      <c r="O1845" s="109" t="s">
        <v>12037</v>
      </c>
      <c r="P1845" s="109" t="s">
        <v>760</v>
      </c>
      <c r="Q1845" s="109" t="s">
        <v>12038</v>
      </c>
      <c r="R1845" s="109" t="s">
        <v>100</v>
      </c>
      <c r="S1845" s="122" t="s">
        <v>769</v>
      </c>
      <c r="T1845" s="31"/>
      <c r="U1845" s="109" t="str">
        <f t="shared" si="28"/>
        <v>41783: Ocana tried to avoid being arrested when we was tasered from a rooftop billboard. He fell to his death. http://www.latimes.com/local/lanow/la-me-ln-skid-row-death-20140702-story.html</v>
      </c>
      <c r="V1845" s="109"/>
      <c r="W1845" s="109">
        <v>2857.1</v>
      </c>
      <c r="X1845" s="109"/>
      <c r="Y1845" s="109"/>
      <c r="Z1845" s="109"/>
      <c r="AA1845" s="109"/>
      <c r="AB1845" s="109"/>
      <c r="AC1845" s="113"/>
      <c r="AD1845" s="29"/>
      <c r="AE1845" s="29"/>
      <c r="AF1845" s="29"/>
      <c r="AG1845" s="65"/>
    </row>
    <row r="1846" spans="1:33" ht="12">
      <c r="A1846" s="30">
        <v>41949</v>
      </c>
      <c r="B1846" s="109" t="s">
        <v>12039</v>
      </c>
      <c r="C1846" s="121">
        <v>56</v>
      </c>
      <c r="D1846" s="109" t="s">
        <v>23</v>
      </c>
      <c r="E1846" s="109" t="s">
        <v>40</v>
      </c>
      <c r="F1846" s="109"/>
      <c r="G1846" s="42">
        <v>41816</v>
      </c>
      <c r="H1846" s="109" t="s">
        <v>12040</v>
      </c>
      <c r="I1846" s="109" t="s">
        <v>6499</v>
      </c>
      <c r="J1846" s="109" t="s">
        <v>74</v>
      </c>
      <c r="K1846" s="98" t="s">
        <v>12041</v>
      </c>
      <c r="L1846" s="109" t="s">
        <v>2146</v>
      </c>
      <c r="M1846" s="109" t="s">
        <v>12042</v>
      </c>
      <c r="N1846" s="109" t="s">
        <v>262</v>
      </c>
      <c r="O1846" s="109" t="s">
        <v>12043</v>
      </c>
      <c r="P1846" s="109" t="s">
        <v>323</v>
      </c>
      <c r="Q1846" s="109" t="s">
        <v>12044</v>
      </c>
      <c r="R1846" s="109" t="s">
        <v>100</v>
      </c>
      <c r="S1846" s="122" t="s">
        <v>5792</v>
      </c>
      <c r="T1846" s="31"/>
      <c r="U1846" s="109" t="str">
        <f t="shared" si="28"/>
        <v>41816: 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Graffeo may have overdosed on heroin. The cause of death remains under investigation. http://www.bostonglobe.com/metro/2014/06/27/chelsea-man-dies-after-struggle-with-police-may-have-been-suffering-from-drug-overdose/Xqq2hFZB3LTkjSJ1jRvKbL/story.html</v>
      </c>
      <c r="V1846" s="109"/>
      <c r="W1846" s="109">
        <v>2858.1</v>
      </c>
      <c r="X1846" s="109"/>
      <c r="Y1846" s="109"/>
      <c r="Z1846" s="109"/>
      <c r="AA1846" s="109"/>
      <c r="AB1846" s="109"/>
      <c r="AC1846" s="113"/>
      <c r="AD1846" s="29"/>
      <c r="AE1846" s="29"/>
      <c r="AF1846" s="29"/>
      <c r="AG1846" s="65"/>
    </row>
    <row r="1847" spans="1:33" ht="12">
      <c r="A1847" s="30">
        <v>41949</v>
      </c>
      <c r="B1847" s="109" t="s">
        <v>12045</v>
      </c>
      <c r="C1847" s="121">
        <v>40</v>
      </c>
      <c r="D1847" s="109" t="s">
        <v>23</v>
      </c>
      <c r="E1847" s="109" t="s">
        <v>82</v>
      </c>
      <c r="F1847" s="109"/>
      <c r="G1847" s="42">
        <v>41823</v>
      </c>
      <c r="H1847" s="109" t="s">
        <v>12046</v>
      </c>
      <c r="I1847" s="109" t="s">
        <v>12047</v>
      </c>
      <c r="J1847" s="109" t="s">
        <v>28</v>
      </c>
      <c r="K1847" s="98" t="s">
        <v>12048</v>
      </c>
      <c r="L1847" s="109" t="s">
        <v>4778</v>
      </c>
      <c r="M1847" s="109" t="s">
        <v>12049</v>
      </c>
      <c r="N1847" s="109" t="s">
        <v>32</v>
      </c>
      <c r="O1847" s="109" t="s">
        <v>12050</v>
      </c>
      <c r="P1847" s="109" t="s">
        <v>760</v>
      </c>
      <c r="Q1847" s="109" t="s">
        <v>12051</v>
      </c>
      <c r="R1847" s="109" t="s">
        <v>80</v>
      </c>
      <c r="S1847" s="122" t="s">
        <v>769</v>
      </c>
      <c r="T1847" s="31"/>
      <c r="U1847" s="109" t="str">
        <f t="shared" si="28"/>
        <v>41823: Shotwell was off duty, assisting a woman in a domestic dispute. Arruda, the woman's boy friend, shot at Shotwell as a result. Shotwell then shot and killed Arruda. http://www.local10.com/news/broward-sheriffs-office-investigates-fatal-shooting-involving-fort-lauderdale-police-officer/26797716</v>
      </c>
      <c r="V1847" s="109"/>
      <c r="W1847" s="109">
        <v>2859.1</v>
      </c>
      <c r="X1847" s="109"/>
      <c r="Y1847" s="109"/>
      <c r="Z1847" s="109"/>
      <c r="AA1847" s="109"/>
      <c r="AB1847" s="109"/>
      <c r="AC1847" s="113"/>
      <c r="AD1847" s="29"/>
      <c r="AE1847" s="29"/>
      <c r="AF1847" s="29"/>
      <c r="AG1847" s="65"/>
    </row>
    <row r="1848" spans="1:33" ht="12">
      <c r="A1848" s="30">
        <v>41949</v>
      </c>
      <c r="B1848" s="109" t="s">
        <v>12052</v>
      </c>
      <c r="C1848" s="121">
        <v>56</v>
      </c>
      <c r="D1848" s="109" t="s">
        <v>23</v>
      </c>
      <c r="E1848" s="109" t="s">
        <v>40</v>
      </c>
      <c r="F1848" s="109" t="s">
        <v>12053</v>
      </c>
      <c r="G1848" s="42">
        <v>41817</v>
      </c>
      <c r="H1848" s="109" t="s">
        <v>12054</v>
      </c>
      <c r="I1848" s="109" t="s">
        <v>12055</v>
      </c>
      <c r="J1848" s="109" t="s">
        <v>1084</v>
      </c>
      <c r="K1848" s="98" t="s">
        <v>12056</v>
      </c>
      <c r="L1848" s="109" t="s">
        <v>878</v>
      </c>
      <c r="M1848" s="109" t="s">
        <v>12057</v>
      </c>
      <c r="N1848" s="109" t="s">
        <v>32</v>
      </c>
      <c r="O1848" s="109" t="s">
        <v>12058</v>
      </c>
      <c r="P1848" s="109" t="s">
        <v>760</v>
      </c>
      <c r="Q1848" s="109" t="s">
        <v>12059</v>
      </c>
      <c r="R1848" s="109" t="s">
        <v>80</v>
      </c>
      <c r="S1848" s="122" t="s">
        <v>769</v>
      </c>
      <c r="T1848" s="31"/>
      <c r="U1848" s="109" t="str">
        <f t="shared" si="28"/>
        <v>41817: Police say when the deputy went inside the home he found 56-year-old Michael Huffman inside. Huffman was armed with a handgun, threatened to shoot the deputy, and was shot. Family member dispute this, however. http://www.wcyb.com/news/shooting-investigated-in-damascus/26694690</v>
      </c>
      <c r="V1848" s="109"/>
      <c r="W1848" s="109">
        <v>2860.1</v>
      </c>
      <c r="X1848" s="109"/>
      <c r="Y1848" s="109"/>
      <c r="Z1848" s="109"/>
      <c r="AA1848" s="109"/>
      <c r="AB1848" s="109"/>
      <c r="AC1848" s="113"/>
      <c r="AD1848" s="29"/>
      <c r="AE1848" s="29"/>
      <c r="AF1848" s="29"/>
      <c r="AG1848" s="65"/>
    </row>
    <row r="1849" spans="1:33" ht="12">
      <c r="A1849" s="30">
        <v>41949</v>
      </c>
      <c r="B1849" s="109" t="s">
        <v>12060</v>
      </c>
      <c r="C1849" s="121">
        <v>35</v>
      </c>
      <c r="D1849" s="109" t="s">
        <v>23</v>
      </c>
      <c r="E1849" s="109" t="s">
        <v>24</v>
      </c>
      <c r="F1849" s="109" t="s">
        <v>12061</v>
      </c>
      <c r="G1849" s="42">
        <v>41817</v>
      </c>
      <c r="H1849" s="109" t="s">
        <v>12062</v>
      </c>
      <c r="I1849" s="109" t="s">
        <v>12063</v>
      </c>
      <c r="J1849" s="109" t="s">
        <v>213</v>
      </c>
      <c r="K1849" s="98" t="s">
        <v>12064</v>
      </c>
      <c r="L1849" s="109" t="s">
        <v>12063</v>
      </c>
      <c r="M1849" s="109" t="s">
        <v>12065</v>
      </c>
      <c r="N1849" s="109" t="s">
        <v>32</v>
      </c>
      <c r="O1849" s="109" t="s">
        <v>12066</v>
      </c>
      <c r="P1849" s="109" t="s">
        <v>760</v>
      </c>
      <c r="Q1849" s="109" t="s">
        <v>12067</v>
      </c>
      <c r="R1849" s="109" t="s">
        <v>80</v>
      </c>
      <c r="S1849" s="122" t="s">
        <v>769</v>
      </c>
      <c r="T1849" s="31"/>
      <c r="U1849" s="109" t="str">
        <f t="shared" si="28"/>
        <v>41817: Garnett was robbing a restaurant. An off-duty detective confronted Garnett. Garnett pointed a gun at the detective, prompting him to shoot Garnett. http://www.newswest9.com/story/25896979/employees-at-midland-restaurant-react-to-officer-involved-shooting</v>
      </c>
      <c r="V1849" s="109"/>
      <c r="W1849" s="109">
        <v>2861.1</v>
      </c>
      <c r="X1849" s="109"/>
      <c r="Y1849" s="109"/>
      <c r="Z1849" s="109"/>
      <c r="AA1849" s="109"/>
      <c r="AB1849" s="109"/>
      <c r="AC1849" s="113"/>
      <c r="AD1849" s="29"/>
      <c r="AE1849" s="29"/>
      <c r="AF1849" s="29"/>
      <c r="AG1849" s="65"/>
    </row>
    <row r="1850" spans="1:33" ht="12">
      <c r="A1850" s="30">
        <v>41949</v>
      </c>
      <c r="B1850" s="109" t="s">
        <v>12068</v>
      </c>
      <c r="C1850" s="121">
        <v>37</v>
      </c>
      <c r="D1850" s="109" t="s">
        <v>23</v>
      </c>
      <c r="E1850" s="109" t="s">
        <v>40</v>
      </c>
      <c r="F1850" s="109" t="s">
        <v>12069</v>
      </c>
      <c r="G1850" s="42">
        <v>41818</v>
      </c>
      <c r="H1850" s="109" t="s">
        <v>12070</v>
      </c>
      <c r="I1850" s="109" t="s">
        <v>5694</v>
      </c>
      <c r="J1850" s="109" t="s">
        <v>85</v>
      </c>
      <c r="K1850" s="98" t="s">
        <v>12071</v>
      </c>
      <c r="L1850" s="109" t="s">
        <v>539</v>
      </c>
      <c r="M1850" s="109" t="s">
        <v>6252</v>
      </c>
      <c r="N1850" s="109" t="s">
        <v>1818</v>
      </c>
      <c r="O1850" s="109" t="s">
        <v>12072</v>
      </c>
      <c r="P1850" s="109" t="s">
        <v>760</v>
      </c>
      <c r="Q1850" s="109" t="s">
        <v>12073</v>
      </c>
      <c r="R1850" s="109" t="s">
        <v>36</v>
      </c>
      <c r="S1850" s="122" t="s">
        <v>769</v>
      </c>
      <c r="T1850" s="31"/>
      <c r="U1850" s="109" t="str">
        <f t="shared" si="28"/>
        <v>41818: Shryne was detained for possibly intoxicated in public. While in cuffed in the back of a police vehicle he was trying to kick out the windows. Shryne became unresponsive. When paramedics arrived Shryne was pronounced dead at the scene. http://theavtimes.com/2014/06/28/detained-man-dies-in-sheriffs-patrol-car/</v>
      </c>
      <c r="V1850" s="109"/>
      <c r="W1850" s="109">
        <v>2862.1</v>
      </c>
      <c r="X1850" s="109"/>
      <c r="Y1850" s="109"/>
      <c r="Z1850" s="109"/>
      <c r="AA1850" s="109"/>
      <c r="AB1850" s="109"/>
      <c r="AC1850" s="113"/>
      <c r="AD1850" s="29"/>
      <c r="AE1850" s="29"/>
      <c r="AF1850" s="29"/>
      <c r="AG1850" s="65"/>
    </row>
    <row r="1851" spans="1:33" ht="12">
      <c r="A1851" s="30">
        <v>41949</v>
      </c>
      <c r="B1851" s="109" t="s">
        <v>12074</v>
      </c>
      <c r="C1851" s="121">
        <v>43</v>
      </c>
      <c r="D1851" s="109" t="s">
        <v>23</v>
      </c>
      <c r="E1851" s="109" t="s">
        <v>82</v>
      </c>
      <c r="F1851" s="109"/>
      <c r="G1851" s="42">
        <v>41819</v>
      </c>
      <c r="H1851" s="109" t="s">
        <v>12075</v>
      </c>
      <c r="I1851" s="109" t="s">
        <v>7821</v>
      </c>
      <c r="J1851" s="109" t="s">
        <v>124</v>
      </c>
      <c r="K1851" s="98" t="s">
        <v>7822</v>
      </c>
      <c r="L1851" s="109" t="s">
        <v>2279</v>
      </c>
      <c r="M1851" s="109" t="s">
        <v>7823</v>
      </c>
      <c r="N1851" s="109" t="s">
        <v>32</v>
      </c>
      <c r="O1851" s="109" t="s">
        <v>12076</v>
      </c>
      <c r="P1851" s="109" t="s">
        <v>760</v>
      </c>
      <c r="Q1851" s="109" t="s">
        <v>12077</v>
      </c>
      <c r="R1851" s="109" t="s">
        <v>80</v>
      </c>
      <c r="S1851" s="122" t="s">
        <v>769</v>
      </c>
      <c r="T1851" s="31"/>
      <c r="U1851" s="109" t="str">
        <f t="shared" si="28"/>
        <v>41819: An officer was trying to detain Edmundson for stealing a burrito, he was combative and pulled out a gun. The officer shot and killed Edmundson. http://www.lewiscountysirens.com/?aul M. Edmundson=26104</v>
      </c>
      <c r="V1851" s="109"/>
      <c r="W1851" s="109">
        <v>2863.1</v>
      </c>
      <c r="X1851" s="109"/>
      <c r="Y1851" s="109"/>
      <c r="Z1851" s="109"/>
      <c r="AA1851" s="109"/>
      <c r="AB1851" s="109"/>
      <c r="AC1851" s="113"/>
      <c r="AD1851" s="29"/>
      <c r="AE1851" s="29"/>
      <c r="AF1851" s="29"/>
      <c r="AG1851" s="65"/>
    </row>
    <row r="1852" spans="1:33" ht="12">
      <c r="A1852" s="30">
        <v>41949</v>
      </c>
      <c r="B1852" s="109" t="s">
        <v>12078</v>
      </c>
      <c r="C1852" s="121">
        <v>40</v>
      </c>
      <c r="D1852" s="109" t="s">
        <v>23</v>
      </c>
      <c r="E1852" s="109" t="s">
        <v>82</v>
      </c>
      <c r="F1852" s="109"/>
      <c r="G1852" s="42">
        <v>38569</v>
      </c>
      <c r="H1852" s="109" t="s">
        <v>12079</v>
      </c>
      <c r="I1852" s="109" t="s">
        <v>9567</v>
      </c>
      <c r="J1852" s="109" t="s">
        <v>28</v>
      </c>
      <c r="K1852" s="98" t="s">
        <v>12080</v>
      </c>
      <c r="L1852" s="109" t="s">
        <v>338</v>
      </c>
      <c r="M1852" s="109" t="s">
        <v>12081</v>
      </c>
      <c r="N1852" s="109" t="s">
        <v>32</v>
      </c>
      <c r="O1852" s="109" t="s">
        <v>12082</v>
      </c>
      <c r="P1852" s="109" t="s">
        <v>760</v>
      </c>
      <c r="Q1852" s="109" t="s">
        <v>12083</v>
      </c>
      <c r="R1852" s="109" t="s">
        <v>80</v>
      </c>
      <c r="S1852" s="122" t="s">
        <v>5119</v>
      </c>
      <c r="T1852" s="31"/>
      <c r="U1852" s="109" t="str">
        <f t="shared" si="28"/>
        <v>38569: Officials released few details about the fatal shooting of Jamaica-born Toronto cook Brooks in a drug sting operation, except to say Brooks expected to buy $80K of marijuana, that the two suspects were surrounded and ordered to the ground at the climax of the sting, and that the shooting officer felt threatened. Brooks had been unarmed. http://articles.sun-sentinel.com/2005-08-11/news/0508101654_1_drug-complaint-agents</v>
      </c>
      <c r="V1852" s="109"/>
      <c r="W1852" s="109">
        <v>2864.1</v>
      </c>
      <c r="X1852" s="109"/>
      <c r="Y1852" s="109"/>
      <c r="Z1852" s="109"/>
      <c r="AA1852" s="109"/>
      <c r="AB1852" s="109"/>
      <c r="AC1852" s="113"/>
      <c r="AD1852" s="29"/>
      <c r="AE1852" s="29"/>
      <c r="AF1852" s="29"/>
      <c r="AG1852" s="65"/>
    </row>
    <row r="1853" spans="1:33" ht="12">
      <c r="A1853" s="30">
        <v>41949</v>
      </c>
      <c r="B1853" s="109" t="s">
        <v>12084</v>
      </c>
      <c r="C1853" s="121">
        <v>24</v>
      </c>
      <c r="D1853" s="109" t="s">
        <v>23</v>
      </c>
      <c r="E1853" s="109" t="s">
        <v>82</v>
      </c>
      <c r="F1853" s="109"/>
      <c r="G1853" s="42">
        <v>36752</v>
      </c>
      <c r="H1853" s="109" t="s">
        <v>12085</v>
      </c>
      <c r="I1853" s="109" t="s">
        <v>1046</v>
      </c>
      <c r="J1853" s="109" t="s">
        <v>28</v>
      </c>
      <c r="K1853" s="98" t="s">
        <v>12086</v>
      </c>
      <c r="L1853" s="109" t="s">
        <v>523</v>
      </c>
      <c r="M1853" s="109" t="s">
        <v>12087</v>
      </c>
      <c r="N1853" s="109" t="s">
        <v>32</v>
      </c>
      <c r="O1853" s="109" t="s">
        <v>12088</v>
      </c>
      <c r="P1853" s="109" t="s">
        <v>3069</v>
      </c>
      <c r="Q1853" s="109" t="s">
        <v>12089</v>
      </c>
      <c r="R1853" s="109" t="s">
        <v>80</v>
      </c>
      <c r="S1853" s="122" t="s">
        <v>5119</v>
      </c>
      <c r="T1853" s="31"/>
      <c r="U1853" s="109" t="str">
        <f t="shared" si="28"/>
        <v>36752: During the apparent wrap-up of a 50-lbs $30K marijuana purchase sting conducted by the DEA, FBI and local police, a DEA agent accidentally discharged his weapon into a vehicle holding the unarmed and compliant Ferryman and three other people. The bullet pierced the car window and went through Ferryman's torso, killing him. The agent first claimed self-defense; the agency tried to lay fault with Ferryman's father for raising him improperly. The DEA paid a "substantial" but unidentified settlement five years later. http://jacksonville.com/tu-online/stories/081600/met_3811587.html</v>
      </c>
      <c r="V1853" s="109"/>
      <c r="W1853" s="109">
        <v>2865.1</v>
      </c>
      <c r="X1853" s="109"/>
      <c r="Y1853" s="109"/>
      <c r="Z1853" s="109"/>
      <c r="AA1853" s="109"/>
      <c r="AB1853" s="109"/>
      <c r="AC1853" s="113"/>
      <c r="AD1853" s="29"/>
      <c r="AE1853" s="29"/>
      <c r="AF1853" s="29"/>
      <c r="AG1853" s="65"/>
    </row>
    <row r="1854" spans="1:33" ht="12">
      <c r="A1854" s="30">
        <v>41949</v>
      </c>
      <c r="B1854" s="109" t="s">
        <v>12090</v>
      </c>
      <c r="C1854" s="121">
        <v>41</v>
      </c>
      <c r="D1854" s="109" t="s">
        <v>23</v>
      </c>
      <c r="E1854" s="109" t="s">
        <v>82</v>
      </c>
      <c r="F1854" s="109"/>
      <c r="G1854" s="42">
        <v>37299</v>
      </c>
      <c r="H1854" s="109" t="s">
        <v>12091</v>
      </c>
      <c r="I1854" s="109" t="s">
        <v>12092</v>
      </c>
      <c r="J1854" s="109" t="s">
        <v>1084</v>
      </c>
      <c r="K1854" s="98" t="s">
        <v>12093</v>
      </c>
      <c r="L1854" s="109" t="s">
        <v>12092</v>
      </c>
      <c r="M1854" s="109" t="s">
        <v>7139</v>
      </c>
      <c r="N1854" s="109" t="s">
        <v>32</v>
      </c>
      <c r="O1854" s="109" t="s">
        <v>12094</v>
      </c>
      <c r="P1854" s="109" t="s">
        <v>157</v>
      </c>
      <c r="Q1854" s="109" t="s">
        <v>12095</v>
      </c>
      <c r="R1854" s="109" t="s">
        <v>80</v>
      </c>
      <c r="S1854" s="122" t="s">
        <v>5119</v>
      </c>
      <c r="T1854" s="31"/>
      <c r="U1854" s="109" t="str">
        <f t="shared" si="28"/>
        <v>37299: Bailey was shot to death by a Texas-based DEA agent on assignment in Roanoke, not stemming from any drug investigation or activity, but because the two men fell into a dispute in a bar parking lot at 2 a.m. over a woman. By the time the DEA agent was acquitted of voluntary manslaughter charges in October 2007, he was no longer a DEA agent. http://www.timesdispatch.com/news/ex-dea-agent-acquitted-in-slaying/article_25e8f738-c4be-5b0b-87c3-82db463f7edd.html</v>
      </c>
      <c r="V1854" s="109"/>
      <c r="W1854" s="109">
        <v>2866.1</v>
      </c>
      <c r="X1854" s="109"/>
      <c r="Y1854" s="109"/>
      <c r="Z1854" s="109"/>
      <c r="AA1854" s="109"/>
      <c r="AB1854" s="109"/>
      <c r="AC1854" s="113"/>
      <c r="AD1854" s="29"/>
      <c r="AE1854" s="29"/>
      <c r="AF1854" s="29"/>
      <c r="AG1854" s="65"/>
    </row>
    <row r="1855" spans="1:33" ht="12">
      <c r="A1855" s="30">
        <v>41949</v>
      </c>
      <c r="B1855" s="109" t="s">
        <v>12096</v>
      </c>
      <c r="C1855" s="121">
        <v>20</v>
      </c>
      <c r="D1855" s="109" t="s">
        <v>23</v>
      </c>
      <c r="E1855" s="109" t="s">
        <v>24</v>
      </c>
      <c r="F1855" s="109" t="s">
        <v>12097</v>
      </c>
      <c r="G1855" s="42">
        <v>41368</v>
      </c>
      <c r="H1855" s="109" t="s">
        <v>12098</v>
      </c>
      <c r="I1855" s="109" t="s">
        <v>9770</v>
      </c>
      <c r="J1855" s="109" t="s">
        <v>1304</v>
      </c>
      <c r="K1855" s="98" t="s">
        <v>12099</v>
      </c>
      <c r="L1855" s="109" t="s">
        <v>1199</v>
      </c>
      <c r="M1855" s="109" t="s">
        <v>1266</v>
      </c>
      <c r="N1855" s="109" t="s">
        <v>32</v>
      </c>
      <c r="O1855" s="109" t="s">
        <v>12100</v>
      </c>
      <c r="P1855" s="109" t="s">
        <v>58</v>
      </c>
      <c r="Q1855" s="109" t="s">
        <v>12101</v>
      </c>
      <c r="R1855" s="109" t="s">
        <v>80</v>
      </c>
      <c r="S1855" s="122" t="s">
        <v>5119</v>
      </c>
      <c r="T1855" s="31"/>
      <c r="U1855" s="109" t="str">
        <f t="shared" si="28"/>
        <v>41368: Coleman was shot to death and two associates were taken into custody in the course of a drug investigation involving both local police and federal agents. http://www.daytondailynews.com/news/news/crime-law/fbi-working-at-shooting-site/nXDWH/</v>
      </c>
      <c r="V1855" s="109"/>
      <c r="W1855" s="109">
        <v>2867.1</v>
      </c>
      <c r="X1855" s="109"/>
      <c r="Y1855" s="109"/>
      <c r="Z1855" s="109"/>
      <c r="AA1855" s="109"/>
      <c r="AB1855" s="109"/>
      <c r="AC1855" s="113"/>
      <c r="AD1855" s="29"/>
      <c r="AE1855" s="29"/>
      <c r="AF1855" s="29"/>
      <c r="AG1855" s="65"/>
    </row>
    <row r="1856" spans="1:33" ht="12">
      <c r="A1856" s="30">
        <v>41949</v>
      </c>
      <c r="B1856" s="109" t="s">
        <v>12102</v>
      </c>
      <c r="C1856" s="121">
        <v>52</v>
      </c>
      <c r="D1856" s="109" t="s">
        <v>23</v>
      </c>
      <c r="E1856" s="109" t="s">
        <v>40</v>
      </c>
      <c r="F1856" s="109" t="s">
        <v>12103</v>
      </c>
      <c r="G1856" s="42">
        <v>39177</v>
      </c>
      <c r="H1856" s="109" t="s">
        <v>12104</v>
      </c>
      <c r="I1856" s="109" t="s">
        <v>1883</v>
      </c>
      <c r="J1856" s="109" t="s">
        <v>1791</v>
      </c>
      <c r="K1856" s="98" t="s">
        <v>12105</v>
      </c>
      <c r="L1856" s="109" t="s">
        <v>12106</v>
      </c>
      <c r="M1856" s="109" t="s">
        <v>1266</v>
      </c>
      <c r="N1856" s="109" t="s">
        <v>32</v>
      </c>
      <c r="O1856" s="109" t="s">
        <v>12107</v>
      </c>
      <c r="P1856" s="109" t="s">
        <v>760</v>
      </c>
      <c r="Q1856" s="109" t="s">
        <v>12108</v>
      </c>
      <c r="R1856" s="109" t="s">
        <v>80</v>
      </c>
      <c r="S1856" s="122" t="s">
        <v>5119</v>
      </c>
      <c r="T1856" s="31"/>
      <c r="U1856" s="109" t="str">
        <f t="shared" si="28"/>
        <v>39177: Working for the FBI's Newark office as a special agent, Bush was killed by friendly gunfire during the attempted arrest of three bank robbery suspects. Agents fired at the three while they switched getaway vehicles. In the "dynamic arrest situation" Bush was killed, the suspects did not fire weapons, and one of the three temporarily escaped. http://www.cnn.com/2007/US/04/05/fbi.agent.killed/index.html?eref=yahoo</v>
      </c>
      <c r="V1856" s="109"/>
      <c r="W1856" s="109">
        <v>2868.1</v>
      </c>
      <c r="X1856" s="109"/>
      <c r="Y1856" s="109"/>
      <c r="Z1856" s="109"/>
      <c r="AA1856" s="109"/>
      <c r="AB1856" s="109"/>
      <c r="AC1856" s="113"/>
      <c r="AD1856" s="29"/>
      <c r="AE1856" s="29"/>
      <c r="AF1856" s="29"/>
      <c r="AG1856" s="65"/>
    </row>
    <row r="1857" spans="1:33" ht="12">
      <c r="A1857" s="30">
        <v>41949</v>
      </c>
      <c r="B1857" s="109" t="s">
        <v>12109</v>
      </c>
      <c r="C1857" s="121">
        <v>46</v>
      </c>
      <c r="D1857" s="109" t="s">
        <v>23</v>
      </c>
      <c r="E1857" s="109" t="s">
        <v>40</v>
      </c>
      <c r="F1857" s="109" t="s">
        <v>12110</v>
      </c>
      <c r="G1857" s="42">
        <v>40667</v>
      </c>
      <c r="H1857" s="109" t="s">
        <v>12111</v>
      </c>
      <c r="I1857" s="109" t="s">
        <v>12112</v>
      </c>
      <c r="J1857" s="109" t="s">
        <v>482</v>
      </c>
      <c r="K1857" s="98" t="s">
        <v>12113</v>
      </c>
      <c r="L1857" s="109" t="s">
        <v>12114</v>
      </c>
      <c r="M1857" s="109" t="s">
        <v>12115</v>
      </c>
      <c r="N1857" s="109" t="s">
        <v>32</v>
      </c>
      <c r="O1857" s="109" t="s">
        <v>12116</v>
      </c>
      <c r="P1857" s="109" t="s">
        <v>58</v>
      </c>
      <c r="Q1857" s="109" t="s">
        <v>12117</v>
      </c>
      <c r="R1857" s="109" t="s">
        <v>80</v>
      </c>
      <c r="S1857" s="122" t="s">
        <v>5119</v>
      </c>
      <c r="T1857" s="31"/>
      <c r="U1857" s="109" t="str">
        <f t="shared" si="28"/>
        <v>40667: Federal agent and state troopers acting on a tip tracked the suspect of a Jacksonville Florida mosque bombing 1200 miles away to this Oklahoma state park. Smith, next to the same black Toyota Tundra seen in surveillance video of the bombing, drew a weapon when agents approached. He was shot to death. http://jacksonville.com/news/crime/2011-05-04/story/fbi-agents-fatally-shoot-suspect-jacksonville-mosque-bombing</v>
      </c>
      <c r="V1857" s="109"/>
      <c r="W1857" s="109">
        <v>2869.1</v>
      </c>
      <c r="X1857" s="109"/>
      <c r="Y1857" s="109"/>
      <c r="Z1857" s="109"/>
      <c r="AA1857" s="109"/>
      <c r="AB1857" s="109"/>
      <c r="AC1857" s="113"/>
      <c r="AD1857" s="29"/>
      <c r="AE1857" s="29"/>
      <c r="AF1857" s="29"/>
      <c r="AG1857" s="65"/>
    </row>
    <row r="1858" spans="1:33" ht="12">
      <c r="A1858" s="30">
        <v>41949</v>
      </c>
      <c r="B1858" s="109" t="s">
        <v>12118</v>
      </c>
      <c r="C1858" s="121">
        <v>31</v>
      </c>
      <c r="D1858" s="109" t="s">
        <v>23</v>
      </c>
      <c r="E1858" s="109" t="s">
        <v>24</v>
      </c>
      <c r="F1858" s="109"/>
      <c r="G1858" s="42">
        <v>37559</v>
      </c>
      <c r="H1858" s="109" t="s">
        <v>12119</v>
      </c>
      <c r="I1858" s="109" t="s">
        <v>1756</v>
      </c>
      <c r="J1858" s="109" t="s">
        <v>1757</v>
      </c>
      <c r="K1858" s="98" t="s">
        <v>12120</v>
      </c>
      <c r="L1858" s="109" t="s">
        <v>491</v>
      </c>
      <c r="M1858" s="109" t="s">
        <v>8482</v>
      </c>
      <c r="N1858" s="109" t="s">
        <v>32</v>
      </c>
      <c r="O1858" s="109" t="s">
        <v>12121</v>
      </c>
      <c r="P1858" s="109" t="s">
        <v>58</v>
      </c>
      <c r="Q1858" s="109" t="s">
        <v>12122</v>
      </c>
      <c r="R1858" s="109" t="s">
        <v>80</v>
      </c>
      <c r="S1858" s="122" t="s">
        <v>5119</v>
      </c>
      <c r="T1858" s="31"/>
      <c r="U1858" s="109" t="str">
        <f t="shared" ref="U1858:U1921" si="29">CONCATENATE(G1858, ": ", O1858, " ", Q1858)</f>
        <v>37559: Cravens was ordered by county officers to drop the rifle he'd been carrying outside his apartment. He refused by retreating back into the apartment, and police shot at him. When he finally emerged he'd been fatally gut-shot. http://www.wave3.com/story/1246236/three-metro-police-officers-cleared-of-criminal-charges-in-two-separate-shootings</v>
      </c>
      <c r="V1858" s="109"/>
      <c r="W1858" s="109">
        <v>2870.1</v>
      </c>
      <c r="X1858" s="109"/>
      <c r="Y1858" s="109"/>
      <c r="Z1858" s="109"/>
      <c r="AA1858" s="109"/>
      <c r="AB1858" s="109"/>
      <c r="AC1858" s="113"/>
      <c r="AD1858" s="29"/>
      <c r="AE1858" s="29"/>
      <c r="AF1858" s="29"/>
      <c r="AG1858" s="65"/>
    </row>
    <row r="1859" spans="1:33" ht="12">
      <c r="A1859" s="30">
        <v>41949</v>
      </c>
      <c r="B1859" s="109" t="s">
        <v>12123</v>
      </c>
      <c r="C1859" s="121">
        <v>20</v>
      </c>
      <c r="D1859" s="109" t="s">
        <v>23</v>
      </c>
      <c r="E1859" s="109" t="s">
        <v>82</v>
      </c>
      <c r="F1859" s="109"/>
      <c r="G1859" s="42">
        <v>38681</v>
      </c>
      <c r="H1859" s="109" t="s">
        <v>12124</v>
      </c>
      <c r="I1859" s="109" t="s">
        <v>470</v>
      </c>
      <c r="J1859" s="109" t="s">
        <v>471</v>
      </c>
      <c r="K1859" s="98" t="s">
        <v>12125</v>
      </c>
      <c r="L1859" s="109" t="s">
        <v>472</v>
      </c>
      <c r="M1859" s="109" t="s">
        <v>12126</v>
      </c>
      <c r="N1859" s="109" t="s">
        <v>32</v>
      </c>
      <c r="O1859" s="109" t="s">
        <v>12127</v>
      </c>
      <c r="P1859" s="109" t="s">
        <v>58</v>
      </c>
      <c r="Q1859" s="109" t="s">
        <v>12128</v>
      </c>
      <c r="R1859" s="109" t="s">
        <v>80</v>
      </c>
      <c r="S1859" s="122" t="s">
        <v>5119</v>
      </c>
      <c r="T1859" s="31"/>
      <c r="U1859" s="109" t="str">
        <f t="shared" si="29"/>
        <v>38681: Rogers was behind the wheel of his SUV and engaged in an angry dispute over the custody of his 4-year-old child. A 911 call from the mother claimed he was dangerous and had a knife. Responding officers attempted to force Rogers to leave the drivers seat, without success. Rogers drove off, purportedly posing a fatal threat to officers, and was shot to death. He'd been disarmed. http://www.wyomingnews.com/articles/2005/11/30/news/import-106588.txt</v>
      </c>
      <c r="V1859" s="109"/>
      <c r="W1859" s="109">
        <v>2871.1</v>
      </c>
      <c r="X1859" s="109"/>
      <c r="Y1859" s="109"/>
      <c r="Z1859" s="109"/>
      <c r="AA1859" s="109"/>
      <c r="AB1859" s="109"/>
      <c r="AC1859" s="113"/>
      <c r="AD1859" s="29"/>
      <c r="AE1859" s="29"/>
      <c r="AF1859" s="29"/>
      <c r="AG1859" s="65"/>
    </row>
    <row r="1860" spans="1:33" ht="12">
      <c r="A1860" s="30">
        <v>41949</v>
      </c>
      <c r="B1860" s="109" t="s">
        <v>12129</v>
      </c>
      <c r="C1860" s="121">
        <v>28</v>
      </c>
      <c r="D1860" s="109" t="s">
        <v>23</v>
      </c>
      <c r="E1860" s="109" t="s">
        <v>82</v>
      </c>
      <c r="F1860" s="109"/>
      <c r="G1860" s="42">
        <v>37847</v>
      </c>
      <c r="H1860" s="109" t="s">
        <v>12130</v>
      </c>
      <c r="I1860" s="109" t="s">
        <v>249</v>
      </c>
      <c r="J1860" s="109" t="s">
        <v>250</v>
      </c>
      <c r="K1860" s="98" t="s">
        <v>4560</v>
      </c>
      <c r="L1860" s="109" t="s">
        <v>249</v>
      </c>
      <c r="M1860" s="109" t="s">
        <v>6938</v>
      </c>
      <c r="N1860" s="109" t="s">
        <v>32</v>
      </c>
      <c r="O1860" s="109" t="s">
        <v>12131</v>
      </c>
      <c r="P1860" s="109" t="s">
        <v>760</v>
      </c>
      <c r="Q1860" s="109" t="s">
        <v>12132</v>
      </c>
      <c r="R1860" s="109" t="s">
        <v>80</v>
      </c>
      <c r="S1860" s="122" t="s">
        <v>5119</v>
      </c>
      <c r="T1860" s="31"/>
      <c r="U1860" s="109" t="str">
        <f t="shared" si="29"/>
        <v>37847: Finding his former girlfriend with another man, Kane fatally stabbed her with a kitchen knife on the sidewalk. A city police officer coincidentally passing in a patrol car shot and killed him immediately afterwards. http://articles.baltimoresun.com/2003-08-15/news/0308150009_1_truitt-monroe-police-officer-shot</v>
      </c>
      <c r="V1860" s="109"/>
      <c r="W1860" s="109">
        <v>2872.1</v>
      </c>
      <c r="X1860" s="109"/>
      <c r="Y1860" s="109"/>
      <c r="Z1860" s="109"/>
      <c r="AA1860" s="109"/>
      <c r="AB1860" s="109"/>
      <c r="AC1860" s="113"/>
      <c r="AD1860" s="29"/>
      <c r="AE1860" s="29"/>
      <c r="AF1860" s="29"/>
      <c r="AG1860" s="65"/>
    </row>
    <row r="1861" spans="1:33" ht="12">
      <c r="A1861" s="30">
        <v>41949</v>
      </c>
      <c r="B1861" s="109" t="s">
        <v>12133</v>
      </c>
      <c r="C1861" s="121">
        <v>58</v>
      </c>
      <c r="D1861" s="109" t="s">
        <v>23</v>
      </c>
      <c r="E1861" s="109" t="s">
        <v>82</v>
      </c>
      <c r="F1861" s="109"/>
      <c r="G1861" s="42">
        <v>37195</v>
      </c>
      <c r="H1861" s="109" t="s">
        <v>12134</v>
      </c>
      <c r="I1861" s="109" t="s">
        <v>12135</v>
      </c>
      <c r="J1861" s="109" t="s">
        <v>2035</v>
      </c>
      <c r="K1861" s="98" t="s">
        <v>12136</v>
      </c>
      <c r="L1861" s="109" t="s">
        <v>878</v>
      </c>
      <c r="M1861" s="109" t="s">
        <v>12137</v>
      </c>
      <c r="N1861" s="109" t="s">
        <v>32</v>
      </c>
      <c r="O1861" s="109" t="s">
        <v>12138</v>
      </c>
      <c r="P1861" s="109" t="s">
        <v>760</v>
      </c>
      <c r="Q1861" s="109" t="s">
        <v>12139</v>
      </c>
      <c r="R1861" s="109" t="s">
        <v>80</v>
      </c>
      <c r="S1861" s="122" t="s">
        <v>5119</v>
      </c>
      <c r="T1861" s="31"/>
      <c r="U1861" s="109" t="str">
        <f t="shared" si="29"/>
        <v>37195: County police responding to a "shots fired" call at the Aloha Station restaurant / tavern learned that the co-owner, Lockwood, was going through a divorce from the other co-owner. He'd come to shoot up the place and had chased everybody else out. After an extended standoff Lockwood appeared on the threshold of the bar with his gun and was fatally shot by a police sniper. http://www.co.washington.or.us/news/sonews/upload/110101-man-shot-after-pointing-a-gun-at-deputies.pdf</v>
      </c>
      <c r="V1861" s="109"/>
      <c r="W1861" s="109">
        <v>2873.1</v>
      </c>
      <c r="X1861" s="109"/>
      <c r="Y1861" s="109"/>
      <c r="Z1861" s="109"/>
      <c r="AA1861" s="109"/>
      <c r="AB1861" s="109"/>
      <c r="AC1861" s="113"/>
      <c r="AD1861" s="29"/>
      <c r="AE1861" s="29"/>
      <c r="AF1861" s="29"/>
      <c r="AG1861" s="65"/>
    </row>
    <row r="1862" spans="1:33" ht="12">
      <c r="A1862" s="30">
        <v>41950</v>
      </c>
      <c r="B1862" s="109" t="s">
        <v>12140</v>
      </c>
      <c r="C1862" s="121">
        <v>59</v>
      </c>
      <c r="D1862" s="109" t="s">
        <v>91</v>
      </c>
      <c r="E1862" s="109" t="s">
        <v>82</v>
      </c>
      <c r="F1862" s="109"/>
      <c r="G1862" s="42">
        <v>41825</v>
      </c>
      <c r="H1862" s="109" t="s">
        <v>12141</v>
      </c>
      <c r="I1862" s="109" t="s">
        <v>12142</v>
      </c>
      <c r="J1862" s="109" t="s">
        <v>2311</v>
      </c>
      <c r="K1862" s="98" t="s">
        <v>12143</v>
      </c>
      <c r="L1862" s="109" t="s">
        <v>5141</v>
      </c>
      <c r="M1862" s="109" t="s">
        <v>12144</v>
      </c>
      <c r="N1862" s="109" t="s">
        <v>32</v>
      </c>
      <c r="O1862" s="109" t="s">
        <v>12145</v>
      </c>
      <c r="P1862" s="109" t="s">
        <v>12146</v>
      </c>
      <c r="Q1862" s="109" t="s">
        <v>12147</v>
      </c>
      <c r="R1862" s="109" t="s">
        <v>100</v>
      </c>
      <c r="S1862" s="122" t="s">
        <v>12148</v>
      </c>
      <c r="T1862" s="31"/>
      <c r="U1862" s="109" t="str">
        <f t="shared" si="29"/>
        <v>41825: 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 http://www.desmoinesregister.com/story/news/crime-and-courts/2014/07/05/ankeny-police-shoot-kill-armed-woman/12260917/</v>
      </c>
      <c r="V1862" s="109"/>
      <c r="W1862" s="109">
        <v>2874.1</v>
      </c>
      <c r="X1862" s="109"/>
      <c r="Y1862" s="109"/>
      <c r="Z1862" s="109"/>
      <c r="AA1862" s="109"/>
      <c r="AB1862" s="109"/>
      <c r="AC1862" s="113"/>
      <c r="AD1862" s="29"/>
      <c r="AE1862" s="29"/>
      <c r="AF1862" s="29"/>
      <c r="AG1862" s="65"/>
    </row>
    <row r="1863" spans="1:33" ht="12">
      <c r="A1863" s="30">
        <v>41950</v>
      </c>
      <c r="B1863" s="109" t="s">
        <v>12149</v>
      </c>
      <c r="C1863" s="121">
        <v>37</v>
      </c>
      <c r="D1863" s="109" t="s">
        <v>23</v>
      </c>
      <c r="E1863" s="109" t="s">
        <v>82</v>
      </c>
      <c r="F1863" s="109"/>
      <c r="G1863" s="42">
        <v>41825</v>
      </c>
      <c r="H1863" s="109" t="s">
        <v>12150</v>
      </c>
      <c r="I1863" s="109" t="s">
        <v>12151</v>
      </c>
      <c r="J1863" s="109" t="s">
        <v>1154</v>
      </c>
      <c r="K1863" s="98" t="s">
        <v>12152</v>
      </c>
      <c r="L1863" s="109" t="s">
        <v>12153</v>
      </c>
      <c r="M1863" s="109" t="s">
        <v>12154</v>
      </c>
      <c r="N1863" s="109" t="s">
        <v>474</v>
      </c>
      <c r="O1863" s="109" t="s">
        <v>12155</v>
      </c>
      <c r="P1863" s="109" t="s">
        <v>760</v>
      </c>
      <c r="Q1863" s="109" t="s">
        <v>12156</v>
      </c>
      <c r="R1863" s="109" t="s">
        <v>36</v>
      </c>
      <c r="S1863" s="122" t="s">
        <v>12157</v>
      </c>
      <c r="T1863" s="31"/>
      <c r="U1863" s="109" t="str">
        <f t="shared" si="29"/>
        <v>41825: St. John deputies went to a residence following a disturbance report. Relatives told police Labaux assaulted and threatened to kill family members. He cut one relative on the hand with a knife before family members disarmed him. When deputies questioned Labaux, he became combative and assaulted one of the officers. A struggle ensued, and Labaux was eventually put in handcuffs. He continued to struggle with deputies. Police says deputies tried to secure Labaux's legs when he stopped breathing. He was transferred to River Parishes Hospital where he was pronounced dead. http://www.nola.com/crime/index.ssf/2014/07/taser_was_used_on_laplace_man.html</v>
      </c>
      <c r="V1863" s="109"/>
      <c r="W1863" s="109">
        <v>2875.1</v>
      </c>
      <c r="X1863" s="109"/>
      <c r="Y1863" s="109"/>
      <c r="Z1863" s="109"/>
      <c r="AA1863" s="109"/>
      <c r="AB1863" s="109"/>
      <c r="AC1863" s="113"/>
      <c r="AD1863" s="29"/>
      <c r="AE1863" s="29"/>
      <c r="AF1863" s="29"/>
      <c r="AG1863" s="65"/>
    </row>
    <row r="1864" spans="1:33" ht="12">
      <c r="A1864" s="30">
        <v>41950</v>
      </c>
      <c r="B1864" s="109" t="s">
        <v>12158</v>
      </c>
      <c r="C1864" s="121">
        <v>35</v>
      </c>
      <c r="D1864" s="109" t="s">
        <v>23</v>
      </c>
      <c r="E1864" s="109" t="s">
        <v>24</v>
      </c>
      <c r="F1864" s="109" t="s">
        <v>12159</v>
      </c>
      <c r="G1864" s="42">
        <v>41856</v>
      </c>
      <c r="H1864" s="109" t="s">
        <v>12160</v>
      </c>
      <c r="I1864" s="109" t="s">
        <v>5220</v>
      </c>
      <c r="J1864" s="109" t="s">
        <v>28</v>
      </c>
      <c r="K1864" s="98" t="s">
        <v>12161</v>
      </c>
      <c r="L1864" s="109" t="s">
        <v>30</v>
      </c>
      <c r="M1864" s="109" t="s">
        <v>5222</v>
      </c>
      <c r="N1864" s="109" t="s">
        <v>32</v>
      </c>
      <c r="O1864" s="109" t="s">
        <v>12162</v>
      </c>
      <c r="P1864" s="109" t="s">
        <v>760</v>
      </c>
      <c r="Q1864" s="109" t="s">
        <v>12163</v>
      </c>
      <c r="R1864" s="109" t="s">
        <v>36</v>
      </c>
      <c r="S1864" s="122" t="s">
        <v>12164</v>
      </c>
      <c r="T1864" s="31"/>
      <c r="U1864" s="109" t="str">
        <f t="shared" si="29"/>
        <v>41856: 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 http://www.local10.com/news/1-killed-in-policeinvolved-shooting-in-miami-springs/26847256</v>
      </c>
      <c r="V1864" s="109"/>
      <c r="W1864" s="109">
        <v>2876.1</v>
      </c>
      <c r="X1864" s="109"/>
      <c r="Y1864" s="109"/>
      <c r="Z1864" s="109"/>
      <c r="AA1864" s="109"/>
      <c r="AB1864" s="109"/>
      <c r="AC1864" s="113"/>
      <c r="AD1864" s="29"/>
      <c r="AE1864" s="29"/>
      <c r="AF1864" s="29"/>
      <c r="AG1864" s="65"/>
    </row>
    <row r="1865" spans="1:33" ht="12">
      <c r="A1865" s="30">
        <v>41950</v>
      </c>
      <c r="B1865" s="109" t="s">
        <v>12165</v>
      </c>
      <c r="C1865" s="121">
        <v>55</v>
      </c>
      <c r="D1865" s="109" t="s">
        <v>23</v>
      </c>
      <c r="E1865" s="109" t="s">
        <v>82</v>
      </c>
      <c r="F1865" s="109"/>
      <c r="G1865" s="42">
        <v>41856</v>
      </c>
      <c r="H1865" s="109" t="s">
        <v>12166</v>
      </c>
      <c r="I1865" s="109" t="s">
        <v>11482</v>
      </c>
      <c r="J1865" s="109" t="s">
        <v>1084</v>
      </c>
      <c r="K1865" s="98" t="s">
        <v>12167</v>
      </c>
      <c r="L1865" s="109" t="s">
        <v>878</v>
      </c>
      <c r="M1865" s="109" t="s">
        <v>12168</v>
      </c>
      <c r="N1865" s="109" t="s">
        <v>32</v>
      </c>
      <c r="O1865" s="109" t="s">
        <v>12169</v>
      </c>
      <c r="P1865" s="109" t="s">
        <v>760</v>
      </c>
      <c r="Q1865" s="109" t="s">
        <v>12170</v>
      </c>
      <c r="R1865" s="109" t="s">
        <v>36</v>
      </c>
      <c r="S1865" s="122" t="s">
        <v>12164</v>
      </c>
      <c r="T1865" s="31"/>
      <c r="U1865" s="109" t="str">
        <f t="shared" si="29"/>
        <v>41856: 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 http://www.wcyb.com/news/standoff-underway-in-washington-county-va/26847554</v>
      </c>
      <c r="V1865" s="109"/>
      <c r="W1865" s="109">
        <v>2877.1</v>
      </c>
      <c r="X1865" s="109"/>
      <c r="Y1865" s="109"/>
      <c r="Z1865" s="109"/>
      <c r="AA1865" s="109"/>
      <c r="AB1865" s="109"/>
      <c r="AC1865" s="113"/>
      <c r="AD1865" s="29"/>
      <c r="AE1865" s="29"/>
      <c r="AF1865" s="29"/>
      <c r="AG1865" s="65"/>
    </row>
    <row r="1866" spans="1:33" ht="12">
      <c r="A1866" s="30">
        <v>41950</v>
      </c>
      <c r="B1866" s="109" t="s">
        <v>12171</v>
      </c>
      <c r="C1866" s="121">
        <v>47</v>
      </c>
      <c r="D1866" s="109" t="s">
        <v>91</v>
      </c>
      <c r="E1866" s="109" t="s">
        <v>40</v>
      </c>
      <c r="F1866" s="109" t="s">
        <v>12172</v>
      </c>
      <c r="G1866" s="42">
        <v>40221</v>
      </c>
      <c r="H1866" s="109" t="s">
        <v>12173</v>
      </c>
      <c r="I1866" s="109" t="s">
        <v>12174</v>
      </c>
      <c r="J1866" s="109" t="s">
        <v>2035</v>
      </c>
      <c r="K1866" s="98" t="s">
        <v>12175</v>
      </c>
      <c r="L1866" s="109" t="s">
        <v>2569</v>
      </c>
      <c r="M1866" s="109" t="s">
        <v>5865</v>
      </c>
      <c r="N1866" s="109" t="s">
        <v>32</v>
      </c>
      <c r="O1866" s="109" t="s">
        <v>12176</v>
      </c>
      <c r="P1866" s="109" t="s">
        <v>157</v>
      </c>
      <c r="Q1866" s="109" t="s">
        <v>12177</v>
      </c>
      <c r="R1866" s="109" t="s">
        <v>80</v>
      </c>
      <c r="S1866" s="122" t="s">
        <v>5119</v>
      </c>
      <c r="T1866" s="31"/>
      <c r="U1866" s="109" t="str">
        <f t="shared" si="29"/>
        <v>40221: Charlotte Grahn and her husband, a county sergeant, had started but not completed divorce proceedings on the Friday evening when Sgt. Grahn confronted his wife in the parking lot of a Gresham lounge. He shot her to death, returned inside to fatally shoot her friends Kathleen Hoffmeistre and Victoria Schulmerich, then stepped back outside to fatally shoot himself. http://www.oregonlive.com/clackamascounty/index.ssf/2010/02/charlotte_grahn_feared_husband.html</v>
      </c>
      <c r="V1866" s="109"/>
      <c r="W1866" s="109">
        <v>2878.1</v>
      </c>
      <c r="X1866" s="109"/>
      <c r="Y1866" s="109"/>
      <c r="Z1866" s="109"/>
      <c r="AA1866" s="109"/>
      <c r="AB1866" s="109"/>
      <c r="AC1866" s="113"/>
      <c r="AD1866" s="29"/>
      <c r="AE1866" s="29"/>
      <c r="AF1866" s="29"/>
      <c r="AG1866" s="65"/>
    </row>
    <row r="1867" spans="1:33" ht="12">
      <c r="A1867" s="30">
        <v>41950</v>
      </c>
      <c r="B1867" s="109" t="s">
        <v>12178</v>
      </c>
      <c r="C1867" s="121">
        <v>53</v>
      </c>
      <c r="D1867" s="109" t="s">
        <v>91</v>
      </c>
      <c r="E1867" s="109" t="s">
        <v>40</v>
      </c>
      <c r="F1867" s="109" t="s">
        <v>12179</v>
      </c>
      <c r="G1867" s="42">
        <v>40221</v>
      </c>
      <c r="H1867" s="109" t="s">
        <v>12173</v>
      </c>
      <c r="I1867" s="109" t="s">
        <v>12174</v>
      </c>
      <c r="J1867" s="109" t="s">
        <v>2035</v>
      </c>
      <c r="K1867" s="98" t="s">
        <v>12175</v>
      </c>
      <c r="L1867" s="109" t="s">
        <v>2569</v>
      </c>
      <c r="M1867" s="109" t="s">
        <v>5865</v>
      </c>
      <c r="N1867" s="109" t="s">
        <v>32</v>
      </c>
      <c r="O1867" s="109" t="s">
        <v>12176</v>
      </c>
      <c r="P1867" s="109" t="s">
        <v>157</v>
      </c>
      <c r="Q1867" s="109" t="s">
        <v>12177</v>
      </c>
      <c r="R1867" s="109" t="s">
        <v>80</v>
      </c>
      <c r="S1867" s="122" t="s">
        <v>5119</v>
      </c>
      <c r="T1867" s="31"/>
      <c r="U1867" s="109" t="str">
        <f t="shared" si="29"/>
        <v>40221: Charlotte Grahn and her husband, a county sergeant, had started but not completed divorce proceedings on the Friday evening when Sgt. Grahn confronted his wife in the parking lot of a Gresham lounge. He shot her to death, returned inside to fatally shoot her friends Kathleen Hoffmeistre and Victoria Schulmerich, then stepped back outside to fatally shoot himself. http://www.oregonlive.com/clackamascounty/index.ssf/2010/02/charlotte_grahn_feared_husband.html</v>
      </c>
      <c r="V1867" s="109"/>
      <c r="W1867" s="109">
        <v>2879.1</v>
      </c>
      <c r="X1867" s="109"/>
      <c r="Y1867" s="109"/>
      <c r="Z1867" s="109"/>
      <c r="AA1867" s="109"/>
      <c r="AB1867" s="109"/>
      <c r="AC1867" s="113"/>
      <c r="AD1867" s="29"/>
      <c r="AE1867" s="29"/>
      <c r="AF1867" s="29"/>
      <c r="AG1867" s="65"/>
    </row>
    <row r="1868" spans="1:33" ht="12">
      <c r="A1868" s="30">
        <v>41950</v>
      </c>
      <c r="B1868" s="109" t="s">
        <v>12180</v>
      </c>
      <c r="C1868" s="121">
        <v>53</v>
      </c>
      <c r="D1868" s="109" t="s">
        <v>91</v>
      </c>
      <c r="E1868" s="109" t="s">
        <v>40</v>
      </c>
      <c r="F1868" s="109" t="s">
        <v>12179</v>
      </c>
      <c r="G1868" s="42">
        <v>40221</v>
      </c>
      <c r="H1868" s="109" t="s">
        <v>12173</v>
      </c>
      <c r="I1868" s="109" t="s">
        <v>12174</v>
      </c>
      <c r="J1868" s="109" t="s">
        <v>2035</v>
      </c>
      <c r="K1868" s="98" t="s">
        <v>12175</v>
      </c>
      <c r="L1868" s="109" t="s">
        <v>2569</v>
      </c>
      <c r="M1868" s="109" t="s">
        <v>5865</v>
      </c>
      <c r="N1868" s="109" t="s">
        <v>32</v>
      </c>
      <c r="O1868" s="109" t="s">
        <v>12176</v>
      </c>
      <c r="P1868" s="109" t="s">
        <v>157</v>
      </c>
      <c r="Q1868" s="109" t="s">
        <v>12181</v>
      </c>
      <c r="R1868" s="109" t="s">
        <v>80</v>
      </c>
      <c r="S1868" s="122" t="s">
        <v>5119</v>
      </c>
      <c r="T1868" s="31"/>
      <c r="U1868" s="109" t="str">
        <f t="shared" si="29"/>
        <v>40221: Charlotte Grahn and her husband, a county sergeant, had started but not completed divorce proceedings on the Friday evening when Sgt. Grahn confronted his wife in the parking lot of a Gresham lounge. He shot her to death, returned inside to fatally shoot her friends Kathleen Hoffmeistre and Victoria Schulmerich, then stepped back outside to fatally shoot himself. http://www.oregonlive.com/clackamascounty/index.ssf/2012/02/families_of_women.html</v>
      </c>
      <c r="V1868" s="109"/>
      <c r="W1868" s="109">
        <v>2880.1</v>
      </c>
      <c r="X1868" s="109"/>
      <c r="Y1868" s="109"/>
      <c r="Z1868" s="109"/>
      <c r="AA1868" s="109"/>
      <c r="AB1868" s="109"/>
      <c r="AC1868" s="113"/>
      <c r="AD1868" s="29"/>
      <c r="AE1868" s="29"/>
      <c r="AF1868" s="29"/>
      <c r="AG1868" s="65"/>
    </row>
    <row r="1869" spans="1:33" ht="12">
      <c r="A1869" s="30">
        <v>41950</v>
      </c>
      <c r="B1869" s="109" t="s">
        <v>12182</v>
      </c>
      <c r="C1869" s="121">
        <v>45</v>
      </c>
      <c r="D1869" s="109" t="s">
        <v>23</v>
      </c>
      <c r="E1869" s="109" t="s">
        <v>82</v>
      </c>
      <c r="F1869" s="109"/>
      <c r="G1869" s="42">
        <v>41829</v>
      </c>
      <c r="H1869" s="109" t="s">
        <v>12183</v>
      </c>
      <c r="I1869" s="109" t="s">
        <v>12184</v>
      </c>
      <c r="J1869" s="109" t="s">
        <v>328</v>
      </c>
      <c r="K1869" s="98" t="s">
        <v>12185</v>
      </c>
      <c r="L1869" s="109" t="s">
        <v>455</v>
      </c>
      <c r="M1869" s="109" t="s">
        <v>12186</v>
      </c>
      <c r="N1869" s="109" t="s">
        <v>32</v>
      </c>
      <c r="O1869" s="109" t="s">
        <v>12187</v>
      </c>
      <c r="P1869" s="109" t="s">
        <v>760</v>
      </c>
      <c r="Q1869" s="109" t="s">
        <v>12188</v>
      </c>
      <c r="R1869" s="109" t="s">
        <v>36</v>
      </c>
      <c r="S1869" s="122" t="s">
        <v>12189</v>
      </c>
      <c r="T1869" s="31"/>
      <c r="U1869" s="109" t="str">
        <f t="shared" si="29"/>
        <v>41829: 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 http://www.stltoday.com/news/local/crime-and-courts/granite-city-police-involved-in-fatal-shooting/article_d24dc99c-bce3-52af-a16e-92ce17017483.html</v>
      </c>
      <c r="V1869" s="109"/>
      <c r="W1869" s="109">
        <v>2881.1</v>
      </c>
      <c r="X1869" s="109"/>
      <c r="Y1869" s="109"/>
      <c r="Z1869" s="109"/>
      <c r="AA1869" s="109"/>
      <c r="AB1869" s="109"/>
      <c r="AC1869" s="113"/>
      <c r="AD1869" s="29"/>
      <c r="AE1869" s="29"/>
      <c r="AF1869" s="29"/>
      <c r="AG1869" s="65"/>
    </row>
    <row r="1870" spans="1:33" ht="12">
      <c r="A1870" s="30">
        <v>41950</v>
      </c>
      <c r="B1870" s="109" t="s">
        <v>12190</v>
      </c>
      <c r="C1870" s="121">
        <v>42</v>
      </c>
      <c r="D1870" s="109" t="s">
        <v>91</v>
      </c>
      <c r="E1870" s="109" t="s">
        <v>82</v>
      </c>
      <c r="F1870" s="109"/>
      <c r="G1870" s="42">
        <v>40672</v>
      </c>
      <c r="H1870" s="109" t="s">
        <v>12191</v>
      </c>
      <c r="I1870" s="109" t="s">
        <v>12192</v>
      </c>
      <c r="J1870" s="109" t="s">
        <v>2035</v>
      </c>
      <c r="K1870" s="98" t="s">
        <v>12193</v>
      </c>
      <c r="L1870" s="109" t="s">
        <v>12194</v>
      </c>
      <c r="M1870" s="109" t="s">
        <v>12195</v>
      </c>
      <c r="N1870" s="109" t="s">
        <v>32</v>
      </c>
      <c r="O1870" s="109" t="s">
        <v>12196</v>
      </c>
      <c r="P1870" s="109" t="s">
        <v>58</v>
      </c>
      <c r="Q1870" s="109" t="s">
        <v>12197</v>
      </c>
      <c r="R1870" s="109" t="s">
        <v>80</v>
      </c>
      <c r="S1870" s="122" t="s">
        <v>5119</v>
      </c>
      <c r="T1870" s="31"/>
      <c r="U1870" s="109" t="str">
        <f t="shared" si="29"/>
        <v>40672: In the predawn hours Broeske called 911 claiming that she held her own sister hostage, and threatened to kill her. Upon arrival county officers found her in the front yard, alone, wielding a handgun, challenging officers and refusing to obey commands for some two hours. She was fatally shot. http://www.oregonlive.com/pacific-northwest-news/index.ssf/2011/06/josephine_county_da_finds_deputies_used_justifiable_force_in_fatal_shooting_of_suicidal_woman.html</v>
      </c>
      <c r="V1870" s="109"/>
      <c r="W1870" s="109">
        <v>2882.1</v>
      </c>
      <c r="X1870" s="109"/>
      <c r="Y1870" s="109"/>
      <c r="Z1870" s="109"/>
      <c r="AA1870" s="109"/>
      <c r="AB1870" s="109"/>
      <c r="AC1870" s="113"/>
      <c r="AD1870" s="29"/>
      <c r="AE1870" s="29"/>
      <c r="AF1870" s="29"/>
      <c r="AG1870" s="65"/>
    </row>
    <row r="1871" spans="1:33" ht="12">
      <c r="A1871" s="30">
        <v>41950</v>
      </c>
      <c r="B1871" s="109" t="s">
        <v>12198</v>
      </c>
      <c r="C1871" s="121">
        <v>48</v>
      </c>
      <c r="D1871" s="109" t="s">
        <v>91</v>
      </c>
      <c r="E1871" s="109" t="s">
        <v>82</v>
      </c>
      <c r="F1871" s="109"/>
      <c r="G1871" s="42">
        <v>37883</v>
      </c>
      <c r="H1871" s="109" t="s">
        <v>12199</v>
      </c>
      <c r="I1871" s="109" t="s">
        <v>249</v>
      </c>
      <c r="J1871" s="109" t="s">
        <v>250</v>
      </c>
      <c r="K1871" s="98" t="s">
        <v>4473</v>
      </c>
      <c r="L1871" s="109" t="s">
        <v>249</v>
      </c>
      <c r="M1871" s="109" t="s">
        <v>6938</v>
      </c>
      <c r="N1871" s="109" t="s">
        <v>32</v>
      </c>
      <c r="O1871" s="109" t="s">
        <v>12200</v>
      </c>
      <c r="P1871" s="109" t="s">
        <v>58</v>
      </c>
      <c r="Q1871" s="109" t="s">
        <v>12201</v>
      </c>
      <c r="R1871" s="109" t="s">
        <v>100</v>
      </c>
      <c r="S1871" s="122" t="s">
        <v>5119</v>
      </c>
      <c r="T1871" s="31"/>
      <c r="U1871" s="109" t="str">
        <f t="shared" si="29"/>
        <v>37883: Hopkins called 911 twice on a Friday afternoon, once for help, the second time to say that she felt she might hurt somebody. Three officers responded and found her with a seven-inch blade in each hand. She lunged at them; they fatally shot her. Neighbors described Hopkins as friendly and mild-mannered and remarked at the speed of her killing. http://articles.baltimoresun.com/2003-09-24/news/0309240173_1_gloria-hopkins-city-police-officers-shooting</v>
      </c>
      <c r="V1871" s="109"/>
      <c r="W1871" s="109">
        <v>2883.1</v>
      </c>
      <c r="X1871" s="109"/>
      <c r="Y1871" s="109"/>
      <c r="Z1871" s="109"/>
      <c r="AA1871" s="109"/>
      <c r="AB1871" s="109"/>
      <c r="AC1871" s="113"/>
      <c r="AD1871" s="29"/>
      <c r="AE1871" s="29"/>
      <c r="AF1871" s="29"/>
      <c r="AG1871" s="65"/>
    </row>
    <row r="1872" spans="1:33" ht="12">
      <c r="A1872" s="30">
        <v>41950</v>
      </c>
      <c r="B1872" s="109" t="s">
        <v>12202</v>
      </c>
      <c r="C1872" s="121">
        <v>19</v>
      </c>
      <c r="D1872" s="109" t="s">
        <v>91</v>
      </c>
      <c r="E1872" s="109" t="s">
        <v>120</v>
      </c>
      <c r="F1872" s="109" t="s">
        <v>12203</v>
      </c>
      <c r="G1872" s="42">
        <v>37844</v>
      </c>
      <c r="H1872" s="109" t="s">
        <v>12204</v>
      </c>
      <c r="I1872" s="109" t="s">
        <v>12205</v>
      </c>
      <c r="J1872" s="109" t="s">
        <v>114</v>
      </c>
      <c r="K1872" s="98" t="s">
        <v>12206</v>
      </c>
      <c r="L1872" s="109" t="s">
        <v>12205</v>
      </c>
      <c r="M1872" s="109" t="s">
        <v>12207</v>
      </c>
      <c r="N1872" s="109" t="s">
        <v>32</v>
      </c>
      <c r="O1872" s="109" t="s">
        <v>12208</v>
      </c>
      <c r="P1872" s="109" t="s">
        <v>157</v>
      </c>
      <c r="Q1872" s="109" t="s">
        <v>12209</v>
      </c>
      <c r="R1872" s="109" t="s">
        <v>80</v>
      </c>
      <c r="S1872" s="122" t="s">
        <v>5119</v>
      </c>
      <c r="T1872" s="31"/>
      <c r="U1872" s="109" t="str">
        <f t="shared" si="29"/>
        <v>37844: Ivanoff disappeared from downtown Nome and was found days later at an abandoned gold mine three miles north of town, dead, naked except for one sock, shot in the back of the head and physically battered. Suspicion fell on an on-duty Nome officer. His two murder trials resulted in a 101-year sentence, a state Sonya Ivanoff Act mandating at least 99 years for similar incidents, and attention to the many other disappeared Alaskans. http://www.adn.com/article/20100305/appeals-court-upholds-murder-conviction-nome-officer</v>
      </c>
      <c r="V1872" s="109"/>
      <c r="W1872" s="109">
        <v>2884.1</v>
      </c>
      <c r="X1872" s="109"/>
      <c r="Y1872" s="109"/>
      <c r="Z1872" s="109"/>
      <c r="AA1872" s="109"/>
      <c r="AB1872" s="109"/>
      <c r="AC1872" s="113"/>
      <c r="AD1872" s="29"/>
      <c r="AE1872" s="29"/>
      <c r="AF1872" s="29"/>
      <c r="AG1872" s="65"/>
    </row>
    <row r="1873" spans="1:33" ht="12">
      <c r="A1873" s="30">
        <v>41950</v>
      </c>
      <c r="B1873" s="109" t="s">
        <v>12210</v>
      </c>
      <c r="C1873" s="121">
        <v>44</v>
      </c>
      <c r="D1873" s="109" t="s">
        <v>91</v>
      </c>
      <c r="E1873" s="109" t="s">
        <v>40</v>
      </c>
      <c r="F1873" s="109" t="s">
        <v>12211</v>
      </c>
      <c r="G1873" s="42">
        <v>38229</v>
      </c>
      <c r="H1873" s="109" t="s">
        <v>12212</v>
      </c>
      <c r="I1873" s="109" t="s">
        <v>1173</v>
      </c>
      <c r="J1873" s="109" t="s">
        <v>64</v>
      </c>
      <c r="K1873" s="98" t="s">
        <v>12213</v>
      </c>
      <c r="L1873" s="109" t="s">
        <v>2952</v>
      </c>
      <c r="M1873" s="109" t="s">
        <v>12214</v>
      </c>
      <c r="N1873" s="109" t="s">
        <v>32</v>
      </c>
      <c r="O1873" s="109" t="s">
        <v>12215</v>
      </c>
      <c r="P1873" s="109" t="s">
        <v>58</v>
      </c>
      <c r="Q1873" s="109" t="s">
        <v>12216</v>
      </c>
      <c r="R1873" s="109" t="s">
        <v>100</v>
      </c>
      <c r="S1873" s="122" t="s">
        <v>5119</v>
      </c>
      <c r="T1873" s="31"/>
      <c r="U1873" s="109" t="str">
        <f t="shared" si="29"/>
        <v>38229: Weathers was suicidal and armed. She called authorities about 5 p.m., fired three shots from her window at nothing in particular, and by the time the emerged from the front door 45 minutes later, perhaps 20 officers were on the scene. She levelled her pistol and was fatally shot once in the chest. http://newstimes.augusta.com/stories/2004/09/01/new_shooting.shtml</v>
      </c>
      <c r="V1873" s="109"/>
      <c r="W1873" s="109">
        <v>2885.1</v>
      </c>
      <c r="X1873" s="109"/>
      <c r="Y1873" s="109"/>
      <c r="Z1873" s="109"/>
      <c r="AA1873" s="109"/>
      <c r="AB1873" s="109"/>
      <c r="AC1873" s="113"/>
      <c r="AD1873" s="29"/>
      <c r="AE1873" s="29"/>
      <c r="AF1873" s="29"/>
      <c r="AG1873" s="65"/>
    </row>
    <row r="1874" spans="1:33" ht="12">
      <c r="A1874" s="30">
        <v>41950</v>
      </c>
      <c r="B1874" s="109" t="s">
        <v>12217</v>
      </c>
      <c r="C1874" s="121">
        <v>40</v>
      </c>
      <c r="D1874" s="109" t="s">
        <v>91</v>
      </c>
      <c r="E1874" s="109" t="s">
        <v>40</v>
      </c>
      <c r="F1874" s="109" t="s">
        <v>12218</v>
      </c>
      <c r="G1874" s="42">
        <v>38267</v>
      </c>
      <c r="H1874" s="109" t="s">
        <v>12219</v>
      </c>
      <c r="I1874" s="109" t="s">
        <v>1173</v>
      </c>
      <c r="J1874" s="109" t="s">
        <v>64</v>
      </c>
      <c r="K1874" s="98" t="s">
        <v>12220</v>
      </c>
      <c r="L1874" s="109" t="s">
        <v>2952</v>
      </c>
      <c r="M1874" s="109" t="s">
        <v>1647</v>
      </c>
      <c r="N1874" s="109" t="s">
        <v>32</v>
      </c>
      <c r="O1874" s="109" t="s">
        <v>12221</v>
      </c>
      <c r="P1874" s="109" t="s">
        <v>58</v>
      </c>
      <c r="Q1874" s="109" t="s">
        <v>12222</v>
      </c>
      <c r="R1874" s="109" t="s">
        <v>80</v>
      </c>
      <c r="S1874" s="122" t="s">
        <v>5119</v>
      </c>
      <c r="T1874" s="31"/>
      <c r="U1874" s="109" t="str">
        <f t="shared" si="29"/>
        <v>38267: County deputies were looking to serve an arrest warrant to Key's friend, the owner of the house, but upon spotting deputies Key barricaded herself inside and began collecting weapons. During an extended standoff members of a SWAT team cut off electricity to the house, and a police negotiator urged her "to appreciate the spiritual impact of suicide." She emerged, threatening officers with a weapon, and was shot to death. http://old.chronicle.augusta.com/stories/2005/06/11/met_455684.shtml</v>
      </c>
      <c r="V1874" s="109"/>
      <c r="W1874" s="109">
        <v>2886.1</v>
      </c>
      <c r="X1874" s="109"/>
      <c r="Y1874" s="109"/>
      <c r="Z1874" s="109"/>
      <c r="AA1874" s="109"/>
      <c r="AB1874" s="109"/>
      <c r="AC1874" s="113"/>
      <c r="AD1874" s="29"/>
      <c r="AE1874" s="29"/>
      <c r="AF1874" s="29"/>
      <c r="AG1874" s="65"/>
    </row>
    <row r="1875" spans="1:33" ht="12">
      <c r="A1875" s="30">
        <v>41950</v>
      </c>
      <c r="B1875" s="109" t="s">
        <v>12223</v>
      </c>
      <c r="C1875" s="121">
        <v>33</v>
      </c>
      <c r="D1875" s="109" t="s">
        <v>91</v>
      </c>
      <c r="E1875" s="109" t="s">
        <v>82</v>
      </c>
      <c r="F1875" s="109"/>
      <c r="G1875" s="42">
        <v>37033</v>
      </c>
      <c r="H1875" s="109" t="s">
        <v>12224</v>
      </c>
      <c r="I1875" s="109" t="s">
        <v>4858</v>
      </c>
      <c r="J1875" s="109" t="s">
        <v>328</v>
      </c>
      <c r="K1875" s="98" t="s">
        <v>12225</v>
      </c>
      <c r="L1875" s="109" t="s">
        <v>106</v>
      </c>
      <c r="M1875" s="109" t="s">
        <v>4860</v>
      </c>
      <c r="N1875" s="109" t="s">
        <v>32</v>
      </c>
      <c r="O1875" s="109" t="s">
        <v>12226</v>
      </c>
      <c r="P1875" s="109" t="s">
        <v>760</v>
      </c>
      <c r="Q1875" s="109" t="s">
        <v>12227</v>
      </c>
      <c r="R1875" s="109" t="s">
        <v>100</v>
      </c>
      <c r="S1875" s="122" t="s">
        <v>5119</v>
      </c>
      <c r="T1875" s="31"/>
      <c r="U1875" s="109" t="str">
        <f t="shared" si="29"/>
        <v>37033: With her considerable history of mental issues and encounters with law enforcement, a Wal-Mart clerk declined to sell Gassaway ammunition. Observed in the store afterward, she stole a wallet and sunglasses, was taken into the backroom for shoplifting, and there pulled a revolver and wounded two security guards. She was shot to death by local officers on scene. http://articles.chicagotribune.com/2001-05-24/news/0105240277_1_wal-mart-spokesman-tom-williams-police-officers-records-show</v>
      </c>
      <c r="V1875" s="109"/>
      <c r="W1875" s="109">
        <v>2887.1</v>
      </c>
      <c r="X1875" s="109"/>
      <c r="Y1875" s="109"/>
      <c r="Z1875" s="109"/>
      <c r="AA1875" s="109"/>
      <c r="AB1875" s="109"/>
      <c r="AC1875" s="113"/>
      <c r="AD1875" s="29"/>
      <c r="AE1875" s="29"/>
      <c r="AF1875" s="29"/>
      <c r="AG1875" s="65"/>
    </row>
    <row r="1876" spans="1:33" ht="12">
      <c r="A1876" s="30">
        <v>41950</v>
      </c>
      <c r="B1876" s="109" t="s">
        <v>12228</v>
      </c>
      <c r="C1876" s="121">
        <v>40</v>
      </c>
      <c r="D1876" s="109" t="s">
        <v>91</v>
      </c>
      <c r="E1876" s="109" t="s">
        <v>1728</v>
      </c>
      <c r="F1876" s="109" t="s">
        <v>12229</v>
      </c>
      <c r="G1876" s="42">
        <v>40912</v>
      </c>
      <c r="H1876" s="109" t="s">
        <v>12230</v>
      </c>
      <c r="I1876" s="109" t="s">
        <v>6250</v>
      </c>
      <c r="J1876" s="109" t="s">
        <v>85</v>
      </c>
      <c r="K1876" s="98" t="s">
        <v>6251</v>
      </c>
      <c r="L1876" s="109" t="s">
        <v>539</v>
      </c>
      <c r="M1876" s="109" t="s">
        <v>6252</v>
      </c>
      <c r="N1876" s="109" t="s">
        <v>32</v>
      </c>
      <c r="O1876" s="109" t="s">
        <v>12231</v>
      </c>
      <c r="P1876" s="109" t="s">
        <v>58</v>
      </c>
      <c r="Q1876" s="109" t="s">
        <v>12232</v>
      </c>
      <c r="R1876" s="109" t="s">
        <v>100</v>
      </c>
      <c r="S1876" s="122" t="s">
        <v>5119</v>
      </c>
      <c r="T1876" s="31"/>
      <c r="U1876" s="109" t="str">
        <f t="shared" si="29"/>
        <v>40912: Eng, standing 4-foot-9 and weighing 93 pounds, was shot to death in the lobby of a mental health clinic where she was a schizophrenia patient. Witnesses described her as sitting calmly before the arrival of the county police. Police describe her a threatening them with a hammer. In February 2014 the family settled with the county for $1.8M. http://www.pasadenastarnews.com/general-news/20140218/county-approves-18-million-settlement-in-shooting-of-mentally-ill-rosemead-woman</v>
      </c>
      <c r="V1876" s="109"/>
      <c r="W1876" s="109">
        <v>2888.1</v>
      </c>
      <c r="X1876" s="109"/>
      <c r="Y1876" s="109"/>
      <c r="Z1876" s="109"/>
      <c r="AA1876" s="109"/>
      <c r="AB1876" s="109"/>
      <c r="AC1876" s="113"/>
      <c r="AD1876" s="29"/>
      <c r="AE1876" s="29"/>
      <c r="AF1876" s="29"/>
      <c r="AG1876" s="65"/>
    </row>
    <row r="1877" spans="1:33" ht="12">
      <c r="A1877" s="30">
        <v>41950</v>
      </c>
      <c r="B1877" s="109" t="s">
        <v>12233</v>
      </c>
      <c r="C1877" s="121">
        <v>60</v>
      </c>
      <c r="D1877" s="109" t="s">
        <v>91</v>
      </c>
      <c r="E1877" s="109" t="s">
        <v>82</v>
      </c>
      <c r="F1877" s="109"/>
      <c r="G1877" s="42">
        <v>41283</v>
      </c>
      <c r="H1877" s="109" t="s">
        <v>12234</v>
      </c>
      <c r="I1877" s="109" t="s">
        <v>12235</v>
      </c>
      <c r="J1877" s="109" t="s">
        <v>28</v>
      </c>
      <c r="K1877" s="98" t="s">
        <v>12236</v>
      </c>
      <c r="L1877" s="109" t="s">
        <v>4778</v>
      </c>
      <c r="M1877" s="109" t="s">
        <v>7627</v>
      </c>
      <c r="N1877" s="109" t="s">
        <v>32</v>
      </c>
      <c r="O1877" s="109" t="s">
        <v>12237</v>
      </c>
      <c r="P1877" s="109" t="s">
        <v>760</v>
      </c>
      <c r="Q1877" s="109" t="s">
        <v>12238</v>
      </c>
      <c r="R1877" s="109" t="s">
        <v>100</v>
      </c>
      <c r="S1877" s="122" t="s">
        <v>5119</v>
      </c>
      <c r="T1877" s="31"/>
      <c r="U1877" s="109" t="str">
        <f t="shared" si="29"/>
        <v>41283: 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 http://articles.sun-sentinel.com/2013-01-09/news/fl-tamarac-two-dead-20130109_1_deputy-shot-drop-gun-tamarac-woman</v>
      </c>
      <c r="V1877" s="109"/>
      <c r="W1877" s="109">
        <v>2889.1</v>
      </c>
      <c r="X1877" s="109"/>
      <c r="Y1877" s="109"/>
      <c r="Z1877" s="109"/>
      <c r="AA1877" s="109"/>
      <c r="AB1877" s="109"/>
      <c r="AC1877" s="113"/>
      <c r="AD1877" s="29"/>
      <c r="AE1877" s="29"/>
      <c r="AF1877" s="29"/>
      <c r="AG1877" s="65"/>
    </row>
    <row r="1878" spans="1:33" ht="12">
      <c r="A1878" s="30">
        <v>41950</v>
      </c>
      <c r="B1878" s="109" t="s">
        <v>12239</v>
      </c>
      <c r="C1878" s="121">
        <v>64</v>
      </c>
      <c r="D1878" s="109" t="s">
        <v>91</v>
      </c>
      <c r="E1878" s="109" t="s">
        <v>24</v>
      </c>
      <c r="F1878" s="109" t="s">
        <v>12240</v>
      </c>
      <c r="G1878" s="42">
        <v>41823</v>
      </c>
      <c r="H1878" s="109" t="s">
        <v>12241</v>
      </c>
      <c r="I1878" s="109" t="s">
        <v>12242</v>
      </c>
      <c r="J1878" s="109" t="s">
        <v>1103</v>
      </c>
      <c r="K1878" s="98" t="s">
        <v>4406</v>
      </c>
      <c r="L1878" s="109" t="s">
        <v>4407</v>
      </c>
      <c r="M1878" s="109" t="s">
        <v>6968</v>
      </c>
      <c r="N1878" s="109" t="s">
        <v>314</v>
      </c>
      <c r="O1878" s="109" t="s">
        <v>12243</v>
      </c>
      <c r="P1878" s="109" t="s">
        <v>760</v>
      </c>
      <c r="Q1878" s="109" t="s">
        <v>12244</v>
      </c>
      <c r="R1878" s="109" t="s">
        <v>80</v>
      </c>
      <c r="S1878" s="122" t="s">
        <v>769</v>
      </c>
      <c r="T1878" s="31"/>
      <c r="U1878" s="109" t="str">
        <f t="shared" si="29"/>
        <v>41823: An officer was in pursuit of a suspect when he ran a stop sign and collided with Nichols' vehicle, killing Nichols. http://www.mlive.com/news/flint/index.ssf/2014/07/mother_of_the_people_flint_wom.html</v>
      </c>
      <c r="V1878" s="109"/>
      <c r="W1878" s="109">
        <v>2890.1</v>
      </c>
      <c r="X1878" s="109"/>
      <c r="Y1878" s="109"/>
      <c r="Z1878" s="109"/>
      <c r="AA1878" s="109"/>
      <c r="AB1878" s="109"/>
      <c r="AC1878" s="113"/>
      <c r="AD1878" s="29"/>
      <c r="AE1878" s="29"/>
      <c r="AF1878" s="29"/>
      <c r="AG1878" s="65"/>
    </row>
    <row r="1879" spans="1:33" ht="12">
      <c r="A1879" s="30">
        <v>41950</v>
      </c>
      <c r="B1879" s="109" t="s">
        <v>12245</v>
      </c>
      <c r="C1879" s="121">
        <v>60</v>
      </c>
      <c r="D1879" s="109" t="s">
        <v>23</v>
      </c>
      <c r="E1879" s="109" t="s">
        <v>82</v>
      </c>
      <c r="F1879" s="109"/>
      <c r="G1879" s="42">
        <v>41823</v>
      </c>
      <c r="H1879" s="109" t="s">
        <v>12246</v>
      </c>
      <c r="I1879" s="109" t="s">
        <v>552</v>
      </c>
      <c r="J1879" s="109" t="s">
        <v>64</v>
      </c>
      <c r="K1879" s="98" t="s">
        <v>12247</v>
      </c>
      <c r="L1879" s="109" t="s">
        <v>364</v>
      </c>
      <c r="M1879" s="109" t="s">
        <v>553</v>
      </c>
      <c r="N1879" s="109" t="s">
        <v>32</v>
      </c>
      <c r="O1879" s="109" t="s">
        <v>12248</v>
      </c>
      <c r="P1879" s="109" t="s">
        <v>760</v>
      </c>
      <c r="Q1879" s="109" t="s">
        <v>12249</v>
      </c>
      <c r="R1879" s="109" t="s">
        <v>100</v>
      </c>
      <c r="S1879" s="122" t="s">
        <v>769</v>
      </c>
      <c r="T1879" s="31"/>
      <c r="U1879" s="109" t="str">
        <f t="shared" si="29"/>
        <v>41823: Williams suffered from dementia. He allegedly attacked an officer with an ax, prompting the officer to shoot and kill Williams. http://www.ajc.com/news/news/officer-involved-shooting-in-se-atlanta/ngYcr/#__federated=1</v>
      </c>
      <c r="V1879" s="109"/>
      <c r="W1879" s="109">
        <v>2891.1</v>
      </c>
      <c r="X1879" s="109"/>
      <c r="Y1879" s="109"/>
      <c r="Z1879" s="109"/>
      <c r="AA1879" s="109"/>
      <c r="AB1879" s="109"/>
      <c r="AC1879" s="113"/>
      <c r="AD1879" s="29"/>
      <c r="AE1879" s="29"/>
      <c r="AF1879" s="29"/>
      <c r="AG1879" s="65"/>
    </row>
    <row r="1880" spans="1:33" ht="12">
      <c r="A1880" s="30">
        <v>41950</v>
      </c>
      <c r="B1880" s="109" t="s">
        <v>12250</v>
      </c>
      <c r="C1880" s="121">
        <v>78</v>
      </c>
      <c r="D1880" s="109" t="s">
        <v>23</v>
      </c>
      <c r="E1880" s="109" t="s">
        <v>82</v>
      </c>
      <c r="F1880" s="109"/>
      <c r="G1880" s="42">
        <v>41824</v>
      </c>
      <c r="H1880" s="109" t="s">
        <v>12251</v>
      </c>
      <c r="I1880" s="109" t="s">
        <v>12252</v>
      </c>
      <c r="J1880" s="109" t="s">
        <v>1577</v>
      </c>
      <c r="K1880" s="98" t="s">
        <v>12253</v>
      </c>
      <c r="L1880" s="109" t="s">
        <v>12254</v>
      </c>
      <c r="M1880" s="109" t="s">
        <v>12255</v>
      </c>
      <c r="N1880" s="109" t="s">
        <v>314</v>
      </c>
      <c r="O1880" s="109" t="s">
        <v>12256</v>
      </c>
      <c r="P1880" s="109" t="s">
        <v>760</v>
      </c>
      <c r="Q1880" s="109" t="s">
        <v>12257</v>
      </c>
      <c r="R1880" s="109" t="s">
        <v>80</v>
      </c>
      <c r="S1880" s="122" t="s">
        <v>769</v>
      </c>
      <c r="T1880" s="31"/>
      <c r="U1880" s="109" t="str">
        <f t="shared" si="29"/>
        <v>41824: A state trooper was responding to an accident when he collided with the Scott’s vehicle, killing both Norman L. Scott, 78, and his wife, Geneva M. Scott, 79. http://www.twincities.com/localnews/ci_26091563/1-dead-cannon-falls-accident</v>
      </c>
      <c r="V1880" s="109"/>
      <c r="W1880" s="109">
        <v>2892.1</v>
      </c>
      <c r="X1880" s="109"/>
      <c r="Y1880" s="109"/>
      <c r="Z1880" s="109"/>
      <c r="AA1880" s="109"/>
      <c r="AB1880" s="109"/>
      <c r="AC1880" s="113"/>
      <c r="AD1880" s="29"/>
      <c r="AE1880" s="29"/>
      <c r="AF1880" s="29"/>
      <c r="AG1880" s="65"/>
    </row>
    <row r="1881" spans="1:33" ht="12">
      <c r="A1881" s="30">
        <v>41950</v>
      </c>
      <c r="B1881" s="109" t="s">
        <v>12258</v>
      </c>
      <c r="C1881" s="121">
        <v>79</v>
      </c>
      <c r="D1881" s="109" t="s">
        <v>91</v>
      </c>
      <c r="E1881" s="109" t="s">
        <v>82</v>
      </c>
      <c r="F1881" s="109"/>
      <c r="G1881" s="42">
        <v>41824</v>
      </c>
      <c r="H1881" s="109" t="s">
        <v>12251</v>
      </c>
      <c r="I1881" s="109" t="s">
        <v>12252</v>
      </c>
      <c r="J1881" s="109" t="s">
        <v>1577</v>
      </c>
      <c r="K1881" s="98" t="s">
        <v>12253</v>
      </c>
      <c r="L1881" s="109" t="s">
        <v>12254</v>
      </c>
      <c r="M1881" s="109" t="s">
        <v>12255</v>
      </c>
      <c r="N1881" s="109" t="s">
        <v>314</v>
      </c>
      <c r="O1881" s="109" t="s">
        <v>12256</v>
      </c>
      <c r="P1881" s="109" t="s">
        <v>760</v>
      </c>
      <c r="Q1881" s="109" t="s">
        <v>12257</v>
      </c>
      <c r="R1881" s="109" t="s">
        <v>80</v>
      </c>
      <c r="S1881" s="122" t="s">
        <v>769</v>
      </c>
      <c r="T1881" s="31"/>
      <c r="U1881" s="109" t="str">
        <f t="shared" si="29"/>
        <v>41824: A state trooper was responding to an accident when he collided with the Scott’s vehicle, killing both Norman L. Scott, 78, and his wife, Geneva M. Scott, 79. http://www.twincities.com/localnews/ci_26091563/1-dead-cannon-falls-accident</v>
      </c>
      <c r="V1881" s="109"/>
      <c r="W1881" s="109">
        <v>2893.1</v>
      </c>
      <c r="X1881" s="109"/>
      <c r="Y1881" s="109"/>
      <c r="Z1881" s="109"/>
      <c r="AA1881" s="109"/>
      <c r="AB1881" s="109"/>
      <c r="AC1881" s="113"/>
      <c r="AD1881" s="29"/>
      <c r="AE1881" s="29"/>
      <c r="AF1881" s="29"/>
      <c r="AG1881" s="65"/>
    </row>
    <row r="1882" spans="1:33" ht="12">
      <c r="A1882" s="30">
        <v>41950</v>
      </c>
      <c r="B1882" s="109" t="s">
        <v>12259</v>
      </c>
      <c r="C1882" s="121">
        <v>27</v>
      </c>
      <c r="D1882" s="109" t="s">
        <v>23</v>
      </c>
      <c r="E1882" s="109" t="s">
        <v>40</v>
      </c>
      <c r="F1882" s="109" t="s">
        <v>12260</v>
      </c>
      <c r="G1882" s="42">
        <v>41825</v>
      </c>
      <c r="H1882" s="109" t="s">
        <v>12261</v>
      </c>
      <c r="I1882" s="109" t="s">
        <v>12262</v>
      </c>
      <c r="J1882" s="109" t="s">
        <v>482</v>
      </c>
      <c r="K1882" s="98" t="s">
        <v>12263</v>
      </c>
      <c r="L1882" s="109" t="s">
        <v>4015</v>
      </c>
      <c r="M1882" s="109" t="s">
        <v>12264</v>
      </c>
      <c r="N1882" s="109" t="s">
        <v>32</v>
      </c>
      <c r="O1882" s="109" t="s">
        <v>12265</v>
      </c>
      <c r="P1882" s="109" t="s">
        <v>760</v>
      </c>
      <c r="Q1882" s="109" t="s">
        <v>12266</v>
      </c>
      <c r="R1882" s="109" t="s">
        <v>80</v>
      </c>
      <c r="S1882" s="122" t="s">
        <v>769</v>
      </c>
      <c r="T1882" s="31"/>
      <c r="U1882" s="109" t="str">
        <f t="shared" si="29"/>
        <v>41825: Popplewell carjacked a deputy's vehicle during a traffic stop. Another deputy tried to stop Popplewell and was dragged a short distance. This prompted the deputies to shoot and kill Popplewell. http://www.koco.com/news/suspects-identified-in-saturdays-deputyinvolved-shooting-in-norman/26816080</v>
      </c>
      <c r="V1882" s="109"/>
      <c r="W1882" s="109">
        <v>2894.1</v>
      </c>
      <c r="X1882" s="109"/>
      <c r="Y1882" s="109"/>
      <c r="Z1882" s="109"/>
      <c r="AA1882" s="109"/>
      <c r="AB1882" s="109"/>
      <c r="AC1882" s="113"/>
      <c r="AD1882" s="29"/>
      <c r="AE1882" s="29"/>
      <c r="AF1882" s="29"/>
      <c r="AG1882" s="65"/>
    </row>
    <row r="1883" spans="1:33" ht="12">
      <c r="A1883" s="30">
        <v>41950</v>
      </c>
      <c r="B1883" s="109" t="s">
        <v>12267</v>
      </c>
      <c r="C1883" s="121">
        <v>57</v>
      </c>
      <c r="D1883" s="109" t="s">
        <v>91</v>
      </c>
      <c r="E1883" s="109" t="s">
        <v>40</v>
      </c>
      <c r="F1883" s="109" t="s">
        <v>12268</v>
      </c>
      <c r="G1883" s="42">
        <v>41825</v>
      </c>
      <c r="H1883" s="109" t="s">
        <v>12269</v>
      </c>
      <c r="I1883" s="109" t="s">
        <v>2930</v>
      </c>
      <c r="J1883" s="109" t="s">
        <v>143</v>
      </c>
      <c r="K1883" s="98" t="s">
        <v>12270</v>
      </c>
      <c r="L1883" s="109" t="s">
        <v>5299</v>
      </c>
      <c r="M1883" s="109" t="s">
        <v>8234</v>
      </c>
      <c r="N1883" s="109" t="s">
        <v>314</v>
      </c>
      <c r="O1883" s="109" t="s">
        <v>12271</v>
      </c>
      <c r="P1883" s="109" t="s">
        <v>12272</v>
      </c>
      <c r="Q1883" s="109" t="s">
        <v>12273</v>
      </c>
      <c r="R1883" s="109" t="s">
        <v>80</v>
      </c>
      <c r="S1883" s="122" t="s">
        <v>769</v>
      </c>
      <c r="T1883" s="31"/>
      <c r="U1883" s="109" t="str">
        <f t="shared" si="29"/>
        <v>41825: Trooper Frederick Schimp, 48, reportedly failed to stop at an intersection hitting and killing Platz. http://www.erietvnews.com/story/25945965/two-pa-state-troopers-involved-in-fatal-accident</v>
      </c>
      <c r="V1883" s="109"/>
      <c r="W1883" s="109">
        <v>2895.1</v>
      </c>
      <c r="X1883" s="109"/>
      <c r="Y1883" s="109"/>
      <c r="Z1883" s="109"/>
      <c r="AA1883" s="109"/>
      <c r="AB1883" s="109"/>
      <c r="AC1883" s="113"/>
      <c r="AD1883" s="29"/>
      <c r="AE1883" s="29"/>
      <c r="AF1883" s="29"/>
      <c r="AG1883" s="65"/>
    </row>
    <row r="1884" spans="1:33" ht="12">
      <c r="A1884" s="30">
        <v>41950</v>
      </c>
      <c r="B1884" s="109" t="s">
        <v>12274</v>
      </c>
      <c r="C1884" s="121">
        <v>33</v>
      </c>
      <c r="D1884" s="109" t="s">
        <v>23</v>
      </c>
      <c r="E1884" s="109" t="s">
        <v>82</v>
      </c>
      <c r="F1884" s="109"/>
      <c r="G1884" s="42">
        <v>41824</v>
      </c>
      <c r="H1884" s="109" t="s">
        <v>12275</v>
      </c>
      <c r="I1884" s="109" t="s">
        <v>12276</v>
      </c>
      <c r="J1884" s="109" t="s">
        <v>1128</v>
      </c>
      <c r="K1884" s="98" t="s">
        <v>12277</v>
      </c>
      <c r="L1884" s="109" t="s">
        <v>12278</v>
      </c>
      <c r="M1884" s="109" t="s">
        <v>12279</v>
      </c>
      <c r="N1884" s="109" t="s">
        <v>36</v>
      </c>
      <c r="O1884" s="109" t="s">
        <v>12280</v>
      </c>
      <c r="P1884" s="109" t="s">
        <v>760</v>
      </c>
      <c r="Q1884" s="109" t="s">
        <v>12281</v>
      </c>
      <c r="R1884" s="109" t="s">
        <v>36</v>
      </c>
      <c r="S1884" s="122" t="s">
        <v>769</v>
      </c>
      <c r="T1884" s="31"/>
      <c r="U1884" s="109" t="str">
        <f t="shared" si="29"/>
        <v>41824: Courtner was involved in a short pursuit with THP. When he was apprehended he was combative. Short time later he was pronounced dead. http://www.wcyb.com/news/tbi-investigating-death-of-man-in-custody/26809334</v>
      </c>
      <c r="V1884" s="109"/>
      <c r="W1884" s="109">
        <v>2896.1</v>
      </c>
      <c r="X1884" s="109"/>
      <c r="Y1884" s="109"/>
      <c r="Z1884" s="109"/>
      <c r="AA1884" s="109"/>
      <c r="AB1884" s="109"/>
      <c r="AC1884" s="113"/>
      <c r="AD1884" s="29"/>
      <c r="AE1884" s="29"/>
      <c r="AF1884" s="29"/>
      <c r="AG1884" s="65"/>
    </row>
    <row r="1885" spans="1:33" ht="12">
      <c r="A1885" s="30">
        <v>41950</v>
      </c>
      <c r="B1885" s="109" t="s">
        <v>12282</v>
      </c>
      <c r="C1885" s="121">
        <v>35</v>
      </c>
      <c r="D1885" s="109" t="s">
        <v>91</v>
      </c>
      <c r="E1885" s="109" t="s">
        <v>40</v>
      </c>
      <c r="F1885" s="109" t="s">
        <v>12283</v>
      </c>
      <c r="G1885" s="42">
        <v>41828</v>
      </c>
      <c r="H1885" s="109" t="s">
        <v>12284</v>
      </c>
      <c r="I1885" s="109" t="s">
        <v>12285</v>
      </c>
      <c r="J1885" s="109" t="s">
        <v>1357</v>
      </c>
      <c r="K1885" s="98" t="s">
        <v>12286</v>
      </c>
      <c r="L1885" s="109" t="s">
        <v>12287</v>
      </c>
      <c r="M1885" s="109" t="s">
        <v>12288</v>
      </c>
      <c r="N1885" s="109" t="s">
        <v>32</v>
      </c>
      <c r="O1885" s="109" t="s">
        <v>12289</v>
      </c>
      <c r="P1885" s="109" t="s">
        <v>58</v>
      </c>
      <c r="Q1885" s="109" t="s">
        <v>12290</v>
      </c>
      <c r="R1885" s="109" t="s">
        <v>36</v>
      </c>
      <c r="S1885" s="122" t="s">
        <v>769</v>
      </c>
      <c r="T1885" s="31"/>
      <c r="U1885" s="109" t="str">
        <f t="shared" si="29"/>
        <v>41828: Riley was acting erratic with a knife at a hospital. She refused to follow authorities orders to drop the knife. She was shot and killed for not complying. http://www.ktvb.com/story/news/local/2014/07/18/hospital-shooting-woman-erratic/12830341/</v>
      </c>
      <c r="V1885" s="109"/>
      <c r="W1885" s="109">
        <v>2897.1</v>
      </c>
      <c r="X1885" s="109"/>
      <c r="Y1885" s="109"/>
      <c r="Z1885" s="109"/>
      <c r="AA1885" s="109"/>
      <c r="AB1885" s="109"/>
      <c r="AC1885" s="113"/>
      <c r="AD1885" s="29"/>
      <c r="AE1885" s="29"/>
      <c r="AF1885" s="29"/>
      <c r="AG1885" s="65"/>
    </row>
    <row r="1886" spans="1:33" ht="12">
      <c r="A1886" s="30">
        <v>41950</v>
      </c>
      <c r="B1886" s="109" t="s">
        <v>12291</v>
      </c>
      <c r="C1886" s="121">
        <v>29</v>
      </c>
      <c r="D1886" s="109" t="s">
        <v>23</v>
      </c>
      <c r="E1886" s="109" t="s">
        <v>82</v>
      </c>
      <c r="F1886" s="109"/>
      <c r="G1886" s="42">
        <v>41826</v>
      </c>
      <c r="H1886" s="109" t="s">
        <v>12292</v>
      </c>
      <c r="I1886" s="109" t="s">
        <v>896</v>
      </c>
      <c r="J1886" s="109" t="s">
        <v>85</v>
      </c>
      <c r="K1886" s="98" t="s">
        <v>7706</v>
      </c>
      <c r="L1886" s="109" t="s">
        <v>270</v>
      </c>
      <c r="M1886" s="109" t="s">
        <v>898</v>
      </c>
      <c r="N1886" s="109" t="s">
        <v>32</v>
      </c>
      <c r="O1886" s="109" t="s">
        <v>12293</v>
      </c>
      <c r="P1886" s="109" t="s">
        <v>760</v>
      </c>
      <c r="Q1886" s="109" t="s">
        <v>12294</v>
      </c>
      <c r="R1886" s="109" t="s">
        <v>219</v>
      </c>
      <c r="S1886" s="122" t="s">
        <v>769</v>
      </c>
      <c r="T1886" s="31"/>
      <c r="U1886" s="109" t="str">
        <f t="shared" si="29"/>
        <v>41826: McKinney broke into a woman's motel room. When officers arrived it appeared he may have been under a controlled substance. McKinney lunged for the officer's guns, which resulted in McKinney being shot by officers and dying from his wounds. http://www.mercurynews.com/crime-courts/ci_26118759/man-fatally-shot-by-police-at-motel-idd</v>
      </c>
      <c r="V1886" s="109"/>
      <c r="W1886" s="109">
        <v>2898.1</v>
      </c>
      <c r="X1886" s="109"/>
      <c r="Y1886" s="109"/>
      <c r="Z1886" s="109"/>
      <c r="AA1886" s="109"/>
      <c r="AB1886" s="109"/>
      <c r="AC1886" s="113"/>
      <c r="AD1886" s="29"/>
      <c r="AE1886" s="29"/>
      <c r="AF1886" s="29"/>
      <c r="AG1886" s="65"/>
    </row>
    <row r="1887" spans="1:33" ht="12">
      <c r="A1887" s="30">
        <v>41950</v>
      </c>
      <c r="B1887" s="109" t="s">
        <v>12295</v>
      </c>
      <c r="C1887" s="121">
        <v>36</v>
      </c>
      <c r="D1887" s="109" t="s">
        <v>91</v>
      </c>
      <c r="E1887" s="109" t="s">
        <v>40</v>
      </c>
      <c r="F1887" s="109" t="s">
        <v>12296</v>
      </c>
      <c r="G1887" s="42">
        <v>41832</v>
      </c>
      <c r="H1887" s="109" t="s">
        <v>12297</v>
      </c>
      <c r="I1887" s="109" t="s">
        <v>12298</v>
      </c>
      <c r="J1887" s="109" t="s">
        <v>2539</v>
      </c>
      <c r="K1887" s="98" t="s">
        <v>12299</v>
      </c>
      <c r="L1887" s="109" t="s">
        <v>4666</v>
      </c>
      <c r="M1887" s="109" t="s">
        <v>12300</v>
      </c>
      <c r="N1887" s="109" t="s">
        <v>32</v>
      </c>
      <c r="O1887" s="109" t="s">
        <v>12301</v>
      </c>
      <c r="P1887" s="109" t="s">
        <v>760</v>
      </c>
      <c r="Q1887" s="109" t="s">
        <v>12302</v>
      </c>
      <c r="R1887" s="109" t="s">
        <v>36</v>
      </c>
      <c r="S1887" s="122" t="s">
        <v>12303</v>
      </c>
      <c r="T1887" s="31"/>
      <c r="U1887" s="109" t="str">
        <f t="shared" si="29"/>
        <v>41832: 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 http://www.wbtw.com/story/26016692/friends-family-mourn-litchfield-beach-mom-shot-by-deputies</v>
      </c>
      <c r="V1887" s="109"/>
      <c r="W1887" s="109">
        <v>2899.1</v>
      </c>
      <c r="X1887" s="109"/>
      <c r="Y1887" s="109"/>
      <c r="Z1887" s="109"/>
      <c r="AA1887" s="109"/>
      <c r="AB1887" s="109"/>
      <c r="AC1887" s="113"/>
      <c r="AD1887" s="29"/>
      <c r="AE1887" s="29"/>
      <c r="AF1887" s="29"/>
      <c r="AG1887" s="65"/>
    </row>
    <row r="1888" spans="1:33" ht="12">
      <c r="A1888" s="30">
        <v>41950</v>
      </c>
      <c r="B1888" s="109" t="s">
        <v>12304</v>
      </c>
      <c r="C1888" s="121">
        <v>37</v>
      </c>
      <c r="D1888" s="109" t="s">
        <v>23</v>
      </c>
      <c r="E1888" s="109" t="s">
        <v>40</v>
      </c>
      <c r="F1888" s="109" t="s">
        <v>12305</v>
      </c>
      <c r="G1888" s="42">
        <v>41829</v>
      </c>
      <c r="H1888" s="109" t="s">
        <v>12306</v>
      </c>
      <c r="I1888" s="109" t="s">
        <v>12307</v>
      </c>
      <c r="J1888" s="109" t="s">
        <v>28</v>
      </c>
      <c r="K1888" s="98" t="s">
        <v>12308</v>
      </c>
      <c r="L1888" s="109" t="s">
        <v>10087</v>
      </c>
      <c r="M1888" s="109" t="s">
        <v>12309</v>
      </c>
      <c r="N1888" s="109" t="s">
        <v>32</v>
      </c>
      <c r="O1888" s="109" t="s">
        <v>12310</v>
      </c>
      <c r="P1888" s="109" t="s">
        <v>3069</v>
      </c>
      <c r="Q1888" s="109" t="s">
        <v>12311</v>
      </c>
      <c r="R1888" s="109" t="s">
        <v>80</v>
      </c>
      <c r="S1888" s="122" t="s">
        <v>769</v>
      </c>
      <c r="T1888" s="31"/>
      <c r="U1888" s="109" t="str">
        <f t="shared" si="29"/>
        <v>41829: Amy E. Young, 40, and Luis Monroig, 37 two officers, living with each other and dating. They got into a domestic dispute and shot each other. Monroig died from his injuries. http://www.abc-7.com/story/26157217/ex-wife-of-slain-naples-police-officer-obtains-restraining-order#.VF1meoc4Rg1</v>
      </c>
      <c r="V1888" s="109"/>
      <c r="W1888" s="109">
        <v>2900.1</v>
      </c>
      <c r="X1888" s="109"/>
      <c r="Y1888" s="109"/>
      <c r="Z1888" s="109"/>
      <c r="AA1888" s="109"/>
      <c r="AB1888" s="109"/>
      <c r="AC1888" s="113"/>
      <c r="AD1888" s="29"/>
      <c r="AE1888" s="29"/>
      <c r="AF1888" s="29"/>
      <c r="AG1888" s="65"/>
    </row>
    <row r="1889" spans="1:33" ht="12">
      <c r="A1889" s="30">
        <v>41952</v>
      </c>
      <c r="B1889" s="109" t="s">
        <v>12312</v>
      </c>
      <c r="C1889" s="121">
        <v>46</v>
      </c>
      <c r="D1889" s="109" t="s">
        <v>23</v>
      </c>
      <c r="E1889" s="109" t="s">
        <v>82</v>
      </c>
      <c r="F1889" s="109"/>
      <c r="G1889" s="42">
        <v>36577</v>
      </c>
      <c r="H1889" s="109" t="s">
        <v>12313</v>
      </c>
      <c r="I1889" s="109" t="s">
        <v>5220</v>
      </c>
      <c r="J1889" s="109" t="s">
        <v>28</v>
      </c>
      <c r="K1889" s="98" t="s">
        <v>12314</v>
      </c>
      <c r="L1889" s="109" t="s">
        <v>30</v>
      </c>
      <c r="M1889" s="109" t="s">
        <v>5222</v>
      </c>
      <c r="N1889" s="109" t="s">
        <v>32</v>
      </c>
      <c r="O1889" s="109" t="s">
        <v>12315</v>
      </c>
      <c r="P1889" s="109" t="s">
        <v>760</v>
      </c>
      <c r="Q1889" s="109" t="s">
        <v>12316</v>
      </c>
      <c r="R1889" s="109" t="s">
        <v>80</v>
      </c>
      <c r="S1889" s="122" t="s">
        <v>5119</v>
      </c>
      <c r="T1889" s="31"/>
      <c r="U1889" s="109" t="str">
        <f t="shared" si="29"/>
        <v>36577: The estranged wife of Perez called police: he was armed and in her front yard, angry, locked out, with her and their 7-year-old child inside. He began shooting. Police arrived and Perez shot at them too. He was fatally shot in return. http://articles.sun-sentinel.com/2000-02-22/news/0002220165_1_police-shot-miami-dade-police-biscayne-park</v>
      </c>
      <c r="V1889" s="109"/>
      <c r="W1889" s="109">
        <v>2901.1</v>
      </c>
      <c r="X1889" s="109"/>
      <c r="Y1889" s="109"/>
      <c r="Z1889" s="109"/>
      <c r="AA1889" s="109"/>
      <c r="AB1889" s="109"/>
      <c r="AC1889" s="113"/>
      <c r="AD1889" s="29"/>
      <c r="AE1889" s="29"/>
      <c r="AF1889" s="29"/>
      <c r="AG1889" s="65"/>
    </row>
    <row r="1890" spans="1:33" ht="12">
      <c r="A1890" s="30">
        <v>41952</v>
      </c>
      <c r="B1890" s="109" t="s">
        <v>12317</v>
      </c>
      <c r="C1890" s="121">
        <v>20</v>
      </c>
      <c r="D1890" s="109" t="s">
        <v>23</v>
      </c>
      <c r="E1890" s="109" t="s">
        <v>82</v>
      </c>
      <c r="F1890" s="109"/>
      <c r="G1890" s="42">
        <v>38252</v>
      </c>
      <c r="H1890" s="109" t="s">
        <v>12318</v>
      </c>
      <c r="I1890" s="109" t="s">
        <v>6301</v>
      </c>
      <c r="J1890" s="109" t="s">
        <v>28</v>
      </c>
      <c r="K1890" s="98" t="s">
        <v>6302</v>
      </c>
      <c r="L1890" s="109" t="s">
        <v>6303</v>
      </c>
      <c r="M1890" s="109" t="s">
        <v>6304</v>
      </c>
      <c r="N1890" s="109" t="s">
        <v>32</v>
      </c>
      <c r="O1890" s="109" t="s">
        <v>12319</v>
      </c>
      <c r="P1890" s="109" t="s">
        <v>760</v>
      </c>
      <c r="Q1890" s="109" t="s">
        <v>12320</v>
      </c>
      <c r="R1890" s="109" t="s">
        <v>80</v>
      </c>
      <c r="S1890" s="122" t="s">
        <v>5119</v>
      </c>
      <c r="T1890" s="31"/>
      <c r="U1890" s="109" t="str">
        <f t="shared" si="29"/>
        <v>38252: Grant ran a red light and fled from an attempted traffic stop, perhaps because of his two outstanding misdemeanor warrants. In the course of trying to stop him three local officers had their police cruiser rammed and shot Grant as he drove by. He crashed into a tree and died shortly thereafter. Two of the officers were fired, and the third resigned, for disobeying orders to suspend the chase. http://articles.orlandosentinel.com/2004-09-24/news/0409240407_1_titusville-van-vuren-police-department</v>
      </c>
      <c r="V1890" s="109"/>
      <c r="W1890" s="109">
        <v>2902.1</v>
      </c>
      <c r="X1890" s="109"/>
      <c r="Y1890" s="109"/>
      <c r="Z1890" s="109"/>
      <c r="AA1890" s="109"/>
      <c r="AB1890" s="109"/>
      <c r="AC1890" s="113"/>
      <c r="AD1890" s="29"/>
      <c r="AE1890" s="29"/>
      <c r="AF1890" s="29"/>
      <c r="AG1890" s="65"/>
    </row>
    <row r="1891" spans="1:33" ht="12">
      <c r="A1891" s="30">
        <v>41952</v>
      </c>
      <c r="B1891" s="109" t="s">
        <v>12321</v>
      </c>
      <c r="C1891" s="121">
        <v>39</v>
      </c>
      <c r="D1891" s="109" t="s">
        <v>23</v>
      </c>
      <c r="E1891" s="109" t="s">
        <v>82</v>
      </c>
      <c r="F1891" s="109"/>
      <c r="G1891" s="42">
        <v>36649</v>
      </c>
      <c r="H1891" s="109" t="s">
        <v>12322</v>
      </c>
      <c r="I1891" s="109" t="s">
        <v>327</v>
      </c>
      <c r="J1891" s="109" t="s">
        <v>328</v>
      </c>
      <c r="K1891" s="98" t="s">
        <v>12323</v>
      </c>
      <c r="L1891" s="109" t="s">
        <v>329</v>
      </c>
      <c r="M1891" s="109" t="s">
        <v>330</v>
      </c>
      <c r="N1891" s="109" t="s">
        <v>32</v>
      </c>
      <c r="O1891" s="109" t="s">
        <v>12324</v>
      </c>
      <c r="P1891" s="109" t="s">
        <v>58</v>
      </c>
      <c r="Q1891" s="109" t="s">
        <v>12325</v>
      </c>
      <c r="R1891" s="109" t="s">
        <v>100</v>
      </c>
      <c r="S1891" s="122" t="s">
        <v>5358</v>
      </c>
      <c r="T1891" s="31"/>
      <c r="U1891" s="109" t="str">
        <f t="shared" si="29"/>
        <v>36649: Zagar, known by the police to be mentally ill, called 911 to say there was a man with a knife on his porch. When Officers Clyde Brandenburger and William Gorman arrived, Zagar pointed a cordless drill battery pack at the ground then placed it under his chin. When he allegedly pointed it at the officers, Brandenburger, who said Zagar's action was "suicide by police', shot him 4 times and Gorman 8. Zagar's family sued. In April 2007 it took a jury 10 minutes to declare the shooting justified. In 1999 Zagar had done the same thing but the police simply persuaded him to drop the object and took him to the hospital. http://forum.opencarry.org/forums/showthread.php?39933-Cook-County-Officers-Kill-Man</v>
      </c>
      <c r="V1891" s="109"/>
      <c r="W1891" s="109">
        <v>2903.1</v>
      </c>
      <c r="X1891" s="109"/>
      <c r="Y1891" s="109"/>
      <c r="Z1891" s="109"/>
      <c r="AA1891" s="109"/>
      <c r="AB1891" s="109"/>
      <c r="AC1891" s="113"/>
      <c r="AD1891" s="29"/>
      <c r="AE1891" s="29"/>
      <c r="AF1891" s="29"/>
      <c r="AG1891" s="65"/>
    </row>
    <row r="1892" spans="1:33" ht="12">
      <c r="A1892" s="30">
        <v>41953</v>
      </c>
      <c r="B1892" s="109" t="s">
        <v>12326</v>
      </c>
      <c r="C1892" s="121">
        <v>22</v>
      </c>
      <c r="D1892" s="109" t="s">
        <v>23</v>
      </c>
      <c r="E1892" s="109" t="s">
        <v>82</v>
      </c>
      <c r="F1892" s="109"/>
      <c r="G1892" s="42">
        <v>37997</v>
      </c>
      <c r="H1892" s="109" t="s">
        <v>12327</v>
      </c>
      <c r="I1892" s="109" t="s">
        <v>4705</v>
      </c>
      <c r="J1892" s="109" t="s">
        <v>28</v>
      </c>
      <c r="K1892" s="98" t="s">
        <v>12328</v>
      </c>
      <c r="L1892" s="109" t="s">
        <v>6303</v>
      </c>
      <c r="M1892" s="109" t="s">
        <v>12329</v>
      </c>
      <c r="N1892" s="109" t="s">
        <v>32</v>
      </c>
      <c r="O1892" s="109" t="s">
        <v>12330</v>
      </c>
      <c r="P1892" s="109" t="s">
        <v>760</v>
      </c>
      <c r="Q1892" s="109" t="s">
        <v>12331</v>
      </c>
      <c r="R1892" s="109" t="s">
        <v>80</v>
      </c>
      <c r="S1892" s="122" t="s">
        <v>5119</v>
      </c>
      <c r="T1892" s="31"/>
      <c r="U1892" s="109" t="str">
        <f t="shared" si="29"/>
        <v>37997: Jamal and an accomplice, his cousin, kidnapped two employees in an armed robbery of a TGI Friday's restaurant, part of a string of restaurant robberies up and down the eastern seaboard. Local police killed Jamal with a single shot as he threatened a female hostage. http://articles.orlandosentinel.com/2004-01-14/news/0401140313_1_jamal-melbourne-police-department</v>
      </c>
      <c r="V1892" s="109"/>
      <c r="W1892" s="109">
        <v>2904.1</v>
      </c>
      <c r="X1892" s="109"/>
      <c r="Y1892" s="109"/>
      <c r="Z1892" s="109"/>
      <c r="AA1892" s="109"/>
      <c r="AB1892" s="109"/>
      <c r="AC1892" s="113"/>
      <c r="AD1892" s="29"/>
      <c r="AE1892" s="29"/>
      <c r="AF1892" s="29"/>
      <c r="AG1892" s="65"/>
    </row>
    <row r="1893" spans="1:33" ht="12">
      <c r="A1893" s="30">
        <v>41953</v>
      </c>
      <c r="B1893" s="109" t="s">
        <v>12332</v>
      </c>
      <c r="C1893" s="121">
        <v>22</v>
      </c>
      <c r="D1893" s="109" t="s">
        <v>23</v>
      </c>
      <c r="E1893" s="109" t="s">
        <v>82</v>
      </c>
      <c r="F1893" s="109"/>
      <c r="G1893" s="42">
        <v>39106</v>
      </c>
      <c r="H1893" s="109" t="s">
        <v>12333</v>
      </c>
      <c r="I1893" s="109" t="s">
        <v>12334</v>
      </c>
      <c r="J1893" s="109" t="s">
        <v>250</v>
      </c>
      <c r="K1893" s="98" t="s">
        <v>12335</v>
      </c>
      <c r="L1893" s="109" t="s">
        <v>9725</v>
      </c>
      <c r="M1893" s="109" t="s">
        <v>11750</v>
      </c>
      <c r="N1893" s="109" t="s">
        <v>32</v>
      </c>
      <c r="O1893" s="109" t="s">
        <v>12336</v>
      </c>
      <c r="P1893" s="109" t="s">
        <v>157</v>
      </c>
      <c r="Q1893" s="109" t="s">
        <v>12337</v>
      </c>
      <c r="R1893" s="109" t="s">
        <v>80</v>
      </c>
      <c r="S1893" s="122" t="s">
        <v>5119</v>
      </c>
      <c r="T1893" s="31"/>
      <c r="U1893" s="109" t="str">
        <f t="shared" si="29"/>
        <v>39106: Clark was one of two unarmed furniture delivery men shot in suspicious circumstances in the home of Cpl. Keith Washington, who was serving as both a police officer and a Homeland Security official in notorious Prince George's county. The three men had fallen into some kind of argument; the second victim survived. A controversial figure before and since, Washington was sentenced to 45 years in prison for this shooting. http://www.washingtonpost.com/wp-dyn/content/article/2007/02/02/AR2007020200522.html</v>
      </c>
      <c r="V1893" s="109"/>
      <c r="W1893" s="109">
        <v>2905.1</v>
      </c>
      <c r="X1893" s="109"/>
      <c r="Y1893" s="109"/>
      <c r="Z1893" s="109"/>
      <c r="AA1893" s="109"/>
      <c r="AB1893" s="109"/>
      <c r="AC1893" s="113"/>
      <c r="AD1893" s="29"/>
      <c r="AE1893" s="29"/>
      <c r="AF1893" s="29"/>
      <c r="AG1893" s="65"/>
    </row>
    <row r="1894" spans="1:33" ht="12">
      <c r="A1894" s="30">
        <v>41953</v>
      </c>
      <c r="B1894" s="109" t="s">
        <v>12338</v>
      </c>
      <c r="C1894" s="121">
        <v>18</v>
      </c>
      <c r="D1894" s="109" t="s">
        <v>23</v>
      </c>
      <c r="E1894" s="109" t="s">
        <v>82</v>
      </c>
      <c r="F1894" s="109"/>
      <c r="G1894" s="42">
        <v>39654</v>
      </c>
      <c r="H1894" s="109" t="s">
        <v>12339</v>
      </c>
      <c r="I1894" s="109" t="s">
        <v>11038</v>
      </c>
      <c r="J1894" s="109" t="s">
        <v>250</v>
      </c>
      <c r="K1894" s="98" t="s">
        <v>11039</v>
      </c>
      <c r="L1894" s="109" t="s">
        <v>9725</v>
      </c>
      <c r="M1894" s="109" t="s">
        <v>11750</v>
      </c>
      <c r="N1894" s="109" t="s">
        <v>32</v>
      </c>
      <c r="O1894" s="109" t="s">
        <v>12340</v>
      </c>
      <c r="P1894" s="109" t="s">
        <v>760</v>
      </c>
      <c r="Q1894" s="109" t="s">
        <v>12341</v>
      </c>
      <c r="R1894" s="109" t="s">
        <v>80</v>
      </c>
      <c r="S1894" s="122" t="s">
        <v>5119</v>
      </c>
      <c r="T1894" s="31"/>
      <c r="U1894" s="109" t="str">
        <f t="shared" si="29"/>
        <v>39654: Watts was fatally shot by an off-duty police officer at about 3:30 a.m. at an apartment complex as the result of an attempted armed robbery. Reportedly Watts's accomplice escaped. The same officer had shot two others in the county in 1989 and in 2001, killing one, wounding the other. http://forums.officer.com/forums/archive/index.php/t-96597.html</v>
      </c>
      <c r="V1894" s="109"/>
      <c r="W1894" s="109">
        <v>2906.1</v>
      </c>
      <c r="X1894" s="109"/>
      <c r="Y1894" s="109"/>
      <c r="Z1894" s="109"/>
      <c r="AA1894" s="109"/>
      <c r="AB1894" s="109"/>
      <c r="AC1894" s="113"/>
      <c r="AD1894" s="29"/>
      <c r="AE1894" s="29"/>
      <c r="AF1894" s="29"/>
      <c r="AG1894" s="65"/>
    </row>
    <row r="1895" spans="1:33" ht="12">
      <c r="A1895" s="30">
        <v>41953</v>
      </c>
      <c r="B1895" s="109" t="s">
        <v>12342</v>
      </c>
      <c r="C1895" s="121">
        <v>15</v>
      </c>
      <c r="D1895" s="109" t="s">
        <v>23</v>
      </c>
      <c r="E1895" s="109" t="s">
        <v>82</v>
      </c>
      <c r="F1895" s="109"/>
      <c r="G1895" s="42">
        <v>38730</v>
      </c>
      <c r="H1895" s="109" t="s">
        <v>12343</v>
      </c>
      <c r="I1895" s="109" t="s">
        <v>4573</v>
      </c>
      <c r="J1895" s="109" t="s">
        <v>28</v>
      </c>
      <c r="K1895" s="98" t="s">
        <v>4574</v>
      </c>
      <c r="L1895" s="109" t="s">
        <v>4575</v>
      </c>
      <c r="M1895" s="109" t="s">
        <v>12344</v>
      </c>
      <c r="N1895" s="109" t="s">
        <v>32</v>
      </c>
      <c r="O1895" s="109" t="s">
        <v>12345</v>
      </c>
      <c r="P1895" s="109" t="s">
        <v>58</v>
      </c>
      <c r="Q1895" s="109" t="s">
        <v>12346</v>
      </c>
      <c r="R1895" s="109" t="s">
        <v>80</v>
      </c>
      <c r="S1895" s="122" t="s">
        <v>5119</v>
      </c>
      <c r="T1895" s="31"/>
      <c r="U1895" s="109" t="str">
        <f t="shared" si="29"/>
        <v>38730: With an Airsoft gun painted black to resemble a Beretta handgun, Penley briefly kidnapped a fellow student in high school, then holed up in a bathroom. After 20 unproductive minutes talking to a police negotiator Penley was fatally shot in the head by a county sharpshooter. Subsequently, a judge threw out a suit brought by the family. http://articles.orlandosentinel.com/2009-06-11/news/milwee_1_weippert-penley-seminole</v>
      </c>
      <c r="V1895" s="109"/>
      <c r="W1895" s="109">
        <v>2907.1</v>
      </c>
      <c r="X1895" s="109"/>
      <c r="Y1895" s="109"/>
      <c r="Z1895" s="109"/>
      <c r="AA1895" s="109"/>
      <c r="AB1895" s="109"/>
      <c r="AC1895" s="113"/>
      <c r="AD1895" s="29"/>
      <c r="AE1895" s="29"/>
      <c r="AF1895" s="29"/>
      <c r="AG1895" s="65"/>
    </row>
    <row r="1896" spans="1:33" ht="12">
      <c r="A1896" s="30">
        <v>41953</v>
      </c>
      <c r="B1896" s="109" t="s">
        <v>12347</v>
      </c>
      <c r="C1896" s="121">
        <v>29</v>
      </c>
      <c r="D1896" s="109" t="s">
        <v>23</v>
      </c>
      <c r="E1896" s="109" t="s">
        <v>82</v>
      </c>
      <c r="F1896" s="109"/>
      <c r="G1896" s="42">
        <v>37011</v>
      </c>
      <c r="H1896" s="109" t="s">
        <v>12348</v>
      </c>
      <c r="I1896" s="109" t="s">
        <v>6178</v>
      </c>
      <c r="J1896" s="109" t="s">
        <v>1791</v>
      </c>
      <c r="K1896" s="98" t="s">
        <v>6179</v>
      </c>
      <c r="L1896" s="109" t="s">
        <v>6152</v>
      </c>
      <c r="M1896" s="109" t="s">
        <v>6180</v>
      </c>
      <c r="N1896" s="109" t="s">
        <v>32</v>
      </c>
      <c r="O1896" s="109" t="s">
        <v>12349</v>
      </c>
      <c r="P1896" s="109" t="s">
        <v>760</v>
      </c>
      <c r="Q1896" s="109" t="s">
        <v>12350</v>
      </c>
      <c r="R1896" s="109" t="s">
        <v>80</v>
      </c>
      <c r="S1896" s="122" t="s">
        <v>5119</v>
      </c>
      <c r="T1896" s="31"/>
      <c r="U1896" s="109" t="str">
        <f t="shared" si="29"/>
        <v>37011: Colbert had the two young daughters of his fiancee loaded up for school when a local officer tried to stop him for stolen plates. Colbert did not stop, or did not stop fast enough. He was fatally shot once in the neck. The killing sparked community protests: the same officer had a similar fatal shooting four years previous, and Irvington had been the site of the near-fatal police beating of Haitian immigrant Max Antoine in 1996. http://www.wsws.org/en/articles/2001/05/kill-m10.html</v>
      </c>
      <c r="V1896" s="109"/>
      <c r="W1896" s="109">
        <v>2908.1</v>
      </c>
      <c r="X1896" s="109"/>
      <c r="Y1896" s="109"/>
      <c r="Z1896" s="109"/>
      <c r="AA1896" s="109"/>
      <c r="AB1896" s="109"/>
      <c r="AC1896" s="113"/>
      <c r="AD1896" s="29"/>
      <c r="AE1896" s="29"/>
      <c r="AF1896" s="29"/>
      <c r="AG1896" s="65"/>
    </row>
    <row r="1897" spans="1:33" ht="12">
      <c r="A1897" s="30">
        <v>41953</v>
      </c>
      <c r="B1897" s="109" t="s">
        <v>12351</v>
      </c>
      <c r="C1897" s="121">
        <v>50</v>
      </c>
      <c r="D1897" s="109" t="s">
        <v>23</v>
      </c>
      <c r="E1897" s="109" t="s">
        <v>24</v>
      </c>
      <c r="F1897" s="109"/>
      <c r="G1897" s="42">
        <v>41951</v>
      </c>
      <c r="H1897" s="109" t="s">
        <v>12352</v>
      </c>
      <c r="I1897" s="109" t="s">
        <v>756</v>
      </c>
      <c r="J1897" s="109" t="s">
        <v>809</v>
      </c>
      <c r="K1897" s="98" t="s">
        <v>12353</v>
      </c>
      <c r="L1897" s="109" t="s">
        <v>6277</v>
      </c>
      <c r="M1897" s="109" t="s">
        <v>10644</v>
      </c>
      <c r="N1897" s="109" t="s">
        <v>32</v>
      </c>
      <c r="O1897" s="109" t="s">
        <v>12354</v>
      </c>
      <c r="P1897" s="109" t="s">
        <v>323</v>
      </c>
      <c r="Q1897" s="109" t="s">
        <v>12355</v>
      </c>
      <c r="R1897" s="109" t="s">
        <v>36</v>
      </c>
      <c r="S1897" s="122" t="s">
        <v>8925</v>
      </c>
      <c r="T1897" s="31"/>
      <c r="U1897" s="109" t="str">
        <f t="shared" si="29"/>
        <v>41951: Suspect reportedly charged at officers with a sword who were responding to a 911 call of a man who was attempting to stab a woman. http://www.kansascity.com/news/local/crime/article3688180.html</v>
      </c>
      <c r="V1897" s="109"/>
      <c r="W1897" s="109">
        <v>2909.1</v>
      </c>
      <c r="X1897" s="109"/>
      <c r="Y1897" s="109"/>
      <c r="Z1897" s="109"/>
      <c r="AA1897" s="109"/>
      <c r="AB1897" s="109"/>
      <c r="AC1897" s="113"/>
      <c r="AD1897" s="29"/>
      <c r="AE1897" s="29"/>
      <c r="AF1897" s="29"/>
      <c r="AG1897" s="65"/>
    </row>
    <row r="1898" spans="1:33" ht="12">
      <c r="A1898" s="30">
        <v>41953</v>
      </c>
      <c r="B1898" s="109" t="s">
        <v>12356</v>
      </c>
      <c r="C1898" s="121">
        <v>45</v>
      </c>
      <c r="D1898" s="109" t="s">
        <v>23</v>
      </c>
      <c r="E1898" s="109" t="s">
        <v>82</v>
      </c>
      <c r="F1898" s="109"/>
      <c r="G1898" s="42">
        <v>39334</v>
      </c>
      <c r="H1898" s="109" t="s">
        <v>12357</v>
      </c>
      <c r="I1898" s="109" t="s">
        <v>249</v>
      </c>
      <c r="J1898" s="109" t="s">
        <v>250</v>
      </c>
      <c r="K1898" s="98" t="s">
        <v>4560</v>
      </c>
      <c r="L1898" s="109" t="s">
        <v>249</v>
      </c>
      <c r="M1898" s="109" t="s">
        <v>6938</v>
      </c>
      <c r="N1898" s="109" t="s">
        <v>32</v>
      </c>
      <c r="O1898" s="109" t="s">
        <v>12358</v>
      </c>
      <c r="P1898" s="109" t="s">
        <v>58</v>
      </c>
      <c r="Q1898" s="109" t="s">
        <v>12359</v>
      </c>
      <c r="R1898" s="109" t="s">
        <v>80</v>
      </c>
      <c r="S1898" s="122" t="s">
        <v>5119</v>
      </c>
      <c r="T1898" s="31"/>
      <c r="U1898" s="109" t="str">
        <f t="shared" si="29"/>
        <v>39334: City police called to a domestic dispute found Harcum holding a knife to the throat of his brother. Momentarily interrupted, the brother broke free and ran, Harcum ran after him, and police pursued and fatally shot Harcum. http://articles.baltimoresun.com/2007-09-11/news/0709110069_1_bill-toohey-baltimore-county-county-police</v>
      </c>
      <c r="V1898" s="109"/>
      <c r="W1898" s="109">
        <v>2910.1</v>
      </c>
      <c r="X1898" s="109"/>
      <c r="Y1898" s="109"/>
      <c r="Z1898" s="109"/>
      <c r="AA1898" s="109"/>
      <c r="AB1898" s="109"/>
      <c r="AC1898" s="113"/>
      <c r="AD1898" s="29"/>
      <c r="AE1898" s="29"/>
      <c r="AF1898" s="29"/>
      <c r="AG1898" s="65"/>
    </row>
    <row r="1899" spans="1:33" ht="12">
      <c r="A1899" s="30">
        <v>41953</v>
      </c>
      <c r="B1899" s="109" t="s">
        <v>12360</v>
      </c>
      <c r="C1899" s="121">
        <v>42</v>
      </c>
      <c r="D1899" s="109" t="s">
        <v>23</v>
      </c>
      <c r="E1899" s="109" t="s">
        <v>82</v>
      </c>
      <c r="F1899" s="109"/>
      <c r="G1899" s="42">
        <v>36858</v>
      </c>
      <c r="H1899" s="109" t="s">
        <v>12361</v>
      </c>
      <c r="I1899" s="109" t="s">
        <v>249</v>
      </c>
      <c r="J1899" s="109" t="s">
        <v>250</v>
      </c>
      <c r="K1899" s="98" t="s">
        <v>3991</v>
      </c>
      <c r="L1899" s="109" t="s">
        <v>249</v>
      </c>
      <c r="M1899" s="109" t="s">
        <v>12362</v>
      </c>
      <c r="N1899" s="109" t="s">
        <v>32</v>
      </c>
      <c r="O1899" s="109" t="s">
        <v>12363</v>
      </c>
      <c r="P1899" s="109" t="s">
        <v>760</v>
      </c>
      <c r="Q1899" s="109" t="s">
        <v>12364</v>
      </c>
      <c r="R1899" s="109" t="s">
        <v>80</v>
      </c>
      <c r="S1899" s="122" t="s">
        <v>5119</v>
      </c>
      <c r="T1899" s="31"/>
      <c r="U1899" s="109" t="str">
        <f t="shared" si="29"/>
        <v>36858: Waterman was a North Carolina resident shot and killed as his vehicle approached the southern toll plaza of the Fort McHenry tunnel in Baltimore. He was first approached for speeding then followed by officers in a north-bound low-speed chase. That chase was broken off, but three MTA officers opened fire on his Mazda as Waterman tried to evade the toll lanes. His family filed a $2M wrongful death suit. http://articles.baltimoresun.com/2002-04-18/news/0204180062_1_waterman-transportation-authority-police-fort-mchenry-tunnel</v>
      </c>
      <c r="V1899" s="109"/>
      <c r="W1899" s="109">
        <v>2911.1</v>
      </c>
      <c r="X1899" s="109"/>
      <c r="Y1899" s="109"/>
      <c r="Z1899" s="109"/>
      <c r="AA1899" s="109"/>
      <c r="AB1899" s="109"/>
      <c r="AC1899" s="113"/>
      <c r="AD1899" s="29"/>
      <c r="AE1899" s="29"/>
      <c r="AF1899" s="29"/>
      <c r="AG1899" s="65"/>
    </row>
    <row r="1900" spans="1:33" ht="12">
      <c r="A1900" s="30">
        <v>41953</v>
      </c>
      <c r="B1900" s="109" t="s">
        <v>12365</v>
      </c>
      <c r="C1900" s="121">
        <v>38</v>
      </c>
      <c r="D1900" s="109" t="s">
        <v>23</v>
      </c>
      <c r="E1900" s="109" t="s">
        <v>82</v>
      </c>
      <c r="F1900" s="109"/>
      <c r="G1900" s="42">
        <v>36847</v>
      </c>
      <c r="H1900" s="109" t="s">
        <v>12366</v>
      </c>
      <c r="I1900" s="109" t="s">
        <v>12367</v>
      </c>
      <c r="J1900" s="109" t="s">
        <v>250</v>
      </c>
      <c r="K1900" s="98" t="s">
        <v>12368</v>
      </c>
      <c r="L1900" s="109" t="s">
        <v>1199</v>
      </c>
      <c r="M1900" s="109" t="s">
        <v>12369</v>
      </c>
      <c r="N1900" s="109" t="s">
        <v>32</v>
      </c>
      <c r="O1900" s="109" t="s">
        <v>12370</v>
      </c>
      <c r="P1900" s="109" t="s">
        <v>58</v>
      </c>
      <c r="Q1900" s="109" t="s">
        <v>12371</v>
      </c>
      <c r="R1900" s="109" t="s">
        <v>80</v>
      </c>
      <c r="S1900" s="122" t="s">
        <v>5119</v>
      </c>
      <c r="T1900" s="31"/>
      <c r="U1900" s="109" t="str">
        <f t="shared" si="29"/>
        <v>36847: Laser-aided analysis of 16 bullet holes from a powerful assault weapon on an office property led police to the fifteenth floor of an apartment building across the street. At some point during the process of interviewing residents, Bosley opened fire on police with a semiautomatic 9mm handgun. He was killed in the firefight. Reports describe Bosley as a schizophrenic off his meds. http://ww2.gazette.net/gazette_archive/2001/200111/chevy/news/47173-1.html</v>
      </c>
      <c r="V1900" s="109"/>
      <c r="W1900" s="109">
        <v>2912.1</v>
      </c>
      <c r="X1900" s="109"/>
      <c r="Y1900" s="109"/>
      <c r="Z1900" s="109"/>
      <c r="AA1900" s="109"/>
      <c r="AB1900" s="109"/>
      <c r="AC1900" s="113"/>
      <c r="AD1900" s="29"/>
      <c r="AE1900" s="29"/>
      <c r="AF1900" s="29"/>
      <c r="AG1900" s="65"/>
    </row>
    <row r="1901" spans="1:33" ht="12">
      <c r="A1901" s="30">
        <v>41953</v>
      </c>
      <c r="B1901" s="109" t="s">
        <v>12372</v>
      </c>
      <c r="C1901" s="121">
        <v>17</v>
      </c>
      <c r="D1901" s="109" t="s">
        <v>23</v>
      </c>
      <c r="E1901" s="109" t="s">
        <v>24</v>
      </c>
      <c r="F1901" s="109" t="s">
        <v>12373</v>
      </c>
      <c r="G1901" s="42">
        <v>39527</v>
      </c>
      <c r="H1901" s="109" t="s">
        <v>12374</v>
      </c>
      <c r="I1901" s="109" t="s">
        <v>1371</v>
      </c>
      <c r="J1901" s="109" t="s">
        <v>1372</v>
      </c>
      <c r="K1901" s="98" t="s">
        <v>12375</v>
      </c>
      <c r="L1901" s="109" t="s">
        <v>1373</v>
      </c>
      <c r="M1901" s="109" t="s">
        <v>1374</v>
      </c>
      <c r="N1901" s="109" t="s">
        <v>262</v>
      </c>
      <c r="O1901" s="109" t="s">
        <v>12376</v>
      </c>
      <c r="P1901" s="109" t="s">
        <v>760</v>
      </c>
      <c r="Q1901" s="109" t="s">
        <v>12377</v>
      </c>
      <c r="R1901" s="109" t="s">
        <v>80</v>
      </c>
      <c r="S1901" s="122" t="s">
        <v>5119</v>
      </c>
      <c r="T1901" s="31"/>
      <c r="U1901" s="109" t="str">
        <f t="shared" si="29"/>
        <v>39527: Turner, accused of a variety of small crimes, was fatally Tasered for 40 consecutive seconds by local police after being apprehended at a Food Lion where he worked. The legal aftermath includes the officer involved being suspended for five days. In 2009 the city paid the family $625K. A $6M award to the family against Taser Intl was appealed to the Fourth Circuit, struck down, but was to be re-litigated. http://www.foxbusiness.com/industries/2011/07/21/jury-verdict-against-taser-inc-23m-settlement/</v>
      </c>
      <c r="V1901" s="109"/>
      <c r="W1901" s="109">
        <v>2913.1</v>
      </c>
      <c r="X1901" s="109"/>
      <c r="Y1901" s="109"/>
      <c r="Z1901" s="109"/>
      <c r="AA1901" s="109"/>
      <c r="AB1901" s="109"/>
      <c r="AC1901" s="113"/>
      <c r="AD1901" s="29"/>
      <c r="AE1901" s="29"/>
      <c r="AF1901" s="29"/>
      <c r="AG1901" s="65"/>
    </row>
    <row r="1902" spans="1:33" ht="12">
      <c r="A1902" s="30">
        <v>41953</v>
      </c>
      <c r="B1902" s="109" t="s">
        <v>12378</v>
      </c>
      <c r="C1902" s="121">
        <v>29</v>
      </c>
      <c r="D1902" s="109" t="s">
        <v>23</v>
      </c>
      <c r="E1902" s="109" t="s">
        <v>82</v>
      </c>
      <c r="F1902" s="109"/>
      <c r="G1902" s="42">
        <v>37168</v>
      </c>
      <c r="H1902" s="109" t="s">
        <v>12379</v>
      </c>
      <c r="I1902" s="109" t="s">
        <v>12380</v>
      </c>
      <c r="J1902" s="109" t="s">
        <v>250</v>
      </c>
      <c r="K1902" s="98" t="s">
        <v>12381</v>
      </c>
      <c r="L1902" s="109" t="s">
        <v>9725</v>
      </c>
      <c r="M1902" s="109" t="s">
        <v>11750</v>
      </c>
      <c r="N1902" s="109" t="s">
        <v>32</v>
      </c>
      <c r="O1902" s="109" t="s">
        <v>12382</v>
      </c>
      <c r="P1902" s="109" t="s">
        <v>760</v>
      </c>
      <c r="Q1902" s="109" t="s">
        <v>12383</v>
      </c>
      <c r="R1902" s="109" t="s">
        <v>100</v>
      </c>
      <c r="S1902" s="122" t="s">
        <v>5119</v>
      </c>
      <c r="T1902" s="31"/>
      <c r="U1902" s="109" t="str">
        <f t="shared" si="29"/>
        <v>37168: Allen's struggles with mental health had been well documented with the police. This day he'd evidently been evicted, and may have threatened a female employee of an apartment complex. Responding police found him brandishing a knife in the middle of route 301, ignoring police commands and talking about going to heaven. He was pepper-sprayed, shot with pepper balls, then fatally shot in a way that shocked witnesses. http://ww2.gazette.net/gazette_archive/2001/200141/bowie/news/74996-1.html</v>
      </c>
      <c r="V1902" s="109"/>
      <c r="W1902" s="109">
        <v>2914.1</v>
      </c>
      <c r="X1902" s="109"/>
      <c r="Y1902" s="109"/>
      <c r="Z1902" s="109"/>
      <c r="AA1902" s="109"/>
      <c r="AB1902" s="109"/>
      <c r="AC1902" s="113"/>
      <c r="AD1902" s="29"/>
      <c r="AE1902" s="29"/>
      <c r="AF1902" s="29"/>
      <c r="AG1902" s="65"/>
    </row>
    <row r="1903" spans="1:33" ht="12">
      <c r="A1903" s="30">
        <v>41954</v>
      </c>
      <c r="B1903" s="109" t="s">
        <v>12384</v>
      </c>
      <c r="C1903" s="121">
        <v>31</v>
      </c>
      <c r="D1903" s="109" t="s">
        <v>23</v>
      </c>
      <c r="E1903" s="109" t="s">
        <v>82</v>
      </c>
      <c r="F1903" s="109"/>
      <c r="G1903" s="42">
        <v>40610</v>
      </c>
      <c r="H1903" s="109" t="s">
        <v>12385</v>
      </c>
      <c r="I1903" s="109" t="s">
        <v>11725</v>
      </c>
      <c r="J1903" s="109" t="s">
        <v>124</v>
      </c>
      <c r="K1903" s="98" t="s">
        <v>11726</v>
      </c>
      <c r="L1903" s="109" t="s">
        <v>2495</v>
      </c>
      <c r="M1903" s="109" t="s">
        <v>12386</v>
      </c>
      <c r="N1903" s="109" t="s">
        <v>32</v>
      </c>
      <c r="O1903" s="109" t="s">
        <v>12387</v>
      </c>
      <c r="P1903" s="109" t="s">
        <v>58</v>
      </c>
      <c r="Q1903" s="109" t="s">
        <v>12388</v>
      </c>
      <c r="R1903" s="109" t="s">
        <v>80</v>
      </c>
      <c r="S1903" s="122" t="s">
        <v>5119</v>
      </c>
      <c r="T1903" s="31"/>
      <c r="U1903" s="109" t="str">
        <f t="shared" si="29"/>
        <v>40610: By accounts Rowton was distraught over some personal issues. Towards midnight he was reported as armed and suicidal. Local police called in a cooperative multijurisdictional SWAT with about 24 officers and a police negotiator, who worked with Rowton for hours into early morning. Just before 3 a.m. a sniper saw him inside, pointing a weapon at police, and Rowton was fatally shot through a plate glass window. http://tdn.com/news/local/police-fatally-shoot-kelso-man-during-swat-standoff/article_43a7be98-49a1-11e0-95a2-001cc4c03286.html</v>
      </c>
      <c r="V1903" s="109"/>
      <c r="W1903" s="109">
        <v>2915.1</v>
      </c>
      <c r="X1903" s="109"/>
      <c r="Y1903" s="109"/>
      <c r="Z1903" s="109"/>
      <c r="AA1903" s="109"/>
      <c r="AB1903" s="109"/>
      <c r="AC1903" s="113"/>
      <c r="AD1903" s="29"/>
      <c r="AE1903" s="29"/>
      <c r="AF1903" s="29"/>
      <c r="AG1903" s="65"/>
    </row>
    <row r="1904" spans="1:33" ht="12">
      <c r="A1904" s="30">
        <v>41954</v>
      </c>
      <c r="B1904" s="109" t="s">
        <v>12389</v>
      </c>
      <c r="C1904" s="121">
        <v>40</v>
      </c>
      <c r="D1904" s="109" t="s">
        <v>23</v>
      </c>
      <c r="E1904" s="109" t="s">
        <v>82</v>
      </c>
      <c r="F1904" s="109"/>
      <c r="G1904" s="42">
        <v>38403</v>
      </c>
      <c r="H1904" s="109" t="s">
        <v>12390</v>
      </c>
      <c r="I1904" s="109" t="s">
        <v>8892</v>
      </c>
      <c r="J1904" s="109" t="s">
        <v>85</v>
      </c>
      <c r="K1904" s="98" t="s">
        <v>12391</v>
      </c>
      <c r="L1904" s="109" t="s">
        <v>8884</v>
      </c>
      <c r="M1904" s="109" t="s">
        <v>8894</v>
      </c>
      <c r="N1904" s="109" t="s">
        <v>262</v>
      </c>
      <c r="O1904" s="109" t="s">
        <v>12392</v>
      </c>
      <c r="P1904" s="109" t="s">
        <v>760</v>
      </c>
      <c r="Q1904" s="109" t="s">
        <v>12393</v>
      </c>
      <c r="R1904" s="109" t="s">
        <v>100</v>
      </c>
      <c r="S1904" s="122" t="s">
        <v>5119</v>
      </c>
      <c r="T1904" s="31"/>
      <c r="U1904" s="109" t="str">
        <f t="shared" si="29"/>
        <v>38403: Heston's parents called police to report that he was "acting strangely". To subdue Heston, police tasered him more than 40 times, until he stopped moving. He died on scene. The incident is notable as the first major legal victory of a victim's family against Taser Intl; they won a $6.2M compensatory and punitive jury award in 2008. http://www.montereyherald.com/ci_9511484</v>
      </c>
      <c r="V1904" s="109"/>
      <c r="W1904" s="109">
        <v>2916.1</v>
      </c>
      <c r="X1904" s="109"/>
      <c r="Y1904" s="109"/>
      <c r="Z1904" s="109"/>
      <c r="AA1904" s="109"/>
      <c r="AB1904" s="109"/>
      <c r="AC1904" s="113"/>
      <c r="AD1904" s="29"/>
      <c r="AE1904" s="29"/>
      <c r="AF1904" s="29"/>
      <c r="AG1904" s="65"/>
    </row>
    <row r="1905" spans="1:33" ht="12">
      <c r="A1905" s="30">
        <v>41954</v>
      </c>
      <c r="B1905" s="109" t="s">
        <v>12394</v>
      </c>
      <c r="C1905" s="121">
        <v>20</v>
      </c>
      <c r="D1905" s="109" t="s">
        <v>23</v>
      </c>
      <c r="E1905" s="109" t="s">
        <v>24</v>
      </c>
      <c r="F1905" s="109" t="s">
        <v>12395</v>
      </c>
      <c r="G1905" s="42">
        <v>38477</v>
      </c>
      <c r="H1905" s="109" t="s">
        <v>12396</v>
      </c>
      <c r="I1905" s="109" t="s">
        <v>12397</v>
      </c>
      <c r="J1905" s="109" t="s">
        <v>64</v>
      </c>
      <c r="K1905" s="98" t="s">
        <v>12398</v>
      </c>
      <c r="L1905" s="109" t="s">
        <v>12399</v>
      </c>
      <c r="M1905" s="109" t="s">
        <v>1266</v>
      </c>
      <c r="N1905" s="109" t="s">
        <v>32</v>
      </c>
      <c r="O1905" s="109" t="s">
        <v>12400</v>
      </c>
      <c r="P1905" s="109" t="s">
        <v>58</v>
      </c>
      <c r="Q1905" s="109" t="s">
        <v>12401</v>
      </c>
      <c r="R1905" s="109" t="s">
        <v>80</v>
      </c>
      <c r="S1905" s="122" t="s">
        <v>5119</v>
      </c>
      <c r="T1905" s="31"/>
      <c r="U1905" s="109" t="str">
        <f t="shared" si="29"/>
        <v>38477: Chigawa and another fugitive had robbed a bank in Phenix City Alabama, then committed aggravated assault on a police officer in Columbia Georgia, then were tracked to this Conyers motel where they were surrounded. One of the suspects tried to reach his car, which started a firefight. Chigawa was fatally shot. An FBI agent was wounded. http://www.news4jax.com/news/Suspect-Killed-FBI-Agent-Wounded-In-Shootout-Near-Atlanta/1917842</v>
      </c>
      <c r="V1905" s="109"/>
      <c r="W1905" s="109">
        <v>2917.1</v>
      </c>
      <c r="X1905" s="109"/>
      <c r="Y1905" s="109"/>
      <c r="Z1905" s="109"/>
      <c r="AA1905" s="109"/>
      <c r="AB1905" s="109"/>
      <c r="AC1905" s="113"/>
      <c r="AD1905" s="29"/>
      <c r="AE1905" s="29"/>
      <c r="AF1905" s="29"/>
      <c r="AG1905" s="65"/>
    </row>
    <row r="1906" spans="1:33" ht="12">
      <c r="A1906" s="30">
        <v>41960</v>
      </c>
      <c r="B1906" s="109" t="s">
        <v>12402</v>
      </c>
      <c r="C1906" s="121">
        <v>38</v>
      </c>
      <c r="D1906" s="109" t="s">
        <v>23</v>
      </c>
      <c r="E1906" s="109" t="s">
        <v>40</v>
      </c>
      <c r="F1906" s="109" t="s">
        <v>12403</v>
      </c>
      <c r="G1906" s="42">
        <v>38275</v>
      </c>
      <c r="H1906" s="109" t="s">
        <v>12404</v>
      </c>
      <c r="I1906" s="109" t="s">
        <v>4767</v>
      </c>
      <c r="J1906" s="109" t="s">
        <v>2035</v>
      </c>
      <c r="K1906" s="98" t="s">
        <v>12405</v>
      </c>
      <c r="L1906" s="109" t="s">
        <v>2037</v>
      </c>
      <c r="M1906" s="109" t="s">
        <v>12406</v>
      </c>
      <c r="N1906" s="109" t="s">
        <v>32</v>
      </c>
      <c r="O1906" s="109" t="s">
        <v>12407</v>
      </c>
      <c r="P1906" s="109" t="s">
        <v>760</v>
      </c>
      <c r="Q1906" s="109" t="s">
        <v>12408</v>
      </c>
      <c r="R1906" s="109" t="s">
        <v>80</v>
      </c>
      <c r="S1906" s="122" t="s">
        <v>5119</v>
      </c>
      <c r="T1906" s="31"/>
      <c r="U1906" s="109" t="str">
        <f t="shared" si="29"/>
        <v>38275: For reasons unknown Eggiman kidnapped the 11-year-old son of his former girlfriend and hid with him on a remote logging road. Heavily armed, he died in a shootout with county officers. The boy in the back seat of the pickup was unharmed in the incident. http://democratherald.com/news/local/amber-alert-suspect-fired-at-deputies/article_7e01da62-c7a5-55ff-9339-09db99695b8b.html</v>
      </c>
      <c r="V1906" s="109"/>
      <c r="W1906" s="109">
        <v>2918.1</v>
      </c>
      <c r="X1906" s="109"/>
      <c r="Y1906" s="109"/>
      <c r="Z1906" s="109"/>
      <c r="AA1906" s="109"/>
      <c r="AB1906" s="109"/>
      <c r="AC1906" s="113"/>
      <c r="AD1906" s="29"/>
      <c r="AE1906" s="29"/>
      <c r="AF1906" s="29"/>
      <c r="AG1906" s="65"/>
    </row>
    <row r="1907" spans="1:33" ht="12">
      <c r="A1907" s="30">
        <v>41959</v>
      </c>
      <c r="B1907" s="109" t="s">
        <v>12409</v>
      </c>
      <c r="C1907" s="121">
        <v>52</v>
      </c>
      <c r="D1907" s="109" t="s">
        <v>23</v>
      </c>
      <c r="E1907" s="109" t="s">
        <v>40</v>
      </c>
      <c r="F1907" s="109" t="s">
        <v>12410</v>
      </c>
      <c r="G1907" s="42">
        <v>41063</v>
      </c>
      <c r="H1907" s="109" t="s">
        <v>12411</v>
      </c>
      <c r="I1907" s="109" t="s">
        <v>12135</v>
      </c>
      <c r="J1907" s="109" t="s">
        <v>2035</v>
      </c>
      <c r="K1907" s="98" t="s">
        <v>12136</v>
      </c>
      <c r="L1907" s="109" t="s">
        <v>878</v>
      </c>
      <c r="M1907" s="109" t="s">
        <v>11485</v>
      </c>
      <c r="N1907" s="109" t="s">
        <v>32</v>
      </c>
      <c r="O1907" s="109" t="s">
        <v>12412</v>
      </c>
      <c r="P1907" s="109" t="s">
        <v>58</v>
      </c>
      <c r="Q1907" s="109" t="s">
        <v>12413</v>
      </c>
      <c r="R1907" s="109" t="s">
        <v>100</v>
      </c>
      <c r="S1907" s="122" t="s">
        <v>5119</v>
      </c>
      <c r="T1907" s="31"/>
      <c r="U1907" s="109" t="str">
        <f t="shared" si="29"/>
        <v>41063: Fox had threatened suicide and came out on the lawn of his duplex apartment, rifle in hand. He ignored repeated commands of county officers to drop the weapon. He was fatally shot with a single bullet. http://www.oregonlive.com/aloha/index.ssf/2012/06/neighbors_of_armed_aloha_man_f.html</v>
      </c>
      <c r="V1907" s="109"/>
      <c r="W1907" s="109">
        <v>2919.1</v>
      </c>
      <c r="X1907" s="109"/>
      <c r="Y1907" s="109"/>
      <c r="Z1907" s="109"/>
      <c r="AA1907" s="109"/>
      <c r="AB1907" s="109"/>
      <c r="AC1907" s="113"/>
      <c r="AD1907" s="29"/>
      <c r="AE1907" s="29"/>
      <c r="AF1907" s="29"/>
      <c r="AG1907" s="65"/>
    </row>
    <row r="1908" spans="1:33" ht="12">
      <c r="A1908" s="30">
        <v>41960</v>
      </c>
      <c r="B1908" s="109" t="s">
        <v>12414</v>
      </c>
      <c r="C1908" s="121">
        <v>56</v>
      </c>
      <c r="D1908" s="109" t="s">
        <v>23</v>
      </c>
      <c r="E1908" s="109" t="s">
        <v>40</v>
      </c>
      <c r="F1908" s="109" t="s">
        <v>12415</v>
      </c>
      <c r="G1908" s="42">
        <v>41097</v>
      </c>
      <c r="H1908" s="109" t="s">
        <v>12416</v>
      </c>
      <c r="I1908" s="109" t="s">
        <v>12135</v>
      </c>
      <c r="J1908" s="109" t="s">
        <v>2035</v>
      </c>
      <c r="K1908" s="98" t="s">
        <v>12136</v>
      </c>
      <c r="L1908" s="109" t="s">
        <v>878</v>
      </c>
      <c r="M1908" s="109" t="s">
        <v>11485</v>
      </c>
      <c r="N1908" s="109" t="s">
        <v>32</v>
      </c>
      <c r="O1908" s="109" t="s">
        <v>12417</v>
      </c>
      <c r="P1908" s="109" t="s">
        <v>760</v>
      </c>
      <c r="Q1908" s="109" t="s">
        <v>12418</v>
      </c>
      <c r="R1908" s="109" t="s">
        <v>100</v>
      </c>
      <c r="S1908" s="122" t="s">
        <v>5119</v>
      </c>
      <c r="T1908" s="31"/>
      <c r="U1908" s="109" t="str">
        <f t="shared" si="29"/>
        <v>41097: Anderson was shot and killed by county sheriff's deputies after threatening drivers and passerby in his residential neighborhood by waving his rifle. Said to be "deeply troubled about the state of America", his mood and behavior had grown disturbing in the prior few days, and he'd been briefly hospitalized for depression. http://www.oregonlive.com/aloha/index.ssf/2012/07/family_of_aloha_man_killed_by.html</v>
      </c>
      <c r="V1908" s="109"/>
      <c r="W1908" s="109">
        <v>2920.1</v>
      </c>
      <c r="X1908" s="109"/>
      <c r="Y1908" s="109"/>
      <c r="Z1908" s="109"/>
      <c r="AA1908" s="109"/>
      <c r="AB1908" s="109"/>
      <c r="AC1908" s="113"/>
      <c r="AD1908" s="29"/>
      <c r="AE1908" s="29"/>
      <c r="AF1908" s="29"/>
      <c r="AG1908" s="65"/>
    </row>
    <row r="1909" spans="1:33" ht="12">
      <c r="A1909" s="30">
        <v>41964</v>
      </c>
      <c r="B1909" s="109" t="s">
        <v>12419</v>
      </c>
      <c r="C1909" s="121">
        <v>37</v>
      </c>
      <c r="D1909" s="109" t="s">
        <v>23</v>
      </c>
      <c r="E1909" s="109" t="s">
        <v>82</v>
      </c>
      <c r="F1909" s="109"/>
      <c r="G1909" s="42">
        <v>39410</v>
      </c>
      <c r="H1909" s="109" t="s">
        <v>12420</v>
      </c>
      <c r="I1909" s="109" t="s">
        <v>12135</v>
      </c>
      <c r="J1909" s="109" t="s">
        <v>2035</v>
      </c>
      <c r="K1909" s="98" t="s">
        <v>12136</v>
      </c>
      <c r="L1909" s="109" t="s">
        <v>878</v>
      </c>
      <c r="M1909" s="109" t="s">
        <v>11485</v>
      </c>
      <c r="N1909" s="109" t="s">
        <v>32</v>
      </c>
      <c r="O1909" s="109" t="s">
        <v>12421</v>
      </c>
      <c r="P1909" s="109" t="s">
        <v>58</v>
      </c>
      <c r="Q1909" s="109" t="s">
        <v>12422</v>
      </c>
      <c r="R1909" s="109" t="s">
        <v>80</v>
      </c>
      <c r="S1909" s="122" t="s">
        <v>12423</v>
      </c>
      <c r="T1909" s="31"/>
      <c r="U1909" s="109" t="str">
        <f t="shared" si="29"/>
        <v>39410: County police came to a domestic disturbance at Stanturf's residence and escorted his wife and children off the property. Later in the evening they returned, alerted by a family member reporting Stanturf as agitated, armed and potentially suicidal. He put up armed resistance with several weapons and was shot to death. http://blog.oregonlive.com/breakingnews/2007/11/washington_county_deputies_kil.html#936</v>
      </c>
      <c r="V1909" s="109"/>
      <c r="W1909" s="109">
        <v>2921.1</v>
      </c>
      <c r="X1909" s="109"/>
      <c r="Y1909" s="109"/>
      <c r="Z1909" s="109"/>
      <c r="AA1909" s="109"/>
      <c r="AB1909" s="109"/>
      <c r="AC1909" s="113"/>
      <c r="AD1909" s="29"/>
      <c r="AE1909" s="29"/>
      <c r="AF1909" s="29"/>
      <c r="AG1909" s="65"/>
    </row>
    <row r="1910" spans="1:33" ht="12">
      <c r="A1910" s="30">
        <v>41961</v>
      </c>
      <c r="B1910" s="109" t="s">
        <v>12424</v>
      </c>
      <c r="C1910" s="121">
        <v>24</v>
      </c>
      <c r="D1910" s="109" t="s">
        <v>23</v>
      </c>
      <c r="E1910" s="109" t="s">
        <v>82</v>
      </c>
      <c r="F1910" s="109"/>
      <c r="G1910" s="42">
        <v>38739</v>
      </c>
      <c r="H1910" s="109" t="s">
        <v>12425</v>
      </c>
      <c r="I1910" s="109" t="s">
        <v>10779</v>
      </c>
      <c r="J1910" s="109" t="s">
        <v>2035</v>
      </c>
      <c r="K1910" s="98" t="s">
        <v>10780</v>
      </c>
      <c r="L1910" s="109" t="s">
        <v>165</v>
      </c>
      <c r="M1910" s="109" t="s">
        <v>12426</v>
      </c>
      <c r="N1910" s="109" t="s">
        <v>1818</v>
      </c>
      <c r="O1910" s="109" t="s">
        <v>12427</v>
      </c>
      <c r="P1910" s="109" t="s">
        <v>760</v>
      </c>
      <c r="Q1910" s="109" t="s">
        <v>12428</v>
      </c>
      <c r="R1910" s="109" t="s">
        <v>80</v>
      </c>
      <c r="S1910" s="122" t="s">
        <v>5119</v>
      </c>
      <c r="T1910" s="31"/>
      <c r="U1910" s="109" t="str">
        <f t="shared" si="29"/>
        <v>38739: Hanson, a Southern Oregon University student and athlete, died shortly after a police encounter at his apartment. Family had called them in on fears of suicide. A deputy state medical examiner ruled out the Taser used on Hanson as as the cause of his death. A Taser death, in their view, would have been immediate. http://www.mailtribune.com/apps/pbcs.dll/article?AID=/20060126/BIZ/301269994&amp;cid=sitesearch</v>
      </c>
      <c r="V1910" s="109"/>
      <c r="W1910" s="109">
        <v>2922.1</v>
      </c>
      <c r="X1910" s="109"/>
      <c r="Y1910" s="109"/>
      <c r="Z1910" s="109"/>
      <c r="AA1910" s="109"/>
      <c r="AB1910" s="109"/>
      <c r="AC1910" s="113"/>
      <c r="AD1910" s="29"/>
      <c r="AE1910" s="29"/>
      <c r="AF1910" s="29"/>
      <c r="AG1910" s="65"/>
    </row>
    <row r="1911" spans="1:33" ht="12">
      <c r="A1911" s="30">
        <v>41963</v>
      </c>
      <c r="B1911" s="109" t="s">
        <v>12429</v>
      </c>
      <c r="C1911" s="121">
        <v>41</v>
      </c>
      <c r="D1911" s="109" t="s">
        <v>23</v>
      </c>
      <c r="E1911" s="109" t="s">
        <v>82</v>
      </c>
      <c r="F1911" s="109"/>
      <c r="G1911" s="42">
        <v>38154</v>
      </c>
      <c r="H1911" s="109" t="s">
        <v>12430</v>
      </c>
      <c r="I1911" s="109" t="s">
        <v>12431</v>
      </c>
      <c r="J1911" s="109" t="s">
        <v>2035</v>
      </c>
      <c r="K1911" s="98" t="s">
        <v>12432</v>
      </c>
      <c r="L1911" s="109" t="s">
        <v>11816</v>
      </c>
      <c r="M1911" s="109" t="s">
        <v>12433</v>
      </c>
      <c r="N1911" s="109" t="s">
        <v>32</v>
      </c>
      <c r="O1911" s="109" t="s">
        <v>12434</v>
      </c>
      <c r="P1911" s="109" t="s">
        <v>760</v>
      </c>
      <c r="Q1911" s="109" t="s">
        <v>12435</v>
      </c>
      <c r="R1911" s="109" t="s">
        <v>100</v>
      </c>
      <c r="S1911" s="122" t="s">
        <v>12436</v>
      </c>
      <c r="T1911" s="31"/>
      <c r="U1911" s="109" t="str">
        <f t="shared" si="29"/>
        <v>38154: Pollock was known to have longstanding mental issues that were perhaps aggravated this day by the disruption of a film shoot in his small town. A neighbor heard a loud pop outside, discovered Pollock on the roof of his house cutting electrical wires, called the police. Despite his mother's explanations, and begging the police not to shoot him, he was shot dead anyway. http://portland.indymedia.org/en/2004/06/290970.shtml</v>
      </c>
      <c r="V1911" s="109"/>
      <c r="W1911" s="109">
        <v>2923.1</v>
      </c>
      <c r="X1911" s="109"/>
      <c r="Y1911" s="109"/>
      <c r="Z1911" s="109"/>
      <c r="AA1911" s="109"/>
      <c r="AB1911" s="109"/>
      <c r="AC1911" s="113"/>
      <c r="AD1911" s="29"/>
      <c r="AE1911" s="29"/>
      <c r="AF1911" s="29"/>
      <c r="AG1911" s="65"/>
    </row>
    <row r="1912" spans="1:33" ht="12">
      <c r="A1912" s="30">
        <v>41961</v>
      </c>
      <c r="B1912" s="109" t="s">
        <v>12437</v>
      </c>
      <c r="C1912" s="121">
        <v>39</v>
      </c>
      <c r="D1912" s="109" t="s">
        <v>23</v>
      </c>
      <c r="E1912" s="109" t="s">
        <v>40</v>
      </c>
      <c r="F1912" s="109" t="s">
        <v>12438</v>
      </c>
      <c r="G1912" s="42">
        <v>39494</v>
      </c>
      <c r="H1912" s="109" t="s">
        <v>12439</v>
      </c>
      <c r="I1912" s="109" t="s">
        <v>12440</v>
      </c>
      <c r="J1912" s="109" t="s">
        <v>2035</v>
      </c>
      <c r="K1912" s="98" t="s">
        <v>12136</v>
      </c>
      <c r="L1912" s="109" t="s">
        <v>878</v>
      </c>
      <c r="M1912" s="109" t="s">
        <v>11485</v>
      </c>
      <c r="N1912" s="109" t="s">
        <v>32</v>
      </c>
      <c r="O1912" s="109" t="s">
        <v>12441</v>
      </c>
      <c r="P1912" s="109" t="s">
        <v>58</v>
      </c>
      <c r="Q1912" s="109" t="s">
        <v>12442</v>
      </c>
      <c r="R1912" s="109" t="s">
        <v>80</v>
      </c>
      <c r="S1912" s="122" t="s">
        <v>5119</v>
      </c>
      <c r="T1912" s="31"/>
      <c r="U1912" s="109" t="str">
        <f t="shared" si="29"/>
        <v>39494: Wanted on a felony theft warrant, Grundmeyer fled from an attempted traffic stop by county officers. After stopping to let his 14-year-old daughter and her friend out of the car, he continued to drive away from officers. Boxed in by police vehicles in a residential street, he began ramming them with his car, and he was fatally shot. http://blog.oregonlive.com/breakingnews/2008/02/investigation_on_fatal_aloha_s.html</v>
      </c>
      <c r="V1912" s="109"/>
      <c r="W1912" s="109">
        <v>2924.1</v>
      </c>
      <c r="X1912" s="109"/>
      <c r="Y1912" s="109"/>
      <c r="Z1912" s="109"/>
      <c r="AA1912" s="109"/>
      <c r="AB1912" s="109"/>
      <c r="AC1912" s="113"/>
      <c r="AD1912" s="29"/>
      <c r="AE1912" s="29"/>
      <c r="AF1912" s="29"/>
      <c r="AG1912" s="65"/>
    </row>
    <row r="1913" spans="1:33" ht="12">
      <c r="A1913" s="30">
        <v>41962</v>
      </c>
      <c r="B1913" s="109" t="s">
        <v>12443</v>
      </c>
      <c r="C1913" s="121">
        <v>31</v>
      </c>
      <c r="D1913" s="109" t="s">
        <v>23</v>
      </c>
      <c r="E1913" s="109" t="s">
        <v>82</v>
      </c>
      <c r="F1913" s="109"/>
      <c r="G1913" s="42">
        <v>37226</v>
      </c>
      <c r="H1913" s="109" t="s">
        <v>12444</v>
      </c>
      <c r="I1913" s="109" t="s">
        <v>12440</v>
      </c>
      <c r="J1913" s="109" t="s">
        <v>2035</v>
      </c>
      <c r="K1913" s="98" t="s">
        <v>12445</v>
      </c>
      <c r="L1913" s="109" t="s">
        <v>878</v>
      </c>
      <c r="M1913" s="109" t="s">
        <v>11485</v>
      </c>
      <c r="N1913" s="109" t="s">
        <v>32</v>
      </c>
      <c r="O1913" s="109" t="s">
        <v>12446</v>
      </c>
      <c r="P1913" s="109" t="s">
        <v>760</v>
      </c>
      <c r="Q1913" s="109" t="s">
        <v>12447</v>
      </c>
      <c r="R1913" s="109" t="s">
        <v>80</v>
      </c>
      <c r="S1913" s="122" t="s">
        <v>5119</v>
      </c>
      <c r="T1913" s="31"/>
      <c r="U1913" s="109" t="str">
        <f t="shared" si="29"/>
        <v>37226: County officers shot the unarmed Layman dead after Layman fled from an attempted traffic stop, drove his pickup into a cul-de-sac in an apartment complex, and engaged in some sort of altercation with the officer. http://www.co.washington.or.us/news/sonews/upload/120301-officer-involved-in-shooting.pdf</v>
      </c>
      <c r="V1913" s="109"/>
      <c r="W1913" s="109">
        <v>2925.1</v>
      </c>
      <c r="X1913" s="109"/>
      <c r="Y1913" s="109"/>
      <c r="Z1913" s="109"/>
      <c r="AA1913" s="109"/>
      <c r="AB1913" s="109"/>
      <c r="AC1913" s="113"/>
      <c r="AD1913" s="29"/>
      <c r="AE1913" s="29"/>
      <c r="AF1913" s="29"/>
      <c r="AG1913" s="65"/>
    </row>
    <row r="1914" spans="1:33" ht="12">
      <c r="A1914" s="30">
        <v>41962</v>
      </c>
      <c r="B1914" s="109" t="s">
        <v>12448</v>
      </c>
      <c r="C1914" s="121">
        <v>29</v>
      </c>
      <c r="D1914" s="109" t="s">
        <v>23</v>
      </c>
      <c r="E1914" s="109" t="s">
        <v>1728</v>
      </c>
      <c r="F1914" s="109"/>
      <c r="G1914" s="42">
        <v>37073</v>
      </c>
      <c r="H1914" s="109" t="s">
        <v>12449</v>
      </c>
      <c r="I1914" s="109" t="s">
        <v>12440</v>
      </c>
      <c r="J1914" s="109" t="s">
        <v>2035</v>
      </c>
      <c r="K1914" s="98" t="s">
        <v>12136</v>
      </c>
      <c r="L1914" s="109" t="s">
        <v>878</v>
      </c>
      <c r="M1914" s="109" t="s">
        <v>12450</v>
      </c>
      <c r="N1914" s="109" t="s">
        <v>32</v>
      </c>
      <c r="O1914" s="109" t="s">
        <v>12451</v>
      </c>
      <c r="P1914" s="109" t="s">
        <v>58</v>
      </c>
      <c r="Q1914" s="109" t="s">
        <v>12452</v>
      </c>
      <c r="R1914" s="109" t="s">
        <v>100</v>
      </c>
      <c r="S1914" s="122" t="s">
        <v>5119</v>
      </c>
      <c r="T1914" s="31"/>
      <c r="U1914" s="109" t="str">
        <f t="shared" si="29"/>
        <v>37073: Police were summoned to an apartment complex on a 911 call describing a "mental subject armed with a knife." Almost immediately on arrival officers were confronted by Phongsavanh charging at them down a grassy hill with a knife overhead. He died of five bullet wounds. http://www.seattlepi.com/local/article/Northwest-Briefing-1058925.php</v>
      </c>
      <c r="V1914" s="109"/>
      <c r="W1914" s="109">
        <v>2926.1</v>
      </c>
      <c r="X1914" s="109"/>
      <c r="Y1914" s="109"/>
      <c r="Z1914" s="109"/>
      <c r="AA1914" s="109"/>
      <c r="AB1914" s="109"/>
      <c r="AC1914" s="113"/>
      <c r="AD1914" s="29"/>
      <c r="AE1914" s="29"/>
      <c r="AF1914" s="29"/>
      <c r="AG1914" s="65"/>
    </row>
    <row r="1915" spans="1:33" ht="12">
      <c r="A1915" s="30">
        <v>41963</v>
      </c>
      <c r="B1915" s="109" t="s">
        <v>12453</v>
      </c>
      <c r="C1915" s="121">
        <v>54</v>
      </c>
      <c r="D1915" s="109" t="s">
        <v>23</v>
      </c>
      <c r="E1915" s="109" t="s">
        <v>40</v>
      </c>
      <c r="F1915" s="109" t="s">
        <v>12454</v>
      </c>
      <c r="G1915" s="42">
        <v>40038</v>
      </c>
      <c r="H1915" s="109" t="s">
        <v>12455</v>
      </c>
      <c r="I1915" s="109" t="s">
        <v>12440</v>
      </c>
      <c r="J1915" s="109" t="s">
        <v>2035</v>
      </c>
      <c r="K1915" s="98" t="s">
        <v>12456</v>
      </c>
      <c r="L1915" s="109" t="s">
        <v>878</v>
      </c>
      <c r="M1915" s="109" t="s">
        <v>12450</v>
      </c>
      <c r="N1915" s="109" t="s">
        <v>32</v>
      </c>
      <c r="O1915" s="109" t="s">
        <v>12457</v>
      </c>
      <c r="P1915" s="109" t="s">
        <v>760</v>
      </c>
      <c r="Q1915" s="109" t="s">
        <v>12458</v>
      </c>
      <c r="R1915" s="109" t="s">
        <v>80</v>
      </c>
      <c r="S1915" s="122" t="s">
        <v>12423</v>
      </c>
      <c r="T1915" s="31"/>
      <c r="U1915" s="109" t="str">
        <f t="shared" si="29"/>
        <v>40038: Wilhelm was a businessman who recently presided over the closing of a century-old family-owned distribution company. He called police in the pre-dawn hours, suicidal. When they arrived they found Wilhelm's front door open and Wilhelm armed with a shotgun. After an exchange of gunfire officers found him dead on his front porch. http://www.oregonlive.com/news/index.ssf/2009/08/beaverton_police_in_standoff_w.html</v>
      </c>
      <c r="V1915" s="109"/>
      <c r="W1915" s="109">
        <v>2927.1</v>
      </c>
      <c r="X1915" s="109"/>
      <c r="Y1915" s="109"/>
      <c r="Z1915" s="109"/>
      <c r="AA1915" s="109"/>
      <c r="AB1915" s="109"/>
      <c r="AC1915" s="113"/>
      <c r="AD1915" s="29"/>
      <c r="AE1915" s="29"/>
      <c r="AF1915" s="29"/>
      <c r="AG1915" s="65"/>
    </row>
    <row r="1916" spans="1:33" ht="12">
      <c r="A1916" s="30">
        <v>41964</v>
      </c>
      <c r="B1916" s="109" t="s">
        <v>12459</v>
      </c>
      <c r="C1916" s="121">
        <v>46</v>
      </c>
      <c r="D1916" s="109" t="s">
        <v>23</v>
      </c>
      <c r="E1916" s="109" t="s">
        <v>40</v>
      </c>
      <c r="F1916" s="109"/>
      <c r="G1916" s="42">
        <v>38038</v>
      </c>
      <c r="H1916" s="109" t="s">
        <v>12460</v>
      </c>
      <c r="I1916" s="109" t="s">
        <v>12440</v>
      </c>
      <c r="J1916" s="109" t="s">
        <v>2035</v>
      </c>
      <c r="K1916" s="98" t="s">
        <v>12461</v>
      </c>
      <c r="L1916" s="109" t="s">
        <v>878</v>
      </c>
      <c r="M1916" s="109" t="s">
        <v>11485</v>
      </c>
      <c r="N1916" s="109" t="s">
        <v>32</v>
      </c>
      <c r="O1916" s="109" t="s">
        <v>12462</v>
      </c>
      <c r="P1916" s="109" t="s">
        <v>760</v>
      </c>
      <c r="Q1916" s="109" t="s">
        <v>12463</v>
      </c>
      <c r="R1916" s="109" t="s">
        <v>80</v>
      </c>
      <c r="S1916" s="122" t="s">
        <v>5119</v>
      </c>
      <c r="T1916" s="31"/>
      <c r="U1916" s="109" t="str">
        <f t="shared" si="29"/>
        <v>38038: Sercombe's neighbors called the cops when they "heard explosions and saw Sercombe breaking windows in front of his house". Police fatally shot him when they perceived him reaching for a handgun on top of a nearby car. As part of their justification police noted that he had detonation cord in his boot and waistband. http://www.portlandcopwatch.org/PPR32/shootingssidebar32.html</v>
      </c>
      <c r="V1916" s="109"/>
      <c r="W1916" s="109">
        <v>2928.1</v>
      </c>
      <c r="X1916" s="109"/>
      <c r="Y1916" s="109"/>
      <c r="Z1916" s="109"/>
      <c r="AA1916" s="109"/>
      <c r="AB1916" s="109"/>
      <c r="AC1916" s="113"/>
      <c r="AD1916" s="29"/>
      <c r="AE1916" s="29"/>
      <c r="AF1916" s="29"/>
      <c r="AG1916" s="65"/>
    </row>
    <row r="1917" spans="1:33" ht="12">
      <c r="A1917" s="30">
        <v>41976</v>
      </c>
      <c r="B1917" s="109" t="s">
        <v>12464</v>
      </c>
      <c r="C1917" s="121">
        <v>47</v>
      </c>
      <c r="D1917" s="109" t="s">
        <v>23</v>
      </c>
      <c r="E1917" s="109" t="s">
        <v>82</v>
      </c>
      <c r="F1917" s="109"/>
      <c r="G1917" s="42">
        <v>38072</v>
      </c>
      <c r="H1917" s="109" t="s">
        <v>12465</v>
      </c>
      <c r="I1917" s="109" t="s">
        <v>12466</v>
      </c>
      <c r="J1917" s="109" t="s">
        <v>2035</v>
      </c>
      <c r="K1917" s="98" t="s">
        <v>12467</v>
      </c>
      <c r="L1917" s="109" t="s">
        <v>165</v>
      </c>
      <c r="M1917" s="109" t="s">
        <v>4935</v>
      </c>
      <c r="N1917" s="109" t="s">
        <v>32</v>
      </c>
      <c r="O1917" s="109" t="s">
        <v>12468</v>
      </c>
      <c r="P1917" s="109" t="s">
        <v>760</v>
      </c>
      <c r="Q1917" s="109" t="s">
        <v>12469</v>
      </c>
      <c r="R1917" s="109" t="s">
        <v>80</v>
      </c>
      <c r="S1917" s="122" t="s">
        <v>37</v>
      </c>
      <c r="T1917" s="31"/>
      <c r="U1917" s="109" t="str">
        <f t="shared" si="29"/>
        <v>38072: On March 26, Oregon State Trooper Nick Neville shot and killed Jeremiah P. Scanlon, 47, after Scanlon shot Neville in the chest. Scanlon apparently was asking for directions and shot the officer after being asked for ID. The officer survived http://www.policeone.com/news/83077-Man-Who-Shot-Oregon-State-Trooper-Was-Suspect-in-Two-Nev-Bank-Robberies/</v>
      </c>
      <c r="V1917" s="109"/>
      <c r="W1917" s="109">
        <v>2929.1</v>
      </c>
      <c r="X1917" s="109"/>
      <c r="Y1917" s="109"/>
      <c r="Z1917" s="109"/>
      <c r="AA1917" s="109"/>
      <c r="AB1917" s="109"/>
      <c r="AC1917" s="113"/>
      <c r="AD1917" s="29"/>
      <c r="AE1917" s="29"/>
      <c r="AF1917" s="29"/>
      <c r="AG1917" s="65"/>
    </row>
    <row r="1918" spans="1:33" ht="12">
      <c r="A1918" s="30">
        <v>41976</v>
      </c>
      <c r="B1918" s="109" t="s">
        <v>12470</v>
      </c>
      <c r="C1918" s="121">
        <v>37</v>
      </c>
      <c r="D1918" s="109" t="s">
        <v>23</v>
      </c>
      <c r="E1918" s="109" t="s">
        <v>82</v>
      </c>
      <c r="F1918" s="109"/>
      <c r="G1918" s="42">
        <v>38027</v>
      </c>
      <c r="H1918" s="109" t="s">
        <v>12471</v>
      </c>
      <c r="I1918" s="109" t="s">
        <v>12472</v>
      </c>
      <c r="J1918" s="109" t="s">
        <v>2035</v>
      </c>
      <c r="K1918" s="98" t="s">
        <v>12473</v>
      </c>
      <c r="L1918" s="109" t="s">
        <v>235</v>
      </c>
      <c r="M1918" s="109" t="s">
        <v>12474</v>
      </c>
      <c r="N1918" s="109" t="s">
        <v>32</v>
      </c>
      <c r="O1918" s="109" t="s">
        <v>12475</v>
      </c>
      <c r="P1918" s="109" t="s">
        <v>58</v>
      </c>
      <c r="Q1918" s="109" t="s">
        <v>12476</v>
      </c>
      <c r="R1918" s="109" t="s">
        <v>100</v>
      </c>
      <c r="S1918" s="122" t="s">
        <v>37</v>
      </c>
      <c r="T1918" s="31"/>
      <c r="U1918" s="109" t="str">
        <f t="shared" si="29"/>
        <v>38027: In Salem, police shot and killed burglary suspect James Brian Bartell, 37, after they say he drew a gun on them during a confrontation early on February 10. Officers Rob McCracken and Tom Johnson were cleared by a grand jury in shooting Bartell, a former corrections employee with psychological problems (Salem Statesman-Journal February 28). https://groups.yahoo.com/neo/groups/stop-polabuse/conversations/messages/14496</v>
      </c>
      <c r="V1918" s="109"/>
      <c r="W1918" s="109">
        <v>2930.1</v>
      </c>
      <c r="X1918" s="109"/>
      <c r="Y1918" s="109"/>
      <c r="Z1918" s="109"/>
      <c r="AA1918" s="109"/>
      <c r="AB1918" s="109"/>
      <c r="AC1918" s="113"/>
      <c r="AD1918" s="29"/>
      <c r="AE1918" s="29"/>
      <c r="AF1918" s="29"/>
      <c r="AG1918" s="65"/>
    </row>
    <row r="1919" spans="1:33" ht="12">
      <c r="A1919" s="30">
        <v>41976</v>
      </c>
      <c r="B1919" s="109" t="s">
        <v>12477</v>
      </c>
      <c r="C1919" s="121">
        <v>30</v>
      </c>
      <c r="D1919" s="109" t="s">
        <v>23</v>
      </c>
      <c r="E1919" s="109" t="s">
        <v>82</v>
      </c>
      <c r="F1919" s="109"/>
      <c r="G1919" s="42">
        <v>38087</v>
      </c>
      <c r="H1919" s="109" t="s">
        <v>12478</v>
      </c>
      <c r="I1919" s="109" t="s">
        <v>12472</v>
      </c>
      <c r="J1919" s="109" t="s">
        <v>2035</v>
      </c>
      <c r="K1919" s="98" t="s">
        <v>12479</v>
      </c>
      <c r="L1919" s="109" t="s">
        <v>235</v>
      </c>
      <c r="M1919" s="109" t="s">
        <v>12480</v>
      </c>
      <c r="N1919" s="109" t="s">
        <v>1818</v>
      </c>
      <c r="O1919" s="109" t="s">
        <v>12481</v>
      </c>
      <c r="P1919" s="109" t="s">
        <v>760</v>
      </c>
      <c r="Q1919" s="109" t="s">
        <v>12463</v>
      </c>
      <c r="R1919" s="109" t="s">
        <v>219</v>
      </c>
      <c r="S1919" s="122" t="s">
        <v>37</v>
      </c>
      <c r="T1919" s="31"/>
      <c r="U1919" s="109" t="str">
        <f t="shared" si="29"/>
        <v>38087: On April 10, Javier Hernandez Rivera, 30, died in the custody of Marion County Deputy Jason Hickam after he began foaming at the mouth. The deputy claims to have removed several plastic bags of methamphetamine from Rivera's mouth prior to the death (Salem Statesman-Journal, April 13). http://www.portlandcopwatch.org/PPR32/shootingssidebar32.html</v>
      </c>
      <c r="V1919" s="109"/>
      <c r="W1919" s="109">
        <v>2931.1</v>
      </c>
      <c r="X1919" s="109"/>
      <c r="Y1919" s="109"/>
      <c r="Z1919" s="109"/>
      <c r="AA1919" s="109"/>
      <c r="AB1919" s="109"/>
      <c r="AC1919" s="113"/>
      <c r="AD1919" s="29"/>
      <c r="AE1919" s="29"/>
      <c r="AF1919" s="29"/>
      <c r="AG1919" s="65"/>
    </row>
    <row r="1920" spans="1:33" ht="12">
      <c r="A1920" s="30">
        <v>41976</v>
      </c>
      <c r="B1920" s="109" t="s">
        <v>12482</v>
      </c>
      <c r="C1920" s="121">
        <v>32</v>
      </c>
      <c r="D1920" s="109" t="s">
        <v>23</v>
      </c>
      <c r="E1920" s="109" t="s">
        <v>40</v>
      </c>
      <c r="F1920" s="109" t="s">
        <v>12483</v>
      </c>
      <c r="G1920" s="42">
        <v>38089</v>
      </c>
      <c r="H1920" s="109"/>
      <c r="I1920" s="109" t="s">
        <v>12484</v>
      </c>
      <c r="J1920" s="109" t="s">
        <v>2035</v>
      </c>
      <c r="K1920" s="98" t="s">
        <v>12485</v>
      </c>
      <c r="L1920" s="109" t="s">
        <v>12486</v>
      </c>
      <c r="M1920" s="109" t="s">
        <v>12487</v>
      </c>
      <c r="N1920" s="109" t="s">
        <v>32</v>
      </c>
      <c r="O1920" s="109" t="s">
        <v>12488</v>
      </c>
      <c r="P1920" s="109" t="s">
        <v>760</v>
      </c>
      <c r="Q1920" s="109" t="s">
        <v>12489</v>
      </c>
      <c r="R1920" s="109" t="s">
        <v>36</v>
      </c>
      <c r="S1920" s="122" t="s">
        <v>37</v>
      </c>
      <c r="T1920" s="31"/>
      <c r="U1920" s="109" t="str">
        <f t="shared" si="29"/>
        <v>38089: Shane Richard Hartung, 32, carrying a machete, was shot and killed in Irrigon by Morrow County Deputies Brian Snyder and Jeffery Lambier on April 12. Both deputies suffered minor injuries from the machete (Oregonian, April 14). http://news.google.com/newspapers?nid=1310&amp;dat=20040415&amp;id=HVFWAAAAIBAJ&amp;sjid=uusDAAAAIBAJ&amp;pg=4994,3515230</v>
      </c>
      <c r="V1920" s="109"/>
      <c r="W1920" s="109">
        <v>2932.1</v>
      </c>
      <c r="X1920" s="109"/>
      <c r="Y1920" s="109"/>
      <c r="Z1920" s="109"/>
      <c r="AA1920" s="109"/>
      <c r="AB1920" s="109"/>
      <c r="AC1920" s="113"/>
      <c r="AD1920" s="29"/>
      <c r="AE1920" s="29"/>
      <c r="AF1920" s="29"/>
      <c r="AG1920" s="65"/>
    </row>
    <row r="1921" spans="1:33" ht="12">
      <c r="A1921" s="30">
        <v>41974</v>
      </c>
      <c r="B1921" s="109" t="s">
        <v>12490</v>
      </c>
      <c r="C1921" s="121">
        <v>29</v>
      </c>
      <c r="D1921" s="109" t="s">
        <v>91</v>
      </c>
      <c r="E1921" s="109" t="s">
        <v>40</v>
      </c>
      <c r="F1921" s="109" t="s">
        <v>12491</v>
      </c>
      <c r="G1921" s="42">
        <v>41963</v>
      </c>
      <c r="H1921" s="109" t="s">
        <v>12492</v>
      </c>
      <c r="I1921" s="109" t="s">
        <v>12440</v>
      </c>
      <c r="J1921" s="109" t="s">
        <v>2035</v>
      </c>
      <c r="K1921" s="98" t="s">
        <v>12456</v>
      </c>
      <c r="L1921" s="109" t="s">
        <v>878</v>
      </c>
      <c r="M1921" s="109" t="s">
        <v>12450</v>
      </c>
      <c r="N1921" s="109" t="s">
        <v>32</v>
      </c>
      <c r="O1921" s="109" t="s">
        <v>12493</v>
      </c>
      <c r="P1921" s="109" t="s">
        <v>323</v>
      </c>
      <c r="Q1921" s="109" t="s">
        <v>12494</v>
      </c>
      <c r="R1921" s="109" t="s">
        <v>100</v>
      </c>
      <c r="S1921" s="122" t="s">
        <v>5119</v>
      </c>
      <c r="T1921" s="31"/>
      <c r="U1921" s="109" t="str">
        <f t="shared" si="29"/>
        <v>41963: 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 http://www.oregonlive.com/beaverton/index.ssf/2014/11/beaverton_police_fatally_shoot.html</v>
      </c>
      <c r="V1921" s="109"/>
      <c r="W1921" s="109">
        <v>2933.1</v>
      </c>
      <c r="X1921" s="109"/>
      <c r="Y1921" s="109"/>
      <c r="Z1921" s="109"/>
      <c r="AA1921" s="109"/>
      <c r="AB1921" s="109"/>
      <c r="AC1921" s="113"/>
      <c r="AD1921" s="29"/>
      <c r="AE1921" s="29"/>
      <c r="AF1921" s="29"/>
      <c r="AG1921" s="65"/>
    </row>
    <row r="1922" spans="1:33" ht="12">
      <c r="A1922" s="30">
        <v>41955</v>
      </c>
      <c r="B1922" s="109" t="s">
        <v>12495</v>
      </c>
      <c r="C1922" s="121">
        <v>31</v>
      </c>
      <c r="D1922" s="109" t="s">
        <v>23</v>
      </c>
      <c r="E1922" s="109" t="s">
        <v>40</v>
      </c>
      <c r="F1922" s="109" t="s">
        <v>12496</v>
      </c>
      <c r="G1922" s="42">
        <v>41600</v>
      </c>
      <c r="H1922" s="109" t="s">
        <v>12497</v>
      </c>
      <c r="I1922" s="109" t="s">
        <v>12498</v>
      </c>
      <c r="J1922" s="109" t="s">
        <v>2035</v>
      </c>
      <c r="K1922" s="98" t="s">
        <v>12499</v>
      </c>
      <c r="L1922" s="109" t="s">
        <v>7151</v>
      </c>
      <c r="M1922" s="109" t="s">
        <v>12500</v>
      </c>
      <c r="N1922" s="109" t="s">
        <v>32</v>
      </c>
      <c r="O1922" s="109" t="s">
        <v>12501</v>
      </c>
      <c r="P1922" s="109" t="s">
        <v>58</v>
      </c>
      <c r="Q1922" s="109" t="s">
        <v>12502</v>
      </c>
      <c r="R1922" s="109" t="s">
        <v>80</v>
      </c>
      <c r="S1922" s="122" t="s">
        <v>5119</v>
      </c>
      <c r="T1922" s="31"/>
      <c r="U1922" s="109" t="str">
        <f t="shared" ref="U1922:U1963" si="30">CONCATENATE(G1922, ": ", O1922, " ", Q1922)</f>
        <v>41600: 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 http://www.ktvz.com/news/officer-shoots-kills-man-at-ne-bend-home/23125518</v>
      </c>
      <c r="V1922" s="109"/>
      <c r="W1922" s="109">
        <v>2934.1</v>
      </c>
      <c r="X1922" s="109"/>
      <c r="Y1922" s="109"/>
      <c r="Z1922" s="109"/>
      <c r="AA1922" s="109"/>
      <c r="AB1922" s="109"/>
      <c r="AC1922" s="113"/>
      <c r="AD1922" s="29"/>
      <c r="AE1922" s="29"/>
      <c r="AF1922" s="29"/>
      <c r="AG1922" s="65"/>
    </row>
    <row r="1923" spans="1:33" ht="12">
      <c r="A1923" s="30">
        <v>41962</v>
      </c>
      <c r="B1923" s="109" t="s">
        <v>12503</v>
      </c>
      <c r="C1923" s="121">
        <v>28</v>
      </c>
      <c r="D1923" s="109" t="s">
        <v>23</v>
      </c>
      <c r="E1923" s="109" t="s">
        <v>173</v>
      </c>
      <c r="F1923" s="109"/>
      <c r="G1923" s="42">
        <v>39570</v>
      </c>
      <c r="H1923" s="109" t="s">
        <v>12504</v>
      </c>
      <c r="I1923" s="109" t="s">
        <v>12498</v>
      </c>
      <c r="J1923" s="109" t="s">
        <v>2035</v>
      </c>
      <c r="K1923" s="98" t="s">
        <v>12499</v>
      </c>
      <c r="L1923" s="109" t="s">
        <v>7151</v>
      </c>
      <c r="M1923" s="109" t="s">
        <v>12500</v>
      </c>
      <c r="N1923" s="109" t="s">
        <v>32</v>
      </c>
      <c r="O1923" s="109" t="s">
        <v>12505</v>
      </c>
      <c r="P1923" s="109" t="s">
        <v>58</v>
      </c>
      <c r="Q1923" s="109" t="s">
        <v>12506</v>
      </c>
      <c r="R1923" s="109" t="s">
        <v>80</v>
      </c>
      <c r="S1923" s="122" t="s">
        <v>5119</v>
      </c>
      <c r="T1923" s="31"/>
      <c r="U1923" s="109" t="str">
        <f t="shared" si="30"/>
        <v>39570: Cruz-Fuentes pulled up in the driveway of a house under narcotics surveillance around midnight. As local officers approached the car to apprehend the three, Cruz-Fuentes was fatally shot. The shooter described him as apparently reaching for a weapon, although no weapon was found. The officer had fired eleven shots. http://www.bendbulletin.com/csp/mediapool/sites/BendBulletin/News/story.csp?cid=1450227&amp;sid=497&amp;fid=151</v>
      </c>
      <c r="V1923" s="109"/>
      <c r="W1923" s="109">
        <v>2935.1</v>
      </c>
      <c r="X1923" s="109"/>
      <c r="Y1923" s="109"/>
      <c r="Z1923" s="109"/>
      <c r="AA1923" s="109"/>
      <c r="AB1923" s="109"/>
      <c r="AC1923" s="113"/>
      <c r="AD1923" s="29"/>
      <c r="AE1923" s="29"/>
      <c r="AF1923" s="29"/>
      <c r="AG1923" s="65"/>
    </row>
    <row r="1924" spans="1:33" ht="12">
      <c r="A1924" s="30">
        <v>41965</v>
      </c>
      <c r="B1924" s="109" t="s">
        <v>12507</v>
      </c>
      <c r="C1924" s="121">
        <v>27</v>
      </c>
      <c r="D1924" s="109" t="s">
        <v>23</v>
      </c>
      <c r="E1924" s="109" t="s">
        <v>82</v>
      </c>
      <c r="F1924" s="109" t="s">
        <v>12508</v>
      </c>
      <c r="G1924" s="42">
        <v>39333</v>
      </c>
      <c r="H1924" s="109" t="s">
        <v>12509</v>
      </c>
      <c r="I1924" s="109" t="s">
        <v>5863</v>
      </c>
      <c r="J1924" s="109" t="s">
        <v>2035</v>
      </c>
      <c r="K1924" s="98" t="s">
        <v>5864</v>
      </c>
      <c r="L1924" s="109" t="s">
        <v>5186</v>
      </c>
      <c r="M1924" s="109" t="s">
        <v>12510</v>
      </c>
      <c r="N1924" s="109" t="s">
        <v>32</v>
      </c>
      <c r="O1924" s="109" t="s">
        <v>12511</v>
      </c>
      <c r="P1924" s="109" t="s">
        <v>58</v>
      </c>
      <c r="Q1924" s="109" t="s">
        <v>12512</v>
      </c>
      <c r="R1924" s="109" t="s">
        <v>80</v>
      </c>
      <c r="S1924" s="122" t="s">
        <v>5119</v>
      </c>
      <c r="T1924" s="31"/>
      <c r="U1924" s="109" t="str">
        <f t="shared" si="30"/>
        <v>39333: Questions remain about the incident but clearly Kaady's car collided with three other vehicles after it somehow caught fire. Disoriented, naked, and with third-degree burns over 40% of his body Kaady fled. He was found bleeding and with skin hanging off, relatively compliant with officers until they ordered him to lay prone on pavement. Tasered three times, he resisted and was fatally shot at close range in a gruesome, senseless death. This was ruled justified by the county. The family reached two separate $1M settlements with the city of Sandy and with the county. http://www.oregonlive.com/gresham/index.ssf/2010/03/fouad_kaady_family_attorney_is.html</v>
      </c>
      <c r="V1924" s="109"/>
      <c r="W1924" s="109">
        <v>2936.1</v>
      </c>
      <c r="X1924" s="109"/>
      <c r="Y1924" s="109"/>
      <c r="Z1924" s="109"/>
      <c r="AA1924" s="109"/>
      <c r="AB1924" s="109"/>
      <c r="AC1924" s="113"/>
      <c r="AD1924" s="29"/>
      <c r="AE1924" s="29"/>
      <c r="AF1924" s="29"/>
      <c r="AG1924" s="65"/>
    </row>
    <row r="1925" spans="1:33" ht="12">
      <c r="A1925" s="30">
        <v>41974</v>
      </c>
      <c r="B1925" s="109" t="s">
        <v>12513</v>
      </c>
      <c r="C1925" s="121">
        <v>26</v>
      </c>
      <c r="D1925" s="109" t="s">
        <v>23</v>
      </c>
      <c r="E1925" s="109" t="s">
        <v>40</v>
      </c>
      <c r="F1925" s="109" t="s">
        <v>12514</v>
      </c>
      <c r="G1925" s="42">
        <v>41336</v>
      </c>
      <c r="H1925" s="109" t="s">
        <v>12515</v>
      </c>
      <c r="I1925" s="109" t="s">
        <v>12516</v>
      </c>
      <c r="J1925" s="109" t="s">
        <v>2035</v>
      </c>
      <c r="K1925" s="98" t="s">
        <v>12517</v>
      </c>
      <c r="L1925" s="109" t="s">
        <v>3821</v>
      </c>
      <c r="M1925" s="109" t="s">
        <v>12518</v>
      </c>
      <c r="N1925" s="109" t="s">
        <v>1818</v>
      </c>
      <c r="O1925" s="109" t="s">
        <v>12519</v>
      </c>
      <c r="P1925" s="109" t="s">
        <v>58</v>
      </c>
      <c r="Q1925" s="109" t="s">
        <v>12520</v>
      </c>
      <c r="R1925" s="109" t="s">
        <v>80</v>
      </c>
      <c r="S1925" s="122" t="s">
        <v>12436</v>
      </c>
      <c r="T1925" s="31"/>
      <c r="U1925" s="109" t="str">
        <f t="shared" si="30"/>
        <v>41336: McKelvey was intercepted by county police at a small-town convenience store on a Sunday night, acting in an erratic way and beginning to run into street traffic. McKelvey, well known to the police, resisted and struggled with the officers. Shortly after apprehension but before he was taken to jail he suffered an unknown medical emergency and stopped breathing. http://www.kpic.com/news/local/Man-26-dies-after-being-taken-into-custody-194931221.html</v>
      </c>
      <c r="V1925" s="109"/>
      <c r="W1925" s="109">
        <v>2937.1</v>
      </c>
      <c r="X1925" s="109"/>
      <c r="Y1925" s="109"/>
      <c r="Z1925" s="109"/>
      <c r="AA1925" s="109"/>
      <c r="AB1925" s="109"/>
      <c r="AC1925" s="113"/>
      <c r="AD1925" s="29"/>
      <c r="AE1925" s="29"/>
      <c r="AF1925" s="29"/>
      <c r="AG1925" s="65"/>
    </row>
    <row r="1926" spans="1:33" ht="12">
      <c r="A1926" s="30">
        <v>41962</v>
      </c>
      <c r="B1926" s="109" t="s">
        <v>12521</v>
      </c>
      <c r="C1926" s="121">
        <v>66</v>
      </c>
      <c r="D1926" s="109" t="s">
        <v>23</v>
      </c>
      <c r="E1926" s="109" t="s">
        <v>82</v>
      </c>
      <c r="F1926" s="109"/>
      <c r="G1926" s="42">
        <v>39396</v>
      </c>
      <c r="H1926" s="109" t="s">
        <v>12522</v>
      </c>
      <c r="I1926" s="109" t="s">
        <v>12523</v>
      </c>
      <c r="J1926" s="109" t="s">
        <v>2035</v>
      </c>
      <c r="K1926" s="98" t="s">
        <v>12524</v>
      </c>
      <c r="L1926" s="109" t="s">
        <v>12194</v>
      </c>
      <c r="M1926" s="109" t="s">
        <v>12525</v>
      </c>
      <c r="N1926" s="109" t="s">
        <v>32</v>
      </c>
      <c r="O1926" s="109" t="s">
        <v>12526</v>
      </c>
      <c r="P1926" s="109" t="s">
        <v>760</v>
      </c>
      <c r="Q1926" s="109" t="s">
        <v>12527</v>
      </c>
      <c r="R1926" s="109" t="s">
        <v>80</v>
      </c>
      <c r="S1926" s="122" t="s">
        <v>5119</v>
      </c>
      <c r="T1926" s="31"/>
      <c r="U1926" s="109" t="str">
        <f t="shared" si="30"/>
        <v>39396: County officers responded to calls from a local residential RV park about a man with a gun, threatening others at 2:30 a.m.. They found Chesser, who refused to put down his handgun and then pointed it at officers. He was fatally shot. http://www.salem-news.com/articles/november122007/man_shot_111207.php</v>
      </c>
      <c r="V1926" s="109"/>
      <c r="W1926" s="109">
        <v>2938.1</v>
      </c>
      <c r="X1926" s="109"/>
      <c r="Y1926" s="109"/>
      <c r="Z1926" s="109"/>
      <c r="AA1926" s="109"/>
      <c r="AB1926" s="109"/>
      <c r="AC1926" s="113"/>
      <c r="AD1926" s="29"/>
      <c r="AE1926" s="29"/>
      <c r="AF1926" s="29"/>
      <c r="AG1926" s="65"/>
    </row>
    <row r="1927" spans="1:33" ht="12">
      <c r="A1927" s="30">
        <v>41974</v>
      </c>
      <c r="B1927" s="109" t="s">
        <v>12528</v>
      </c>
      <c r="C1927" s="121">
        <v>46</v>
      </c>
      <c r="D1927" s="109" t="s">
        <v>23</v>
      </c>
      <c r="E1927" s="109" t="s">
        <v>82</v>
      </c>
      <c r="F1927" s="109"/>
      <c r="G1927" s="42">
        <v>41027</v>
      </c>
      <c r="H1927" s="109" t="s">
        <v>12529</v>
      </c>
      <c r="I1927" s="109" t="s">
        <v>12523</v>
      </c>
      <c r="J1927" s="109" t="s">
        <v>2035</v>
      </c>
      <c r="K1927" s="98" t="s">
        <v>12524</v>
      </c>
      <c r="L1927" s="109" t="s">
        <v>12194</v>
      </c>
      <c r="M1927" s="109" t="s">
        <v>12525</v>
      </c>
      <c r="N1927" s="109" t="s">
        <v>32</v>
      </c>
      <c r="O1927" s="109" t="s">
        <v>12530</v>
      </c>
      <c r="P1927" s="109" t="s">
        <v>760</v>
      </c>
      <c r="Q1927" s="109" t="s">
        <v>12531</v>
      </c>
      <c r="R1927" s="109" t="s">
        <v>80</v>
      </c>
      <c r="S1927" s="122" t="s">
        <v>5119</v>
      </c>
      <c r="T1927" s="31"/>
      <c r="U1927" s="109" t="str">
        <f t="shared" si="30"/>
        <v>41027: Possibly Phillips fled from a traffic stop for his outstanding warrant on skipping a court date, or his court date the next week on meth-related charges, but he fled. With a couple of cruisers in pursuit his pickup truck skidded to a stop, then reversed to strike one of the police cars. He was fatally shot. http://jocosheriff.us/news/415-officer-involved-fatal-shooting-in-cave-junction</v>
      </c>
      <c r="V1927" s="109"/>
      <c r="W1927" s="109">
        <v>2939.1</v>
      </c>
      <c r="X1927" s="109"/>
      <c r="Y1927" s="109"/>
      <c r="Z1927" s="109"/>
      <c r="AA1927" s="109"/>
      <c r="AB1927" s="109"/>
      <c r="AC1927" s="113"/>
      <c r="AD1927" s="29"/>
      <c r="AE1927" s="29"/>
      <c r="AF1927" s="29"/>
      <c r="AG1927" s="65"/>
    </row>
    <row r="1928" spans="1:33" ht="12">
      <c r="A1928" s="30">
        <v>41966</v>
      </c>
      <c r="B1928" s="109" t="s">
        <v>12532</v>
      </c>
      <c r="C1928" s="121">
        <v>24</v>
      </c>
      <c r="D1928" s="109" t="s">
        <v>23</v>
      </c>
      <c r="E1928" s="109" t="s">
        <v>82</v>
      </c>
      <c r="F1928" s="109"/>
      <c r="G1928" s="42">
        <v>39251</v>
      </c>
      <c r="H1928" s="109" t="s">
        <v>12533</v>
      </c>
      <c r="I1928" s="109" t="s">
        <v>5186</v>
      </c>
      <c r="J1928" s="109" t="s">
        <v>2035</v>
      </c>
      <c r="K1928" s="98" t="s">
        <v>12534</v>
      </c>
      <c r="L1928" s="109" t="s">
        <v>5186</v>
      </c>
      <c r="M1928" s="109" t="s">
        <v>6116</v>
      </c>
      <c r="N1928" s="109" t="s">
        <v>32</v>
      </c>
      <c r="O1928" s="109" t="s">
        <v>12535</v>
      </c>
      <c r="P1928" s="109" t="s">
        <v>760</v>
      </c>
      <c r="Q1928" s="109" t="s">
        <v>12536</v>
      </c>
      <c r="R1928" s="109" t="s">
        <v>80</v>
      </c>
      <c r="S1928" s="122" t="s">
        <v>5119</v>
      </c>
      <c r="T1928" s="31"/>
      <c r="U1928" s="109" t="str">
        <f t="shared" si="30"/>
        <v>39251: A county officer responding to a call about "a weirdo here" saw Seal hiding himself in the bushes near an exterior pay phone in a strip mall, with the phone dangling off the hook. The officer discovered that Seal had a knife, then apparently two knives. He would not comply with police orders and so he was fatally shot. http://blog.oregonlive.com/oregonianextra/2008/01/clackamas_county_counted_8_hom.html</v>
      </c>
      <c r="V1928" s="109"/>
      <c r="W1928" s="109">
        <v>2940.1</v>
      </c>
      <c r="X1928" s="109"/>
      <c r="Y1928" s="109"/>
      <c r="Z1928" s="109"/>
      <c r="AA1928" s="109"/>
      <c r="AB1928" s="109"/>
      <c r="AC1928" s="113"/>
      <c r="AD1928" s="29"/>
      <c r="AE1928" s="29"/>
      <c r="AF1928" s="29"/>
      <c r="AG1928" s="65"/>
    </row>
    <row r="1929" spans="1:33" ht="12">
      <c r="A1929" s="30">
        <v>41974</v>
      </c>
      <c r="B1929" s="109" t="s">
        <v>12537</v>
      </c>
      <c r="C1929" s="121">
        <v>31</v>
      </c>
      <c r="D1929" s="109" t="s">
        <v>23</v>
      </c>
      <c r="E1929" s="109" t="s">
        <v>82</v>
      </c>
      <c r="F1929" s="109" t="s">
        <v>12538</v>
      </c>
      <c r="G1929" s="42">
        <v>39487</v>
      </c>
      <c r="H1929" s="109" t="s">
        <v>12539</v>
      </c>
      <c r="I1929" s="109" t="s">
        <v>5186</v>
      </c>
      <c r="J1929" s="109" t="s">
        <v>2035</v>
      </c>
      <c r="K1929" s="98" t="s">
        <v>12534</v>
      </c>
      <c r="L1929" s="109" t="s">
        <v>5186</v>
      </c>
      <c r="M1929" s="109" t="s">
        <v>6116</v>
      </c>
      <c r="N1929" s="109" t="s">
        <v>32</v>
      </c>
      <c r="O1929" s="109" t="s">
        <v>12540</v>
      </c>
      <c r="P1929" s="109" t="s">
        <v>760</v>
      </c>
      <c r="Q1929" s="109" t="s">
        <v>12541</v>
      </c>
      <c r="R1929" s="109" t="s">
        <v>80</v>
      </c>
      <c r="S1929" s="122" t="s">
        <v>12436</v>
      </c>
      <c r="T1929" s="31"/>
      <c r="U1929" s="109" t="str">
        <f t="shared" si="30"/>
        <v>39487: Ganon went to the apartment complex of his estranged wife and their three kids, hoping to reunite. His wife called 911 as he left, in fear that he might hurt himself -- he'd reportedly had three previous suicide attempts. Police encountered him in the parking lot of a middle school, where he pulled a gun and was fatally shot. http://www.katu.com/news/local/15493276.html</v>
      </c>
      <c r="V1929" s="109"/>
      <c r="W1929" s="109">
        <v>2941.1</v>
      </c>
      <c r="X1929" s="109"/>
      <c r="Y1929" s="109"/>
      <c r="Z1929" s="109"/>
      <c r="AA1929" s="109"/>
      <c r="AB1929" s="109"/>
      <c r="AC1929" s="113"/>
      <c r="AD1929" s="29"/>
      <c r="AE1929" s="29"/>
      <c r="AF1929" s="29"/>
      <c r="AG1929" s="65"/>
    </row>
    <row r="1930" spans="1:33" ht="12">
      <c r="A1930" s="30">
        <v>41964</v>
      </c>
      <c r="B1930" s="109" t="s">
        <v>12542</v>
      </c>
      <c r="C1930" s="121">
        <v>38</v>
      </c>
      <c r="D1930" s="109" t="s">
        <v>23</v>
      </c>
      <c r="E1930" s="109" t="s">
        <v>82</v>
      </c>
      <c r="F1930" s="109"/>
      <c r="G1930" s="42">
        <v>38441</v>
      </c>
      <c r="H1930" s="109" t="s">
        <v>12543</v>
      </c>
      <c r="I1930" s="109" t="s">
        <v>12544</v>
      </c>
      <c r="J1930" s="109" t="s">
        <v>2035</v>
      </c>
      <c r="K1930" s="98" t="s">
        <v>12545</v>
      </c>
      <c r="L1930" s="109" t="s">
        <v>12546</v>
      </c>
      <c r="M1930" s="109" t="s">
        <v>12547</v>
      </c>
      <c r="N1930" s="109" t="s">
        <v>32</v>
      </c>
      <c r="O1930" s="109" t="s">
        <v>12548</v>
      </c>
      <c r="P1930" s="109" t="s">
        <v>58</v>
      </c>
      <c r="Q1930" s="109" t="s">
        <v>12549</v>
      </c>
      <c r="R1930" s="109" t="s">
        <v>100</v>
      </c>
      <c r="S1930" s="122" t="s">
        <v>12436</v>
      </c>
      <c r="T1930" s="31"/>
      <c r="U1930" s="109" t="str">
        <f t="shared" si="30"/>
        <v>38441: Oxford had suffered from mental illness since the age of 17, and had been diagnosed as a schizophrenic. With his condition deteriorating, "short-tempered and demanding", threatening to torch his parents' seaside house, his father gave him an ultimatum to get help with a deadline of 3/30. On that day Oxford barricaded himself in his bedroom, forced a confrontation, and was fatally shot. http://news.google.com/newspapers?nid=1310&amp;dat=20050430&amp;id=fmBWAAAAIBAJ&amp;sjid=ePADAAAAIBAJ&amp;pg=4812,7275861</v>
      </c>
      <c r="V1930" s="109"/>
      <c r="W1930" s="109">
        <v>2942.1</v>
      </c>
      <c r="X1930" s="109"/>
      <c r="Y1930" s="109"/>
      <c r="Z1930" s="109"/>
      <c r="AA1930" s="109"/>
      <c r="AB1930" s="109"/>
      <c r="AC1930" s="113"/>
      <c r="AD1930" s="29"/>
      <c r="AE1930" s="29"/>
      <c r="AF1930" s="29"/>
      <c r="AG1930" s="65"/>
    </row>
    <row r="1931" spans="1:33" ht="12">
      <c r="A1931" s="30">
        <v>41974</v>
      </c>
      <c r="B1931" s="109" t="s">
        <v>12550</v>
      </c>
      <c r="C1931" s="121">
        <v>34</v>
      </c>
      <c r="D1931" s="109" t="s">
        <v>23</v>
      </c>
      <c r="E1931" s="109" t="s">
        <v>82</v>
      </c>
      <c r="F1931" s="109"/>
      <c r="G1931" s="42">
        <v>38119</v>
      </c>
      <c r="H1931" s="109" t="s">
        <v>12551</v>
      </c>
      <c r="I1931" s="109" t="s">
        <v>12544</v>
      </c>
      <c r="J1931" s="109" t="s">
        <v>2035</v>
      </c>
      <c r="K1931" s="98" t="s">
        <v>12545</v>
      </c>
      <c r="L1931" s="109" t="s">
        <v>12546</v>
      </c>
      <c r="M1931" s="109" t="s">
        <v>12552</v>
      </c>
      <c r="N1931" s="109" t="s">
        <v>32</v>
      </c>
      <c r="O1931" s="109" t="s">
        <v>12553</v>
      </c>
      <c r="P1931" s="109" t="s">
        <v>58</v>
      </c>
      <c r="Q1931" s="109" t="s">
        <v>12554</v>
      </c>
      <c r="R1931" s="109" t="s">
        <v>100</v>
      </c>
      <c r="S1931" s="122" t="s">
        <v>5119</v>
      </c>
      <c r="T1931" s="31"/>
      <c r="U1931" s="109" t="str">
        <f t="shared" si="30"/>
        <v>38119: Garner, said to be "troubled" and a robbery suspect, was fatally shot three times by local officers after being tracked down the campus of a community college. Officers felt threatened by his aggressive gestures and his knife. The knife was a Sharpee. http://news.google.com/newspapers?nid=1310&amp;dat=20040605&amp;id=S05WAAAAIBAJ&amp;sjid=6esDAAAAIBAJ&amp;pg=6844,874066</v>
      </c>
      <c r="V1931" s="109"/>
      <c r="W1931" s="109">
        <v>2943.1</v>
      </c>
      <c r="X1931" s="109"/>
      <c r="Y1931" s="109"/>
      <c r="Z1931" s="109"/>
      <c r="AA1931" s="109"/>
      <c r="AB1931" s="109"/>
      <c r="AC1931" s="113"/>
      <c r="AD1931" s="29"/>
      <c r="AE1931" s="29"/>
      <c r="AF1931" s="29"/>
      <c r="AG1931" s="65"/>
    </row>
    <row r="1932" spans="1:33" ht="12">
      <c r="A1932" s="30">
        <v>41960</v>
      </c>
      <c r="B1932" s="109" t="s">
        <v>12555</v>
      </c>
      <c r="C1932" s="121">
        <v>24</v>
      </c>
      <c r="D1932" s="109" t="s">
        <v>23</v>
      </c>
      <c r="E1932" s="109" t="s">
        <v>40</v>
      </c>
      <c r="F1932" s="109" t="s">
        <v>12556</v>
      </c>
      <c r="G1932" s="42">
        <v>40278</v>
      </c>
      <c r="H1932" s="109" t="s">
        <v>12557</v>
      </c>
      <c r="I1932" s="109" t="s">
        <v>12558</v>
      </c>
      <c r="J1932" s="109" t="s">
        <v>2035</v>
      </c>
      <c r="K1932" s="98" t="s">
        <v>12559</v>
      </c>
      <c r="L1932" s="109" t="s">
        <v>878</v>
      </c>
      <c r="M1932" s="109" t="s">
        <v>12560</v>
      </c>
      <c r="N1932" s="109" t="s">
        <v>262</v>
      </c>
      <c r="O1932" s="109" t="s">
        <v>12561</v>
      </c>
      <c r="P1932" s="109" t="s">
        <v>760</v>
      </c>
      <c r="Q1932" s="109" t="s">
        <v>12562</v>
      </c>
      <c r="R1932" s="109" t="s">
        <v>219</v>
      </c>
      <c r="S1932" s="122" t="s">
        <v>5119</v>
      </c>
      <c r="T1932" s="31"/>
      <c r="U1932" s="109" t="str">
        <f t="shared" si="30"/>
        <v>40278: Barga reacted progressively badly to a mushroom trip, destroying furniture, stripping off his clothes and urinating on the carpet. At about 2:30 a.m. he ventured out into a neighbor's back yard and shattered a glass table, etc. Responding officers pepper-sprayed him, tasered him, tried restraining holds, all to no avail. Barga developed breathing problems and died shortly after. http://www.oregonlive.com/washingtoncounty/index.ssf/2010/06/cornelius_man_who_died_in_poli_1.html</v>
      </c>
      <c r="V1932" s="109"/>
      <c r="W1932" s="109">
        <v>2944.1</v>
      </c>
      <c r="X1932" s="109"/>
      <c r="Y1932" s="109"/>
      <c r="Z1932" s="109"/>
      <c r="AA1932" s="109"/>
      <c r="AB1932" s="109"/>
      <c r="AC1932" s="113"/>
      <c r="AD1932" s="29"/>
      <c r="AE1932" s="29"/>
      <c r="AF1932" s="29"/>
      <c r="AG1932" s="65"/>
    </row>
    <row r="1933" spans="1:33" ht="12">
      <c r="A1933" s="30">
        <v>41962</v>
      </c>
      <c r="B1933" s="109" t="s">
        <v>12563</v>
      </c>
      <c r="C1933" s="121">
        <v>50</v>
      </c>
      <c r="D1933" s="109" t="s">
        <v>23</v>
      </c>
      <c r="E1933" s="109" t="s">
        <v>82</v>
      </c>
      <c r="F1933" s="109"/>
      <c r="G1933" s="42">
        <v>38681</v>
      </c>
      <c r="H1933" s="109" t="s">
        <v>12564</v>
      </c>
      <c r="I1933" s="109" t="s">
        <v>12565</v>
      </c>
      <c r="J1933" s="109" t="s">
        <v>2035</v>
      </c>
      <c r="K1933" s="98" t="s">
        <v>12566</v>
      </c>
      <c r="L1933" s="109" t="s">
        <v>12028</v>
      </c>
      <c r="M1933" s="109" t="s">
        <v>12567</v>
      </c>
      <c r="N1933" s="109" t="s">
        <v>32</v>
      </c>
      <c r="O1933" s="109" t="s">
        <v>12568</v>
      </c>
      <c r="P1933" s="109" t="s">
        <v>760</v>
      </c>
      <c r="Q1933" s="109" t="s">
        <v>12569</v>
      </c>
      <c r="R1933" s="109" t="s">
        <v>100</v>
      </c>
      <c r="S1933" s="122" t="s">
        <v>5119</v>
      </c>
      <c r="T1933" s="31"/>
      <c r="U1933" s="109" t="str">
        <f t="shared" si="30"/>
        <v>38681: Police were called on Townsend as he "mowed the street" and signalled to passing cars in an irrational way. They found him a short distance away with a short metal rod. Reportedly combative, Townsend continued to wave the road after being commanded to drop it, was the target of an attempted Tasing, and then was fatally shot four times in the chest at close range. http://www.gazettetimes.com/news/local/affidavit-gives-details-of-shooting/article_b704cd41-979d-52e0-ba5e-e5eba0bd53b5.html</v>
      </c>
      <c r="V1933" s="109"/>
      <c r="W1933" s="109">
        <v>2945.1</v>
      </c>
      <c r="X1933" s="109"/>
      <c r="Y1933" s="109"/>
      <c r="Z1933" s="109"/>
      <c r="AA1933" s="109"/>
      <c r="AB1933" s="109"/>
      <c r="AC1933" s="113"/>
      <c r="AD1933" s="29"/>
      <c r="AE1933" s="29"/>
      <c r="AF1933" s="29"/>
      <c r="AG1933" s="65"/>
    </row>
    <row r="1934" spans="1:33" ht="12">
      <c r="A1934" s="30">
        <v>41974</v>
      </c>
      <c r="B1934" s="109" t="s">
        <v>12570</v>
      </c>
      <c r="C1934" s="121">
        <v>22</v>
      </c>
      <c r="D1934" s="109" t="s">
        <v>23</v>
      </c>
      <c r="E1934" s="109" t="s">
        <v>82</v>
      </c>
      <c r="F1934" s="109"/>
      <c r="G1934" s="42">
        <v>39494</v>
      </c>
      <c r="H1934" s="109" t="s">
        <v>12571</v>
      </c>
      <c r="I1934" s="109" t="s">
        <v>12565</v>
      </c>
      <c r="J1934" s="109" t="s">
        <v>2035</v>
      </c>
      <c r="K1934" s="98" t="s">
        <v>12566</v>
      </c>
      <c r="L1934" s="109" t="s">
        <v>12028</v>
      </c>
      <c r="M1934" s="109" t="s">
        <v>12572</v>
      </c>
      <c r="N1934" s="109" t="s">
        <v>314</v>
      </c>
      <c r="O1934" s="109" t="s">
        <v>12573</v>
      </c>
      <c r="P1934" s="109" t="s">
        <v>760</v>
      </c>
      <c r="Q1934" s="109" t="s">
        <v>12574</v>
      </c>
      <c r="R1934" s="109" t="s">
        <v>80</v>
      </c>
      <c r="S1934" s="122" t="s">
        <v>5119</v>
      </c>
      <c r="T1934" s="31"/>
      <c r="U1934" s="109" t="str">
        <f t="shared" si="30"/>
        <v>39494: For unknown reasons Smith took off on his motorcycle from an attempted 1 a.m. traffic stop, but he didn't get far. After a brief high-speed police chase he lost control on a curve, struck a fire hydrant, and died at the scene. http://democratherald.com/news/local/corvallis-police-investigate-fatal-motorcycle-chase/article_0db38c9e-de38-5595-bb40-5c968d4bc87a.html</v>
      </c>
      <c r="V1934" s="109"/>
      <c r="W1934" s="109">
        <v>2946.1</v>
      </c>
      <c r="X1934" s="109"/>
      <c r="Y1934" s="109"/>
      <c r="Z1934" s="109"/>
      <c r="AA1934" s="109"/>
      <c r="AB1934" s="109"/>
      <c r="AC1934" s="113"/>
      <c r="AD1934" s="29"/>
      <c r="AE1934" s="29"/>
      <c r="AF1934" s="29"/>
      <c r="AG1934" s="65"/>
    </row>
    <row r="1935" spans="1:33" ht="12">
      <c r="A1935" s="30">
        <v>41974</v>
      </c>
      <c r="B1935" s="109" t="s">
        <v>12575</v>
      </c>
      <c r="C1935" s="121">
        <v>35</v>
      </c>
      <c r="D1935" s="109" t="s">
        <v>23</v>
      </c>
      <c r="E1935" s="109" t="s">
        <v>82</v>
      </c>
      <c r="F1935" s="109"/>
      <c r="G1935" s="42">
        <v>37638</v>
      </c>
      <c r="H1935" s="109" t="s">
        <v>12576</v>
      </c>
      <c r="I1935" s="109" t="s">
        <v>12577</v>
      </c>
      <c r="J1935" s="109" t="s">
        <v>2035</v>
      </c>
      <c r="K1935" s="98" t="s">
        <v>12578</v>
      </c>
      <c r="L1935" s="109" t="s">
        <v>11830</v>
      </c>
      <c r="M1935" s="109" t="s">
        <v>12579</v>
      </c>
      <c r="N1935" s="109" t="s">
        <v>32</v>
      </c>
      <c r="O1935" s="109" t="s">
        <v>12580</v>
      </c>
      <c r="P1935" s="109" t="s">
        <v>760</v>
      </c>
      <c r="Q1935" s="109" t="s">
        <v>12581</v>
      </c>
      <c r="R1935" s="109" t="s">
        <v>80</v>
      </c>
      <c r="S1935" s="122" t="s">
        <v>5119</v>
      </c>
      <c r="T1935" s="31"/>
      <c r="U1935" s="109" t="str">
        <f t="shared" si="30"/>
        <v>37638: McClure was shot to death by SWAT members, with 25 to 31 bullets in his body, after an extended standoff outside his mobile home. The incident began with a shooting dispute between McClure and his fiancee in which both were wounded. Bleeding, McClure holed up, drinking whiskey, making more than a dozen phone calls, and announcing his defiance to the surrounding police. They flushed him out with tear gas. http://news.google.com/newspapers?nid=1310&amp;dat=20030122&amp;id=S09WAAAAIBAJ&amp;sjid=v-sDAAAAIBAJ&amp;pg=5237,4948907</v>
      </c>
      <c r="V1935" s="109"/>
      <c r="W1935" s="109">
        <v>2947.1</v>
      </c>
      <c r="X1935" s="109"/>
      <c r="Y1935" s="109"/>
      <c r="Z1935" s="109"/>
      <c r="AA1935" s="109"/>
      <c r="AB1935" s="109"/>
      <c r="AC1935" s="113"/>
      <c r="AD1935" s="29"/>
      <c r="AE1935" s="29"/>
      <c r="AF1935" s="29"/>
      <c r="AG1935" s="65"/>
    </row>
    <row r="1936" spans="1:33" ht="12">
      <c r="A1936" s="30">
        <v>41965</v>
      </c>
      <c r="B1936" s="109" t="s">
        <v>12582</v>
      </c>
      <c r="C1936" s="121">
        <v>44</v>
      </c>
      <c r="D1936" s="109" t="s">
        <v>23</v>
      </c>
      <c r="E1936" s="109" t="s">
        <v>82</v>
      </c>
      <c r="F1936" s="109"/>
      <c r="G1936" s="42">
        <v>38701</v>
      </c>
      <c r="H1936" s="109" t="s">
        <v>12583</v>
      </c>
      <c r="I1936" s="109" t="s">
        <v>12055</v>
      </c>
      <c r="J1936" s="109" t="s">
        <v>2035</v>
      </c>
      <c r="K1936" s="98" t="s">
        <v>12584</v>
      </c>
      <c r="L1936" s="109" t="s">
        <v>5186</v>
      </c>
      <c r="M1936" s="109" t="s">
        <v>6116</v>
      </c>
      <c r="N1936" s="109" t="s">
        <v>32</v>
      </c>
      <c r="O1936" s="109" t="s">
        <v>12585</v>
      </c>
      <c r="P1936" s="109" t="s">
        <v>760</v>
      </c>
      <c r="Q1936" s="109" t="s">
        <v>12586</v>
      </c>
      <c r="R1936" s="109" t="s">
        <v>80</v>
      </c>
      <c r="S1936" s="122" t="s">
        <v>5119</v>
      </c>
      <c r="T1936" s="31"/>
      <c r="U1936" s="109" t="str">
        <f t="shared" si="30"/>
        <v>38701: On the previous day Graham and his wife had been involved in a failed traffic stop, collision with other cars then into a roadside tree, and flight on foot. Graham's wife was apprehended (with four false identities in her bag) but Graham eluded officers. The next evening he was spotted prowling behind a semi-rural house, attempting to break into a shed. Although unarmed Graham was shot to death. http://portland.indymedia.org/en/2005/12/330580.shtml</v>
      </c>
      <c r="V1936" s="109"/>
      <c r="W1936" s="109">
        <v>2948.1</v>
      </c>
      <c r="X1936" s="109"/>
      <c r="Y1936" s="109"/>
      <c r="Z1936" s="109"/>
      <c r="AA1936" s="109"/>
      <c r="AB1936" s="109"/>
      <c r="AC1936" s="113"/>
      <c r="AD1936" s="29"/>
      <c r="AE1936" s="29"/>
      <c r="AF1936" s="29"/>
      <c r="AG1936" s="65"/>
    </row>
    <row r="1937" spans="1:33" ht="12">
      <c r="A1937" s="30">
        <v>41965</v>
      </c>
      <c r="B1937" s="109" t="s">
        <v>12587</v>
      </c>
      <c r="C1937" s="121">
        <v>24</v>
      </c>
      <c r="D1937" s="109" t="s">
        <v>23</v>
      </c>
      <c r="E1937" s="109" t="s">
        <v>82</v>
      </c>
      <c r="F1937" s="109"/>
      <c r="G1937" s="42">
        <v>38714</v>
      </c>
      <c r="H1937" s="109" t="s">
        <v>12588</v>
      </c>
      <c r="I1937" s="109" t="s">
        <v>12055</v>
      </c>
      <c r="J1937" s="109" t="s">
        <v>2035</v>
      </c>
      <c r="K1937" s="98" t="s">
        <v>12584</v>
      </c>
      <c r="L1937" s="109" t="s">
        <v>5186</v>
      </c>
      <c r="M1937" s="109" t="s">
        <v>6116</v>
      </c>
      <c r="N1937" s="109" t="s">
        <v>32</v>
      </c>
      <c r="O1937" s="109" t="s">
        <v>12589</v>
      </c>
      <c r="P1937" s="109" t="s">
        <v>760</v>
      </c>
      <c r="Q1937" s="109" t="s">
        <v>12590</v>
      </c>
      <c r="R1937" s="109" t="s">
        <v>100</v>
      </c>
      <c r="S1937" s="122" t="s">
        <v>5119</v>
      </c>
      <c r="T1937" s="31"/>
      <c r="U1937" s="109" t="str">
        <f t="shared" si="30"/>
        <v>38714: Carey called 911 and said he wanted to fight with the police. County officers responded and found his mother, who said he was off his medications, suicidal, and on meth. He reportedly charged police with a kitchen knife and was fatally shot, the second person fatally shot by county officers within two weeks. http://webcache.googleusercontent.com/search?q=cache:SNXGD-OtZ_EJ:www.mentalhealthportland.org/what-happened-to-clint-carey/+&amp;cd=1&amp;hl=en&amp;ct=clnk&amp;gl=us&amp;client=firefox-a</v>
      </c>
      <c r="V1937" s="109"/>
      <c r="W1937" s="109">
        <v>2949.1</v>
      </c>
      <c r="X1937" s="109"/>
      <c r="Y1937" s="109"/>
      <c r="Z1937" s="109"/>
      <c r="AA1937" s="109"/>
      <c r="AB1937" s="109"/>
      <c r="AC1937" s="113"/>
      <c r="AD1937" s="29"/>
      <c r="AE1937" s="29"/>
      <c r="AF1937" s="29"/>
      <c r="AG1937" s="65"/>
    </row>
    <row r="1938" spans="1:33" ht="12">
      <c r="A1938" s="30">
        <v>41966</v>
      </c>
      <c r="B1938" s="109" t="s">
        <v>12591</v>
      </c>
      <c r="C1938" s="121">
        <v>48</v>
      </c>
      <c r="D1938" s="109" t="s">
        <v>23</v>
      </c>
      <c r="E1938" s="109" t="s">
        <v>40</v>
      </c>
      <c r="F1938" s="109" t="s">
        <v>12592</v>
      </c>
      <c r="G1938" s="42">
        <v>39322</v>
      </c>
      <c r="H1938" s="109" t="s">
        <v>12593</v>
      </c>
      <c r="I1938" s="109" t="s">
        <v>12055</v>
      </c>
      <c r="J1938" s="109" t="s">
        <v>2035</v>
      </c>
      <c r="K1938" s="98" t="s">
        <v>12584</v>
      </c>
      <c r="L1938" s="109" t="s">
        <v>5186</v>
      </c>
      <c r="M1938" s="109" t="s">
        <v>6116</v>
      </c>
      <c r="N1938" s="109" t="s">
        <v>32</v>
      </c>
      <c r="O1938" s="109" t="s">
        <v>12594</v>
      </c>
      <c r="P1938" s="109" t="s">
        <v>760</v>
      </c>
      <c r="Q1938" s="109" t="s">
        <v>12595</v>
      </c>
      <c r="R1938" s="109" t="s">
        <v>80</v>
      </c>
      <c r="S1938" s="122" t="s">
        <v>5119</v>
      </c>
      <c r="T1938" s="31"/>
      <c r="U1938" s="109" t="str">
        <f t="shared" si="30"/>
        <v>39322: Homeless and with outstanding warrants for minor violations, Mosley drew and fired a weapon at a county officer during a traffic stop for a missing front license plate. The officer returned fire and killed him. http://blog.oregonlive.com/breakingnews/2007/08/clackamas_county_deputy_involv.html</v>
      </c>
      <c r="V1938" s="109"/>
      <c r="W1938" s="109">
        <v>2950.1</v>
      </c>
      <c r="X1938" s="109"/>
      <c r="Y1938" s="109"/>
      <c r="Z1938" s="109"/>
      <c r="AA1938" s="109"/>
      <c r="AB1938" s="109"/>
      <c r="AC1938" s="113"/>
      <c r="AD1938" s="29"/>
      <c r="AE1938" s="29"/>
      <c r="AF1938" s="29"/>
      <c r="AG1938" s="65"/>
    </row>
    <row r="1939" spans="1:33" ht="12">
      <c r="A1939" s="30">
        <v>41959</v>
      </c>
      <c r="B1939" s="109" t="s">
        <v>12596</v>
      </c>
      <c r="C1939" s="121">
        <v>34</v>
      </c>
      <c r="D1939" s="109" t="s">
        <v>23</v>
      </c>
      <c r="E1939" s="109" t="s">
        <v>82</v>
      </c>
      <c r="F1939" s="109"/>
      <c r="G1939" s="42">
        <v>40298</v>
      </c>
      <c r="H1939" s="109" t="s">
        <v>12597</v>
      </c>
      <c r="I1939" s="109" t="s">
        <v>11688</v>
      </c>
      <c r="J1939" s="109" t="s">
        <v>2035</v>
      </c>
      <c r="K1939" s="98" t="s">
        <v>11689</v>
      </c>
      <c r="L1939" s="109" t="s">
        <v>165</v>
      </c>
      <c r="M1939" s="109" t="s">
        <v>12598</v>
      </c>
      <c r="N1939" s="109" t="s">
        <v>32</v>
      </c>
      <c r="O1939" s="109" t="s">
        <v>12599</v>
      </c>
      <c r="P1939" s="109" t="s">
        <v>760</v>
      </c>
      <c r="Q1939" s="109" t="s">
        <v>12600</v>
      </c>
      <c r="R1939" s="109" t="s">
        <v>80</v>
      </c>
      <c r="S1939" s="122" t="s">
        <v>5119</v>
      </c>
      <c r="T1939" s="31"/>
      <c r="U1939" s="109" t="str">
        <f t="shared" si="30"/>
        <v>40298: Local officers were called out to Wehinger's apartment complex for "shots fired". Veteran Wehinger answered the door holding a handgun then retreated inside. County SWAT and state troopers were called out and surrounded the location. Shots were fired inside the residence, Wehinger stepped out, and he was shot to death. http://www.urindependent.com/2010/05/update-from-da-on-eagle-point-shooting/</v>
      </c>
      <c r="V1939" s="109"/>
      <c r="W1939" s="109">
        <v>2951.1</v>
      </c>
      <c r="X1939" s="109"/>
      <c r="Y1939" s="109"/>
      <c r="Z1939" s="109"/>
      <c r="AA1939" s="109"/>
      <c r="AB1939" s="109"/>
      <c r="AC1939" s="113"/>
      <c r="AD1939" s="29"/>
      <c r="AE1939" s="29"/>
      <c r="AF1939" s="29"/>
      <c r="AG1939" s="65"/>
    </row>
    <row r="1940" spans="1:33" ht="12">
      <c r="A1940" s="30">
        <v>41960</v>
      </c>
      <c r="B1940" s="109" t="s">
        <v>12601</v>
      </c>
      <c r="C1940" s="121">
        <v>60</v>
      </c>
      <c r="D1940" s="109" t="s">
        <v>23</v>
      </c>
      <c r="E1940" s="109" t="s">
        <v>82</v>
      </c>
      <c r="F1940" s="109"/>
      <c r="G1940" s="42">
        <v>40756</v>
      </c>
      <c r="H1940" s="109" t="s">
        <v>12602</v>
      </c>
      <c r="I1940" s="109" t="s">
        <v>12603</v>
      </c>
      <c r="J1940" s="109" t="s">
        <v>2035</v>
      </c>
      <c r="K1940" s="98" t="s">
        <v>12604</v>
      </c>
      <c r="L1940" s="109" t="s">
        <v>11915</v>
      </c>
      <c r="M1940" s="109" t="s">
        <v>12605</v>
      </c>
      <c r="N1940" s="109" t="s">
        <v>32</v>
      </c>
      <c r="O1940" s="109" t="s">
        <v>12606</v>
      </c>
      <c r="P1940" s="109" t="s">
        <v>760</v>
      </c>
      <c r="Q1940" s="109" t="s">
        <v>12607</v>
      </c>
      <c r="R1940" s="109" t="s">
        <v>80</v>
      </c>
      <c r="S1940" s="122" t="s">
        <v>5119</v>
      </c>
      <c r="T1940" s="31"/>
      <c r="U1940" s="109" t="str">
        <f t="shared" si="30"/>
        <v>40756: Shafer was killed during an early-morning domestic disturbance call by a member of Elgin's small rural police department. Shafer had been handling, and supposedly unloading, an AR-15 in the officer's presence when the officer tasered Shafer then fatally shot him. http://www.oregonlive.com/pacific-northwest-news/index.ssf/2011/08/police_officers_fatal_shooting_of_resident_divides_ne_oregons_elgin.html</v>
      </c>
      <c r="V1940" s="109"/>
      <c r="W1940" s="109">
        <v>2952.1</v>
      </c>
      <c r="X1940" s="109"/>
      <c r="Y1940" s="109"/>
      <c r="Z1940" s="109"/>
      <c r="AA1940" s="109"/>
      <c r="AB1940" s="109"/>
      <c r="AC1940" s="113"/>
      <c r="AD1940" s="29"/>
      <c r="AE1940" s="29"/>
      <c r="AF1940" s="29"/>
      <c r="AG1940" s="65"/>
    </row>
    <row r="1941" spans="1:33" ht="12">
      <c r="A1941" s="30">
        <v>41974</v>
      </c>
      <c r="B1941" s="109" t="s">
        <v>12608</v>
      </c>
      <c r="C1941" s="121">
        <v>49</v>
      </c>
      <c r="D1941" s="109" t="s">
        <v>23</v>
      </c>
      <c r="E1941" s="109" t="s">
        <v>82</v>
      </c>
      <c r="F1941" s="109"/>
      <c r="G1941" s="42">
        <v>38574</v>
      </c>
      <c r="H1941" s="109" t="s">
        <v>12609</v>
      </c>
      <c r="I1941" s="109" t="s">
        <v>12610</v>
      </c>
      <c r="J1941" s="109" t="s">
        <v>2035</v>
      </c>
      <c r="K1941" s="98" t="s">
        <v>12611</v>
      </c>
      <c r="L1941" s="109" t="s">
        <v>11830</v>
      </c>
      <c r="M1941" s="109" t="s">
        <v>12612</v>
      </c>
      <c r="N1941" s="109" t="s">
        <v>32</v>
      </c>
      <c r="O1941" s="109" t="s">
        <v>12613</v>
      </c>
      <c r="P1941" s="109" t="s">
        <v>58</v>
      </c>
      <c r="Q1941" s="109" t="s">
        <v>12614</v>
      </c>
      <c r="R1941" s="109" t="s">
        <v>80</v>
      </c>
      <c r="S1941" s="122" t="s">
        <v>12436</v>
      </c>
      <c r="T1941" s="31"/>
      <c r="U1941" s="109" t="str">
        <f t="shared" si="30"/>
        <v>38574: By reports Moore was desperate and distraught over the end of his marriage, and had recently stalked and threatened his estranged wife. He'd also talked of killing himself. Not long after county officers arrived in the late evening, four deputies and a sergeant located him with a flashlight and shot at him a total of 53 times. Thirteen of those shots struck and killed him. http://www.thefreelibrary.com/Deputies+shoot,+kill+man+who+aimed+gun.-a0135139951</v>
      </c>
      <c r="V1941" s="109"/>
      <c r="W1941" s="109">
        <v>2953.1</v>
      </c>
      <c r="X1941" s="109"/>
      <c r="Y1941" s="109"/>
      <c r="Z1941" s="109"/>
      <c r="AA1941" s="109"/>
      <c r="AB1941" s="109"/>
      <c r="AC1941" s="113"/>
      <c r="AD1941" s="29"/>
      <c r="AE1941" s="29"/>
      <c r="AF1941" s="29"/>
      <c r="AG1941" s="65"/>
    </row>
    <row r="1942" spans="1:33" ht="12">
      <c r="A1942" s="30">
        <v>41964</v>
      </c>
      <c r="B1942" s="109" t="s">
        <v>12615</v>
      </c>
      <c r="C1942" s="121">
        <v>19</v>
      </c>
      <c r="D1942" s="109" t="s">
        <v>23</v>
      </c>
      <c r="E1942" s="109" t="s">
        <v>82</v>
      </c>
      <c r="F1942" s="109"/>
      <c r="G1942" s="42">
        <v>39035</v>
      </c>
      <c r="H1942" s="109" t="s">
        <v>12616</v>
      </c>
      <c r="I1942" s="109" t="s">
        <v>11828</v>
      </c>
      <c r="J1942" s="109" t="s">
        <v>2035</v>
      </c>
      <c r="K1942" s="98" t="s">
        <v>12617</v>
      </c>
      <c r="L1942" s="109" t="s">
        <v>11830</v>
      </c>
      <c r="M1942" s="109" t="s">
        <v>11831</v>
      </c>
      <c r="N1942" s="109" t="s">
        <v>32</v>
      </c>
      <c r="O1942" s="109" t="s">
        <v>12618</v>
      </c>
      <c r="P1942" s="109" t="s">
        <v>58</v>
      </c>
      <c r="Q1942" s="109" t="s">
        <v>12619</v>
      </c>
      <c r="R1942" s="109" t="s">
        <v>80</v>
      </c>
      <c r="S1942" s="122" t="s">
        <v>5119</v>
      </c>
      <c r="T1942" s="31"/>
      <c r="U1942" s="109" t="str">
        <f t="shared" si="30"/>
        <v>39035: Distraught family called police at 2:45 a.m. as Salisbury began smashing windows and threatening to hurt himself. The dashcam of the local police shows Salisbury with a large kitchen knife walking towards officers and saying "Shoot me man." He was fatally shot. http://news.google.com/newspapers?nid=1310&amp;dat=20061118&amp;id=8M9YAAAAIBAJ&amp;sjid=evADAAAAIBAJ&amp;pg=5141,3916181</v>
      </c>
      <c r="V1942" s="109"/>
      <c r="W1942" s="109">
        <v>2954.1</v>
      </c>
      <c r="X1942" s="109"/>
      <c r="Y1942" s="109"/>
      <c r="Z1942" s="109"/>
      <c r="AA1942" s="109"/>
      <c r="AB1942" s="109"/>
      <c r="AC1942" s="113"/>
      <c r="AD1942" s="29"/>
      <c r="AE1942" s="29"/>
      <c r="AF1942" s="29"/>
      <c r="AG1942" s="65"/>
    </row>
    <row r="1943" spans="1:33" ht="12">
      <c r="A1943" s="30">
        <v>41959</v>
      </c>
      <c r="B1943" s="109" t="s">
        <v>12620</v>
      </c>
      <c r="C1943" s="121">
        <v>37</v>
      </c>
      <c r="D1943" s="109" t="s">
        <v>23</v>
      </c>
      <c r="E1943" s="109" t="s">
        <v>82</v>
      </c>
      <c r="F1943" s="109"/>
      <c r="G1943" s="42">
        <v>40935</v>
      </c>
      <c r="H1943" s="109" t="s">
        <v>12621</v>
      </c>
      <c r="I1943" s="109" t="s">
        <v>2930</v>
      </c>
      <c r="J1943" s="109" t="s">
        <v>2035</v>
      </c>
      <c r="K1943" s="98" t="s">
        <v>3244</v>
      </c>
      <c r="L1943" s="109" t="s">
        <v>2569</v>
      </c>
      <c r="M1943" s="109" t="s">
        <v>12622</v>
      </c>
      <c r="N1943" s="109" t="s">
        <v>32</v>
      </c>
      <c r="O1943" s="109" t="s">
        <v>12623</v>
      </c>
      <c r="P1943" s="109" t="s">
        <v>760</v>
      </c>
      <c r="Q1943" s="109" t="s">
        <v>12624</v>
      </c>
      <c r="R1943" s="109" t="s">
        <v>80</v>
      </c>
      <c r="S1943" s="122" t="s">
        <v>5119</v>
      </c>
      <c r="T1943" s="31"/>
      <c r="U1943" s="109" t="str">
        <f t="shared" si="30"/>
        <v>40935: Officers on a disturbance call found McKinney, uncooperative and with a large knife. McKinney reportedly lunged at officers and was shot to death. McKinney's mother disputed police version of events: her son did not attack, was given no time to comply, and she herself was manhandled. http://www.mentalhealthportland.org/what-happened-to-larry-mckinnon/</v>
      </c>
      <c r="V1943" s="109"/>
      <c r="W1943" s="109">
        <v>2955.1</v>
      </c>
      <c r="X1943" s="109"/>
      <c r="Y1943" s="109"/>
      <c r="Z1943" s="109"/>
      <c r="AA1943" s="109"/>
      <c r="AB1943" s="109"/>
      <c r="AC1943" s="113"/>
      <c r="AD1943" s="29"/>
      <c r="AE1943" s="29"/>
      <c r="AF1943" s="29"/>
      <c r="AG1943" s="65"/>
    </row>
    <row r="1944" spans="1:33" ht="12">
      <c r="A1944" s="30">
        <v>41963</v>
      </c>
      <c r="B1944" s="109" t="s">
        <v>12625</v>
      </c>
      <c r="C1944" s="121">
        <v>37</v>
      </c>
      <c r="D1944" s="109" t="s">
        <v>23</v>
      </c>
      <c r="E1944" s="109" t="s">
        <v>82</v>
      </c>
      <c r="F1944" s="109"/>
      <c r="G1944" s="42">
        <v>37626</v>
      </c>
      <c r="H1944" s="109" t="s">
        <v>12626</v>
      </c>
      <c r="I1944" s="109" t="s">
        <v>12627</v>
      </c>
      <c r="J1944" s="109" t="s">
        <v>2035</v>
      </c>
      <c r="K1944" s="98" t="s">
        <v>12628</v>
      </c>
      <c r="L1944" s="109" t="s">
        <v>878</v>
      </c>
      <c r="M1944" s="109" t="s">
        <v>11485</v>
      </c>
      <c r="N1944" s="109" t="s">
        <v>32</v>
      </c>
      <c r="O1944" s="109" t="s">
        <v>12629</v>
      </c>
      <c r="P1944" s="109" t="s">
        <v>760</v>
      </c>
      <c r="Q1944" s="109" t="s">
        <v>12630</v>
      </c>
      <c r="R1944" s="109" t="s">
        <v>80</v>
      </c>
      <c r="S1944" s="122" t="s">
        <v>12423</v>
      </c>
      <c r="T1944" s="31"/>
      <c r="U1944" s="109" t="str">
        <f t="shared" si="30"/>
        <v>37626: Veteran and landscaper Eisfeld, drunk and reportedly suicidal, fired more than 30 rifle rounds from the windows and doors at his neighbors in his manufactured home park. When he appeared to target county officers with the rifle he was fatally shot with a single bullet. http://webcache.googleusercontent.com/search?q=cache:AoI7JuovmPsJ:www.mentalhealthportland.org/washington-county-police-caused-deaths-2001-2011/+&amp;cd=9&amp;hl=en&amp;ct=clnk&amp;gl=us&amp;client=firefox-a</v>
      </c>
      <c r="V1944" s="109"/>
      <c r="W1944" s="109">
        <v>2956.1</v>
      </c>
      <c r="X1944" s="109"/>
      <c r="Y1944" s="109"/>
      <c r="Z1944" s="109"/>
      <c r="AA1944" s="109"/>
      <c r="AB1944" s="109"/>
      <c r="AC1944" s="113"/>
      <c r="AD1944" s="29"/>
      <c r="AE1944" s="29"/>
      <c r="AF1944" s="29"/>
      <c r="AG1944" s="65"/>
    </row>
    <row r="1945" spans="1:33" ht="12">
      <c r="A1945" s="30">
        <v>41964</v>
      </c>
      <c r="B1945" s="109" t="s">
        <v>12631</v>
      </c>
      <c r="C1945" s="121">
        <v>45</v>
      </c>
      <c r="D1945" s="109" t="s">
        <v>23</v>
      </c>
      <c r="E1945" s="109" t="s">
        <v>82</v>
      </c>
      <c r="F1945" s="109"/>
      <c r="G1945" s="42">
        <v>38998</v>
      </c>
      <c r="H1945" s="109" t="s">
        <v>12632</v>
      </c>
      <c r="I1945" s="109" t="s">
        <v>12627</v>
      </c>
      <c r="J1945" s="109" t="s">
        <v>2035</v>
      </c>
      <c r="K1945" s="98" t="s">
        <v>12628</v>
      </c>
      <c r="L1945" s="109" t="s">
        <v>878</v>
      </c>
      <c r="M1945" s="109" t="s">
        <v>12560</v>
      </c>
      <c r="N1945" s="109" t="s">
        <v>32</v>
      </c>
      <c r="O1945" s="109" t="s">
        <v>12633</v>
      </c>
      <c r="P1945" s="109" t="s">
        <v>760</v>
      </c>
      <c r="Q1945" s="109" t="s">
        <v>12634</v>
      </c>
      <c r="R1945" s="109" t="s">
        <v>80</v>
      </c>
      <c r="S1945" s="122" t="s">
        <v>5119</v>
      </c>
      <c r="T1945" s="31"/>
      <c r="U1945" s="109" t="str">
        <f t="shared" si="30"/>
        <v>38998: Local police responded to a late-evening shots-fired call at a normally quiet apartment complex. Marcy came out from his unit, fired a weapon into the air, and returned inside. Efforts to negotiate with him went nowhere. After verbal threats that he was going to start shooting, Marcy again came out, this time with a handgun in each hand leveled at officers, and he was fatally shot. http://portlandtribune.com/component/content/article?id=103768</v>
      </c>
      <c r="V1945" s="109"/>
      <c r="W1945" s="109">
        <v>2957.1</v>
      </c>
      <c r="X1945" s="109"/>
      <c r="Y1945" s="109"/>
      <c r="Z1945" s="109"/>
      <c r="AA1945" s="109"/>
      <c r="AB1945" s="109"/>
      <c r="AC1945" s="113"/>
      <c r="AD1945" s="29"/>
      <c r="AE1945" s="29"/>
      <c r="AF1945" s="29"/>
      <c r="AG1945" s="65"/>
    </row>
    <row r="1946" spans="1:33" ht="12">
      <c r="A1946" s="30">
        <v>41963</v>
      </c>
      <c r="B1946" s="109" t="s">
        <v>12635</v>
      </c>
      <c r="C1946" s="121">
        <v>68</v>
      </c>
      <c r="D1946" s="109" t="s">
        <v>23</v>
      </c>
      <c r="E1946" s="109" t="s">
        <v>82</v>
      </c>
      <c r="F1946" s="109"/>
      <c r="G1946" s="42">
        <v>40109</v>
      </c>
      <c r="H1946" s="109" t="s">
        <v>12636</v>
      </c>
      <c r="I1946" s="109" t="s">
        <v>12637</v>
      </c>
      <c r="J1946" s="109" t="s">
        <v>2035</v>
      </c>
      <c r="K1946" s="98" t="s">
        <v>12638</v>
      </c>
      <c r="L1946" s="109" t="s">
        <v>12639</v>
      </c>
      <c r="M1946" s="109" t="s">
        <v>12640</v>
      </c>
      <c r="N1946" s="109" t="s">
        <v>32</v>
      </c>
      <c r="O1946" s="109" t="s">
        <v>12641</v>
      </c>
      <c r="P1946" s="109" t="s">
        <v>58</v>
      </c>
      <c r="Q1946" s="109" t="s">
        <v>12642</v>
      </c>
      <c r="R1946" s="109" t="s">
        <v>80</v>
      </c>
      <c r="S1946" s="122" t="s">
        <v>5119</v>
      </c>
      <c r="T1946" s="31"/>
      <c r="U1946" s="109" t="str">
        <f t="shared" si="30"/>
        <v>40109: County officers shot Shepherd as he was attempting to break in to a motor home. Shepherd, who had no known address, was armed with a hatchet when officers arrived. He refused to surrender the weapon and threatened officers with it. He was fatally shot. http://www.oregonlive.com/news/index.ssf/2009/10/tillamook_county_da_releases_n.html</v>
      </c>
      <c r="V1946" s="109"/>
      <c r="W1946" s="109">
        <v>2958.1</v>
      </c>
      <c r="X1946" s="109"/>
      <c r="Y1946" s="109"/>
      <c r="Z1946" s="109"/>
      <c r="AA1946" s="109"/>
      <c r="AB1946" s="109"/>
      <c r="AC1946" s="113"/>
      <c r="AD1946" s="29"/>
      <c r="AE1946" s="29"/>
      <c r="AF1946" s="29"/>
      <c r="AG1946" s="65"/>
    </row>
    <row r="1947" spans="1:33" ht="12">
      <c r="A1947" s="30">
        <v>41955</v>
      </c>
      <c r="B1947" s="109" t="s">
        <v>12643</v>
      </c>
      <c r="C1947" s="121">
        <v>29</v>
      </c>
      <c r="D1947" s="109" t="s">
        <v>23</v>
      </c>
      <c r="E1947" s="109" t="s">
        <v>82</v>
      </c>
      <c r="F1947" s="109"/>
      <c r="G1947" s="42">
        <v>41903</v>
      </c>
      <c r="H1947" s="109" t="s">
        <v>12644</v>
      </c>
      <c r="I1947" s="109" t="s">
        <v>12192</v>
      </c>
      <c r="J1947" s="109" t="s">
        <v>2035</v>
      </c>
      <c r="K1947" s="98" t="s">
        <v>12645</v>
      </c>
      <c r="L1947" s="109" t="s">
        <v>12194</v>
      </c>
      <c r="M1947" s="109" t="s">
        <v>12646</v>
      </c>
      <c r="N1947" s="109" t="s">
        <v>32</v>
      </c>
      <c r="O1947" s="109" t="s">
        <v>12647</v>
      </c>
      <c r="P1947" s="109" t="s">
        <v>760</v>
      </c>
      <c r="Q1947" s="109" t="s">
        <v>12648</v>
      </c>
      <c r="R1947" s="109" t="s">
        <v>80</v>
      </c>
      <c r="S1947" s="122" t="s">
        <v>5119</v>
      </c>
      <c r="T1947" s="31"/>
      <c r="U1947" s="109" t="str">
        <f t="shared" si="30"/>
        <v>41903: 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 http://www.mailtribune.com/article/20140923/News/140929863</v>
      </c>
      <c r="V1947" s="109"/>
      <c r="W1947" s="109">
        <v>2959.1</v>
      </c>
      <c r="X1947" s="109"/>
      <c r="Y1947" s="109"/>
      <c r="Z1947" s="109"/>
      <c r="AA1947" s="109"/>
      <c r="AB1947" s="109"/>
      <c r="AC1947" s="113"/>
      <c r="AD1947" s="29"/>
      <c r="AE1947" s="29"/>
      <c r="AF1947" s="29"/>
      <c r="AG1947" s="65"/>
    </row>
    <row r="1948" spans="1:33" ht="12">
      <c r="A1948" s="30">
        <v>41961</v>
      </c>
      <c r="B1948" s="109" t="s">
        <v>12649</v>
      </c>
      <c r="C1948" s="121">
        <v>62</v>
      </c>
      <c r="D1948" s="109" t="s">
        <v>23</v>
      </c>
      <c r="E1948" s="109" t="s">
        <v>82</v>
      </c>
      <c r="F1948" s="109"/>
      <c r="G1948" s="42">
        <v>40352</v>
      </c>
      <c r="H1948" s="109" t="s">
        <v>12650</v>
      </c>
      <c r="I1948" s="109" t="s">
        <v>12192</v>
      </c>
      <c r="J1948" s="109" t="s">
        <v>2035</v>
      </c>
      <c r="K1948" s="98" t="s">
        <v>12193</v>
      </c>
      <c r="L1948" s="109" t="s">
        <v>12194</v>
      </c>
      <c r="M1948" s="109" t="s">
        <v>12525</v>
      </c>
      <c r="N1948" s="109" t="s">
        <v>32</v>
      </c>
      <c r="O1948" s="109" t="s">
        <v>12651</v>
      </c>
      <c r="P1948" s="109" t="s">
        <v>58</v>
      </c>
      <c r="Q1948" s="109" t="s">
        <v>12652</v>
      </c>
      <c r="R1948" s="109" t="s">
        <v>80</v>
      </c>
      <c r="S1948" s="122" t="s">
        <v>5119</v>
      </c>
      <c r="T1948" s="31"/>
      <c r="U1948" s="109" t="str">
        <f t="shared" si="30"/>
        <v>40352: After expressing suicidal thoughts, drinking heavily for several days, and with numerous weapons in the house, Sanderson's domestic partner was able to reach 911 for help. Police arrived at the rural property and Sanderson became threatening. He faced down six officers with a shotgun, fired the shotgun, and was fatally shot in return. http://www.co.josephine.or.us/News.asp?NewsID=212</v>
      </c>
      <c r="V1948" s="109"/>
      <c r="W1948" s="109">
        <v>2960.1</v>
      </c>
      <c r="X1948" s="109"/>
      <c r="Y1948" s="109"/>
      <c r="Z1948" s="109"/>
      <c r="AA1948" s="109"/>
      <c r="AB1948" s="109"/>
      <c r="AC1948" s="113"/>
      <c r="AD1948" s="29"/>
      <c r="AE1948" s="29"/>
      <c r="AF1948" s="29"/>
      <c r="AG1948" s="65"/>
    </row>
    <row r="1949" spans="1:33" ht="12">
      <c r="A1949" s="30">
        <v>41974</v>
      </c>
      <c r="B1949" s="109" t="s">
        <v>12653</v>
      </c>
      <c r="C1949" s="121">
        <v>23</v>
      </c>
      <c r="D1949" s="109" t="s">
        <v>23</v>
      </c>
      <c r="E1949" s="109" t="s">
        <v>82</v>
      </c>
      <c r="F1949" s="109"/>
      <c r="G1949" s="42">
        <v>38419</v>
      </c>
      <c r="H1949" s="109"/>
      <c r="I1949" s="109" t="s">
        <v>12654</v>
      </c>
      <c r="J1949" s="109" t="s">
        <v>2035</v>
      </c>
      <c r="K1949" s="98" t="s">
        <v>12655</v>
      </c>
      <c r="L1949" s="109" t="s">
        <v>11801</v>
      </c>
      <c r="M1949" s="109" t="s">
        <v>12656</v>
      </c>
      <c r="N1949" s="109" t="s">
        <v>32</v>
      </c>
      <c r="O1949" s="109" t="s">
        <v>12657</v>
      </c>
      <c r="P1949" s="109" t="s">
        <v>58</v>
      </c>
      <c r="Q1949" s="109" t="s">
        <v>12658</v>
      </c>
      <c r="R1949" s="109" t="s">
        <v>80</v>
      </c>
      <c r="S1949" s="122" t="s">
        <v>12436</v>
      </c>
      <c r="T1949" s="31"/>
      <c r="U1949" s="109" t="str">
        <f t="shared" si="30"/>
        <v>38419: Officers responded to a reported assault and break-in, which led to a three-hour standoff with Childress. Childress ended up shot dead although he was armed only with a pair of binoculars. http://www.bendbugle.com/2005/04/sherman-co-officer-involved-shooting-justifiable/</v>
      </c>
      <c r="V1949" s="109"/>
      <c r="W1949" s="109">
        <v>2961.1</v>
      </c>
      <c r="X1949" s="109"/>
      <c r="Y1949" s="109"/>
      <c r="Z1949" s="109"/>
      <c r="AA1949" s="109"/>
      <c r="AB1949" s="109"/>
      <c r="AC1949" s="113"/>
      <c r="AD1949" s="29"/>
      <c r="AE1949" s="29"/>
      <c r="AF1949" s="29"/>
      <c r="AG1949" s="65"/>
    </row>
    <row r="1950" spans="1:33" ht="12">
      <c r="A1950" s="30">
        <v>41960</v>
      </c>
      <c r="B1950" s="109" t="s">
        <v>12659</v>
      </c>
      <c r="C1950" s="121">
        <v>50</v>
      </c>
      <c r="D1950" s="109" t="s">
        <v>23</v>
      </c>
      <c r="E1950" s="109" t="s">
        <v>82</v>
      </c>
      <c r="F1950" s="109"/>
      <c r="G1950" s="42">
        <v>40574</v>
      </c>
      <c r="H1950" s="109" t="s">
        <v>12660</v>
      </c>
      <c r="I1950" s="109" t="s">
        <v>12174</v>
      </c>
      <c r="J1950" s="109" t="s">
        <v>2035</v>
      </c>
      <c r="K1950" s="98" t="s">
        <v>12175</v>
      </c>
      <c r="L1950" s="109" t="s">
        <v>2569</v>
      </c>
      <c r="M1950" s="109" t="s">
        <v>12661</v>
      </c>
      <c r="N1950" s="109" t="s">
        <v>32</v>
      </c>
      <c r="O1950" s="109" t="s">
        <v>12662</v>
      </c>
      <c r="P1950" s="109" t="s">
        <v>58</v>
      </c>
      <c r="Q1950" s="109" t="s">
        <v>12663</v>
      </c>
      <c r="R1950" s="109" t="s">
        <v>80</v>
      </c>
      <c r="S1950" s="122" t="s">
        <v>5119</v>
      </c>
      <c r="T1950" s="31"/>
      <c r="U1950" s="109" t="str">
        <f t="shared" si="30"/>
        <v>40574: McDowell's family members called 911 to report him as suicidal. He was a veteran known in the neighborhood as "Sarge". Responding officers found him in the yard handling a rifle, and shot him to death. http://www.oregonlive.com/gresham/index.ssf/2011/02/man_shot_by_gresham_police_ide.html</v>
      </c>
      <c r="V1950" s="109"/>
      <c r="W1950" s="109">
        <v>2962.1</v>
      </c>
      <c r="X1950" s="109"/>
      <c r="Y1950" s="109"/>
      <c r="Z1950" s="109"/>
      <c r="AA1950" s="109"/>
      <c r="AB1950" s="109"/>
      <c r="AC1950" s="113"/>
      <c r="AD1950" s="29"/>
      <c r="AE1950" s="29"/>
      <c r="AF1950" s="29"/>
      <c r="AG1950" s="65"/>
    </row>
    <row r="1951" spans="1:33" ht="12">
      <c r="A1951" s="30">
        <v>41962</v>
      </c>
      <c r="B1951" s="109" t="s">
        <v>12664</v>
      </c>
      <c r="C1951" s="121">
        <v>22</v>
      </c>
      <c r="D1951" s="109" t="s">
        <v>23</v>
      </c>
      <c r="E1951" s="109" t="s">
        <v>82</v>
      </c>
      <c r="F1951" s="109"/>
      <c r="G1951" s="42">
        <v>39033</v>
      </c>
      <c r="H1951" s="109" t="s">
        <v>12665</v>
      </c>
      <c r="I1951" s="109" t="s">
        <v>12174</v>
      </c>
      <c r="J1951" s="109" t="s">
        <v>2035</v>
      </c>
      <c r="K1951" s="98" t="s">
        <v>12175</v>
      </c>
      <c r="L1951" s="109" t="s">
        <v>2569</v>
      </c>
      <c r="M1951" s="109" t="s">
        <v>12661</v>
      </c>
      <c r="N1951" s="109" t="s">
        <v>314</v>
      </c>
      <c r="O1951" s="109" t="s">
        <v>12666</v>
      </c>
      <c r="P1951" s="109" t="s">
        <v>760</v>
      </c>
      <c r="Q1951" s="109" t="s">
        <v>12667</v>
      </c>
      <c r="R1951" s="109" t="s">
        <v>80</v>
      </c>
      <c r="S1951" s="122" t="s">
        <v>5119</v>
      </c>
      <c r="T1951" s="31"/>
      <c r="U1951" s="109" t="str">
        <f t="shared" si="30"/>
        <v>39033: Grassel died when his minivan was struck by an Acura being chased by police at high speed through Gresham in the early morning hours. http://www.katu.com/news/local/4623661.html</v>
      </c>
      <c r="V1951" s="109"/>
      <c r="W1951" s="109">
        <v>2963.1</v>
      </c>
      <c r="X1951" s="109"/>
      <c r="Y1951" s="109"/>
      <c r="Z1951" s="109"/>
      <c r="AA1951" s="109"/>
      <c r="AB1951" s="109"/>
      <c r="AC1951" s="113"/>
      <c r="AD1951" s="29"/>
      <c r="AE1951" s="29"/>
      <c r="AF1951" s="29"/>
      <c r="AG1951" s="65"/>
    </row>
    <row r="1952" spans="1:33" ht="12">
      <c r="A1952" s="30">
        <v>41960</v>
      </c>
      <c r="B1952" s="109" t="s">
        <v>12668</v>
      </c>
      <c r="C1952" s="121">
        <v>23</v>
      </c>
      <c r="D1952" s="109" t="s">
        <v>23</v>
      </c>
      <c r="E1952" s="109" t="s">
        <v>40</v>
      </c>
      <c r="F1952" s="109" t="s">
        <v>12669</v>
      </c>
      <c r="G1952" s="42">
        <v>40317</v>
      </c>
      <c r="H1952" s="109" t="s">
        <v>12670</v>
      </c>
      <c r="I1952" s="109" t="s">
        <v>11822</v>
      </c>
      <c r="J1952" s="109" t="s">
        <v>2035</v>
      </c>
      <c r="K1952" s="98" t="s">
        <v>11823</v>
      </c>
      <c r="L1952" s="109" t="s">
        <v>5186</v>
      </c>
      <c r="M1952" s="109" t="s">
        <v>6116</v>
      </c>
      <c r="N1952" s="109" t="s">
        <v>32</v>
      </c>
      <c r="O1952" s="109" t="s">
        <v>12671</v>
      </c>
      <c r="P1952" s="109" t="s">
        <v>760</v>
      </c>
      <c r="Q1952" s="109" t="s">
        <v>12672</v>
      </c>
      <c r="R1952" s="109" t="s">
        <v>80</v>
      </c>
      <c r="S1952" s="122" t="s">
        <v>5119</v>
      </c>
      <c r="T1952" s="31"/>
      <c r="U1952" s="109" t="str">
        <f t="shared" si="30"/>
        <v>40317: Alerted by a security guard, county officers responded to a 2:30 a.m. domestic dispute between Meade and his wife. They found Meade with a knife in the apartment hallway threatening officers. They fatally shot him, and found his wife wounded in the rear of the apartment. http://www.oregonlive.com/clackamascounty/index.ssf/2010/05/authorities_say_clackamas_coun.html</v>
      </c>
      <c r="V1952" s="109"/>
      <c r="W1952" s="109">
        <v>2964.1</v>
      </c>
      <c r="X1952" s="109"/>
      <c r="Y1952" s="109"/>
      <c r="Z1952" s="109"/>
      <c r="AA1952" s="109"/>
      <c r="AB1952" s="109"/>
      <c r="AC1952" s="113"/>
      <c r="AD1952" s="29"/>
      <c r="AE1952" s="29"/>
      <c r="AF1952" s="29"/>
      <c r="AG1952" s="65"/>
    </row>
    <row r="1953" spans="1:33" ht="12">
      <c r="A1953" s="30">
        <v>41959</v>
      </c>
      <c r="B1953" s="109" t="s">
        <v>12673</v>
      </c>
      <c r="C1953" s="121">
        <v>55</v>
      </c>
      <c r="D1953" s="109" t="s">
        <v>23</v>
      </c>
      <c r="E1953" s="109" t="s">
        <v>40</v>
      </c>
      <c r="F1953" s="109" t="s">
        <v>12674</v>
      </c>
      <c r="G1953" s="42">
        <v>41274</v>
      </c>
      <c r="H1953" s="109" t="s">
        <v>12675</v>
      </c>
      <c r="I1953" s="109" t="s">
        <v>12676</v>
      </c>
      <c r="J1953" s="109" t="s">
        <v>2035</v>
      </c>
      <c r="K1953" s="98" t="s">
        <v>12677</v>
      </c>
      <c r="L1953" s="109" t="s">
        <v>12678</v>
      </c>
      <c r="M1953" s="109" t="s">
        <v>12679</v>
      </c>
      <c r="N1953" s="109" t="s">
        <v>32</v>
      </c>
      <c r="O1953" s="109" t="s">
        <v>12680</v>
      </c>
      <c r="P1953" s="109" t="s">
        <v>760</v>
      </c>
      <c r="Q1953" s="109" t="s">
        <v>12681</v>
      </c>
      <c r="R1953" s="109" t="s">
        <v>80</v>
      </c>
      <c r="S1953" s="122" t="s">
        <v>5119</v>
      </c>
      <c r="T1953" s="31"/>
      <c r="U1953" s="109" t="str">
        <f t="shared" si="30"/>
        <v>41274: Local police located and followed Shafer after a bank robbery, catching up to him in the parking lot of a liquor store. Shafer produced a semiautomatic weapon, and was fatally shot. http://www.keprtv.com/news/local/Man-killed-after-Hermiston-holdup-identified-185570712.html</v>
      </c>
      <c r="V1953" s="109"/>
      <c r="W1953" s="109">
        <v>2965.1</v>
      </c>
      <c r="X1953" s="109"/>
      <c r="Y1953" s="109"/>
      <c r="Z1953" s="109"/>
      <c r="AA1953" s="109"/>
      <c r="AB1953" s="109"/>
      <c r="AC1953" s="113"/>
      <c r="AD1953" s="29"/>
      <c r="AE1953" s="29"/>
      <c r="AF1953" s="29"/>
      <c r="AG1953" s="65"/>
    </row>
    <row r="1954" spans="1:33" ht="12">
      <c r="A1954" s="30">
        <v>41960</v>
      </c>
      <c r="B1954" s="109" t="s">
        <v>12682</v>
      </c>
      <c r="C1954" s="121">
        <v>51</v>
      </c>
      <c r="D1954" s="109" t="s">
        <v>23</v>
      </c>
      <c r="E1954" s="109" t="s">
        <v>1728</v>
      </c>
      <c r="F1954" s="109"/>
      <c r="G1954" s="42">
        <v>40346</v>
      </c>
      <c r="H1954" s="109" t="s">
        <v>12683</v>
      </c>
      <c r="I1954" s="109" t="s">
        <v>2360</v>
      </c>
      <c r="J1954" s="109" t="s">
        <v>2035</v>
      </c>
      <c r="K1954" s="98" t="s">
        <v>12684</v>
      </c>
      <c r="L1954" s="109" t="s">
        <v>878</v>
      </c>
      <c r="M1954" s="109" t="s">
        <v>12685</v>
      </c>
      <c r="N1954" s="109" t="s">
        <v>32</v>
      </c>
      <c r="O1954" s="109" t="s">
        <v>12686</v>
      </c>
      <c r="P1954" s="109" t="s">
        <v>760</v>
      </c>
      <c r="Q1954" s="109" t="s">
        <v>12687</v>
      </c>
      <c r="R1954" s="109" t="s">
        <v>80</v>
      </c>
      <c r="S1954" s="122" t="s">
        <v>5119</v>
      </c>
      <c r="T1954" s="31"/>
      <c r="U1954" s="109" t="str">
        <f t="shared" si="30"/>
        <v>40346: Police responding to a late-evening 911 call to a closed restaurant found Pabingwit had stabbed his wife and restaurant co-owner. He threatened the officers with a knife and was shot to death. She later died of her wounds. Police described Pabingwit as being "within a complete lunging zone" to describe the threat he posed. http://www.oregonlive.com/hillsboro/index.ssf/2010/06/hillsboro_police_identify_two_dead_from_stabbing_and_officer-involved_shooting.html</v>
      </c>
      <c r="V1954" s="109"/>
      <c r="W1954" s="109">
        <v>2966.1</v>
      </c>
      <c r="X1954" s="109"/>
      <c r="Y1954" s="109"/>
      <c r="Z1954" s="109"/>
      <c r="AA1954" s="109"/>
      <c r="AB1954" s="109"/>
      <c r="AC1954" s="113"/>
      <c r="AD1954" s="29"/>
      <c r="AE1954" s="29"/>
      <c r="AF1954" s="29"/>
      <c r="AG1954" s="65"/>
    </row>
    <row r="1955" spans="1:33" ht="12">
      <c r="A1955" s="30">
        <v>41963</v>
      </c>
      <c r="B1955" s="109" t="s">
        <v>12688</v>
      </c>
      <c r="C1955" s="121">
        <v>28</v>
      </c>
      <c r="D1955" s="109" t="s">
        <v>23</v>
      </c>
      <c r="E1955" s="109" t="s">
        <v>82</v>
      </c>
      <c r="F1955" s="109"/>
      <c r="G1955" s="42">
        <v>40138</v>
      </c>
      <c r="H1955" s="109" t="s">
        <v>12689</v>
      </c>
      <c r="I1955" s="109" t="s">
        <v>2360</v>
      </c>
      <c r="J1955" s="109" t="s">
        <v>2035</v>
      </c>
      <c r="K1955" s="98" t="s">
        <v>12559</v>
      </c>
      <c r="L1955" s="109" t="s">
        <v>878</v>
      </c>
      <c r="M1955" s="109" t="s">
        <v>12685</v>
      </c>
      <c r="N1955" s="109" t="s">
        <v>32</v>
      </c>
      <c r="O1955" s="109" t="s">
        <v>12690</v>
      </c>
      <c r="P1955" s="109" t="s">
        <v>760</v>
      </c>
      <c r="Q1955" s="109" t="s">
        <v>12691</v>
      </c>
      <c r="R1955" s="109" t="s">
        <v>80</v>
      </c>
      <c r="S1955" s="122" t="s">
        <v>5119</v>
      </c>
      <c r="T1955" s="31"/>
      <c r="U1955" s="109" t="str">
        <f t="shared" si="30"/>
        <v>40138: After an apparent road rage incident where Schumacher opened fire on another motorist, killing him with six shots from a handgun, Schumacher fled the scene and was chased by police from multiple jurisdictions. He took his Honda Civic north to Cornelius where he was stopped by a disabling crash into a van. Barefoot and in camo pants, he emerged shooting from handguns in both hands, and was fatally shot. http://tdn.com/news/police-identify-man-in-fatal-shooting-in-oregon/article_537266e3-8617-591f-ad9e-43c448998f72.html</v>
      </c>
      <c r="V1955" s="109"/>
      <c r="W1955" s="109">
        <v>2967.1</v>
      </c>
      <c r="X1955" s="109"/>
      <c r="Y1955" s="109"/>
      <c r="Z1955" s="109"/>
      <c r="AA1955" s="109"/>
      <c r="AB1955" s="109"/>
      <c r="AC1955" s="113"/>
      <c r="AD1955" s="29"/>
      <c r="AE1955" s="29"/>
      <c r="AF1955" s="29"/>
      <c r="AG1955" s="65"/>
    </row>
    <row r="1956" spans="1:33" ht="12">
      <c r="A1956" s="30">
        <v>41963</v>
      </c>
      <c r="B1956" s="109" t="s">
        <v>12692</v>
      </c>
      <c r="C1956" s="121">
        <v>38</v>
      </c>
      <c r="D1956" s="109" t="s">
        <v>23</v>
      </c>
      <c r="E1956" s="109" t="s">
        <v>40</v>
      </c>
      <c r="F1956" s="109" t="s">
        <v>12693</v>
      </c>
      <c r="G1956" s="42">
        <v>37461</v>
      </c>
      <c r="H1956" s="109" t="s">
        <v>12694</v>
      </c>
      <c r="I1956" s="109" t="s">
        <v>2360</v>
      </c>
      <c r="J1956" s="109" t="s">
        <v>2035</v>
      </c>
      <c r="K1956" s="98" t="s">
        <v>12695</v>
      </c>
      <c r="L1956" s="109" t="s">
        <v>878</v>
      </c>
      <c r="M1956" s="109" t="s">
        <v>11485</v>
      </c>
      <c r="N1956" s="109" t="s">
        <v>32</v>
      </c>
      <c r="O1956" s="109" t="s">
        <v>12696</v>
      </c>
      <c r="P1956" s="109" t="s">
        <v>760</v>
      </c>
      <c r="Q1956" s="109" t="s">
        <v>12630</v>
      </c>
      <c r="R1956" s="109" t="s">
        <v>80</v>
      </c>
      <c r="S1956" s="122" t="s">
        <v>12423</v>
      </c>
      <c r="T1956" s="31"/>
      <c r="U1956" s="109" t="str">
        <f t="shared" si="30"/>
        <v>37461: Veteran Flannigan bumped his car with the car of his estranged 17-year-old girlfriend in an apartment parking lot, causing a visit from the local police and a two-hour standoff. He'd had a history of depression and related mental issues. A police sniper shot him from 250 feet away as he "walked swiftly towards" a group of officers, which apparently constituted a sufficient threat. http://webcache.googleusercontent.com/search?q=cache:AoI7JuovmPsJ:www.mentalhealthportland.org/washington-county-police-caused-deaths-2001-2011/+&amp;cd=9&amp;hl=en&amp;ct=clnk&amp;gl=us&amp;client=firefox-a</v>
      </c>
      <c r="V1956" s="109"/>
      <c r="W1956" s="109">
        <v>2968.1</v>
      </c>
      <c r="X1956" s="109"/>
      <c r="Y1956" s="109"/>
      <c r="Z1956" s="109"/>
      <c r="AA1956" s="109"/>
      <c r="AB1956" s="109"/>
      <c r="AC1956" s="113"/>
      <c r="AD1956" s="29"/>
      <c r="AE1956" s="29"/>
      <c r="AF1956" s="29"/>
      <c r="AG1956" s="65"/>
    </row>
    <row r="1957" spans="1:33" ht="12">
      <c r="A1957" s="30">
        <v>41964</v>
      </c>
      <c r="B1957" s="109" t="s">
        <v>12697</v>
      </c>
      <c r="C1957" s="121">
        <v>53</v>
      </c>
      <c r="D1957" s="109" t="s">
        <v>23</v>
      </c>
      <c r="E1957" s="109" t="s">
        <v>1728</v>
      </c>
      <c r="F1957" s="109" t="s">
        <v>12698</v>
      </c>
      <c r="G1957" s="42">
        <v>39218</v>
      </c>
      <c r="H1957" s="109" t="s">
        <v>12699</v>
      </c>
      <c r="I1957" s="109" t="s">
        <v>2360</v>
      </c>
      <c r="J1957" s="109" t="s">
        <v>2035</v>
      </c>
      <c r="K1957" s="98" t="s">
        <v>12684</v>
      </c>
      <c r="L1957" s="109" t="s">
        <v>878</v>
      </c>
      <c r="M1957" s="109" t="s">
        <v>11485</v>
      </c>
      <c r="N1957" s="109" t="s">
        <v>32</v>
      </c>
      <c r="O1957" s="109" t="s">
        <v>12700</v>
      </c>
      <c r="P1957" s="109" t="s">
        <v>760</v>
      </c>
      <c r="Q1957" s="109" t="s">
        <v>12701</v>
      </c>
      <c r="R1957" s="109" t="s">
        <v>100</v>
      </c>
      <c r="S1957" s="122" t="s">
        <v>5119</v>
      </c>
      <c r="T1957" s="31"/>
      <c r="U1957" s="109" t="str">
        <f t="shared" si="30"/>
        <v>39218: Tanovan's son called for medical help because his father showed symptoms of stroke: trouble speaking, disoriented, one side of his body numb, and he had drunk "every bottle of alcohol in the house that day". When the police arrived Tanovan went for his hunting guns and had a standoff with police, firing as many as 20 rounds. A sniper fatally shot him. http://blog.oregonlive.com/washingtoncounty/2007/05/previous_stories_about_the_dea.html</v>
      </c>
      <c r="V1957" s="109"/>
      <c r="W1957" s="109">
        <v>2969.1</v>
      </c>
      <c r="X1957" s="109"/>
      <c r="Y1957" s="109"/>
      <c r="Z1957" s="109"/>
      <c r="AA1957" s="109"/>
      <c r="AB1957" s="109"/>
      <c r="AC1957" s="113"/>
      <c r="AD1957" s="29"/>
      <c r="AE1957" s="29"/>
      <c r="AF1957" s="29"/>
      <c r="AG1957" s="65"/>
    </row>
    <row r="1958" spans="1:33" ht="12">
      <c r="A1958" s="30">
        <v>41966</v>
      </c>
      <c r="B1958" s="109" t="s">
        <v>12702</v>
      </c>
      <c r="C1958" s="121">
        <v>30</v>
      </c>
      <c r="D1958" s="109" t="s">
        <v>23</v>
      </c>
      <c r="E1958" s="109" t="s">
        <v>173</v>
      </c>
      <c r="F1958" s="109"/>
      <c r="G1958" s="42">
        <v>41572</v>
      </c>
      <c r="H1958" s="109" t="s">
        <v>12703</v>
      </c>
      <c r="I1958" s="109" t="s">
        <v>2360</v>
      </c>
      <c r="J1958" s="109" t="s">
        <v>2035</v>
      </c>
      <c r="K1958" s="98" t="s">
        <v>12684</v>
      </c>
      <c r="L1958" s="109" t="s">
        <v>878</v>
      </c>
      <c r="M1958" s="109" t="s">
        <v>12685</v>
      </c>
      <c r="N1958" s="109" t="s">
        <v>32</v>
      </c>
      <c r="O1958" s="109" t="s">
        <v>12704</v>
      </c>
      <c r="P1958" s="109" t="s">
        <v>760</v>
      </c>
      <c r="Q1958" s="109" t="s">
        <v>12705</v>
      </c>
      <c r="R1958" s="109" t="s">
        <v>80</v>
      </c>
      <c r="S1958" s="122" t="s">
        <v>5119</v>
      </c>
      <c r="T1958" s="31"/>
      <c r="U1958" s="109" t="str">
        <f t="shared" si="30"/>
        <v>41572: Torres-Elizondo fired a shot at an officer during a traffic stop. The officer returned six shots, killing him. His criminal record had included a number of drug convictions and outstanding warrants but no violent crimes. http://www.oregonlive.com/hillsboro/index.ssf/2013/10/hillsboro_police_shooting_cour.html</v>
      </c>
      <c r="V1958" s="109"/>
      <c r="W1958" s="109">
        <v>2970.1</v>
      </c>
      <c r="X1958" s="109"/>
      <c r="Y1958" s="109"/>
      <c r="Z1958" s="109"/>
      <c r="AA1958" s="109"/>
      <c r="AB1958" s="109"/>
      <c r="AC1958" s="113"/>
      <c r="AD1958" s="29"/>
      <c r="AE1958" s="29"/>
      <c r="AF1958" s="29"/>
      <c r="AG1958" s="65"/>
    </row>
    <row r="1959" spans="1:33" ht="12">
      <c r="A1959" s="30">
        <v>41961</v>
      </c>
      <c r="B1959" s="109" t="s">
        <v>12706</v>
      </c>
      <c r="C1959" s="121">
        <v>52</v>
      </c>
      <c r="D1959" s="109" t="s">
        <v>23</v>
      </c>
      <c r="E1959" s="109" t="s">
        <v>40</v>
      </c>
      <c r="F1959" s="109" t="s">
        <v>12707</v>
      </c>
      <c r="G1959" s="42">
        <v>41506</v>
      </c>
      <c r="H1959" s="109" t="s">
        <v>12708</v>
      </c>
      <c r="I1959" s="109" t="s">
        <v>12709</v>
      </c>
      <c r="J1959" s="109" t="s">
        <v>2035</v>
      </c>
      <c r="K1959" s="98" t="s">
        <v>12710</v>
      </c>
      <c r="L1959" s="109" t="s">
        <v>12711</v>
      </c>
      <c r="M1959" s="109" t="s">
        <v>12712</v>
      </c>
      <c r="N1959" s="109" t="s">
        <v>32</v>
      </c>
      <c r="O1959" s="109" t="s">
        <v>12713</v>
      </c>
      <c r="P1959" s="109" t="s">
        <v>58</v>
      </c>
      <c r="Q1959" s="109" t="s">
        <v>12714</v>
      </c>
      <c r="R1959" s="109" t="s">
        <v>80</v>
      </c>
      <c r="S1959" s="122" t="s">
        <v>5119</v>
      </c>
      <c r="T1959" s="31"/>
      <c r="U1959" s="109" t="str">
        <f t="shared" si="30"/>
        <v>41506: 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 http://www.mentalhealthportland.org/klamath-falls-police-shooting-that-killed-matthew-borner-52-ruled-justified/</v>
      </c>
      <c r="V1959" s="109"/>
      <c r="W1959" s="109">
        <v>2971.1</v>
      </c>
      <c r="X1959" s="109"/>
      <c r="Y1959" s="109"/>
      <c r="Z1959" s="109"/>
      <c r="AA1959" s="109"/>
      <c r="AB1959" s="109"/>
      <c r="AC1959" s="113"/>
      <c r="AD1959" s="29"/>
      <c r="AE1959" s="29"/>
      <c r="AF1959" s="29"/>
      <c r="AG1959" s="65"/>
    </row>
    <row r="1960" spans="1:33" ht="12">
      <c r="A1960" s="30">
        <v>41964</v>
      </c>
      <c r="B1960" s="109" t="s">
        <v>12715</v>
      </c>
      <c r="C1960" s="121">
        <v>37</v>
      </c>
      <c r="D1960" s="109" t="s">
        <v>23</v>
      </c>
      <c r="E1960" s="109" t="s">
        <v>40</v>
      </c>
      <c r="F1960" s="109" t="s">
        <v>12716</v>
      </c>
      <c r="G1960" s="42">
        <v>41959</v>
      </c>
      <c r="H1960" s="109" t="s">
        <v>12717</v>
      </c>
      <c r="I1960" s="109" t="s">
        <v>12709</v>
      </c>
      <c r="J1960" s="109" t="s">
        <v>2035</v>
      </c>
      <c r="K1960" s="98" t="s">
        <v>12718</v>
      </c>
      <c r="L1960" s="109" t="s">
        <v>12711</v>
      </c>
      <c r="M1960" s="109" t="s">
        <v>12719</v>
      </c>
      <c r="N1960" s="109" t="s">
        <v>32</v>
      </c>
      <c r="O1960" s="109" t="s">
        <v>12720</v>
      </c>
      <c r="P1960" s="109" t="s">
        <v>323</v>
      </c>
      <c r="Q1960" s="109" t="s">
        <v>12721</v>
      </c>
      <c r="R1960" s="109" t="s">
        <v>80</v>
      </c>
      <c r="S1960" s="122" t="s">
        <v>5119</v>
      </c>
      <c r="T1960" s="31"/>
      <c r="U1960" s="109" t="str">
        <f t="shared" si="30"/>
        <v>41959: Miles was shot and killed in the immediate aftermath of his armed robbery of a market and a firefight with police. He had multiple outstanding felony warrants. http://koin.com/2014/11/17/wanted-man-dead-after-robbery-police-chase/</v>
      </c>
      <c r="V1960" s="109"/>
      <c r="W1960" s="109">
        <v>2972.1</v>
      </c>
      <c r="X1960" s="109"/>
      <c r="Y1960" s="109"/>
      <c r="Z1960" s="109"/>
      <c r="AA1960" s="109"/>
      <c r="AB1960" s="109"/>
      <c r="AC1960" s="113"/>
      <c r="AD1960" s="29"/>
      <c r="AE1960" s="29"/>
      <c r="AF1960" s="29"/>
      <c r="AG1960" s="65"/>
    </row>
    <row r="1961" spans="1:33" ht="12">
      <c r="A1961" s="30">
        <v>41962</v>
      </c>
      <c r="B1961" s="109" t="s">
        <v>12722</v>
      </c>
      <c r="C1961" s="121">
        <v>35</v>
      </c>
      <c r="D1961" s="109" t="s">
        <v>23</v>
      </c>
      <c r="E1961" s="109" t="s">
        <v>82</v>
      </c>
      <c r="F1961" s="109"/>
      <c r="G1961" s="42">
        <v>38975</v>
      </c>
      <c r="H1961" s="109" t="s">
        <v>12723</v>
      </c>
      <c r="I1961" s="109" t="s">
        <v>12724</v>
      </c>
      <c r="J1961" s="109" t="s">
        <v>2035</v>
      </c>
      <c r="K1961" s="98" t="s">
        <v>12725</v>
      </c>
      <c r="L1961" s="109" t="s">
        <v>7151</v>
      </c>
      <c r="M1961" s="109" t="s">
        <v>12726</v>
      </c>
      <c r="N1961" s="109" t="s">
        <v>32</v>
      </c>
      <c r="O1961" s="109" t="s">
        <v>12727</v>
      </c>
      <c r="P1961" s="109" t="s">
        <v>760</v>
      </c>
      <c r="Q1961" s="109" t="s">
        <v>12728</v>
      </c>
      <c r="R1961" s="109" t="s">
        <v>80</v>
      </c>
      <c r="S1961" s="122" t="s">
        <v>5119</v>
      </c>
      <c r="T1961" s="31"/>
      <c r="U1961" s="109" t="str">
        <f t="shared" si="30"/>
        <v>38975: County police and state troopers responding to a domestic disturbance call found Linville with a knife. According to police Linville attacked the officers with the knife, and he was fatally shot. http://www.bendweekly.com/Local-News/894.html</v>
      </c>
      <c r="V1961" s="109"/>
      <c r="W1961" s="109">
        <v>2973.1</v>
      </c>
      <c r="X1961" s="109"/>
      <c r="Y1961" s="109"/>
      <c r="Z1961" s="109"/>
      <c r="AA1961" s="109"/>
      <c r="AB1961" s="109"/>
      <c r="AC1961" s="113"/>
      <c r="AD1961" s="29"/>
      <c r="AE1961" s="29"/>
      <c r="AF1961" s="29"/>
      <c r="AG1961" s="65"/>
    </row>
    <row r="1962" spans="1:33" ht="12">
      <c r="A1962" s="30">
        <v>41963</v>
      </c>
      <c r="B1962" s="109" t="s">
        <v>12729</v>
      </c>
      <c r="C1962" s="121">
        <v>24</v>
      </c>
      <c r="D1962" s="109" t="s">
        <v>23</v>
      </c>
      <c r="E1962" s="109" t="s">
        <v>40</v>
      </c>
      <c r="F1962" s="109"/>
      <c r="G1962" s="42">
        <v>36898</v>
      </c>
      <c r="H1962" s="109"/>
      <c r="I1962" s="109" t="s">
        <v>12730</v>
      </c>
      <c r="J1962" s="109" t="s">
        <v>2035</v>
      </c>
      <c r="K1962" s="98" t="s">
        <v>12731</v>
      </c>
      <c r="L1962" s="109" t="s">
        <v>5186</v>
      </c>
      <c r="M1962" s="109" t="s">
        <v>12732</v>
      </c>
      <c r="N1962" s="109" t="s">
        <v>32</v>
      </c>
      <c r="O1962" s="109" t="s">
        <v>12733</v>
      </c>
      <c r="P1962" s="109" t="s">
        <v>760</v>
      </c>
      <c r="Q1962" s="109" t="s">
        <v>12734</v>
      </c>
      <c r="R1962" s="109" t="s">
        <v>80</v>
      </c>
      <c r="S1962" s="122" t="s">
        <v>12436</v>
      </c>
      <c r="T1962" s="31"/>
      <c r="U1962" s="109" t="str">
        <f t="shared" si="30"/>
        <v>36898: Bosian immigrant Rados dialed 911 in the early morning hours but hung up. He'd recently lost his job. Then again in the afternoon he dialed 911 and hung up. When police arrived Rados charged them with a knife and was fatally shot. Reporting pointed out that the state medical examiner ruled his death a suicide, with cause of death three gunshots to the chest. Furthermore the officer would be exonerated for the shooting but could theoretically be charged with felony 2nd degree manslaughter for assisting a suicide. (This entry based on a single online source.) http://www.portlandcopwatch.org/PPR23/suicidebycop23.HTML</v>
      </c>
      <c r="V1962" s="109"/>
      <c r="W1962" s="109">
        <v>2974.1</v>
      </c>
      <c r="X1962" s="109"/>
      <c r="Y1962" s="109"/>
      <c r="Z1962" s="109"/>
      <c r="AA1962" s="109"/>
      <c r="AB1962" s="109"/>
      <c r="AC1962" s="113"/>
      <c r="AD1962" s="29"/>
      <c r="AE1962" s="29"/>
      <c r="AF1962" s="29"/>
      <c r="AG1962" s="65"/>
    </row>
    <row r="1963" spans="1:33" ht="12">
      <c r="A1963" s="30">
        <v>41963</v>
      </c>
      <c r="B1963" s="109" t="s">
        <v>12735</v>
      </c>
      <c r="C1963" s="121">
        <v>44</v>
      </c>
      <c r="D1963" s="109" t="s">
        <v>23</v>
      </c>
      <c r="E1963" s="109" t="s">
        <v>82</v>
      </c>
      <c r="F1963" s="109"/>
      <c r="G1963" s="42">
        <v>41663</v>
      </c>
      <c r="H1963" s="109" t="s">
        <v>12736</v>
      </c>
      <c r="I1963" s="109" t="s">
        <v>12737</v>
      </c>
      <c r="J1963" s="109" t="s">
        <v>2035</v>
      </c>
      <c r="K1963" s="98" t="s">
        <v>12738</v>
      </c>
      <c r="L1963" s="109" t="s">
        <v>4984</v>
      </c>
      <c r="M1963" s="109" t="s">
        <v>4935</v>
      </c>
      <c r="N1963" s="109" t="s">
        <v>1818</v>
      </c>
      <c r="O1963" s="109" t="s">
        <v>12739</v>
      </c>
      <c r="P1963" s="109" t="s">
        <v>760</v>
      </c>
      <c r="Q1963" s="109" t="s">
        <v>12740</v>
      </c>
      <c r="R1963" s="109" t="s">
        <v>219</v>
      </c>
      <c r="S1963" s="122" t="s">
        <v>5119</v>
      </c>
      <c r="T1963" s="31"/>
      <c r="U1963" s="109" t="str">
        <f t="shared" si="30"/>
        <v>41663: Police found Turnbull in a grocery store parking lot with a knife and a meth pipe. As officers walked him towards jail, he collapsed, and was pronounced dead within half-an-hour. http://www.kgw.com/story/local/2014/10/27/12603606/</v>
      </c>
      <c r="V1963" s="109"/>
      <c r="W1963" s="109">
        <v>2975.1</v>
      </c>
      <c r="X1963" s="109"/>
      <c r="Y1963" s="109"/>
      <c r="Z1963" s="109"/>
      <c r="AA1963" s="109"/>
      <c r="AB1963" s="109"/>
      <c r="AC1963" s="113"/>
      <c r="AD1963" s="29"/>
      <c r="AE1963" s="29"/>
      <c r="AF1963" s="29"/>
      <c r="AG1963" s="65"/>
    </row>
    <row r="1964" spans="1:33" ht="12">
      <c r="A1964" s="30">
        <v>41962</v>
      </c>
      <c r="B1964" s="109" t="s">
        <v>12741</v>
      </c>
      <c r="C1964" s="121">
        <v>30</v>
      </c>
      <c r="D1964" s="109" t="s">
        <v>91</v>
      </c>
      <c r="E1964" s="109" t="s">
        <v>40</v>
      </c>
      <c r="F1964" s="109" t="s">
        <v>12742</v>
      </c>
      <c r="G1964" s="42">
        <v>41642</v>
      </c>
      <c r="H1964" s="109" t="s">
        <v>12743</v>
      </c>
      <c r="I1964" s="109" t="s">
        <v>12744</v>
      </c>
      <c r="J1964" s="109" t="s">
        <v>2035</v>
      </c>
      <c r="K1964" s="98" t="s">
        <v>12745</v>
      </c>
      <c r="L1964" s="109" t="s">
        <v>1003</v>
      </c>
      <c r="M1964" s="109" t="s">
        <v>4935</v>
      </c>
      <c r="N1964" s="109" t="s">
        <v>32</v>
      </c>
      <c r="O1964" s="109" t="s">
        <v>12746</v>
      </c>
      <c r="P1964" s="109" t="s">
        <v>949</v>
      </c>
      <c r="Q1964" s="109" t="s">
        <v>12747</v>
      </c>
      <c r="R1964" s="109" t="s">
        <v>80</v>
      </c>
      <c r="S1964" s="122" t="s">
        <v>5119</v>
      </c>
      <c r="T1964" s="31"/>
      <c r="U1964" s="109"/>
      <c r="V1964" s="109"/>
      <c r="W1964" s="109">
        <v>2976.1</v>
      </c>
      <c r="X1964" s="109"/>
      <c r="Y1964" s="109"/>
      <c r="Z1964" s="109"/>
      <c r="AA1964" s="109"/>
      <c r="AB1964" s="109"/>
      <c r="AC1964" s="113"/>
      <c r="AD1964" s="29"/>
      <c r="AE1964" s="29"/>
      <c r="AF1964" s="29"/>
      <c r="AG1964" s="65"/>
    </row>
    <row r="1965" spans="1:33" ht="12">
      <c r="A1965" s="30">
        <v>41966</v>
      </c>
      <c r="B1965" s="109" t="s">
        <v>12748</v>
      </c>
      <c r="C1965" s="121">
        <v>33</v>
      </c>
      <c r="D1965" s="109" t="s">
        <v>23</v>
      </c>
      <c r="E1965" s="109" t="s">
        <v>173</v>
      </c>
      <c r="F1965" s="109"/>
      <c r="G1965" s="42">
        <v>41958</v>
      </c>
      <c r="H1965" s="109" t="s">
        <v>12749</v>
      </c>
      <c r="I1965" s="109" t="s">
        <v>12750</v>
      </c>
      <c r="J1965" s="109" t="s">
        <v>2035</v>
      </c>
      <c r="K1965" s="98" t="s">
        <v>12751</v>
      </c>
      <c r="L1965" s="109" t="s">
        <v>12752</v>
      </c>
      <c r="M1965" s="109" t="s">
        <v>12753</v>
      </c>
      <c r="N1965" s="109" t="s">
        <v>32</v>
      </c>
      <c r="O1965" s="109" t="s">
        <v>12754</v>
      </c>
      <c r="P1965" s="109" t="s">
        <v>323</v>
      </c>
      <c r="Q1965" s="109" t="s">
        <v>12755</v>
      </c>
      <c r="R1965" s="109" t="s">
        <v>80</v>
      </c>
      <c r="S1965" s="122" t="s">
        <v>5119</v>
      </c>
      <c r="T1965" s="31"/>
      <c r="U1965" s="109" t="str">
        <f t="shared" ref="U1965:U2028" si="31">CONCATENATE(G1965, ": ", O1965, " ", Q1965)</f>
        <v>41958: 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 http://www.oregonlive.com/pacific-northwest-news/index.ssf/2014/11/yamhill_county_investigators_c.html#incart_m-rpt-1</v>
      </c>
      <c r="V1965" s="109"/>
      <c r="W1965" s="109">
        <v>2977.1</v>
      </c>
      <c r="X1965" s="109"/>
      <c r="Y1965" s="109"/>
      <c r="Z1965" s="109"/>
      <c r="AA1965" s="109"/>
      <c r="AB1965" s="109"/>
      <c r="AC1965" s="113"/>
      <c r="AD1965" s="29"/>
      <c r="AE1965" s="29"/>
      <c r="AF1965" s="29"/>
      <c r="AG1965" s="65"/>
    </row>
    <row r="1966" spans="1:33" ht="12">
      <c r="A1966" s="30">
        <v>41955</v>
      </c>
      <c r="B1966" s="109" t="s">
        <v>12756</v>
      </c>
      <c r="C1966" s="121">
        <v>18</v>
      </c>
      <c r="D1966" s="109" t="s">
        <v>23</v>
      </c>
      <c r="E1966" s="109" t="s">
        <v>173</v>
      </c>
      <c r="F1966" s="109" t="s">
        <v>12757</v>
      </c>
      <c r="G1966" s="42">
        <v>40930</v>
      </c>
      <c r="H1966" s="109" t="s">
        <v>12758</v>
      </c>
      <c r="I1966" s="109" t="s">
        <v>11680</v>
      </c>
      <c r="J1966" s="109" t="s">
        <v>2035</v>
      </c>
      <c r="K1966" s="98" t="s">
        <v>11681</v>
      </c>
      <c r="L1966" s="109" t="s">
        <v>165</v>
      </c>
      <c r="M1966" s="109" t="s">
        <v>12759</v>
      </c>
      <c r="N1966" s="109" t="s">
        <v>32</v>
      </c>
      <c r="O1966" s="109" t="s">
        <v>12760</v>
      </c>
      <c r="P1966" s="109" t="s">
        <v>58</v>
      </c>
      <c r="Q1966" s="109" t="s">
        <v>12761</v>
      </c>
      <c r="R1966" s="109" t="s">
        <v>80</v>
      </c>
      <c r="S1966" s="122" t="s">
        <v>5119</v>
      </c>
      <c r="T1966" s="31"/>
      <c r="U1966" s="109" t="str">
        <f t="shared" si="31"/>
        <v>40930: A 911 call from his family brought police to the house of Ruiz's parents. He was highly agitated and destructive, and met the police with knife in hand, forcing an officer to stumble. He was shot to death. He'd been wearing a bullet-resistant vest and was carrying three knives. http://www.mailtribune.com/article/20120124/News/201240308</v>
      </c>
      <c r="V1966" s="109"/>
      <c r="W1966" s="109">
        <v>2978.1</v>
      </c>
      <c r="X1966" s="109"/>
      <c r="Y1966" s="109"/>
      <c r="Z1966" s="109"/>
      <c r="AA1966" s="109"/>
      <c r="AB1966" s="109"/>
      <c r="AC1966" s="113"/>
      <c r="AD1966" s="29"/>
      <c r="AE1966" s="29"/>
      <c r="AF1966" s="29"/>
      <c r="AG1966" s="65"/>
    </row>
    <row r="1967" spans="1:33" ht="12">
      <c r="A1967" s="30">
        <v>41961</v>
      </c>
      <c r="B1967" s="109" t="s">
        <v>12762</v>
      </c>
      <c r="C1967" s="121">
        <v>42</v>
      </c>
      <c r="D1967" s="109" t="s">
        <v>23</v>
      </c>
      <c r="E1967" s="109" t="s">
        <v>40</v>
      </c>
      <c r="F1967" s="109" t="s">
        <v>12763</v>
      </c>
      <c r="G1967" s="42">
        <v>41149</v>
      </c>
      <c r="H1967" s="109" t="s">
        <v>12764</v>
      </c>
      <c r="I1967" s="109" t="s">
        <v>11680</v>
      </c>
      <c r="J1967" s="109" t="s">
        <v>2035</v>
      </c>
      <c r="K1967" s="98" t="s">
        <v>12765</v>
      </c>
      <c r="L1967" s="109" t="s">
        <v>165</v>
      </c>
      <c r="M1967" s="109" t="s">
        <v>4935</v>
      </c>
      <c r="N1967" s="109" t="s">
        <v>1818</v>
      </c>
      <c r="O1967" s="109" t="s">
        <v>12766</v>
      </c>
      <c r="P1967" s="109" t="s">
        <v>760</v>
      </c>
      <c r="Q1967" s="109" t="s">
        <v>12767</v>
      </c>
      <c r="R1967" s="109" t="s">
        <v>80</v>
      </c>
      <c r="S1967" s="122" t="s">
        <v>5119</v>
      </c>
      <c r="T1967" s="31"/>
      <c r="U1967" s="109" t="str">
        <f t="shared" si="31"/>
        <v>41149: When an Oregon state trooper pulled Vavrosky over in a DUI activity, Vavrosky bolted from his car, crossed the I-5 viaduct and ran towards Biddle Road. Officers pursuing on foot attempted to Tase him, but missed, they said. Discovered in the bushes of a bike path he was arrested, collapsed, and died shortly after. An autopsy mysteriously showed "no apparent cause of death." http://www.kdrv.com/vavroskys-friends-reflect-on-their-loss/</v>
      </c>
      <c r="V1967" s="109"/>
      <c r="W1967" s="109">
        <v>2979.1</v>
      </c>
      <c r="X1967" s="109"/>
      <c r="Y1967" s="109"/>
      <c r="Z1967" s="109"/>
      <c r="AA1967" s="109"/>
      <c r="AB1967" s="109"/>
      <c r="AC1967" s="113"/>
      <c r="AD1967" s="29"/>
      <c r="AE1967" s="29"/>
      <c r="AF1967" s="29"/>
      <c r="AG1967" s="65"/>
    </row>
    <row r="1968" spans="1:33" ht="12">
      <c r="A1968" s="30">
        <v>41974</v>
      </c>
      <c r="B1968" s="109" t="s">
        <v>12768</v>
      </c>
      <c r="C1968" s="121">
        <v>35</v>
      </c>
      <c r="D1968" s="109" t="s">
        <v>23</v>
      </c>
      <c r="E1968" s="109" t="s">
        <v>82</v>
      </c>
      <c r="F1968" s="109"/>
      <c r="G1968" s="42">
        <v>38483</v>
      </c>
      <c r="H1968" s="109" t="s">
        <v>12769</v>
      </c>
      <c r="I1968" s="109" t="s">
        <v>11680</v>
      </c>
      <c r="J1968" s="109" t="s">
        <v>2035</v>
      </c>
      <c r="K1968" s="98" t="s">
        <v>12765</v>
      </c>
      <c r="L1968" s="109" t="s">
        <v>165</v>
      </c>
      <c r="M1968" s="109" t="s">
        <v>12759</v>
      </c>
      <c r="N1968" s="109" t="s">
        <v>32</v>
      </c>
      <c r="O1968" s="109" t="s">
        <v>12770</v>
      </c>
      <c r="P1968" s="109" t="s">
        <v>760</v>
      </c>
      <c r="Q1968" s="109" t="s">
        <v>12771</v>
      </c>
      <c r="R1968" s="109" t="s">
        <v>80</v>
      </c>
      <c r="S1968" s="122" t="s">
        <v>12436</v>
      </c>
      <c r="T1968" s="31"/>
      <c r="U1968" s="109" t="str">
        <f t="shared" si="31"/>
        <v>38483: Vega's niece, her husband and their 14-month-old son had had to retreat to the second story of their house as Vega raged below on the ground floor, she reported to police on a 911 call. When police arrived in mid-morning Vega would not relinquish his loaded rifle or obey police commands. He was shot to death and died at the scene. http://www.dailytidings.com/article/20050512/News/305129997</v>
      </c>
      <c r="V1968" s="109"/>
      <c r="W1968" s="109">
        <v>2980.1</v>
      </c>
      <c r="X1968" s="109"/>
      <c r="Y1968" s="109"/>
      <c r="Z1968" s="109"/>
      <c r="AA1968" s="109"/>
      <c r="AB1968" s="109"/>
      <c r="AC1968" s="113"/>
      <c r="AD1968" s="29"/>
      <c r="AE1968" s="29"/>
      <c r="AF1968" s="29"/>
      <c r="AG1968" s="65"/>
    </row>
    <row r="1969" spans="1:33" ht="12">
      <c r="A1969" s="30">
        <v>41959</v>
      </c>
      <c r="B1969" s="109" t="s">
        <v>12772</v>
      </c>
      <c r="C1969" s="121">
        <v>38</v>
      </c>
      <c r="D1969" s="109" t="s">
        <v>23</v>
      </c>
      <c r="E1969" s="109" t="s">
        <v>40</v>
      </c>
      <c r="F1969" s="109" t="s">
        <v>12773</v>
      </c>
      <c r="G1969" s="42">
        <v>41802</v>
      </c>
      <c r="H1969" s="109" t="s">
        <v>12774</v>
      </c>
      <c r="I1969" s="109" t="s">
        <v>12775</v>
      </c>
      <c r="J1969" s="109" t="s">
        <v>2035</v>
      </c>
      <c r="K1969" s="98" t="s">
        <v>12776</v>
      </c>
      <c r="L1969" s="109" t="s">
        <v>5186</v>
      </c>
      <c r="M1969" s="109" t="s">
        <v>12777</v>
      </c>
      <c r="N1969" s="109" t="s">
        <v>32</v>
      </c>
      <c r="O1969" s="109" t="s">
        <v>12778</v>
      </c>
      <c r="P1969" s="109" t="s">
        <v>760</v>
      </c>
      <c r="Q1969" s="109" t="s">
        <v>12779</v>
      </c>
      <c r="R1969" s="109" t="s">
        <v>80</v>
      </c>
      <c r="S1969" s="122" t="s">
        <v>5119</v>
      </c>
      <c r="T1969" s="31"/>
      <c r="U1969" s="109" t="str">
        <f t="shared" si="31"/>
        <v>41802: With outstanding warrants, Utley fled a traffic stop and was chased for about a mile, then forcibly stopped by local police with a PIT maneuver. Utley tried to ram a cruiser with his vehicle and was fatally shot. http://koin.com/2014/06/12/man-killed-during-traffic-stop-tried-to-flee-arrest/</v>
      </c>
      <c r="V1969" s="109"/>
      <c r="W1969" s="109">
        <v>2981.1</v>
      </c>
      <c r="X1969" s="109"/>
      <c r="Y1969" s="109"/>
      <c r="Z1969" s="109"/>
      <c r="AA1969" s="109"/>
      <c r="AB1969" s="109"/>
      <c r="AC1969" s="113"/>
      <c r="AD1969" s="29"/>
      <c r="AE1969" s="29"/>
      <c r="AF1969" s="29"/>
      <c r="AG1969" s="65"/>
    </row>
    <row r="1970" spans="1:33" ht="12">
      <c r="A1970" s="30">
        <v>41966</v>
      </c>
      <c r="B1970" s="109" t="s">
        <v>12780</v>
      </c>
      <c r="C1970" s="121">
        <v>38</v>
      </c>
      <c r="D1970" s="109" t="s">
        <v>23</v>
      </c>
      <c r="E1970" s="109" t="s">
        <v>82</v>
      </c>
      <c r="F1970" s="109"/>
      <c r="G1970" s="42">
        <v>39924</v>
      </c>
      <c r="H1970" s="109" t="s">
        <v>12781</v>
      </c>
      <c r="I1970" s="109" t="s">
        <v>12775</v>
      </c>
      <c r="J1970" s="109" t="s">
        <v>2035</v>
      </c>
      <c r="K1970" s="98" t="s">
        <v>12776</v>
      </c>
      <c r="L1970" s="109" t="s">
        <v>5186</v>
      </c>
      <c r="M1970" s="109" t="s">
        <v>6116</v>
      </c>
      <c r="N1970" s="109" t="s">
        <v>32</v>
      </c>
      <c r="O1970" s="109" t="s">
        <v>12782</v>
      </c>
      <c r="P1970" s="109" t="s">
        <v>760</v>
      </c>
      <c r="Q1970" s="109" t="s">
        <v>12783</v>
      </c>
      <c r="R1970" s="109" t="s">
        <v>219</v>
      </c>
      <c r="S1970" s="122" t="s">
        <v>5119</v>
      </c>
      <c r="T1970" s="31"/>
      <c r="U1970" s="109" t="str">
        <f t="shared" si="31"/>
        <v>39924: Snell took three of his neighbors hostage -- a single mother and her two young sons -- and forced the woman to call around to medical providers in search of his pain medication. County officers had been alerted by clinics that Snell had called before the incident. With seven SWAT members on site only a single shot was fired, but several of them wrestled Snell to the ground after he was fatally wounded. http://www.oregonlive.com/clackamascounty/index.ssf/2009/04/clackamas_deputies_shoot_armed.html</v>
      </c>
      <c r="V1970" s="109"/>
      <c r="W1970" s="109">
        <v>2982.1</v>
      </c>
      <c r="X1970" s="109"/>
      <c r="Y1970" s="109"/>
      <c r="Z1970" s="109"/>
      <c r="AA1970" s="109"/>
      <c r="AB1970" s="109"/>
      <c r="AC1970" s="113"/>
      <c r="AD1970" s="29"/>
      <c r="AE1970" s="29"/>
      <c r="AF1970" s="29"/>
      <c r="AG1970" s="65"/>
    </row>
    <row r="1971" spans="1:33" ht="12">
      <c r="A1971" s="30">
        <v>41974</v>
      </c>
      <c r="B1971" s="109" t="s">
        <v>12784</v>
      </c>
      <c r="C1971" s="121">
        <v>22</v>
      </c>
      <c r="D1971" s="109" t="s">
        <v>23</v>
      </c>
      <c r="E1971" s="109" t="s">
        <v>40</v>
      </c>
      <c r="F1971" s="109" t="s">
        <v>12785</v>
      </c>
      <c r="G1971" s="42">
        <v>39966</v>
      </c>
      <c r="H1971" s="109" t="s">
        <v>12786</v>
      </c>
      <c r="I1971" s="109" t="s">
        <v>12775</v>
      </c>
      <c r="J1971" s="109" t="s">
        <v>2035</v>
      </c>
      <c r="K1971" s="98" t="s">
        <v>12776</v>
      </c>
      <c r="L1971" s="109" t="s">
        <v>5186</v>
      </c>
      <c r="M1971" s="109" t="s">
        <v>12777</v>
      </c>
      <c r="N1971" s="109" t="s">
        <v>32</v>
      </c>
      <c r="O1971" s="109" t="s">
        <v>12787</v>
      </c>
      <c r="P1971" s="109" t="s">
        <v>58</v>
      </c>
      <c r="Q1971" s="109" t="s">
        <v>12788</v>
      </c>
      <c r="R1971" s="109" t="s">
        <v>100</v>
      </c>
      <c r="S1971" s="122" t="s">
        <v>5119</v>
      </c>
      <c r="T1971" s="31"/>
      <c r="U1971" s="109" t="str">
        <f t="shared" si="31"/>
        <v>39966: The state medical examiner ruled that Weatherford had precipitated his own fatal encounter with local police. He'd cut his own wrists with a knife, was not stopped by a less-lethal "sponge" round, and continued to advance on officers until he was shot. The previous day he'd suicidally crashed his car into a tree. http://www.oregonlive.com/clackamascounty/index.ssf/2009/06/milwaukie_man_attempted_suicid.html</v>
      </c>
      <c r="V1971" s="109"/>
      <c r="W1971" s="109">
        <v>2983.1</v>
      </c>
      <c r="X1971" s="109"/>
      <c r="Y1971" s="109"/>
      <c r="Z1971" s="109"/>
      <c r="AA1971" s="109"/>
      <c r="AB1971" s="109"/>
      <c r="AC1971" s="113"/>
      <c r="AD1971" s="29"/>
      <c r="AE1971" s="29"/>
      <c r="AF1971" s="29"/>
      <c r="AG1971" s="65"/>
    </row>
    <row r="1972" spans="1:33" ht="12">
      <c r="A1972" s="30">
        <v>41974</v>
      </c>
      <c r="B1972" s="109" t="s">
        <v>12789</v>
      </c>
      <c r="C1972" s="121">
        <v>36</v>
      </c>
      <c r="D1972" s="109" t="s">
        <v>23</v>
      </c>
      <c r="E1972" s="109" t="s">
        <v>82</v>
      </c>
      <c r="F1972" s="109"/>
      <c r="G1972" s="42">
        <v>41827</v>
      </c>
      <c r="H1972" s="109" t="s">
        <v>12790</v>
      </c>
      <c r="I1972" s="109" t="s">
        <v>12791</v>
      </c>
      <c r="J1972" s="109" t="s">
        <v>2035</v>
      </c>
      <c r="K1972" s="98" t="s">
        <v>12792</v>
      </c>
      <c r="L1972" s="109" t="s">
        <v>5186</v>
      </c>
      <c r="M1972" s="109" t="s">
        <v>6116</v>
      </c>
      <c r="N1972" s="109" t="s">
        <v>32</v>
      </c>
      <c r="O1972" s="109" t="s">
        <v>12793</v>
      </c>
      <c r="P1972" s="109" t="s">
        <v>760</v>
      </c>
      <c r="Q1972" s="109" t="s">
        <v>12794</v>
      </c>
      <c r="R1972" s="109" t="s">
        <v>80</v>
      </c>
      <c r="S1972" s="122" t="s">
        <v>5119</v>
      </c>
      <c r="T1972" s="31"/>
      <c r="U1972" s="109" t="str">
        <f t="shared" si="31"/>
        <v>41827: County SWAT members fatally shot Griffin after a three-hour standoff. It began as a domestic disturbance call, and ended when Griffin finally emerged from his front door flourishing multiple weapons. http://www.oregonlive.com/clackamascounty/index.ssf/2014/07/clackamas_swat_deputies_identi.html</v>
      </c>
      <c r="V1972" s="109"/>
      <c r="W1972" s="109">
        <v>2984.1</v>
      </c>
      <c r="X1972" s="109"/>
      <c r="Y1972" s="109"/>
      <c r="Z1972" s="109"/>
      <c r="AA1972" s="109"/>
      <c r="AB1972" s="109"/>
      <c r="AC1972" s="113"/>
      <c r="AD1972" s="29"/>
      <c r="AE1972" s="29"/>
      <c r="AF1972" s="29"/>
      <c r="AG1972" s="65"/>
    </row>
    <row r="1973" spans="1:33" ht="12">
      <c r="A1973" s="30">
        <v>41959</v>
      </c>
      <c r="B1973" s="109" t="s">
        <v>12795</v>
      </c>
      <c r="C1973" s="121">
        <v>58</v>
      </c>
      <c r="D1973" s="109" t="s">
        <v>23</v>
      </c>
      <c r="E1973" s="109" t="s">
        <v>82</v>
      </c>
      <c r="F1973" s="109"/>
      <c r="G1973" s="42">
        <v>40828</v>
      </c>
      <c r="H1973" s="109" t="s">
        <v>12796</v>
      </c>
      <c r="I1973" s="109" t="s">
        <v>12797</v>
      </c>
      <c r="J1973" s="109" t="s">
        <v>2035</v>
      </c>
      <c r="K1973" s="98" t="s">
        <v>12798</v>
      </c>
      <c r="L1973" s="109" t="s">
        <v>3821</v>
      </c>
      <c r="M1973" s="109" t="s">
        <v>12799</v>
      </c>
      <c r="N1973" s="109" t="s">
        <v>32</v>
      </c>
      <c r="O1973" s="109" t="s">
        <v>12800</v>
      </c>
      <c r="P1973" s="109" t="s">
        <v>58</v>
      </c>
      <c r="Q1973" s="109" t="s">
        <v>12801</v>
      </c>
      <c r="R1973" s="109" t="s">
        <v>80</v>
      </c>
      <c r="S1973" s="122" t="s">
        <v>5119</v>
      </c>
      <c r="T1973" s="31"/>
      <c r="U1973" s="109" t="str">
        <f t="shared" si="31"/>
        <v>40828: Bocock shot and wounded another man in the parking lot of a realty company mid-morning. Responding local officers encountered Bocock, still armed, and fatally shot him. http://www.kpic.com/news/local/131792633.html</v>
      </c>
      <c r="V1973" s="109"/>
      <c r="W1973" s="109">
        <v>2985.1</v>
      </c>
      <c r="X1973" s="109"/>
      <c r="Y1973" s="109"/>
      <c r="Z1973" s="109"/>
      <c r="AA1973" s="109"/>
      <c r="AB1973" s="109"/>
      <c r="AC1973" s="113"/>
      <c r="AD1973" s="29"/>
      <c r="AE1973" s="29"/>
      <c r="AF1973" s="29"/>
      <c r="AG1973" s="65"/>
    </row>
    <row r="1974" spans="1:33" ht="12">
      <c r="A1974" s="30">
        <v>41960</v>
      </c>
      <c r="B1974" s="109" t="s">
        <v>12802</v>
      </c>
      <c r="C1974" s="121">
        <v>38</v>
      </c>
      <c r="D1974" s="109" t="s">
        <v>23</v>
      </c>
      <c r="E1974" s="109" t="s">
        <v>40</v>
      </c>
      <c r="F1974" s="109" t="s">
        <v>12803</v>
      </c>
      <c r="G1974" s="42">
        <v>39625</v>
      </c>
      <c r="H1974" s="109" t="s">
        <v>12804</v>
      </c>
      <c r="I1974" s="109" t="s">
        <v>12805</v>
      </c>
      <c r="J1974" s="109" t="s">
        <v>2035</v>
      </c>
      <c r="K1974" s="98" t="s">
        <v>12806</v>
      </c>
      <c r="L1974" s="109" t="s">
        <v>12678</v>
      </c>
      <c r="M1974" s="109" t="s">
        <v>12807</v>
      </c>
      <c r="N1974" s="109" t="s">
        <v>32</v>
      </c>
      <c r="O1974" s="109" t="s">
        <v>12808</v>
      </c>
      <c r="P1974" s="109" t="s">
        <v>58</v>
      </c>
      <c r="Q1974" s="109" t="s">
        <v>12809</v>
      </c>
      <c r="R1974" s="109" t="s">
        <v>80</v>
      </c>
      <c r="S1974" s="122" t="s">
        <v>5119</v>
      </c>
      <c r="T1974" s="31"/>
      <c r="U1974" s="109" t="str">
        <f t="shared" si="31"/>
        <v>39625: Law enforcement from Schreiner's home county called Pendleton police to warn them that he was headed their way, armed, in a stolen car, with a prison record, and potentially suicidal. Officers intercepted him in front of a downtown spa storefront. After an extended standoff Schreiner pointed his weapon at officers, and he was shot dead. http://www.keprtv.com/news/local/22179619.html</v>
      </c>
      <c r="V1974" s="109"/>
      <c r="W1974" s="109">
        <v>2986.1</v>
      </c>
      <c r="X1974" s="109"/>
      <c r="Y1974" s="109"/>
      <c r="Z1974" s="109"/>
      <c r="AA1974" s="109"/>
      <c r="AB1974" s="109"/>
      <c r="AC1974" s="113"/>
      <c r="AD1974" s="29"/>
      <c r="AE1974" s="29"/>
      <c r="AF1974" s="29"/>
      <c r="AG1974" s="65"/>
    </row>
    <row r="1975" spans="1:33" ht="12">
      <c r="A1975" s="30">
        <v>41961</v>
      </c>
      <c r="B1975" s="109" t="s">
        <v>12810</v>
      </c>
      <c r="C1975" s="121">
        <v>18</v>
      </c>
      <c r="D1975" s="109" t="s">
        <v>23</v>
      </c>
      <c r="E1975" s="109" t="s">
        <v>40</v>
      </c>
      <c r="F1975" s="109" t="s">
        <v>12811</v>
      </c>
      <c r="G1975" s="42">
        <v>38976</v>
      </c>
      <c r="H1975" s="109" t="s">
        <v>12812</v>
      </c>
      <c r="I1975" s="109" t="s">
        <v>222</v>
      </c>
      <c r="J1975" s="109" t="s">
        <v>2035</v>
      </c>
      <c r="K1975" s="98" t="s">
        <v>12813</v>
      </c>
      <c r="L1975" s="109" t="s">
        <v>878</v>
      </c>
      <c r="M1975" s="109" t="s">
        <v>11485</v>
      </c>
      <c r="N1975" s="109" t="s">
        <v>32</v>
      </c>
      <c r="O1975" s="109" t="s">
        <v>12814</v>
      </c>
      <c r="P1975" s="109" t="s">
        <v>58</v>
      </c>
      <c r="Q1975" s="109" t="s">
        <v>12815</v>
      </c>
      <c r="R1975" s="109" t="s">
        <v>80</v>
      </c>
      <c r="S1975" s="122" t="s">
        <v>5119</v>
      </c>
      <c r="T1975" s="31"/>
      <c r="U1975" s="109" t="str">
        <f t="shared" si="31"/>
        <v>38976: Glenn's family called police on him at 3 a.m. They found him drunk, suicidal and armed with a pocket knife. When he turned to go back into the house (supposedly threatening family members) he was fatally shot. The police advanced an incorrect narrative about their use of bean-bag rounds. A long legal battle over that story resulted in a $2.5M settlement for the family. http://www.oregonlive.com/tigard/index.ssf/2012/08/lukus_glenn_verdict_of_25_mill.html</v>
      </c>
      <c r="V1975" s="109"/>
      <c r="W1975" s="109">
        <v>2987.1</v>
      </c>
      <c r="X1975" s="109"/>
      <c r="Y1975" s="109"/>
      <c r="Z1975" s="109"/>
      <c r="AA1975" s="109"/>
      <c r="AB1975" s="109"/>
      <c r="AC1975" s="113"/>
      <c r="AD1975" s="29"/>
      <c r="AE1975" s="29"/>
      <c r="AF1975" s="29"/>
      <c r="AG1975" s="65"/>
    </row>
    <row r="1976" spans="1:33" ht="12">
      <c r="A1976" s="30">
        <v>41962</v>
      </c>
      <c r="B1976" s="109" t="s">
        <v>12816</v>
      </c>
      <c r="C1976" s="121">
        <v>31</v>
      </c>
      <c r="D1976" s="109" t="s">
        <v>23</v>
      </c>
      <c r="E1976" s="109" t="s">
        <v>40</v>
      </c>
      <c r="F1976" s="109" t="s">
        <v>12817</v>
      </c>
      <c r="G1976" s="42">
        <v>40349</v>
      </c>
      <c r="H1976" s="109" t="s">
        <v>12818</v>
      </c>
      <c r="I1976" s="109" t="s">
        <v>222</v>
      </c>
      <c r="J1976" s="109" t="s">
        <v>2035</v>
      </c>
      <c r="K1976" s="98" t="s">
        <v>12819</v>
      </c>
      <c r="L1976" s="109" t="s">
        <v>878</v>
      </c>
      <c r="M1976" s="109" t="s">
        <v>11485</v>
      </c>
      <c r="N1976" s="109" t="s">
        <v>32</v>
      </c>
      <c r="O1976" s="109" t="s">
        <v>12820</v>
      </c>
      <c r="P1976" s="109" t="s">
        <v>58</v>
      </c>
      <c r="Q1976" s="109" t="s">
        <v>12821</v>
      </c>
      <c r="R1976" s="109" t="s">
        <v>80</v>
      </c>
      <c r="S1976" s="122" t="s">
        <v>5119</v>
      </c>
      <c r="T1976" s="31"/>
      <c r="U1976" s="109" t="str">
        <f t="shared" si="31"/>
        <v>40349: Through the bedroom window of a residence, a county officer witnessed Guerrero in an alcohol-fueled fight with another man at 3:30 a.m. Shirtless Guerrero, with blood smeared on his chest and face, ignored three commands to drop the blade he was holding. The officer fatally shot him through the window. http://www.oregonlive.com/washingtoncounty/index.ssf/2010/06/washington_county_sheriffs_off_8.html</v>
      </c>
      <c r="V1976" s="109"/>
      <c r="W1976" s="109">
        <v>2988.1</v>
      </c>
      <c r="X1976" s="109"/>
      <c r="Y1976" s="109"/>
      <c r="Z1976" s="109"/>
      <c r="AA1976" s="109"/>
      <c r="AB1976" s="109"/>
      <c r="AC1976" s="113"/>
      <c r="AD1976" s="29"/>
      <c r="AE1976" s="29"/>
      <c r="AF1976" s="29"/>
      <c r="AG1976" s="65"/>
    </row>
    <row r="1977" spans="1:33" ht="12">
      <c r="A1977" s="30">
        <v>41964</v>
      </c>
      <c r="B1977" s="109" t="s">
        <v>12822</v>
      </c>
      <c r="C1977" s="121">
        <v>22</v>
      </c>
      <c r="D1977" s="109" t="s">
        <v>23</v>
      </c>
      <c r="E1977" s="109" t="s">
        <v>82</v>
      </c>
      <c r="F1977" s="109"/>
      <c r="G1977" s="42">
        <v>36918</v>
      </c>
      <c r="H1977" s="109" t="s">
        <v>12823</v>
      </c>
      <c r="I1977" s="109" t="s">
        <v>222</v>
      </c>
      <c r="J1977" s="109" t="s">
        <v>2035</v>
      </c>
      <c r="K1977" s="98" t="s">
        <v>12819</v>
      </c>
      <c r="L1977" s="109" t="s">
        <v>878</v>
      </c>
      <c r="M1977" s="109" t="s">
        <v>11485</v>
      </c>
      <c r="N1977" s="109" t="s">
        <v>314</v>
      </c>
      <c r="O1977" s="109" t="s">
        <v>12824</v>
      </c>
      <c r="P1977" s="109" t="s">
        <v>760</v>
      </c>
      <c r="Q1977" s="109" t="s">
        <v>12825</v>
      </c>
      <c r="R1977" s="109" t="s">
        <v>80</v>
      </c>
      <c r="S1977" s="122" t="s">
        <v>5119</v>
      </c>
      <c r="T1977" s="31"/>
      <c r="U1977" s="109" t="str">
        <f t="shared" si="31"/>
        <v>36918: County officers observed Colby Diller travelling the wrong way on Hwy 26 at 2:30 in the morning, and gave chase the wrong way at up to 80 MPH for a matter of miles. A deputy laying down a spike strip to stop Diller was unable to wave off Nancy Lee Logan-Morgan, travelling legally and at full speed, and those two vehicles collided head on, killing both drivers. http://www.co.washington.or.us/News/SONews/upload/012901-Double-fatal-accident-on-Hwy-26.pdf</v>
      </c>
      <c r="V1977" s="109"/>
      <c r="W1977" s="109">
        <v>2989.1</v>
      </c>
      <c r="X1977" s="109"/>
      <c r="Y1977" s="109"/>
      <c r="Z1977" s="109"/>
      <c r="AA1977" s="109"/>
      <c r="AB1977" s="109"/>
      <c r="AC1977" s="113"/>
      <c r="AD1977" s="29"/>
      <c r="AE1977" s="29"/>
      <c r="AF1977" s="29"/>
      <c r="AG1977" s="65"/>
    </row>
    <row r="1978" spans="1:33" ht="12">
      <c r="A1978" s="30">
        <v>41964</v>
      </c>
      <c r="B1978" s="109" t="s">
        <v>12826</v>
      </c>
      <c r="C1978" s="121">
        <v>56</v>
      </c>
      <c r="D1978" s="109" t="s">
        <v>91</v>
      </c>
      <c r="E1978" s="109" t="s">
        <v>82</v>
      </c>
      <c r="F1978" s="109"/>
      <c r="G1978" s="42">
        <v>36918</v>
      </c>
      <c r="H1978" s="109" t="s">
        <v>12827</v>
      </c>
      <c r="I1978" s="109" t="s">
        <v>222</v>
      </c>
      <c r="J1978" s="109" t="s">
        <v>2035</v>
      </c>
      <c r="K1978" s="98" t="s">
        <v>12819</v>
      </c>
      <c r="L1978" s="109" t="s">
        <v>878</v>
      </c>
      <c r="M1978" s="109" t="s">
        <v>11485</v>
      </c>
      <c r="N1978" s="109" t="s">
        <v>314</v>
      </c>
      <c r="O1978" s="109" t="s">
        <v>12824</v>
      </c>
      <c r="P1978" s="109" t="s">
        <v>760</v>
      </c>
      <c r="Q1978" s="109" t="s">
        <v>12825</v>
      </c>
      <c r="R1978" s="109" t="s">
        <v>80</v>
      </c>
      <c r="S1978" s="122" t="s">
        <v>5119</v>
      </c>
      <c r="T1978" s="31"/>
      <c r="U1978" s="109" t="str">
        <f t="shared" si="31"/>
        <v>36918: County officers observed Colby Diller travelling the wrong way on Hwy 26 at 2:30 in the morning, and gave chase the wrong way at up to 80 MPH for a matter of miles. A deputy laying down a spike strip to stop Diller was unable to wave off Nancy Lee Logan-Morgan, travelling legally and at full speed, and those two vehicles collided head on, killing both drivers. http://www.co.washington.or.us/News/SONews/upload/012901-Double-fatal-accident-on-Hwy-26.pdf</v>
      </c>
      <c r="V1978" s="109"/>
      <c r="W1978" s="109">
        <v>2990.1</v>
      </c>
      <c r="X1978" s="109"/>
      <c r="Y1978" s="109"/>
      <c r="Z1978" s="109"/>
      <c r="AA1978" s="109"/>
      <c r="AB1978" s="109"/>
      <c r="AC1978" s="113"/>
      <c r="AD1978" s="29"/>
      <c r="AE1978" s="29"/>
      <c r="AF1978" s="29"/>
      <c r="AG1978" s="65"/>
    </row>
    <row r="1979" spans="1:33" ht="12">
      <c r="A1979" s="30">
        <v>41965</v>
      </c>
      <c r="B1979" s="109" t="s">
        <v>12828</v>
      </c>
      <c r="C1979" s="121">
        <v>73</v>
      </c>
      <c r="D1979" s="109" t="s">
        <v>23</v>
      </c>
      <c r="E1979" s="109" t="s">
        <v>82</v>
      </c>
      <c r="F1979" s="109"/>
      <c r="G1979" s="42">
        <v>36809</v>
      </c>
      <c r="H1979" s="109" t="s">
        <v>5702</v>
      </c>
      <c r="I1979" s="109" t="s">
        <v>222</v>
      </c>
      <c r="J1979" s="109" t="s">
        <v>2035</v>
      </c>
      <c r="K1979" s="98" t="s">
        <v>5702</v>
      </c>
      <c r="L1979" s="109" t="s">
        <v>2569</v>
      </c>
      <c r="M1979" s="109" t="s">
        <v>226</v>
      </c>
      <c r="N1979" s="109" t="s">
        <v>474</v>
      </c>
      <c r="O1979" s="109" t="s">
        <v>12829</v>
      </c>
      <c r="P1979" s="109" t="s">
        <v>760</v>
      </c>
      <c r="Q1979" s="109" t="s">
        <v>12830</v>
      </c>
      <c r="R1979" s="109" t="s">
        <v>80</v>
      </c>
      <c r="S1979" s="122" t="s">
        <v>5119</v>
      </c>
      <c r="T1979" s="31"/>
      <c r="U1979" s="109" t="str">
        <f t="shared" si="31"/>
        <v>36809: In the middle of the night, an irrational Russell shot his own 26-year-old granddaughter in the shoulder, seriously wounding her. Police arrived and entered the house to remove four young children but Russell refused to leave and began an armed standoff. The house caught fire after tear gas canisters were shot in. He was found inside, dead of smoke inhalation. http://www.deseretnews.com/article/787784/Portland-man-dies-in-fire-after-shooting-granddaughter.html?pg=all</v>
      </c>
      <c r="V1979" s="109"/>
      <c r="W1979" s="109">
        <v>2991.1</v>
      </c>
      <c r="X1979" s="109"/>
      <c r="Y1979" s="109"/>
      <c r="Z1979" s="109"/>
      <c r="AA1979" s="109"/>
      <c r="AB1979" s="109"/>
      <c r="AC1979" s="113"/>
      <c r="AD1979" s="29"/>
      <c r="AE1979" s="29"/>
      <c r="AF1979" s="29"/>
      <c r="AG1979" s="65"/>
    </row>
    <row r="1980" spans="1:33" ht="12">
      <c r="A1980" s="30">
        <v>41965</v>
      </c>
      <c r="B1980" s="109" t="s">
        <v>12831</v>
      </c>
      <c r="C1980" s="121">
        <v>29</v>
      </c>
      <c r="D1980" s="109" t="s">
        <v>23</v>
      </c>
      <c r="E1980" s="109" t="s">
        <v>173</v>
      </c>
      <c r="F1980" s="109"/>
      <c r="G1980" s="42">
        <v>38899</v>
      </c>
      <c r="H1980" s="109" t="s">
        <v>12832</v>
      </c>
      <c r="I1980" s="109" t="s">
        <v>222</v>
      </c>
      <c r="J1980" s="109" t="s">
        <v>2035</v>
      </c>
      <c r="K1980" s="98" t="s">
        <v>2568</v>
      </c>
      <c r="L1980" s="109" t="s">
        <v>2569</v>
      </c>
      <c r="M1980" s="109" t="s">
        <v>12661</v>
      </c>
      <c r="N1980" s="109" t="s">
        <v>314</v>
      </c>
      <c r="O1980" s="109" t="s">
        <v>12833</v>
      </c>
      <c r="P1980" s="109" t="s">
        <v>3069</v>
      </c>
      <c r="Q1980" s="109" t="s">
        <v>12834</v>
      </c>
      <c r="R1980" s="109" t="s">
        <v>80</v>
      </c>
      <c r="S1980" s="122" t="s">
        <v>5119</v>
      </c>
      <c r="T1980" s="31"/>
      <c r="U1980" s="109" t="str">
        <f t="shared" si="31"/>
        <v>38899: Sanchez-Sanchez was killed when the van he rode in was struck by a local officer traveling 60 MPH, without lights or siren, ran a stop sign. The officer offered two conflicting excuses for the incident (the stop sign was obscured by a tree limb, and his brakes had failed), and it emerged that during training he'd been criticized for his poor driving five separate times. The family settled for $476K. http://portlandtribune.com/component/content/article?id=99381</v>
      </c>
      <c r="V1980" s="109"/>
      <c r="W1980" s="109">
        <v>2992.1</v>
      </c>
      <c r="X1980" s="109"/>
      <c r="Y1980" s="109"/>
      <c r="Z1980" s="109"/>
      <c r="AA1980" s="109"/>
      <c r="AB1980" s="109"/>
      <c r="AC1980" s="113"/>
      <c r="AD1980" s="29"/>
      <c r="AE1980" s="29"/>
      <c r="AF1980" s="29"/>
      <c r="AG1980" s="65"/>
    </row>
    <row r="1981" spans="1:33" ht="12">
      <c r="A1981" s="30">
        <v>41967</v>
      </c>
      <c r="B1981" s="109" t="s">
        <v>12835</v>
      </c>
      <c r="C1981" s="121">
        <v>25</v>
      </c>
      <c r="D1981" s="109" t="s">
        <v>23</v>
      </c>
      <c r="E1981" s="109" t="s">
        <v>24</v>
      </c>
      <c r="F1981" s="109" t="s">
        <v>12836</v>
      </c>
      <c r="G1981" s="42">
        <v>40310</v>
      </c>
      <c r="H1981" s="109" t="s">
        <v>12837</v>
      </c>
      <c r="I1981" s="109" t="s">
        <v>222</v>
      </c>
      <c r="J1981" s="109" t="s">
        <v>2035</v>
      </c>
      <c r="K1981" s="98" t="s">
        <v>2761</v>
      </c>
      <c r="L1981" s="109" t="s">
        <v>2569</v>
      </c>
      <c r="M1981" s="109" t="s">
        <v>2570</v>
      </c>
      <c r="N1981" s="109" t="s">
        <v>12838</v>
      </c>
      <c r="O1981" s="109" t="s">
        <v>12839</v>
      </c>
      <c r="P1981" s="109" t="s">
        <v>58</v>
      </c>
      <c r="Q1981" s="109" t="s">
        <v>12840</v>
      </c>
      <c r="R1981" s="109" t="s">
        <v>80</v>
      </c>
      <c r="S1981" s="122" t="s">
        <v>5225</v>
      </c>
      <c r="T1981" s="31"/>
      <c r="U1981" s="109" t="str">
        <f t="shared" si="31"/>
        <v>40310: Shot 23 times. See: http://justiceforkeatonotis.wordpress.com/ http://justiceforkeatonotis.wordpress.com/</v>
      </c>
      <c r="V1981" s="109"/>
      <c r="W1981" s="109">
        <v>2993.1</v>
      </c>
      <c r="X1981" s="109"/>
      <c r="Y1981" s="109"/>
      <c r="Z1981" s="109"/>
      <c r="AA1981" s="109"/>
      <c r="AB1981" s="109"/>
      <c r="AC1981" s="113"/>
      <c r="AD1981" s="29"/>
      <c r="AE1981" s="29"/>
      <c r="AF1981" s="29"/>
      <c r="AG1981" s="65"/>
    </row>
    <row r="1982" spans="1:33" ht="12">
      <c r="A1982" s="30">
        <v>41974</v>
      </c>
      <c r="B1982" s="109" t="s">
        <v>12841</v>
      </c>
      <c r="C1982" s="121">
        <v>44</v>
      </c>
      <c r="D1982" s="109" t="s">
        <v>23</v>
      </c>
      <c r="E1982" s="109" t="s">
        <v>82</v>
      </c>
      <c r="F1982" s="109"/>
      <c r="G1982" s="42">
        <v>40520</v>
      </c>
      <c r="H1982" s="109" t="s">
        <v>12842</v>
      </c>
      <c r="I1982" s="109" t="s">
        <v>12843</v>
      </c>
      <c r="J1982" s="109" t="s">
        <v>2035</v>
      </c>
      <c r="K1982" s="98" t="s">
        <v>12844</v>
      </c>
      <c r="L1982" s="109" t="s">
        <v>3821</v>
      </c>
      <c r="M1982" s="109" t="s">
        <v>12845</v>
      </c>
      <c r="N1982" s="109" t="s">
        <v>314</v>
      </c>
      <c r="O1982" s="109" t="s">
        <v>12846</v>
      </c>
      <c r="P1982" s="109" t="s">
        <v>760</v>
      </c>
      <c r="Q1982" s="109" t="s">
        <v>12847</v>
      </c>
      <c r="R1982" s="109" t="s">
        <v>80</v>
      </c>
      <c r="S1982" s="122" t="s">
        <v>5119</v>
      </c>
      <c r="T1982" s="31"/>
      <c r="U1982" s="109" t="str">
        <f t="shared" si="31"/>
        <v>40520: County officers attempted to stop Pelkey on the interstate, following up on reports of his involvement in a prior hit-and-run accident. Pelkey's 1986 GMC pickup violently collided at high speed with a county patrol car stopped there on the freeway shoulder to lay out a spike strip to stop him. http://projects.registerguard.com/csp/cms/sites/web/news/cityregion/25649985-41/police-dow-pelkey-blue-eugene.csp</v>
      </c>
      <c r="V1982" s="109"/>
      <c r="W1982" s="109">
        <v>2995.1</v>
      </c>
      <c r="X1982" s="109"/>
      <c r="Y1982" s="109"/>
      <c r="Z1982" s="109"/>
      <c r="AA1982" s="109"/>
      <c r="AB1982" s="109"/>
      <c r="AC1982" s="113"/>
      <c r="AD1982" s="29"/>
      <c r="AE1982" s="29"/>
      <c r="AF1982" s="29"/>
      <c r="AG1982" s="65"/>
    </row>
    <row r="1983" spans="1:33" ht="12">
      <c r="A1983" s="30">
        <v>41959</v>
      </c>
      <c r="B1983" s="109" t="s">
        <v>12848</v>
      </c>
      <c r="C1983" s="121">
        <v>20</v>
      </c>
      <c r="D1983" s="109" t="s">
        <v>23</v>
      </c>
      <c r="E1983" s="109" t="s">
        <v>173</v>
      </c>
      <c r="F1983" s="109"/>
      <c r="G1983" s="42">
        <v>40401</v>
      </c>
      <c r="H1983" s="109" t="s">
        <v>12849</v>
      </c>
      <c r="I1983" s="109" t="s">
        <v>12850</v>
      </c>
      <c r="J1983" s="109" t="s">
        <v>2035</v>
      </c>
      <c r="K1983" s="98" t="s">
        <v>12851</v>
      </c>
      <c r="L1983" s="109" t="s">
        <v>165</v>
      </c>
      <c r="M1983" s="109" t="s">
        <v>10781</v>
      </c>
      <c r="N1983" s="109" t="s">
        <v>32</v>
      </c>
      <c r="O1983" s="109" t="s">
        <v>12852</v>
      </c>
      <c r="P1983" s="109" t="s">
        <v>58</v>
      </c>
      <c r="Q1983" s="109" t="s">
        <v>12853</v>
      </c>
      <c r="R1983" s="109" t="s">
        <v>80</v>
      </c>
      <c r="S1983" s="122" t="s">
        <v>5119</v>
      </c>
      <c r="T1983" s="31"/>
      <c r="U1983" s="109" t="str">
        <f t="shared" si="31"/>
        <v>40401: Arellana-Vargas was a Mexican national working on a bootleg marijuana operation in the deep woods on Bureau of Land Management territory. During an early-morning county SWAT drug raid, Arellana-Vargas fled uphill to retrieve a loaded shotgun, and was fatally shot. http://webcache.googleusercontent.com/search?q=cache:RVsuI6gQrNgJ:www.mailtribune.com/article/20100826/NEWS/8260332%3Ftemplate%3Dprintart+&amp;cd=1&amp;hl=en&amp;ct=clnk&amp;gl=us&amp;client=firefox-a</v>
      </c>
      <c r="V1983" s="109"/>
      <c r="W1983" s="109">
        <v>2996.1</v>
      </c>
      <c r="X1983" s="109"/>
      <c r="Y1983" s="109"/>
      <c r="Z1983" s="109"/>
      <c r="AA1983" s="109"/>
      <c r="AB1983" s="109"/>
      <c r="AC1983" s="113"/>
      <c r="AD1983" s="29"/>
      <c r="AE1983" s="29"/>
      <c r="AF1983" s="29"/>
      <c r="AG1983" s="65"/>
    </row>
    <row r="1984" spans="1:33" ht="12">
      <c r="A1984" s="30">
        <v>41959</v>
      </c>
      <c r="B1984" s="109" t="s">
        <v>12854</v>
      </c>
      <c r="C1984" s="121">
        <v>56</v>
      </c>
      <c r="D1984" s="109" t="s">
        <v>23</v>
      </c>
      <c r="E1984" s="109" t="s">
        <v>82</v>
      </c>
      <c r="F1984" s="109"/>
      <c r="G1984" s="42">
        <v>41447</v>
      </c>
      <c r="H1984" s="109" t="s">
        <v>12855</v>
      </c>
      <c r="I1984" s="109" t="s">
        <v>12856</v>
      </c>
      <c r="J1984" s="109" t="s">
        <v>2035</v>
      </c>
      <c r="K1984" s="98" t="s">
        <v>12857</v>
      </c>
      <c r="L1984" s="109" t="s">
        <v>3821</v>
      </c>
      <c r="M1984" s="109" t="s">
        <v>12845</v>
      </c>
      <c r="N1984" s="109" t="s">
        <v>262</v>
      </c>
      <c r="O1984" s="109" t="s">
        <v>12858</v>
      </c>
      <c r="P1984" s="109" t="s">
        <v>760</v>
      </c>
      <c r="Q1984" s="109" t="s">
        <v>12859</v>
      </c>
      <c r="R1984" s="109" t="s">
        <v>80</v>
      </c>
      <c r="S1984" s="122" t="s">
        <v>5119</v>
      </c>
      <c r="T1984" s="31"/>
      <c r="U1984" s="109" t="str">
        <f t="shared" si="31"/>
        <v>41447: Two city officers apprehended Price for jumping on vehicles and causing other property damage in the area of the Douglas County Courthouse. They used pepper spray, then a Taser, to subdue him. Price then had an unspecified medical emergency and died. http://registerguard.com/rg/news/local/30069671-75/story.csp</v>
      </c>
      <c r="V1984" s="109"/>
      <c r="W1984" s="109">
        <v>2997.1</v>
      </c>
      <c r="X1984" s="109"/>
      <c r="Y1984" s="109"/>
      <c r="Z1984" s="109"/>
      <c r="AA1984" s="109"/>
      <c r="AB1984" s="109"/>
      <c r="AC1984" s="113"/>
      <c r="AD1984" s="29"/>
      <c r="AE1984" s="29"/>
      <c r="AF1984" s="29"/>
      <c r="AG1984" s="65"/>
    </row>
    <row r="1985" spans="1:33" ht="12">
      <c r="A1985" s="30">
        <v>41966</v>
      </c>
      <c r="B1985" s="109" t="s">
        <v>12860</v>
      </c>
      <c r="C1985" s="121">
        <v>31</v>
      </c>
      <c r="D1985" s="109" t="s">
        <v>23</v>
      </c>
      <c r="E1985" s="109" t="s">
        <v>40</v>
      </c>
      <c r="F1985" s="109" t="s">
        <v>12861</v>
      </c>
      <c r="G1985" s="42">
        <v>40223</v>
      </c>
      <c r="H1985" s="109" t="s">
        <v>12862</v>
      </c>
      <c r="I1985" s="109" t="s">
        <v>12856</v>
      </c>
      <c r="J1985" s="109" t="s">
        <v>2035</v>
      </c>
      <c r="K1985" s="98" t="s">
        <v>12857</v>
      </c>
      <c r="L1985" s="109" t="s">
        <v>3821</v>
      </c>
      <c r="M1985" s="109" t="s">
        <v>12863</v>
      </c>
      <c r="N1985" s="109" t="s">
        <v>314</v>
      </c>
      <c r="O1985" s="109" t="s">
        <v>12864</v>
      </c>
      <c r="P1985" s="109" t="s">
        <v>760</v>
      </c>
      <c r="Q1985" s="109" t="s">
        <v>12865</v>
      </c>
      <c r="R1985" s="109" t="s">
        <v>80</v>
      </c>
      <c r="S1985" s="122" t="s">
        <v>5119</v>
      </c>
      <c r="T1985" s="31"/>
      <c r="U1985" s="109" t="str">
        <f t="shared" si="31"/>
        <v>40223: On a late Sunday night, Lubken was driving a stolen Honda Civic and attempting to escape police when he lost control of the vehicle and slammed head-on into another police cruiser moving to block him. His female passenger went to the hospital in serious condition. http://www.oregonlive.com/news/index.ssf/2010/02/driver_dies_after_head-on_coll.html</v>
      </c>
      <c r="V1985" s="109"/>
      <c r="W1985" s="109">
        <v>2998.1</v>
      </c>
      <c r="X1985" s="109"/>
      <c r="Y1985" s="109"/>
      <c r="Z1985" s="109"/>
      <c r="AA1985" s="109"/>
      <c r="AB1985" s="109"/>
      <c r="AC1985" s="113"/>
      <c r="AD1985" s="29"/>
      <c r="AE1985" s="29"/>
      <c r="AF1985" s="29"/>
      <c r="AG1985" s="65"/>
    </row>
    <row r="1986" spans="1:33" ht="12">
      <c r="A1986" s="30">
        <v>41974</v>
      </c>
      <c r="B1986" s="109" t="s">
        <v>12866</v>
      </c>
      <c r="C1986" s="121">
        <v>30</v>
      </c>
      <c r="D1986" s="109" t="s">
        <v>23</v>
      </c>
      <c r="E1986" s="109" t="s">
        <v>82</v>
      </c>
      <c r="F1986" s="109"/>
      <c r="G1986" s="42">
        <v>38491</v>
      </c>
      <c r="H1986" s="109"/>
      <c r="I1986" s="109" t="s">
        <v>12856</v>
      </c>
      <c r="J1986" s="109" t="s">
        <v>2035</v>
      </c>
      <c r="K1986" s="98" t="s">
        <v>12857</v>
      </c>
      <c r="L1986" s="109" t="s">
        <v>3821</v>
      </c>
      <c r="M1986" s="109" t="s">
        <v>12867</v>
      </c>
      <c r="N1986" s="109" t="s">
        <v>32</v>
      </c>
      <c r="O1986" s="109" t="s">
        <v>12868</v>
      </c>
      <c r="P1986" s="109" t="s">
        <v>760</v>
      </c>
      <c r="Q1986" s="109" t="s">
        <v>12869</v>
      </c>
      <c r="R1986" s="109" t="s">
        <v>80</v>
      </c>
      <c r="S1986" s="122" t="s">
        <v>12436</v>
      </c>
      <c r="T1986" s="31"/>
      <c r="U1986" s="109" t="str">
        <f t="shared" si="31"/>
        <v>38491: Six hours of attempted negotiation, starting in the early evening and stretching to 3 a.m., proved unsuccessful when Diaz Duarte stormed out of his mother's house and started a firefight with local and county officers. He'd threatened his mother with a handgun; she'd escaped the house and called 911. Diaz Duarte wounded one officer in the ankle before being fatally shot. http://news.google.com/newspapers?nid=1310&amp;dat=20050520&amp;id=9mtXAAAAIBAJ&amp;sjid=gPADAAAAIBAJ&amp;pg=5462,4905331</v>
      </c>
      <c r="V1986" s="109"/>
      <c r="W1986" s="109">
        <v>2999.1</v>
      </c>
      <c r="X1986" s="109"/>
      <c r="Y1986" s="109"/>
      <c r="Z1986" s="109"/>
      <c r="AA1986" s="109"/>
      <c r="AB1986" s="109"/>
      <c r="AC1986" s="113"/>
      <c r="AD1986" s="29"/>
      <c r="AE1986" s="29"/>
      <c r="AF1986" s="29"/>
      <c r="AG1986" s="65"/>
    </row>
    <row r="1987" spans="1:33" ht="12">
      <c r="A1987" s="30">
        <v>41959</v>
      </c>
      <c r="B1987" s="109" t="s">
        <v>12870</v>
      </c>
      <c r="C1987" s="121">
        <v>27</v>
      </c>
      <c r="D1987" s="109" t="s">
        <v>23</v>
      </c>
      <c r="E1987" s="109" t="s">
        <v>173</v>
      </c>
      <c r="F1987" s="109" t="s">
        <v>12871</v>
      </c>
      <c r="G1987" s="42">
        <v>41203</v>
      </c>
      <c r="H1987" s="109" t="s">
        <v>12872</v>
      </c>
      <c r="I1987" s="109" t="s">
        <v>12472</v>
      </c>
      <c r="J1987" s="109" t="s">
        <v>2035</v>
      </c>
      <c r="K1987" s="98" t="s">
        <v>12473</v>
      </c>
      <c r="L1987" s="109" t="s">
        <v>235</v>
      </c>
      <c r="M1987" s="109" t="s">
        <v>12474</v>
      </c>
      <c r="N1987" s="109" t="s">
        <v>32</v>
      </c>
      <c r="O1987" s="109" t="s">
        <v>12873</v>
      </c>
      <c r="P1987" s="109" t="s">
        <v>760</v>
      </c>
      <c r="Q1987" s="109" t="s">
        <v>12874</v>
      </c>
      <c r="R1987" s="109" t="s">
        <v>80</v>
      </c>
      <c r="S1987" s="122" t="s">
        <v>5119</v>
      </c>
      <c r="T1987" s="31"/>
      <c r="U1987" s="109" t="str">
        <f t="shared" si="31"/>
        <v>41203: Local police responded to a call from Hammer's girlfriend that he was armed, depressed and possibly suicidal. On arriving at the scene Hammer refused to drop his weapon and was fatally shot. http://www.oregonlive.com/pacific-northwest-news/index.ssf/2012/10/police_names_of_people_involve.html</v>
      </c>
      <c r="V1987" s="109"/>
      <c r="W1987" s="109">
        <v>3000.1</v>
      </c>
      <c r="X1987" s="109"/>
      <c r="Y1987" s="109"/>
      <c r="Z1987" s="109"/>
      <c r="AA1987" s="109"/>
      <c r="AB1987" s="109"/>
      <c r="AC1987" s="113"/>
      <c r="AD1987" s="29"/>
      <c r="AE1987" s="29"/>
      <c r="AF1987" s="29"/>
      <c r="AG1987" s="65"/>
    </row>
    <row r="1988" spans="1:33" ht="12">
      <c r="A1988" s="30">
        <v>41960</v>
      </c>
      <c r="B1988" s="109" t="s">
        <v>12875</v>
      </c>
      <c r="C1988" s="121">
        <v>22</v>
      </c>
      <c r="D1988" s="109" t="s">
        <v>23</v>
      </c>
      <c r="E1988" s="109" t="s">
        <v>40</v>
      </c>
      <c r="F1988" s="109" t="s">
        <v>12876</v>
      </c>
      <c r="G1988" s="42">
        <v>41204</v>
      </c>
      <c r="H1988" s="109" t="s">
        <v>12877</v>
      </c>
      <c r="I1988" s="109" t="s">
        <v>12472</v>
      </c>
      <c r="J1988" s="109" t="s">
        <v>2035</v>
      </c>
      <c r="K1988" s="98" t="s">
        <v>12878</v>
      </c>
      <c r="L1988" s="109" t="s">
        <v>235</v>
      </c>
      <c r="M1988" s="109" t="s">
        <v>12474</v>
      </c>
      <c r="N1988" s="109" t="s">
        <v>32</v>
      </c>
      <c r="O1988" s="109" t="s">
        <v>12879</v>
      </c>
      <c r="P1988" s="109" t="s">
        <v>58</v>
      </c>
      <c r="Q1988" s="109" t="s">
        <v>12880</v>
      </c>
      <c r="R1988" s="109" t="s">
        <v>80</v>
      </c>
      <c r="S1988" s="122" t="s">
        <v>5119</v>
      </c>
      <c r="T1988" s="31"/>
      <c r="U1988" s="109" t="str">
        <f t="shared" si="31"/>
        <v>41204: Larson led police on a high-speed chase in a stolen car through the streets of Salem before crashing the vehicle. As officers approached he was initially cooperative but then attempted to escape, nearly striking police. They fatally shot him. http://www.oregonlive.com/pacific-northwest-news/index.ssf/2011/11/grand_jury_says_officer_justif.html</v>
      </c>
      <c r="V1988" s="109"/>
      <c r="W1988" s="109">
        <v>3001.1</v>
      </c>
      <c r="X1988" s="109"/>
      <c r="Y1988" s="109"/>
      <c r="Z1988" s="109"/>
      <c r="AA1988" s="109"/>
      <c r="AB1988" s="109"/>
      <c r="AC1988" s="113"/>
      <c r="AD1988" s="29"/>
      <c r="AE1988" s="29"/>
      <c r="AF1988" s="29"/>
      <c r="AG1988" s="65"/>
    </row>
    <row r="1989" spans="1:33" ht="12">
      <c r="A1989" s="30">
        <v>41961</v>
      </c>
      <c r="B1989" s="109" t="s">
        <v>12881</v>
      </c>
      <c r="C1989" s="121">
        <v>37</v>
      </c>
      <c r="D1989" s="109" t="s">
        <v>23</v>
      </c>
      <c r="E1989" s="109" t="s">
        <v>24</v>
      </c>
      <c r="F1989" s="109" t="s">
        <v>12882</v>
      </c>
      <c r="G1989" s="42">
        <v>41205</v>
      </c>
      <c r="H1989" s="109" t="s">
        <v>12883</v>
      </c>
      <c r="I1989" s="109" t="s">
        <v>12472</v>
      </c>
      <c r="J1989" s="109" t="s">
        <v>2035</v>
      </c>
      <c r="K1989" s="98" t="s">
        <v>12473</v>
      </c>
      <c r="L1989" s="109" t="s">
        <v>235</v>
      </c>
      <c r="M1989" s="109" t="s">
        <v>12474</v>
      </c>
      <c r="N1989" s="109" t="s">
        <v>262</v>
      </c>
      <c r="O1989" s="109" t="s">
        <v>12884</v>
      </c>
      <c r="P1989" s="109" t="s">
        <v>760</v>
      </c>
      <c r="Q1989" s="109" t="s">
        <v>12885</v>
      </c>
      <c r="R1989" s="109" t="s">
        <v>80</v>
      </c>
      <c r="S1989" s="122" t="s">
        <v>5119</v>
      </c>
      <c r="T1989" s="31"/>
      <c r="U1989" s="109" t="str">
        <f t="shared" si="31"/>
        <v>41205: Officers were called to an apartment building on reports of a trespasser in the early evening. That was Rold, who vigorously resisted arrest. He was tasered, beaten with batons, and handcuffed; at some point after that officers realized that he'd stopped breathing. http://www.oregonlive.com/news/index.ssf/2009/05/salem_man_dies_after_police_sh.html</v>
      </c>
      <c r="V1989" s="109"/>
      <c r="W1989" s="109">
        <v>3002.1</v>
      </c>
      <c r="X1989" s="109"/>
      <c r="Y1989" s="109"/>
      <c r="Z1989" s="109"/>
      <c r="AA1989" s="109"/>
      <c r="AB1989" s="109"/>
      <c r="AC1989" s="113"/>
      <c r="AD1989" s="29"/>
      <c r="AE1989" s="29"/>
      <c r="AF1989" s="29"/>
      <c r="AG1989" s="65"/>
    </row>
    <row r="1990" spans="1:33" ht="12">
      <c r="A1990" s="30">
        <v>41962</v>
      </c>
      <c r="B1990" s="109" t="s">
        <v>12886</v>
      </c>
      <c r="C1990" s="121">
        <v>50</v>
      </c>
      <c r="D1990" s="109" t="s">
        <v>23</v>
      </c>
      <c r="E1990" s="109" t="s">
        <v>40</v>
      </c>
      <c r="F1990" s="109" t="s">
        <v>12887</v>
      </c>
      <c r="G1990" s="42">
        <v>39317</v>
      </c>
      <c r="H1990" s="109" t="s">
        <v>12888</v>
      </c>
      <c r="I1990" s="109" t="s">
        <v>12889</v>
      </c>
      <c r="J1990" s="109" t="s">
        <v>2035</v>
      </c>
      <c r="K1990" s="98" t="s">
        <v>2951</v>
      </c>
      <c r="L1990" s="109" t="s">
        <v>2952</v>
      </c>
      <c r="M1990" s="109" t="s">
        <v>12890</v>
      </c>
      <c r="N1990" s="109" t="s">
        <v>262</v>
      </c>
      <c r="O1990" s="109" t="s">
        <v>12891</v>
      </c>
      <c r="P1990" s="109" t="s">
        <v>58</v>
      </c>
      <c r="Q1990" s="109" t="s">
        <v>12892</v>
      </c>
      <c r="R1990" s="109" t="s">
        <v>100</v>
      </c>
      <c r="S1990" s="122" t="s">
        <v>5119</v>
      </c>
      <c r="T1990" s="31"/>
      <c r="U1990" s="109" t="str">
        <f t="shared" si="31"/>
        <v>39317: With their son at 450 pounds and with a history of mental issues, Shipman's parents called police when he threatened to switch off the power to their house. Police arrived, determined they weren't needed, left, and were called back later in the evening to help transmit Shipman to a local hospital. He became delusional and combative, was tasered twice, and died three days later in the hospital. http://portlandtribune.com/component/content/article?id=91458</v>
      </c>
      <c r="V1990" s="109"/>
      <c r="W1990" s="109">
        <v>3003.1</v>
      </c>
      <c r="X1990" s="109"/>
      <c r="Y1990" s="109"/>
      <c r="Z1990" s="109"/>
      <c r="AA1990" s="109"/>
      <c r="AB1990" s="109"/>
      <c r="AC1990" s="113"/>
      <c r="AD1990" s="29"/>
      <c r="AE1990" s="29"/>
      <c r="AF1990" s="29"/>
      <c r="AG1990" s="65"/>
    </row>
    <row r="1991" spans="1:33" ht="12">
      <c r="A1991" s="30">
        <v>41963</v>
      </c>
      <c r="B1991" s="109" t="s">
        <v>12893</v>
      </c>
      <c r="C1991" s="121">
        <v>42</v>
      </c>
      <c r="D1991" s="109" t="s">
        <v>23</v>
      </c>
      <c r="E1991" s="109" t="s">
        <v>82</v>
      </c>
      <c r="F1991" s="109"/>
      <c r="G1991" s="42">
        <v>39360</v>
      </c>
      <c r="H1991" s="109"/>
      <c r="I1991" s="109" t="s">
        <v>12889</v>
      </c>
      <c r="J1991" s="109" t="s">
        <v>2035</v>
      </c>
      <c r="K1991" s="98" t="s">
        <v>2951</v>
      </c>
      <c r="L1991" s="109" t="s">
        <v>2952</v>
      </c>
      <c r="M1991" s="109" t="s">
        <v>226</v>
      </c>
      <c r="N1991" s="109" t="s">
        <v>32</v>
      </c>
      <c r="O1991" s="109" t="s">
        <v>12894</v>
      </c>
      <c r="P1991" s="109" t="s">
        <v>58</v>
      </c>
      <c r="Q1991" s="109" t="s">
        <v>12895</v>
      </c>
      <c r="R1991" s="109" t="s">
        <v>100</v>
      </c>
      <c r="S1991" s="122" t="s">
        <v>5119</v>
      </c>
      <c r="T1991" s="31"/>
      <c r="U1991" s="109" t="str">
        <f t="shared" si="31"/>
        <v>39360: Turpin arrived in a Scappoose residential neighborhood at 2 a.m. shirtless, barefoot, armed with a handgun and draped with an American flag. He was intercepted and questioned but -- oddly -- not brought into custody by local police, leaving him free to roam and then knock on the door of a Portland officer. The officer had been warned about Turpin and had gathered his family in their basement laundry. After a verbal exchange the officer fatally shot him through the door and side window. http://portlandtribune.com/component/content/article?id=61954</v>
      </c>
      <c r="V1991" s="109"/>
      <c r="W1991" s="109">
        <v>3004.1</v>
      </c>
      <c r="X1991" s="109"/>
      <c r="Y1991" s="109"/>
      <c r="Z1991" s="109"/>
      <c r="AA1991" s="109"/>
      <c r="AB1991" s="109"/>
      <c r="AC1991" s="113"/>
      <c r="AD1991" s="29"/>
      <c r="AE1991" s="29"/>
      <c r="AF1991" s="29"/>
      <c r="AG1991" s="65"/>
    </row>
    <row r="1992" spans="1:33" ht="12">
      <c r="A1992" s="30">
        <v>41966</v>
      </c>
      <c r="B1992" s="109" t="s">
        <v>12896</v>
      </c>
      <c r="C1992" s="121">
        <v>33</v>
      </c>
      <c r="D1992" s="109" t="s">
        <v>23</v>
      </c>
      <c r="E1992" s="109" t="s">
        <v>82</v>
      </c>
      <c r="F1992" s="109"/>
      <c r="G1992" s="42">
        <v>40363</v>
      </c>
      <c r="H1992" s="109" t="s">
        <v>12897</v>
      </c>
      <c r="I1992" s="109" t="s">
        <v>12889</v>
      </c>
      <c r="J1992" s="109" t="s">
        <v>2035</v>
      </c>
      <c r="K1992" s="98" t="s">
        <v>2951</v>
      </c>
      <c r="L1992" s="109" t="s">
        <v>2952</v>
      </c>
      <c r="M1992" s="109" t="s">
        <v>12898</v>
      </c>
      <c r="N1992" s="109" t="s">
        <v>314</v>
      </c>
      <c r="O1992" s="109" t="s">
        <v>12899</v>
      </c>
      <c r="P1992" s="109" t="s">
        <v>760</v>
      </c>
      <c r="Q1992" s="109" t="s">
        <v>12900</v>
      </c>
      <c r="R1992" s="109" t="s">
        <v>80</v>
      </c>
      <c r="S1992" s="122" t="s">
        <v>5119</v>
      </c>
      <c r="T1992" s="31"/>
      <c r="U1992" s="109" t="str">
        <f t="shared" si="31"/>
        <v>40363: Brooks Jay Anderson and his passenger Robert J. Regan were both killed in a fiery crash at the end of an extended high-speed chase. Driving a stolen car, Anderson had been wanted for a long list of offenses. Although reaching speeds of 80 MPH for 18 miles on a twisting rural road through the Cascade range, police claimed to have strictly followed their chase procedures. http://www.thechronicleonline.com/news/article_8bc5c54a-885d-11df-ab2b-001cc4c002e0.html?mode=jqm</v>
      </c>
      <c r="V1992" s="109"/>
      <c r="W1992" s="109">
        <v>3005.1</v>
      </c>
      <c r="X1992" s="109"/>
      <c r="Y1992" s="109"/>
      <c r="Z1992" s="109"/>
      <c r="AA1992" s="109"/>
      <c r="AB1992" s="109"/>
      <c r="AC1992" s="113"/>
      <c r="AD1992" s="29"/>
      <c r="AE1992" s="29"/>
      <c r="AF1992" s="29"/>
      <c r="AG1992" s="65"/>
    </row>
    <row r="1993" spans="1:33" ht="12">
      <c r="A1993" s="30">
        <v>41966</v>
      </c>
      <c r="B1993" s="109" t="s">
        <v>12901</v>
      </c>
      <c r="C1993" s="121">
        <v>37</v>
      </c>
      <c r="D1993" s="109" t="s">
        <v>23</v>
      </c>
      <c r="E1993" s="109" t="s">
        <v>82</v>
      </c>
      <c r="F1993" s="109"/>
      <c r="G1993" s="42">
        <v>40363</v>
      </c>
      <c r="H1993" s="109" t="s">
        <v>12897</v>
      </c>
      <c r="I1993" s="109" t="s">
        <v>12889</v>
      </c>
      <c r="J1993" s="109" t="s">
        <v>2035</v>
      </c>
      <c r="K1993" s="98" t="s">
        <v>2951</v>
      </c>
      <c r="L1993" s="109" t="s">
        <v>2952</v>
      </c>
      <c r="M1993" s="109" t="s">
        <v>12898</v>
      </c>
      <c r="N1993" s="109" t="s">
        <v>314</v>
      </c>
      <c r="O1993" s="109" t="s">
        <v>12899</v>
      </c>
      <c r="P1993" s="109" t="s">
        <v>760</v>
      </c>
      <c r="Q1993" s="109" t="s">
        <v>12900</v>
      </c>
      <c r="R1993" s="109" t="s">
        <v>80</v>
      </c>
      <c r="S1993" s="122" t="s">
        <v>5119</v>
      </c>
      <c r="T1993" s="31"/>
      <c r="U1993" s="109" t="str">
        <f t="shared" si="31"/>
        <v>40363: Brooks Jay Anderson and his passenger Robert J. Regan were both killed in a fiery crash at the end of an extended high-speed chase. Driving a stolen car, Anderson had been wanted for a long list of offenses. Although reaching speeds of 80 MPH for 18 miles on a twisting rural road through the Cascade range, police claimed to have strictly followed their chase procedures. http://www.thechronicleonline.com/news/article_8bc5c54a-885d-11df-ab2b-001cc4c002e0.html?mode=jqm</v>
      </c>
      <c r="V1993" s="109"/>
      <c r="W1993" s="109">
        <v>3006.1</v>
      </c>
      <c r="X1993" s="109"/>
      <c r="Y1993" s="109"/>
      <c r="Z1993" s="109"/>
      <c r="AA1993" s="109"/>
      <c r="AB1993" s="109"/>
      <c r="AC1993" s="113"/>
      <c r="AD1993" s="29"/>
      <c r="AE1993" s="29"/>
      <c r="AF1993" s="29"/>
      <c r="AG1993" s="65"/>
    </row>
    <row r="1994" spans="1:33" ht="12">
      <c r="A1994" s="30">
        <v>41974</v>
      </c>
      <c r="B1994" s="109" t="s">
        <v>12902</v>
      </c>
      <c r="C1994" s="121">
        <v>36</v>
      </c>
      <c r="D1994" s="109" t="s">
        <v>23</v>
      </c>
      <c r="E1994" s="109" t="s">
        <v>82</v>
      </c>
      <c r="F1994" s="109"/>
      <c r="G1994" s="42">
        <v>38656</v>
      </c>
      <c r="H1994" s="109" t="s">
        <v>12903</v>
      </c>
      <c r="I1994" s="109" t="s">
        <v>5870</v>
      </c>
      <c r="J1994" s="109" t="s">
        <v>2035</v>
      </c>
      <c r="K1994" s="98" t="s">
        <v>12904</v>
      </c>
      <c r="L1994" s="109" t="s">
        <v>12752</v>
      </c>
      <c r="M1994" s="109" t="s">
        <v>12905</v>
      </c>
      <c r="N1994" s="109" t="s">
        <v>32</v>
      </c>
      <c r="O1994" s="109" t="s">
        <v>12906</v>
      </c>
      <c r="P1994" s="109" t="s">
        <v>760</v>
      </c>
      <c r="Q1994" s="109" t="s">
        <v>12907</v>
      </c>
      <c r="R1994" s="109" t="s">
        <v>80</v>
      </c>
      <c r="S1994" s="122" t="s">
        <v>5119</v>
      </c>
      <c r="T1994" s="31"/>
      <c r="U1994" s="109" t="str">
        <f t="shared" si="31"/>
        <v>38656: With a long criminal record behind him, George led officers on a vehicle chase for several hours in the foothills north of Sheridan, Oregon. In the end he was caught on the long gravel driveway of a local landowner, attempted to escape by assaulting the police with his stolen car, and was shot to death. https://groups.google.com/forum/#!topic/alt.prisons/UQFaPr7LAAw</v>
      </c>
      <c r="V1994" s="109"/>
      <c r="W1994" s="109">
        <v>3007.1</v>
      </c>
      <c r="X1994" s="109"/>
      <c r="Y1994" s="109"/>
      <c r="Z1994" s="109"/>
      <c r="AA1994" s="109"/>
      <c r="AB1994" s="109"/>
      <c r="AC1994" s="113"/>
      <c r="AD1994" s="29"/>
      <c r="AE1994" s="29"/>
      <c r="AF1994" s="29"/>
      <c r="AG1994" s="65"/>
    </row>
    <row r="1995" spans="1:33" ht="12">
      <c r="A1995" s="30">
        <v>41961</v>
      </c>
      <c r="B1995" s="109" t="s">
        <v>12908</v>
      </c>
      <c r="C1995" s="121">
        <v>78</v>
      </c>
      <c r="D1995" s="109" t="s">
        <v>23</v>
      </c>
      <c r="E1995" s="109" t="s">
        <v>40</v>
      </c>
      <c r="F1995" s="109" t="s">
        <v>12909</v>
      </c>
      <c r="G1995" s="42">
        <v>41330</v>
      </c>
      <c r="H1995" s="109" t="s">
        <v>12910</v>
      </c>
      <c r="I1995" s="109" t="s">
        <v>12911</v>
      </c>
      <c r="J1995" s="109" t="s">
        <v>2035</v>
      </c>
      <c r="K1995" s="98" t="s">
        <v>12912</v>
      </c>
      <c r="L1995" s="109" t="s">
        <v>235</v>
      </c>
      <c r="M1995" s="109" t="s">
        <v>12913</v>
      </c>
      <c r="N1995" s="109" t="s">
        <v>32</v>
      </c>
      <c r="O1995" s="109" t="s">
        <v>12914</v>
      </c>
      <c r="P1995" s="109" t="s">
        <v>58</v>
      </c>
      <c r="Q1995" s="109" t="s">
        <v>12915</v>
      </c>
      <c r="R1995" s="109" t="s">
        <v>80</v>
      </c>
      <c r="S1995" s="122" t="s">
        <v>5119</v>
      </c>
      <c r="T1995" s="31"/>
      <c r="U1995" s="109" t="str">
        <f t="shared" si="31"/>
        <v>41330: 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 http://www.oregonlive.com/pacific-northwest-news/index.ssf/2013/02/silverton_rv_park_shooting_pol.html</v>
      </c>
      <c r="V1995" s="109"/>
      <c r="W1995" s="109">
        <v>3008.1</v>
      </c>
      <c r="X1995" s="109"/>
      <c r="Y1995" s="109"/>
      <c r="Z1995" s="109"/>
      <c r="AA1995" s="109"/>
      <c r="AB1995" s="109"/>
      <c r="AC1995" s="113"/>
      <c r="AD1995" s="29"/>
      <c r="AE1995" s="29"/>
      <c r="AF1995" s="29"/>
      <c r="AG1995" s="65"/>
    </row>
    <row r="1996" spans="1:33" ht="12">
      <c r="A1996" s="30">
        <v>41955</v>
      </c>
      <c r="B1996" s="109" t="s">
        <v>12916</v>
      </c>
      <c r="C1996" s="121">
        <v>34</v>
      </c>
      <c r="D1996" s="109" t="s">
        <v>23</v>
      </c>
      <c r="E1996" s="109" t="s">
        <v>82</v>
      </c>
      <c r="F1996" s="109"/>
      <c r="G1996" s="42">
        <v>41516</v>
      </c>
      <c r="H1996" s="109" t="s">
        <v>12917</v>
      </c>
      <c r="I1996" s="109" t="s">
        <v>12918</v>
      </c>
      <c r="J1996" s="109" t="s">
        <v>2035</v>
      </c>
      <c r="K1996" s="98" t="s">
        <v>12919</v>
      </c>
      <c r="L1996" s="109" t="s">
        <v>7151</v>
      </c>
      <c r="M1996" s="109" t="s">
        <v>4935</v>
      </c>
      <c r="N1996" s="109" t="s">
        <v>32</v>
      </c>
      <c r="O1996" s="109" t="s">
        <v>12920</v>
      </c>
      <c r="P1996" s="109" t="s">
        <v>760</v>
      </c>
      <c r="Q1996" s="109" t="s">
        <v>12921</v>
      </c>
      <c r="R1996" s="109" t="s">
        <v>80</v>
      </c>
      <c r="S1996" s="122" t="s">
        <v>5119</v>
      </c>
      <c r="T1996" s="31"/>
      <c r="U1996" s="109" t="str">
        <f t="shared" si="31"/>
        <v>41516: Texan Hall displayed a weapon to a state trooper during a traffic stop, the beginning of a vehicle chase down two-lane mountain highways in Oregon's Cascade range. Stopped by spike strips and boxed in between two cruisers, Hall refused to drop his weapon and was shot to death. http://www.ktvz.com/news/police-chase-ends-near-sisters-shots-reportedly-fired/21720408</v>
      </c>
      <c r="V1996" s="109"/>
      <c r="W1996" s="109">
        <v>3009.1</v>
      </c>
      <c r="X1996" s="109"/>
      <c r="Y1996" s="109"/>
      <c r="Z1996" s="109"/>
      <c r="AA1996" s="109"/>
      <c r="AB1996" s="109"/>
      <c r="AC1996" s="113"/>
      <c r="AD1996" s="29"/>
      <c r="AE1996" s="29"/>
      <c r="AF1996" s="29"/>
      <c r="AG1996" s="65"/>
    </row>
    <row r="1997" spans="1:33" ht="12">
      <c r="A1997" s="30">
        <v>41963</v>
      </c>
      <c r="B1997" s="109" t="s">
        <v>12922</v>
      </c>
      <c r="C1997" s="121">
        <v>37</v>
      </c>
      <c r="D1997" s="109" t="s">
        <v>23</v>
      </c>
      <c r="E1997" s="109" t="s">
        <v>82</v>
      </c>
      <c r="F1997" s="109"/>
      <c r="G1997" s="42">
        <v>39011</v>
      </c>
      <c r="H1997" s="109" t="s">
        <v>12923</v>
      </c>
      <c r="I1997" s="109" t="s">
        <v>1629</v>
      </c>
      <c r="J1997" s="109" t="s">
        <v>2035</v>
      </c>
      <c r="K1997" s="98" t="s">
        <v>12924</v>
      </c>
      <c r="L1997" s="109" t="s">
        <v>11830</v>
      </c>
      <c r="M1997" s="109" t="s">
        <v>1845</v>
      </c>
      <c r="N1997" s="109" t="s">
        <v>32</v>
      </c>
      <c r="O1997" s="109" t="s">
        <v>12925</v>
      </c>
      <c r="P1997" s="109" t="s">
        <v>58</v>
      </c>
      <c r="Q1997" s="109" t="s">
        <v>12926</v>
      </c>
      <c r="R1997" s="109" t="s">
        <v>80</v>
      </c>
      <c r="S1997" s="122" t="s">
        <v>5119</v>
      </c>
      <c r="T1997" s="31"/>
      <c r="U1997" s="109" t="str">
        <f t="shared" si="31"/>
        <v>39011: Boyko stole a car and was chased by police after a hit-and-run accident. He fled to an apartment complex and tried to conceal himself in a storage shed. When confronted by officers he repeatedly claimed to have a gun. Police flushed him out, unfortunately, into an apartment with two small children, in front of whom he was fatally shot. http://www.kval.com/news/local/4452817.html</v>
      </c>
      <c r="V1997" s="109"/>
      <c r="W1997" s="109">
        <v>3010.1</v>
      </c>
      <c r="X1997" s="109"/>
      <c r="Y1997" s="109"/>
      <c r="Z1997" s="109"/>
      <c r="AA1997" s="109"/>
      <c r="AB1997" s="109"/>
      <c r="AC1997" s="113"/>
      <c r="AD1997" s="29"/>
      <c r="AE1997" s="29"/>
      <c r="AF1997" s="29"/>
      <c r="AG1997" s="65"/>
    </row>
    <row r="1998" spans="1:33" ht="12">
      <c r="A1998" s="30">
        <v>41965</v>
      </c>
      <c r="B1998" s="109" t="s">
        <v>12927</v>
      </c>
      <c r="C1998" s="121">
        <v>51</v>
      </c>
      <c r="D1998" s="109" t="s">
        <v>23</v>
      </c>
      <c r="E1998" s="109" t="s">
        <v>82</v>
      </c>
      <c r="F1998" s="109"/>
      <c r="G1998" s="42">
        <v>39751</v>
      </c>
      <c r="H1998" s="109" t="s">
        <v>12928</v>
      </c>
      <c r="I1998" s="109" t="s">
        <v>1629</v>
      </c>
      <c r="J1998" s="109" t="s">
        <v>2035</v>
      </c>
      <c r="K1998" s="98" t="s">
        <v>12929</v>
      </c>
      <c r="L1998" s="109" t="s">
        <v>11830</v>
      </c>
      <c r="M1998" s="109" t="s">
        <v>1845</v>
      </c>
      <c r="N1998" s="109" t="s">
        <v>32</v>
      </c>
      <c r="O1998" s="109" t="s">
        <v>12930</v>
      </c>
      <c r="P1998" s="109" t="s">
        <v>58</v>
      </c>
      <c r="Q1998" s="109" t="s">
        <v>12931</v>
      </c>
      <c r="R1998" s="109" t="s">
        <v>80</v>
      </c>
      <c r="S1998" s="122" t="s">
        <v>5119</v>
      </c>
      <c r="T1998" s="31"/>
      <c r="U1998" s="109" t="str">
        <f t="shared" si="31"/>
        <v>39751: City employee Skyes called his health care provider with a threat that he'd start shooting if he didn't get his pain medication. The provider called the police; the police arrived and engaged Sykes, who came out with a weapon, executed a barrel roll and a commando crawl in his front yard, fired 17 rounds altogether. Four officers shot him with 31 bullets. Ten hit him fatally. http://www.kval.com/news/local/33828789.html</v>
      </c>
      <c r="V1998" s="109"/>
      <c r="W1998" s="109">
        <v>3011.1</v>
      </c>
      <c r="X1998" s="109"/>
      <c r="Y1998" s="109"/>
      <c r="Z1998" s="109"/>
      <c r="AA1998" s="109"/>
      <c r="AB1998" s="109"/>
      <c r="AC1998" s="113"/>
      <c r="AD1998" s="29"/>
      <c r="AE1998" s="29"/>
      <c r="AF1998" s="29"/>
      <c r="AG1998" s="65"/>
    </row>
    <row r="1999" spans="1:33" ht="12">
      <c r="A1999" s="30">
        <v>41965</v>
      </c>
      <c r="B1999" s="109" t="s">
        <v>12932</v>
      </c>
      <c r="C1999" s="121">
        <v>15</v>
      </c>
      <c r="D1999" s="109" t="s">
        <v>23</v>
      </c>
      <c r="E1999" s="109" t="s">
        <v>40</v>
      </c>
      <c r="F1999" s="109" t="s">
        <v>12933</v>
      </c>
      <c r="G1999" s="42">
        <v>38528</v>
      </c>
      <c r="H1999" s="109" t="s">
        <v>12934</v>
      </c>
      <c r="I1999" s="109" t="s">
        <v>1629</v>
      </c>
      <c r="J1999" s="109" t="s">
        <v>2035</v>
      </c>
      <c r="K1999" s="98" t="s">
        <v>12924</v>
      </c>
      <c r="L1999" s="109" t="s">
        <v>11830</v>
      </c>
      <c r="M1999" s="109" t="s">
        <v>1845</v>
      </c>
      <c r="N1999" s="109" t="s">
        <v>32</v>
      </c>
      <c r="O1999" s="109" t="s">
        <v>12935</v>
      </c>
      <c r="P1999" s="109" t="s">
        <v>58</v>
      </c>
      <c r="Q1999" s="109" t="s">
        <v>12936</v>
      </c>
      <c r="R1999" s="109" t="s">
        <v>80</v>
      </c>
      <c r="S1999" s="122" t="s">
        <v>12436</v>
      </c>
      <c r="T1999" s="31"/>
      <c r="U1999" s="109" t="str">
        <f t="shared" si="31"/>
        <v>38528: Driving a stolen pickup and without a license, Porter was chased by police and ended up stuck on railroad tracks in an industrial parking lot. A local officer stepped up to the pickup and fatally shot Porter once, in the head, because the officer thought he saw a gun. There was no gun. Lingering controversy followed the case: witnesses contradicted the police narrative, Porter's father was sent to prison for hiring a hitman to kill the officer, and county reviews stretched on for nine years. http://registerguard.com/rg/news/local/32258500-75/story.csp</v>
      </c>
      <c r="V1999" s="109"/>
      <c r="W1999" s="109">
        <v>3012.1</v>
      </c>
      <c r="X1999" s="109"/>
      <c r="Y1999" s="109"/>
      <c r="Z1999" s="109"/>
      <c r="AA1999" s="109"/>
      <c r="AB1999" s="109"/>
      <c r="AC1999" s="113"/>
      <c r="AD1999" s="29"/>
      <c r="AE1999" s="29"/>
      <c r="AF1999" s="29"/>
      <c r="AG1999" s="65"/>
    </row>
    <row r="2000" spans="1:33" ht="12">
      <c r="A2000" s="30">
        <v>41966</v>
      </c>
      <c r="B2000" s="109" t="s">
        <v>12937</v>
      </c>
      <c r="C2000" s="121">
        <v>31</v>
      </c>
      <c r="D2000" s="109" t="s">
        <v>23</v>
      </c>
      <c r="E2000" s="109" t="s">
        <v>82</v>
      </c>
      <c r="F2000" s="109"/>
      <c r="G2000" s="42">
        <v>38918</v>
      </c>
      <c r="H2000" s="109" t="s">
        <v>12938</v>
      </c>
      <c r="I2000" s="109" t="s">
        <v>1629</v>
      </c>
      <c r="J2000" s="109" t="s">
        <v>2035</v>
      </c>
      <c r="K2000" s="98" t="s">
        <v>12929</v>
      </c>
      <c r="L2000" s="109" t="s">
        <v>11830</v>
      </c>
      <c r="M2000" s="109" t="s">
        <v>1845</v>
      </c>
      <c r="N2000" s="109" t="s">
        <v>32</v>
      </c>
      <c r="O2000" s="109" t="s">
        <v>12939</v>
      </c>
      <c r="P2000" s="109" t="s">
        <v>760</v>
      </c>
      <c r="Q2000" s="109" t="s">
        <v>12940</v>
      </c>
      <c r="R2000" s="109" t="s">
        <v>80</v>
      </c>
      <c r="S2000" s="122" t="s">
        <v>5119</v>
      </c>
      <c r="T2000" s="31"/>
      <c r="U2000" s="109" t="str">
        <f t="shared" si="31"/>
        <v>38918: A local police officer attempted a traffic stop on motorcyclist Chuchill, an armed and wanted felon who'd said he would never go back to prison. Witnesses support the police account that Churchill was violently uncooperative, pulled a gun on the officer, and that his fatal shooting seemed justified. http://www.thefreelibrary.com/Shooting+justified,+official+says.-a0148686025</v>
      </c>
      <c r="V2000" s="109"/>
      <c r="W2000" s="109">
        <v>3013.1</v>
      </c>
      <c r="X2000" s="109"/>
      <c r="Y2000" s="109"/>
      <c r="Z2000" s="109"/>
      <c r="AA2000" s="109"/>
      <c r="AB2000" s="109"/>
      <c r="AC2000" s="113"/>
      <c r="AD2000" s="29"/>
      <c r="AE2000" s="29"/>
      <c r="AF2000" s="29"/>
      <c r="AG2000" s="65"/>
    </row>
    <row r="2001" spans="1:33" ht="12">
      <c r="A2001" s="30">
        <v>41960</v>
      </c>
      <c r="B2001" s="109" t="s">
        <v>12941</v>
      </c>
      <c r="C2001" s="121">
        <v>37</v>
      </c>
      <c r="D2001" s="109" t="s">
        <v>23</v>
      </c>
      <c r="E2001" s="109" t="s">
        <v>82</v>
      </c>
      <c r="F2001" s="109"/>
      <c r="G2001" s="42">
        <v>41473</v>
      </c>
      <c r="H2001" s="109" t="s">
        <v>12942</v>
      </c>
      <c r="I2001" s="109" t="s">
        <v>12943</v>
      </c>
      <c r="J2001" s="109" t="s">
        <v>2035</v>
      </c>
      <c r="K2001" s="98" t="s">
        <v>12677</v>
      </c>
      <c r="L2001" s="109" t="s">
        <v>12678</v>
      </c>
      <c r="M2001" s="109" t="s">
        <v>12944</v>
      </c>
      <c r="N2001" s="109" t="s">
        <v>314</v>
      </c>
      <c r="O2001" s="109" t="s">
        <v>12945</v>
      </c>
      <c r="P2001" s="109" t="s">
        <v>760</v>
      </c>
      <c r="Q2001" s="109" t="s">
        <v>12946</v>
      </c>
      <c r="R2001" s="109" t="s">
        <v>80</v>
      </c>
      <c r="S2001" s="122" t="s">
        <v>5119</v>
      </c>
      <c r="T2001" s="31"/>
      <c r="U2001" s="109" t="str">
        <f t="shared" si="31"/>
        <v>41473: Kincade stole an idling newspaper-delivery car from a truck stop at 4 a.m. Local police responding to the theft happened to glimpse the car and gave chase at high spped. Both headed south on state highway 207, Kincade failed to negotiate a curve, crashed the stolen car, was ejected from the vehicle and died at the scene. http://www.jrn.com/kivitv/news/216077411.html</v>
      </c>
      <c r="V2001" s="109"/>
      <c r="W2001" s="109">
        <v>3014.1</v>
      </c>
      <c r="X2001" s="109"/>
      <c r="Y2001" s="109"/>
      <c r="Z2001" s="109"/>
      <c r="AA2001" s="109"/>
      <c r="AB2001" s="109"/>
      <c r="AC2001" s="113"/>
      <c r="AD2001" s="29"/>
      <c r="AE2001" s="29"/>
      <c r="AF2001" s="29"/>
      <c r="AG2001" s="65"/>
    </row>
    <row r="2002" spans="1:33" ht="12">
      <c r="A2002" s="30">
        <v>41964</v>
      </c>
      <c r="B2002" s="109" t="s">
        <v>12947</v>
      </c>
      <c r="C2002" s="121">
        <v>43</v>
      </c>
      <c r="D2002" s="109" t="s">
        <v>23</v>
      </c>
      <c r="E2002" s="109" t="s">
        <v>82</v>
      </c>
      <c r="F2002" s="109"/>
      <c r="G2002" s="42">
        <v>38946</v>
      </c>
      <c r="H2002" s="109" t="s">
        <v>12948</v>
      </c>
      <c r="I2002" s="109" t="s">
        <v>12949</v>
      </c>
      <c r="J2002" s="109" t="s">
        <v>2035</v>
      </c>
      <c r="K2002" s="98" t="s">
        <v>12950</v>
      </c>
      <c r="L2002" s="109" t="s">
        <v>11915</v>
      </c>
      <c r="M2002" s="109" t="s">
        <v>12951</v>
      </c>
      <c r="N2002" s="109" t="s">
        <v>32</v>
      </c>
      <c r="O2002" s="109" t="s">
        <v>12952</v>
      </c>
      <c r="P2002" s="109" t="s">
        <v>58</v>
      </c>
      <c r="Q2002" s="109" t="s">
        <v>12953</v>
      </c>
      <c r="R2002" s="109" t="s">
        <v>100</v>
      </c>
      <c r="S2002" s="122" t="s">
        <v>5119</v>
      </c>
      <c r="T2002" s="31"/>
      <c r="U2002" s="109" t="str">
        <f t="shared" si="31"/>
        <v>38946: Dispatchers taking the 1 a.m. call about a distraught and suicidal Harrell realized they'd taken a nearly identical call four weeks earlier from the same household. During both calls Harrell reported cutting himself and had threatened to kill any police sent over. Eight officers responded, one of whom encountered the victim on his porch, leveling a rifle. Harrell was shot to death. The rifle was a BB gun. http://webcache.googleusercontent.com/search?q=cache:Amss0f2CyYwJ:www.lagrandeobserver.com/News/Local-News/GRAND-JURY-CLEARS-OFFICER-IN-FATAL-SHOOTING+&amp;cd=1&amp;hl=en&amp;ct=clnk&amp;gl=us&amp;client=firefox-a</v>
      </c>
      <c r="V2002" s="109"/>
      <c r="W2002" s="109">
        <v>3015.1</v>
      </c>
      <c r="X2002" s="109"/>
      <c r="Y2002" s="109"/>
      <c r="Z2002" s="109"/>
      <c r="AA2002" s="109"/>
      <c r="AB2002" s="109"/>
      <c r="AC2002" s="113"/>
      <c r="AD2002" s="29"/>
      <c r="AE2002" s="29"/>
      <c r="AF2002" s="29"/>
      <c r="AG2002" s="65"/>
    </row>
    <row r="2003" spans="1:33" ht="12">
      <c r="A2003" s="30">
        <v>41961</v>
      </c>
      <c r="B2003" s="109" t="s">
        <v>12954</v>
      </c>
      <c r="C2003" s="121">
        <v>23</v>
      </c>
      <c r="D2003" s="109" t="s">
        <v>23</v>
      </c>
      <c r="E2003" s="109" t="s">
        <v>82</v>
      </c>
      <c r="F2003" s="109"/>
      <c r="G2003" s="42">
        <v>41157</v>
      </c>
      <c r="H2003" s="109" t="s">
        <v>12955</v>
      </c>
      <c r="I2003" s="109" t="s">
        <v>12956</v>
      </c>
      <c r="J2003" s="109" t="s">
        <v>2035</v>
      </c>
      <c r="K2003" s="98" t="s">
        <v>12957</v>
      </c>
      <c r="L2003" s="109" t="s">
        <v>165</v>
      </c>
      <c r="M2003" s="109" t="s">
        <v>10781</v>
      </c>
      <c r="N2003" s="109" t="s">
        <v>1818</v>
      </c>
      <c r="O2003" s="109" t="s">
        <v>12958</v>
      </c>
      <c r="P2003" s="109" t="s">
        <v>760</v>
      </c>
      <c r="Q2003" s="109" t="s">
        <v>12959</v>
      </c>
      <c r="R2003" s="109" t="s">
        <v>100</v>
      </c>
      <c r="S2003" s="122" t="s">
        <v>5119</v>
      </c>
      <c r="T2003" s="31"/>
      <c r="U2003" s="109" t="str">
        <f t="shared" si="31"/>
        <v>41157: With a history of bipolar disorder but no prior police contact at all, sheriff's deputies were called to Ladue's parents' house, where he was acting uncontrollable and irrational in the back yard. Police fought him, pepper sprayed him, shot a Taser then applied the Taser directly, physically piled on him then handcuffed him. Finally subdued, Ladue then stopped breathing. http://www.opb.org/news/article/bipolar-man-dies-in-police-custody/</v>
      </c>
      <c r="V2003" s="109"/>
      <c r="W2003" s="109">
        <v>3016.1</v>
      </c>
      <c r="X2003" s="109"/>
      <c r="Y2003" s="109"/>
      <c r="Z2003" s="109"/>
      <c r="AA2003" s="109"/>
      <c r="AB2003" s="109"/>
      <c r="AC2003" s="113"/>
      <c r="AD2003" s="29"/>
      <c r="AE2003" s="29"/>
      <c r="AF2003" s="29"/>
      <c r="AG2003" s="65"/>
    </row>
    <row r="2004" spans="1:33" ht="12">
      <c r="A2004" s="30">
        <v>41959</v>
      </c>
      <c r="B2004" s="109" t="s">
        <v>12960</v>
      </c>
      <c r="C2004" s="121">
        <v>50</v>
      </c>
      <c r="D2004" s="109" t="s">
        <v>23</v>
      </c>
      <c r="E2004" s="109" t="s">
        <v>40</v>
      </c>
      <c r="F2004" s="109" t="s">
        <v>12961</v>
      </c>
      <c r="G2004" s="42">
        <v>41169</v>
      </c>
      <c r="H2004" s="109" t="s">
        <v>12962</v>
      </c>
      <c r="I2004" s="109" t="s">
        <v>11798</v>
      </c>
      <c r="J2004" s="109" t="s">
        <v>2035</v>
      </c>
      <c r="K2004" s="98" t="s">
        <v>11800</v>
      </c>
      <c r="L2004" s="109" t="s">
        <v>12963</v>
      </c>
      <c r="M2004" s="109" t="s">
        <v>12964</v>
      </c>
      <c r="N2004" s="109" t="s">
        <v>32</v>
      </c>
      <c r="O2004" s="109" t="s">
        <v>12965</v>
      </c>
      <c r="P2004" s="109" t="s">
        <v>58</v>
      </c>
      <c r="Q2004" s="109" t="s">
        <v>12966</v>
      </c>
      <c r="R2004" s="109" t="s">
        <v>80</v>
      </c>
      <c r="S2004" s="122" t="s">
        <v>5119</v>
      </c>
      <c r="T2004" s="31"/>
      <c r="U2004" s="109" t="str">
        <f t="shared" si="31"/>
        <v>41169: Stowell was being questioned in his house, with his wife present, about allegations of sexual abuse with another woman. Told that he would be taken in, Stowell went to the bathroom and returned with a knife, which he refused to drop. He was fatally shot. http://www.oregonlive.com/pacific-northwest-news/index.ssf/2012/09/two_police_officers_cleared_of.html</v>
      </c>
      <c r="V2004" s="109"/>
      <c r="W2004" s="109">
        <v>3017.1</v>
      </c>
      <c r="X2004" s="109"/>
      <c r="Y2004" s="109"/>
      <c r="Z2004" s="109"/>
      <c r="AA2004" s="109"/>
      <c r="AB2004" s="109"/>
      <c r="AC2004" s="113"/>
      <c r="AD2004" s="29"/>
      <c r="AE2004" s="29"/>
      <c r="AF2004" s="29"/>
      <c r="AG2004" s="65"/>
    </row>
    <row r="2005" spans="1:33" ht="12">
      <c r="A2005" s="30">
        <v>41961</v>
      </c>
      <c r="B2005" s="109" t="s">
        <v>12967</v>
      </c>
      <c r="C2005" s="121">
        <v>20</v>
      </c>
      <c r="D2005" s="109" t="s">
        <v>23</v>
      </c>
      <c r="E2005" s="109" t="s">
        <v>40</v>
      </c>
      <c r="F2005" s="109" t="s">
        <v>12968</v>
      </c>
      <c r="G2005" s="42">
        <v>39011</v>
      </c>
      <c r="H2005" s="109" t="s">
        <v>12969</v>
      </c>
      <c r="I2005" s="109" t="s">
        <v>12970</v>
      </c>
      <c r="J2005" s="109" t="s">
        <v>2035</v>
      </c>
      <c r="K2005" s="98" t="s">
        <v>12971</v>
      </c>
      <c r="L2005" s="109" t="s">
        <v>878</v>
      </c>
      <c r="M2005" s="109" t="s">
        <v>11485</v>
      </c>
      <c r="N2005" s="109" t="s">
        <v>32</v>
      </c>
      <c r="O2005" s="109" t="s">
        <v>12972</v>
      </c>
      <c r="P2005" s="109" t="s">
        <v>58</v>
      </c>
      <c r="Q2005" s="109" t="s">
        <v>12973</v>
      </c>
      <c r="R2005" s="109" t="s">
        <v>219</v>
      </c>
      <c r="S2005" s="122" t="s">
        <v>5119</v>
      </c>
      <c r="T2005" s="31"/>
      <c r="U2005" s="109" t="str">
        <f t="shared" si="31"/>
        <v>39011: Distance runner and warehouse worker Case ingested a large amount of hallucinogenic drugs and wandered out of his apartment, into the neighboring apartment of a young woman with an 8-year-old. The woman called 911. Police arrived, shot Case with pepper spray then bean-bag rounds from a shotgun, which didn't stop him. He was fatally shot. http://www.oregonlive.com/tualatin/index.ssf/2010/11/jury_washington_county_deputy_did_not_use_excessive_force_in_fatal_shooting_of_jordan_case.html</v>
      </c>
      <c r="V2005" s="109"/>
      <c r="W2005" s="109">
        <v>3018.1</v>
      </c>
      <c r="X2005" s="109"/>
      <c r="Y2005" s="109"/>
      <c r="Z2005" s="109"/>
      <c r="AA2005" s="109"/>
      <c r="AB2005" s="109"/>
      <c r="AC2005" s="113"/>
      <c r="AD2005" s="29"/>
      <c r="AE2005" s="29"/>
      <c r="AF2005" s="29"/>
      <c r="AG2005" s="65"/>
    </row>
    <row r="2006" spans="1:33" ht="12">
      <c r="A2006" s="30">
        <v>41966</v>
      </c>
      <c r="B2006" s="109" t="s">
        <v>12974</v>
      </c>
      <c r="C2006" s="121">
        <v>26</v>
      </c>
      <c r="D2006" s="109" t="s">
        <v>23</v>
      </c>
      <c r="E2006" s="109" t="s">
        <v>82</v>
      </c>
      <c r="F2006" s="109"/>
      <c r="G2006" s="42">
        <v>38493</v>
      </c>
      <c r="H2006" s="109" t="s">
        <v>12975</v>
      </c>
      <c r="I2006" s="109" t="s">
        <v>12970</v>
      </c>
      <c r="J2006" s="109" t="s">
        <v>2035</v>
      </c>
      <c r="K2006" s="98" t="s">
        <v>12971</v>
      </c>
      <c r="L2006" s="109" t="s">
        <v>878</v>
      </c>
      <c r="M2006" s="109" t="s">
        <v>12976</v>
      </c>
      <c r="N2006" s="109" t="s">
        <v>32</v>
      </c>
      <c r="O2006" s="109" t="s">
        <v>12977</v>
      </c>
      <c r="P2006" s="109" t="s">
        <v>760</v>
      </c>
      <c r="Q2006" s="109" t="s">
        <v>12978</v>
      </c>
      <c r="R2006" s="109" t="s">
        <v>80</v>
      </c>
      <c r="S2006" s="122" t="s">
        <v>12436</v>
      </c>
      <c r="T2006" s="31"/>
      <c r="U2006" s="109" t="str">
        <f t="shared" si="31"/>
        <v>38493: Jones, in an AMC Eagle, fled from a 2 a.m. traffic stop on the interstate and kept going even after his two right-side tires had been punctured by a spike strip. He ultimately stopped his car on a historic neighborhood intersection called Wankers Corner. Reportedly he exited the vehicle with a gun in hand and was shot multiple times. Jones died two weeks later. https://groups.yahoo.com/neo/groups/stop-polabuse/conversations/topics/16712</v>
      </c>
      <c r="V2006" s="109"/>
      <c r="W2006" s="109">
        <v>3019.1</v>
      </c>
      <c r="X2006" s="109"/>
      <c r="Y2006" s="109"/>
      <c r="Z2006" s="109"/>
      <c r="AA2006" s="109"/>
      <c r="AB2006" s="109"/>
      <c r="AC2006" s="113"/>
      <c r="AD2006" s="29"/>
      <c r="AE2006" s="29"/>
      <c r="AF2006" s="29"/>
      <c r="AG2006" s="65"/>
    </row>
    <row r="2007" spans="1:33" ht="12">
      <c r="A2007" s="30">
        <v>41974</v>
      </c>
      <c r="B2007" s="109" t="s">
        <v>12979</v>
      </c>
      <c r="C2007" s="121">
        <v>66</v>
      </c>
      <c r="D2007" s="109" t="s">
        <v>23</v>
      </c>
      <c r="E2007" s="109" t="s">
        <v>82</v>
      </c>
      <c r="F2007" s="109"/>
      <c r="G2007" s="42">
        <v>39954</v>
      </c>
      <c r="H2007" s="109" t="s">
        <v>12980</v>
      </c>
      <c r="I2007" s="109" t="s">
        <v>11697</v>
      </c>
      <c r="J2007" s="109" t="s">
        <v>2035</v>
      </c>
      <c r="K2007" s="98" t="s">
        <v>12981</v>
      </c>
      <c r="L2007" s="109" t="s">
        <v>11697</v>
      </c>
      <c r="M2007" s="109" t="s">
        <v>12982</v>
      </c>
      <c r="N2007" s="109" t="s">
        <v>32</v>
      </c>
      <c r="O2007" s="109" t="s">
        <v>12983</v>
      </c>
      <c r="P2007" s="109" t="s">
        <v>760</v>
      </c>
      <c r="Q2007" s="109" t="s">
        <v>12984</v>
      </c>
      <c r="R2007" s="109" t="s">
        <v>80</v>
      </c>
      <c r="S2007" s="122" t="s">
        <v>5119</v>
      </c>
      <c r="T2007" s="31"/>
      <c r="U2007" s="109" t="str">
        <f t="shared" si="31"/>
        <v>39954: A sheriff's deputy and two state troopers went to Blair's residence, where he lived alone, to respond to reports of public indecency. According to police Blair put up armed resistance, there was a struggle, and Blair was fatally shot. http://www.katu.com/news/local/45846827.html</v>
      </c>
      <c r="V2007" s="109"/>
      <c r="W2007" s="109">
        <v>3020.1</v>
      </c>
      <c r="X2007" s="109"/>
      <c r="Y2007" s="109"/>
      <c r="Z2007" s="109"/>
      <c r="AA2007" s="109"/>
      <c r="AB2007" s="109"/>
      <c r="AC2007" s="113"/>
      <c r="AD2007" s="29"/>
      <c r="AE2007" s="29"/>
      <c r="AF2007" s="29"/>
      <c r="AG2007" s="65"/>
    </row>
    <row r="2008" spans="1:33" ht="12">
      <c r="A2008" s="30">
        <v>41974</v>
      </c>
      <c r="B2008" s="109" t="s">
        <v>12985</v>
      </c>
      <c r="C2008" s="121">
        <v>35</v>
      </c>
      <c r="D2008" s="109" t="s">
        <v>23</v>
      </c>
      <c r="E2008" s="109" t="s">
        <v>82</v>
      </c>
      <c r="F2008" s="109"/>
      <c r="G2008" s="42">
        <v>41107</v>
      </c>
      <c r="H2008" s="109" t="s">
        <v>12986</v>
      </c>
      <c r="I2008" s="109" t="s">
        <v>12987</v>
      </c>
      <c r="J2008" s="109" t="s">
        <v>2035</v>
      </c>
      <c r="K2008" s="98" t="s">
        <v>12988</v>
      </c>
      <c r="L2008" s="109" t="s">
        <v>1003</v>
      </c>
      <c r="M2008" s="109" t="s">
        <v>4935</v>
      </c>
      <c r="N2008" s="109" t="s">
        <v>314</v>
      </c>
      <c r="O2008" s="109" t="s">
        <v>12989</v>
      </c>
      <c r="P2008" s="109" t="s">
        <v>760</v>
      </c>
      <c r="Q2008" s="109" t="s">
        <v>12990</v>
      </c>
      <c r="R2008" s="109" t="s">
        <v>80</v>
      </c>
      <c r="S2008" s="122" t="s">
        <v>5119</v>
      </c>
      <c r="T2008" s="31"/>
      <c r="U2008" s="109" t="str">
        <f t="shared" si="31"/>
        <v>41107: Police took a number of citizen complaints about the driver of a gold Chevrolet Cavalier. They found Haney driving the stolen car but he bolted from a traffic stop and fled north on the coastal highway at high speed. With police in pursuit he attempted to pass a car, lost control of his own vehicle, and died in the resulting crash. http://www.kcby.com/news/local/Police-chase-ends-in-fatal-crash-162823496.html</v>
      </c>
      <c r="V2008" s="109"/>
      <c r="W2008" s="109">
        <v>3021.1</v>
      </c>
      <c r="X2008" s="109"/>
      <c r="Y2008" s="109"/>
      <c r="Z2008" s="109"/>
      <c r="AA2008" s="109"/>
      <c r="AB2008" s="109"/>
      <c r="AC2008" s="113"/>
      <c r="AD2008" s="29"/>
      <c r="AE2008" s="29"/>
      <c r="AF2008" s="29"/>
      <c r="AG2008" s="65"/>
    </row>
    <row r="2009" spans="1:33" ht="12">
      <c r="A2009" s="30">
        <v>41961</v>
      </c>
      <c r="B2009" s="109" t="s">
        <v>12991</v>
      </c>
      <c r="C2009" s="121">
        <v>27</v>
      </c>
      <c r="D2009" s="109" t="s">
        <v>23</v>
      </c>
      <c r="E2009" s="109" t="s">
        <v>82</v>
      </c>
      <c r="F2009" s="109"/>
      <c r="G2009" s="42">
        <v>41852</v>
      </c>
      <c r="H2009" s="109" t="s">
        <v>12992</v>
      </c>
      <c r="I2009" s="109" t="s">
        <v>920</v>
      </c>
      <c r="J2009" s="109" t="s">
        <v>64</v>
      </c>
      <c r="K2009" s="98" t="s">
        <v>12993</v>
      </c>
      <c r="L2009" s="109" t="s">
        <v>364</v>
      </c>
      <c r="M2009" s="109" t="s">
        <v>12994</v>
      </c>
      <c r="N2009" s="109" t="s">
        <v>32</v>
      </c>
      <c r="O2009" s="109" t="s">
        <v>12995</v>
      </c>
      <c r="P2009" s="109" t="s">
        <v>760</v>
      </c>
      <c r="Q2009" s="109" t="s">
        <v>12996</v>
      </c>
      <c r="R2009" s="109" t="s">
        <v>80</v>
      </c>
      <c r="S2009" s="122" t="s">
        <v>769</v>
      </c>
      <c r="T2009" s="31"/>
      <c r="U2009" s="109" t="str">
        <f t="shared" si="31"/>
        <v>41852: Callaway shot a police dog after refusing to comply with orders. Deputies then shot and killed Callaway. http://www.ajc.com/news/news/police-investigating-shooting-in-east-point/ngsX4/</v>
      </c>
      <c r="V2009" s="109"/>
      <c r="W2009" s="109">
        <v>3022.1</v>
      </c>
      <c r="X2009" s="109"/>
      <c r="Y2009" s="109"/>
      <c r="Z2009" s="109"/>
      <c r="AA2009" s="109"/>
      <c r="AB2009" s="109"/>
      <c r="AC2009" s="113"/>
      <c r="AD2009" s="29"/>
      <c r="AE2009" s="29"/>
      <c r="AF2009" s="29"/>
      <c r="AG2009" s="65"/>
    </row>
    <row r="2010" spans="1:33" ht="12">
      <c r="A2010" s="30">
        <v>41961</v>
      </c>
      <c r="B2010" s="109" t="s">
        <v>12997</v>
      </c>
      <c r="C2010" s="121">
        <v>42</v>
      </c>
      <c r="D2010" s="109" t="s">
        <v>23</v>
      </c>
      <c r="E2010" s="109" t="s">
        <v>82</v>
      </c>
      <c r="F2010" s="109"/>
      <c r="G2010" s="42">
        <v>41852</v>
      </c>
      <c r="H2010" s="109" t="s">
        <v>12998</v>
      </c>
      <c r="I2010" s="109" t="s">
        <v>6328</v>
      </c>
      <c r="J2010" s="109" t="s">
        <v>1791</v>
      </c>
      <c r="K2010" s="98" t="s">
        <v>12999</v>
      </c>
      <c r="L2010" s="109" t="s">
        <v>13000</v>
      </c>
      <c r="M2010" s="109" t="s">
        <v>13001</v>
      </c>
      <c r="N2010" s="109" t="s">
        <v>32</v>
      </c>
      <c r="O2010" s="109" t="s">
        <v>13002</v>
      </c>
      <c r="P2010" s="109" t="s">
        <v>760</v>
      </c>
      <c r="Q2010" s="109" t="s">
        <v>13003</v>
      </c>
      <c r="R2010" s="109" t="s">
        <v>36</v>
      </c>
      <c r="S2010" s="122" t="s">
        <v>769</v>
      </c>
      <c r="T2010" s="31"/>
      <c r="U2010" s="109" t="str">
        <f t="shared" si="31"/>
        <v>41852: Pierre was shot in the head and the torso by officers. Other details were not published. http://www.courierpostonline.com/story/news/local/south-jersey/2014/08/01/shooting-winslow/13454685/</v>
      </c>
      <c r="V2010" s="109"/>
      <c r="W2010" s="109">
        <v>3024.1</v>
      </c>
      <c r="X2010" s="109"/>
      <c r="Y2010" s="109"/>
      <c r="Z2010" s="109"/>
      <c r="AA2010" s="109"/>
      <c r="AB2010" s="109"/>
      <c r="AC2010" s="113"/>
      <c r="AD2010" s="29"/>
      <c r="AE2010" s="29"/>
      <c r="AF2010" s="29"/>
      <c r="AG2010" s="65"/>
    </row>
    <row r="2011" spans="1:33" ht="12">
      <c r="A2011" s="30">
        <v>41961</v>
      </c>
      <c r="B2011" s="109" t="s">
        <v>13004</v>
      </c>
      <c r="C2011" s="121">
        <v>54</v>
      </c>
      <c r="D2011" s="109" t="s">
        <v>23</v>
      </c>
      <c r="E2011" s="109" t="s">
        <v>173</v>
      </c>
      <c r="F2011" s="109" t="s">
        <v>13005</v>
      </c>
      <c r="G2011" s="42">
        <v>41852</v>
      </c>
      <c r="H2011" s="109" t="s">
        <v>13006</v>
      </c>
      <c r="I2011" s="109" t="s">
        <v>13007</v>
      </c>
      <c r="J2011" s="109" t="s">
        <v>85</v>
      </c>
      <c r="K2011" s="98" t="s">
        <v>13008</v>
      </c>
      <c r="L2011" s="109" t="s">
        <v>539</v>
      </c>
      <c r="M2011" s="109" t="s">
        <v>8649</v>
      </c>
      <c r="N2011" s="109" t="s">
        <v>32</v>
      </c>
      <c r="O2011" s="109" t="s">
        <v>13009</v>
      </c>
      <c r="P2011" s="109" t="s">
        <v>760</v>
      </c>
      <c r="Q2011" s="109" t="s">
        <v>13010</v>
      </c>
      <c r="R2011" s="109" t="s">
        <v>80</v>
      </c>
      <c r="S2011" s="122" t="s">
        <v>769</v>
      </c>
      <c r="T2011" s="31"/>
      <c r="U2011" s="109" t="str">
        <f t="shared" si="31"/>
        <v>41852: Ramirez took Mendoza's wife hostage. Mendoza engaged in a gun fight with with Ramirez. SWAT accidentally shot and killed Mednoza and also shot and killed Ramirez. http://ktla.com/2014/08/07/pico-rivera-deputy-involved-shooting-autopsy-results-to-be-discussed-at-news-conference/</v>
      </c>
      <c r="V2011" s="109"/>
      <c r="W2011" s="109">
        <v>3025.1</v>
      </c>
      <c r="X2011" s="109"/>
      <c r="Y2011" s="109"/>
      <c r="Z2011" s="109"/>
      <c r="AA2011" s="109"/>
      <c r="AB2011" s="109"/>
      <c r="AC2011" s="113"/>
      <c r="AD2011" s="29"/>
      <c r="AE2011" s="29"/>
      <c r="AF2011" s="29"/>
      <c r="AG2011" s="65"/>
    </row>
    <row r="2012" spans="1:33" ht="12">
      <c r="A2012" s="30" t="s">
        <v>13011</v>
      </c>
      <c r="B2012" s="109" t="s">
        <v>4728</v>
      </c>
      <c r="C2012" s="121">
        <v>41</v>
      </c>
      <c r="D2012" s="109" t="s">
        <v>23</v>
      </c>
      <c r="E2012" s="109" t="s">
        <v>82</v>
      </c>
      <c r="F2012" s="109"/>
      <c r="G2012" s="42">
        <v>41852</v>
      </c>
      <c r="H2012" s="109" t="s">
        <v>13012</v>
      </c>
      <c r="I2012" s="109" t="s">
        <v>4730</v>
      </c>
      <c r="J2012" s="109" t="s">
        <v>143</v>
      </c>
      <c r="K2012" s="98" t="s">
        <v>13013</v>
      </c>
      <c r="L2012" s="109" t="s">
        <v>4730</v>
      </c>
      <c r="M2012" s="109" t="s">
        <v>4732</v>
      </c>
      <c r="N2012" s="109" t="s">
        <v>32</v>
      </c>
      <c r="O2012" s="109" t="s">
        <v>13014</v>
      </c>
      <c r="P2012" s="109" t="s">
        <v>760</v>
      </c>
      <c r="Q2012" s="109" t="s">
        <v>13015</v>
      </c>
      <c r="R2012" s="109" t="s">
        <v>80</v>
      </c>
      <c r="S2012" s="122" t="s">
        <v>37</v>
      </c>
      <c r="T2012" s="31"/>
      <c r="U2012" s="109" t="str">
        <f t="shared" si="31"/>
        <v>41852: Two 15th District officers responded to a tripped security alarm at a home on the 900 block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 http://www.nbcphiladelphia.com/news/local/Police-Invovled-Shooting-Burglary-Philly-269502951.html</v>
      </c>
      <c r="V2012" s="109"/>
      <c r="W2012" s="109">
        <v>3026.1</v>
      </c>
      <c r="X2012" s="109"/>
      <c r="Y2012" s="109"/>
      <c r="Z2012" s="109"/>
      <c r="AA2012" s="109"/>
      <c r="AB2012" s="109"/>
      <c r="AC2012" s="113"/>
      <c r="AD2012" s="29"/>
      <c r="AE2012" s="29"/>
      <c r="AF2012" s="29"/>
      <c r="AG2012" s="65"/>
    </row>
    <row r="2013" spans="1:33" ht="12">
      <c r="A2013" s="30" t="s">
        <v>13016</v>
      </c>
      <c r="B2013" s="109" t="s">
        <v>13017</v>
      </c>
      <c r="C2013" s="121">
        <v>28</v>
      </c>
      <c r="D2013" s="109" t="s">
        <v>23</v>
      </c>
      <c r="E2013" s="109" t="s">
        <v>82</v>
      </c>
      <c r="F2013" s="109"/>
      <c r="G2013" s="42">
        <v>41853</v>
      </c>
      <c r="H2013" s="109" t="s">
        <v>13018</v>
      </c>
      <c r="I2013" s="109" t="s">
        <v>13019</v>
      </c>
      <c r="J2013" s="109" t="s">
        <v>195</v>
      </c>
      <c r="K2013" s="98" t="s">
        <v>13020</v>
      </c>
      <c r="L2013" s="109" t="s">
        <v>1622</v>
      </c>
      <c r="M2013" s="109" t="s">
        <v>13021</v>
      </c>
      <c r="N2013" s="109" t="s">
        <v>32</v>
      </c>
      <c r="O2013" s="109" t="s">
        <v>13022</v>
      </c>
      <c r="P2013" s="109" t="s">
        <v>760</v>
      </c>
      <c r="Q2013" s="109" t="s">
        <v>13023</v>
      </c>
      <c r="R2013" s="109"/>
      <c r="S2013" s="122" t="s">
        <v>37</v>
      </c>
      <c r="T2013" s="31"/>
      <c r="U2013" s="109" t="str">
        <f t="shared" si="31"/>
        <v>41853: Armstrong got into a fight with his wife in a casino parking lot. A guard investigated, and he shot him. When police arrived, he wouldn't put down the gun, shot they shot and killed him. http://www.azfamily.com/news/Incident-at-Hon-Dah-casino-leads-to-lockdown-269711741.html</v>
      </c>
      <c r="V2013" s="109"/>
      <c r="W2013" s="109">
        <v>3027.1</v>
      </c>
      <c r="X2013" s="109"/>
      <c r="Y2013" s="109"/>
      <c r="Z2013" s="109"/>
      <c r="AA2013" s="109"/>
      <c r="AB2013" s="109"/>
      <c r="AC2013" s="113"/>
      <c r="AD2013" s="29"/>
      <c r="AE2013" s="29"/>
      <c r="AF2013" s="29"/>
      <c r="AG2013" s="65"/>
    </row>
    <row r="2014" spans="1:33" ht="12">
      <c r="A2014" s="30">
        <v>41961</v>
      </c>
      <c r="B2014" s="109" t="s">
        <v>13024</v>
      </c>
      <c r="C2014" s="121">
        <v>49</v>
      </c>
      <c r="D2014" s="109" t="s">
        <v>23</v>
      </c>
      <c r="E2014" s="109" t="s">
        <v>40</v>
      </c>
      <c r="F2014" s="109" t="s">
        <v>13025</v>
      </c>
      <c r="G2014" s="42">
        <v>41854</v>
      </c>
      <c r="H2014" s="109" t="s">
        <v>13026</v>
      </c>
      <c r="I2014" s="109" t="s">
        <v>13027</v>
      </c>
      <c r="J2014" s="109" t="s">
        <v>223</v>
      </c>
      <c r="K2014" s="98" t="s">
        <v>13028</v>
      </c>
      <c r="L2014" s="109" t="s">
        <v>500</v>
      </c>
      <c r="M2014" s="109" t="s">
        <v>13029</v>
      </c>
      <c r="N2014" s="109" t="s">
        <v>32</v>
      </c>
      <c r="O2014" s="109" t="s">
        <v>13030</v>
      </c>
      <c r="P2014" s="109" t="s">
        <v>760</v>
      </c>
      <c r="Q2014" s="109" t="s">
        <v>13031</v>
      </c>
      <c r="R2014" s="109" t="s">
        <v>80</v>
      </c>
      <c r="S2014" s="122" t="s">
        <v>769</v>
      </c>
      <c r="T2014" s="31"/>
      <c r="U2014" s="109" t="str">
        <f t="shared" si="31"/>
        <v>41854: Conlogue was armed and held police at bay for about 3 hours outside the former Highland Farm restaurant along Route 16, through McCausland didn’t say what weapon he was armed with. Conlogue was shot and killed. http://bangordailynews.com/2014/08/04/news/penobscot/lagrange-man-49-killed-by-state-trooper-after-3-hour-standoff/</v>
      </c>
      <c r="V2014" s="109"/>
      <c r="W2014" s="109">
        <v>3028.1</v>
      </c>
      <c r="X2014" s="109"/>
      <c r="Y2014" s="109"/>
      <c r="Z2014" s="109"/>
      <c r="AA2014" s="109"/>
      <c r="AB2014" s="109"/>
      <c r="AC2014" s="113"/>
      <c r="AD2014" s="29"/>
      <c r="AE2014" s="29"/>
      <c r="AF2014" s="29"/>
      <c r="AG2014" s="65"/>
    </row>
    <row r="2015" spans="1:33" ht="12">
      <c r="A2015" s="30" t="s">
        <v>13032</v>
      </c>
      <c r="B2015" s="109" t="s">
        <v>4728</v>
      </c>
      <c r="C2015" s="121" t="s">
        <v>13033</v>
      </c>
      <c r="D2015" s="109" t="s">
        <v>23</v>
      </c>
      <c r="E2015" s="109" t="s">
        <v>40</v>
      </c>
      <c r="F2015" s="109"/>
      <c r="G2015" s="42">
        <v>41854</v>
      </c>
      <c r="H2015" s="109" t="s">
        <v>13034</v>
      </c>
      <c r="I2015" s="109" t="s">
        <v>347</v>
      </c>
      <c r="J2015" s="109" t="s">
        <v>213</v>
      </c>
      <c r="K2015" s="98" t="s">
        <v>13035</v>
      </c>
      <c r="L2015" s="109" t="s">
        <v>819</v>
      </c>
      <c r="M2015" s="109" t="s">
        <v>13036</v>
      </c>
      <c r="N2015" s="109" t="s">
        <v>32</v>
      </c>
      <c r="O2015" s="109" t="s">
        <v>13037</v>
      </c>
      <c r="P2015" s="109" t="s">
        <v>760</v>
      </c>
      <c r="Q2015" s="109" t="s">
        <v>13038</v>
      </c>
      <c r="R2015" s="109" t="s">
        <v>80</v>
      </c>
      <c r="S2015" s="122" t="s">
        <v>37</v>
      </c>
      <c r="T2015" s="31"/>
      <c r="U2015" s="109" t="str">
        <f t="shared" si="31"/>
        <v>41854: An alleged bank robber died Sunday after being shot multiple times by a Harris County sheriff's deputy, ending a 2½-hour standoff in the Cypress area. The man, described as a white male in his 30s, was shot at least three times after becoming increasing belligerent with deputies, including firing five shots into the ground, threatening to kill himself and deputies, and ultimately raising his pistol toward deputies, authorities said. http://www.chron.com/news/houston-texas/houston/article/hed-5666125.php</v>
      </c>
      <c r="V2015" s="109"/>
      <c r="W2015" s="109">
        <v>3029.1</v>
      </c>
      <c r="X2015" s="109"/>
      <c r="Y2015" s="109"/>
      <c r="Z2015" s="109"/>
      <c r="AA2015" s="109"/>
      <c r="AB2015" s="109"/>
      <c r="AC2015" s="113"/>
      <c r="AD2015" s="29"/>
      <c r="AE2015" s="29"/>
      <c r="AF2015" s="29"/>
      <c r="AG2015" s="65"/>
    </row>
    <row r="2016" spans="1:33" ht="12">
      <c r="A2016" s="30">
        <v>41961</v>
      </c>
      <c r="B2016" s="109" t="s">
        <v>13039</v>
      </c>
      <c r="C2016" s="121">
        <v>28</v>
      </c>
      <c r="D2016" s="109" t="s">
        <v>23</v>
      </c>
      <c r="E2016" s="109" t="s">
        <v>173</v>
      </c>
      <c r="F2016" s="109" t="s">
        <v>13040</v>
      </c>
      <c r="G2016" s="42">
        <v>41855</v>
      </c>
      <c r="H2016" s="109" t="s">
        <v>13041</v>
      </c>
      <c r="I2016" s="109" t="s">
        <v>1546</v>
      </c>
      <c r="J2016" s="109" t="s">
        <v>1033</v>
      </c>
      <c r="K2016" s="98" t="s">
        <v>4149</v>
      </c>
      <c r="L2016" s="109" t="s">
        <v>1548</v>
      </c>
      <c r="M2016" s="109" t="s">
        <v>4301</v>
      </c>
      <c r="N2016" s="109" t="s">
        <v>32</v>
      </c>
      <c r="O2016" s="109" t="s">
        <v>13042</v>
      </c>
      <c r="P2016" s="109" t="s">
        <v>760</v>
      </c>
      <c r="Q2016" s="109" t="s">
        <v>13043</v>
      </c>
      <c r="R2016" s="109" t="s">
        <v>80</v>
      </c>
      <c r="S2016" s="122" t="s">
        <v>769</v>
      </c>
      <c r="T2016" s="31"/>
      <c r="U2016" s="109" t="str">
        <f t="shared" si="31"/>
        <v>41855: Flores rammed a deputies car twice, trapping the deputy inside. The deputy feared for his life and shot and killed Flores . http://www.kob.com/article/stories/s3523792.shtml#.VGvPJzTF98E</v>
      </c>
      <c r="V2016" s="109"/>
      <c r="W2016" s="109">
        <v>3030.1</v>
      </c>
      <c r="X2016" s="109"/>
      <c r="Y2016" s="109"/>
      <c r="Z2016" s="109"/>
      <c r="AA2016" s="109"/>
      <c r="AB2016" s="109"/>
      <c r="AC2016" s="113"/>
      <c r="AD2016" s="29"/>
      <c r="AE2016" s="29"/>
      <c r="AF2016" s="29"/>
      <c r="AG2016" s="65"/>
    </row>
    <row r="2017" spans="1:33" ht="12">
      <c r="A2017" s="30">
        <v>41961</v>
      </c>
      <c r="B2017" s="109" t="s">
        <v>13044</v>
      </c>
      <c r="C2017" s="121">
        <v>51</v>
      </c>
      <c r="D2017" s="109" t="s">
        <v>23</v>
      </c>
      <c r="E2017" s="109" t="s">
        <v>173</v>
      </c>
      <c r="F2017" s="109" t="s">
        <v>13045</v>
      </c>
      <c r="G2017" s="42">
        <v>41857</v>
      </c>
      <c r="H2017" s="109" t="s">
        <v>13046</v>
      </c>
      <c r="I2017" s="109" t="s">
        <v>13047</v>
      </c>
      <c r="J2017" s="109" t="s">
        <v>1011</v>
      </c>
      <c r="K2017" s="98" t="s">
        <v>13048</v>
      </c>
      <c r="L2017" s="109" t="s">
        <v>1010</v>
      </c>
      <c r="M2017" s="109" t="s">
        <v>1013</v>
      </c>
      <c r="N2017" s="109" t="s">
        <v>32</v>
      </c>
      <c r="O2017" s="109" t="s">
        <v>13049</v>
      </c>
      <c r="P2017" s="109" t="s">
        <v>760</v>
      </c>
      <c r="Q2017" s="109" t="s">
        <v>13050</v>
      </c>
      <c r="R2017" s="109" t="s">
        <v>80</v>
      </c>
      <c r="S2017" s="122" t="s">
        <v>769</v>
      </c>
      <c r="T2017" s="31"/>
      <c r="U2017" s="109" t="str">
        <f t="shared" si="31"/>
        <v>41857: Pickard stole a car, hit a police car and reversed towards officers. Officers then shot and killed Pickard. http://khon2.com/2014/08/06/hpd-investigating-early-morning-shoot-out-in-pearl-city/</v>
      </c>
      <c r="V2017" s="109"/>
      <c r="W2017" s="109">
        <v>3032.1</v>
      </c>
      <c r="X2017" s="109"/>
      <c r="Y2017" s="109"/>
      <c r="Z2017" s="109"/>
      <c r="AA2017" s="109"/>
      <c r="AB2017" s="109"/>
      <c r="AC2017" s="113"/>
      <c r="AD2017" s="29"/>
      <c r="AE2017" s="29"/>
      <c r="AF2017" s="29"/>
      <c r="AG2017" s="65"/>
    </row>
    <row r="2018" spans="1:33" ht="12">
      <c r="A2018" s="30">
        <v>41961</v>
      </c>
      <c r="B2018" s="109" t="s">
        <v>13051</v>
      </c>
      <c r="C2018" s="121">
        <v>26</v>
      </c>
      <c r="D2018" s="109" t="s">
        <v>23</v>
      </c>
      <c r="E2018" s="109" t="s">
        <v>24</v>
      </c>
      <c r="F2018" s="109" t="s">
        <v>13052</v>
      </c>
      <c r="G2018" s="42">
        <v>41857</v>
      </c>
      <c r="H2018" s="109" t="s">
        <v>13053</v>
      </c>
      <c r="I2018" s="109" t="s">
        <v>774</v>
      </c>
      <c r="J2018" s="109" t="s">
        <v>85</v>
      </c>
      <c r="K2018" s="98" t="s">
        <v>5381</v>
      </c>
      <c r="L2018" s="109" t="s">
        <v>775</v>
      </c>
      <c r="M2018" s="109" t="s">
        <v>5382</v>
      </c>
      <c r="N2018" s="109" t="s">
        <v>32</v>
      </c>
      <c r="O2018" s="109" t="s">
        <v>13054</v>
      </c>
      <c r="P2018" s="109" t="s">
        <v>760</v>
      </c>
      <c r="Q2018" s="109" t="s">
        <v>13055</v>
      </c>
      <c r="R2018" s="109" t="s">
        <v>36</v>
      </c>
      <c r="S2018" s="122" t="s">
        <v>769</v>
      </c>
      <c r="T2018" s="31"/>
      <c r="U2018" s="109" t="str">
        <f t="shared" si="31"/>
        <v>41857: Dozer was acting erratically at a gas station when he walked towards an officer aggressively, prompting the officer to shoot and kill him. http://www.bakersfieldnow.com/news/local/Roads-closed-after-Bakersfield-OIS-270208541.html</v>
      </c>
      <c r="V2018" s="109"/>
      <c r="W2018" s="109">
        <v>3033.1</v>
      </c>
      <c r="X2018" s="109"/>
      <c r="Y2018" s="109"/>
      <c r="Z2018" s="109"/>
      <c r="AA2018" s="109"/>
      <c r="AB2018" s="109"/>
      <c r="AC2018" s="113"/>
      <c r="AD2018" s="29"/>
      <c r="AE2018" s="29"/>
      <c r="AF2018" s="29"/>
      <c r="AG2018" s="65"/>
    </row>
    <row r="2019" spans="1:33" ht="12">
      <c r="A2019" s="30">
        <v>41961</v>
      </c>
      <c r="B2019" s="109" t="s">
        <v>13056</v>
      </c>
      <c r="C2019" s="121">
        <v>20</v>
      </c>
      <c r="D2019" s="109" t="s">
        <v>23</v>
      </c>
      <c r="E2019" s="109" t="s">
        <v>82</v>
      </c>
      <c r="F2019" s="109"/>
      <c r="G2019" s="42">
        <v>41858</v>
      </c>
      <c r="H2019" s="109" t="s">
        <v>13057</v>
      </c>
      <c r="I2019" s="109" t="s">
        <v>13058</v>
      </c>
      <c r="J2019" s="109" t="s">
        <v>85</v>
      </c>
      <c r="K2019" s="98" t="s">
        <v>13059</v>
      </c>
      <c r="L2019" s="109" t="s">
        <v>1329</v>
      </c>
      <c r="M2019" s="109" t="s">
        <v>13060</v>
      </c>
      <c r="N2019" s="109" t="s">
        <v>32</v>
      </c>
      <c r="O2019" s="109" t="s">
        <v>13061</v>
      </c>
      <c r="P2019" s="109" t="s">
        <v>760</v>
      </c>
      <c r="Q2019" s="109" t="s">
        <v>13062</v>
      </c>
      <c r="R2019" s="109" t="s">
        <v>36</v>
      </c>
      <c r="S2019" s="122" t="s">
        <v>769</v>
      </c>
      <c r="T2019" s="31"/>
      <c r="U2019" s="109" t="str">
        <f t="shared" si="31"/>
        <v>41858: Torres stabbed his aunt and her baby. Torres then charged an officer, prompting the officer to shoot Torres. Torres died late rin the hospital along with the baby. http://www.kcra.com/news/local-news/news-sacramento/what-led-to-deadly-folsom-infant-stabbing-police-shooting/27464968</v>
      </c>
      <c r="V2019" s="109"/>
      <c r="W2019" s="109">
        <v>3034.1</v>
      </c>
      <c r="X2019" s="109"/>
      <c r="Y2019" s="109"/>
      <c r="Z2019" s="109"/>
      <c r="AA2019" s="109"/>
      <c r="AB2019" s="109"/>
      <c r="AC2019" s="113"/>
      <c r="AD2019" s="29"/>
      <c r="AE2019" s="29"/>
      <c r="AF2019" s="29"/>
      <c r="AG2019" s="65"/>
    </row>
    <row r="2020" spans="1:33" ht="12">
      <c r="A2020" s="30" t="s">
        <v>13063</v>
      </c>
      <c r="B2020" s="109" t="s">
        <v>4728</v>
      </c>
      <c r="C2020" s="121">
        <v>31</v>
      </c>
      <c r="D2020" s="109" t="s">
        <v>23</v>
      </c>
      <c r="E2020" s="109" t="s">
        <v>82</v>
      </c>
      <c r="F2020" s="109"/>
      <c r="G2020" s="42">
        <v>41859</v>
      </c>
      <c r="H2020" s="109" t="s">
        <v>13064</v>
      </c>
      <c r="I2020" s="109" t="s">
        <v>4941</v>
      </c>
      <c r="J2020" s="109" t="s">
        <v>1103</v>
      </c>
      <c r="K2020" s="98" t="s">
        <v>13065</v>
      </c>
      <c r="L2020" s="109" t="s">
        <v>4943</v>
      </c>
      <c r="M2020" s="109" t="s">
        <v>10809</v>
      </c>
      <c r="N2020" s="109" t="s">
        <v>32</v>
      </c>
      <c r="O2020" s="109" t="s">
        <v>13066</v>
      </c>
      <c r="P2020" s="109" t="s">
        <v>760</v>
      </c>
      <c r="Q2020" s="109" t="s">
        <v>13067</v>
      </c>
      <c r="R2020" s="109" t="s">
        <v>80</v>
      </c>
      <c r="S2020" s="122" t="s">
        <v>37</v>
      </c>
      <c r="T2020" s="31"/>
      <c r="U2020" s="109" t="str">
        <f t="shared" si="31"/>
        <v>41859: 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 http://www.wxyz.com/news/region/detroit/texas-felon-crashes-and-dies-after-dragging-detroit-police-officer-on-the-side-of-his-vehicle</v>
      </c>
      <c r="V2020" s="109"/>
      <c r="W2020" s="109">
        <v>3035.1</v>
      </c>
      <c r="X2020" s="109"/>
      <c r="Y2020" s="109"/>
      <c r="Z2020" s="109"/>
      <c r="AA2020" s="109"/>
      <c r="AB2020" s="109"/>
      <c r="AC2020" s="113"/>
      <c r="AD2020" s="29"/>
      <c r="AE2020" s="29"/>
      <c r="AF2020" s="29"/>
      <c r="AG2020" s="65"/>
    </row>
    <row r="2021" spans="1:33" ht="12">
      <c r="A2021" s="30">
        <v>41962</v>
      </c>
      <c r="B2021" s="109" t="s">
        <v>13068</v>
      </c>
      <c r="C2021" s="121">
        <v>41</v>
      </c>
      <c r="D2021" s="109" t="s">
        <v>23</v>
      </c>
      <c r="E2021" s="109" t="s">
        <v>82</v>
      </c>
      <c r="F2021" s="109"/>
      <c r="G2021" s="42">
        <v>41860</v>
      </c>
      <c r="H2021" s="109" t="s">
        <v>13069</v>
      </c>
      <c r="I2021" s="109" t="s">
        <v>13070</v>
      </c>
      <c r="J2021" s="109" t="s">
        <v>85</v>
      </c>
      <c r="K2021" s="98" t="s">
        <v>13071</v>
      </c>
      <c r="L2021" s="109" t="s">
        <v>539</v>
      </c>
      <c r="M2021" s="109" t="s">
        <v>13072</v>
      </c>
      <c r="N2021" s="109" t="s">
        <v>32</v>
      </c>
      <c r="O2021" s="109" t="s">
        <v>13073</v>
      </c>
      <c r="P2021" s="109" t="s">
        <v>760</v>
      </c>
      <c r="Q2021" s="109" t="s">
        <v>13074</v>
      </c>
      <c r="R2021" s="109" t="s">
        <v>80</v>
      </c>
      <c r="S2021" s="122" t="s">
        <v>769</v>
      </c>
      <c r="T2021" s="31"/>
      <c r="U2021" s="109" t="str">
        <f t="shared" si="31"/>
        <v>41860: Morales shot a deputiy. Deputies returned fire after Morales ran away on foot. Morales died on scene. http://abc7.com/news/suspect-who-shot-deputy-killed-in-dumpster/250228/</v>
      </c>
      <c r="V2021" s="109"/>
      <c r="W2021" s="109">
        <v>3036.1</v>
      </c>
      <c r="X2021" s="109"/>
      <c r="Y2021" s="109"/>
      <c r="Z2021" s="109"/>
      <c r="AA2021" s="109"/>
      <c r="AB2021" s="109"/>
      <c r="AC2021" s="113"/>
      <c r="AD2021" s="29"/>
      <c r="AE2021" s="29"/>
      <c r="AF2021" s="29"/>
      <c r="AG2021" s="65"/>
    </row>
    <row r="2022" spans="1:33" ht="12">
      <c r="A2022" s="30">
        <v>41962</v>
      </c>
      <c r="B2022" s="109" t="s">
        <v>13075</v>
      </c>
      <c r="C2022" s="121">
        <v>26</v>
      </c>
      <c r="D2022" s="109" t="s">
        <v>23</v>
      </c>
      <c r="E2022" s="109" t="s">
        <v>40</v>
      </c>
      <c r="F2022" s="109" t="s">
        <v>13076</v>
      </c>
      <c r="G2022" s="42">
        <v>41859</v>
      </c>
      <c r="H2022" s="109" t="s">
        <v>13077</v>
      </c>
      <c r="I2022" s="109" t="s">
        <v>1693</v>
      </c>
      <c r="J2022" s="109" t="s">
        <v>1694</v>
      </c>
      <c r="K2022" s="98" t="s">
        <v>13078</v>
      </c>
      <c r="L2022" s="109" t="s">
        <v>1693</v>
      </c>
      <c r="M2022" s="109" t="s">
        <v>13079</v>
      </c>
      <c r="N2022" s="109" t="s">
        <v>32</v>
      </c>
      <c r="O2022" s="109" t="s">
        <v>13080</v>
      </c>
      <c r="P2022" s="109" t="s">
        <v>58</v>
      </c>
      <c r="Q2022" s="109" t="s">
        <v>13081</v>
      </c>
      <c r="R2022" s="109" t="s">
        <v>80</v>
      </c>
      <c r="S2022" s="122" t="s">
        <v>769</v>
      </c>
      <c r="T2022" s="31"/>
      <c r="U2022" s="109" t="str">
        <f t="shared" si="31"/>
        <v>41859: 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 http://www.thedenverchannel.com/news/local-news/auto-theft-suspect-shot-by-undercover-trooper-had-long-criminal-record-in-utah</v>
      </c>
      <c r="V2022" s="109"/>
      <c r="W2022" s="109">
        <v>3037.1</v>
      </c>
      <c r="X2022" s="109"/>
      <c r="Y2022" s="109"/>
      <c r="Z2022" s="109"/>
      <c r="AA2022" s="109"/>
      <c r="AB2022" s="109"/>
      <c r="AC2022" s="113"/>
      <c r="AD2022" s="29"/>
      <c r="AE2022" s="29"/>
      <c r="AF2022" s="29"/>
      <c r="AG2022" s="65"/>
    </row>
    <row r="2023" spans="1:33" ht="12">
      <c r="A2023" s="30">
        <v>41962</v>
      </c>
      <c r="B2023" s="109" t="s">
        <v>13082</v>
      </c>
      <c r="C2023" s="121">
        <v>23</v>
      </c>
      <c r="D2023" s="109" t="s">
        <v>23</v>
      </c>
      <c r="E2023" s="109" t="s">
        <v>40</v>
      </c>
      <c r="F2023" s="109" t="s">
        <v>13083</v>
      </c>
      <c r="G2023" s="42">
        <v>41860</v>
      </c>
      <c r="H2023" s="109" t="s">
        <v>13084</v>
      </c>
      <c r="I2023" s="109" t="s">
        <v>13085</v>
      </c>
      <c r="J2023" s="109" t="s">
        <v>413</v>
      </c>
      <c r="K2023" s="98" t="s">
        <v>13086</v>
      </c>
      <c r="L2023" s="109" t="s">
        <v>13087</v>
      </c>
      <c r="M2023" s="109" t="s">
        <v>13088</v>
      </c>
      <c r="N2023" s="109" t="s">
        <v>32</v>
      </c>
      <c r="O2023" s="109" t="s">
        <v>13089</v>
      </c>
      <c r="P2023" s="109" t="s">
        <v>760</v>
      </c>
      <c r="Q2023" s="109" t="s">
        <v>13090</v>
      </c>
      <c r="R2023" s="109" t="s">
        <v>80</v>
      </c>
      <c r="S2023" s="122" t="s">
        <v>769</v>
      </c>
      <c r="T2023" s="31"/>
      <c r="U2023" s="109" t="str">
        <f t="shared" si="31"/>
        <v>41860: Higgins was car jacking a friend of an off duty deputy. Higgins had a gun pointed to her head, the deputy shot and killed Higgins. http://swtimes.com/news/man-killed-after-brooken-hill-shootout-id-d</v>
      </c>
      <c r="V2023" s="109"/>
      <c r="W2023" s="109">
        <v>3038.1</v>
      </c>
      <c r="X2023" s="109"/>
      <c r="Y2023" s="109"/>
      <c r="Z2023" s="109"/>
      <c r="AA2023" s="109"/>
      <c r="AB2023" s="109"/>
      <c r="AC2023" s="113"/>
      <c r="AD2023" s="29"/>
      <c r="AE2023" s="29"/>
      <c r="AF2023" s="29"/>
      <c r="AG2023" s="65"/>
    </row>
    <row r="2024" spans="1:33" ht="12">
      <c r="A2024" s="30">
        <v>41962</v>
      </c>
      <c r="B2024" s="109" t="s">
        <v>13091</v>
      </c>
      <c r="C2024" s="121">
        <v>51</v>
      </c>
      <c r="D2024" s="109" t="s">
        <v>23</v>
      </c>
      <c r="E2024" s="109" t="s">
        <v>40</v>
      </c>
      <c r="F2024" s="109" t="s">
        <v>13092</v>
      </c>
      <c r="G2024" s="42">
        <v>41861</v>
      </c>
      <c r="H2024" s="109" t="s">
        <v>13093</v>
      </c>
      <c r="I2024" s="109" t="s">
        <v>13094</v>
      </c>
      <c r="J2024" s="109" t="s">
        <v>152</v>
      </c>
      <c r="K2024" s="98" t="s">
        <v>13095</v>
      </c>
      <c r="L2024" s="109" t="s">
        <v>1844</v>
      </c>
      <c r="M2024" s="109" t="s">
        <v>10888</v>
      </c>
      <c r="N2024" s="109" t="s">
        <v>32</v>
      </c>
      <c r="O2024" s="109" t="s">
        <v>13096</v>
      </c>
      <c r="P2024" s="109" t="s">
        <v>760</v>
      </c>
      <c r="Q2024" s="109" t="s">
        <v>13097</v>
      </c>
      <c r="R2024" s="109" t="s">
        <v>36</v>
      </c>
      <c r="S2024" s="122" t="s">
        <v>769</v>
      </c>
      <c r="T2024" s="31"/>
      <c r="U2024" s="109" t="str">
        <f t="shared" si="31"/>
        <v>41861: 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 http://www.timesunion.com/local/article/No-word-on-arrests-as-cops-probe-Greene-Co-deaths-5680845.php</v>
      </c>
      <c r="V2024" s="109"/>
      <c r="W2024" s="109">
        <v>3039.1</v>
      </c>
      <c r="X2024" s="109"/>
      <c r="Y2024" s="109"/>
      <c r="Z2024" s="109"/>
      <c r="AA2024" s="109"/>
      <c r="AB2024" s="109"/>
      <c r="AC2024" s="113"/>
      <c r="AD2024" s="29"/>
      <c r="AE2024" s="29"/>
      <c r="AF2024" s="29"/>
      <c r="AG2024" s="65"/>
    </row>
    <row r="2025" spans="1:33" ht="12">
      <c r="A2025" s="30">
        <v>41961</v>
      </c>
      <c r="B2025" s="109" t="s">
        <v>13098</v>
      </c>
      <c r="C2025" s="121">
        <v>23</v>
      </c>
      <c r="D2025" s="109" t="s">
        <v>23</v>
      </c>
      <c r="E2025" s="109" t="s">
        <v>82</v>
      </c>
      <c r="F2025" s="109"/>
      <c r="G2025" s="42">
        <v>41853</v>
      </c>
      <c r="H2025" s="109" t="s">
        <v>13099</v>
      </c>
      <c r="I2025" s="109" t="s">
        <v>1025</v>
      </c>
      <c r="J2025" s="109" t="s">
        <v>195</v>
      </c>
      <c r="K2025" s="98" t="s">
        <v>13100</v>
      </c>
      <c r="L2025" s="109" t="s">
        <v>686</v>
      </c>
      <c r="M2025" s="109" t="s">
        <v>1451</v>
      </c>
      <c r="N2025" s="109" t="s">
        <v>32</v>
      </c>
      <c r="O2025" s="109" t="s">
        <v>13101</v>
      </c>
      <c r="P2025" s="109" t="s">
        <v>760</v>
      </c>
      <c r="Q2025" s="109" t="s">
        <v>13102</v>
      </c>
      <c r="R2025" s="109" t="s">
        <v>80</v>
      </c>
      <c r="S2025" s="122" t="s">
        <v>769</v>
      </c>
      <c r="T2025" s="31"/>
      <c r="U2025" s="109" t="str">
        <f t="shared" si="31"/>
        <v>41853: Lanza shot at officers after he burglarized a condo. Officers then shot and killed Lanza. http://www.azcentral.com/story/news/local/phoenix/2014/08/04/phoenix-police-shooting-mark-lanza-abrk/13587871/</v>
      </c>
      <c r="V2025" s="109"/>
      <c r="W2025" s="109">
        <v>3040.1</v>
      </c>
      <c r="X2025" s="109"/>
      <c r="Y2025" s="109"/>
      <c r="Z2025" s="109"/>
      <c r="AA2025" s="109"/>
      <c r="AB2025" s="109"/>
      <c r="AC2025" s="113"/>
      <c r="AD2025" s="29"/>
      <c r="AE2025" s="29"/>
      <c r="AF2025" s="29"/>
      <c r="AG2025" s="65"/>
    </row>
    <row r="2026" spans="1:33" ht="12">
      <c r="A2026" s="30">
        <v>41962</v>
      </c>
      <c r="B2026" s="109" t="s">
        <v>13103</v>
      </c>
      <c r="C2026" s="121">
        <v>49</v>
      </c>
      <c r="D2026" s="109" t="s">
        <v>91</v>
      </c>
      <c r="E2026" s="109" t="s">
        <v>40</v>
      </c>
      <c r="F2026" s="109" t="s">
        <v>13104</v>
      </c>
      <c r="G2026" s="42">
        <v>41861</v>
      </c>
      <c r="H2026" s="109" t="s">
        <v>13093</v>
      </c>
      <c r="I2026" s="109" t="s">
        <v>13094</v>
      </c>
      <c r="J2026" s="109" t="s">
        <v>152</v>
      </c>
      <c r="K2026" s="98" t="s">
        <v>13095</v>
      </c>
      <c r="L2026" s="109" t="s">
        <v>1844</v>
      </c>
      <c r="M2026" s="109" t="s">
        <v>10888</v>
      </c>
      <c r="N2026" s="109" t="s">
        <v>32</v>
      </c>
      <c r="O2026" s="109" t="s">
        <v>13096</v>
      </c>
      <c r="P2026" s="109" t="s">
        <v>760</v>
      </c>
      <c r="Q2026" s="109" t="s">
        <v>13097</v>
      </c>
      <c r="R2026" s="109" t="s">
        <v>36</v>
      </c>
      <c r="S2026" s="122" t="s">
        <v>769</v>
      </c>
      <c r="T2026" s="31"/>
      <c r="U2026" s="109" t="str">
        <f t="shared" si="31"/>
        <v>41861: 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 http://www.timesunion.com/local/article/No-word-on-arrests-as-cops-probe-Greene-Co-deaths-5680845.php</v>
      </c>
      <c r="V2026" s="109"/>
      <c r="W2026" s="109">
        <v>3041.1</v>
      </c>
      <c r="X2026" s="109"/>
      <c r="Y2026" s="109"/>
      <c r="Z2026" s="109"/>
      <c r="AA2026" s="109"/>
      <c r="AB2026" s="109"/>
      <c r="AC2026" s="113"/>
      <c r="AD2026" s="29"/>
      <c r="AE2026" s="29"/>
      <c r="AF2026" s="29"/>
      <c r="AG2026" s="65"/>
    </row>
    <row r="2027" spans="1:33" ht="12">
      <c r="A2027" s="30" t="s">
        <v>13105</v>
      </c>
      <c r="B2027" s="109" t="s">
        <v>13106</v>
      </c>
      <c r="C2027" s="121">
        <v>45</v>
      </c>
      <c r="D2027" s="109" t="s">
        <v>23</v>
      </c>
      <c r="E2027" s="109" t="s">
        <v>40</v>
      </c>
      <c r="F2027" s="109"/>
      <c r="G2027" s="42">
        <v>41861</v>
      </c>
      <c r="H2027" s="109" t="s">
        <v>13107</v>
      </c>
      <c r="I2027" s="109" t="s">
        <v>13108</v>
      </c>
      <c r="J2027" s="109" t="s">
        <v>124</v>
      </c>
      <c r="K2027" s="98" t="s">
        <v>13109</v>
      </c>
      <c r="L2027" s="109" t="s">
        <v>126</v>
      </c>
      <c r="M2027" s="109" t="s">
        <v>13110</v>
      </c>
      <c r="N2027" s="109" t="s">
        <v>32</v>
      </c>
      <c r="O2027" s="109" t="s">
        <v>13111</v>
      </c>
      <c r="P2027" s="109" t="s">
        <v>7428</v>
      </c>
      <c r="Q2027" s="109" t="s">
        <v>13112</v>
      </c>
      <c r="R2027" s="109" t="s">
        <v>734</v>
      </c>
      <c r="S2027" s="122" t="s">
        <v>5358</v>
      </c>
      <c r="T2027" s="31"/>
      <c r="U2027" s="109" t="str">
        <f t="shared" si="31"/>
        <v>41861: 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 http://b-townblog.com/2014/10/07/inquest-ordered-into-death-of-burien-man-in-august-shootout-with-police/</v>
      </c>
      <c r="V2027" s="109"/>
      <c r="W2027" s="109">
        <v>3042.1</v>
      </c>
      <c r="X2027" s="109"/>
      <c r="Y2027" s="109"/>
      <c r="Z2027" s="109"/>
      <c r="AA2027" s="109"/>
      <c r="AB2027" s="109"/>
      <c r="AC2027" s="113"/>
      <c r="AD2027" s="29"/>
      <c r="AE2027" s="29"/>
      <c r="AF2027" s="29"/>
      <c r="AG2027" s="65"/>
    </row>
    <row r="2028" spans="1:33" ht="12">
      <c r="A2028" s="30" t="s">
        <v>13113</v>
      </c>
      <c r="B2028" s="109" t="s">
        <v>13114</v>
      </c>
      <c r="C2028" s="121">
        <v>18</v>
      </c>
      <c r="D2028" s="109" t="s">
        <v>23</v>
      </c>
      <c r="E2028" s="109" t="s">
        <v>173</v>
      </c>
      <c r="F2028" s="109"/>
      <c r="G2028" s="42">
        <v>41862</v>
      </c>
      <c r="H2028" s="109" t="s">
        <v>13115</v>
      </c>
      <c r="I2028" s="109" t="s">
        <v>671</v>
      </c>
      <c r="J2028" s="109" t="s">
        <v>213</v>
      </c>
      <c r="K2028" s="98" t="s">
        <v>13116</v>
      </c>
      <c r="L2028" s="109" t="s">
        <v>671</v>
      </c>
      <c r="M2028" s="109" t="s">
        <v>6101</v>
      </c>
      <c r="N2028" s="109" t="s">
        <v>32</v>
      </c>
      <c r="O2028" s="109" t="s">
        <v>13117</v>
      </c>
      <c r="P2028" s="109" t="s">
        <v>7428</v>
      </c>
      <c r="Q2028" s="109" t="s">
        <v>13118</v>
      </c>
      <c r="R2028" s="109" t="s">
        <v>80</v>
      </c>
      <c r="S2028" s="122" t="s">
        <v>5358</v>
      </c>
      <c r="T2028" s="31"/>
      <c r="U2028" s="109" t="str">
        <f t="shared" si="31"/>
        <v>41862: 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 http://blogs.dallasobserver.com/unfairpark/2014/08/dallas_police_department_officer_guns_down_teenager_wielding_knives.php</v>
      </c>
      <c r="V2028" s="109"/>
      <c r="W2028" s="109">
        <v>3043.1</v>
      </c>
      <c r="X2028" s="109"/>
      <c r="Y2028" s="109"/>
      <c r="Z2028" s="109"/>
      <c r="AA2028" s="109"/>
      <c r="AB2028" s="109"/>
      <c r="AC2028" s="113"/>
      <c r="AD2028" s="29"/>
      <c r="AE2028" s="29"/>
      <c r="AF2028" s="29"/>
      <c r="AG2028" s="65"/>
    </row>
    <row r="2029" spans="1:33" ht="12">
      <c r="A2029" s="30" t="s">
        <v>13119</v>
      </c>
      <c r="B2029" s="109" t="s">
        <v>13120</v>
      </c>
      <c r="C2029" s="121">
        <v>22</v>
      </c>
      <c r="D2029" s="109" t="s">
        <v>23</v>
      </c>
      <c r="E2029" s="109" t="s">
        <v>173</v>
      </c>
      <c r="F2029" s="109" t="s">
        <v>13121</v>
      </c>
      <c r="G2029" s="42">
        <v>41863</v>
      </c>
      <c r="H2029" s="109" t="s">
        <v>13122</v>
      </c>
      <c r="I2029" s="109" t="s">
        <v>4627</v>
      </c>
      <c r="J2029" s="109" t="s">
        <v>85</v>
      </c>
      <c r="K2029" s="98" t="s">
        <v>4628</v>
      </c>
      <c r="L2029" s="109" t="s">
        <v>539</v>
      </c>
      <c r="M2029" s="109" t="s">
        <v>540</v>
      </c>
      <c r="N2029" s="109" t="s">
        <v>32</v>
      </c>
      <c r="O2029" s="109" t="s">
        <v>13123</v>
      </c>
      <c r="P2029" s="109" t="s">
        <v>7428</v>
      </c>
      <c r="Q2029" s="109" t="s">
        <v>13124</v>
      </c>
      <c r="R2029" s="109" t="s">
        <v>80</v>
      </c>
      <c r="S2029" s="122" t="s">
        <v>5358</v>
      </c>
      <c r="T2029" s="31"/>
      <c r="U2029" s="109" t="str">
        <f t="shared" ref="U2029:U2092" si="32">CONCATENATE(G2029, ": ", O2029, " ", Q2029)</f>
        <v>41863: 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 http://www.sanfernandosun.com/news/article_67bcc65e-2a47-11e4-b0c3-001a4bcf887a.html</v>
      </c>
      <c r="V2029" s="109"/>
      <c r="W2029" s="109">
        <v>3044.1</v>
      </c>
      <c r="X2029" s="109"/>
      <c r="Y2029" s="109"/>
      <c r="Z2029" s="109"/>
      <c r="AA2029" s="109"/>
      <c r="AB2029" s="109"/>
      <c r="AC2029" s="113"/>
      <c r="AD2029" s="29"/>
      <c r="AE2029" s="29"/>
      <c r="AF2029" s="29"/>
      <c r="AG2029" s="65"/>
    </row>
    <row r="2030" spans="1:33" ht="12">
      <c r="A2030" s="30">
        <v>41974</v>
      </c>
      <c r="B2030" s="109" t="s">
        <v>13125</v>
      </c>
      <c r="C2030" s="121">
        <v>24</v>
      </c>
      <c r="D2030" s="109" t="s">
        <v>23</v>
      </c>
      <c r="E2030" s="109" t="s">
        <v>24</v>
      </c>
      <c r="F2030" s="109" t="s">
        <v>13126</v>
      </c>
      <c r="G2030" s="42">
        <v>41864</v>
      </c>
      <c r="H2030" s="109" t="s">
        <v>13127</v>
      </c>
      <c r="I2030" s="109" t="s">
        <v>13128</v>
      </c>
      <c r="J2030" s="109" t="s">
        <v>28</v>
      </c>
      <c r="K2030" s="98" t="s">
        <v>13129</v>
      </c>
      <c r="L2030" s="109" t="s">
        <v>13130</v>
      </c>
      <c r="M2030" s="109" t="s">
        <v>9938</v>
      </c>
      <c r="N2030" s="109" t="s">
        <v>32</v>
      </c>
      <c r="O2030" s="109" t="s">
        <v>13131</v>
      </c>
      <c r="P2030" s="109" t="s">
        <v>760</v>
      </c>
      <c r="Q2030" s="109" t="s">
        <v>13132</v>
      </c>
      <c r="R2030" s="109" t="s">
        <v>80</v>
      </c>
      <c r="S2030" s="122" t="s">
        <v>769</v>
      </c>
      <c r="T2030" s="31"/>
      <c r="U2030" s="109" t="str">
        <f t="shared" si="32"/>
        <v>41864: Tanner was being served a warrant for attempted murder. Marshals entered Tanner's room and shot him. It was not reported what prompted the shooting. http://www.nydailynews.com/news/crime/u-s-marshal-shoots-kills-florida-fugitive-wanted-murder-officials-article-1.1902036</v>
      </c>
      <c r="V2030" s="109"/>
      <c r="W2030" s="109">
        <v>3045.1</v>
      </c>
      <c r="X2030" s="109"/>
      <c r="Y2030" s="109"/>
      <c r="Z2030" s="109"/>
      <c r="AA2030" s="109"/>
      <c r="AB2030" s="109"/>
      <c r="AC2030" s="113"/>
      <c r="AD2030" s="29"/>
      <c r="AE2030" s="29"/>
      <c r="AF2030" s="29"/>
      <c r="AG2030" s="65"/>
    </row>
    <row r="2031" spans="1:33" ht="12">
      <c r="A2031" s="30" t="s">
        <v>13133</v>
      </c>
      <c r="B2031" s="109" t="s">
        <v>13134</v>
      </c>
      <c r="C2031" s="121">
        <v>30</v>
      </c>
      <c r="D2031" s="109" t="s">
        <v>23</v>
      </c>
      <c r="E2031" s="109" t="s">
        <v>120</v>
      </c>
      <c r="F2031" s="109"/>
      <c r="G2031" s="42">
        <v>41863</v>
      </c>
      <c r="H2031" s="109" t="s">
        <v>13135</v>
      </c>
      <c r="I2031" s="109" t="s">
        <v>13136</v>
      </c>
      <c r="J2031" s="109" t="s">
        <v>166</v>
      </c>
      <c r="K2031" s="98" t="s">
        <v>13137</v>
      </c>
      <c r="L2031" s="109" t="s">
        <v>13138</v>
      </c>
      <c r="M2031" s="109" t="s">
        <v>13139</v>
      </c>
      <c r="N2031" s="109" t="s">
        <v>32</v>
      </c>
      <c r="O2031" s="109" t="s">
        <v>13140</v>
      </c>
      <c r="P2031" s="109" t="s">
        <v>760</v>
      </c>
      <c r="Q2031" s="109" t="s">
        <v>13141</v>
      </c>
      <c r="R2031" s="109" t="s">
        <v>36</v>
      </c>
      <c r="S2031" s="122" t="s">
        <v>37</v>
      </c>
      <c r="T2031" s="31"/>
      <c r="U2031" s="109" t="str">
        <f t="shared" si="32"/>
        <v>41863: 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 http://neshobademocrat.com/main.asp?SectionID=2&amp;SubSectionID=297&amp;ArticleID=33427</v>
      </c>
      <c r="V2031" s="109"/>
      <c r="W2031" s="109">
        <v>3046.1</v>
      </c>
      <c r="X2031" s="109"/>
      <c r="Y2031" s="109"/>
      <c r="Z2031" s="109"/>
      <c r="AA2031" s="109"/>
      <c r="AB2031" s="109"/>
      <c r="AC2031" s="113"/>
      <c r="AD2031" s="29"/>
      <c r="AE2031" s="29"/>
      <c r="AF2031" s="29"/>
      <c r="AG2031" s="65"/>
    </row>
    <row r="2032" spans="1:33" ht="12">
      <c r="A2032" s="30" t="s">
        <v>13142</v>
      </c>
      <c r="B2032" s="109" t="s">
        <v>4728</v>
      </c>
      <c r="C2032" s="121"/>
      <c r="D2032" s="109" t="s">
        <v>23</v>
      </c>
      <c r="E2032" s="109" t="s">
        <v>173</v>
      </c>
      <c r="F2032" s="109"/>
      <c r="G2032" s="42">
        <v>41864</v>
      </c>
      <c r="H2032" s="109" t="s">
        <v>13143</v>
      </c>
      <c r="I2032" s="109" t="s">
        <v>347</v>
      </c>
      <c r="J2032" s="109" t="s">
        <v>213</v>
      </c>
      <c r="K2032" s="98" t="s">
        <v>13144</v>
      </c>
      <c r="L2032" s="109" t="s">
        <v>819</v>
      </c>
      <c r="M2032" s="109" t="s">
        <v>829</v>
      </c>
      <c r="N2032" s="109" t="s">
        <v>32</v>
      </c>
      <c r="O2032" s="109" t="s">
        <v>13145</v>
      </c>
      <c r="P2032" s="109"/>
      <c r="Q2032" s="109" t="s">
        <v>13146</v>
      </c>
      <c r="R2032" s="109" t="s">
        <v>219</v>
      </c>
      <c r="S2032" s="122" t="s">
        <v>37</v>
      </c>
      <c r="T2032" s="31"/>
      <c r="U2032" s="109" t="str">
        <f t="shared" si="32"/>
        <v>41864: Police were called because a man was smoking pot and holding a gun near a bus stop.A struggle happened and both the suspect and the officer were shot. http://www.chron.com/houston/article/Officer-shot-in-north-Houston-5686792.php</v>
      </c>
      <c r="V2032" s="109"/>
      <c r="W2032" s="109">
        <v>3047.1</v>
      </c>
      <c r="X2032" s="109"/>
      <c r="Y2032" s="109"/>
      <c r="Z2032" s="109"/>
      <c r="AA2032" s="109"/>
      <c r="AB2032" s="109"/>
      <c r="AC2032" s="113"/>
      <c r="AD2032" s="29"/>
      <c r="AE2032" s="29"/>
      <c r="AF2032" s="29"/>
      <c r="AG2032" s="65"/>
    </row>
    <row r="2033" spans="1:33" ht="12">
      <c r="A2033" s="30">
        <v>41973</v>
      </c>
      <c r="B2033" s="109" t="s">
        <v>13147</v>
      </c>
      <c r="C2033" s="121">
        <v>35</v>
      </c>
      <c r="D2033" s="109" t="s">
        <v>23</v>
      </c>
      <c r="E2033" s="109" t="s">
        <v>82</v>
      </c>
      <c r="F2033" s="109"/>
      <c r="G2033" s="42">
        <v>41864</v>
      </c>
      <c r="H2033" s="109" t="s">
        <v>13148</v>
      </c>
      <c r="I2033" s="109" t="s">
        <v>13149</v>
      </c>
      <c r="J2033" s="109" t="s">
        <v>44</v>
      </c>
      <c r="K2033" s="98" t="s">
        <v>13150</v>
      </c>
      <c r="L2033" s="109" t="s">
        <v>13151</v>
      </c>
      <c r="M2033" s="109" t="s">
        <v>13152</v>
      </c>
      <c r="N2033" s="109" t="s">
        <v>32</v>
      </c>
      <c r="O2033" s="109" t="s">
        <v>13153</v>
      </c>
      <c r="P2033" s="109" t="s">
        <v>323</v>
      </c>
      <c r="Q2033" s="109" t="s">
        <v>13154</v>
      </c>
      <c r="R2033" s="109" t="s">
        <v>100</v>
      </c>
      <c r="S2033" s="122">
        <v>1312.5</v>
      </c>
      <c r="T2033" s="31"/>
      <c r="U2033" s="109" t="str">
        <f t="shared" si="32"/>
        <v>41864: Florence PD called to assist Muscle Shoals PD after Jones shot and wounded his sister Christy Jones Gregory.olbert County Coroner Carlton Utley aid Jones was angry over being denied an immediate appointment at a mental health facility Wednesday. http://www.al.com/news/huntsville/index.ssf/2014/08/muscle_shoals_gunman_killed_in.html</v>
      </c>
      <c r="V2033" s="109"/>
      <c r="W2033" s="109">
        <v>3048.1</v>
      </c>
      <c r="X2033" s="109"/>
      <c r="Y2033" s="109"/>
      <c r="Z2033" s="109"/>
      <c r="AA2033" s="109"/>
      <c r="AB2033" s="109"/>
      <c r="AC2033" s="113"/>
      <c r="AD2033" s="29"/>
      <c r="AE2033" s="29"/>
      <c r="AF2033" s="29"/>
      <c r="AG2033" s="65"/>
    </row>
    <row r="2034" spans="1:33" ht="12">
      <c r="A2034" s="30" t="s">
        <v>13155</v>
      </c>
      <c r="B2034" s="109" t="s">
        <v>4728</v>
      </c>
      <c r="C2034" s="121" t="s">
        <v>13156</v>
      </c>
      <c r="D2034" s="109" t="s">
        <v>23</v>
      </c>
      <c r="E2034" s="109" t="s">
        <v>173</v>
      </c>
      <c r="F2034" s="109"/>
      <c r="G2034" s="42">
        <v>41864</v>
      </c>
      <c r="H2034" s="109" t="s">
        <v>13157</v>
      </c>
      <c r="I2034" s="109" t="s">
        <v>347</v>
      </c>
      <c r="J2034" s="109" t="s">
        <v>213</v>
      </c>
      <c r="K2034" s="98" t="s">
        <v>7103</v>
      </c>
      <c r="L2034" s="109" t="s">
        <v>819</v>
      </c>
      <c r="M2034" s="109" t="s">
        <v>829</v>
      </c>
      <c r="N2034" s="109" t="s">
        <v>32</v>
      </c>
      <c r="O2034" s="109" t="s">
        <v>13158</v>
      </c>
      <c r="P2034" s="109" t="s">
        <v>7428</v>
      </c>
      <c r="Q2034" s="109" t="s">
        <v>13159</v>
      </c>
      <c r="R2034" s="109" t="s">
        <v>80</v>
      </c>
      <c r="S2034" s="122" t="s">
        <v>5358</v>
      </c>
      <c r="T2034" s="31"/>
      <c r="U2034" s="109" t="str">
        <f t="shared" si="32"/>
        <v>41864: Officers report that they recognized a stolen truck on the road and pulled it over. When they approached the vehicle, the driver, a man described as mid 20s-30s and Hispanic, allegedly reached for a gun and pointed it at them. Officer Alton Baker shot and killed him. http://www.chron.com/houston/article/Police-shoot-and-kill-another-suspect-5688219.php</v>
      </c>
      <c r="V2034" s="109"/>
      <c r="W2034" s="109">
        <v>3049.1</v>
      </c>
      <c r="X2034" s="109"/>
      <c r="Y2034" s="109"/>
      <c r="Z2034" s="109"/>
      <c r="AA2034" s="109"/>
      <c r="AB2034" s="109"/>
      <c r="AC2034" s="113"/>
      <c r="AD2034" s="29"/>
      <c r="AE2034" s="29"/>
      <c r="AF2034" s="29"/>
      <c r="AG2034" s="65"/>
    </row>
    <row r="2035" spans="1:33" ht="12">
      <c r="A2035" s="30">
        <v>41964</v>
      </c>
      <c r="B2035" s="109" t="s">
        <v>13160</v>
      </c>
      <c r="C2035" s="121">
        <v>53</v>
      </c>
      <c r="D2035" s="109" t="s">
        <v>23</v>
      </c>
      <c r="E2035" s="109" t="s">
        <v>82</v>
      </c>
      <c r="F2035" s="109"/>
      <c r="G2035" s="42">
        <v>41862</v>
      </c>
      <c r="H2035" s="109" t="s">
        <v>13161</v>
      </c>
      <c r="I2035" s="109" t="s">
        <v>13162</v>
      </c>
      <c r="J2035" s="109" t="s">
        <v>1154</v>
      </c>
      <c r="K2035" s="98" t="s">
        <v>13163</v>
      </c>
      <c r="L2035" s="109" t="s">
        <v>13164</v>
      </c>
      <c r="M2035" s="109" t="s">
        <v>13165</v>
      </c>
      <c r="N2035" s="109" t="s">
        <v>32</v>
      </c>
      <c r="O2035" s="109" t="s">
        <v>13166</v>
      </c>
      <c r="P2035" s="109" t="s">
        <v>760</v>
      </c>
      <c r="Q2035" s="109" t="s">
        <v>13167</v>
      </c>
      <c r="R2035" s="109" t="s">
        <v>80</v>
      </c>
      <c r="S2035" s="122" t="s">
        <v>769</v>
      </c>
      <c r="T2035" s="31"/>
      <c r="U2035" s="109" t="str">
        <f t="shared" si="32"/>
        <v>41862: Leblanc fire shots at officers. Officers responded by firing back, killing Leblanc. http://kpel965.com/la-state-police-handling-shooting-involving-crowley-police-officers/</v>
      </c>
      <c r="V2035" s="109"/>
      <c r="W2035" s="109">
        <v>3050.1</v>
      </c>
      <c r="X2035" s="109"/>
      <c r="Y2035" s="109"/>
      <c r="Z2035" s="109"/>
      <c r="AA2035" s="109"/>
      <c r="AB2035" s="109"/>
      <c r="AC2035" s="113"/>
      <c r="AD2035" s="29"/>
      <c r="AE2035" s="29"/>
      <c r="AF2035" s="29"/>
      <c r="AG2035" s="65"/>
    </row>
    <row r="2036" spans="1:33" ht="12">
      <c r="A2036" s="30">
        <v>41974</v>
      </c>
      <c r="B2036" s="109" t="s">
        <v>13168</v>
      </c>
      <c r="C2036" s="121">
        <v>38</v>
      </c>
      <c r="D2036" s="109" t="s">
        <v>23</v>
      </c>
      <c r="E2036" s="109" t="s">
        <v>82</v>
      </c>
      <c r="F2036" s="109"/>
      <c r="G2036" s="42">
        <v>41867</v>
      </c>
      <c r="H2036" s="109" t="s">
        <v>13169</v>
      </c>
      <c r="I2036" s="109" t="s">
        <v>11748</v>
      </c>
      <c r="J2036" s="109" t="s">
        <v>250</v>
      </c>
      <c r="K2036" s="98" t="s">
        <v>11749</v>
      </c>
      <c r="L2036" s="109" t="s">
        <v>9725</v>
      </c>
      <c r="M2036" s="109" t="s">
        <v>13170</v>
      </c>
      <c r="N2036" s="109" t="s">
        <v>32</v>
      </c>
      <c r="O2036" s="109" t="s">
        <v>13171</v>
      </c>
      <c r="P2036" s="109" t="s">
        <v>760</v>
      </c>
      <c r="Q2036" s="109" t="s">
        <v>13172</v>
      </c>
      <c r="R2036" s="109" t="s">
        <v>80</v>
      </c>
      <c r="S2036" s="122" t="s">
        <v>769</v>
      </c>
      <c r="T2036" s="31"/>
      <c r="U2036" s="109" t="str">
        <f t="shared" si="32"/>
        <v>41867: Miller killed 3 people, including his 3 year old daughter. After a pursuit with officers, Miller was shot and killed. http://www.washingtonpost.com/local/crime/lailas-father-shot-her-at-close-range-before-battle-with-officers-pr-geos-police-say/2014/08/18/af83e1ec-2700-11e4-958c-268a320a60ce_story.html</v>
      </c>
      <c r="V2036" s="109"/>
      <c r="W2036" s="109">
        <v>3051.1</v>
      </c>
      <c r="X2036" s="109"/>
      <c r="Y2036" s="109"/>
      <c r="Z2036" s="109"/>
      <c r="AA2036" s="109"/>
      <c r="AB2036" s="109"/>
      <c r="AC2036" s="113"/>
      <c r="AD2036" s="29"/>
      <c r="AE2036" s="29"/>
      <c r="AF2036" s="29"/>
      <c r="AG2036" s="65"/>
    </row>
    <row r="2037" spans="1:33" ht="12">
      <c r="A2037" s="30" t="s">
        <v>13173</v>
      </c>
      <c r="B2037" s="109" t="s">
        <v>13174</v>
      </c>
      <c r="C2037" s="121">
        <v>44</v>
      </c>
      <c r="D2037" s="109" t="s">
        <v>23</v>
      </c>
      <c r="E2037" s="109" t="s">
        <v>24</v>
      </c>
      <c r="F2037" s="109"/>
      <c r="G2037" s="42">
        <v>41868</v>
      </c>
      <c r="H2037" s="109" t="s">
        <v>13175</v>
      </c>
      <c r="I2037" s="109" t="s">
        <v>6224</v>
      </c>
      <c r="J2037" s="109" t="s">
        <v>213</v>
      </c>
      <c r="K2037" s="98" t="s">
        <v>13176</v>
      </c>
      <c r="L2037" s="109" t="s">
        <v>6226</v>
      </c>
      <c r="M2037" s="109" t="s">
        <v>6227</v>
      </c>
      <c r="N2037" s="109" t="s">
        <v>262</v>
      </c>
      <c r="O2037" s="109" t="s">
        <v>13177</v>
      </c>
      <c r="P2037" s="109" t="s">
        <v>7428</v>
      </c>
      <c r="Q2037" s="109" t="s">
        <v>13178</v>
      </c>
      <c r="R2037" s="109" t="s">
        <v>80</v>
      </c>
      <c r="S2037" s="122" t="s">
        <v>5358</v>
      </c>
      <c r="T2037" s="31"/>
      <c r="U2037" s="109" t="str">
        <f t="shared" si="32"/>
        <v>41868: 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 http://www.mysanantonio.com/news/local/article/Report-Kicking-pantsless-suspect-was-drugged-5791417.php</v>
      </c>
      <c r="V2037" s="109"/>
      <c r="W2037" s="109">
        <v>3052.1</v>
      </c>
      <c r="X2037" s="109"/>
      <c r="Y2037" s="109"/>
      <c r="Z2037" s="109"/>
      <c r="AA2037" s="109"/>
      <c r="AB2037" s="109"/>
      <c r="AC2037" s="113"/>
      <c r="AD2037" s="29"/>
      <c r="AE2037" s="29"/>
      <c r="AF2037" s="29"/>
      <c r="AG2037" s="65"/>
    </row>
    <row r="2038" spans="1:33" ht="12">
      <c r="A2038" s="30">
        <v>41974</v>
      </c>
      <c r="B2038" s="109" t="s">
        <v>13179</v>
      </c>
      <c r="C2038" s="121">
        <v>52</v>
      </c>
      <c r="D2038" s="109" t="s">
        <v>23</v>
      </c>
      <c r="E2038" s="109" t="s">
        <v>40</v>
      </c>
      <c r="F2038" s="109" t="s">
        <v>13180</v>
      </c>
      <c r="G2038" s="42">
        <v>41868</v>
      </c>
      <c r="H2038" s="109" t="s">
        <v>13181</v>
      </c>
      <c r="I2038" s="109" t="s">
        <v>13182</v>
      </c>
      <c r="J2038" s="109" t="s">
        <v>223</v>
      </c>
      <c r="K2038" s="98" t="s">
        <v>13183</v>
      </c>
      <c r="L2038" s="109" t="s">
        <v>354</v>
      </c>
      <c r="M2038" s="109" t="s">
        <v>1345</v>
      </c>
      <c r="N2038" s="109" t="s">
        <v>32</v>
      </c>
      <c r="O2038" s="109" t="s">
        <v>13184</v>
      </c>
      <c r="P2038" s="109" t="s">
        <v>760</v>
      </c>
      <c r="Q2038" s="109" t="s">
        <v>13185</v>
      </c>
      <c r="R2038" s="109" t="s">
        <v>80</v>
      </c>
      <c r="S2038" s="122" t="s">
        <v>13186</v>
      </c>
      <c r="T2038" s="31"/>
      <c r="U2038" s="109" t="str">
        <f t="shared" si="32"/>
        <v>41868: Piirainen stole a pickup truck in Paris and led police on a chase which ended at the Circle K convenience store on Main Street in Mexico, Maine. Piirainen was killed after he exchanged fire with a state trooper and a Mexico police officer. http://www.wmtw.com/news/standoff-underway-in-mexico/27566894</v>
      </c>
      <c r="V2038" s="109"/>
      <c r="W2038" s="109">
        <v>3053.1</v>
      </c>
      <c r="X2038" s="109"/>
      <c r="Y2038" s="109"/>
      <c r="Z2038" s="109"/>
      <c r="AA2038" s="109"/>
      <c r="AB2038" s="109"/>
      <c r="AC2038" s="113"/>
      <c r="AD2038" s="29"/>
      <c r="AE2038" s="29"/>
      <c r="AF2038" s="29"/>
      <c r="AG2038" s="65"/>
    </row>
    <row r="2039" spans="1:33" ht="12">
      <c r="A2039" s="30">
        <v>41975</v>
      </c>
      <c r="B2039" s="109" t="s">
        <v>13187</v>
      </c>
      <c r="C2039" s="121">
        <v>30</v>
      </c>
      <c r="D2039" s="109" t="s">
        <v>23</v>
      </c>
      <c r="E2039" s="109" t="s">
        <v>24</v>
      </c>
      <c r="F2039" s="109"/>
      <c r="G2039" s="42">
        <v>41871</v>
      </c>
      <c r="H2039" s="109" t="s">
        <v>13188</v>
      </c>
      <c r="I2039" s="109" t="s">
        <v>13189</v>
      </c>
      <c r="J2039" s="109" t="s">
        <v>250</v>
      </c>
      <c r="K2039" s="98" t="s">
        <v>13190</v>
      </c>
      <c r="L2039" s="109" t="s">
        <v>249</v>
      </c>
      <c r="M2039" s="109" t="s">
        <v>13191</v>
      </c>
      <c r="N2039" s="109" t="s">
        <v>262</v>
      </c>
      <c r="O2039" s="109" t="s">
        <v>13192</v>
      </c>
      <c r="P2039" s="109" t="s">
        <v>760</v>
      </c>
      <c r="Q2039" s="109" t="s">
        <v>13193</v>
      </c>
      <c r="R2039" s="109" t="s">
        <v>219</v>
      </c>
      <c r="S2039" s="122" t="s">
        <v>769</v>
      </c>
      <c r="T2039" s="31"/>
      <c r="U2039" s="109" t="str">
        <f t="shared" si="32"/>
        <v>41871: 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 http://www.baltimoresun.com/news/maryland/baltimore-county/bs-md-co-in-custody-death-20140821-story.html</v>
      </c>
      <c r="V2039" s="109"/>
      <c r="W2039" s="109">
        <v>3054.1</v>
      </c>
      <c r="X2039" s="109"/>
      <c r="Y2039" s="109"/>
      <c r="Z2039" s="109"/>
      <c r="AA2039" s="109"/>
      <c r="AB2039" s="109"/>
      <c r="AC2039" s="113"/>
      <c r="AD2039" s="29"/>
      <c r="AE2039" s="29"/>
      <c r="AF2039" s="29"/>
      <c r="AG2039" s="65"/>
    </row>
    <row r="2040" spans="1:33" ht="12">
      <c r="A2040" s="30">
        <v>41975</v>
      </c>
      <c r="B2040" s="109" t="s">
        <v>13194</v>
      </c>
      <c r="C2040" s="121">
        <v>39</v>
      </c>
      <c r="D2040" s="109" t="s">
        <v>23</v>
      </c>
      <c r="E2040" s="109" t="s">
        <v>24</v>
      </c>
      <c r="F2040" s="109" t="s">
        <v>13195</v>
      </c>
      <c r="G2040" s="42">
        <v>41874</v>
      </c>
      <c r="H2040" s="109" t="s">
        <v>13196</v>
      </c>
      <c r="I2040" s="109" t="s">
        <v>9567</v>
      </c>
      <c r="J2040" s="109" t="s">
        <v>28</v>
      </c>
      <c r="K2040" s="98" t="s">
        <v>12080</v>
      </c>
      <c r="L2040" s="109" t="s">
        <v>338</v>
      </c>
      <c r="M2040" s="109" t="s">
        <v>13197</v>
      </c>
      <c r="N2040" s="109" t="s">
        <v>32</v>
      </c>
      <c r="O2040" s="109" t="s">
        <v>13198</v>
      </c>
      <c r="P2040" s="109" t="s">
        <v>760</v>
      </c>
      <c r="Q2040" s="109" t="s">
        <v>13199</v>
      </c>
      <c r="R2040" s="109" t="s">
        <v>80</v>
      </c>
      <c r="S2040" s="122" t="s">
        <v>769</v>
      </c>
      <c r="T2040" s="31"/>
      <c r="U2040" s="109" t="str">
        <f t="shared" si="32"/>
        <v>41874: Brown reportedly stole a bike from someone at gunpoint. Brown was pulled over by and officer. Brown shot at the officer. The officer fired back, killing Brown. http://www.wpbf.com/news/west-palm-beach-police-investigating-officerinvolved-shooting/27701500</v>
      </c>
      <c r="V2040" s="109"/>
      <c r="W2040" s="109">
        <v>3055.1</v>
      </c>
      <c r="X2040" s="109"/>
      <c r="Y2040" s="109"/>
      <c r="Z2040" s="109"/>
      <c r="AA2040" s="109"/>
      <c r="AB2040" s="109"/>
      <c r="AC2040" s="113"/>
      <c r="AD2040" s="29"/>
      <c r="AE2040" s="29"/>
      <c r="AF2040" s="29"/>
      <c r="AG2040" s="65"/>
    </row>
    <row r="2041" spans="1:33" ht="12">
      <c r="A2041" s="30">
        <v>41980</v>
      </c>
      <c r="B2041" s="109" t="s">
        <v>13200</v>
      </c>
      <c r="C2041" s="121">
        <v>54</v>
      </c>
      <c r="D2041" s="109" t="s">
        <v>23</v>
      </c>
      <c r="E2041" s="109" t="s">
        <v>82</v>
      </c>
      <c r="F2041" s="109"/>
      <c r="G2041" s="42">
        <v>41852</v>
      </c>
      <c r="H2041" s="109" t="s">
        <v>13201</v>
      </c>
      <c r="I2041" s="109" t="s">
        <v>13202</v>
      </c>
      <c r="J2041" s="109" t="s">
        <v>1372</v>
      </c>
      <c r="K2041" s="98" t="s">
        <v>13203</v>
      </c>
      <c r="L2041" s="109" t="s">
        <v>13202</v>
      </c>
      <c r="M2041" s="109" t="s">
        <v>13204</v>
      </c>
      <c r="N2041" s="109" t="s">
        <v>314</v>
      </c>
      <c r="O2041" s="109" t="s">
        <v>13205</v>
      </c>
      <c r="P2041" s="109" t="s">
        <v>760</v>
      </c>
      <c r="Q2041" s="109" t="s">
        <v>13206</v>
      </c>
      <c r="R2041" s="109" t="s">
        <v>80</v>
      </c>
      <c r="S2041" s="122" t="s">
        <v>5119</v>
      </c>
      <c r="T2041" s="31"/>
      <c r="U2041" s="109" t="str">
        <f t="shared" si="32"/>
        <v>41852: Although initially compliant, suspected drug trafficker Angel Luis Santana fled from a traffic stop by local police, got back onto the road, and sped off. Less than a minute later, at an estimated speed of 120 MPH, he struck the vehicle of driver Tamara Lou White. Both were killed. Police and state police statements insisted that there'd been no chase but patrol car video proved otherwise. http://www.newsobserver.com/2014/08/05/4052711_durham-police-investigating-whether.html?rh=1</v>
      </c>
      <c r="V2041" s="109"/>
      <c r="W2041" s="109">
        <v>3056.1</v>
      </c>
      <c r="X2041" s="109"/>
      <c r="Y2041" s="109"/>
      <c r="Z2041" s="109"/>
      <c r="AA2041" s="109"/>
      <c r="AB2041" s="109"/>
      <c r="AC2041" s="113"/>
      <c r="AD2041" s="29"/>
      <c r="AE2041" s="29"/>
      <c r="AF2041" s="29"/>
      <c r="AG2041" s="65"/>
    </row>
    <row r="2042" spans="1:33" ht="12">
      <c r="A2042" s="30">
        <v>41979</v>
      </c>
      <c r="B2042" s="109" t="s">
        <v>13207</v>
      </c>
      <c r="C2042" s="121">
        <v>24</v>
      </c>
      <c r="D2042" s="109" t="s">
        <v>23</v>
      </c>
      <c r="E2042" s="109" t="s">
        <v>173</v>
      </c>
      <c r="F2042" s="109" t="s">
        <v>13208</v>
      </c>
      <c r="G2042" s="42">
        <v>41853</v>
      </c>
      <c r="H2042" s="109" t="s">
        <v>13209</v>
      </c>
      <c r="I2042" s="109" t="s">
        <v>13007</v>
      </c>
      <c r="J2042" s="109" t="s">
        <v>85</v>
      </c>
      <c r="K2042" s="98" t="s">
        <v>13008</v>
      </c>
      <c r="L2042" s="109" t="s">
        <v>539</v>
      </c>
      <c r="M2042" s="109" t="s">
        <v>8649</v>
      </c>
      <c r="N2042" s="109" t="s">
        <v>32</v>
      </c>
      <c r="O2042" s="109" t="s">
        <v>13210</v>
      </c>
      <c r="P2042" s="109" t="s">
        <v>760</v>
      </c>
      <c r="Q2042" s="109" t="s">
        <v>13211</v>
      </c>
      <c r="R2042" s="109" t="s">
        <v>80</v>
      </c>
      <c r="S2042" s="122" t="s">
        <v>5119</v>
      </c>
      <c r="T2042" s="31"/>
      <c r="U2042" s="109" t="str">
        <f t="shared" si="32"/>
        <v>41853: 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 http://homicide.latimes.com/post/cedric-oscar-ramirez/</v>
      </c>
      <c r="V2042" s="109"/>
      <c r="W2042" s="109">
        <v>3057.1</v>
      </c>
      <c r="X2042" s="109"/>
      <c r="Y2042" s="109"/>
      <c r="Z2042" s="109"/>
      <c r="AA2042" s="109"/>
      <c r="AB2042" s="109"/>
      <c r="AC2042" s="113"/>
      <c r="AD2042" s="29"/>
      <c r="AE2042" s="29"/>
      <c r="AF2042" s="29"/>
      <c r="AG2042" s="65"/>
    </row>
    <row r="2043" spans="1:33" ht="12">
      <c r="A2043" s="30">
        <v>41977</v>
      </c>
      <c r="B2043" s="109" t="s">
        <v>13212</v>
      </c>
      <c r="C2043" s="121">
        <v>37</v>
      </c>
      <c r="D2043" s="109" t="s">
        <v>23</v>
      </c>
      <c r="E2043" s="109" t="s">
        <v>82</v>
      </c>
      <c r="F2043" s="109"/>
      <c r="G2043" s="42">
        <v>41856</v>
      </c>
      <c r="H2043" s="109" t="s">
        <v>13213</v>
      </c>
      <c r="I2043" s="109" t="s">
        <v>1712</v>
      </c>
      <c r="J2043" s="109" t="s">
        <v>1304</v>
      </c>
      <c r="K2043" s="98" t="s">
        <v>13214</v>
      </c>
      <c r="L2043" s="109" t="s">
        <v>1714</v>
      </c>
      <c r="M2043" s="109" t="s">
        <v>3480</v>
      </c>
      <c r="N2043" s="109" t="s">
        <v>32</v>
      </c>
      <c r="O2043" s="109" t="s">
        <v>13215</v>
      </c>
      <c r="P2043" s="109" t="s">
        <v>760</v>
      </c>
      <c r="Q2043" s="109" t="s">
        <v>13216</v>
      </c>
      <c r="R2043" s="109" t="s">
        <v>80</v>
      </c>
      <c r="S2043" s="122" t="s">
        <v>5119</v>
      </c>
      <c r="T2043" s="31"/>
      <c r="U2043" s="109" t="str">
        <f t="shared" si="32"/>
        <v>41856: Two local officers pulled over a BMW SUV for a minor traffic violation at 12:30 a.m. Rowe, a passenger, dashed out of the car and attempted to escape on foot, then pulled a weapon. He was fatally shot. Rowe had served 40 months in prison for an earlier similar incident. http://www.cincinnati.com/story/news/2014/08/05/cincinnati-police-officer-shoots-man-killed-traffic-stop/13611479/</v>
      </c>
      <c r="V2043" s="109"/>
      <c r="W2043" s="109">
        <v>3058.1</v>
      </c>
      <c r="X2043" s="109"/>
      <c r="Y2043" s="109"/>
      <c r="Z2043" s="109"/>
      <c r="AA2043" s="109"/>
      <c r="AB2043" s="109"/>
      <c r="AC2043" s="113"/>
      <c r="AD2043" s="29"/>
      <c r="AE2043" s="29"/>
      <c r="AF2043" s="29"/>
      <c r="AG2043" s="65"/>
    </row>
    <row r="2044" spans="1:33" ht="12">
      <c r="A2044" s="30">
        <v>41977</v>
      </c>
      <c r="B2044" s="109" t="s">
        <v>13217</v>
      </c>
      <c r="C2044" s="121">
        <v>45</v>
      </c>
      <c r="D2044" s="109" t="s">
        <v>23</v>
      </c>
      <c r="E2044" s="109" t="s">
        <v>173</v>
      </c>
      <c r="F2044" s="109" t="s">
        <v>13218</v>
      </c>
      <c r="G2044" s="42">
        <v>41880</v>
      </c>
      <c r="H2044" s="109" t="s">
        <v>13219</v>
      </c>
      <c r="I2044" s="109" t="s">
        <v>13220</v>
      </c>
      <c r="J2044" s="109" t="s">
        <v>213</v>
      </c>
      <c r="K2044" s="98" t="s">
        <v>13221</v>
      </c>
      <c r="L2044" s="109" t="s">
        <v>13222</v>
      </c>
      <c r="M2044" s="109" t="s">
        <v>13223</v>
      </c>
      <c r="N2044" s="109" t="s">
        <v>32</v>
      </c>
      <c r="O2044" s="109" t="s">
        <v>13224</v>
      </c>
      <c r="P2044" s="109" t="s">
        <v>760</v>
      </c>
      <c r="Q2044" s="109" t="s">
        <v>13225</v>
      </c>
      <c r="R2044" s="109" t="s">
        <v>80</v>
      </c>
      <c r="S2044" s="122" t="s">
        <v>5119</v>
      </c>
      <c r="T2044" s="31"/>
      <c r="U2044" s="109" t="str">
        <f t="shared" si="32"/>
        <v>41880: County officers on a domestic dispute call were confronted with Garcia and a carpenter's hatchet in his hand. Pepper-sprayed, Garcia refused to back down, and was fatally shot. http://seguingazette.com/alert/article_12cc2a72-3041-11e4-b02a-001a4bcf887a.html</v>
      </c>
      <c r="V2044" s="109"/>
      <c r="W2044" s="109">
        <v>3060.1</v>
      </c>
      <c r="X2044" s="109"/>
      <c r="Y2044" s="109"/>
      <c r="Z2044" s="109"/>
      <c r="AA2044" s="109"/>
      <c r="AB2044" s="109"/>
      <c r="AC2044" s="113"/>
      <c r="AD2044" s="29"/>
      <c r="AE2044" s="29"/>
      <c r="AF2044" s="29"/>
      <c r="AG2044" s="65"/>
    </row>
    <row r="2045" spans="1:33" ht="12">
      <c r="A2045" s="30">
        <v>41981</v>
      </c>
      <c r="B2045" s="109" t="s">
        <v>13226</v>
      </c>
      <c r="C2045" s="121">
        <v>38</v>
      </c>
      <c r="D2045" s="109" t="s">
        <v>23</v>
      </c>
      <c r="E2045" s="109" t="s">
        <v>173</v>
      </c>
      <c r="F2045" s="109"/>
      <c r="G2045" s="42">
        <v>41859</v>
      </c>
      <c r="H2045" s="109" t="s">
        <v>13227</v>
      </c>
      <c r="I2045" s="109" t="s">
        <v>13228</v>
      </c>
      <c r="J2045" s="109" t="s">
        <v>143</v>
      </c>
      <c r="K2045" s="98" t="s">
        <v>13229</v>
      </c>
      <c r="L2045" s="109" t="s">
        <v>13230</v>
      </c>
      <c r="M2045" s="109" t="s">
        <v>13231</v>
      </c>
      <c r="N2045" s="109" t="s">
        <v>262</v>
      </c>
      <c r="O2045" s="109" t="s">
        <v>13232</v>
      </c>
      <c r="P2045" s="109" t="s">
        <v>323</v>
      </c>
      <c r="Q2045" s="109" t="s">
        <v>13233</v>
      </c>
      <c r="R2045" s="109" t="s">
        <v>80</v>
      </c>
      <c r="S2045" s="122" t="s">
        <v>13234</v>
      </c>
      <c r="T2045" s="31"/>
      <c r="U2045" s="109" t="str">
        <f t="shared" si="32"/>
        <v>41859: 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 http://www.wfmz.com/news/Regional-Poconos-Coal/Local/tamaqua-man-dies-after-shot-with-tasers-by-police/27379726</v>
      </c>
      <c r="V2045" s="109"/>
      <c r="W2045" s="109">
        <v>3061.1</v>
      </c>
      <c r="X2045" s="109"/>
      <c r="Y2045" s="109"/>
      <c r="Z2045" s="109"/>
      <c r="AA2045" s="109"/>
      <c r="AB2045" s="109"/>
      <c r="AC2045" s="113"/>
      <c r="AD2045" s="29"/>
      <c r="AE2045" s="29"/>
      <c r="AF2045" s="29"/>
      <c r="AG2045" s="65"/>
    </row>
    <row r="2046" spans="1:33" ht="12">
      <c r="A2046" s="30">
        <v>41977</v>
      </c>
      <c r="B2046" s="109" t="s">
        <v>13235</v>
      </c>
      <c r="C2046" s="121">
        <v>33</v>
      </c>
      <c r="D2046" s="109" t="s">
        <v>23</v>
      </c>
      <c r="E2046" s="109" t="s">
        <v>24</v>
      </c>
      <c r="F2046" s="109" t="s">
        <v>13236</v>
      </c>
      <c r="G2046" s="42">
        <v>41880</v>
      </c>
      <c r="H2046" s="109" t="s">
        <v>13237</v>
      </c>
      <c r="I2046" s="109" t="s">
        <v>4951</v>
      </c>
      <c r="J2046" s="109" t="s">
        <v>28</v>
      </c>
      <c r="K2046" s="98" t="s">
        <v>13238</v>
      </c>
      <c r="L2046" s="109" t="s">
        <v>404</v>
      </c>
      <c r="M2046" s="109" t="s">
        <v>13239</v>
      </c>
      <c r="N2046" s="109" t="s">
        <v>32</v>
      </c>
      <c r="O2046" s="109" t="s">
        <v>13240</v>
      </c>
      <c r="P2046" s="109" t="s">
        <v>760</v>
      </c>
      <c r="Q2046" s="109" t="s">
        <v>13241</v>
      </c>
      <c r="R2046" s="109" t="s">
        <v>80</v>
      </c>
      <c r="S2046" s="122" t="s">
        <v>5119</v>
      </c>
      <c r="T2046" s="31"/>
      <c r="U2046" s="109" t="str">
        <f t="shared" si="32"/>
        <v>41880: 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 http://www.wesh.com/news/deputies-suspect-shot-while-deputies-serving-warrant-in-orlando/27788560</v>
      </c>
      <c r="V2046" s="109"/>
      <c r="W2046" s="109">
        <v>3062.1</v>
      </c>
      <c r="X2046" s="109"/>
      <c r="Y2046" s="109"/>
      <c r="Z2046" s="109"/>
      <c r="AA2046" s="109"/>
      <c r="AB2046" s="109"/>
      <c r="AC2046" s="113"/>
      <c r="AD2046" s="29"/>
      <c r="AE2046" s="29"/>
      <c r="AF2046" s="29"/>
      <c r="AG2046" s="65"/>
    </row>
    <row r="2047" spans="1:33" ht="12">
      <c r="A2047" s="30">
        <v>41980</v>
      </c>
      <c r="B2047" s="109" t="s">
        <v>13242</v>
      </c>
      <c r="C2047" s="121">
        <v>21</v>
      </c>
      <c r="D2047" s="109" t="s">
        <v>23</v>
      </c>
      <c r="E2047" s="109" t="s">
        <v>40</v>
      </c>
      <c r="F2047" s="109" t="s">
        <v>13243</v>
      </c>
      <c r="G2047" s="42">
        <v>41864</v>
      </c>
      <c r="H2047" s="109" t="s">
        <v>13244</v>
      </c>
      <c r="I2047" s="109" t="s">
        <v>756</v>
      </c>
      <c r="J2047" s="109" t="s">
        <v>439</v>
      </c>
      <c r="K2047" s="98" t="s">
        <v>13245</v>
      </c>
      <c r="L2047" s="109" t="s">
        <v>165</v>
      </c>
      <c r="M2047" s="109" t="s">
        <v>5532</v>
      </c>
      <c r="N2047" s="109" t="s">
        <v>314</v>
      </c>
      <c r="O2047" s="109" t="s">
        <v>13246</v>
      </c>
      <c r="P2047" s="109" t="s">
        <v>760</v>
      </c>
      <c r="Q2047" s="109" t="s">
        <v>13247</v>
      </c>
      <c r="R2047" s="109" t="s">
        <v>80</v>
      </c>
      <c r="S2047" s="122" t="s">
        <v>5119</v>
      </c>
      <c r="T2047" s="31"/>
      <c r="U2047" s="109" t="str">
        <f t="shared" si="32"/>
        <v>41864: House lost control of his car during a brief high-speed police chase, after he fled an early-morning traffic stop. He was killed; his female passenger was seriously wounded. http://www.kansascity.com/news/local/crime/article1210555.html</v>
      </c>
      <c r="V2047" s="109"/>
      <c r="W2047" s="109">
        <v>3063.1</v>
      </c>
      <c r="X2047" s="109"/>
      <c r="Y2047" s="109"/>
      <c r="Z2047" s="109"/>
      <c r="AA2047" s="109"/>
      <c r="AB2047" s="109"/>
      <c r="AC2047" s="113"/>
      <c r="AD2047" s="29"/>
      <c r="AE2047" s="29"/>
      <c r="AF2047" s="29"/>
      <c r="AG2047" s="65"/>
    </row>
    <row r="2048" spans="1:33" ht="12">
      <c r="A2048" s="30">
        <v>41977</v>
      </c>
      <c r="B2048" s="109" t="s">
        <v>13248</v>
      </c>
      <c r="C2048" s="121">
        <v>40</v>
      </c>
      <c r="D2048" s="109" t="s">
        <v>23</v>
      </c>
      <c r="E2048" s="109" t="s">
        <v>40</v>
      </c>
      <c r="F2048" s="109" t="s">
        <v>13249</v>
      </c>
      <c r="G2048" s="42">
        <v>41860</v>
      </c>
      <c r="H2048" s="109" t="s">
        <v>13250</v>
      </c>
      <c r="I2048" s="109" t="s">
        <v>13251</v>
      </c>
      <c r="J2048" s="109" t="s">
        <v>143</v>
      </c>
      <c r="K2048" s="98" t="s">
        <v>13252</v>
      </c>
      <c r="L2048" s="109" t="s">
        <v>145</v>
      </c>
      <c r="M2048" s="109" t="s">
        <v>8234</v>
      </c>
      <c r="N2048" s="109" t="s">
        <v>32</v>
      </c>
      <c r="O2048" s="109" t="s">
        <v>13253</v>
      </c>
      <c r="P2048" s="109" t="s">
        <v>760</v>
      </c>
      <c r="Q2048" s="109" t="s">
        <v>13254</v>
      </c>
      <c r="R2048" s="109" t="s">
        <v>80</v>
      </c>
      <c r="S2048" s="122" t="s">
        <v>5119</v>
      </c>
      <c r="T2048" s="31"/>
      <c r="U2048" s="109" t="str">
        <f t="shared" si="32"/>
        <v>41860: 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 http://www.yorkdispatch.com/business/ci_26309312/witness-police-shooting-cops-gave-him-every-chance?source=most_viewed</v>
      </c>
      <c r="V2048" s="109"/>
      <c r="W2048" s="109">
        <v>3064.1</v>
      </c>
      <c r="X2048" s="109"/>
      <c r="Y2048" s="109"/>
      <c r="Z2048" s="109"/>
      <c r="AA2048" s="109"/>
      <c r="AB2048" s="109"/>
      <c r="AC2048" s="113"/>
      <c r="AD2048" s="29"/>
      <c r="AE2048" s="29"/>
      <c r="AF2048" s="29"/>
      <c r="AG2048" s="65"/>
    </row>
    <row r="2049" spans="1:33" ht="12">
      <c r="A2049" s="30">
        <v>41977</v>
      </c>
      <c r="B2049" s="109" t="s">
        <v>13255</v>
      </c>
      <c r="C2049" s="121">
        <v>21</v>
      </c>
      <c r="D2049" s="109" t="s">
        <v>23</v>
      </c>
      <c r="E2049" s="109" t="s">
        <v>82</v>
      </c>
      <c r="F2049" s="109"/>
      <c r="G2049" s="42">
        <v>41881</v>
      </c>
      <c r="H2049" s="109" t="s">
        <v>13256</v>
      </c>
      <c r="I2049" s="109" t="s">
        <v>13257</v>
      </c>
      <c r="J2049" s="109" t="s">
        <v>166</v>
      </c>
      <c r="K2049" s="98" t="s">
        <v>13258</v>
      </c>
      <c r="L2049" s="109" t="s">
        <v>235</v>
      </c>
      <c r="M2049" s="109" t="s">
        <v>12480</v>
      </c>
      <c r="N2049" s="109" t="s">
        <v>32</v>
      </c>
      <c r="O2049" s="109" t="s">
        <v>13259</v>
      </c>
      <c r="P2049" s="109" t="s">
        <v>760</v>
      </c>
      <c r="Q2049" s="109" t="s">
        <v>13260</v>
      </c>
      <c r="R2049" s="109" t="s">
        <v>80</v>
      </c>
      <c r="S2049" s="122" t="s">
        <v>5119</v>
      </c>
      <c r="T2049" s="31"/>
      <c r="U2049" s="109" t="str">
        <f t="shared" si="32"/>
        <v>41881: County police responding to a domestic violence call found Burch inside, wielding a long gun. Burch refused to obey police commands to drop his weapon, the situation escalated, and Burch was shot and killed. http://www.hattiesburgamerican.com/story/news/crime/2014/09/02/justin-burch-marion-county/14959659/</v>
      </c>
      <c r="V2049" s="109"/>
      <c r="W2049" s="109">
        <v>3065.1</v>
      </c>
      <c r="X2049" s="109"/>
      <c r="Y2049" s="109"/>
      <c r="Z2049" s="109"/>
      <c r="AA2049" s="109"/>
      <c r="AB2049" s="109"/>
      <c r="AC2049" s="113"/>
      <c r="AD2049" s="29"/>
      <c r="AE2049" s="29"/>
      <c r="AF2049" s="29"/>
      <c r="AG2049" s="65"/>
    </row>
    <row r="2050" spans="1:33" ht="12">
      <c r="A2050" s="30">
        <v>41980</v>
      </c>
      <c r="B2050" s="109" t="s">
        <v>13261</v>
      </c>
      <c r="C2050" s="121">
        <v>38</v>
      </c>
      <c r="D2050" s="109" t="s">
        <v>23</v>
      </c>
      <c r="E2050" s="109" t="s">
        <v>24</v>
      </c>
      <c r="F2050" s="109"/>
      <c r="G2050" s="42">
        <v>41869</v>
      </c>
      <c r="H2050" s="109" t="s">
        <v>13262</v>
      </c>
      <c r="I2050" s="109" t="s">
        <v>649</v>
      </c>
      <c r="J2050" s="109" t="s">
        <v>85</v>
      </c>
      <c r="K2050" s="98" t="s">
        <v>13263</v>
      </c>
      <c r="L2050" s="109" t="s">
        <v>539</v>
      </c>
      <c r="M2050" s="109" t="s">
        <v>8649</v>
      </c>
      <c r="N2050" s="109" t="s">
        <v>32</v>
      </c>
      <c r="O2050" s="109" t="s">
        <v>13264</v>
      </c>
      <c r="P2050" s="109" t="s">
        <v>760</v>
      </c>
      <c r="Q2050" s="109" t="s">
        <v>13265</v>
      </c>
      <c r="R2050" s="109" t="s">
        <v>80</v>
      </c>
      <c r="S2050" s="122" t="s">
        <v>5119</v>
      </c>
      <c r="T2050" s="31"/>
      <c r="U2050" s="109" t="str">
        <f t="shared" si="32"/>
        <v>41869: 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 http://homicide.latimes.com/post/luther-lathron-walker/</v>
      </c>
      <c r="V2050" s="109"/>
      <c r="W2050" s="109">
        <v>3066.1</v>
      </c>
      <c r="X2050" s="109"/>
      <c r="Y2050" s="109"/>
      <c r="Z2050" s="109"/>
      <c r="AA2050" s="109"/>
      <c r="AB2050" s="109"/>
      <c r="AC2050" s="113"/>
      <c r="AD2050" s="29"/>
      <c r="AE2050" s="29"/>
      <c r="AF2050" s="29"/>
      <c r="AG2050" s="65"/>
    </row>
    <row r="2051" spans="1:33" ht="12">
      <c r="A2051" s="30">
        <v>41980</v>
      </c>
      <c r="B2051" s="109" t="s">
        <v>13266</v>
      </c>
      <c r="C2051" s="121">
        <v>42</v>
      </c>
      <c r="D2051" s="109" t="s">
        <v>91</v>
      </c>
      <c r="E2051" s="109" t="s">
        <v>173</v>
      </c>
      <c r="F2051" s="109" t="s">
        <v>13267</v>
      </c>
      <c r="G2051" s="42">
        <v>41854</v>
      </c>
      <c r="H2051" s="109" t="s">
        <v>13268</v>
      </c>
      <c r="I2051" s="109" t="s">
        <v>774</v>
      </c>
      <c r="J2051" s="109" t="s">
        <v>85</v>
      </c>
      <c r="K2051" s="98" t="s">
        <v>5381</v>
      </c>
      <c r="L2051" s="109" t="s">
        <v>775</v>
      </c>
      <c r="M2051" s="109" t="s">
        <v>8948</v>
      </c>
      <c r="N2051" s="109" t="s">
        <v>32</v>
      </c>
      <c r="O2051" s="109" t="s">
        <v>13269</v>
      </c>
      <c r="P2051" s="109"/>
      <c r="Q2051" s="109" t="s">
        <v>13270</v>
      </c>
      <c r="R2051" s="109" t="s">
        <v>36</v>
      </c>
      <c r="S2051" s="122" t="s">
        <v>13271</v>
      </c>
      <c r="T2051" s="31"/>
      <c r="U2051" s="109" t="str">
        <f t="shared" si="32"/>
        <v>41854: 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 http://www.officer.com/news/11611198/calif-deputies-kill-woman-with-replica-gun</v>
      </c>
      <c r="V2051" s="109"/>
      <c r="W2051" s="109">
        <v>3067.1</v>
      </c>
      <c r="X2051" s="109"/>
      <c r="Y2051" s="109"/>
      <c r="Z2051" s="109"/>
      <c r="AA2051" s="109"/>
      <c r="AB2051" s="109"/>
      <c r="AC2051" s="113"/>
      <c r="AD2051" s="29"/>
      <c r="AE2051" s="29"/>
      <c r="AF2051" s="29"/>
      <c r="AG2051" s="65"/>
    </row>
    <row r="2052" spans="1:33" ht="12">
      <c r="A2052" s="30">
        <v>41977</v>
      </c>
      <c r="B2052" s="109" t="s">
        <v>13272</v>
      </c>
      <c r="C2052" s="121">
        <v>22</v>
      </c>
      <c r="D2052" s="109" t="s">
        <v>23</v>
      </c>
      <c r="E2052" s="109" t="s">
        <v>82</v>
      </c>
      <c r="F2052" s="109" t="s">
        <v>13273</v>
      </c>
      <c r="G2052" s="42">
        <v>41875</v>
      </c>
      <c r="H2052" s="109" t="s">
        <v>13274</v>
      </c>
      <c r="I2052" s="109" t="s">
        <v>1528</v>
      </c>
      <c r="J2052" s="109" t="s">
        <v>482</v>
      </c>
      <c r="K2052" s="98" t="s">
        <v>13275</v>
      </c>
      <c r="L2052" s="109" t="s">
        <v>483</v>
      </c>
      <c r="M2052" s="109" t="s">
        <v>13276</v>
      </c>
      <c r="N2052" s="109" t="s">
        <v>32</v>
      </c>
      <c r="O2052" s="109" t="s">
        <v>13277</v>
      </c>
      <c r="P2052" s="109" t="s">
        <v>323</v>
      </c>
      <c r="Q2052" s="109" t="s">
        <v>13278</v>
      </c>
      <c r="R2052" s="109" t="s">
        <v>80</v>
      </c>
      <c r="S2052" s="122" t="s">
        <v>5119</v>
      </c>
      <c r="T2052" s="31"/>
      <c r="U2052" s="109" t="str">
        <f t="shared" si="32"/>
        <v>41875: 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 http://newsok.com/autopsy-details-differ-from-okahoma-city-police-account-in-dog-death/article/5344932</v>
      </c>
      <c r="V2052" s="109"/>
      <c r="W2052" s="109">
        <v>3068.1</v>
      </c>
      <c r="X2052" s="109"/>
      <c r="Y2052" s="109"/>
      <c r="Z2052" s="109"/>
      <c r="AA2052" s="109"/>
      <c r="AB2052" s="109"/>
      <c r="AC2052" s="113"/>
      <c r="AD2052" s="29"/>
      <c r="AE2052" s="29"/>
      <c r="AF2052" s="29"/>
      <c r="AG2052" s="65"/>
    </row>
    <row r="2053" spans="1:33" ht="12">
      <c r="A2053" s="30">
        <v>41980</v>
      </c>
      <c r="B2053" s="109" t="s">
        <v>13279</v>
      </c>
      <c r="C2053" s="121">
        <v>39</v>
      </c>
      <c r="D2053" s="109" t="s">
        <v>23</v>
      </c>
      <c r="E2053" s="109" t="s">
        <v>173</v>
      </c>
      <c r="F2053" s="109"/>
      <c r="G2053" s="42">
        <v>41874</v>
      </c>
      <c r="H2053" s="109" t="s">
        <v>13280</v>
      </c>
      <c r="I2053" s="109" t="s">
        <v>1025</v>
      </c>
      <c r="J2053" s="109" t="s">
        <v>195</v>
      </c>
      <c r="K2053" s="98" t="s">
        <v>4421</v>
      </c>
      <c r="L2053" s="109" t="s">
        <v>686</v>
      </c>
      <c r="M2053" s="109" t="s">
        <v>1451</v>
      </c>
      <c r="N2053" s="109" t="s">
        <v>32</v>
      </c>
      <c r="O2053" s="109" t="s">
        <v>13281</v>
      </c>
      <c r="P2053" s="109" t="s">
        <v>760</v>
      </c>
      <c r="Q2053" s="109" t="s">
        <v>13282</v>
      </c>
      <c r="R2053" s="109" t="s">
        <v>80</v>
      </c>
      <c r="S2053" s="122" t="s">
        <v>13283</v>
      </c>
      <c r="T2053" s="31"/>
      <c r="U2053" s="109" t="str">
        <f t="shared" si="32"/>
        <v>41874: 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 http://www.azcentral.com/story/news/local/phoenix/2014/08/24/phoenix-police-officer-involved-shooting/14526153/</v>
      </c>
      <c r="V2053" s="109"/>
      <c r="W2053" s="109">
        <v>3069.1</v>
      </c>
      <c r="X2053" s="109"/>
      <c r="Y2053" s="109"/>
      <c r="Z2053" s="109"/>
      <c r="AA2053" s="109"/>
      <c r="AB2053" s="109"/>
      <c r="AC2053" s="113"/>
      <c r="AD2053" s="29"/>
      <c r="AE2053" s="29"/>
      <c r="AF2053" s="29"/>
      <c r="AG2053" s="65"/>
    </row>
    <row r="2054" spans="1:33" ht="12">
      <c r="A2054" s="30">
        <v>41977</v>
      </c>
      <c r="B2054" s="109" t="s">
        <v>13284</v>
      </c>
      <c r="C2054" s="121">
        <v>47</v>
      </c>
      <c r="D2054" s="109" t="s">
        <v>23</v>
      </c>
      <c r="E2054" s="109" t="s">
        <v>40</v>
      </c>
      <c r="F2054" s="109" t="s">
        <v>13285</v>
      </c>
      <c r="G2054" s="42">
        <v>41869</v>
      </c>
      <c r="H2054" s="109" t="s">
        <v>13286</v>
      </c>
      <c r="I2054" s="109" t="s">
        <v>9679</v>
      </c>
      <c r="J2054" s="109" t="s">
        <v>85</v>
      </c>
      <c r="K2054" s="98" t="s">
        <v>9680</v>
      </c>
      <c r="L2054" s="109" t="s">
        <v>404</v>
      </c>
      <c r="M2054" s="109" t="s">
        <v>13287</v>
      </c>
      <c r="N2054" s="109" t="s">
        <v>32</v>
      </c>
      <c r="O2054" s="109" t="s">
        <v>13288</v>
      </c>
      <c r="P2054" s="109" t="s">
        <v>323</v>
      </c>
      <c r="Q2054" s="109" t="s">
        <v>13289</v>
      </c>
      <c r="R2054" s="109" t="s">
        <v>80</v>
      </c>
      <c r="S2054" s="122" t="s">
        <v>5119</v>
      </c>
      <c r="T2054" s="31"/>
      <c r="U2054" s="109" t="str">
        <f t="shared" si="32"/>
        <v>41869: A 26-year veteran officer and campus police chief, Bukowiecki checked into himself into a Super 8 motel and committed suicide with a handgun. No apparent motive was published. http://www.latimes.com/local/lanow/la-me-ln-cerritos-college-police-chief-dies-20140819-story.html</v>
      </c>
      <c r="V2054" s="109"/>
      <c r="W2054" s="109">
        <v>3071.1</v>
      </c>
      <c r="X2054" s="109"/>
      <c r="Y2054" s="109"/>
      <c r="Z2054" s="109"/>
      <c r="AA2054" s="109"/>
      <c r="AB2054" s="109"/>
      <c r="AC2054" s="113"/>
      <c r="AD2054" s="29"/>
      <c r="AE2054" s="29"/>
      <c r="AF2054" s="29"/>
      <c r="AG2054" s="65"/>
    </row>
    <row r="2055" spans="1:33" ht="12">
      <c r="A2055" s="30">
        <v>41977</v>
      </c>
      <c r="B2055" s="109" t="s">
        <v>13290</v>
      </c>
      <c r="C2055" s="121">
        <v>51</v>
      </c>
      <c r="D2055" s="109" t="s">
        <v>23</v>
      </c>
      <c r="E2055" s="109" t="s">
        <v>82</v>
      </c>
      <c r="F2055" s="109"/>
      <c r="G2055" s="42">
        <v>41857</v>
      </c>
      <c r="H2055" s="109" t="s">
        <v>13291</v>
      </c>
      <c r="I2055" s="109" t="s">
        <v>347</v>
      </c>
      <c r="J2055" s="109" t="s">
        <v>213</v>
      </c>
      <c r="K2055" s="98" t="s">
        <v>13292</v>
      </c>
      <c r="L2055" s="109" t="s">
        <v>819</v>
      </c>
      <c r="M2055" s="109" t="s">
        <v>829</v>
      </c>
      <c r="N2055" s="109" t="s">
        <v>32</v>
      </c>
      <c r="O2055" s="109" t="s">
        <v>13293</v>
      </c>
      <c r="P2055" s="109" t="s">
        <v>760</v>
      </c>
      <c r="Q2055" s="109" t="s">
        <v>13294</v>
      </c>
      <c r="R2055" s="109" t="s">
        <v>80</v>
      </c>
      <c r="S2055" s="122" t="s">
        <v>5119</v>
      </c>
      <c r="T2055" s="31"/>
      <c r="U2055" s="109" t="str">
        <f t="shared" si="32"/>
        <v>41857: Farias, a local officer, was one of four under investigation for a small-time corruption scandal involving rigging speeding tickets. The 21-year veteran was shown to have written himself up in official documents as being in two places at once. He attended a scheduled court meeting, then shot himself to death in a city-owned parking garage. http://www.click2houston.com/news/hpd-officer-who-took-his-own-life-was-under-investigation/27645614</v>
      </c>
      <c r="V2055" s="109"/>
      <c r="W2055" s="109">
        <v>3072.1</v>
      </c>
      <c r="X2055" s="109"/>
      <c r="Y2055" s="109"/>
      <c r="Z2055" s="109"/>
      <c r="AA2055" s="109"/>
      <c r="AB2055" s="109"/>
      <c r="AC2055" s="113"/>
      <c r="AD2055" s="29"/>
      <c r="AE2055" s="29"/>
      <c r="AF2055" s="29"/>
      <c r="AG2055" s="65"/>
    </row>
    <row r="2056" spans="1:33" ht="12">
      <c r="A2056" s="30">
        <v>41980</v>
      </c>
      <c r="B2056" s="109" t="s">
        <v>13295</v>
      </c>
      <c r="C2056" s="121">
        <v>40</v>
      </c>
      <c r="D2056" s="109" t="s">
        <v>23</v>
      </c>
      <c r="E2056" s="109" t="s">
        <v>82</v>
      </c>
      <c r="F2056" s="109"/>
      <c r="G2056" s="42">
        <v>41853</v>
      </c>
      <c r="H2056" s="109" t="s">
        <v>13296</v>
      </c>
      <c r="I2056" s="109" t="s">
        <v>5122</v>
      </c>
      <c r="J2056" s="109" t="s">
        <v>85</v>
      </c>
      <c r="K2056" s="98" t="s">
        <v>13297</v>
      </c>
      <c r="L2056" s="109" t="s">
        <v>5124</v>
      </c>
      <c r="M2056" s="109" t="s">
        <v>6578</v>
      </c>
      <c r="N2056" s="109" t="s">
        <v>32</v>
      </c>
      <c r="O2056" s="109" t="s">
        <v>13298</v>
      </c>
      <c r="P2056" s="109" t="s">
        <v>760</v>
      </c>
      <c r="Q2056" s="109" t="s">
        <v>13299</v>
      </c>
      <c r="R2056" s="109" t="s">
        <v>80</v>
      </c>
      <c r="S2056" s="122" t="s">
        <v>5119</v>
      </c>
      <c r="T2056" s="31"/>
      <c r="U2056" s="109" t="str">
        <f t="shared" si="32"/>
        <v>41853: Alerted by Doll's reckless driving and near misses with other vehicles at up to 80 MPH, a state trooper found him and his vehicle crashed into a cherry orchard. Doll approached the trooper with a knife and was shot to death. http://www.recordnet.com/article/20140819/News/140819647</v>
      </c>
      <c r="V2056" s="109"/>
      <c r="W2056" s="109">
        <v>3073.1</v>
      </c>
      <c r="X2056" s="109"/>
      <c r="Y2056" s="109"/>
      <c r="Z2056" s="109"/>
      <c r="AA2056" s="109"/>
      <c r="AB2056" s="109"/>
      <c r="AC2056" s="113"/>
      <c r="AD2056" s="29"/>
      <c r="AE2056" s="29"/>
      <c r="AF2056" s="29"/>
      <c r="AG2056" s="65"/>
    </row>
    <row r="2057" spans="1:33" ht="12">
      <c r="A2057" s="30">
        <v>41980</v>
      </c>
      <c r="B2057" s="109" t="s">
        <v>13300</v>
      </c>
      <c r="C2057" s="121">
        <v>55</v>
      </c>
      <c r="D2057" s="109" t="s">
        <v>91</v>
      </c>
      <c r="E2057" s="109" t="s">
        <v>82</v>
      </c>
      <c r="F2057" s="109"/>
      <c r="G2057" s="42">
        <v>41852</v>
      </c>
      <c r="H2057" s="109" t="s">
        <v>13301</v>
      </c>
      <c r="I2057" s="109" t="s">
        <v>13202</v>
      </c>
      <c r="J2057" s="109" t="s">
        <v>1372</v>
      </c>
      <c r="K2057" s="98" t="s">
        <v>13203</v>
      </c>
      <c r="L2057" s="109" t="s">
        <v>13202</v>
      </c>
      <c r="M2057" s="109" t="s">
        <v>13204</v>
      </c>
      <c r="N2057" s="109" t="s">
        <v>314</v>
      </c>
      <c r="O2057" s="109" t="s">
        <v>13205</v>
      </c>
      <c r="P2057" s="109" t="s">
        <v>760</v>
      </c>
      <c r="Q2057" s="109" t="s">
        <v>13206</v>
      </c>
      <c r="R2057" s="109" t="s">
        <v>80</v>
      </c>
      <c r="S2057" s="122" t="s">
        <v>5119</v>
      </c>
      <c r="T2057" s="31"/>
      <c r="U2057" s="109" t="str">
        <f t="shared" si="32"/>
        <v>41852: Although initially compliant, suspected drug trafficker Angel Luis Santana fled from a traffic stop by local police, got back onto the road, and sped off. Less than a minute later, at an estimated speed of 120 MPH, he struck the vehicle of driver Tamara Lou White. Both were killed. Police and state police statements insisted that there'd been no chase but patrol car video proved otherwise. http://www.newsobserver.com/2014/08/05/4052711_durham-police-investigating-whether.html?rh=1</v>
      </c>
      <c r="V2057" s="109"/>
      <c r="W2057" s="109">
        <v>3074.1</v>
      </c>
      <c r="X2057" s="109"/>
      <c r="Y2057" s="109"/>
      <c r="Z2057" s="109"/>
      <c r="AA2057" s="109"/>
      <c r="AB2057" s="109"/>
      <c r="AC2057" s="113"/>
      <c r="AD2057" s="29"/>
      <c r="AE2057" s="29"/>
      <c r="AF2057" s="29"/>
      <c r="AG2057" s="65"/>
    </row>
    <row r="2058" spans="1:33" ht="12">
      <c r="A2058" s="30">
        <v>41980</v>
      </c>
      <c r="B2058" s="109" t="s">
        <v>13302</v>
      </c>
      <c r="C2058" s="121">
        <v>53</v>
      </c>
      <c r="D2058" s="109" t="s">
        <v>23</v>
      </c>
      <c r="E2058" s="109" t="s">
        <v>82</v>
      </c>
      <c r="F2058" s="109" t="s">
        <v>13303</v>
      </c>
      <c r="G2058" s="42">
        <v>41856</v>
      </c>
      <c r="H2058" s="109" t="s">
        <v>13304</v>
      </c>
      <c r="I2058" s="109" t="s">
        <v>13305</v>
      </c>
      <c r="J2058" s="109" t="s">
        <v>1084</v>
      </c>
      <c r="K2058" s="98" t="s">
        <v>13306</v>
      </c>
      <c r="L2058" s="109" t="s">
        <v>13307</v>
      </c>
      <c r="M2058" s="109" t="s">
        <v>12057</v>
      </c>
      <c r="N2058" s="109" t="s">
        <v>32</v>
      </c>
      <c r="O2058" s="109" t="s">
        <v>13308</v>
      </c>
      <c r="P2058" s="109" t="s">
        <v>949</v>
      </c>
      <c r="Q2058" s="109" t="s">
        <v>13309</v>
      </c>
      <c r="R2058" s="109" t="s">
        <v>80</v>
      </c>
      <c r="S2058" s="122" t="s">
        <v>5119</v>
      </c>
      <c r="T2058" s="31"/>
      <c r="U2058" s="109" t="str">
        <f t="shared" si="32"/>
        <v>41856: Partly retired Virginia State Police Master Trooper Tommy Hudson committed suicide with a gunshot to his chest. No explanation was known. http://www.rrecord.com/-news/2014/8-14-14/police2.asp</v>
      </c>
      <c r="V2058" s="109"/>
      <c r="W2058" s="109">
        <v>3075.1</v>
      </c>
      <c r="X2058" s="109"/>
      <c r="Y2058" s="109"/>
      <c r="Z2058" s="109"/>
      <c r="AA2058" s="109"/>
      <c r="AB2058" s="109"/>
      <c r="AC2058" s="113"/>
      <c r="AD2058" s="29"/>
      <c r="AE2058" s="29"/>
      <c r="AF2058" s="29"/>
      <c r="AG2058" s="65"/>
    </row>
    <row r="2059" spans="1:33" ht="12">
      <c r="A2059" s="30">
        <v>41980</v>
      </c>
      <c r="B2059" s="109" t="s">
        <v>13310</v>
      </c>
      <c r="C2059" s="121">
        <v>52</v>
      </c>
      <c r="D2059" s="109" t="s">
        <v>23</v>
      </c>
      <c r="E2059" s="109" t="s">
        <v>24</v>
      </c>
      <c r="F2059" s="109" t="s">
        <v>13311</v>
      </c>
      <c r="G2059" s="42">
        <v>41862</v>
      </c>
      <c r="H2059" s="109" t="s">
        <v>13312</v>
      </c>
      <c r="I2059" s="109" t="s">
        <v>13313</v>
      </c>
      <c r="J2059" s="109" t="s">
        <v>166</v>
      </c>
      <c r="K2059" s="98" t="s">
        <v>13314</v>
      </c>
      <c r="L2059" s="109" t="s">
        <v>455</v>
      </c>
      <c r="M2059" s="109" t="s">
        <v>13315</v>
      </c>
      <c r="N2059" s="109" t="s">
        <v>32</v>
      </c>
      <c r="O2059" s="109" t="s">
        <v>13316</v>
      </c>
      <c r="P2059" s="109" t="s">
        <v>760</v>
      </c>
      <c r="Q2059" s="109" t="s">
        <v>13317</v>
      </c>
      <c r="R2059" s="109" t="s">
        <v>80</v>
      </c>
      <c r="S2059" s="122" t="s">
        <v>5119</v>
      </c>
      <c r="T2059" s="31"/>
      <c r="U2059" s="109" t="str">
        <f t="shared" si="32"/>
        <v>41862: Harris fatally shot his 29-year-old stepdaughter, then fled about a block away to a nearby coin laundry. Local and county officers tracked and killed him there after he refused to surrender. http://www.msnewsnow.com/story/26249119/breaking</v>
      </c>
      <c r="V2059" s="109"/>
      <c r="W2059" s="109">
        <v>3076.1</v>
      </c>
      <c r="X2059" s="109"/>
      <c r="Y2059" s="109"/>
      <c r="Z2059" s="109"/>
      <c r="AA2059" s="109"/>
      <c r="AB2059" s="109"/>
      <c r="AC2059" s="113"/>
      <c r="AD2059" s="29"/>
      <c r="AE2059" s="29"/>
      <c r="AF2059" s="29"/>
      <c r="AG2059" s="65"/>
    </row>
    <row r="2060" spans="1:33" ht="12">
      <c r="A2060" s="30">
        <v>41977</v>
      </c>
      <c r="B2060" s="109" t="s">
        <v>13318</v>
      </c>
      <c r="C2060" s="121">
        <v>26</v>
      </c>
      <c r="D2060" s="109" t="s">
        <v>91</v>
      </c>
      <c r="E2060" s="109" t="s">
        <v>24</v>
      </c>
      <c r="F2060" s="109" t="s">
        <v>13319</v>
      </c>
      <c r="G2060" s="42">
        <v>41873</v>
      </c>
      <c r="H2060" s="109" t="s">
        <v>13320</v>
      </c>
      <c r="I2060" s="109" t="s">
        <v>13321</v>
      </c>
      <c r="J2060" s="109" t="s">
        <v>64</v>
      </c>
      <c r="K2060" s="98" t="s">
        <v>13322</v>
      </c>
      <c r="L2060" s="109" t="s">
        <v>364</v>
      </c>
      <c r="M2060" s="109" t="s">
        <v>553</v>
      </c>
      <c r="N2060" s="109" t="s">
        <v>32</v>
      </c>
      <c r="O2060" s="109" t="s">
        <v>13323</v>
      </c>
      <c r="P2060" s="109" t="s">
        <v>157</v>
      </c>
      <c r="Q2060" s="109" t="s">
        <v>13324</v>
      </c>
      <c r="R2060" s="109" t="s">
        <v>80</v>
      </c>
      <c r="S2060" s="122" t="s">
        <v>5119</v>
      </c>
      <c r="T2060" s="31"/>
      <c r="U2060" s="109" t="str">
        <f t="shared" si="32"/>
        <v>41873: 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 http://www.cbs46.com/story/26391514/atlanta-police-officer-suspected-in-womans-death</v>
      </c>
      <c r="V2060" s="109"/>
      <c r="W2060" s="109">
        <v>3077.1</v>
      </c>
      <c r="X2060" s="109"/>
      <c r="Y2060" s="109"/>
      <c r="Z2060" s="109"/>
      <c r="AA2060" s="109"/>
      <c r="AB2060" s="109"/>
      <c r="AC2060" s="113"/>
      <c r="AD2060" s="29"/>
      <c r="AE2060" s="29"/>
      <c r="AF2060" s="29"/>
      <c r="AG2060" s="65"/>
    </row>
    <row r="2061" spans="1:33" ht="12">
      <c r="A2061" s="30">
        <v>41981</v>
      </c>
      <c r="B2061" s="109" t="s">
        <v>13325</v>
      </c>
      <c r="C2061" s="121">
        <v>20</v>
      </c>
      <c r="D2061" s="109" t="s">
        <v>23</v>
      </c>
      <c r="E2061" s="109" t="s">
        <v>40</v>
      </c>
      <c r="F2061" s="109" t="s">
        <v>13326</v>
      </c>
      <c r="G2061" s="42">
        <v>41877</v>
      </c>
      <c r="H2061" s="109" t="s">
        <v>13327</v>
      </c>
      <c r="I2061" s="109" t="s">
        <v>13328</v>
      </c>
      <c r="J2061" s="109" t="s">
        <v>94</v>
      </c>
      <c r="K2061" s="98" t="s">
        <v>13329</v>
      </c>
      <c r="L2061" s="109" t="s">
        <v>9856</v>
      </c>
      <c r="M2061" s="109" t="s">
        <v>13330</v>
      </c>
      <c r="N2061" s="109" t="s">
        <v>32</v>
      </c>
      <c r="O2061" s="109" t="s">
        <v>13331</v>
      </c>
      <c r="P2061" s="109" t="s">
        <v>58</v>
      </c>
      <c r="Q2061" s="109" t="s">
        <v>13332</v>
      </c>
      <c r="R2061" s="109" t="s">
        <v>36</v>
      </c>
      <c r="S2061" s="122" t="s">
        <v>13333</v>
      </c>
      <c r="T2061" s="31"/>
      <c r="U2061" s="109" t="str">
        <f t="shared" si="32"/>
        <v>41877: Baber was handcuffed and apparently shot two state troopers with a gun State Police said may have been hidden in his pants. Both troopers died (one on scene and one two weeks later). Baber was killed in a shootout with deputies from Clay and Roane counties. http://www.huffingtonpost.com/2012/08/29/luke-baber-marshall-bailey-dead_n_1840781.html</v>
      </c>
      <c r="V2061" s="109"/>
      <c r="W2061" s="109">
        <v>3078.1</v>
      </c>
      <c r="X2061" s="109"/>
      <c r="Y2061" s="109"/>
      <c r="Z2061" s="109"/>
      <c r="AA2061" s="109"/>
      <c r="AB2061" s="109"/>
      <c r="AC2061" s="113"/>
      <c r="AD2061" s="29"/>
      <c r="AE2061" s="29"/>
      <c r="AF2061" s="29"/>
      <c r="AG2061" s="65"/>
    </row>
    <row r="2062" spans="1:33" ht="12">
      <c r="A2062" s="30">
        <v>41982</v>
      </c>
      <c r="B2062" s="109" t="s">
        <v>13334</v>
      </c>
      <c r="C2062" s="121">
        <v>18</v>
      </c>
      <c r="D2062" s="109" t="s">
        <v>23</v>
      </c>
      <c r="E2062" s="109" t="s">
        <v>173</v>
      </c>
      <c r="F2062" s="109" t="s">
        <v>13335</v>
      </c>
      <c r="G2062" s="42">
        <v>41878</v>
      </c>
      <c r="H2062" s="109" t="s">
        <v>13336</v>
      </c>
      <c r="I2062" s="109" t="s">
        <v>671</v>
      </c>
      <c r="J2062" s="109" t="s">
        <v>213</v>
      </c>
      <c r="K2062" s="98" t="s">
        <v>13337</v>
      </c>
      <c r="L2062" s="109" t="s">
        <v>671</v>
      </c>
      <c r="M2062" s="109" t="s">
        <v>6101</v>
      </c>
      <c r="N2062" s="109" t="s">
        <v>32</v>
      </c>
      <c r="O2062" s="109" t="s">
        <v>13338</v>
      </c>
      <c r="P2062" s="109" t="s">
        <v>760</v>
      </c>
      <c r="Q2062" s="109" t="s">
        <v>13339</v>
      </c>
      <c r="R2062" s="109" t="s">
        <v>80</v>
      </c>
      <c r="S2062" s="122" t="s">
        <v>5119</v>
      </c>
      <c r="T2062" s="31"/>
      <c r="U2062" s="109" t="str">
        <f t="shared" si="32"/>
        <v>41878: Ramos attempted to rob an acquaintance at a gas station, then shot and killed him. An off-duty local officer just finishing up a private security shift at the adjacent Wal-Mart approached Ramos, saw his handgun, and fatally shot him as Ramos went for the weapon. http://cw33.com/2014/08/27/not-again-off-duty-dpd-officer-shoots-kills-murder-suspect/</v>
      </c>
      <c r="V2062" s="109"/>
      <c r="W2062" s="109">
        <v>3079.1</v>
      </c>
      <c r="X2062" s="109"/>
      <c r="Y2062" s="109"/>
      <c r="Z2062" s="109"/>
      <c r="AA2062" s="109"/>
      <c r="AB2062" s="109"/>
      <c r="AC2062" s="113"/>
      <c r="AD2062" s="29"/>
      <c r="AE2062" s="29"/>
      <c r="AF2062" s="29"/>
      <c r="AG2062" s="65"/>
    </row>
    <row r="2063" spans="1:33" ht="12">
      <c r="A2063" s="30">
        <v>41982</v>
      </c>
      <c r="B2063" s="109" t="s">
        <v>13340</v>
      </c>
      <c r="C2063" s="121">
        <v>21</v>
      </c>
      <c r="D2063" s="109" t="s">
        <v>23</v>
      </c>
      <c r="E2063" s="109" t="s">
        <v>173</v>
      </c>
      <c r="F2063" s="109"/>
      <c r="G2063" s="42">
        <v>41864</v>
      </c>
      <c r="H2063" s="109" t="s">
        <v>13341</v>
      </c>
      <c r="I2063" s="109" t="s">
        <v>11423</v>
      </c>
      <c r="J2063" s="109" t="s">
        <v>1694</v>
      </c>
      <c r="K2063" s="98" t="s">
        <v>11424</v>
      </c>
      <c r="L2063" s="109" t="s">
        <v>11425</v>
      </c>
      <c r="M2063" s="109" t="s">
        <v>11426</v>
      </c>
      <c r="N2063" s="109" t="s">
        <v>32</v>
      </c>
      <c r="O2063" s="109" t="s">
        <v>13342</v>
      </c>
      <c r="P2063" s="109" t="s">
        <v>760</v>
      </c>
      <c r="Q2063" s="109" t="s">
        <v>13343</v>
      </c>
      <c r="R2063" s="109" t="s">
        <v>100</v>
      </c>
      <c r="S2063" s="122" t="s">
        <v>5119</v>
      </c>
      <c r="T2063" s="31"/>
      <c r="U2063" s="109" t="str">
        <f t="shared" si="32"/>
        <v>41864: 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 http://www.9news.com/story/news/crime/2014/08/13/greeley-officer-involved-shoot-veteran-shoot-out-call/14006469/</v>
      </c>
      <c r="V2063" s="109"/>
      <c r="W2063" s="109">
        <v>3080.1</v>
      </c>
      <c r="X2063" s="109"/>
      <c r="Y2063" s="109"/>
      <c r="Z2063" s="109"/>
      <c r="AA2063" s="109"/>
      <c r="AB2063" s="109"/>
      <c r="AC2063" s="113"/>
      <c r="AD2063" s="29"/>
      <c r="AE2063" s="29"/>
      <c r="AF2063" s="29"/>
      <c r="AG2063" s="65"/>
    </row>
    <row r="2064" spans="1:33" ht="12">
      <c r="A2064" s="30">
        <v>41982</v>
      </c>
      <c r="B2064" s="109" t="s">
        <v>13344</v>
      </c>
      <c r="C2064" s="121">
        <v>41</v>
      </c>
      <c r="D2064" s="109" t="s">
        <v>23</v>
      </c>
      <c r="E2064" s="109" t="s">
        <v>173</v>
      </c>
      <c r="F2064" s="109"/>
      <c r="G2064" s="42">
        <v>41861</v>
      </c>
      <c r="H2064" s="109" t="s">
        <v>13345</v>
      </c>
      <c r="I2064" s="109" t="s">
        <v>13346</v>
      </c>
      <c r="J2064" s="109" t="s">
        <v>213</v>
      </c>
      <c r="K2064" s="98" t="s">
        <v>13347</v>
      </c>
      <c r="L2064" s="109" t="s">
        <v>10205</v>
      </c>
      <c r="M2064" s="109" t="s">
        <v>5291</v>
      </c>
      <c r="N2064" s="109" t="s">
        <v>314</v>
      </c>
      <c r="O2064" s="109" t="s">
        <v>13348</v>
      </c>
      <c r="P2064" s="109" t="s">
        <v>760</v>
      </c>
      <c r="Q2064" s="109" t="s">
        <v>13349</v>
      </c>
      <c r="R2064" s="109" t="s">
        <v>80</v>
      </c>
      <c r="S2064" s="122" t="s">
        <v>5119</v>
      </c>
      <c r="T2064" s="31"/>
      <c r="U2064" s="109" t="str">
        <f t="shared" si="32"/>
        <v>41861: Two suspects (Ahuezoteco and Molina) in a Dodge Durango fled a traffic stop by local officers, setting off a brief vehicle chase at speeds around 100 MPH. After a swerving minor crash the suspects rammed into four members of the Guerrero family in an Accord. All six were killed by the violent impact. http://www.galvestondailynews.com/free/article_59690302-2104-11e4-a858-001a4bcf6878.html</v>
      </c>
      <c r="V2064" s="109"/>
      <c r="W2064" s="109">
        <v>3082.1</v>
      </c>
      <c r="X2064" s="109"/>
      <c r="Y2064" s="109"/>
      <c r="Z2064" s="109"/>
      <c r="AA2064" s="109"/>
      <c r="AB2064" s="109"/>
      <c r="AC2064" s="113"/>
      <c r="AD2064" s="29"/>
      <c r="AE2064" s="29"/>
      <c r="AF2064" s="29"/>
      <c r="AG2064" s="65"/>
    </row>
    <row r="2065" spans="1:33" ht="12">
      <c r="A2065" s="30">
        <v>41982</v>
      </c>
      <c r="B2065" s="109" t="s">
        <v>13350</v>
      </c>
      <c r="C2065" s="121">
        <v>38</v>
      </c>
      <c r="D2065" s="109" t="s">
        <v>91</v>
      </c>
      <c r="E2065" s="109" t="s">
        <v>173</v>
      </c>
      <c r="F2065" s="109"/>
      <c r="G2065" s="42">
        <v>41861</v>
      </c>
      <c r="H2065" s="109" t="s">
        <v>13345</v>
      </c>
      <c r="I2065" s="109" t="s">
        <v>13346</v>
      </c>
      <c r="J2065" s="109" t="s">
        <v>213</v>
      </c>
      <c r="K2065" s="98" t="s">
        <v>13347</v>
      </c>
      <c r="L2065" s="109" t="s">
        <v>10205</v>
      </c>
      <c r="M2065" s="109" t="s">
        <v>5291</v>
      </c>
      <c r="N2065" s="109" t="s">
        <v>314</v>
      </c>
      <c r="O2065" s="109" t="s">
        <v>13348</v>
      </c>
      <c r="P2065" s="109" t="s">
        <v>760</v>
      </c>
      <c r="Q2065" s="109" t="s">
        <v>13349</v>
      </c>
      <c r="R2065" s="109" t="s">
        <v>80</v>
      </c>
      <c r="S2065" s="122" t="s">
        <v>5119</v>
      </c>
      <c r="T2065" s="31"/>
      <c r="U2065" s="109" t="str">
        <f t="shared" si="32"/>
        <v>41861: Two suspects (Ahuezoteco and Molina) in a Dodge Durango fled a traffic stop by local officers, setting off a brief vehicle chase at speeds around 100 MPH. After a swerving minor crash the suspects rammed into four members of the Guerrero family in an Accord. All six were killed by the violent impact. http://www.galvestondailynews.com/free/article_59690302-2104-11e4-a858-001a4bcf6878.html</v>
      </c>
      <c r="V2065" s="109"/>
      <c r="W2065" s="109">
        <v>3083.1</v>
      </c>
      <c r="X2065" s="109"/>
      <c r="Y2065" s="109"/>
      <c r="Z2065" s="109"/>
      <c r="AA2065" s="109"/>
      <c r="AB2065" s="109"/>
      <c r="AC2065" s="113"/>
      <c r="AD2065" s="29"/>
      <c r="AE2065" s="29"/>
      <c r="AF2065" s="29"/>
      <c r="AG2065" s="65"/>
    </row>
    <row r="2066" spans="1:33" ht="12">
      <c r="A2066" s="30">
        <v>41982</v>
      </c>
      <c r="B2066" s="109" t="s">
        <v>13351</v>
      </c>
      <c r="C2066" s="121">
        <v>25</v>
      </c>
      <c r="D2066" s="109" t="s">
        <v>23</v>
      </c>
      <c r="E2066" s="109" t="s">
        <v>173</v>
      </c>
      <c r="F2066" s="109"/>
      <c r="G2066" s="42">
        <v>41861</v>
      </c>
      <c r="H2066" s="109" t="s">
        <v>13345</v>
      </c>
      <c r="I2066" s="109" t="s">
        <v>13346</v>
      </c>
      <c r="J2066" s="109" t="s">
        <v>213</v>
      </c>
      <c r="K2066" s="98" t="s">
        <v>13347</v>
      </c>
      <c r="L2066" s="109" t="s">
        <v>10205</v>
      </c>
      <c r="M2066" s="109" t="s">
        <v>5291</v>
      </c>
      <c r="N2066" s="109" t="s">
        <v>314</v>
      </c>
      <c r="O2066" s="109" t="s">
        <v>13348</v>
      </c>
      <c r="P2066" s="109" t="s">
        <v>760</v>
      </c>
      <c r="Q2066" s="109" t="s">
        <v>13349</v>
      </c>
      <c r="R2066" s="109" t="s">
        <v>80</v>
      </c>
      <c r="S2066" s="122" t="s">
        <v>5119</v>
      </c>
      <c r="T2066" s="31"/>
      <c r="U2066" s="109" t="str">
        <f t="shared" si="32"/>
        <v>41861: Two suspects (Ahuezoteco and Molina) in a Dodge Durango fled a traffic stop by local officers, setting off a brief vehicle chase at speeds around 100 MPH. After a swerving minor crash the suspects rammed into four members of the Guerrero family in an Accord. All six were killed by the violent impact. http://www.galvestondailynews.com/free/article_59690302-2104-11e4-a858-001a4bcf6878.html</v>
      </c>
      <c r="V2066" s="109"/>
      <c r="W2066" s="109">
        <v>3084.1</v>
      </c>
      <c r="X2066" s="109"/>
      <c r="Y2066" s="109"/>
      <c r="Z2066" s="109"/>
      <c r="AA2066" s="109"/>
      <c r="AB2066" s="109"/>
      <c r="AC2066" s="113"/>
      <c r="AD2066" s="29"/>
      <c r="AE2066" s="29"/>
      <c r="AF2066" s="29"/>
      <c r="AG2066" s="65"/>
    </row>
    <row r="2067" spans="1:33" ht="12">
      <c r="A2067" s="30">
        <v>41982</v>
      </c>
      <c r="B2067" s="109" t="s">
        <v>13352</v>
      </c>
      <c r="C2067" s="121">
        <v>15</v>
      </c>
      <c r="D2067" s="109" t="s">
        <v>23</v>
      </c>
      <c r="E2067" s="109" t="s">
        <v>173</v>
      </c>
      <c r="F2067" s="109"/>
      <c r="G2067" s="42">
        <v>41861</v>
      </c>
      <c r="H2067" s="109" t="s">
        <v>13345</v>
      </c>
      <c r="I2067" s="109" t="s">
        <v>13346</v>
      </c>
      <c r="J2067" s="109" t="s">
        <v>213</v>
      </c>
      <c r="K2067" s="98" t="s">
        <v>13347</v>
      </c>
      <c r="L2067" s="109" t="s">
        <v>10205</v>
      </c>
      <c r="M2067" s="109" t="s">
        <v>5291</v>
      </c>
      <c r="N2067" s="109" t="s">
        <v>314</v>
      </c>
      <c r="O2067" s="109" t="s">
        <v>13348</v>
      </c>
      <c r="P2067" s="109" t="s">
        <v>760</v>
      </c>
      <c r="Q2067" s="109" t="s">
        <v>13349</v>
      </c>
      <c r="R2067" s="109" t="s">
        <v>80</v>
      </c>
      <c r="S2067" s="122" t="s">
        <v>5119</v>
      </c>
      <c r="T2067" s="31"/>
      <c r="U2067" s="109" t="str">
        <f t="shared" si="32"/>
        <v>41861: Two suspects (Ahuezoteco and Molina) in a Dodge Durango fled a traffic stop by local officers, setting off a brief vehicle chase at speeds around 100 MPH. After a swerving minor crash the suspects rammed into four members of the Guerrero family in an Accord. All six were killed by the violent impact. http://www.galvestondailynews.com/free/article_59690302-2104-11e4-a858-001a4bcf6878.html</v>
      </c>
      <c r="V2067" s="109"/>
      <c r="W2067" s="109">
        <v>3085.1</v>
      </c>
      <c r="X2067" s="109"/>
      <c r="Y2067" s="109"/>
      <c r="Z2067" s="109"/>
      <c r="AA2067" s="109"/>
      <c r="AB2067" s="109"/>
      <c r="AC2067" s="113"/>
      <c r="AD2067" s="29"/>
      <c r="AE2067" s="29"/>
      <c r="AF2067" s="29"/>
      <c r="AG2067" s="65"/>
    </row>
    <row r="2068" spans="1:33" ht="12">
      <c r="A2068" s="30">
        <v>41982</v>
      </c>
      <c r="B2068" s="109" t="s">
        <v>13353</v>
      </c>
      <c r="C2068" s="121">
        <v>23</v>
      </c>
      <c r="D2068" s="109" t="s">
        <v>23</v>
      </c>
      <c r="E2068" s="109" t="s">
        <v>173</v>
      </c>
      <c r="F2068" s="109" t="s">
        <v>13354</v>
      </c>
      <c r="G2068" s="42">
        <v>41861</v>
      </c>
      <c r="H2068" s="109" t="s">
        <v>13345</v>
      </c>
      <c r="I2068" s="109" t="s">
        <v>13346</v>
      </c>
      <c r="J2068" s="109" t="s">
        <v>213</v>
      </c>
      <c r="K2068" s="98" t="s">
        <v>13347</v>
      </c>
      <c r="L2068" s="109" t="s">
        <v>10205</v>
      </c>
      <c r="M2068" s="109" t="s">
        <v>5291</v>
      </c>
      <c r="N2068" s="109" t="s">
        <v>314</v>
      </c>
      <c r="O2068" s="109" t="s">
        <v>13348</v>
      </c>
      <c r="P2068" s="109" t="s">
        <v>760</v>
      </c>
      <c r="Q2068" s="109" t="s">
        <v>13349</v>
      </c>
      <c r="R2068" s="109" t="s">
        <v>80</v>
      </c>
      <c r="S2068" s="122" t="s">
        <v>5119</v>
      </c>
      <c r="T2068" s="31"/>
      <c r="U2068" s="109" t="str">
        <f t="shared" si="32"/>
        <v>41861: Two suspects (Ahuezoteco and Molina) in a Dodge Durango fled a traffic stop by local officers, setting off a brief vehicle chase at speeds around 100 MPH. After a swerving minor crash the suspects rammed into four members of the Guerrero family in an Accord. All six were killed by the violent impact. http://www.galvestondailynews.com/free/article_59690302-2104-11e4-a858-001a4bcf6878.html</v>
      </c>
      <c r="V2068" s="109"/>
      <c r="W2068" s="109">
        <v>3086.1</v>
      </c>
      <c r="X2068" s="109"/>
      <c r="Y2068" s="109"/>
      <c r="Z2068" s="109"/>
      <c r="AA2068" s="109"/>
      <c r="AB2068" s="109"/>
      <c r="AC2068" s="113"/>
      <c r="AD2068" s="29"/>
      <c r="AE2068" s="29"/>
      <c r="AF2068" s="29"/>
      <c r="AG2068" s="65"/>
    </row>
    <row r="2069" spans="1:33" ht="12">
      <c r="A2069" s="30">
        <v>41982</v>
      </c>
      <c r="B2069" s="109" t="s">
        <v>13355</v>
      </c>
      <c r="C2069" s="121" t="s">
        <v>5702</v>
      </c>
      <c r="D2069" s="109" t="s">
        <v>23</v>
      </c>
      <c r="E2069" s="109" t="s">
        <v>173</v>
      </c>
      <c r="F2069" s="109"/>
      <c r="G2069" s="42">
        <v>41861</v>
      </c>
      <c r="H2069" s="109" t="s">
        <v>13345</v>
      </c>
      <c r="I2069" s="109" t="s">
        <v>13346</v>
      </c>
      <c r="J2069" s="109" t="s">
        <v>213</v>
      </c>
      <c r="K2069" s="98" t="s">
        <v>13347</v>
      </c>
      <c r="L2069" s="109" t="s">
        <v>10205</v>
      </c>
      <c r="M2069" s="109" t="s">
        <v>5291</v>
      </c>
      <c r="N2069" s="109" t="s">
        <v>314</v>
      </c>
      <c r="O2069" s="109" t="s">
        <v>13348</v>
      </c>
      <c r="P2069" s="109" t="s">
        <v>760</v>
      </c>
      <c r="Q2069" s="109" t="s">
        <v>13349</v>
      </c>
      <c r="R2069" s="109" t="s">
        <v>80</v>
      </c>
      <c r="S2069" s="122" t="s">
        <v>5119</v>
      </c>
      <c r="T2069" s="31"/>
      <c r="U2069" s="109" t="str">
        <f t="shared" si="32"/>
        <v>41861: Two suspects (Ahuezoteco and Molina) in a Dodge Durango fled a traffic stop by local officers, setting off a brief vehicle chase at speeds around 100 MPH. After a swerving minor crash the suspects rammed into four members of the Guerrero family in an Accord. All six were killed by the violent impact. http://www.galvestondailynews.com/free/article_59690302-2104-11e4-a858-001a4bcf6878.html</v>
      </c>
      <c r="V2069" s="109"/>
      <c r="W2069" s="109">
        <v>3087.1</v>
      </c>
      <c r="X2069" s="109"/>
      <c r="Y2069" s="109"/>
      <c r="Z2069" s="109"/>
      <c r="AA2069" s="109"/>
      <c r="AB2069" s="109"/>
      <c r="AC2069" s="113"/>
      <c r="AD2069" s="29"/>
      <c r="AE2069" s="29"/>
      <c r="AF2069" s="29"/>
      <c r="AG2069" s="65"/>
    </row>
    <row r="2070" spans="1:33" ht="12">
      <c r="A2070" s="30">
        <v>41983</v>
      </c>
      <c r="B2070" s="109" t="s">
        <v>13356</v>
      </c>
      <c r="C2070" s="121">
        <v>44</v>
      </c>
      <c r="D2070" s="109" t="s">
        <v>23</v>
      </c>
      <c r="E2070" s="109" t="s">
        <v>82</v>
      </c>
      <c r="F2070" s="109"/>
      <c r="G2070" s="42">
        <v>41874</v>
      </c>
      <c r="H2070" s="109" t="s">
        <v>13357</v>
      </c>
      <c r="I2070" s="109" t="s">
        <v>13358</v>
      </c>
      <c r="J2070" s="109" t="s">
        <v>213</v>
      </c>
      <c r="K2070" s="98" t="s">
        <v>13359</v>
      </c>
      <c r="L2070" s="109" t="s">
        <v>13360</v>
      </c>
      <c r="M2070" s="109" t="s">
        <v>13361</v>
      </c>
      <c r="N2070" s="109" t="s">
        <v>32</v>
      </c>
      <c r="O2070" s="109" t="s">
        <v>13362</v>
      </c>
      <c r="P2070" s="109" t="s">
        <v>760</v>
      </c>
      <c r="Q2070" s="109" t="s">
        <v>13363</v>
      </c>
      <c r="R2070" s="109" t="s">
        <v>80</v>
      </c>
      <c r="S2070" s="122" t="s">
        <v>5119</v>
      </c>
      <c r="T2070" s="31"/>
      <c r="U2070" s="109" t="str">
        <f t="shared" si="32"/>
        <v>41874: 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 http://www.caller.com/news/local-news/man-shot-by-san-pat-co-deputy-dies-thursday_69123088</v>
      </c>
      <c r="V2070" s="109"/>
      <c r="W2070" s="109">
        <v>3088.1</v>
      </c>
      <c r="X2070" s="109"/>
      <c r="Y2070" s="109"/>
      <c r="Z2070" s="109"/>
      <c r="AA2070" s="109"/>
      <c r="AB2070" s="109"/>
      <c r="AC2070" s="113"/>
      <c r="AD2070" s="29"/>
      <c r="AE2070" s="29"/>
      <c r="AF2070" s="29"/>
      <c r="AG2070" s="65"/>
    </row>
    <row r="2071" spans="1:33" ht="12">
      <c r="A2071" s="30">
        <v>41983</v>
      </c>
      <c r="B2071" s="109" t="s">
        <v>13364</v>
      </c>
      <c r="C2071" s="121">
        <v>21</v>
      </c>
      <c r="D2071" s="109" t="s">
        <v>23</v>
      </c>
      <c r="E2071" s="109" t="s">
        <v>82</v>
      </c>
      <c r="F2071" s="109"/>
      <c r="G2071" s="42">
        <v>41879</v>
      </c>
      <c r="H2071" s="109" t="s">
        <v>13365</v>
      </c>
      <c r="I2071" s="109" t="s">
        <v>11733</v>
      </c>
      <c r="J2071" s="109" t="s">
        <v>1577</v>
      </c>
      <c r="K2071" s="98" t="s">
        <v>13366</v>
      </c>
      <c r="L2071" s="109" t="s">
        <v>13367</v>
      </c>
      <c r="M2071" s="109" t="s">
        <v>13368</v>
      </c>
      <c r="N2071" s="109" t="s">
        <v>32</v>
      </c>
      <c r="O2071" s="109" t="s">
        <v>13369</v>
      </c>
      <c r="P2071" s="109" t="s">
        <v>760</v>
      </c>
      <c r="Q2071" s="109" t="s">
        <v>13370</v>
      </c>
      <c r="R2071" s="109" t="s">
        <v>80</v>
      </c>
      <c r="S2071" s="122" t="s">
        <v>5119</v>
      </c>
      <c r="T2071" s="31"/>
      <c r="U2071" s="109" t="str">
        <f t="shared" si="32"/>
        <v>41879: Workers at a day-care center called local police to report a suspicious vehicle in their parking lot with three men inside. As police arrived, one of the men fled the car and, according to the police account, levelled a weapon at them. He was shot to death. This was the second fatal shooting in the Minneapolis-St. Paul area in two days. http://www.startribune.com/local/north/273092801.html</v>
      </c>
      <c r="V2071" s="109"/>
      <c r="W2071" s="109">
        <v>3089.1</v>
      </c>
      <c r="X2071" s="109"/>
      <c r="Y2071" s="109"/>
      <c r="Z2071" s="109"/>
      <c r="AA2071" s="109"/>
      <c r="AB2071" s="109"/>
      <c r="AC2071" s="113"/>
      <c r="AD2071" s="29"/>
      <c r="AE2071" s="29"/>
      <c r="AF2071" s="29"/>
      <c r="AG2071" s="65"/>
    </row>
    <row r="2072" spans="1:33" ht="12">
      <c r="A2072" s="30">
        <v>41983</v>
      </c>
      <c r="B2072" s="109" t="s">
        <v>13371</v>
      </c>
      <c r="C2072" s="121">
        <v>28</v>
      </c>
      <c r="D2072" s="109" t="s">
        <v>23</v>
      </c>
      <c r="E2072" s="109" t="s">
        <v>40</v>
      </c>
      <c r="F2072" s="109" t="s">
        <v>13372</v>
      </c>
      <c r="G2072" s="42">
        <v>41866</v>
      </c>
      <c r="H2072" s="109" t="s">
        <v>13373</v>
      </c>
      <c r="I2072" s="109" t="s">
        <v>8376</v>
      </c>
      <c r="J2072" s="109" t="s">
        <v>1128</v>
      </c>
      <c r="K2072" s="98" t="s">
        <v>13374</v>
      </c>
      <c r="L2072" s="109" t="s">
        <v>8378</v>
      </c>
      <c r="M2072" s="109" t="s">
        <v>8379</v>
      </c>
      <c r="N2072" s="109" t="s">
        <v>32</v>
      </c>
      <c r="O2072" s="109" t="s">
        <v>13375</v>
      </c>
      <c r="P2072" s="109" t="s">
        <v>760</v>
      </c>
      <c r="Q2072" s="109" t="s">
        <v>13376</v>
      </c>
      <c r="R2072" s="109" t="s">
        <v>100</v>
      </c>
      <c r="S2072" s="122" t="s">
        <v>5119</v>
      </c>
      <c r="T2072" s="31"/>
      <c r="U2072" s="109" t="str">
        <f t="shared" si="32"/>
        <v>41866: 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 http://www.knoxnews.com/news/watchful-eye/police-cadet-dies-after-shooting-his-ex-and-her-mom-and-killing-a-family-friend_50591543</v>
      </c>
      <c r="V2072" s="109"/>
      <c r="W2072" s="109">
        <v>3090.1</v>
      </c>
      <c r="X2072" s="109"/>
      <c r="Y2072" s="109"/>
      <c r="Z2072" s="109"/>
      <c r="AA2072" s="109"/>
      <c r="AB2072" s="109"/>
      <c r="AC2072" s="113"/>
      <c r="AD2072" s="29"/>
      <c r="AE2072" s="29"/>
      <c r="AF2072" s="29"/>
      <c r="AG2072" s="65"/>
    </row>
    <row r="2073" spans="1:33" ht="12">
      <c r="A2073" s="30">
        <v>41983</v>
      </c>
      <c r="B2073" s="109" t="s">
        <v>13377</v>
      </c>
      <c r="C2073" s="121">
        <v>51</v>
      </c>
      <c r="D2073" s="109" t="s">
        <v>23</v>
      </c>
      <c r="E2073" s="109" t="s">
        <v>40</v>
      </c>
      <c r="F2073" s="109"/>
      <c r="G2073" s="42">
        <v>41881</v>
      </c>
      <c r="H2073" s="109" t="s">
        <v>13378</v>
      </c>
      <c r="I2073" s="109" t="s">
        <v>123</v>
      </c>
      <c r="J2073" s="109" t="s">
        <v>124</v>
      </c>
      <c r="K2073" s="98" t="s">
        <v>13379</v>
      </c>
      <c r="L2073" s="109" t="s">
        <v>126</v>
      </c>
      <c r="M2073" s="109" t="s">
        <v>127</v>
      </c>
      <c r="N2073" s="109" t="s">
        <v>32</v>
      </c>
      <c r="O2073" s="109" t="s">
        <v>13380</v>
      </c>
      <c r="P2073" s="109" t="s">
        <v>760</v>
      </c>
      <c r="Q2073" s="109" t="s">
        <v>13381</v>
      </c>
      <c r="R2073" s="109" t="s">
        <v>80</v>
      </c>
      <c r="S2073" s="122" t="s">
        <v>5119</v>
      </c>
      <c r="T2073" s="31"/>
      <c r="U2073" s="109" t="str">
        <f t="shared" si="32"/>
        <v>41881: 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 http://www.king5.com/story/news/local/seattle/2014/09/01/police-find-gun-arsenal-queen-anne-home-shooting/14946055/</v>
      </c>
      <c r="V2073" s="109"/>
      <c r="W2073" s="109">
        <v>3091.1</v>
      </c>
      <c r="X2073" s="109"/>
      <c r="Y2073" s="109"/>
      <c r="Z2073" s="109"/>
      <c r="AA2073" s="109"/>
      <c r="AB2073" s="109"/>
      <c r="AC2073" s="113"/>
      <c r="AD2073" s="29"/>
      <c r="AE2073" s="29"/>
      <c r="AF2073" s="29"/>
      <c r="AG2073" s="65"/>
    </row>
    <row r="2074" spans="1:33" ht="12">
      <c r="A2074" s="30">
        <v>41983</v>
      </c>
      <c r="B2074" s="109" t="s">
        <v>13382</v>
      </c>
      <c r="C2074" s="121">
        <v>44</v>
      </c>
      <c r="D2074" s="109" t="s">
        <v>23</v>
      </c>
      <c r="E2074" s="109" t="s">
        <v>40</v>
      </c>
      <c r="F2074" s="109" t="s">
        <v>13383</v>
      </c>
      <c r="G2074" s="42">
        <v>41880</v>
      </c>
      <c r="H2074" s="109" t="s">
        <v>13384</v>
      </c>
      <c r="I2074" s="109" t="s">
        <v>13385</v>
      </c>
      <c r="J2074" s="109" t="s">
        <v>195</v>
      </c>
      <c r="K2074" s="98" t="s">
        <v>13386</v>
      </c>
      <c r="L2074" s="109" t="s">
        <v>749</v>
      </c>
      <c r="M2074" s="109" t="s">
        <v>13387</v>
      </c>
      <c r="N2074" s="109" t="s">
        <v>262</v>
      </c>
      <c r="O2074" s="109" t="s">
        <v>13388</v>
      </c>
      <c r="P2074" s="109" t="s">
        <v>760</v>
      </c>
      <c r="Q2074" s="109" t="s">
        <v>13389</v>
      </c>
      <c r="R2074" s="109" t="s">
        <v>80</v>
      </c>
      <c r="S2074" s="122" t="s">
        <v>5119</v>
      </c>
      <c r="T2074" s="31"/>
      <c r="U2074" s="109" t="str">
        <f t="shared" si="32"/>
        <v>41880: Sheriff's deputies describe O'Connell, a former engineering professor, fleeing from a traffic stop on his motorcycle in the remote Arizona strip. Officers tasered him twice; he stopped breathing while being led in handcuffs to a patrol car. http://www.stgeorgeutah.com/news/archive/2014/09/01/kss-sheriffs-office-ids-man-who-fled-deputies-died-felony-warrants-for-lewd-acts/</v>
      </c>
      <c r="V2074" s="109"/>
      <c r="W2074" s="109">
        <v>3093.1</v>
      </c>
      <c r="X2074" s="109"/>
      <c r="Y2074" s="109"/>
      <c r="Z2074" s="109"/>
      <c r="AA2074" s="109"/>
      <c r="AB2074" s="109"/>
      <c r="AC2074" s="113"/>
      <c r="AD2074" s="29"/>
      <c r="AE2074" s="29"/>
      <c r="AF2074" s="29"/>
      <c r="AG2074" s="65"/>
    </row>
    <row r="2075" spans="1:33" ht="12">
      <c r="A2075" s="30">
        <v>41984</v>
      </c>
      <c r="B2075" s="109" t="s">
        <v>13390</v>
      </c>
      <c r="C2075" s="121">
        <v>51</v>
      </c>
      <c r="D2075" s="109" t="s">
        <v>23</v>
      </c>
      <c r="E2075" s="109" t="s">
        <v>173</v>
      </c>
      <c r="F2075" s="109" t="s">
        <v>13391</v>
      </c>
      <c r="G2075" s="42">
        <v>41876</v>
      </c>
      <c r="H2075" s="109" t="s">
        <v>13392</v>
      </c>
      <c r="I2075" s="109" t="s">
        <v>9453</v>
      </c>
      <c r="J2075" s="109" t="s">
        <v>213</v>
      </c>
      <c r="K2075" s="98" t="s">
        <v>13393</v>
      </c>
      <c r="L2075" s="109" t="s">
        <v>9453</v>
      </c>
      <c r="M2075" s="109" t="s">
        <v>10240</v>
      </c>
      <c r="N2075" s="109" t="s">
        <v>32</v>
      </c>
      <c r="O2075" s="109" t="s">
        <v>13394</v>
      </c>
      <c r="P2075" s="109" t="s">
        <v>760</v>
      </c>
      <c r="Q2075" s="109" t="s">
        <v>13395</v>
      </c>
      <c r="R2075" s="109" t="s">
        <v>80</v>
      </c>
      <c r="S2075" s="122" t="s">
        <v>5119</v>
      </c>
      <c r="T2075" s="31"/>
      <c r="U2075" s="109" t="str">
        <f t="shared" si="32"/>
        <v>41876: 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 http://www.everythinglubbock.com/Story/d/story/police-release-911-call-related-to-deadly-shooting/29096/rAw-GFDO4UyvgHsu4qhuiA</v>
      </c>
      <c r="V2075" s="109"/>
      <c r="W2075" s="109">
        <v>3094.1</v>
      </c>
      <c r="X2075" s="109"/>
      <c r="Y2075" s="109"/>
      <c r="Z2075" s="109"/>
      <c r="AA2075" s="109"/>
      <c r="AB2075" s="109"/>
      <c r="AC2075" s="113"/>
      <c r="AD2075" s="29"/>
      <c r="AE2075" s="29"/>
      <c r="AF2075" s="29"/>
      <c r="AG2075" s="65"/>
    </row>
    <row r="2076" spans="1:33" ht="12">
      <c r="A2076" s="30">
        <v>41984</v>
      </c>
      <c r="B2076" s="109" t="s">
        <v>13396</v>
      </c>
      <c r="C2076" s="121">
        <v>50</v>
      </c>
      <c r="D2076" s="109" t="s">
        <v>23</v>
      </c>
      <c r="E2076" s="109" t="s">
        <v>40</v>
      </c>
      <c r="F2076" s="109" t="s">
        <v>13397</v>
      </c>
      <c r="G2076" s="42">
        <v>41889</v>
      </c>
      <c r="H2076" s="109" t="s">
        <v>13398</v>
      </c>
      <c r="I2076" s="109" t="s">
        <v>13399</v>
      </c>
      <c r="J2076" s="109" t="s">
        <v>28</v>
      </c>
      <c r="K2076" s="98" t="s">
        <v>13400</v>
      </c>
      <c r="L2076" s="109" t="s">
        <v>4778</v>
      </c>
      <c r="M2076" s="109" t="s">
        <v>13401</v>
      </c>
      <c r="N2076" s="109" t="s">
        <v>32</v>
      </c>
      <c r="O2076" s="109" t="s">
        <v>13402</v>
      </c>
      <c r="P2076" s="109" t="s">
        <v>760</v>
      </c>
      <c r="Q2076" s="109" t="s">
        <v>13403</v>
      </c>
      <c r="R2076" s="109" t="s">
        <v>219</v>
      </c>
      <c r="S2076" s="122" t="s">
        <v>5119</v>
      </c>
      <c r="T2076" s="31"/>
      <c r="U2076" s="109" t="str">
        <f t="shared" si="32"/>
        <v>41889: 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 http://www.sun-sentinel.com/local/broward/fl-wilton-manors-shooting-folo-20140908-story.html</v>
      </c>
      <c r="V2076" s="109"/>
      <c r="W2076" s="109">
        <v>3095.1</v>
      </c>
      <c r="X2076" s="109"/>
      <c r="Y2076" s="109"/>
      <c r="Z2076" s="109"/>
      <c r="AA2076" s="109"/>
      <c r="AB2076" s="109"/>
      <c r="AC2076" s="113"/>
      <c r="AD2076" s="29"/>
      <c r="AE2076" s="29"/>
      <c r="AF2076" s="29"/>
      <c r="AG2076" s="65"/>
    </row>
    <row r="2077" spans="1:33" ht="12">
      <c r="A2077" s="30">
        <v>41984</v>
      </c>
      <c r="B2077" s="109" t="s">
        <v>13404</v>
      </c>
      <c r="C2077" s="121">
        <v>26</v>
      </c>
      <c r="D2077" s="109" t="s">
        <v>23</v>
      </c>
      <c r="E2077" s="109" t="s">
        <v>24</v>
      </c>
      <c r="F2077" s="109" t="s">
        <v>13405</v>
      </c>
      <c r="G2077" s="42">
        <v>41874</v>
      </c>
      <c r="H2077" s="109" t="s">
        <v>13406</v>
      </c>
      <c r="I2077" s="109" t="s">
        <v>13407</v>
      </c>
      <c r="J2077" s="109" t="s">
        <v>74</v>
      </c>
      <c r="K2077" s="98" t="s">
        <v>13408</v>
      </c>
      <c r="L2077" s="109" t="s">
        <v>6152</v>
      </c>
      <c r="M2077" s="109" t="s">
        <v>13409</v>
      </c>
      <c r="N2077" s="109" t="s">
        <v>314</v>
      </c>
      <c r="O2077" s="109" t="s">
        <v>13410</v>
      </c>
      <c r="P2077" s="109" t="s">
        <v>157</v>
      </c>
      <c r="Q2077" s="109" t="s">
        <v>13411</v>
      </c>
      <c r="R2077" s="109" t="s">
        <v>80</v>
      </c>
      <c r="S2077" s="122" t="s">
        <v>5119</v>
      </c>
      <c r="T2077" s="31"/>
      <c r="U2077" s="109" t="str">
        <f t="shared" si="32"/>
        <v>41874: A 19-year-veteran of the local police was not only drunk during his head-on collision, unlicensed, with an open container and drunk-driving priors, but witnesses saw him trying to flee the scene, then he provided a false name to an investigator in another department. Paula died in the crash and his sister was seriously injured. The officer was charged with felony motor-vehicle homicide and lesser charges. http://www.lowellsun.com/todaysheadlines/ci_26407340/witness-cop-charged-drunk-drive-fataltried-flee-accident</v>
      </c>
      <c r="V2077" s="109"/>
      <c r="W2077" s="109">
        <v>3096.1</v>
      </c>
      <c r="X2077" s="109"/>
      <c r="Y2077" s="109"/>
      <c r="Z2077" s="109"/>
      <c r="AA2077" s="109"/>
      <c r="AB2077" s="109"/>
      <c r="AC2077" s="113"/>
      <c r="AD2077" s="29"/>
      <c r="AE2077" s="29"/>
      <c r="AF2077" s="29"/>
      <c r="AG2077" s="65"/>
    </row>
    <row r="2078" spans="1:33" ht="12">
      <c r="A2078" s="30">
        <v>41980</v>
      </c>
      <c r="B2078" s="109" t="s">
        <v>13412</v>
      </c>
      <c r="C2078" s="121">
        <v>37</v>
      </c>
      <c r="D2078" s="109" t="s">
        <v>23</v>
      </c>
      <c r="E2078" s="109" t="s">
        <v>24</v>
      </c>
      <c r="F2078" s="109" t="s">
        <v>13413</v>
      </c>
      <c r="G2078" s="42">
        <v>41869</v>
      </c>
      <c r="H2078" s="109" t="s">
        <v>13414</v>
      </c>
      <c r="I2078" s="109" t="s">
        <v>539</v>
      </c>
      <c r="J2078" s="109" t="s">
        <v>85</v>
      </c>
      <c r="K2078" s="98" t="s">
        <v>13415</v>
      </c>
      <c r="L2078" s="109" t="s">
        <v>539</v>
      </c>
      <c r="M2078" s="109" t="s">
        <v>540</v>
      </c>
      <c r="N2078" s="109" t="s">
        <v>32</v>
      </c>
      <c r="O2078" s="109" t="s">
        <v>13416</v>
      </c>
      <c r="P2078" s="109" t="s">
        <v>760</v>
      </c>
      <c r="Q2078" s="109" t="s">
        <v>13417</v>
      </c>
      <c r="R2078" s="109" t="s">
        <v>80</v>
      </c>
      <c r="S2078" s="122" t="s">
        <v>5119</v>
      </c>
      <c r="T2078" s="31"/>
      <c r="U2078" s="109" t="str">
        <f t="shared" si="32"/>
        <v>41869: 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 http://homicide.latimes.com/post/andre-maurice-jones/</v>
      </c>
      <c r="V2078" s="109"/>
      <c r="W2078" s="109">
        <v>3097.1</v>
      </c>
      <c r="X2078" s="109"/>
      <c r="Y2078" s="109"/>
      <c r="Z2078" s="109"/>
      <c r="AA2078" s="109"/>
      <c r="AB2078" s="109"/>
      <c r="AC2078" s="113"/>
      <c r="AD2078" s="29"/>
      <c r="AE2078" s="29"/>
      <c r="AF2078" s="29"/>
      <c r="AG2078" s="65"/>
    </row>
    <row r="2079" spans="1:33" ht="12">
      <c r="A2079" s="30">
        <v>41968</v>
      </c>
      <c r="B2079" s="109" t="s">
        <v>13418</v>
      </c>
      <c r="C2079" s="121">
        <v>26</v>
      </c>
      <c r="D2079" s="109" t="s">
        <v>23</v>
      </c>
      <c r="E2079" s="109" t="s">
        <v>40</v>
      </c>
      <c r="F2079" s="109" t="s">
        <v>13419</v>
      </c>
      <c r="G2079" s="42">
        <v>41965</v>
      </c>
      <c r="H2079" s="109" t="s">
        <v>13420</v>
      </c>
      <c r="I2079" s="109" t="s">
        <v>13421</v>
      </c>
      <c r="J2079" s="109" t="s">
        <v>431</v>
      </c>
      <c r="K2079" s="4" t="s">
        <v>13422</v>
      </c>
      <c r="L2079" s="109" t="s">
        <v>432</v>
      </c>
      <c r="M2079" s="109" t="s">
        <v>13423</v>
      </c>
      <c r="N2079" s="109" t="s">
        <v>32</v>
      </c>
      <c r="O2079" s="109" t="s">
        <v>13424</v>
      </c>
      <c r="P2079" s="109" t="s">
        <v>323</v>
      </c>
      <c r="Q2079" s="109" t="s">
        <v>13425</v>
      </c>
      <c r="R2079" s="109" t="s">
        <v>36</v>
      </c>
      <c r="S2079" s="122" t="s">
        <v>13426</v>
      </c>
      <c r="T2079" s="31"/>
      <c r="U2079" s="109" t="str">
        <f t="shared" si="32"/>
        <v>41965: 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 http://www.kutv.com/news/features/top-stories/stories/South-Jordan-police-give-more-details-in-shooting-death-of-1-man-59617.shtml#.VHT3q4vF9R4</v>
      </c>
      <c r="V2079" s="109"/>
      <c r="W2079" s="109">
        <v>3098.1</v>
      </c>
      <c r="X2079" s="109"/>
      <c r="Y2079" s="109"/>
      <c r="Z2079" s="109"/>
      <c r="AA2079" s="109"/>
      <c r="AB2079" s="109"/>
      <c r="AC2079" s="113"/>
      <c r="AD2079" s="29"/>
      <c r="AE2079" s="29"/>
      <c r="AF2079" s="29"/>
      <c r="AG2079" s="65"/>
    </row>
    <row r="2080" spans="1:33" ht="12">
      <c r="A2080" s="30">
        <v>41969</v>
      </c>
      <c r="B2080" s="109" t="s">
        <v>13427</v>
      </c>
      <c r="C2080" s="121">
        <v>28</v>
      </c>
      <c r="D2080" s="109" t="s">
        <v>91</v>
      </c>
      <c r="E2080" s="109" t="s">
        <v>82</v>
      </c>
      <c r="F2080" s="109"/>
      <c r="G2080" s="42">
        <v>36758</v>
      </c>
      <c r="H2080" s="109" t="s">
        <v>13428</v>
      </c>
      <c r="I2080" s="109" t="s">
        <v>1814</v>
      </c>
      <c r="J2080" s="109" t="s">
        <v>1577</v>
      </c>
      <c r="K2080" s="98" t="s">
        <v>13429</v>
      </c>
      <c r="L2080" s="109" t="s">
        <v>1816</v>
      </c>
      <c r="M2080" s="109" t="s">
        <v>1817</v>
      </c>
      <c r="N2080" s="109" t="s">
        <v>314</v>
      </c>
      <c r="O2080" s="109" t="s">
        <v>13430</v>
      </c>
      <c r="P2080" s="109" t="s">
        <v>3069</v>
      </c>
      <c r="Q2080" s="109" t="s">
        <v>13431</v>
      </c>
      <c r="R2080" s="109" t="s">
        <v>36</v>
      </c>
      <c r="S2080" s="122" t="s">
        <v>13432</v>
      </c>
      <c r="T2080" s="31"/>
      <c r="U2080" s="109" t="str">
        <f t="shared" si="32"/>
        <v>36758: Jenni Stebleton, age 28, was killed when a car leading Minneapolis police on a high-speed chase crashed into her vehicle. http://www.cuapb.org/stolen-lives/last-names-q-s/jenni-stebleton</v>
      </c>
      <c r="V2080" s="109"/>
      <c r="W2080" s="109">
        <v>3099.1</v>
      </c>
      <c r="X2080" s="109"/>
      <c r="Y2080" s="109"/>
      <c r="Z2080" s="109"/>
      <c r="AA2080" s="109"/>
      <c r="AB2080" s="109"/>
      <c r="AC2080" s="113"/>
      <c r="AD2080" s="29"/>
      <c r="AE2080" s="29"/>
      <c r="AF2080" s="29"/>
      <c r="AG2080" s="65"/>
    </row>
    <row r="2081" spans="1:33" ht="12">
      <c r="A2081" s="30">
        <v>41969</v>
      </c>
      <c r="B2081" s="109" t="s">
        <v>13433</v>
      </c>
      <c r="C2081" s="121">
        <v>12</v>
      </c>
      <c r="D2081" s="109" t="s">
        <v>23</v>
      </c>
      <c r="E2081" s="109" t="s">
        <v>24</v>
      </c>
      <c r="F2081" s="109" t="s">
        <v>13434</v>
      </c>
      <c r="G2081" s="42">
        <v>41965</v>
      </c>
      <c r="H2081" s="109" t="s">
        <v>13435</v>
      </c>
      <c r="I2081" s="109" t="s">
        <v>4015</v>
      </c>
      <c r="J2081" s="109" t="s">
        <v>1304</v>
      </c>
      <c r="K2081" s="98" t="s">
        <v>13436</v>
      </c>
      <c r="L2081" s="109" t="s">
        <v>1685</v>
      </c>
      <c r="M2081" s="109" t="s">
        <v>4017</v>
      </c>
      <c r="N2081" s="109" t="s">
        <v>32</v>
      </c>
      <c r="O2081" s="109" t="s">
        <v>13437</v>
      </c>
      <c r="P2081" s="109" t="s">
        <v>323</v>
      </c>
      <c r="Q2081" s="109" t="s">
        <v>13438</v>
      </c>
      <c r="R2081" s="109" t="s">
        <v>80</v>
      </c>
      <c r="S2081" s="122" t="s">
        <v>13439</v>
      </c>
      <c r="T2081" s="31"/>
      <c r="U2081" s="109" t="str">
        <f t="shared" si="32"/>
        <v>41965: The 12-year-old suspect had a BB gun resembling a semi-automatic pistol, with the orange safety indicator removed. Police say the boy was told to drop what he was holding and did not. He reached to his waistband and was then shot outside of the rec center. He was shot in the abdomen and taken to MetroHealth Medical Center with serious injuries. After surgery was performed to try to save him, he died from his injuries on Sunday morning. Both officers were placed on administrative leave, pending further investigation. http://www.wkyc.com/story/news/local/cleveland/2014/11/22/12-year-old-shot-at-cleveland-rec-center/19413165/</v>
      </c>
      <c r="V2081" s="109"/>
      <c r="W2081" s="109">
        <v>3100.1</v>
      </c>
      <c r="X2081" s="109"/>
      <c r="Y2081" s="109"/>
      <c r="Z2081" s="109"/>
      <c r="AA2081" s="109"/>
      <c r="AB2081" s="109"/>
      <c r="AC2081" s="113"/>
      <c r="AD2081" s="29"/>
      <c r="AE2081" s="29"/>
      <c r="AF2081" s="29"/>
      <c r="AG2081" s="65"/>
    </row>
    <row r="2082" spans="1:33" ht="12">
      <c r="A2082" s="30">
        <v>41954</v>
      </c>
      <c r="B2082" s="109" t="s">
        <v>13440</v>
      </c>
      <c r="C2082" s="121">
        <v>24</v>
      </c>
      <c r="D2082" s="109" t="s">
        <v>23</v>
      </c>
      <c r="E2082" s="109" t="s">
        <v>82</v>
      </c>
      <c r="F2082" s="109"/>
      <c r="G2082" s="42">
        <v>39313</v>
      </c>
      <c r="H2082" s="109" t="s">
        <v>13441</v>
      </c>
      <c r="I2082" s="109" t="s">
        <v>8868</v>
      </c>
      <c r="J2082" s="109" t="s">
        <v>250</v>
      </c>
      <c r="K2082" s="98" t="s">
        <v>8869</v>
      </c>
      <c r="L2082" s="109" t="s">
        <v>249</v>
      </c>
      <c r="M2082" s="109" t="s">
        <v>252</v>
      </c>
      <c r="N2082" s="109" t="s">
        <v>32</v>
      </c>
      <c r="O2082" s="109" t="s">
        <v>13442</v>
      </c>
      <c r="P2082" s="109" t="s">
        <v>760</v>
      </c>
      <c r="Q2082" s="109" t="s">
        <v>13443</v>
      </c>
      <c r="R2082" s="109" t="s">
        <v>100</v>
      </c>
      <c r="S2082" s="122" t="s">
        <v>5119</v>
      </c>
      <c r="T2082" s="31"/>
      <c r="U2082" s="109" t="str">
        <f t="shared" si="32"/>
        <v>39313: Rothstein's father alerted police that his son was possibly suicidal, and armed with a pellet gun and a knife. When county officers encountered him wandering in a residential area they engaged a tactical response team and a negotiator. Ultimately Rothstein was shot to death. Police claimed he'd been distraught over a job loss, which his father flatly refuted. http://articles.baltimoresun.com/2007-08-20/news/0708200014_1_richard-rothstein-police-department-county-police</v>
      </c>
      <c r="V2082" s="109"/>
      <c r="W2082" s="109">
        <v>3101.1</v>
      </c>
      <c r="X2082" s="109"/>
      <c r="Y2082" s="109"/>
      <c r="Z2082" s="109"/>
      <c r="AA2082" s="109"/>
      <c r="AB2082" s="109"/>
      <c r="AC2082" s="113"/>
      <c r="AD2082" s="29"/>
      <c r="AE2082" s="29"/>
      <c r="AF2082" s="29"/>
      <c r="AG2082" s="65"/>
    </row>
    <row r="2083" spans="1:33" ht="12">
      <c r="A2083" s="30">
        <v>41954</v>
      </c>
      <c r="B2083" s="109" t="s">
        <v>13444</v>
      </c>
      <c r="C2083" s="121">
        <v>49</v>
      </c>
      <c r="D2083" s="109" t="s">
        <v>23</v>
      </c>
      <c r="E2083" s="109" t="s">
        <v>82</v>
      </c>
      <c r="F2083" s="109"/>
      <c r="G2083" s="42">
        <v>41837</v>
      </c>
      <c r="H2083" s="109" t="s">
        <v>13445</v>
      </c>
      <c r="I2083" s="109" t="s">
        <v>13446</v>
      </c>
      <c r="J2083" s="109" t="s">
        <v>213</v>
      </c>
      <c r="K2083" s="98" t="s">
        <v>13447</v>
      </c>
      <c r="L2083" s="109" t="s">
        <v>1490</v>
      </c>
      <c r="M2083" s="109" t="s">
        <v>13448</v>
      </c>
      <c r="N2083" s="109" t="s">
        <v>32</v>
      </c>
      <c r="O2083" s="109" t="s">
        <v>13449</v>
      </c>
      <c r="P2083" s="109" t="s">
        <v>323</v>
      </c>
      <c r="Q2083" s="109" t="s">
        <v>13450</v>
      </c>
      <c r="R2083" s="109" t="s">
        <v>100</v>
      </c>
      <c r="S2083" s="122" t="s">
        <v>13451</v>
      </c>
      <c r="T2083" s="31"/>
      <c r="U2083" s="109" t="str">
        <f t="shared" si="32"/>
        <v>41837: 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 http://radiolegendary.com/2014/07/officer-involved-shootings-described-in-past-exonerative/</v>
      </c>
      <c r="V2083" s="109"/>
      <c r="W2083" s="109">
        <v>3102.1</v>
      </c>
      <c r="X2083" s="109"/>
      <c r="Y2083" s="109"/>
      <c r="Z2083" s="109"/>
      <c r="AA2083" s="109"/>
      <c r="AB2083" s="109"/>
      <c r="AC2083" s="113"/>
      <c r="AD2083" s="29"/>
      <c r="AE2083" s="29"/>
      <c r="AF2083" s="29"/>
      <c r="AG2083" s="65"/>
    </row>
    <row r="2084" spans="1:33" ht="12">
      <c r="A2084" s="30">
        <v>41954</v>
      </c>
      <c r="B2084" s="109" t="s">
        <v>13452</v>
      </c>
      <c r="C2084" s="121">
        <v>27</v>
      </c>
      <c r="D2084" s="109" t="s">
        <v>23</v>
      </c>
      <c r="E2084" s="109" t="s">
        <v>24</v>
      </c>
      <c r="F2084" s="109" t="s">
        <v>13453</v>
      </c>
      <c r="G2084" s="42">
        <v>38989</v>
      </c>
      <c r="H2084" s="109" t="s">
        <v>13454</v>
      </c>
      <c r="I2084" s="109" t="s">
        <v>11922</v>
      </c>
      <c r="J2084" s="109" t="s">
        <v>28</v>
      </c>
      <c r="K2084" s="98" t="s">
        <v>11923</v>
      </c>
      <c r="L2084" s="109" t="s">
        <v>5141</v>
      </c>
      <c r="M2084" s="109" t="s">
        <v>13455</v>
      </c>
      <c r="N2084" s="109" t="s">
        <v>32</v>
      </c>
      <c r="O2084" s="109" t="s">
        <v>13456</v>
      </c>
      <c r="P2084" s="109" t="s">
        <v>58</v>
      </c>
      <c r="Q2084" s="109" t="s">
        <v>13457</v>
      </c>
      <c r="R2084" s="109" t="s">
        <v>80</v>
      </c>
      <c r="S2084" s="122" t="s">
        <v>5119</v>
      </c>
      <c r="T2084" s="31"/>
      <c r="U2084" s="109" t="str">
        <f t="shared" si="32"/>
        <v>38989: An Antiguan national and, reputedly, a feared enforcer for drug cartels, Freeland was pulled over for speeding. He provided a false id. After officers called for backup, Freeland fled into the woods, shot and killed a pursuing K9 officer and his dog, and wounded another officer. This developed into an extensive 20-hour manhunt ending with Freeland killed when he was found. The answer given by the sheriff when asked why his department fired 110 bullets at Freeland, striking him 68 times: "That's all the bullets we had." https://en.wikipedia.org/wiki/Angilo_Freeland</v>
      </c>
      <c r="V2084" s="109"/>
      <c r="W2084" s="109">
        <v>3103.1</v>
      </c>
      <c r="X2084" s="109"/>
      <c r="Y2084" s="109"/>
      <c r="Z2084" s="109"/>
      <c r="AA2084" s="109"/>
      <c r="AB2084" s="109"/>
      <c r="AC2084" s="113"/>
      <c r="AD2084" s="29"/>
      <c r="AE2084" s="29"/>
      <c r="AF2084" s="29"/>
      <c r="AG2084" s="65"/>
    </row>
    <row r="2085" spans="1:33" ht="12">
      <c r="A2085" s="30">
        <v>41954</v>
      </c>
      <c r="B2085" s="109" t="s">
        <v>13458</v>
      </c>
      <c r="C2085" s="121">
        <v>48</v>
      </c>
      <c r="D2085" s="109" t="s">
        <v>23</v>
      </c>
      <c r="E2085" s="109" t="s">
        <v>82</v>
      </c>
      <c r="F2085" s="109"/>
      <c r="G2085" s="42">
        <v>39853</v>
      </c>
      <c r="H2085" s="109" t="s">
        <v>13459</v>
      </c>
      <c r="I2085" s="109" t="s">
        <v>4730</v>
      </c>
      <c r="J2085" s="109" t="s">
        <v>143</v>
      </c>
      <c r="K2085" s="98" t="s">
        <v>13460</v>
      </c>
      <c r="L2085" s="109" t="s">
        <v>4730</v>
      </c>
      <c r="M2085" s="109" t="s">
        <v>1266</v>
      </c>
      <c r="N2085" s="109" t="s">
        <v>32</v>
      </c>
      <c r="O2085" s="109" t="s">
        <v>13461</v>
      </c>
      <c r="P2085" s="109" t="s">
        <v>58</v>
      </c>
      <c r="Q2085" s="109" t="s">
        <v>13462</v>
      </c>
      <c r="R2085" s="109" t="s">
        <v>80</v>
      </c>
      <c r="S2085" s="122" t="s">
        <v>5119</v>
      </c>
      <c r="T2085" s="31"/>
      <c r="U2085" s="109" t="str">
        <f t="shared" si="32"/>
        <v>39853: With a considerable criminal record Trinsey had served six years in prison before being parolled in 2007. As a free man he increasingly failed to meet conditions of his parole, earning a warrant for that, and then was identified as a suspect in a recent bank robbery from his distinctive tattoos. The FBI put him under surveillance then moved to apprehend him. Trinsey failed to drop his weapon and was shot to death by agents. http://articles.philly.com/2009-02-11/news/25281963_1_parole-state-prison-surveillance-photos</v>
      </c>
      <c r="V2085" s="109"/>
      <c r="W2085" s="109">
        <v>3104.1</v>
      </c>
      <c r="X2085" s="109"/>
      <c r="Y2085" s="109"/>
      <c r="Z2085" s="109"/>
      <c r="AA2085" s="109"/>
      <c r="AB2085" s="109"/>
      <c r="AC2085" s="113"/>
      <c r="AD2085" s="29"/>
      <c r="AE2085" s="29"/>
      <c r="AF2085" s="29"/>
      <c r="AG2085" s="65"/>
    </row>
    <row r="2086" spans="1:33" ht="12">
      <c r="A2086" s="30">
        <v>41954</v>
      </c>
      <c r="B2086" s="109" t="s">
        <v>13463</v>
      </c>
      <c r="C2086" s="121">
        <v>23</v>
      </c>
      <c r="D2086" s="109" t="s">
        <v>23</v>
      </c>
      <c r="E2086" s="109" t="s">
        <v>82</v>
      </c>
      <c r="F2086" s="109"/>
      <c r="G2086" s="42">
        <v>41836</v>
      </c>
      <c r="H2086" s="109" t="s">
        <v>13464</v>
      </c>
      <c r="I2086" s="109" t="s">
        <v>13465</v>
      </c>
      <c r="J2086" s="109" t="s">
        <v>1103</v>
      </c>
      <c r="K2086" s="98" t="s">
        <v>13466</v>
      </c>
      <c r="L2086" s="109" t="s">
        <v>4407</v>
      </c>
      <c r="M2086" s="109" t="s">
        <v>13467</v>
      </c>
      <c r="N2086" s="109" t="s">
        <v>32</v>
      </c>
      <c r="O2086" s="109" t="s">
        <v>13468</v>
      </c>
      <c r="P2086" s="109" t="s">
        <v>760</v>
      </c>
      <c r="Q2086" s="109" t="s">
        <v>13469</v>
      </c>
      <c r="R2086" s="109" t="s">
        <v>36</v>
      </c>
      <c r="S2086" s="122"/>
      <c r="T2086" s="31"/>
      <c r="U2086" s="109" t="str">
        <f t="shared" si="32"/>
        <v>41836: The incident started with a routine traffic stop. Three adults and one child were in the car. The officer was removing people from the car when Lewis jumped back into the driver's seat and sped off. Another officer fired twice at the car because it was coming toward him. Lewis died at Hurley Medical Center later. http://www.mlive.com/news/flint/index.ssf/2014/07/police_fatally_shoot_motorist.html</v>
      </c>
      <c r="V2086" s="109"/>
      <c r="W2086" s="109">
        <v>3105.1</v>
      </c>
      <c r="X2086" s="109"/>
      <c r="Y2086" s="109"/>
      <c r="Z2086" s="109"/>
      <c r="AA2086" s="109"/>
      <c r="AB2086" s="109"/>
      <c r="AC2086" s="113"/>
      <c r="AD2086" s="29"/>
      <c r="AE2086" s="29"/>
      <c r="AF2086" s="29"/>
      <c r="AG2086" s="65"/>
    </row>
    <row r="2087" spans="1:33" ht="12">
      <c r="A2087" s="30">
        <v>41954</v>
      </c>
      <c r="B2087" s="109" t="s">
        <v>13470</v>
      </c>
      <c r="C2087" s="121">
        <v>55</v>
      </c>
      <c r="D2087" s="109" t="s">
        <v>23</v>
      </c>
      <c r="E2087" s="109" t="s">
        <v>82</v>
      </c>
      <c r="F2087" s="109"/>
      <c r="G2087" s="42">
        <v>41833</v>
      </c>
      <c r="H2087" s="109" t="s">
        <v>13471</v>
      </c>
      <c r="I2087" s="109" t="s">
        <v>13472</v>
      </c>
      <c r="J2087" s="109" t="s">
        <v>471</v>
      </c>
      <c r="K2087" s="98" t="s">
        <v>13473</v>
      </c>
      <c r="L2087" s="109" t="s">
        <v>13474</v>
      </c>
      <c r="M2087" s="109" t="s">
        <v>13475</v>
      </c>
      <c r="N2087" s="109" t="s">
        <v>32</v>
      </c>
      <c r="O2087" s="109" t="s">
        <v>13476</v>
      </c>
      <c r="P2087" s="109" t="s">
        <v>760</v>
      </c>
      <c r="Q2087" s="109" t="s">
        <v>13477</v>
      </c>
      <c r="R2087" s="109" t="s">
        <v>36</v>
      </c>
      <c r="S2087" s="122"/>
      <c r="T2087" s="31"/>
      <c r="U2087" s="109" t="str">
        <f t="shared" si="32"/>
        <v>41833: An officer responded to a parking complaint from Farlow’s neighbor. Police says Farlow pointed a gun at the officer when he approached Farlow’s home. The officer shot Farlow who died in the hospital later. http://www.kulr8.com/story/26027893/basin-shooting</v>
      </c>
      <c r="V2087" s="109"/>
      <c r="W2087" s="109">
        <v>3106.1</v>
      </c>
      <c r="X2087" s="109"/>
      <c r="Y2087" s="109"/>
      <c r="Z2087" s="109"/>
      <c r="AA2087" s="109"/>
      <c r="AB2087" s="109"/>
      <c r="AC2087" s="113"/>
      <c r="AD2087" s="29"/>
      <c r="AE2087" s="29"/>
      <c r="AF2087" s="29"/>
      <c r="AG2087" s="65"/>
    </row>
    <row r="2088" spans="1:33" ht="12">
      <c r="A2088" s="30">
        <v>41954</v>
      </c>
      <c r="B2088" s="109" t="s">
        <v>13478</v>
      </c>
      <c r="C2088" s="121">
        <v>37</v>
      </c>
      <c r="D2088" s="109" t="s">
        <v>23</v>
      </c>
      <c r="E2088" s="109" t="s">
        <v>40</v>
      </c>
      <c r="F2088" s="109"/>
      <c r="G2088" s="42">
        <v>41199</v>
      </c>
      <c r="H2088" s="109" t="s">
        <v>13479</v>
      </c>
      <c r="I2088" s="109" t="s">
        <v>347</v>
      </c>
      <c r="J2088" s="109" t="s">
        <v>213</v>
      </c>
      <c r="K2088" s="98" t="s">
        <v>13480</v>
      </c>
      <c r="L2088" s="109" t="s">
        <v>819</v>
      </c>
      <c r="M2088" s="109" t="s">
        <v>13481</v>
      </c>
      <c r="N2088" s="109" t="s">
        <v>32</v>
      </c>
      <c r="O2088" s="109" t="s">
        <v>13482</v>
      </c>
      <c r="P2088" s="109" t="s">
        <v>323</v>
      </c>
      <c r="Q2088" s="109" t="s">
        <v>13483</v>
      </c>
      <c r="R2088" s="109" t="s">
        <v>36</v>
      </c>
      <c r="S2088" s="122" t="s">
        <v>13451</v>
      </c>
      <c r="T2088" s="31"/>
      <c r="U2088" s="109" t="str">
        <f t="shared" si="32"/>
        <v>41199: Investigators said the deputy was serving a warrant on Gerrit Perkins, who was accused of assaulting his girlfriend. The deputies searched a house. One of the deputies found the suspect hiding in a closet and said he asked Perkins to show his hands, but the suspect made a sudden move while carrying a shiny object. The deputy then shot him. The shiny object turned out to be a telephone. Perkins died at North Cypress Medical Center a short time later. http://abc13.com/archive/8850192/</v>
      </c>
      <c r="V2088" s="109"/>
      <c r="W2088" s="109">
        <v>3107.1</v>
      </c>
      <c r="X2088" s="109"/>
      <c r="Y2088" s="109"/>
      <c r="Z2088" s="109"/>
      <c r="AA2088" s="109"/>
      <c r="AB2088" s="109"/>
      <c r="AC2088" s="113"/>
      <c r="AD2088" s="29"/>
      <c r="AE2088" s="29"/>
      <c r="AF2088" s="29"/>
      <c r="AG2088" s="65"/>
    </row>
    <row r="2089" spans="1:33" ht="12">
      <c r="A2089" s="30">
        <v>41954</v>
      </c>
      <c r="B2089" s="109" t="s">
        <v>13484</v>
      </c>
      <c r="C2089" s="121">
        <v>27</v>
      </c>
      <c r="D2089" s="109" t="s">
        <v>23</v>
      </c>
      <c r="E2089" s="109" t="s">
        <v>24</v>
      </c>
      <c r="F2089" s="109" t="s">
        <v>13485</v>
      </c>
      <c r="G2089" s="42">
        <v>41833</v>
      </c>
      <c r="H2089" s="109" t="s">
        <v>13486</v>
      </c>
      <c r="I2089" s="109" t="s">
        <v>13487</v>
      </c>
      <c r="J2089" s="109" t="s">
        <v>1791</v>
      </c>
      <c r="K2089" s="98" t="s">
        <v>13488</v>
      </c>
      <c r="L2089" s="109" t="s">
        <v>10951</v>
      </c>
      <c r="M2089" s="109" t="s">
        <v>13489</v>
      </c>
      <c r="N2089" s="109" t="s">
        <v>32</v>
      </c>
      <c r="O2089" s="109" t="s">
        <v>13490</v>
      </c>
      <c r="P2089" s="109" t="s">
        <v>58</v>
      </c>
      <c r="Q2089" s="109" t="s">
        <v>13491</v>
      </c>
      <c r="R2089" s="109" t="s">
        <v>80</v>
      </c>
      <c r="S2089" s="122"/>
      <c r="T2089" s="31"/>
      <c r="U2089" s="109" t="str">
        <f t="shared" si="32"/>
        <v>41833: Campbell was shot and killed by police during an armed robbery at Walgreens at the corner of Communipaw Avenue and Kennedy Boulevard in Jersey City. Police Officer Melvin Santiago was also killed during the standoff. http://www.nj.com/hudson/index.ssf/2014/07/man_who_killed_jersey_city_police_officer_is_identified.html</v>
      </c>
      <c r="V2089" s="109"/>
      <c r="W2089" s="109">
        <v>3108.1</v>
      </c>
      <c r="X2089" s="109"/>
      <c r="Y2089" s="109"/>
      <c r="Z2089" s="109"/>
      <c r="AA2089" s="109"/>
      <c r="AB2089" s="109"/>
      <c r="AC2089" s="113"/>
      <c r="AD2089" s="29"/>
      <c r="AE2089" s="29"/>
      <c r="AF2089" s="29"/>
      <c r="AG2089" s="65"/>
    </row>
    <row r="2090" spans="1:33" ht="12">
      <c r="A2090" s="30">
        <v>41954</v>
      </c>
      <c r="B2090" s="109" t="s">
        <v>13492</v>
      </c>
      <c r="C2090" s="121">
        <v>47</v>
      </c>
      <c r="D2090" s="109" t="s">
        <v>23</v>
      </c>
      <c r="E2090" s="109" t="s">
        <v>24</v>
      </c>
      <c r="F2090" s="109" t="s">
        <v>13493</v>
      </c>
      <c r="G2090" s="42">
        <v>41834</v>
      </c>
      <c r="H2090" s="109" t="s">
        <v>13494</v>
      </c>
      <c r="I2090" s="109" t="s">
        <v>515</v>
      </c>
      <c r="J2090" s="109" t="s">
        <v>85</v>
      </c>
      <c r="K2090" s="98" t="s">
        <v>7910</v>
      </c>
      <c r="L2090" s="109" t="s">
        <v>515</v>
      </c>
      <c r="M2090" s="109" t="s">
        <v>516</v>
      </c>
      <c r="N2090" s="109" t="s">
        <v>32</v>
      </c>
      <c r="O2090" s="109" t="s">
        <v>13495</v>
      </c>
      <c r="P2090" s="109" t="s">
        <v>760</v>
      </c>
      <c r="Q2090" s="109" t="s">
        <v>13496</v>
      </c>
      <c r="R2090" s="109" t="s">
        <v>36</v>
      </c>
      <c r="S2090" s="122"/>
      <c r="T2090" s="31"/>
      <c r="U2090" s="109" t="str">
        <f t="shared" si="32"/>
        <v>41834: 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 http://abc30.com/news/woman-stabbed-to-death%3B-suspect-fatally-shot-by-officer-in-sw-fresno/184878/</v>
      </c>
      <c r="V2090" s="109"/>
      <c r="W2090" s="109">
        <v>3109.1</v>
      </c>
      <c r="X2090" s="109"/>
      <c r="Y2090" s="109"/>
      <c r="Z2090" s="109"/>
      <c r="AA2090" s="109"/>
      <c r="AB2090" s="109"/>
      <c r="AC2090" s="113"/>
      <c r="AD2090" s="29"/>
      <c r="AE2090" s="29"/>
      <c r="AF2090" s="29"/>
      <c r="AG2090" s="65"/>
    </row>
    <row r="2091" spans="1:33" ht="12">
      <c r="A2091" s="30">
        <v>41954</v>
      </c>
      <c r="B2091" s="109" t="s">
        <v>13497</v>
      </c>
      <c r="C2091" s="121">
        <v>40</v>
      </c>
      <c r="D2091" s="109" t="s">
        <v>23</v>
      </c>
      <c r="E2091" s="109" t="s">
        <v>40</v>
      </c>
      <c r="F2091" s="109" t="s">
        <v>13498</v>
      </c>
      <c r="G2091" s="42">
        <v>37815</v>
      </c>
      <c r="H2091" s="109" t="s">
        <v>13499</v>
      </c>
      <c r="I2091" s="109" t="s">
        <v>11628</v>
      </c>
      <c r="J2091" s="109" t="s">
        <v>1103</v>
      </c>
      <c r="K2091" s="98" t="s">
        <v>13500</v>
      </c>
      <c r="L2091" s="109" t="s">
        <v>13501</v>
      </c>
      <c r="M2091" s="109" t="s">
        <v>13502</v>
      </c>
      <c r="N2091" s="109" t="s">
        <v>32</v>
      </c>
      <c r="O2091" s="109" t="s">
        <v>13503</v>
      </c>
      <c r="P2091" s="109" t="s">
        <v>58</v>
      </c>
      <c r="Q2091" s="109" t="s">
        <v>13504</v>
      </c>
      <c r="R2091" s="109" t="s">
        <v>80</v>
      </c>
      <c r="S2091" s="122" t="s">
        <v>5119</v>
      </c>
      <c r="T2091" s="31"/>
      <c r="U2091" s="109" t="str">
        <f t="shared" si="32"/>
        <v>37815: A member of the anti-government Michigan Militia, Woodring had shot and fatally wounded a Michigan State Police trooper in a July 7th raid. The following day the state police shot grenades into his house from an armored vehicle, burning it down, without immediately realizing Woodring had escaped with a backpack. Days later an informant tipped off his location, he was found resting in a vehicle, surrounded by police, and shot to death while exiting the vehicle rifle in hand. http://archive.adl.org/learn/news/officer_killed_michigan.html</v>
      </c>
      <c r="V2091" s="109"/>
      <c r="W2091" s="109">
        <v>3110.1</v>
      </c>
      <c r="X2091" s="109"/>
      <c r="Y2091" s="109"/>
      <c r="Z2091" s="109"/>
      <c r="AA2091" s="109"/>
      <c r="AB2091" s="109"/>
      <c r="AC2091" s="113"/>
      <c r="AD2091" s="29"/>
      <c r="AE2091" s="29"/>
      <c r="AF2091" s="29"/>
      <c r="AG2091" s="65"/>
    </row>
    <row r="2092" spans="1:33" ht="12">
      <c r="A2092" s="30">
        <v>41955</v>
      </c>
      <c r="B2092" s="109" t="s">
        <v>13505</v>
      </c>
      <c r="C2092" s="121">
        <v>46</v>
      </c>
      <c r="D2092" s="109" t="s">
        <v>23</v>
      </c>
      <c r="E2092" s="109" t="s">
        <v>82</v>
      </c>
      <c r="F2092" s="109"/>
      <c r="G2092" s="42">
        <v>41833</v>
      </c>
      <c r="H2092" s="109" t="s">
        <v>13506</v>
      </c>
      <c r="I2092" s="109" t="s">
        <v>13507</v>
      </c>
      <c r="J2092" s="109" t="s">
        <v>1372</v>
      </c>
      <c r="K2092" s="98" t="s">
        <v>13508</v>
      </c>
      <c r="L2092" s="109" t="s">
        <v>2634</v>
      </c>
      <c r="M2092" s="109" t="s">
        <v>2636</v>
      </c>
      <c r="N2092" s="109" t="s">
        <v>32</v>
      </c>
      <c r="O2092" s="109" t="s">
        <v>13509</v>
      </c>
      <c r="P2092" s="109" t="s">
        <v>760</v>
      </c>
      <c r="Q2092" s="109" t="s">
        <v>13510</v>
      </c>
      <c r="R2092" s="109" t="s">
        <v>80</v>
      </c>
      <c r="S2092" s="122" t="s">
        <v>769</v>
      </c>
      <c r="T2092" s="31"/>
      <c r="U2092" s="109" t="str">
        <f t="shared" si="32"/>
        <v>41833: King stabbed an officer prompting the wounded officer's partner to shoot and kill King. http://www.citizen-times.com/story/news/crime/2014/07/14/hendersonville-police-shoot-kill-suspect/12640863/</v>
      </c>
      <c r="V2092" s="109"/>
      <c r="W2092" s="109">
        <v>3111.1</v>
      </c>
      <c r="X2092" s="109"/>
      <c r="Y2092" s="109"/>
      <c r="Z2092" s="109"/>
      <c r="AA2092" s="109"/>
      <c r="AB2092" s="109"/>
      <c r="AC2092" s="113"/>
      <c r="AD2092" s="29"/>
      <c r="AE2092" s="29"/>
      <c r="AF2092" s="29"/>
      <c r="AG2092" s="65"/>
    </row>
    <row r="2093" spans="1:33" ht="12">
      <c r="A2093" s="30">
        <v>41955</v>
      </c>
      <c r="B2093" s="109" t="s">
        <v>13511</v>
      </c>
      <c r="C2093" s="121">
        <v>27</v>
      </c>
      <c r="D2093" s="109" t="s">
        <v>23</v>
      </c>
      <c r="E2093" s="109" t="s">
        <v>173</v>
      </c>
      <c r="F2093" s="109" t="s">
        <v>13512</v>
      </c>
      <c r="G2093" s="42">
        <v>41836</v>
      </c>
      <c r="H2093" s="109" t="s">
        <v>13513</v>
      </c>
      <c r="I2093" s="109" t="s">
        <v>5122</v>
      </c>
      <c r="J2093" s="109" t="s">
        <v>85</v>
      </c>
      <c r="K2093" s="98" t="s">
        <v>13514</v>
      </c>
      <c r="L2093" s="109" t="s">
        <v>5124</v>
      </c>
      <c r="M2093" s="109" t="s">
        <v>5125</v>
      </c>
      <c r="N2093" s="109" t="s">
        <v>32</v>
      </c>
      <c r="O2093" s="109" t="s">
        <v>13515</v>
      </c>
      <c r="P2093" s="109" t="s">
        <v>760</v>
      </c>
      <c r="Q2093" s="109" t="s">
        <v>13516</v>
      </c>
      <c r="R2093" s="109" t="s">
        <v>80</v>
      </c>
      <c r="S2093" s="122" t="s">
        <v>769</v>
      </c>
      <c r="T2093" s="31"/>
      <c r="U2093" s="109" t="str">
        <f t="shared" ref="U2093:U2156" si="33">CONCATENATE(G2093, ": ", O2093, " ", Q2093)</f>
        <v>41836: ALEX GREGORY MARTINEZ AND GILBERT RENTERIA JR and others robbed a bank. Some suspects got away, but Martinez and Renteria were shot and killed by officers. http://www.kcra.com/news/local-news/news-stockton/who-dropped-off-3-armed-men-before-deadly-crime-spree/27024354</v>
      </c>
      <c r="V2093" s="109"/>
      <c r="W2093" s="109">
        <v>3112.1</v>
      </c>
      <c r="X2093" s="109"/>
      <c r="Y2093" s="109"/>
      <c r="Z2093" s="109"/>
      <c r="AA2093" s="109"/>
      <c r="AB2093" s="109"/>
      <c r="AC2093" s="113"/>
      <c r="AD2093" s="29"/>
      <c r="AE2093" s="29"/>
      <c r="AF2093" s="29"/>
      <c r="AG2093" s="65"/>
    </row>
    <row r="2094" spans="1:33" ht="12">
      <c r="A2094" s="30">
        <v>41955</v>
      </c>
      <c r="B2094" s="109" t="s">
        <v>13517</v>
      </c>
      <c r="C2094" s="121">
        <v>36</v>
      </c>
      <c r="D2094" s="109" t="s">
        <v>23</v>
      </c>
      <c r="E2094" s="109" t="s">
        <v>82</v>
      </c>
      <c r="F2094" s="109"/>
      <c r="G2094" s="42">
        <v>41837</v>
      </c>
      <c r="H2094" s="109" t="s">
        <v>13518</v>
      </c>
      <c r="I2094" s="109" t="s">
        <v>13519</v>
      </c>
      <c r="J2094" s="109" t="s">
        <v>85</v>
      </c>
      <c r="K2094" s="98" t="s">
        <v>13520</v>
      </c>
      <c r="L2094" s="109" t="s">
        <v>270</v>
      </c>
      <c r="M2094" s="109" t="s">
        <v>13521</v>
      </c>
      <c r="N2094" s="109" t="s">
        <v>32</v>
      </c>
      <c r="O2094" s="109" t="s">
        <v>13522</v>
      </c>
      <c r="P2094" s="109" t="s">
        <v>760</v>
      </c>
      <c r="Q2094" s="109" t="s">
        <v>13523</v>
      </c>
      <c r="R2094" s="109" t="s">
        <v>36</v>
      </c>
      <c r="S2094" s="122" t="s">
        <v>769</v>
      </c>
      <c r="T2094" s="31"/>
      <c r="U2094" s="109" t="str">
        <f t="shared" si="33"/>
        <v>41837: Milton was violently beating his girlfriends head against against a car when a deputy shot and killed him. http://www.mercurynews.com/crime-courts/ci_26204391/woman-attacked-before-fatal-police-shooting-is-out</v>
      </c>
      <c r="V2094" s="109"/>
      <c r="W2094" s="109">
        <v>3113.1</v>
      </c>
      <c r="X2094" s="109"/>
      <c r="Y2094" s="109"/>
      <c r="Z2094" s="109"/>
      <c r="AA2094" s="109"/>
      <c r="AB2094" s="109"/>
      <c r="AC2094" s="113"/>
      <c r="AD2094" s="29"/>
      <c r="AE2094" s="29"/>
      <c r="AF2094" s="29"/>
      <c r="AG2094" s="65"/>
    </row>
    <row r="2095" spans="1:33" ht="12">
      <c r="A2095" s="30">
        <v>41955</v>
      </c>
      <c r="B2095" s="109" t="s">
        <v>13524</v>
      </c>
      <c r="C2095" s="121">
        <v>39</v>
      </c>
      <c r="D2095" s="109" t="s">
        <v>23</v>
      </c>
      <c r="E2095" s="109" t="s">
        <v>82</v>
      </c>
      <c r="F2095" s="109"/>
      <c r="G2095" s="42">
        <v>40399</v>
      </c>
      <c r="H2095" s="109" t="s">
        <v>13525</v>
      </c>
      <c r="I2095" s="109" t="s">
        <v>10831</v>
      </c>
      <c r="J2095" s="109" t="s">
        <v>2539</v>
      </c>
      <c r="K2095" s="98" t="s">
        <v>13526</v>
      </c>
      <c r="L2095" s="109" t="s">
        <v>1585</v>
      </c>
      <c r="M2095" s="109" t="s">
        <v>1588</v>
      </c>
      <c r="N2095" s="109" t="s">
        <v>262</v>
      </c>
      <c r="O2095" s="109" t="s">
        <v>13527</v>
      </c>
      <c r="P2095" s="109" t="s">
        <v>760</v>
      </c>
      <c r="Q2095" s="109" t="s">
        <v>13528</v>
      </c>
      <c r="R2095" s="109" t="s">
        <v>100</v>
      </c>
      <c r="S2095" s="122" t="s">
        <v>5119</v>
      </c>
      <c r="T2095" s="31"/>
      <c r="U2095" s="109" t="str">
        <f t="shared" si="33"/>
        <v>40399: The family of Torres called police to report that he'd neglected his medication and was losing touch with reality. Police arrived and quickly tasered him, which killed him. A suit filed by the family asserts that the police entered the house without cause or permission, escalated the level of violence, exaggerated the resistance Torres put up, and withheld life-saving measures. The family settled for $500K. http://www.wyff4.com/news/local-news/greenville-news/Family-sues-city-of-Greenville-over-man-s-death/16196966</v>
      </c>
      <c r="V2095" s="109"/>
      <c r="W2095" s="109">
        <v>3114.1</v>
      </c>
      <c r="X2095" s="109"/>
      <c r="Y2095" s="109"/>
      <c r="Z2095" s="109"/>
      <c r="AA2095" s="109"/>
      <c r="AB2095" s="109"/>
      <c r="AC2095" s="113"/>
      <c r="AD2095" s="29"/>
      <c r="AE2095" s="29"/>
      <c r="AF2095" s="29"/>
      <c r="AG2095" s="65"/>
    </row>
    <row r="2096" spans="1:33" ht="12">
      <c r="A2096" s="30">
        <v>41955</v>
      </c>
      <c r="B2096" s="109" t="s">
        <v>13529</v>
      </c>
      <c r="C2096" s="121">
        <v>44</v>
      </c>
      <c r="D2096" s="109" t="s">
        <v>23</v>
      </c>
      <c r="E2096" s="109" t="s">
        <v>82</v>
      </c>
      <c r="F2096" s="109"/>
      <c r="G2096" s="42">
        <v>40523</v>
      </c>
      <c r="H2096" s="109" t="s">
        <v>13530</v>
      </c>
      <c r="I2096" s="109" t="s">
        <v>52</v>
      </c>
      <c r="J2096" s="109" t="s">
        <v>53</v>
      </c>
      <c r="K2096" s="98" t="s">
        <v>2767</v>
      </c>
      <c r="L2096" s="109" t="s">
        <v>55</v>
      </c>
      <c r="M2096" s="109" t="s">
        <v>56</v>
      </c>
      <c r="N2096" s="109" t="s">
        <v>262</v>
      </c>
      <c r="O2096" s="109" t="s">
        <v>13531</v>
      </c>
      <c r="P2096" s="109" t="s">
        <v>760</v>
      </c>
      <c r="Q2096" s="109" t="s">
        <v>13532</v>
      </c>
      <c r="R2096" s="109" t="s">
        <v>80</v>
      </c>
      <c r="S2096" s="122" t="s">
        <v>5119</v>
      </c>
      <c r="T2096" s="31"/>
      <c r="U2096" s="109" t="str">
        <f t="shared" si="33"/>
        <v>40523: Metro officers pulled Jones over on a traffic stop. Jones bolted and jumped into the back yard of an abandoned house nearby. Officers followed and fought Jones, who aggressively resisted according to the police story, and tasered him several times. He displayed medical distress and was declared dead at the hospital. http://www.lasvegassun.com/news/2010/dec/13/coroner-ids-man-who-died-after-police-used-taser/</v>
      </c>
      <c r="V2096" s="109"/>
      <c r="W2096" s="109">
        <v>3115.1</v>
      </c>
      <c r="X2096" s="109"/>
      <c r="Y2096" s="109"/>
      <c r="Z2096" s="109"/>
      <c r="AA2096" s="109"/>
      <c r="AB2096" s="109"/>
      <c r="AC2096" s="113"/>
      <c r="AD2096" s="29"/>
      <c r="AE2096" s="29"/>
      <c r="AF2096" s="29"/>
      <c r="AG2096" s="65"/>
    </row>
    <row r="2097" spans="1:33" ht="12">
      <c r="A2097" s="30">
        <v>41955</v>
      </c>
      <c r="B2097" s="109" t="s">
        <v>13533</v>
      </c>
      <c r="C2097" s="121">
        <v>34</v>
      </c>
      <c r="D2097" s="109" t="s">
        <v>23</v>
      </c>
      <c r="E2097" s="109" t="s">
        <v>40</v>
      </c>
      <c r="F2097" s="109" t="s">
        <v>13534</v>
      </c>
      <c r="G2097" s="42">
        <v>41834</v>
      </c>
      <c r="H2097" s="109" t="s">
        <v>13535</v>
      </c>
      <c r="I2097" s="109" t="s">
        <v>10395</v>
      </c>
      <c r="J2097" s="109" t="s">
        <v>213</v>
      </c>
      <c r="K2097" s="98" t="s">
        <v>13536</v>
      </c>
      <c r="L2097" s="109" t="s">
        <v>808</v>
      </c>
      <c r="M2097" s="109" t="s">
        <v>10397</v>
      </c>
      <c r="N2097" s="109" t="s">
        <v>32</v>
      </c>
      <c r="O2097" s="109" t="s">
        <v>13537</v>
      </c>
      <c r="P2097" s="109" t="s">
        <v>760</v>
      </c>
      <c r="Q2097" s="109" t="s">
        <v>13538</v>
      </c>
      <c r="R2097" s="109" t="s">
        <v>80</v>
      </c>
      <c r="S2097" s="122" t="s">
        <v>769</v>
      </c>
      <c r="T2097" s="31"/>
      <c r="U2097" s="109" t="str">
        <f t="shared" si="33"/>
        <v>41834: Aleman reportedly assaulted someone with a handgun. The officer was in a foot chase with Aleman. Aleman then allegedly pointed a gun at the officer, prompting the officer to shoot and kill Aleman. http://www.timesrecordnews.com/news/local-news/officerinvolved-shooting-update_11059196</v>
      </c>
      <c r="V2097" s="109"/>
      <c r="W2097" s="109">
        <v>3116.1</v>
      </c>
      <c r="X2097" s="109"/>
      <c r="Y2097" s="109"/>
      <c r="Z2097" s="109"/>
      <c r="AA2097" s="109"/>
      <c r="AB2097" s="109"/>
      <c r="AC2097" s="113"/>
      <c r="AD2097" s="29"/>
      <c r="AE2097" s="29"/>
      <c r="AF2097" s="29"/>
      <c r="AG2097" s="65"/>
    </row>
    <row r="2098" spans="1:33" ht="12">
      <c r="A2098" s="30">
        <v>41955</v>
      </c>
      <c r="B2098" s="109" t="s">
        <v>13539</v>
      </c>
      <c r="C2098" s="121">
        <v>33</v>
      </c>
      <c r="D2098" s="109" t="s">
        <v>23</v>
      </c>
      <c r="E2098" s="109" t="s">
        <v>40</v>
      </c>
      <c r="F2098" s="109" t="s">
        <v>13540</v>
      </c>
      <c r="G2098" s="42">
        <v>41832</v>
      </c>
      <c r="H2098" s="109" t="s">
        <v>13541</v>
      </c>
      <c r="I2098" s="109" t="s">
        <v>13542</v>
      </c>
      <c r="J2098" s="109" t="s">
        <v>1154</v>
      </c>
      <c r="K2098" s="98" t="s">
        <v>13543</v>
      </c>
      <c r="L2098" s="109" t="s">
        <v>13544</v>
      </c>
      <c r="M2098" s="109" t="s">
        <v>13545</v>
      </c>
      <c r="N2098" s="109" t="s">
        <v>32</v>
      </c>
      <c r="O2098" s="109" t="s">
        <v>13546</v>
      </c>
      <c r="P2098" s="109" t="s">
        <v>760</v>
      </c>
      <c r="Q2098" s="109" t="s">
        <v>13547</v>
      </c>
      <c r="R2098" s="109" t="s">
        <v>80</v>
      </c>
      <c r="S2098" s="122" t="s">
        <v>769</v>
      </c>
      <c r="T2098" s="31"/>
      <c r="U2098" s="109" t="str">
        <f t="shared" si="33"/>
        <v>41832: A deputy was responding to a domestic disturbance call. When the deputy knocked on the door Champagne pointed a gun at the deputy, prompting the deputy to shoot and kill Champagne http://www.kadn.com/news/iberia-parish-sheriffs-deputy-involved-shooting-death-33-year-old-coty-champagne</v>
      </c>
      <c r="V2098" s="109"/>
      <c r="W2098" s="109">
        <v>3117.1</v>
      </c>
      <c r="X2098" s="109"/>
      <c r="Y2098" s="109"/>
      <c r="Z2098" s="109"/>
      <c r="AA2098" s="109"/>
      <c r="AB2098" s="109"/>
      <c r="AC2098" s="113"/>
      <c r="AD2098" s="29"/>
      <c r="AE2098" s="29"/>
      <c r="AF2098" s="29"/>
      <c r="AG2098" s="65"/>
    </row>
    <row r="2099" spans="1:33" ht="12">
      <c r="A2099" s="30">
        <v>41955</v>
      </c>
      <c r="B2099" s="109" t="s">
        <v>13548</v>
      </c>
      <c r="C2099" s="121">
        <v>30</v>
      </c>
      <c r="D2099" s="109" t="s">
        <v>23</v>
      </c>
      <c r="E2099" s="109" t="s">
        <v>173</v>
      </c>
      <c r="F2099" s="109" t="s">
        <v>13512</v>
      </c>
      <c r="G2099" s="42">
        <v>41836</v>
      </c>
      <c r="H2099" s="109" t="s">
        <v>13513</v>
      </c>
      <c r="I2099" s="109" t="s">
        <v>5122</v>
      </c>
      <c r="J2099" s="109" t="s">
        <v>85</v>
      </c>
      <c r="K2099" s="98" t="s">
        <v>13514</v>
      </c>
      <c r="L2099" s="109" t="s">
        <v>5124</v>
      </c>
      <c r="M2099" s="109" t="s">
        <v>5125</v>
      </c>
      <c r="N2099" s="109" t="s">
        <v>32</v>
      </c>
      <c r="O2099" s="109" t="s">
        <v>13515</v>
      </c>
      <c r="P2099" s="109" t="s">
        <v>760</v>
      </c>
      <c r="Q2099" s="109" t="s">
        <v>13516</v>
      </c>
      <c r="R2099" s="109" t="s">
        <v>80</v>
      </c>
      <c r="S2099" s="122" t="s">
        <v>769</v>
      </c>
      <c r="T2099" s="31"/>
      <c r="U2099" s="109" t="str">
        <f t="shared" si="33"/>
        <v>41836: ALEX GREGORY MARTINEZ AND GILBERT RENTERIA JR and others robbed a bank. Some suspects got away, but Martinez and Renteria were shot and killed by officers. http://www.kcra.com/news/local-news/news-stockton/who-dropped-off-3-armed-men-before-deadly-crime-spree/27024354</v>
      </c>
      <c r="V2099" s="109"/>
      <c r="W2099" s="109">
        <v>3118.1</v>
      </c>
      <c r="X2099" s="109"/>
      <c r="Y2099" s="109"/>
      <c r="Z2099" s="109"/>
      <c r="AA2099" s="109"/>
      <c r="AB2099" s="109"/>
      <c r="AC2099" s="113"/>
      <c r="AD2099" s="29"/>
      <c r="AE2099" s="29"/>
      <c r="AF2099" s="29"/>
      <c r="AG2099" s="65"/>
    </row>
    <row r="2100" spans="1:33" ht="12">
      <c r="A2100" s="30">
        <v>41955</v>
      </c>
      <c r="B2100" s="109" t="s">
        <v>13549</v>
      </c>
      <c r="C2100" s="121">
        <v>54</v>
      </c>
      <c r="D2100" s="109" t="s">
        <v>23</v>
      </c>
      <c r="E2100" s="109" t="s">
        <v>82</v>
      </c>
      <c r="F2100" s="109"/>
      <c r="G2100" s="42">
        <v>41832</v>
      </c>
      <c r="H2100" s="109" t="s">
        <v>13550</v>
      </c>
      <c r="I2100" s="109" t="s">
        <v>13551</v>
      </c>
      <c r="J2100" s="109" t="s">
        <v>28</v>
      </c>
      <c r="K2100" s="98" t="s">
        <v>13552</v>
      </c>
      <c r="L2100" s="109" t="s">
        <v>4984</v>
      </c>
      <c r="M2100" s="109" t="s">
        <v>13553</v>
      </c>
      <c r="N2100" s="109" t="s">
        <v>32</v>
      </c>
      <c r="O2100" s="109" t="s">
        <v>13554</v>
      </c>
      <c r="P2100" s="109" t="s">
        <v>760</v>
      </c>
      <c r="Q2100" s="109" t="s">
        <v>13555</v>
      </c>
      <c r="R2100" s="109" t="s">
        <v>100</v>
      </c>
      <c r="S2100" s="122" t="s">
        <v>769</v>
      </c>
      <c r="T2100" s="31"/>
      <c r="U2100" s="109" t="str">
        <f t="shared" si="33"/>
        <v>41832: Police were called because Roudebush had a gun to his head. When officers arrived Roudebush pointed his gun at them, which resulted in officers shooting and killing Roudebush. http://www.mynews13.com/content/news/cfnews13/news/article.html/content/news/articles/cfn/2014/7/12/lake_county_man_kill.html</v>
      </c>
      <c r="V2100" s="109"/>
      <c r="W2100" s="109">
        <v>3119.1</v>
      </c>
      <c r="X2100" s="109"/>
      <c r="Y2100" s="109"/>
      <c r="Z2100" s="109"/>
      <c r="AA2100" s="109"/>
      <c r="AB2100" s="109"/>
      <c r="AC2100" s="113"/>
      <c r="AD2100" s="29"/>
      <c r="AE2100" s="29"/>
      <c r="AF2100" s="29"/>
      <c r="AG2100" s="65"/>
    </row>
    <row r="2101" spans="1:33" ht="12">
      <c r="A2101" s="30">
        <v>41955</v>
      </c>
      <c r="B2101" s="109" t="s">
        <v>13556</v>
      </c>
      <c r="C2101" s="121">
        <v>29</v>
      </c>
      <c r="D2101" s="109" t="s">
        <v>23</v>
      </c>
      <c r="E2101" s="109" t="s">
        <v>24</v>
      </c>
      <c r="F2101" s="109" t="s">
        <v>13557</v>
      </c>
      <c r="G2101" s="42">
        <v>41843</v>
      </c>
      <c r="H2101" s="109" t="s">
        <v>13558</v>
      </c>
      <c r="I2101" s="109" t="s">
        <v>13559</v>
      </c>
      <c r="J2101" s="109" t="s">
        <v>28</v>
      </c>
      <c r="K2101" s="98" t="s">
        <v>13560</v>
      </c>
      <c r="L2101" s="109" t="s">
        <v>404</v>
      </c>
      <c r="M2101" s="109" t="s">
        <v>13561</v>
      </c>
      <c r="N2101" s="109" t="s">
        <v>32</v>
      </c>
      <c r="O2101" s="109" t="s">
        <v>13562</v>
      </c>
      <c r="P2101" s="109" t="s">
        <v>760</v>
      </c>
      <c r="Q2101" s="109" t="s">
        <v>13563</v>
      </c>
      <c r="R2101" s="109" t="s">
        <v>80</v>
      </c>
      <c r="S2101" s="122" t="s">
        <v>5119</v>
      </c>
      <c r="T2101" s="31"/>
      <c r="U2101" s="109" t="str">
        <f t="shared" si="33"/>
        <v>41843: 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 http://www.wesh.com/news/deputies-shots-fired-suspect-barricaded-in-orange-county/27107876</v>
      </c>
      <c r="V2101" s="109"/>
      <c r="W2101" s="109">
        <v>3120.1</v>
      </c>
      <c r="X2101" s="109"/>
      <c r="Y2101" s="109"/>
      <c r="Z2101" s="109"/>
      <c r="AA2101" s="109"/>
      <c r="AB2101" s="109"/>
      <c r="AC2101" s="113"/>
      <c r="AD2101" s="29"/>
      <c r="AE2101" s="29"/>
      <c r="AF2101" s="29"/>
      <c r="AG2101" s="65"/>
    </row>
    <row r="2102" spans="1:33" ht="12">
      <c r="A2102" s="30">
        <v>41955</v>
      </c>
      <c r="B2102" s="109" t="s">
        <v>13564</v>
      </c>
      <c r="C2102" s="121">
        <v>45</v>
      </c>
      <c r="D2102" s="109" t="s">
        <v>23</v>
      </c>
      <c r="E2102" s="109" t="s">
        <v>82</v>
      </c>
      <c r="F2102" s="109"/>
      <c r="G2102" s="42">
        <v>37313</v>
      </c>
      <c r="H2102" s="109" t="s">
        <v>13565</v>
      </c>
      <c r="I2102" s="109" t="s">
        <v>13566</v>
      </c>
      <c r="J2102" s="109" t="s">
        <v>2311</v>
      </c>
      <c r="K2102" s="98" t="s">
        <v>13567</v>
      </c>
      <c r="L2102" s="109" t="s">
        <v>5141</v>
      </c>
      <c r="M2102" s="109" t="s">
        <v>13568</v>
      </c>
      <c r="N2102" s="109" t="s">
        <v>32</v>
      </c>
      <c r="O2102" s="109" t="s">
        <v>13569</v>
      </c>
      <c r="P2102" s="109" t="s">
        <v>58</v>
      </c>
      <c r="Q2102" s="109" t="s">
        <v>13570</v>
      </c>
      <c r="R2102" s="109" t="s">
        <v>80</v>
      </c>
      <c r="S2102" s="122" t="s">
        <v>5119</v>
      </c>
      <c r="T2102" s="31"/>
      <c r="U2102" s="109" t="str">
        <f t="shared" si="33"/>
        <v>37313: Charles Simmons and Paul Simmons were identified as fleeing from the scene of a bank robbery. Pulled over on Interstate 80/35, local officers claimed that both aggressively emerged from their van with weapons drawn. They were fatally shot. Two other accomplices in the van were unharmed. Later reporting said the Simmons only had BB guns. http://www.qconline.com/news/iowa/two-charged-with-robbery-in-bank-heist-shooting/article_54f41352-80ce-58ef-b96c-1a33e88b87fb.html</v>
      </c>
      <c r="V2102" s="109"/>
      <c r="W2102" s="109">
        <v>3121.1</v>
      </c>
      <c r="X2102" s="109"/>
      <c r="Y2102" s="109"/>
      <c r="Z2102" s="109"/>
      <c r="AA2102" s="109"/>
      <c r="AB2102" s="109"/>
      <c r="AC2102" s="113"/>
      <c r="AD2102" s="29"/>
      <c r="AE2102" s="29"/>
      <c r="AF2102" s="29"/>
      <c r="AG2102" s="65"/>
    </row>
    <row r="2103" spans="1:33" ht="12">
      <c r="A2103" s="30">
        <v>41955</v>
      </c>
      <c r="B2103" s="109" t="s">
        <v>13571</v>
      </c>
      <c r="C2103" s="121">
        <v>43</v>
      </c>
      <c r="D2103" s="109" t="s">
        <v>23</v>
      </c>
      <c r="E2103" s="109" t="s">
        <v>82</v>
      </c>
      <c r="F2103" s="109"/>
      <c r="G2103" s="42">
        <v>37335</v>
      </c>
      <c r="H2103" s="109" t="s">
        <v>13572</v>
      </c>
      <c r="I2103" s="109" t="s">
        <v>13573</v>
      </c>
      <c r="J2103" s="109" t="s">
        <v>2311</v>
      </c>
      <c r="K2103" s="98" t="s">
        <v>13574</v>
      </c>
      <c r="L2103" s="109" t="s">
        <v>5141</v>
      </c>
      <c r="M2103" s="109" t="s">
        <v>13575</v>
      </c>
      <c r="N2103" s="109" t="s">
        <v>32</v>
      </c>
      <c r="O2103" s="109" t="s">
        <v>13576</v>
      </c>
      <c r="P2103" s="109" t="s">
        <v>58</v>
      </c>
      <c r="Q2103" s="109" t="s">
        <v>13577</v>
      </c>
      <c r="R2103" s="109" t="s">
        <v>80</v>
      </c>
      <c r="S2103" s="122"/>
      <c r="T2103" s="31"/>
      <c r="U2103" s="109" t="str">
        <f t="shared" si="33"/>
        <v>37335: Taylor was responding a report that a woman's estranged husband, Jeffrey Fletcher, was at her home in violation of a court order. Taylor and Officer Brenda Davis tried to coax Fletcher out of the house when he lunged at them with a shard of glass. Taylor fired, hitting Fletcher in the chest. http://www.qconline.com/news/iowa/departments-say-shootings-justified/article_21628655-94d5-5c36-937a-a7f412622eb1.html</v>
      </c>
      <c r="V2103" s="109"/>
      <c r="W2103" s="109">
        <v>3122.1</v>
      </c>
      <c r="X2103" s="109"/>
      <c r="Y2103" s="109"/>
      <c r="Z2103" s="109"/>
      <c r="AA2103" s="109"/>
      <c r="AB2103" s="109"/>
      <c r="AC2103" s="113"/>
      <c r="AD2103" s="29"/>
      <c r="AE2103" s="29"/>
      <c r="AF2103" s="29"/>
      <c r="AG2103" s="65"/>
    </row>
    <row r="2104" spans="1:33" ht="12">
      <c r="A2104" s="30">
        <v>41955</v>
      </c>
      <c r="B2104" s="109" t="s">
        <v>13578</v>
      </c>
      <c r="C2104" s="121">
        <v>21</v>
      </c>
      <c r="D2104" s="109" t="s">
        <v>23</v>
      </c>
      <c r="E2104" s="109" t="s">
        <v>1728</v>
      </c>
      <c r="F2104" s="109" t="s">
        <v>13579</v>
      </c>
      <c r="G2104" s="42">
        <v>41833</v>
      </c>
      <c r="H2104" s="109" t="s">
        <v>13580</v>
      </c>
      <c r="I2104" s="109" t="s">
        <v>203</v>
      </c>
      <c r="J2104" s="109" t="s">
        <v>85</v>
      </c>
      <c r="K2104" s="98" t="s">
        <v>13581</v>
      </c>
      <c r="L2104" s="109" t="s">
        <v>203</v>
      </c>
      <c r="M2104" s="109" t="s">
        <v>205</v>
      </c>
      <c r="N2104" s="109" t="s">
        <v>32</v>
      </c>
      <c r="O2104" s="109" t="s">
        <v>13582</v>
      </c>
      <c r="P2104" s="109" t="s">
        <v>760</v>
      </c>
      <c r="Q2104" s="109" t="s">
        <v>13583</v>
      </c>
      <c r="R2104" s="109" t="s">
        <v>100</v>
      </c>
      <c r="S2104" s="122" t="s">
        <v>769</v>
      </c>
      <c r="T2104" s="31"/>
      <c r="U2104" s="109" t="str">
        <f t="shared" si="33"/>
        <v>41833: Day was agitated and was threatening his family with a knife. When officers arrived they tried to subdue him with a taser. A police canine then tried to stop him. Day then attacked the canine with a machete prompting officers to shoot and kill him Day. http://fox5sandiego.com/2014/07/14/mentally-ill-refugee-killed-by-police/</v>
      </c>
      <c r="V2104" s="109"/>
      <c r="W2104" s="109">
        <v>3123.1</v>
      </c>
      <c r="X2104" s="109"/>
      <c r="Y2104" s="109"/>
      <c r="Z2104" s="109"/>
      <c r="AA2104" s="109"/>
      <c r="AB2104" s="109"/>
      <c r="AC2104" s="113"/>
      <c r="AD2104" s="29"/>
      <c r="AE2104" s="29"/>
      <c r="AF2104" s="29"/>
      <c r="AG2104" s="65"/>
    </row>
    <row r="2105" spans="1:33" ht="12">
      <c r="A2105" s="30">
        <v>41955</v>
      </c>
      <c r="B2105" s="109" t="s">
        <v>13584</v>
      </c>
      <c r="C2105" s="121">
        <v>41</v>
      </c>
      <c r="D2105" s="109" t="s">
        <v>23</v>
      </c>
      <c r="E2105" s="109" t="s">
        <v>40</v>
      </c>
      <c r="F2105" s="109" t="s">
        <v>13585</v>
      </c>
      <c r="G2105" s="42">
        <v>41831</v>
      </c>
      <c r="H2105" s="109" t="s">
        <v>13586</v>
      </c>
      <c r="I2105" s="109" t="s">
        <v>13587</v>
      </c>
      <c r="J2105" s="109" t="s">
        <v>213</v>
      </c>
      <c r="K2105" s="98" t="s">
        <v>13588</v>
      </c>
      <c r="L2105" s="109" t="s">
        <v>404</v>
      </c>
      <c r="M2105" s="109" t="s">
        <v>13589</v>
      </c>
      <c r="N2105" s="109" t="s">
        <v>32</v>
      </c>
      <c r="O2105" s="109" t="s">
        <v>13590</v>
      </c>
      <c r="P2105" s="109" t="s">
        <v>58</v>
      </c>
      <c r="Q2105" s="109" t="s">
        <v>13591</v>
      </c>
      <c r="R2105" s="109" t="s">
        <v>36</v>
      </c>
      <c r="S2105" s="122" t="s">
        <v>769</v>
      </c>
      <c r="T2105" s="31"/>
      <c r="U2105" s="109" t="str">
        <f t="shared" si="33"/>
        <v>41831: Greer pulled out a knife on officers. Officers then shot and killed Greer. http://www.12newsnow.com/story/26796642/vidor-officers-cleared-by-grand-jury-will-return-to-work-friday</v>
      </c>
      <c r="V2105" s="109"/>
      <c r="W2105" s="109">
        <v>3124.1</v>
      </c>
      <c r="X2105" s="109"/>
      <c r="Y2105" s="109"/>
      <c r="Z2105" s="109"/>
      <c r="AA2105" s="109"/>
      <c r="AB2105" s="109"/>
      <c r="AC2105" s="113"/>
      <c r="AD2105" s="29"/>
      <c r="AE2105" s="29"/>
      <c r="AF2105" s="29"/>
      <c r="AG2105" s="65"/>
    </row>
    <row r="2106" spans="1:33" ht="12">
      <c r="A2106" s="30">
        <v>41955</v>
      </c>
      <c r="B2106" s="109" t="s">
        <v>13592</v>
      </c>
      <c r="C2106" s="121">
        <v>24</v>
      </c>
      <c r="D2106" s="109" t="s">
        <v>23</v>
      </c>
      <c r="E2106" s="109" t="s">
        <v>40</v>
      </c>
      <c r="F2106" s="109" t="s">
        <v>13593</v>
      </c>
      <c r="G2106" s="42">
        <v>41307</v>
      </c>
      <c r="H2106" s="109" t="s">
        <v>13594</v>
      </c>
      <c r="I2106" s="109" t="s">
        <v>13595</v>
      </c>
      <c r="J2106" s="109" t="s">
        <v>213</v>
      </c>
      <c r="K2106" s="98" t="s">
        <v>13596</v>
      </c>
      <c r="L2106" s="109" t="s">
        <v>13597</v>
      </c>
      <c r="M2106" s="109" t="s">
        <v>13598</v>
      </c>
      <c r="N2106" s="109" t="s">
        <v>32</v>
      </c>
      <c r="O2106" s="109" t="s">
        <v>13599</v>
      </c>
      <c r="P2106" s="109" t="s">
        <v>3069</v>
      </c>
      <c r="Q2106" s="109" t="s">
        <v>13600</v>
      </c>
      <c r="R2106" s="109" t="s">
        <v>100</v>
      </c>
      <c r="S2106" s="122"/>
      <c r="T2106" s="31"/>
      <c r="U2106" s="109" t="str">
        <f t="shared" si="33"/>
        <v>41307: 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 http://kdhnews.com/copperas_cove_herald/news/da-grand-jury-finds-cove-officer-not-at-fault-in/article_036d7a80-c7e8-11e2-8979-001a4bcf6878.html</v>
      </c>
      <c r="V2106" s="109"/>
      <c r="W2106" s="109">
        <v>3125.1</v>
      </c>
      <c r="X2106" s="109"/>
      <c r="Y2106" s="109"/>
      <c r="Z2106" s="109"/>
      <c r="AA2106" s="109"/>
      <c r="AB2106" s="109"/>
      <c r="AC2106" s="113"/>
      <c r="AD2106" s="29"/>
      <c r="AE2106" s="29"/>
      <c r="AF2106" s="29"/>
      <c r="AG2106" s="65"/>
    </row>
    <row r="2107" spans="1:33" ht="12">
      <c r="A2107" s="30">
        <v>41955</v>
      </c>
      <c r="B2107" s="109" t="s">
        <v>13601</v>
      </c>
      <c r="C2107" s="121">
        <v>47</v>
      </c>
      <c r="D2107" s="109" t="s">
        <v>23</v>
      </c>
      <c r="E2107" s="109" t="s">
        <v>82</v>
      </c>
      <c r="F2107" s="109"/>
      <c r="G2107" s="42">
        <v>37313</v>
      </c>
      <c r="H2107" s="109" t="s">
        <v>13565</v>
      </c>
      <c r="I2107" s="109" t="s">
        <v>13566</v>
      </c>
      <c r="J2107" s="109" t="s">
        <v>2311</v>
      </c>
      <c r="K2107" s="98" t="s">
        <v>13567</v>
      </c>
      <c r="L2107" s="109" t="s">
        <v>5141</v>
      </c>
      <c r="M2107" s="109" t="s">
        <v>13568</v>
      </c>
      <c r="N2107" s="109" t="s">
        <v>32</v>
      </c>
      <c r="O2107" s="109" t="s">
        <v>13569</v>
      </c>
      <c r="P2107" s="109" t="s">
        <v>58</v>
      </c>
      <c r="Q2107" s="109" t="s">
        <v>13570</v>
      </c>
      <c r="R2107" s="109" t="s">
        <v>80</v>
      </c>
      <c r="S2107" s="122" t="s">
        <v>5119</v>
      </c>
      <c r="T2107" s="31"/>
      <c r="U2107" s="109" t="str">
        <f t="shared" si="33"/>
        <v>37313: Charles Simmons and Paul Simmons were identified as fleeing from the scene of a bank robbery. Pulled over on Interstate 80/35, local officers claimed that both aggressively emerged from their van with weapons drawn. They were fatally shot. Two other accomplices in the van were unharmed. Later reporting said the Simmons only had BB guns. http://www.qconline.com/news/iowa/two-charged-with-robbery-in-bank-heist-shooting/article_54f41352-80ce-58ef-b96c-1a33e88b87fb.html</v>
      </c>
      <c r="V2107" s="109"/>
      <c r="W2107" s="109">
        <v>3126.1</v>
      </c>
      <c r="X2107" s="109"/>
      <c r="Y2107" s="109"/>
      <c r="Z2107" s="109"/>
      <c r="AA2107" s="109"/>
      <c r="AB2107" s="109"/>
      <c r="AC2107" s="113"/>
      <c r="AD2107" s="29"/>
      <c r="AE2107" s="29"/>
      <c r="AF2107" s="29"/>
      <c r="AG2107" s="65"/>
    </row>
    <row r="2108" spans="1:33" ht="12">
      <c r="A2108" s="30">
        <v>41955</v>
      </c>
      <c r="B2108" s="109" t="s">
        <v>13602</v>
      </c>
      <c r="C2108" s="121">
        <v>25</v>
      </c>
      <c r="D2108" s="109" t="s">
        <v>23</v>
      </c>
      <c r="E2108" s="109" t="s">
        <v>82</v>
      </c>
      <c r="F2108" s="109"/>
      <c r="G2108" s="42">
        <v>36770</v>
      </c>
      <c r="H2108" s="109" t="s">
        <v>13603</v>
      </c>
      <c r="I2108" s="109" t="s">
        <v>13604</v>
      </c>
      <c r="J2108" s="109" t="s">
        <v>1084</v>
      </c>
      <c r="K2108" s="98" t="s">
        <v>13605</v>
      </c>
      <c r="L2108" s="109" t="s">
        <v>4904</v>
      </c>
      <c r="M2108" s="109" t="s">
        <v>13606</v>
      </c>
      <c r="N2108" s="109" t="s">
        <v>32</v>
      </c>
      <c r="O2108" s="109" t="s">
        <v>13607</v>
      </c>
      <c r="P2108" s="109" t="s">
        <v>760</v>
      </c>
      <c r="Q2108" s="109" t="s">
        <v>13608</v>
      </c>
      <c r="R2108" s="109" t="s">
        <v>80</v>
      </c>
      <c r="S2108" s="122" t="s">
        <v>5119</v>
      </c>
      <c r="T2108" s="31"/>
      <c r="U2108" s="109" t="str">
        <f t="shared" si="33"/>
        <v>36770: In 2006 a jury awarded Jones's family $2.6M. He'd been followed by an officer of notorious Prince George's county, in an unmarked SUV, across state lines, shot at the unarmed and unthreatening Jones sitting in his car 16 times, and fatally hit him five times in the back. This incident among others brought an investigation from the Department of Justice. http://www.washingtonpost.com/wp-dyn/content/article/2006/01/19/AR2006011902346.html</v>
      </c>
      <c r="V2108" s="109"/>
      <c r="W2108" s="109">
        <v>3127.1</v>
      </c>
      <c r="X2108" s="109"/>
      <c r="Y2108" s="109"/>
      <c r="Z2108" s="109"/>
      <c r="AA2108" s="109"/>
      <c r="AB2108" s="109"/>
      <c r="AC2108" s="113"/>
      <c r="AD2108" s="29"/>
      <c r="AE2108" s="29"/>
      <c r="AF2108" s="29"/>
      <c r="AG2108" s="65"/>
    </row>
    <row r="2109" spans="1:33" ht="12">
      <c r="A2109" s="30">
        <v>41955</v>
      </c>
      <c r="B2109" s="109" t="s">
        <v>13609</v>
      </c>
      <c r="C2109" s="121">
        <v>36</v>
      </c>
      <c r="D2109" s="109" t="s">
        <v>23</v>
      </c>
      <c r="E2109" s="109" t="s">
        <v>82</v>
      </c>
      <c r="F2109" s="109"/>
      <c r="G2109" s="42">
        <v>40195</v>
      </c>
      <c r="H2109" s="109" t="s">
        <v>13610</v>
      </c>
      <c r="I2109" s="109" t="s">
        <v>242</v>
      </c>
      <c r="J2109" s="109" t="s">
        <v>1084</v>
      </c>
      <c r="K2109" s="98" t="s">
        <v>13611</v>
      </c>
      <c r="L2109" s="109" t="s">
        <v>242</v>
      </c>
      <c r="M2109" s="109" t="s">
        <v>13612</v>
      </c>
      <c r="N2109" s="109" t="s">
        <v>262</v>
      </c>
      <c r="O2109" s="109" t="s">
        <v>13613</v>
      </c>
      <c r="P2109" s="109" t="s">
        <v>760</v>
      </c>
      <c r="Q2109" s="109" t="s">
        <v>13614</v>
      </c>
      <c r="R2109" s="109" t="s">
        <v>36</v>
      </c>
      <c r="S2109" s="122" t="s">
        <v>5119</v>
      </c>
      <c r="T2109" s="31"/>
      <c r="U2109" s="109" t="str">
        <f t="shared" si="33"/>
        <v>40195: Police approached Bumbrey on the platform of a transit station in connection with a nearby shoplifting incident. Bumbrey had recently moved back to the area from South Carolina in such poor physical and psychological shape that police had released him to a hospital on similar charges a few days before. Officers tasered him when he resisted, he had an unspecified medical emergency, and died at the scene. http://www.washingtonpost.com/wp-dyn/content/article/2010/01/19/AR2010011903629.html</v>
      </c>
      <c r="V2109" s="109"/>
      <c r="W2109" s="109">
        <v>3128.1</v>
      </c>
      <c r="X2109" s="109"/>
      <c r="Y2109" s="109"/>
      <c r="Z2109" s="109"/>
      <c r="AA2109" s="109"/>
      <c r="AB2109" s="109"/>
      <c r="AC2109" s="113"/>
      <c r="AD2109" s="29"/>
      <c r="AE2109" s="29"/>
      <c r="AF2109" s="29"/>
      <c r="AG2109" s="65"/>
    </row>
    <row r="2110" spans="1:33" ht="12">
      <c r="A2110" s="30">
        <v>41956</v>
      </c>
      <c r="B2110" s="109" t="s">
        <v>13615</v>
      </c>
      <c r="C2110" s="121">
        <v>47</v>
      </c>
      <c r="D2110" s="109" t="s">
        <v>23</v>
      </c>
      <c r="E2110" s="109" t="s">
        <v>82</v>
      </c>
      <c r="F2110" s="109"/>
      <c r="G2110" s="42">
        <v>38155</v>
      </c>
      <c r="H2110" s="109" t="s">
        <v>13616</v>
      </c>
      <c r="I2110" s="109" t="s">
        <v>13617</v>
      </c>
      <c r="J2110" s="109" t="s">
        <v>1084</v>
      </c>
      <c r="K2110" s="98" t="s">
        <v>13618</v>
      </c>
      <c r="L2110" s="109" t="s">
        <v>13617</v>
      </c>
      <c r="M2110" s="109" t="s">
        <v>13619</v>
      </c>
      <c r="N2110" s="109" t="s">
        <v>32</v>
      </c>
      <c r="O2110" s="109" t="s">
        <v>13620</v>
      </c>
      <c r="P2110" s="109" t="s">
        <v>58</v>
      </c>
      <c r="Q2110" s="109" t="s">
        <v>13621</v>
      </c>
      <c r="R2110" s="109" t="s">
        <v>80</v>
      </c>
      <c r="S2110" s="122" t="s">
        <v>5119</v>
      </c>
      <c r="T2110" s="31"/>
      <c r="U2110" s="109" t="str">
        <f t="shared" si="33"/>
        <v>38155: Calvin Baxter and Brian Behnke were sitting together in a Jeep in an apartment complex as FBI agents attempted to serve an arrest warrant on Baxter. He's been implicated in a gang-related death in Norfolk Virginia. One died from a bullet wound to the chest, the other from a bullet wound in the back. The agency refused to release details of the shooting. Later it emerged both men were unarmed. http://www.highbeam.com/doc/1G1-118541474.html</v>
      </c>
      <c r="V2110" s="109"/>
      <c r="W2110" s="109">
        <v>3129.1</v>
      </c>
      <c r="X2110" s="109"/>
      <c r="Y2110" s="109"/>
      <c r="Z2110" s="109"/>
      <c r="AA2110" s="109"/>
      <c r="AB2110" s="109"/>
      <c r="AC2110" s="113"/>
      <c r="AD2110" s="29"/>
      <c r="AE2110" s="29"/>
      <c r="AF2110" s="29"/>
      <c r="AG2110" s="65"/>
    </row>
    <row r="2111" spans="1:33" ht="12">
      <c r="A2111" s="30">
        <v>41956</v>
      </c>
      <c r="B2111" s="109" t="s">
        <v>13622</v>
      </c>
      <c r="C2111" s="121">
        <v>19</v>
      </c>
      <c r="D2111" s="109" t="s">
        <v>23</v>
      </c>
      <c r="E2111" s="109" t="s">
        <v>24</v>
      </c>
      <c r="F2111" s="109" t="s">
        <v>13623</v>
      </c>
      <c r="G2111" s="42">
        <v>41842</v>
      </c>
      <c r="H2111" s="109" t="s">
        <v>13624</v>
      </c>
      <c r="I2111" s="109" t="s">
        <v>13625</v>
      </c>
      <c r="J2111" s="109" t="s">
        <v>250</v>
      </c>
      <c r="K2111" s="98" t="s">
        <v>13626</v>
      </c>
      <c r="L2111" s="109" t="s">
        <v>249</v>
      </c>
      <c r="M2111" s="109" t="s">
        <v>252</v>
      </c>
      <c r="N2111" s="109" t="s">
        <v>32</v>
      </c>
      <c r="O2111" s="109" t="s">
        <v>13627</v>
      </c>
      <c r="P2111" s="109" t="s">
        <v>760</v>
      </c>
      <c r="Q2111" s="109" t="s">
        <v>13628</v>
      </c>
      <c r="R2111" s="109" t="s">
        <v>80</v>
      </c>
      <c r="S2111" s="122" t="s">
        <v>769</v>
      </c>
      <c r="T2111" s="31"/>
      <c r="U2111" s="109" t="str">
        <f t="shared" si="33"/>
        <v>41842: McDuffie was a suspect in a theft of a car. McDuffie had a struggle with officers leading to him being shot and killed. http://www.baltimoresun.com/news/maryland/baltimore-county/white-marsh/bs-md-co-police-involved-shooting-20140722-story.html</v>
      </c>
      <c r="V2111" s="109"/>
      <c r="W2111" s="109">
        <v>3130.1</v>
      </c>
      <c r="X2111" s="109"/>
      <c r="Y2111" s="109"/>
      <c r="Z2111" s="109"/>
      <c r="AA2111" s="109"/>
      <c r="AB2111" s="109"/>
      <c r="AC2111" s="113"/>
      <c r="AD2111" s="29"/>
      <c r="AE2111" s="29"/>
      <c r="AF2111" s="29"/>
      <c r="AG2111" s="65"/>
    </row>
    <row r="2112" spans="1:33" ht="12">
      <c r="A2112" s="30">
        <v>41956</v>
      </c>
      <c r="B2112" s="109" t="s">
        <v>13629</v>
      </c>
      <c r="C2112" s="121">
        <v>20</v>
      </c>
      <c r="D2112" s="109" t="s">
        <v>23</v>
      </c>
      <c r="E2112" s="109" t="s">
        <v>82</v>
      </c>
      <c r="F2112" s="109"/>
      <c r="G2112" s="42">
        <v>38155</v>
      </c>
      <c r="H2112" s="109" t="s">
        <v>13616</v>
      </c>
      <c r="I2112" s="109" t="s">
        <v>13617</v>
      </c>
      <c r="J2112" s="109" t="s">
        <v>1084</v>
      </c>
      <c r="K2112" s="98" t="s">
        <v>13618</v>
      </c>
      <c r="L2112" s="109" t="s">
        <v>13617</v>
      </c>
      <c r="M2112" s="109" t="s">
        <v>13619</v>
      </c>
      <c r="N2112" s="109" t="s">
        <v>32</v>
      </c>
      <c r="O2112" s="109" t="s">
        <v>13620</v>
      </c>
      <c r="P2112" s="109" t="s">
        <v>58</v>
      </c>
      <c r="Q2112" s="109" t="s">
        <v>13621</v>
      </c>
      <c r="R2112" s="109" t="s">
        <v>80</v>
      </c>
      <c r="S2112" s="122" t="s">
        <v>5119</v>
      </c>
      <c r="T2112" s="31"/>
      <c r="U2112" s="109" t="str">
        <f t="shared" si="33"/>
        <v>38155: Calvin Baxter and Brian Behnke were sitting together in a Jeep in an apartment complex as FBI agents attempted to serve an arrest warrant on Baxter. He's been implicated in a gang-related death in Norfolk Virginia. One died from a bullet wound to the chest, the other from a bullet wound in the back. The agency refused to release details of the shooting. Later it emerged both men were unarmed. http://www.highbeam.com/doc/1G1-118541474.html</v>
      </c>
      <c r="V2112" s="109"/>
      <c r="W2112" s="109">
        <v>3131.1</v>
      </c>
      <c r="X2112" s="109"/>
      <c r="Y2112" s="109"/>
      <c r="Z2112" s="109"/>
      <c r="AA2112" s="109"/>
      <c r="AB2112" s="109"/>
      <c r="AC2112" s="113"/>
      <c r="AD2112" s="29"/>
      <c r="AE2112" s="29"/>
      <c r="AF2112" s="29"/>
      <c r="AG2112" s="65"/>
    </row>
    <row r="2113" spans="1:33" ht="12">
      <c r="A2113" s="30">
        <v>41956</v>
      </c>
      <c r="B2113" s="109" t="s">
        <v>13630</v>
      </c>
      <c r="C2113" s="121">
        <v>29</v>
      </c>
      <c r="D2113" s="109" t="s">
        <v>23</v>
      </c>
      <c r="E2113" s="109" t="s">
        <v>24</v>
      </c>
      <c r="F2113" s="109" t="s">
        <v>13631</v>
      </c>
      <c r="G2113" s="42">
        <v>41842</v>
      </c>
      <c r="H2113" s="109" t="s">
        <v>13632</v>
      </c>
      <c r="I2113" s="109" t="s">
        <v>13633</v>
      </c>
      <c r="J2113" s="109" t="s">
        <v>64</v>
      </c>
      <c r="K2113" s="98" t="s">
        <v>13634</v>
      </c>
      <c r="L2113" s="109" t="s">
        <v>2487</v>
      </c>
      <c r="M2113" s="109" t="s">
        <v>13635</v>
      </c>
      <c r="N2113" s="109" t="s">
        <v>32</v>
      </c>
      <c r="O2113" s="109" t="s">
        <v>13636</v>
      </c>
      <c r="P2113" s="109" t="s">
        <v>323</v>
      </c>
      <c r="Q2113" s="109" t="s">
        <v>13637</v>
      </c>
      <c r="R2113" s="109" t="s">
        <v>80</v>
      </c>
      <c r="S2113" s="122" t="s">
        <v>769</v>
      </c>
      <c r="T2113" s="31"/>
      <c r="U2113" s="109" t="str">
        <f t="shared" si="33"/>
        <v>41842: Johnson was about to be placed under arrest after a traffic stop. Johnson tried to flee, and dragged the officer. The officer then shot and killed Johnson. http://www.northwestgeorgianews.com/rome/adairsville-officer-on-administrative-leave-after-fatal-shooting/article_7082a720-119e-11e4-8eb9-001a4bcf6878.html</v>
      </c>
      <c r="V2113" s="109"/>
      <c r="W2113" s="109">
        <v>3132.1</v>
      </c>
      <c r="X2113" s="109"/>
      <c r="Y2113" s="109"/>
      <c r="Z2113" s="109"/>
      <c r="AA2113" s="109"/>
      <c r="AB2113" s="109"/>
      <c r="AC2113" s="113"/>
      <c r="AD2113" s="29"/>
      <c r="AE2113" s="29"/>
      <c r="AF2113" s="29"/>
      <c r="AG2113" s="65"/>
    </row>
    <row r="2114" spans="1:33" ht="12">
      <c r="A2114" s="30">
        <v>41956</v>
      </c>
      <c r="B2114" s="109" t="s">
        <v>13638</v>
      </c>
      <c r="C2114" s="121">
        <v>41</v>
      </c>
      <c r="D2114" s="109" t="s">
        <v>23</v>
      </c>
      <c r="E2114" s="109" t="s">
        <v>173</v>
      </c>
      <c r="F2114" s="109"/>
      <c r="G2114" s="42">
        <v>41839</v>
      </c>
      <c r="H2114" s="109" t="s">
        <v>13639</v>
      </c>
      <c r="I2114" s="109" t="s">
        <v>327</v>
      </c>
      <c r="J2114" s="109" t="s">
        <v>328</v>
      </c>
      <c r="K2114" s="98" t="s">
        <v>9574</v>
      </c>
      <c r="L2114" s="109" t="s">
        <v>329</v>
      </c>
      <c r="M2114" s="109" t="s">
        <v>330</v>
      </c>
      <c r="N2114" s="109" t="s">
        <v>262</v>
      </c>
      <c r="O2114" s="109" t="s">
        <v>13640</v>
      </c>
      <c r="P2114" s="109" t="s">
        <v>760</v>
      </c>
      <c r="Q2114" s="109" t="s">
        <v>13641</v>
      </c>
      <c r="R2114" s="109" t="s">
        <v>80</v>
      </c>
      <c r="S2114" s="122" t="s">
        <v>769</v>
      </c>
      <c r="T2114" s="31"/>
      <c r="U2114" s="109" t="str">
        <f t="shared" si="33"/>
        <v>41839: Rocha was reportedly fighting with two people. An officer then tasered Rocha. Rocha was transported to a hospital where he was pronounced dead. http://wgntv.com/2014/07/20/man-dies-after-being-tased-by-chicago-police-officer/</v>
      </c>
      <c r="V2114" s="109"/>
      <c r="W2114" s="109">
        <v>3133.1</v>
      </c>
      <c r="X2114" s="109"/>
      <c r="Y2114" s="109"/>
      <c r="Z2114" s="109"/>
      <c r="AA2114" s="109"/>
      <c r="AB2114" s="109"/>
      <c r="AC2114" s="113"/>
      <c r="AD2114" s="29"/>
      <c r="AE2114" s="29"/>
      <c r="AF2114" s="29"/>
      <c r="AG2114" s="65"/>
    </row>
    <row r="2115" spans="1:33" ht="12">
      <c r="A2115" s="30">
        <v>41956</v>
      </c>
      <c r="B2115" s="109" t="s">
        <v>13642</v>
      </c>
      <c r="C2115" s="121">
        <v>35</v>
      </c>
      <c r="D2115" s="109" t="s">
        <v>23</v>
      </c>
      <c r="E2115" s="109" t="s">
        <v>82</v>
      </c>
      <c r="F2115" s="109"/>
      <c r="G2115" s="42">
        <v>38121</v>
      </c>
      <c r="H2115" s="109" t="s">
        <v>13643</v>
      </c>
      <c r="I2115" s="109" t="s">
        <v>1892</v>
      </c>
      <c r="J2115" s="109" t="s">
        <v>1084</v>
      </c>
      <c r="K2115" s="98" t="s">
        <v>13644</v>
      </c>
      <c r="L2115" s="109" t="s">
        <v>4911</v>
      </c>
      <c r="M2115" s="109" t="s">
        <v>1266</v>
      </c>
      <c r="N2115" s="109" t="s">
        <v>32</v>
      </c>
      <c r="O2115" s="109" t="s">
        <v>13645</v>
      </c>
      <c r="P2115" s="109" t="s">
        <v>58</v>
      </c>
      <c r="Q2115" s="109" t="s">
        <v>13646</v>
      </c>
      <c r="R2115" s="109" t="s">
        <v>80</v>
      </c>
      <c r="S2115" s="122" t="s">
        <v>5119</v>
      </c>
      <c r="T2115" s="31"/>
      <c r="U2115" s="109" t="str">
        <f t="shared" si="33"/>
        <v>38121: Sweeting had a large amount of heroin, his four-year-old son, and no weapon in his rented SUV in his late-morning encounter with federal agents. As they attempted to apprehend him he rammed an FBI vehicle, put it into reverse, and was shot to death. http://www.mapinc.org/drugnews/v04/n730/a01.html</v>
      </c>
      <c r="V2115" s="109"/>
      <c r="W2115" s="109">
        <v>3134.1</v>
      </c>
      <c r="X2115" s="109"/>
      <c r="Y2115" s="109"/>
      <c r="Z2115" s="109"/>
      <c r="AA2115" s="109"/>
      <c r="AB2115" s="109"/>
      <c r="AC2115" s="113"/>
      <c r="AD2115" s="29"/>
      <c r="AE2115" s="29"/>
      <c r="AF2115" s="29"/>
      <c r="AG2115" s="65"/>
    </row>
    <row r="2116" spans="1:33" ht="12">
      <c r="A2116" s="30">
        <v>41956</v>
      </c>
      <c r="B2116" s="109" t="s">
        <v>13647</v>
      </c>
      <c r="C2116" s="121">
        <v>52</v>
      </c>
      <c r="D2116" s="109" t="s">
        <v>23</v>
      </c>
      <c r="E2116" s="109" t="s">
        <v>82</v>
      </c>
      <c r="F2116" s="109"/>
      <c r="G2116" s="42">
        <v>41840</v>
      </c>
      <c r="H2116" s="109" t="s">
        <v>13648</v>
      </c>
      <c r="I2116" s="109" t="s">
        <v>13649</v>
      </c>
      <c r="J2116" s="109" t="s">
        <v>44</v>
      </c>
      <c r="K2116" s="98" t="s">
        <v>13650</v>
      </c>
      <c r="L2116" s="109" t="s">
        <v>7243</v>
      </c>
      <c r="M2116" s="109" t="s">
        <v>13651</v>
      </c>
      <c r="N2116" s="109" t="s">
        <v>32</v>
      </c>
      <c r="O2116" s="109" t="s">
        <v>13652</v>
      </c>
      <c r="P2116" s="109" t="s">
        <v>157</v>
      </c>
      <c r="Q2116" s="109" t="s">
        <v>13653</v>
      </c>
      <c r="R2116" s="109" t="s">
        <v>80</v>
      </c>
      <c r="S2116" s="122" t="s">
        <v>769</v>
      </c>
      <c r="T2116" s="31"/>
      <c r="U2116" s="109" t="str">
        <f t="shared" si="33"/>
        <v>41840: Mobile County Constable Larry Lambert Sheffield was arrested Sunday and charged with murdering McMillan. http://www.al.com/news/mobile/index.ssf/2014/07/mobile_county_constable_charge.html</v>
      </c>
      <c r="V2116" s="109"/>
      <c r="W2116" s="109">
        <v>3135.1</v>
      </c>
      <c r="X2116" s="109"/>
      <c r="Y2116" s="109"/>
      <c r="Z2116" s="109"/>
      <c r="AA2116" s="109"/>
      <c r="AB2116" s="109"/>
      <c r="AC2116" s="113"/>
      <c r="AD2116" s="29"/>
      <c r="AE2116" s="29"/>
      <c r="AF2116" s="29"/>
      <c r="AG2116" s="65"/>
    </row>
    <row r="2117" spans="1:33" ht="12">
      <c r="A2117" s="30">
        <v>41956</v>
      </c>
      <c r="B2117" s="109" t="s">
        <v>13654</v>
      </c>
      <c r="C2117" s="121">
        <v>33</v>
      </c>
      <c r="D2117" s="109" t="s">
        <v>23</v>
      </c>
      <c r="E2117" s="109" t="s">
        <v>40</v>
      </c>
      <c r="F2117" s="109" t="s">
        <v>13655</v>
      </c>
      <c r="G2117" s="42">
        <v>41842</v>
      </c>
      <c r="H2117" s="109" t="s">
        <v>13656</v>
      </c>
      <c r="I2117" s="109" t="s">
        <v>1546</v>
      </c>
      <c r="J2117" s="109" t="s">
        <v>1033</v>
      </c>
      <c r="K2117" s="98" t="s">
        <v>4239</v>
      </c>
      <c r="L2117" s="109" t="s">
        <v>1548</v>
      </c>
      <c r="M2117" s="109" t="s">
        <v>4144</v>
      </c>
      <c r="N2117" s="109" t="s">
        <v>32</v>
      </c>
      <c r="O2117" s="109" t="s">
        <v>13657</v>
      </c>
      <c r="P2117" s="109" t="s">
        <v>760</v>
      </c>
      <c r="Q2117" s="109" t="s">
        <v>13658</v>
      </c>
      <c r="R2117" s="109" t="s">
        <v>80</v>
      </c>
      <c r="S2117" s="122" t="s">
        <v>769</v>
      </c>
      <c r="T2117" s="31"/>
      <c r="U2117" s="109" t="str">
        <f t="shared" si="33"/>
        <v>41842: Robertson ran from police on foot after being served a warrant for his arrest. At one point Robertson took a gun from his waistband and pointed it at officers, prompting the officers to shoot and kill Robertson. http://www.koat.com/news/apd-involved-in-shooting-near-eubank-central/27095580</v>
      </c>
      <c r="V2117" s="109"/>
      <c r="W2117" s="109">
        <v>3136.1</v>
      </c>
      <c r="X2117" s="109"/>
      <c r="Y2117" s="109"/>
      <c r="Z2117" s="109"/>
      <c r="AA2117" s="109"/>
      <c r="AB2117" s="109"/>
      <c r="AC2117" s="113"/>
      <c r="AD2117" s="29"/>
      <c r="AE2117" s="29"/>
      <c r="AF2117" s="29"/>
      <c r="AG2117" s="65"/>
    </row>
    <row r="2118" spans="1:33" ht="12">
      <c r="A2118" s="30">
        <v>41956</v>
      </c>
      <c r="B2118" s="109" t="s">
        <v>13659</v>
      </c>
      <c r="C2118" s="121">
        <v>56</v>
      </c>
      <c r="D2118" s="109" t="s">
        <v>23</v>
      </c>
      <c r="E2118" s="109" t="s">
        <v>82</v>
      </c>
      <c r="F2118" s="109"/>
      <c r="G2118" s="42">
        <v>40077</v>
      </c>
      <c r="H2118" s="109" t="s">
        <v>13660</v>
      </c>
      <c r="I2118" s="109" t="s">
        <v>671</v>
      </c>
      <c r="J2118" s="109" t="s">
        <v>213</v>
      </c>
      <c r="K2118" s="98" t="s">
        <v>6100</v>
      </c>
      <c r="L2118" s="109" t="s">
        <v>671</v>
      </c>
      <c r="M2118" s="109" t="s">
        <v>13661</v>
      </c>
      <c r="N2118" s="109" t="s">
        <v>32</v>
      </c>
      <c r="O2118" s="109" t="s">
        <v>13662</v>
      </c>
      <c r="P2118" s="109" t="s">
        <v>58</v>
      </c>
      <c r="Q2118" s="109" t="s">
        <v>13663</v>
      </c>
      <c r="R2118" s="109" t="s">
        <v>80</v>
      </c>
      <c r="S2118" s="122" t="s">
        <v>5119</v>
      </c>
      <c r="T2118" s="31"/>
      <c r="U2118" s="109" t="str">
        <f t="shared" si="33"/>
        <v>40077: Suspect in at least nine armed bank robberies in the prior six months, and with a 30-year criminal and prison history, ten FBI agents and five other officers from other agencies converged on Gray's apartment at about 10 p.m. to apprehend him. He barricaded himself in and put up armed resistance with a shotgun, shooting and wounding a Texas state trooper and other officer. Gray was then fatally shot. http://www.wfaa.com/story/news/local/2014/08/07/13527164/</v>
      </c>
      <c r="V2118" s="109"/>
      <c r="W2118" s="109">
        <v>3137.1</v>
      </c>
      <c r="X2118" s="109"/>
      <c r="Y2118" s="109"/>
      <c r="Z2118" s="109"/>
      <c r="AA2118" s="109"/>
      <c r="AB2118" s="109"/>
      <c r="AC2118" s="113"/>
      <c r="AD2118" s="29"/>
      <c r="AE2118" s="29"/>
      <c r="AF2118" s="29"/>
      <c r="AG2118" s="65"/>
    </row>
    <row r="2119" spans="1:33" ht="12">
      <c r="A2119" s="30">
        <v>41956</v>
      </c>
      <c r="B2119" s="109" t="s">
        <v>13664</v>
      </c>
      <c r="C2119" s="121">
        <v>29</v>
      </c>
      <c r="D2119" s="109" t="s">
        <v>23</v>
      </c>
      <c r="E2119" s="109" t="s">
        <v>173</v>
      </c>
      <c r="F2119" s="109" t="s">
        <v>13665</v>
      </c>
      <c r="G2119" s="42">
        <v>41842</v>
      </c>
      <c r="H2119" s="109" t="s">
        <v>13666</v>
      </c>
      <c r="I2119" s="109" t="s">
        <v>13667</v>
      </c>
      <c r="J2119" s="109" t="s">
        <v>213</v>
      </c>
      <c r="K2119" s="98" t="s">
        <v>13668</v>
      </c>
      <c r="L2119" s="109" t="s">
        <v>13669</v>
      </c>
      <c r="M2119" s="109" t="s">
        <v>13670</v>
      </c>
      <c r="N2119" s="109" t="s">
        <v>32</v>
      </c>
      <c r="O2119" s="109" t="s">
        <v>13671</v>
      </c>
      <c r="P2119" s="109" t="s">
        <v>760</v>
      </c>
      <c r="Q2119" s="109" t="s">
        <v>13672</v>
      </c>
      <c r="R2119" s="109" t="s">
        <v>80</v>
      </c>
      <c r="S2119" s="122" t="s">
        <v>769</v>
      </c>
      <c r="T2119" s="31"/>
      <c r="U2119" s="109" t="str">
        <f t="shared" si="33"/>
        <v>41842: Cibrian was barricaded in a house firing at officers. Cibrian was wanted on capital murder charges. Officers rammed the door down and shot and killed Cibrian. http://www.brownsvilleherald.com/news/local/article_2b259a1a-11ef-11e4-a201-0017a43b2370.html</v>
      </c>
      <c r="V2119" s="109"/>
      <c r="W2119" s="109">
        <v>3138.1</v>
      </c>
      <c r="X2119" s="109"/>
      <c r="Y2119" s="109"/>
      <c r="Z2119" s="109"/>
      <c r="AA2119" s="109"/>
      <c r="AB2119" s="109"/>
      <c r="AC2119" s="113"/>
      <c r="AD2119" s="29"/>
      <c r="AE2119" s="29"/>
      <c r="AF2119" s="29"/>
      <c r="AG2119" s="65"/>
    </row>
    <row r="2120" spans="1:33" ht="12">
      <c r="A2120" s="30">
        <v>41956</v>
      </c>
      <c r="B2120" s="109" t="s">
        <v>13673</v>
      </c>
      <c r="C2120" s="121">
        <v>19</v>
      </c>
      <c r="D2120" s="109" t="s">
        <v>23</v>
      </c>
      <c r="E2120" s="109" t="s">
        <v>24</v>
      </c>
      <c r="F2120" s="109" t="s">
        <v>13674</v>
      </c>
      <c r="G2120" s="42">
        <v>38446</v>
      </c>
      <c r="H2120" s="109" t="s">
        <v>13675</v>
      </c>
      <c r="I2120" s="109" t="s">
        <v>13676</v>
      </c>
      <c r="J2120" s="109" t="s">
        <v>64</v>
      </c>
      <c r="K2120" s="98" t="s">
        <v>13677</v>
      </c>
      <c r="L2120" s="109" t="s">
        <v>1892</v>
      </c>
      <c r="M2120" s="109" t="s">
        <v>13678</v>
      </c>
      <c r="N2120" s="109" t="s">
        <v>32</v>
      </c>
      <c r="O2120" s="109" t="s">
        <v>13679</v>
      </c>
      <c r="P2120" s="109" t="s">
        <v>58</v>
      </c>
      <c r="Q2120" s="109" t="s">
        <v>13680</v>
      </c>
      <c r="R2120" s="109" t="s">
        <v>80</v>
      </c>
      <c r="S2120" s="122" t="s">
        <v>5119</v>
      </c>
      <c r="T2120" s="31"/>
      <c r="U2120" s="109" t="str">
        <f t="shared" si="33"/>
        <v>38446: Wanted in Sacramento as a suspect in a gang-related killing, Manyfield returned to Georgia and a mother he hadn't seen since he was nine years old. Together they were detained at a roadblock. Manyfield was tasered, attempted to get control of the Taser, and revved his engine as he and his mother both struggled with officers. Although unarmed he was fatally shot. http://www.thetruecitizen.com/news/2005-04-06/Front_page/002.html</v>
      </c>
      <c r="V2120" s="109"/>
      <c r="W2120" s="109">
        <v>3139.1</v>
      </c>
      <c r="X2120" s="109"/>
      <c r="Y2120" s="109"/>
      <c r="Z2120" s="109"/>
      <c r="AA2120" s="109"/>
      <c r="AB2120" s="109"/>
      <c r="AC2120" s="113"/>
      <c r="AD2120" s="29"/>
      <c r="AE2120" s="29"/>
      <c r="AF2120" s="29"/>
      <c r="AG2120" s="65"/>
    </row>
    <row r="2121" spans="1:33" ht="12">
      <c r="A2121" s="30">
        <v>41956</v>
      </c>
      <c r="B2121" s="109" t="s">
        <v>13681</v>
      </c>
      <c r="C2121" s="121">
        <v>38</v>
      </c>
      <c r="D2121" s="109" t="s">
        <v>23</v>
      </c>
      <c r="E2121" s="109" t="s">
        <v>82</v>
      </c>
      <c r="F2121" s="109"/>
      <c r="G2121" s="42">
        <v>37593</v>
      </c>
      <c r="H2121" s="109"/>
      <c r="I2121" s="109" t="s">
        <v>13682</v>
      </c>
      <c r="J2121" s="109" t="s">
        <v>328</v>
      </c>
      <c r="K2121" s="98" t="s">
        <v>13683</v>
      </c>
      <c r="L2121" s="109" t="s">
        <v>329</v>
      </c>
      <c r="M2121" s="109" t="s">
        <v>1266</v>
      </c>
      <c r="N2121" s="109" t="s">
        <v>32</v>
      </c>
      <c r="O2121" s="109" t="s">
        <v>13684</v>
      </c>
      <c r="P2121" s="109" t="s">
        <v>58</v>
      </c>
      <c r="Q2121" s="109" t="s">
        <v>13685</v>
      </c>
      <c r="R2121" s="109" t="s">
        <v>80</v>
      </c>
      <c r="S2121" s="122" t="s">
        <v>5119</v>
      </c>
      <c r="T2121" s="31"/>
      <c r="U2121" s="109" t="str">
        <f t="shared" si="33"/>
        <v>37593: Flahive allegedly broke into the private home of an FBI agent in an attempted burglary, shortly after midnight, waking the agent. The official account describes the agent giving five or six attempts to submit before firing a single round, where hospital officials describe multiple gunshot wounds. Flahive was apparently unarmed. NOTE: this description relies on a single source, FBI's own documentation.Look on page 1043 of http://www.documentcloud.org/documents/706058-fbi-shooting-incident-reviews.html http://www.documentcloud.org/documents/706058-fbi-shooting-incident-reviews.html</v>
      </c>
      <c r="V2121" s="109"/>
      <c r="W2121" s="109">
        <v>3140.1</v>
      </c>
      <c r="X2121" s="109"/>
      <c r="Y2121" s="109"/>
      <c r="Z2121" s="109"/>
      <c r="AA2121" s="109"/>
      <c r="AB2121" s="109"/>
      <c r="AC2121" s="113"/>
      <c r="AD2121" s="29"/>
      <c r="AE2121" s="29"/>
      <c r="AF2121" s="29"/>
      <c r="AG2121" s="65"/>
    </row>
    <row r="2122" spans="1:33" ht="12">
      <c r="A2122" s="30">
        <v>41956</v>
      </c>
      <c r="B2122" s="109" t="s">
        <v>13686</v>
      </c>
      <c r="C2122" s="121">
        <v>25</v>
      </c>
      <c r="D2122" s="109" t="s">
        <v>23</v>
      </c>
      <c r="E2122" s="109" t="s">
        <v>24</v>
      </c>
      <c r="F2122" s="109" t="s">
        <v>13687</v>
      </c>
      <c r="G2122" s="42">
        <v>41838</v>
      </c>
      <c r="H2122" s="109" t="s">
        <v>13688</v>
      </c>
      <c r="I2122" s="109" t="s">
        <v>3169</v>
      </c>
      <c r="J2122" s="109" t="s">
        <v>195</v>
      </c>
      <c r="K2122" s="98" t="s">
        <v>13689</v>
      </c>
      <c r="L2122" s="109" t="s">
        <v>686</v>
      </c>
      <c r="M2122" s="109" t="s">
        <v>13690</v>
      </c>
      <c r="N2122" s="109" t="s">
        <v>32</v>
      </c>
      <c r="O2122" s="109" t="s">
        <v>13691</v>
      </c>
      <c r="P2122" s="109" t="s">
        <v>760</v>
      </c>
      <c r="Q2122" s="109" t="s">
        <v>13692</v>
      </c>
      <c r="R2122" s="109" t="s">
        <v>80</v>
      </c>
      <c r="S2122" s="122" t="s">
        <v>769</v>
      </c>
      <c r="T2122" s="31"/>
      <c r="U2122" s="109" t="str">
        <f t="shared" si="33"/>
        <v>41838: Williams reportedly fired a gun at an officer. An officer returned fire, killing Williams. http://www.azcentral.com/story/news/local/tempe/2014/07/20/tempe-officer-involved-shooting-jonathan-williams-dead/12922577/</v>
      </c>
      <c r="V2122" s="109"/>
      <c r="W2122" s="109">
        <v>3141.1</v>
      </c>
      <c r="X2122" s="109"/>
      <c r="Y2122" s="109"/>
      <c r="Z2122" s="109"/>
      <c r="AA2122" s="109"/>
      <c r="AB2122" s="109"/>
      <c r="AC2122" s="113"/>
      <c r="AD2122" s="29"/>
      <c r="AE2122" s="29"/>
      <c r="AF2122" s="29"/>
      <c r="AG2122" s="65"/>
    </row>
    <row r="2123" spans="1:33" ht="12">
      <c r="A2123" s="30">
        <v>41956</v>
      </c>
      <c r="B2123" s="109" t="s">
        <v>13693</v>
      </c>
      <c r="C2123" s="121">
        <v>34</v>
      </c>
      <c r="D2123" s="109" t="s">
        <v>23</v>
      </c>
      <c r="E2123" s="109" t="s">
        <v>82</v>
      </c>
      <c r="F2123" s="109"/>
      <c r="G2123" s="42">
        <v>41838</v>
      </c>
      <c r="H2123" s="109" t="s">
        <v>13694</v>
      </c>
      <c r="I2123" s="109" t="s">
        <v>2686</v>
      </c>
      <c r="J2123" s="109" t="s">
        <v>53</v>
      </c>
      <c r="K2123" s="98" t="s">
        <v>2912</v>
      </c>
      <c r="L2123" s="109" t="s">
        <v>55</v>
      </c>
      <c r="M2123" s="109" t="s">
        <v>2688</v>
      </c>
      <c r="N2123" s="109" t="s">
        <v>32</v>
      </c>
      <c r="O2123" s="109" t="s">
        <v>13695</v>
      </c>
      <c r="P2123" s="109" t="s">
        <v>760</v>
      </c>
      <c r="Q2123" s="109" t="s">
        <v>13696</v>
      </c>
      <c r="R2123" s="109" t="s">
        <v>80</v>
      </c>
      <c r="S2123" s="122" t="s">
        <v>769</v>
      </c>
      <c r="T2123" s="31"/>
      <c r="U2123" s="109" t="str">
        <f t="shared" si="33"/>
        <v>41838: Johnson was in a confrontation with officers when he pulled out a fake gun. Officers responded by shooting and killing Johnson. http://www.fox5vegas.com/story/26071249/coroner-identifies-man-shot-by-nlv-police</v>
      </c>
      <c r="V2123" s="109"/>
      <c r="W2123" s="109">
        <v>3142.1</v>
      </c>
      <c r="X2123" s="109"/>
      <c r="Y2123" s="109"/>
      <c r="Z2123" s="109"/>
      <c r="AA2123" s="109"/>
      <c r="AB2123" s="109"/>
      <c r="AC2123" s="113"/>
      <c r="AD2123" s="29"/>
      <c r="AE2123" s="29"/>
      <c r="AF2123" s="29"/>
      <c r="AG2123" s="65"/>
    </row>
    <row r="2124" spans="1:33" ht="12">
      <c r="A2124" s="30">
        <v>41956</v>
      </c>
      <c r="B2124" s="109" t="s">
        <v>13697</v>
      </c>
      <c r="C2124" s="121">
        <v>37</v>
      </c>
      <c r="D2124" s="109" t="s">
        <v>91</v>
      </c>
      <c r="E2124" s="109" t="s">
        <v>82</v>
      </c>
      <c r="F2124" s="109"/>
      <c r="G2124" s="42">
        <v>41844</v>
      </c>
      <c r="H2124" s="109" t="s">
        <v>13698</v>
      </c>
      <c r="I2124" s="109" t="s">
        <v>13699</v>
      </c>
      <c r="J2124" s="109" t="s">
        <v>64</v>
      </c>
      <c r="K2124" s="98" t="s">
        <v>13700</v>
      </c>
      <c r="L2124" s="109" t="s">
        <v>13701</v>
      </c>
      <c r="M2124" s="109" t="s">
        <v>13702</v>
      </c>
      <c r="N2124" s="109" t="s">
        <v>32</v>
      </c>
      <c r="O2124" s="109" t="s">
        <v>13703</v>
      </c>
      <c r="P2124" s="109" t="s">
        <v>760</v>
      </c>
      <c r="Q2124" s="109" t="s">
        <v>13704</v>
      </c>
      <c r="R2124" s="109" t="s">
        <v>36</v>
      </c>
      <c r="S2124" s="122" t="s">
        <v>769</v>
      </c>
      <c r="T2124" s="31"/>
      <c r="U2124" s="109" t="str">
        <f t="shared" si="33"/>
        <v>41844: Knowles was acting disturbed and had a gun at her side. She made an 'offensive' movement towards the gun and officers shot and killed her. http://www.wsbtv.com/news/news/local/investigators-scene-officer-involved-shooting-henr/ngnDZ/</v>
      </c>
      <c r="V2124" s="109"/>
      <c r="W2124" s="109">
        <v>3143.1</v>
      </c>
      <c r="X2124" s="109"/>
      <c r="Y2124" s="109"/>
      <c r="Z2124" s="109"/>
      <c r="AA2124" s="109"/>
      <c r="AB2124" s="109"/>
      <c r="AC2124" s="113"/>
      <c r="AD2124" s="29"/>
      <c r="AE2124" s="29"/>
      <c r="AF2124" s="29"/>
      <c r="AG2124" s="65"/>
    </row>
    <row r="2125" spans="1:33" ht="12">
      <c r="A2125" s="30">
        <v>41956</v>
      </c>
      <c r="B2125" s="109" t="s">
        <v>13705</v>
      </c>
      <c r="C2125" s="121">
        <v>33</v>
      </c>
      <c r="D2125" s="109" t="s">
        <v>23</v>
      </c>
      <c r="E2125" s="109" t="s">
        <v>82</v>
      </c>
      <c r="F2125" s="109"/>
      <c r="G2125" s="42">
        <v>41845</v>
      </c>
      <c r="H2125" s="109" t="s">
        <v>13706</v>
      </c>
      <c r="I2125" s="109" t="s">
        <v>13707</v>
      </c>
      <c r="J2125" s="109" t="s">
        <v>85</v>
      </c>
      <c r="K2125" s="98" t="s">
        <v>13708</v>
      </c>
      <c r="L2125" s="109" t="s">
        <v>539</v>
      </c>
      <c r="M2125" s="109" t="s">
        <v>540</v>
      </c>
      <c r="N2125" s="109" t="s">
        <v>32</v>
      </c>
      <c r="O2125" s="109" t="s">
        <v>13709</v>
      </c>
      <c r="P2125" s="109" t="s">
        <v>760</v>
      </c>
      <c r="Q2125" s="109" t="s">
        <v>13710</v>
      </c>
      <c r="R2125" s="109" t="s">
        <v>80</v>
      </c>
      <c r="S2125" s="122" t="s">
        <v>769</v>
      </c>
      <c r="T2125" s="31"/>
      <c r="U2125" s="109" t="str">
        <f t="shared" si="33"/>
        <v>41845: Jobel was a vandal suspect. He was unarmed but did not comply with officers. It was not reported why officers shot and killed Jobel. Jobel may have thrown rocks at officers. http://www.nbclosangeles.com/news/local/Officer-Involved-Shooting-in-Van-Nuys-268572702.html</v>
      </c>
      <c r="V2125" s="109"/>
      <c r="W2125" s="109">
        <v>3144.1</v>
      </c>
      <c r="X2125" s="109"/>
      <c r="Y2125" s="109"/>
      <c r="Z2125" s="109"/>
      <c r="AA2125" s="109"/>
      <c r="AB2125" s="109"/>
      <c r="AC2125" s="113"/>
      <c r="AD2125" s="29"/>
      <c r="AE2125" s="29"/>
      <c r="AF2125" s="29"/>
      <c r="AG2125" s="65"/>
    </row>
    <row r="2126" spans="1:33" ht="12">
      <c r="A2126" s="30">
        <v>41956</v>
      </c>
      <c r="B2126" s="109" t="s">
        <v>13711</v>
      </c>
      <c r="C2126" s="121">
        <v>27</v>
      </c>
      <c r="D2126" s="109" t="s">
        <v>23</v>
      </c>
      <c r="E2126" s="109" t="s">
        <v>173</v>
      </c>
      <c r="F2126" s="109"/>
      <c r="G2126" s="42">
        <v>39565</v>
      </c>
      <c r="H2126" s="109" t="s">
        <v>13712</v>
      </c>
      <c r="I2126" s="109" t="s">
        <v>1585</v>
      </c>
      <c r="J2126" s="109" t="s">
        <v>2539</v>
      </c>
      <c r="K2126" s="98" t="s">
        <v>7172</v>
      </c>
      <c r="L2126" s="109" t="s">
        <v>1585</v>
      </c>
      <c r="M2126" s="109" t="s">
        <v>1266</v>
      </c>
      <c r="N2126" s="109" t="s">
        <v>32</v>
      </c>
      <c r="O2126" s="109" t="s">
        <v>13713</v>
      </c>
      <c r="P2126" s="109" t="s">
        <v>58</v>
      </c>
      <c r="Q2126" s="109" t="s">
        <v>13714</v>
      </c>
      <c r="R2126" s="109" t="s">
        <v>80</v>
      </c>
      <c r="S2126" s="122" t="s">
        <v>5119</v>
      </c>
      <c r="T2126" s="31"/>
      <c r="U2126" s="109" t="str">
        <f t="shared" si="33"/>
        <v>39565: Honduran immigrant Sanchez Santos was one of two men who robbed three people at gunpoint in front of the Peace Center in Greenville. One of those three victims was an FBI agent, who discharged her weapon at the fleeing robbers. Nine days later the body of Sanchez Santos was discovered in woods with a gunshot wound. A second suspect was found and confirmed that they'd committed the robbery together, Sanchez Santos had been mortally wounded, and he'd hidden the body of his accomplice. http://www.wspa.com/story/21494775/police-link-greenville-robbery-with-laurens-county-body-found</v>
      </c>
      <c r="V2126" s="109"/>
      <c r="W2126" s="109">
        <v>3145.1</v>
      </c>
      <c r="X2126" s="109"/>
      <c r="Y2126" s="109"/>
      <c r="Z2126" s="109"/>
      <c r="AA2126" s="109"/>
      <c r="AB2126" s="109"/>
      <c r="AC2126" s="113"/>
      <c r="AD2126" s="29"/>
      <c r="AE2126" s="29"/>
      <c r="AF2126" s="29"/>
      <c r="AG2126" s="65"/>
    </row>
    <row r="2127" spans="1:33" ht="12">
      <c r="A2127" s="30">
        <v>41956</v>
      </c>
      <c r="B2127" s="109" t="s">
        <v>13715</v>
      </c>
      <c r="C2127" s="121">
        <v>42</v>
      </c>
      <c r="D2127" s="109" t="s">
        <v>23</v>
      </c>
      <c r="E2127" s="109" t="s">
        <v>82</v>
      </c>
      <c r="F2127" s="109"/>
      <c r="G2127" s="42">
        <v>39163</v>
      </c>
      <c r="H2127" s="109" t="s">
        <v>13716</v>
      </c>
      <c r="I2127" s="109" t="s">
        <v>13717</v>
      </c>
      <c r="J2127" s="109" t="s">
        <v>250</v>
      </c>
      <c r="K2127" s="98" t="s">
        <v>11039</v>
      </c>
      <c r="L2127" s="109" t="s">
        <v>9725</v>
      </c>
      <c r="M2127" s="109" t="s">
        <v>1266</v>
      </c>
      <c r="N2127" s="109" t="s">
        <v>32</v>
      </c>
      <c r="O2127" s="109" t="s">
        <v>13718</v>
      </c>
      <c r="P2127" s="109" t="s">
        <v>58</v>
      </c>
      <c r="Q2127" s="109" t="s">
        <v>13719</v>
      </c>
      <c r="R2127" s="109" t="s">
        <v>80</v>
      </c>
      <c r="S2127" s="122" t="s">
        <v>5119</v>
      </c>
      <c r="T2127" s="31"/>
      <c r="U2127" s="109" t="str">
        <f t="shared" si="33"/>
        <v>39163: Around 6 a.m. FBI agents arrived at Smith's apartment to serve a warrant related to an armed robbery. Smith fired and officers and began a lengthy 9-hour standoff. Agents attempted to flush out Smith, using 10 tear gas canisters, with no effect. Ultimately they stormed the residence and shot Smith dead. http://www.wtop.com/25/1094960/Man-Killed-in-Day-Long-FBI-Standoff</v>
      </c>
      <c r="V2127" s="109"/>
      <c r="W2127" s="109">
        <v>3146.1</v>
      </c>
      <c r="X2127" s="109"/>
      <c r="Y2127" s="109"/>
      <c r="Z2127" s="109"/>
      <c r="AA2127" s="109"/>
      <c r="AB2127" s="109"/>
      <c r="AC2127" s="113"/>
      <c r="AD2127" s="29"/>
      <c r="AE2127" s="29"/>
      <c r="AF2127" s="29"/>
      <c r="AG2127" s="65"/>
    </row>
    <row r="2128" spans="1:33" ht="12">
      <c r="A2128" s="30">
        <v>41956</v>
      </c>
      <c r="B2128" s="109" t="s">
        <v>13720</v>
      </c>
      <c r="C2128" s="121">
        <v>31</v>
      </c>
      <c r="D2128" s="109" t="s">
        <v>23</v>
      </c>
      <c r="E2128" s="109" t="s">
        <v>82</v>
      </c>
      <c r="F2128" s="109"/>
      <c r="G2128" s="42">
        <v>39799</v>
      </c>
      <c r="H2128" s="109" t="s">
        <v>13721</v>
      </c>
      <c r="I2128" s="109" t="s">
        <v>756</v>
      </c>
      <c r="J2128" s="109" t="s">
        <v>809</v>
      </c>
      <c r="K2128" s="98" t="s">
        <v>13722</v>
      </c>
      <c r="L2128" s="109" t="s">
        <v>6277</v>
      </c>
      <c r="M2128" s="109" t="s">
        <v>13723</v>
      </c>
      <c r="N2128" s="109" t="s">
        <v>32</v>
      </c>
      <c r="O2128" s="109" t="s">
        <v>13724</v>
      </c>
      <c r="P2128" s="109" t="s">
        <v>58</v>
      </c>
      <c r="Q2128" s="109" t="s">
        <v>13685</v>
      </c>
      <c r="R2128" s="109" t="s">
        <v>80</v>
      </c>
      <c r="S2128" s="122" t="s">
        <v>5119</v>
      </c>
      <c r="T2128" s="31"/>
      <c r="U2128" s="109" t="str">
        <f t="shared" si="33"/>
        <v>39799: A multi-jurisdictional Violent Crimes Fugitive Task Force arrived at Gordon's residence at 7:20 a.m. to serve a felony warrant. Five officers cornered Gordon on the second story and discovered him with a gun to his own temple. An FBI agent, a state trooper and Gordon fired more-or-less simultaneously. Two others were also wounded. The D.A. held that Gordon had committed suicide.See page 311 of http://www.documentcloud.org/documents/706058-fbi-shooting-incident-reviews.html. http://www.documentcloud.org/documents/706058-fbi-shooting-incident-reviews.html</v>
      </c>
      <c r="V2128" s="109"/>
      <c r="W2128" s="109">
        <v>3147.1</v>
      </c>
      <c r="X2128" s="109"/>
      <c r="Y2128" s="109"/>
      <c r="Z2128" s="109"/>
      <c r="AA2128" s="109"/>
      <c r="AB2128" s="109"/>
      <c r="AC2128" s="113"/>
      <c r="AD2128" s="29"/>
      <c r="AE2128" s="29"/>
      <c r="AF2128" s="29"/>
      <c r="AG2128" s="65"/>
    </row>
    <row r="2129" spans="1:33" ht="12">
      <c r="A2129" s="30">
        <v>41957</v>
      </c>
      <c r="B2129" s="109" t="s">
        <v>13725</v>
      </c>
      <c r="C2129" s="121">
        <v>41</v>
      </c>
      <c r="D2129" s="109" t="s">
        <v>23</v>
      </c>
      <c r="E2129" s="109" t="s">
        <v>40</v>
      </c>
      <c r="F2129" s="109" t="s">
        <v>13726</v>
      </c>
      <c r="G2129" s="42">
        <v>41850</v>
      </c>
      <c r="H2129" s="109" t="s">
        <v>13727</v>
      </c>
      <c r="I2129" s="109" t="s">
        <v>7548</v>
      </c>
      <c r="J2129" s="109" t="s">
        <v>1372</v>
      </c>
      <c r="K2129" s="98" t="s">
        <v>7549</v>
      </c>
      <c r="L2129" s="109" t="s">
        <v>225</v>
      </c>
      <c r="M2129" s="109" t="s">
        <v>13728</v>
      </c>
      <c r="N2129" s="109" t="s">
        <v>32</v>
      </c>
      <c r="O2129" s="109" t="s">
        <v>13729</v>
      </c>
      <c r="P2129" s="109" t="s">
        <v>760</v>
      </c>
      <c r="Q2129" s="109" t="s">
        <v>13730</v>
      </c>
      <c r="R2129" s="109" t="s">
        <v>36</v>
      </c>
      <c r="S2129" s="122" t="s">
        <v>13731</v>
      </c>
      <c r="T2129" s="31"/>
      <c r="U2129" s="109" t="str">
        <f t="shared" si="33"/>
        <v>41850: 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 http://www.wate.com/story/27319931/man-who-killed-father-in-law-nephew-shot-himself-in-head</v>
      </c>
      <c r="V2129" s="109"/>
      <c r="W2129" s="109">
        <v>3149.1</v>
      </c>
      <c r="X2129" s="109"/>
      <c r="Y2129" s="109"/>
      <c r="Z2129" s="109"/>
      <c r="AA2129" s="109"/>
      <c r="AB2129" s="109"/>
      <c r="AC2129" s="113"/>
      <c r="AD2129" s="29"/>
      <c r="AE2129" s="29"/>
      <c r="AF2129" s="29"/>
      <c r="AG2129" s="65"/>
    </row>
    <row r="2130" spans="1:33" ht="12">
      <c r="A2130" s="30">
        <v>41957</v>
      </c>
      <c r="B2130" s="109" t="s">
        <v>13732</v>
      </c>
      <c r="C2130" s="121">
        <v>34</v>
      </c>
      <c r="D2130" s="109" t="s">
        <v>23</v>
      </c>
      <c r="E2130" s="109" t="s">
        <v>82</v>
      </c>
      <c r="F2130" s="109"/>
      <c r="G2130" s="42">
        <v>41849</v>
      </c>
      <c r="H2130" s="109" t="s">
        <v>13733</v>
      </c>
      <c r="I2130" s="109" t="s">
        <v>10405</v>
      </c>
      <c r="J2130" s="109" t="s">
        <v>124</v>
      </c>
      <c r="K2130" s="98" t="s">
        <v>13734</v>
      </c>
      <c r="L2130" s="109" t="s">
        <v>1306</v>
      </c>
      <c r="M2130" s="109" t="s">
        <v>13735</v>
      </c>
      <c r="N2130" s="109" t="s">
        <v>32</v>
      </c>
      <c r="O2130" s="109" t="s">
        <v>13736</v>
      </c>
      <c r="P2130" s="109" t="s">
        <v>760</v>
      </c>
      <c r="Q2130" s="109" t="s">
        <v>13737</v>
      </c>
      <c r="R2130" s="109" t="s">
        <v>36</v>
      </c>
      <c r="S2130" s="122" t="s">
        <v>769</v>
      </c>
      <c r="T2130" s="31"/>
      <c r="U2130" s="109" t="str">
        <f t="shared" si="33"/>
        <v>41849: Jensen refused orders to drop a knife. Officers shot and killed Jensen. http://www.tri-cityherald.com/2014/07/29/3083195_pasco-man-with-knife-killed-by.html?rh=1</v>
      </c>
      <c r="V2130" s="109"/>
      <c r="W2130" s="109">
        <v>3150.1</v>
      </c>
      <c r="X2130" s="109"/>
      <c r="Y2130" s="109"/>
      <c r="Z2130" s="109"/>
      <c r="AA2130" s="109"/>
      <c r="AB2130" s="109"/>
      <c r="AC2130" s="113"/>
      <c r="AD2130" s="29"/>
      <c r="AE2130" s="29"/>
      <c r="AF2130" s="29"/>
      <c r="AG2130" s="65"/>
    </row>
    <row r="2131" spans="1:33" ht="12">
      <c r="A2131" s="30">
        <v>41957</v>
      </c>
      <c r="B2131" s="109" t="s">
        <v>13738</v>
      </c>
      <c r="C2131" s="121">
        <v>32</v>
      </c>
      <c r="D2131" s="109" t="s">
        <v>23</v>
      </c>
      <c r="E2131" s="109" t="s">
        <v>40</v>
      </c>
      <c r="F2131" s="109" t="s">
        <v>13739</v>
      </c>
      <c r="G2131" s="42">
        <v>40338</v>
      </c>
      <c r="H2131" s="109" t="s">
        <v>13740</v>
      </c>
      <c r="I2131" s="109" t="s">
        <v>13741</v>
      </c>
      <c r="J2131" s="109" t="s">
        <v>431</v>
      </c>
      <c r="K2131" s="98" t="s">
        <v>13742</v>
      </c>
      <c r="L2131" s="109" t="s">
        <v>878</v>
      </c>
      <c r="M2131" s="109" t="s">
        <v>13743</v>
      </c>
      <c r="N2131" s="109" t="s">
        <v>262</v>
      </c>
      <c r="O2131" s="109" t="s">
        <v>13744</v>
      </c>
      <c r="P2131" s="109" t="s">
        <v>760</v>
      </c>
      <c r="Q2131" s="109" t="s">
        <v>13745</v>
      </c>
      <c r="R2131" s="109" t="s">
        <v>100</v>
      </c>
      <c r="S2131" s="122" t="s">
        <v>5119</v>
      </c>
      <c r="T2131" s="31"/>
      <c r="U2131" s="109" t="str">
        <f t="shared" si="33"/>
        <v>40338: Local police were fully aware that manic depressive PhD candidate Cardall had emotional issues as they responded to his directing traffic, shouting nonsense, naked. Officers tasered him to death 42 seconds after arrival, then detained and interrogated his wife. In January 2013 the family settled a wrongful death suit against the city for $2M. http://www.deseretnews.com/article/700023124/Family-files-wrongful-death-suit-in-Brian-Cardalls-death.html?pg=all</v>
      </c>
      <c r="V2131" s="109"/>
      <c r="W2131" s="109">
        <v>3151.1</v>
      </c>
      <c r="X2131" s="109"/>
      <c r="Y2131" s="109"/>
      <c r="Z2131" s="109"/>
      <c r="AA2131" s="109"/>
      <c r="AB2131" s="109"/>
      <c r="AC2131" s="113"/>
      <c r="AD2131" s="29"/>
      <c r="AE2131" s="29"/>
      <c r="AF2131" s="29"/>
      <c r="AG2131" s="65"/>
    </row>
    <row r="2132" spans="1:33" ht="12">
      <c r="A2132" s="30">
        <v>41957</v>
      </c>
      <c r="B2132" s="109" t="s">
        <v>13746</v>
      </c>
      <c r="C2132" s="121">
        <v>33</v>
      </c>
      <c r="D2132" s="109" t="s">
        <v>23</v>
      </c>
      <c r="E2132" s="109" t="s">
        <v>40</v>
      </c>
      <c r="F2132" s="109" t="s">
        <v>13747</v>
      </c>
      <c r="G2132" s="42">
        <v>41847</v>
      </c>
      <c r="H2132" s="109" t="s">
        <v>13748</v>
      </c>
      <c r="I2132" s="109" t="s">
        <v>13749</v>
      </c>
      <c r="J2132" s="109" t="s">
        <v>213</v>
      </c>
      <c r="K2132" s="98" t="s">
        <v>13750</v>
      </c>
      <c r="L2132" s="109" t="s">
        <v>11785</v>
      </c>
      <c r="M2132" s="109" t="s">
        <v>13751</v>
      </c>
      <c r="N2132" s="109" t="s">
        <v>32</v>
      </c>
      <c r="O2132" s="109" t="s">
        <v>13752</v>
      </c>
      <c r="P2132" s="109" t="s">
        <v>760</v>
      </c>
      <c r="Q2132" s="109" t="s">
        <v>13753</v>
      </c>
      <c r="R2132" s="109" t="s">
        <v>80</v>
      </c>
      <c r="S2132" s="122" t="s">
        <v>769</v>
      </c>
      <c r="T2132" s="31"/>
      <c r="U2132" s="109" t="str">
        <f t="shared" si="33"/>
        <v>41847: Jones was being served felony warrants for his arrest. It is unreported why the shooting took place. http://txktoday.com/news/deputy-involved-deadly-shooting-back-patrol/</v>
      </c>
      <c r="V2132" s="109"/>
      <c r="W2132" s="109">
        <v>3152.1</v>
      </c>
      <c r="X2132" s="109"/>
      <c r="Y2132" s="109"/>
      <c r="Z2132" s="109"/>
      <c r="AA2132" s="109"/>
      <c r="AB2132" s="109"/>
      <c r="AC2132" s="113"/>
      <c r="AD2132" s="29"/>
      <c r="AE2132" s="29"/>
      <c r="AF2132" s="29"/>
      <c r="AG2132" s="65"/>
    </row>
    <row r="2133" spans="1:33" ht="12">
      <c r="A2133" s="30">
        <v>41957</v>
      </c>
      <c r="B2133" s="109" t="s">
        <v>13754</v>
      </c>
      <c r="C2133" s="121">
        <v>27</v>
      </c>
      <c r="D2133" s="109" t="s">
        <v>23</v>
      </c>
      <c r="E2133" s="109" t="s">
        <v>40</v>
      </c>
      <c r="F2133" s="109" t="s">
        <v>13755</v>
      </c>
      <c r="G2133" s="42">
        <v>41849</v>
      </c>
      <c r="H2133" s="109" t="s">
        <v>13756</v>
      </c>
      <c r="I2133" s="109" t="s">
        <v>52</v>
      </c>
      <c r="J2133" s="109" t="s">
        <v>53</v>
      </c>
      <c r="K2133" s="98" t="s">
        <v>2880</v>
      </c>
      <c r="L2133" s="109" t="s">
        <v>55</v>
      </c>
      <c r="M2133" s="109" t="s">
        <v>56</v>
      </c>
      <c r="N2133" s="109" t="s">
        <v>32</v>
      </c>
      <c r="O2133" s="109" t="s">
        <v>13757</v>
      </c>
      <c r="P2133" s="109" t="s">
        <v>760</v>
      </c>
      <c r="Q2133" s="109" t="s">
        <v>13758</v>
      </c>
      <c r="R2133" s="109" t="s">
        <v>36</v>
      </c>
      <c r="S2133" s="122" t="s">
        <v>13759</v>
      </c>
      <c r="T2133" s="31"/>
      <c r="U2133" s="109" t="str">
        <f t="shared" si="33"/>
        <v>41849: 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 http://www.reviewjournal.com/news/las-vegas/police-burglars-turned-killers-terrorized-neighborhood</v>
      </c>
      <c r="V2133" s="109"/>
      <c r="W2133" s="109">
        <v>3153.1</v>
      </c>
      <c r="X2133" s="109"/>
      <c r="Y2133" s="109"/>
      <c r="Z2133" s="109"/>
      <c r="AA2133" s="109"/>
      <c r="AB2133" s="109"/>
      <c r="AC2133" s="113"/>
      <c r="AD2133" s="29"/>
      <c r="AE2133" s="29"/>
      <c r="AF2133" s="29"/>
      <c r="AG2133" s="65"/>
    </row>
    <row r="2134" spans="1:33" ht="12">
      <c r="A2134" s="30">
        <v>41957</v>
      </c>
      <c r="B2134" s="109" t="s">
        <v>13760</v>
      </c>
      <c r="C2134" s="121">
        <v>22</v>
      </c>
      <c r="D2134" s="109" t="s">
        <v>23</v>
      </c>
      <c r="E2134" s="109" t="s">
        <v>24</v>
      </c>
      <c r="F2134" s="109" t="s">
        <v>13761</v>
      </c>
      <c r="G2134" s="42">
        <v>40730</v>
      </c>
      <c r="H2134" s="109" t="s">
        <v>13762</v>
      </c>
      <c r="I2134" s="109" t="s">
        <v>4620</v>
      </c>
      <c r="J2134" s="109" t="s">
        <v>104</v>
      </c>
      <c r="K2134" s="98" t="s">
        <v>13763</v>
      </c>
      <c r="L2134" s="109" t="s">
        <v>4620</v>
      </c>
      <c r="M2134" s="109" t="s">
        <v>4622</v>
      </c>
      <c r="N2134" s="109" t="s">
        <v>1818</v>
      </c>
      <c r="O2134" s="109" t="s">
        <v>13764</v>
      </c>
      <c r="P2134" s="109" t="s">
        <v>760</v>
      </c>
      <c r="Q2134" s="109" t="s">
        <v>13765</v>
      </c>
      <c r="R2134" s="109" t="s">
        <v>80</v>
      </c>
      <c r="S2134" s="122" t="s">
        <v>5119</v>
      </c>
      <c r="T2134" s="31"/>
      <c r="U2134" s="109" t="str">
        <f t="shared" si="33"/>
        <v>40730: After a 10-month struggle between the Milwaukee Journal-Sentinel and the local police department to release the most basic of records from Williams's death in the back of a police car, the medical examiner revised its ruling on the cause of his death from natural to homicide. Williams spent his last moments gasping for breath, pleading for help while suffocating, while officers nearby ignored him. http://www.jsonline.com/watchdog/watchdogreports/medical-examiner-revises-suspects-death-ruling-to-homicide-kb6q9fe-170871001.html</v>
      </c>
      <c r="V2134" s="109"/>
      <c r="W2134" s="109">
        <v>3155.1</v>
      </c>
      <c r="X2134" s="109"/>
      <c r="Y2134" s="109"/>
      <c r="Z2134" s="109"/>
      <c r="AA2134" s="109"/>
      <c r="AB2134" s="109"/>
      <c r="AC2134" s="113"/>
      <c r="AD2134" s="29"/>
      <c r="AE2134" s="29"/>
      <c r="AF2134" s="29"/>
      <c r="AG2134" s="65"/>
    </row>
    <row r="2135" spans="1:33" ht="12">
      <c r="A2135" s="30">
        <v>41957</v>
      </c>
      <c r="B2135" s="109" t="s">
        <v>13766</v>
      </c>
      <c r="C2135" s="121">
        <v>45</v>
      </c>
      <c r="D2135" s="109" t="s">
        <v>23</v>
      </c>
      <c r="E2135" s="109" t="s">
        <v>82</v>
      </c>
      <c r="F2135" s="109"/>
      <c r="G2135" s="42">
        <v>38104</v>
      </c>
      <c r="H2135" s="109" t="s">
        <v>13767</v>
      </c>
      <c r="I2135" s="109" t="s">
        <v>13768</v>
      </c>
      <c r="J2135" s="109" t="s">
        <v>250</v>
      </c>
      <c r="K2135" s="98" t="s">
        <v>13769</v>
      </c>
      <c r="L2135" s="109" t="s">
        <v>1199</v>
      </c>
      <c r="M2135" s="109" t="s">
        <v>13770</v>
      </c>
      <c r="N2135" s="109" t="s">
        <v>1818</v>
      </c>
      <c r="O2135" s="109" t="s">
        <v>13771</v>
      </c>
      <c r="P2135" s="109" t="s">
        <v>760</v>
      </c>
      <c r="Q2135" s="109" t="s">
        <v>13772</v>
      </c>
      <c r="R2135" s="109" t="s">
        <v>100</v>
      </c>
      <c r="S2135" s="122" t="s">
        <v>5119</v>
      </c>
      <c r="T2135" s="31"/>
      <c r="U2135" s="109" t="str">
        <f t="shared" si="33"/>
        <v>38104: Wolle had no criminal record but a long history of paranoia and mental illness. His 80-year-old mother reported that he'd assaulted her; he was found raving in the neighbor's backyard, machete in hand. Wolle died while physically struggling with seven officers and after two shots from a Taser. http://www.washingtonpost.com/wp-dyn/articles/A6686-2004Jun25.html</v>
      </c>
      <c r="V2135" s="109"/>
      <c r="W2135" s="109">
        <v>3156.1</v>
      </c>
      <c r="X2135" s="109"/>
      <c r="Y2135" s="109"/>
      <c r="Z2135" s="109"/>
      <c r="AA2135" s="109"/>
      <c r="AB2135" s="109"/>
      <c r="AC2135" s="113"/>
      <c r="AD2135" s="29"/>
      <c r="AE2135" s="29"/>
      <c r="AF2135" s="29"/>
      <c r="AG2135" s="65"/>
    </row>
    <row r="2136" spans="1:33" ht="12">
      <c r="A2136" s="30">
        <v>41957</v>
      </c>
      <c r="B2136" s="109" t="s">
        <v>4826</v>
      </c>
      <c r="C2136" s="121">
        <v>51</v>
      </c>
      <c r="D2136" s="109" t="s">
        <v>23</v>
      </c>
      <c r="E2136" s="109" t="s">
        <v>82</v>
      </c>
      <c r="F2136" s="109"/>
      <c r="G2136" s="42">
        <v>41849</v>
      </c>
      <c r="H2136" s="109" t="s">
        <v>13773</v>
      </c>
      <c r="I2136" s="109" t="s">
        <v>2634</v>
      </c>
      <c r="J2136" s="109" t="s">
        <v>53</v>
      </c>
      <c r="K2136" s="98" t="s">
        <v>3059</v>
      </c>
      <c r="L2136" s="109" t="s">
        <v>55</v>
      </c>
      <c r="M2136" s="109" t="s">
        <v>2636</v>
      </c>
      <c r="N2136" s="109" t="s">
        <v>32</v>
      </c>
      <c r="O2136" s="109" t="s">
        <v>13774</v>
      </c>
      <c r="P2136" s="109" t="s">
        <v>760</v>
      </c>
      <c r="Q2136" s="109" t="s">
        <v>13775</v>
      </c>
      <c r="R2136" s="109" t="s">
        <v>80</v>
      </c>
      <c r="S2136" s="122" t="s">
        <v>769</v>
      </c>
      <c r="T2136" s="31"/>
      <c r="U2136" s="109" t="str">
        <f t="shared" si="33"/>
        <v>41849: Vigil was asked questions by officers when he became combative and stabbed an officer in the thigh. Vigil was shot and killed. http://www.8newsnow.com/story/26137424/breaking-news-police-investigate-officer-involved-shooting</v>
      </c>
      <c r="V2136" s="109"/>
      <c r="W2136" s="109">
        <v>3157.1</v>
      </c>
      <c r="X2136" s="109"/>
      <c r="Y2136" s="109"/>
      <c r="Z2136" s="109"/>
      <c r="AA2136" s="109"/>
      <c r="AB2136" s="109"/>
      <c r="AC2136" s="113"/>
      <c r="AD2136" s="29"/>
      <c r="AE2136" s="29"/>
      <c r="AF2136" s="29"/>
      <c r="AG2136" s="65"/>
    </row>
    <row r="2137" spans="1:33" ht="12">
      <c r="A2137" s="30">
        <v>41957</v>
      </c>
      <c r="B2137" s="109" t="s">
        <v>13776</v>
      </c>
      <c r="C2137" s="121">
        <v>26</v>
      </c>
      <c r="D2137" s="109" t="s">
        <v>23</v>
      </c>
      <c r="E2137" s="109" t="s">
        <v>82</v>
      </c>
      <c r="F2137" s="109"/>
      <c r="G2137" s="42">
        <v>38149</v>
      </c>
      <c r="H2137" s="109" t="s">
        <v>13777</v>
      </c>
      <c r="I2137" s="109" t="s">
        <v>1173</v>
      </c>
      <c r="J2137" s="109" t="s">
        <v>64</v>
      </c>
      <c r="K2137" s="98" t="s">
        <v>1645</v>
      </c>
      <c r="L2137" s="109" t="s">
        <v>2952</v>
      </c>
      <c r="M2137" s="109" t="s">
        <v>13778</v>
      </c>
      <c r="N2137" s="109" t="s">
        <v>32</v>
      </c>
      <c r="O2137" s="109" t="s">
        <v>13779</v>
      </c>
      <c r="P2137" s="109" t="s">
        <v>58</v>
      </c>
      <c r="Q2137" s="109" t="s">
        <v>12222</v>
      </c>
      <c r="R2137" s="109" t="s">
        <v>80</v>
      </c>
      <c r="S2137" s="122" t="s">
        <v>5119</v>
      </c>
      <c r="T2137" s="31"/>
      <c r="U2137" s="109" t="str">
        <f t="shared" si="33"/>
        <v>38149: County deputies found Martinez-Rodriguez poised with a large knife above a woman protectively cradling a child, both of them with knife wounds. Officers ordered him to drop the knife, he refused, and they shot him to death. The woman emerged in critical condition. The child was okay. http://old.chronicle.augusta.com/stories/2005/06/11/met_455684.shtml</v>
      </c>
      <c r="V2137" s="109"/>
      <c r="W2137" s="109">
        <v>3158.1</v>
      </c>
      <c r="X2137" s="109"/>
      <c r="Y2137" s="109"/>
      <c r="Z2137" s="109"/>
      <c r="AA2137" s="109"/>
      <c r="AB2137" s="109"/>
      <c r="AC2137" s="113"/>
      <c r="AD2137" s="29"/>
      <c r="AE2137" s="29"/>
      <c r="AF2137" s="29"/>
      <c r="AG2137" s="65"/>
    </row>
    <row r="2138" spans="1:33" ht="12">
      <c r="A2138" s="30">
        <v>41957</v>
      </c>
      <c r="B2138" s="109" t="s">
        <v>13780</v>
      </c>
      <c r="C2138" s="121">
        <v>43</v>
      </c>
      <c r="D2138" s="109" t="s">
        <v>23</v>
      </c>
      <c r="E2138" s="109" t="s">
        <v>82</v>
      </c>
      <c r="F2138" s="109"/>
      <c r="G2138" s="42">
        <v>41253</v>
      </c>
      <c r="H2138" s="109" t="s">
        <v>13781</v>
      </c>
      <c r="I2138" s="109" t="s">
        <v>626</v>
      </c>
      <c r="J2138" s="109" t="s">
        <v>44</v>
      </c>
      <c r="K2138" s="98" t="s">
        <v>627</v>
      </c>
      <c r="L2138" s="109" t="s">
        <v>347</v>
      </c>
      <c r="M2138" s="109" t="s">
        <v>13782</v>
      </c>
      <c r="N2138" s="109" t="s">
        <v>262</v>
      </c>
      <c r="O2138" s="109" t="s">
        <v>13783</v>
      </c>
      <c r="P2138" s="109" t="s">
        <v>760</v>
      </c>
      <c r="Q2138" s="109" t="s">
        <v>13784</v>
      </c>
      <c r="R2138" s="109" t="s">
        <v>80</v>
      </c>
      <c r="S2138" s="122" t="s">
        <v>5119</v>
      </c>
      <c r="T2138" s="31"/>
      <c r="U2138" s="109" t="str">
        <f t="shared" si="33"/>
        <v>41253: Warren became unruly and combative in a bar at about 1:50 a.m., so three employees escorted him outside. Police in the area noticed the struggle of the four men. Four to five local and county officers tasered Warren and cuffed him as he began to lose consciousness. He died at the hospital shortly after. http://www.dothaneagle.com/news/article_ae8c7766-79c8-597a-b22f-5a38c5e3f472.html?mode=jqm</v>
      </c>
      <c r="V2138" s="109"/>
      <c r="W2138" s="109">
        <v>3159.1</v>
      </c>
      <c r="X2138" s="109"/>
      <c r="Y2138" s="109"/>
      <c r="Z2138" s="109"/>
      <c r="AA2138" s="109"/>
      <c r="AB2138" s="109"/>
      <c r="AC2138" s="113"/>
      <c r="AD2138" s="29"/>
      <c r="AE2138" s="29"/>
      <c r="AF2138" s="29"/>
      <c r="AG2138" s="65"/>
    </row>
    <row r="2139" spans="1:33" ht="12">
      <c r="A2139" s="30">
        <v>41957</v>
      </c>
      <c r="B2139" s="109" t="s">
        <v>13785</v>
      </c>
      <c r="C2139" s="121">
        <v>61</v>
      </c>
      <c r="D2139" s="109" t="s">
        <v>23</v>
      </c>
      <c r="E2139" s="109" t="s">
        <v>24</v>
      </c>
      <c r="F2139" s="109"/>
      <c r="G2139" s="42">
        <v>39861</v>
      </c>
      <c r="H2139" s="109" t="s">
        <v>13786</v>
      </c>
      <c r="I2139" s="109" t="s">
        <v>249</v>
      </c>
      <c r="J2139" s="109" t="s">
        <v>250</v>
      </c>
      <c r="K2139" s="98" t="s">
        <v>4473</v>
      </c>
      <c r="L2139" s="109" t="s">
        <v>249</v>
      </c>
      <c r="M2139" s="109" t="s">
        <v>1167</v>
      </c>
      <c r="N2139" s="109" t="s">
        <v>32</v>
      </c>
      <c r="O2139" s="109" t="s">
        <v>13787</v>
      </c>
      <c r="P2139" s="109" t="s">
        <v>760</v>
      </c>
      <c r="Q2139" s="109" t="s">
        <v>13788</v>
      </c>
      <c r="R2139" s="109" t="s">
        <v>80</v>
      </c>
      <c r="S2139" s="122" t="s">
        <v>5119</v>
      </c>
      <c r="T2139" s="31"/>
      <c r="U2139" s="109" t="str">
        <f t="shared" si="33"/>
        <v>39861: Forrest was the uncle of another Joseph Forrest, whom Baltimore police were coming to apprehend. The unarmed uncle ended up shot to death, the nephew taken into custody. Under pressure by the Baltimore Sun and writer David Simon the police were challenged on their "no names" (of shooters) policy, and admitted the uncle had been shot 12 times. Ultimately the shooting officer changed her expected testimony about the incident on the stand, clearing the nephew. http://articles.baltimoresun.com/2009-02-21/news/0902200204_1_city-police-police-department-baltimore-police</v>
      </c>
      <c r="V2139" s="109"/>
      <c r="W2139" s="109">
        <v>3160.1</v>
      </c>
      <c r="X2139" s="109"/>
      <c r="Y2139" s="109"/>
      <c r="Z2139" s="109"/>
      <c r="AA2139" s="109"/>
      <c r="AB2139" s="109"/>
      <c r="AC2139" s="113"/>
      <c r="AD2139" s="29"/>
      <c r="AE2139" s="29"/>
      <c r="AF2139" s="29"/>
      <c r="AG2139" s="65"/>
    </row>
    <row r="2140" spans="1:33" ht="12">
      <c r="A2140" s="30">
        <v>41957</v>
      </c>
      <c r="B2140" s="109" t="s">
        <v>13789</v>
      </c>
      <c r="C2140" s="121">
        <v>25</v>
      </c>
      <c r="D2140" s="109" t="s">
        <v>23</v>
      </c>
      <c r="E2140" s="109" t="s">
        <v>82</v>
      </c>
      <c r="F2140" s="109"/>
      <c r="G2140" s="42">
        <v>41849</v>
      </c>
      <c r="H2140" s="109" t="s">
        <v>13790</v>
      </c>
      <c r="I2140" s="109" t="s">
        <v>13791</v>
      </c>
      <c r="J2140" s="109" t="s">
        <v>328</v>
      </c>
      <c r="K2140" s="98" t="s">
        <v>13792</v>
      </c>
      <c r="L2140" s="109" t="s">
        <v>13793</v>
      </c>
      <c r="M2140" s="109" t="s">
        <v>13794</v>
      </c>
      <c r="N2140" s="109" t="s">
        <v>32</v>
      </c>
      <c r="O2140" s="109" t="s">
        <v>13795</v>
      </c>
      <c r="P2140" s="109" t="s">
        <v>760</v>
      </c>
      <c r="Q2140" s="109" t="s">
        <v>13796</v>
      </c>
      <c r="R2140" s="109" t="s">
        <v>36</v>
      </c>
      <c r="S2140" s="122"/>
      <c r="T2140" s="31"/>
      <c r="U2140" s="109" t="str">
        <f t="shared" si="33"/>
        <v>41849: 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 http://herald-review.com/news/local/suspect-shot-to-death-during-police-standoff-identified/article_30def91d-b8d6-5052-9019-48ba72b65fe2.html</v>
      </c>
      <c r="V2140" s="109"/>
      <c r="W2140" s="109">
        <v>3161.1</v>
      </c>
      <c r="X2140" s="109"/>
      <c r="Y2140" s="109"/>
      <c r="Z2140" s="109"/>
      <c r="AA2140" s="109"/>
      <c r="AB2140" s="109"/>
      <c r="AC2140" s="113"/>
      <c r="AD2140" s="29"/>
      <c r="AE2140" s="29"/>
      <c r="AF2140" s="29"/>
      <c r="AG2140" s="65"/>
    </row>
    <row r="2141" spans="1:33" ht="12">
      <c r="A2141" s="30">
        <v>41957</v>
      </c>
      <c r="B2141" s="109" t="s">
        <v>13797</v>
      </c>
      <c r="C2141" s="121">
        <v>31</v>
      </c>
      <c r="D2141" s="109" t="s">
        <v>23</v>
      </c>
      <c r="E2141" s="109" t="s">
        <v>40</v>
      </c>
      <c r="F2141" s="109" t="s">
        <v>13798</v>
      </c>
      <c r="G2141" s="42">
        <v>41845</v>
      </c>
      <c r="H2141" s="109" t="s">
        <v>13799</v>
      </c>
      <c r="I2141" s="109" t="s">
        <v>432</v>
      </c>
      <c r="J2141" s="109" t="s">
        <v>431</v>
      </c>
      <c r="K2141" s="98" t="s">
        <v>13800</v>
      </c>
      <c r="L2141" s="109" t="s">
        <v>432</v>
      </c>
      <c r="M2141" s="109" t="s">
        <v>13801</v>
      </c>
      <c r="N2141" s="109" t="s">
        <v>32</v>
      </c>
      <c r="O2141" s="109" t="s">
        <v>13802</v>
      </c>
      <c r="P2141" s="109" t="s">
        <v>58</v>
      </c>
      <c r="Q2141" s="109" t="s">
        <v>13803</v>
      </c>
      <c r="R2141" s="109" t="s">
        <v>219</v>
      </c>
      <c r="S2141" s="122" t="s">
        <v>769</v>
      </c>
      <c r="T2141" s="31"/>
      <c r="U2141" s="109" t="str">
        <f t="shared" si="33"/>
        <v>41845: Lister was drunk and suicidal when he threatened officers with a gun. Officers feared for their life and shot and killed Lister http://www.sltrib.com/news/justice/1618808-155/officers-shot-lister-police-gill-gun</v>
      </c>
      <c r="V2141" s="109"/>
      <c r="W2141" s="109">
        <v>3163.1</v>
      </c>
      <c r="X2141" s="109"/>
      <c r="Y2141" s="109"/>
      <c r="Z2141" s="109"/>
      <c r="AA2141" s="109"/>
      <c r="AB2141" s="109"/>
      <c r="AC2141" s="113"/>
      <c r="AD2141" s="29"/>
      <c r="AE2141" s="29"/>
      <c r="AF2141" s="29"/>
      <c r="AG2141" s="65"/>
    </row>
    <row r="2142" spans="1:33" ht="12">
      <c r="A2142" s="30">
        <v>41957</v>
      </c>
      <c r="B2142" s="109" t="s">
        <v>13804</v>
      </c>
      <c r="C2142" s="121">
        <v>27</v>
      </c>
      <c r="D2142" s="109" t="s">
        <v>23</v>
      </c>
      <c r="E2142" s="109" t="s">
        <v>24</v>
      </c>
      <c r="F2142" s="109" t="s">
        <v>13805</v>
      </c>
      <c r="G2142" s="42">
        <v>41848</v>
      </c>
      <c r="H2142" s="109" t="s">
        <v>13806</v>
      </c>
      <c r="I2142" s="109" t="s">
        <v>8836</v>
      </c>
      <c r="J2142" s="109" t="s">
        <v>2539</v>
      </c>
      <c r="K2142" s="98" t="s">
        <v>8837</v>
      </c>
      <c r="L2142" s="109" t="s">
        <v>8836</v>
      </c>
      <c r="M2142" s="109" t="s">
        <v>13807</v>
      </c>
      <c r="N2142" s="109" t="s">
        <v>32</v>
      </c>
      <c r="O2142" s="109" t="s">
        <v>13808</v>
      </c>
      <c r="P2142" s="109" t="s">
        <v>760</v>
      </c>
      <c r="Q2142" s="109" t="s">
        <v>13809</v>
      </c>
      <c r="R2142" s="109" t="s">
        <v>80</v>
      </c>
      <c r="S2142" s="122" t="s">
        <v>769</v>
      </c>
      <c r="T2142" s="31"/>
      <c r="U2142" s="109" t="str">
        <f t="shared" si="33"/>
        <v>41848: Small robbed a gas station, on his way out an officer shot Small after he pointed a gun at him. http://www.wmbfnews.com/story/26135343/officer-involved-shooting-at-florence-gas-station</v>
      </c>
      <c r="V2142" s="109"/>
      <c r="W2142" s="109">
        <v>3164.1</v>
      </c>
      <c r="X2142" s="109"/>
      <c r="Y2142" s="109"/>
      <c r="Z2142" s="109"/>
      <c r="AA2142" s="109"/>
      <c r="AB2142" s="109"/>
      <c r="AC2142" s="113"/>
      <c r="AD2142" s="29"/>
      <c r="AE2142" s="29"/>
      <c r="AF2142" s="29"/>
      <c r="AG2142" s="65"/>
    </row>
    <row r="2143" spans="1:33" ht="12">
      <c r="A2143" s="30">
        <v>41957</v>
      </c>
      <c r="B2143" s="109" t="s">
        <v>13810</v>
      </c>
      <c r="C2143" s="121">
        <v>57</v>
      </c>
      <c r="D2143" s="109" t="s">
        <v>23</v>
      </c>
      <c r="E2143" s="109" t="s">
        <v>82</v>
      </c>
      <c r="F2143" s="109"/>
      <c r="G2143" s="42">
        <v>41847</v>
      </c>
      <c r="H2143" s="109" t="s">
        <v>13811</v>
      </c>
      <c r="I2143" s="109" t="s">
        <v>539</v>
      </c>
      <c r="J2143" s="109" t="s">
        <v>85</v>
      </c>
      <c r="K2143" s="98" t="s">
        <v>13812</v>
      </c>
      <c r="L2143" s="109" t="s">
        <v>539</v>
      </c>
      <c r="M2143" s="109" t="s">
        <v>540</v>
      </c>
      <c r="N2143" s="109" t="s">
        <v>314</v>
      </c>
      <c r="O2143" s="109" t="s">
        <v>13813</v>
      </c>
      <c r="P2143" s="109" t="s">
        <v>760</v>
      </c>
      <c r="Q2143" s="109" t="s">
        <v>13814</v>
      </c>
      <c r="R2143" s="109" t="s">
        <v>36</v>
      </c>
      <c r="S2143" s="122" t="s">
        <v>769</v>
      </c>
      <c r="T2143" s="31"/>
      <c r="U2143" s="109" t="str">
        <f t="shared" si="33"/>
        <v>41847: Burkons was lying naked in the street (looking for a reportedly naked man) when the officers accidentally ran him over - killing him. http://stage.sfvmedia.com/sfv/naked-man-fatally-run-police/</v>
      </c>
      <c r="V2143" s="109"/>
      <c r="W2143" s="109">
        <v>3165.1</v>
      </c>
      <c r="X2143" s="109"/>
      <c r="Y2143" s="109"/>
      <c r="Z2143" s="109"/>
      <c r="AA2143" s="109"/>
      <c r="AB2143" s="109"/>
      <c r="AC2143" s="113"/>
      <c r="AD2143" s="29"/>
      <c r="AE2143" s="29"/>
      <c r="AF2143" s="29"/>
      <c r="AG2143" s="65"/>
    </row>
    <row r="2144" spans="1:33" ht="12">
      <c r="A2144" s="30">
        <v>41957</v>
      </c>
      <c r="B2144" s="109" t="s">
        <v>13815</v>
      </c>
      <c r="C2144" s="121">
        <v>29</v>
      </c>
      <c r="D2144" s="109" t="s">
        <v>23</v>
      </c>
      <c r="E2144" s="109" t="s">
        <v>82</v>
      </c>
      <c r="F2144" s="109"/>
      <c r="G2144" s="42">
        <v>40936</v>
      </c>
      <c r="H2144" s="109" t="s">
        <v>13816</v>
      </c>
      <c r="I2144" s="109" t="s">
        <v>4858</v>
      </c>
      <c r="J2144" s="109" t="s">
        <v>328</v>
      </c>
      <c r="K2144" s="98" t="s">
        <v>13817</v>
      </c>
      <c r="L2144" s="109" t="s">
        <v>106</v>
      </c>
      <c r="M2144" s="109" t="s">
        <v>4860</v>
      </c>
      <c r="N2144" s="109" t="s">
        <v>32</v>
      </c>
      <c r="O2144" s="109" t="s">
        <v>13818</v>
      </c>
      <c r="P2144" s="109" t="s">
        <v>58</v>
      </c>
      <c r="Q2144" s="109" t="s">
        <v>13819</v>
      </c>
      <c r="R2144" s="109" t="s">
        <v>80</v>
      </c>
      <c r="S2144" s="122" t="s">
        <v>5119</v>
      </c>
      <c r="T2144" s="31"/>
      <c r="U2144" s="109" t="str">
        <f t="shared" si="33"/>
        <v>40936: Johnson as a rear-seat passenger refused to put his hands above his head in a traffic stop, and a local officer fatally shot him twice in the chest. The officer anticipated that Johnson might have been reaching for a weapon, and indeed a loaded and stolen handgun was found within reach. http://www.wifr.com/news/headlines/Officer_Involved_Shooting_Overnight_in_Rockford_138254804.html</v>
      </c>
      <c r="V2144" s="109"/>
      <c r="W2144" s="109">
        <v>3166.1</v>
      </c>
      <c r="X2144" s="109"/>
      <c r="Y2144" s="109"/>
      <c r="Z2144" s="109"/>
      <c r="AA2144" s="109"/>
      <c r="AB2144" s="109"/>
      <c r="AC2144" s="113"/>
      <c r="AD2144" s="29"/>
      <c r="AE2144" s="29"/>
      <c r="AF2144" s="29"/>
      <c r="AG2144" s="65"/>
    </row>
    <row r="2145" spans="1:33" ht="12">
      <c r="A2145" s="30">
        <v>41957</v>
      </c>
      <c r="B2145" s="109" t="s">
        <v>13820</v>
      </c>
      <c r="C2145" s="121">
        <v>16</v>
      </c>
      <c r="D2145" s="109" t="s">
        <v>23</v>
      </c>
      <c r="E2145" s="109" t="s">
        <v>24</v>
      </c>
      <c r="F2145" s="109"/>
      <c r="G2145" s="42">
        <v>39913</v>
      </c>
      <c r="H2145" s="109" t="s">
        <v>13821</v>
      </c>
      <c r="I2145" s="109" t="s">
        <v>4941</v>
      </c>
      <c r="J2145" s="109" t="s">
        <v>1103</v>
      </c>
      <c r="K2145" s="98" t="s">
        <v>4942</v>
      </c>
      <c r="L2145" s="109" t="s">
        <v>4943</v>
      </c>
      <c r="M2145" s="109" t="s">
        <v>13822</v>
      </c>
      <c r="N2145" s="109" t="s">
        <v>262</v>
      </c>
      <c r="O2145" s="109" t="s">
        <v>13823</v>
      </c>
      <c r="P2145" s="109" t="s">
        <v>760</v>
      </c>
      <c r="Q2145" s="109" t="s">
        <v>13824</v>
      </c>
      <c r="R2145" s="109" t="s">
        <v>80</v>
      </c>
      <c r="S2145" s="122" t="s">
        <v>5119</v>
      </c>
      <c r="T2145" s="31"/>
      <c r="U2145" s="109" t="str">
        <f t="shared" si="33"/>
        <v>39913: Unarmed and apparently blameless teen Mitchell, physically slight, bolted from police at a traffic stop. Police chased for two blocks into an abandoned house and shot him just once with the Taser to get him to comply. It killed him. As part of their settlement with the family the Warren police agreed to suspend their use of Tasers. http://www.cnn.com/2009/CRIME/05/28/michigan.taser.death/</v>
      </c>
      <c r="V2145" s="109"/>
      <c r="W2145" s="109">
        <v>3167.1</v>
      </c>
      <c r="X2145" s="109"/>
      <c r="Y2145" s="109"/>
      <c r="Z2145" s="109"/>
      <c r="AA2145" s="109"/>
      <c r="AB2145" s="109"/>
      <c r="AC2145" s="113"/>
      <c r="AD2145" s="29"/>
      <c r="AE2145" s="29"/>
      <c r="AF2145" s="29"/>
      <c r="AG2145" s="65"/>
    </row>
    <row r="2146" spans="1:33" ht="12">
      <c r="A2146" s="30">
        <v>41957</v>
      </c>
      <c r="B2146" s="109" t="s">
        <v>13825</v>
      </c>
      <c r="C2146" s="121">
        <v>37</v>
      </c>
      <c r="D2146" s="109" t="s">
        <v>23</v>
      </c>
      <c r="E2146" s="109" t="s">
        <v>82</v>
      </c>
      <c r="F2146" s="109"/>
      <c r="G2146" s="42">
        <v>41846</v>
      </c>
      <c r="H2146" s="109" t="s">
        <v>13826</v>
      </c>
      <c r="I2146" s="109" t="s">
        <v>13827</v>
      </c>
      <c r="J2146" s="109" t="s">
        <v>94</v>
      </c>
      <c r="K2146" s="98" t="s">
        <v>13828</v>
      </c>
      <c r="L2146" s="109" t="s">
        <v>13829</v>
      </c>
      <c r="M2146" s="109" t="s">
        <v>13830</v>
      </c>
      <c r="N2146" s="109" t="s">
        <v>32</v>
      </c>
      <c r="O2146" s="109" t="s">
        <v>13831</v>
      </c>
      <c r="P2146" s="109" t="s">
        <v>760</v>
      </c>
      <c r="Q2146" s="109" t="s">
        <v>13832</v>
      </c>
      <c r="R2146" s="109" t="s">
        <v>36</v>
      </c>
      <c r="S2146" s="122" t="s">
        <v>769</v>
      </c>
      <c r="T2146" s="31"/>
      <c r="U2146" s="109" t="str">
        <f t="shared" si="33"/>
        <v>41846: Henderson was arguing with someone at a restaurant. When police arrived he was waving a gun around. police feared for their lives, Henderson was shot and killed. http://www.wsaz.com/home/headlines/Suspect-Shot-and-Killed-by-Huntington-Police-268698962.html</v>
      </c>
      <c r="V2146" s="109"/>
      <c r="W2146" s="109">
        <v>3168.1</v>
      </c>
      <c r="X2146" s="109"/>
      <c r="Y2146" s="109"/>
      <c r="Z2146" s="109"/>
      <c r="AA2146" s="109"/>
      <c r="AB2146" s="109"/>
      <c r="AC2146" s="113"/>
      <c r="AD2146" s="29"/>
      <c r="AE2146" s="29"/>
      <c r="AF2146" s="29"/>
      <c r="AG2146" s="65"/>
    </row>
    <row r="2147" spans="1:33" ht="12">
      <c r="A2147" s="30">
        <v>41957</v>
      </c>
      <c r="B2147" s="109" t="s">
        <v>13833</v>
      </c>
      <c r="C2147" s="121">
        <v>45</v>
      </c>
      <c r="D2147" s="109" t="s">
        <v>23</v>
      </c>
      <c r="E2147" s="109" t="s">
        <v>40</v>
      </c>
      <c r="F2147" s="109" t="s">
        <v>13834</v>
      </c>
      <c r="G2147" s="42">
        <v>41847</v>
      </c>
      <c r="H2147" s="109" t="s">
        <v>13835</v>
      </c>
      <c r="I2147" s="109" t="s">
        <v>8376</v>
      </c>
      <c r="J2147" s="109" t="s">
        <v>1128</v>
      </c>
      <c r="K2147" s="98" t="s">
        <v>13836</v>
      </c>
      <c r="L2147" s="109" t="s">
        <v>8378</v>
      </c>
      <c r="M2147" s="109" t="s">
        <v>8379</v>
      </c>
      <c r="N2147" s="109" t="s">
        <v>32</v>
      </c>
      <c r="O2147" s="109" t="s">
        <v>13837</v>
      </c>
      <c r="P2147" s="109" t="s">
        <v>760</v>
      </c>
      <c r="Q2147" s="109" t="s">
        <v>13838</v>
      </c>
      <c r="R2147" s="109" t="s">
        <v>80</v>
      </c>
      <c r="S2147" s="122" t="s">
        <v>769</v>
      </c>
      <c r="T2147" s="31"/>
      <c r="U2147" s="109" t="str">
        <f t="shared" si="33"/>
        <v>41847: Carden had a flat tire when an officer stopped. Shortly after Carden attacked the officer, yelling he wouldn't go back to prison. The officer pulled out his weapon and shot and killed Carden. http://www.knoxnews.com/news/local-news/parolee-killed-in-fight-with-officer-had-a-syringe-narcotic-on-him_07147175</v>
      </c>
      <c r="V2147" s="109"/>
      <c r="W2147" s="109">
        <v>3169.1</v>
      </c>
      <c r="X2147" s="109"/>
      <c r="Y2147" s="109"/>
      <c r="Z2147" s="109"/>
      <c r="AA2147" s="109"/>
      <c r="AB2147" s="109"/>
      <c r="AC2147" s="113"/>
      <c r="AD2147" s="29"/>
      <c r="AE2147" s="29"/>
      <c r="AF2147" s="29"/>
      <c r="AG2147" s="65"/>
    </row>
    <row r="2148" spans="1:33" ht="12">
      <c r="A2148" s="30">
        <v>41957</v>
      </c>
      <c r="B2148" s="109" t="s">
        <v>13839</v>
      </c>
      <c r="C2148" s="121">
        <v>34</v>
      </c>
      <c r="D2148" s="109" t="s">
        <v>23</v>
      </c>
      <c r="E2148" s="109" t="s">
        <v>120</v>
      </c>
      <c r="F2148" s="109"/>
      <c r="G2148" s="42">
        <v>40685</v>
      </c>
      <c r="H2148" s="109"/>
      <c r="I2148" s="109" t="s">
        <v>13840</v>
      </c>
      <c r="J2148" s="109" t="s">
        <v>1694</v>
      </c>
      <c r="K2148" s="98" t="s">
        <v>13841</v>
      </c>
      <c r="L2148" s="109" t="s">
        <v>13842</v>
      </c>
      <c r="M2148" s="109" t="s">
        <v>13843</v>
      </c>
      <c r="N2148" s="109" t="s">
        <v>32</v>
      </c>
      <c r="O2148" s="109" t="s">
        <v>13844</v>
      </c>
      <c r="P2148" s="109" t="s">
        <v>760</v>
      </c>
      <c r="Q2148" s="109" t="s">
        <v>13845</v>
      </c>
      <c r="R2148" s="109" t="s">
        <v>80</v>
      </c>
      <c r="S2148" s="122" t="s">
        <v>5119</v>
      </c>
      <c r="T2148" s="31"/>
      <c r="U2148" s="109" t="str">
        <f t="shared" si="33"/>
        <v>40685: Witnesses differ on whether or not Posey had given up carrying his hatchet while running away from the reservation officer around dawn on a Sunday morning, but most say he had his hands raised, and all say he was shirtless. He was fatally shot once in the stomach while standing in a vacant lot, as a conclusion to years of low-level conflict with the local police. http://www.navajotimes.com/news/2011/0611/060911ute.php</v>
      </c>
      <c r="V2148" s="109"/>
      <c r="W2148" s="109">
        <v>3170.1</v>
      </c>
      <c r="X2148" s="109"/>
      <c r="Y2148" s="109"/>
      <c r="Z2148" s="109"/>
      <c r="AA2148" s="109"/>
      <c r="AB2148" s="109"/>
      <c r="AC2148" s="113"/>
      <c r="AD2148" s="29"/>
      <c r="AE2148" s="29"/>
      <c r="AF2148" s="29"/>
      <c r="AG2148" s="65"/>
    </row>
    <row r="2149" spans="1:33" ht="12">
      <c r="A2149" s="30">
        <v>41957</v>
      </c>
      <c r="B2149" s="109" t="s">
        <v>13846</v>
      </c>
      <c r="C2149" s="121">
        <v>27</v>
      </c>
      <c r="D2149" s="109" t="s">
        <v>23</v>
      </c>
      <c r="E2149" s="109" t="s">
        <v>40</v>
      </c>
      <c r="F2149" s="109"/>
      <c r="G2149" s="42">
        <v>37397</v>
      </c>
      <c r="H2149" s="109" t="s">
        <v>13847</v>
      </c>
      <c r="I2149" s="109" t="s">
        <v>13848</v>
      </c>
      <c r="J2149" s="109" t="s">
        <v>85</v>
      </c>
      <c r="K2149" s="98" t="s">
        <v>13849</v>
      </c>
      <c r="L2149" s="109" t="s">
        <v>13850</v>
      </c>
      <c r="M2149" s="109" t="s">
        <v>13851</v>
      </c>
      <c r="N2149" s="109" t="s">
        <v>32</v>
      </c>
      <c r="O2149" s="109" t="s">
        <v>13852</v>
      </c>
      <c r="P2149" s="109" t="s">
        <v>3069</v>
      </c>
      <c r="Q2149" s="109" t="s">
        <v>13853</v>
      </c>
      <c r="R2149" s="109" t="s">
        <v>100</v>
      </c>
      <c r="S2149" s="122" t="s">
        <v>13854</v>
      </c>
      <c r="T2149" s="31"/>
      <c r="U2149" s="109" t="str">
        <f t="shared" si="33"/>
        <v>37397: Steven was shot twice in the chest and a final, third shot to his head at closer range. Two articles in the Sacramento News and Review: 9/12/02 &amp; 10/10/02 with official docs http://www.newsreview.com/sacramento/is-this-a-lethal-weapon/content?oid=13077</v>
      </c>
      <c r="V2149" s="109"/>
      <c r="W2149" s="109">
        <v>3171.1</v>
      </c>
      <c r="X2149" s="109"/>
      <c r="Y2149" s="109"/>
      <c r="Z2149" s="109"/>
      <c r="AA2149" s="109"/>
      <c r="AB2149" s="109"/>
      <c r="AC2149" s="113"/>
      <c r="AD2149" s="29"/>
      <c r="AE2149" s="29"/>
      <c r="AF2149" s="29"/>
      <c r="AG2149" s="65"/>
    </row>
    <row r="2150" spans="1:33" ht="12">
      <c r="A2150" s="30">
        <v>41957</v>
      </c>
      <c r="B2150" s="109" t="s">
        <v>13855</v>
      </c>
      <c r="C2150" s="121">
        <v>80</v>
      </c>
      <c r="D2150" s="109" t="s">
        <v>23</v>
      </c>
      <c r="E2150" s="109" t="s">
        <v>82</v>
      </c>
      <c r="F2150" s="109"/>
      <c r="G2150" s="42">
        <v>39371</v>
      </c>
      <c r="H2150" s="109" t="s">
        <v>13856</v>
      </c>
      <c r="I2150" s="109" t="s">
        <v>4858</v>
      </c>
      <c r="J2150" s="109" t="s">
        <v>328</v>
      </c>
      <c r="K2150" s="98" t="s">
        <v>13857</v>
      </c>
      <c r="L2150" s="109" t="s">
        <v>106</v>
      </c>
      <c r="M2150" s="109" t="s">
        <v>4860</v>
      </c>
      <c r="N2150" s="109" t="s">
        <v>32</v>
      </c>
      <c r="O2150" s="109" t="s">
        <v>13858</v>
      </c>
      <c r="P2150" s="109" t="s">
        <v>58</v>
      </c>
      <c r="Q2150" s="109" t="s">
        <v>13859</v>
      </c>
      <c r="R2150" s="109" t="s">
        <v>80</v>
      </c>
      <c r="S2150" s="122" t="s">
        <v>5119</v>
      </c>
      <c r="T2150" s="31"/>
      <c r="U2150" s="109" t="str">
        <f t="shared" si="33"/>
        <v>39371: Police busted up an organized gambling operation, the "Soccer Club", being secretly held at an unassuming motorcycle shop. During the chaotic raid multiple people fled and Fitzgerald, who owned the buildings and who had been arrested in similar raids, levelled a rifle at raiding officers. He was shot dead. http://www.rrstar.com/x1302704978?template=printart</v>
      </c>
      <c r="V2150" s="109"/>
      <c r="W2150" s="109">
        <v>3172.1</v>
      </c>
      <c r="X2150" s="109"/>
      <c r="Y2150" s="109"/>
      <c r="Z2150" s="109"/>
      <c r="AA2150" s="109"/>
      <c r="AB2150" s="109"/>
      <c r="AC2150" s="113"/>
      <c r="AD2150" s="29"/>
      <c r="AE2150" s="29"/>
      <c r="AF2150" s="29"/>
      <c r="AG2150" s="65"/>
    </row>
    <row r="2151" spans="1:33" ht="12">
      <c r="A2151" s="30">
        <v>41958</v>
      </c>
      <c r="B2151" s="109" t="s">
        <v>13860</v>
      </c>
      <c r="C2151" s="121">
        <v>40</v>
      </c>
      <c r="D2151" s="109" t="s">
        <v>23</v>
      </c>
      <c r="E2151" s="109" t="s">
        <v>82</v>
      </c>
      <c r="F2151" s="109"/>
      <c r="G2151" s="42">
        <v>37163</v>
      </c>
      <c r="H2151" s="109" t="s">
        <v>13861</v>
      </c>
      <c r="I2151" s="109" t="s">
        <v>13862</v>
      </c>
      <c r="J2151" s="109" t="s">
        <v>143</v>
      </c>
      <c r="K2151" s="98" t="s">
        <v>13863</v>
      </c>
      <c r="L2151" s="109" t="s">
        <v>13864</v>
      </c>
      <c r="M2151" s="109" t="s">
        <v>13865</v>
      </c>
      <c r="N2151" s="109" t="s">
        <v>32</v>
      </c>
      <c r="O2151" s="109" t="s">
        <v>13866</v>
      </c>
      <c r="P2151" s="109" t="s">
        <v>58</v>
      </c>
      <c r="Q2151" s="109" t="s">
        <v>13867</v>
      </c>
      <c r="R2151" s="109" t="s">
        <v>100</v>
      </c>
      <c r="S2151" s="122" t="s">
        <v>5119</v>
      </c>
      <c r="T2151" s="31"/>
      <c r="U2151" s="109" t="str">
        <f t="shared" si="33"/>
        <v>37163: Friends described Haasz as basically peaceful although plagued by mental and substance abuse problems. Four local officers approached him in an Allentown parking lot, mid-morning, as he had a knife stuck in his own sternum. Pepper-spraying him only enraged him, and the four officers shot him eleven times, fatally. http://articles.mcall.com/2001-12-05/news/3379493_1_police-sergeant-knife-pepper-spray</v>
      </c>
      <c r="V2151" s="109"/>
      <c r="W2151" s="109">
        <v>3173.1</v>
      </c>
      <c r="X2151" s="109"/>
      <c r="Y2151" s="109"/>
      <c r="Z2151" s="109"/>
      <c r="AA2151" s="109"/>
      <c r="AB2151" s="109"/>
      <c r="AC2151" s="113"/>
      <c r="AD2151" s="29"/>
      <c r="AE2151" s="29"/>
      <c r="AF2151" s="29"/>
      <c r="AG2151" s="65"/>
    </row>
    <row r="2152" spans="1:33" ht="12">
      <c r="A2152" s="30">
        <v>41958</v>
      </c>
      <c r="B2152" s="109" t="s">
        <v>13868</v>
      </c>
      <c r="C2152" s="121">
        <v>49</v>
      </c>
      <c r="D2152" s="109" t="s">
        <v>23</v>
      </c>
      <c r="E2152" s="109" t="s">
        <v>82</v>
      </c>
      <c r="F2152" s="109"/>
      <c r="G2152" s="42">
        <v>37252</v>
      </c>
      <c r="H2152" s="109" t="s">
        <v>13869</v>
      </c>
      <c r="I2152" s="109" t="s">
        <v>13862</v>
      </c>
      <c r="J2152" s="109" t="s">
        <v>143</v>
      </c>
      <c r="K2152" s="98" t="s">
        <v>13870</v>
      </c>
      <c r="L2152" s="109" t="s">
        <v>13864</v>
      </c>
      <c r="M2152" s="109" t="s">
        <v>13865</v>
      </c>
      <c r="N2152" s="109" t="s">
        <v>1818</v>
      </c>
      <c r="O2152" s="109" t="s">
        <v>13871</v>
      </c>
      <c r="P2152" s="109" t="s">
        <v>58</v>
      </c>
      <c r="Q2152" s="109" t="s">
        <v>13872</v>
      </c>
      <c r="R2152" s="109" t="s">
        <v>100</v>
      </c>
      <c r="S2152" s="122" t="s">
        <v>5119</v>
      </c>
      <c r="T2152" s="31"/>
      <c r="U2152" s="109" t="str">
        <f t="shared" si="33"/>
        <v>37252: Living in a group home with three other people, Scully's roommates called police when he began acting strangely. Two officers arrived shortly before midnight with a crisis intervention worker. Unarmed but resistant, Scully was having some kind of mental crisis during this detention. After being pepper-sprayed and cuffed he stopped breathing. The police absolved themselves of any responsibility and the DA was quoted, "There really wasn't any explanation in terms of cause of death." http://articles.mcall.com/2002-01-31/news/3396817_1_police-officers-two-officers-mentally-ill-man</v>
      </c>
      <c r="V2152" s="109"/>
      <c r="W2152" s="109">
        <v>3174.1</v>
      </c>
      <c r="X2152" s="109"/>
      <c r="Y2152" s="109"/>
      <c r="Z2152" s="109"/>
      <c r="AA2152" s="109"/>
      <c r="AB2152" s="109"/>
      <c r="AC2152" s="113"/>
      <c r="AD2152" s="29"/>
      <c r="AE2152" s="29"/>
      <c r="AF2152" s="29"/>
      <c r="AG2152" s="65"/>
    </row>
    <row r="2153" spans="1:33" ht="12">
      <c r="A2153" s="30">
        <v>41958</v>
      </c>
      <c r="B2153" s="109" t="s">
        <v>13873</v>
      </c>
      <c r="C2153" s="121">
        <v>46</v>
      </c>
      <c r="D2153" s="109" t="s">
        <v>23</v>
      </c>
      <c r="E2153" s="109" t="s">
        <v>82</v>
      </c>
      <c r="F2153" s="109"/>
      <c r="G2153" s="42">
        <v>38922</v>
      </c>
      <c r="H2153" s="109" t="s">
        <v>13874</v>
      </c>
      <c r="I2153" s="109" t="s">
        <v>13875</v>
      </c>
      <c r="J2153" s="109" t="s">
        <v>143</v>
      </c>
      <c r="K2153" s="98" t="s">
        <v>13876</v>
      </c>
      <c r="L2153" s="109" t="s">
        <v>13877</v>
      </c>
      <c r="M2153" s="109" t="s">
        <v>13878</v>
      </c>
      <c r="N2153" s="109" t="s">
        <v>32</v>
      </c>
      <c r="O2153" s="109" t="s">
        <v>13879</v>
      </c>
      <c r="P2153" s="109" t="s">
        <v>58</v>
      </c>
      <c r="Q2153" s="109" t="s">
        <v>13880</v>
      </c>
      <c r="R2153" s="109" t="s">
        <v>100</v>
      </c>
      <c r="S2153" s="122" t="s">
        <v>5119</v>
      </c>
      <c r="T2153" s="31"/>
      <c r="U2153" s="109" t="str">
        <f t="shared" si="33"/>
        <v>38922: Local police responded to reports of a man threatening children with a baseball bat. Rutter, said to be both alcoholic and bipolar, was the man shouting obscenities at neighbors and wielding the bat. When officers arrived Rutter swung the bat near their heads, was shot with pepper spray and bean-bag rounds, and supposedly taunted the police "Put real bullets in it." He was fatally shot in the chest shortly after. http://articles.mcall.com/2006-08-24/news/3683425_1_pepper-spray-baseball-bat-beanbag-rounds</v>
      </c>
      <c r="V2153" s="109"/>
      <c r="W2153" s="109">
        <v>3175.1</v>
      </c>
      <c r="X2153" s="109"/>
      <c r="Y2153" s="109"/>
      <c r="Z2153" s="109"/>
      <c r="AA2153" s="109"/>
      <c r="AB2153" s="109"/>
      <c r="AC2153" s="113"/>
      <c r="AD2153" s="29"/>
      <c r="AE2153" s="29"/>
      <c r="AF2153" s="29"/>
      <c r="AG2153" s="65"/>
    </row>
    <row r="2154" spans="1:33" ht="12">
      <c r="A2154" s="30">
        <v>41958</v>
      </c>
      <c r="B2154" s="109" t="s">
        <v>13881</v>
      </c>
      <c r="C2154" s="121">
        <v>32</v>
      </c>
      <c r="D2154" s="109" t="s">
        <v>23</v>
      </c>
      <c r="E2154" s="109" t="s">
        <v>40</v>
      </c>
      <c r="F2154" s="109"/>
      <c r="G2154" s="42">
        <v>39502</v>
      </c>
      <c r="H2154" s="109" t="s">
        <v>13882</v>
      </c>
      <c r="I2154" s="109" t="s">
        <v>13883</v>
      </c>
      <c r="J2154" s="109" t="s">
        <v>166</v>
      </c>
      <c r="K2154" s="98" t="s">
        <v>13884</v>
      </c>
      <c r="L2154" s="109" t="s">
        <v>10218</v>
      </c>
      <c r="M2154" s="109" t="s">
        <v>13885</v>
      </c>
      <c r="N2154" s="109" t="s">
        <v>32</v>
      </c>
      <c r="O2154" s="109" t="s">
        <v>13886</v>
      </c>
      <c r="P2154" s="109" t="s">
        <v>58</v>
      </c>
      <c r="Q2154" s="109" t="s">
        <v>13887</v>
      </c>
      <c r="R2154" s="109" t="s">
        <v>100</v>
      </c>
      <c r="S2154" s="122" t="s">
        <v>10326</v>
      </c>
      <c r="T2154" s="31"/>
      <c r="U2154" s="109" t="str">
        <f t="shared" si="33"/>
        <v>39502: Two Flowood Police officers are on administrative leave with pay following a deadly confrontation with a mentally-ill man Sunday night. Officials with the Mississippi Bureau of Investigation are looking into the officers' response. Several people at the Woods of Flowood apartment complex called police when they say Derek Johnson, 32, was running around the complex screaming. When police got there, they say Johnson was naked and had some type of knife or box cutter in his hand. They say Johnson lunged at them, and one of the officers fired. http://www.wjtv.com/story/21283657/flowood-police-kill-mentally-ill-man</v>
      </c>
      <c r="V2154" s="109"/>
      <c r="W2154" s="109">
        <v>3176.1</v>
      </c>
      <c r="X2154" s="109"/>
      <c r="Y2154" s="109"/>
      <c r="Z2154" s="109"/>
      <c r="AA2154" s="109"/>
      <c r="AB2154" s="109"/>
      <c r="AC2154" s="113"/>
      <c r="AD2154" s="29"/>
      <c r="AE2154" s="29"/>
      <c r="AF2154" s="29"/>
      <c r="AG2154" s="65"/>
    </row>
    <row r="2155" spans="1:33" ht="12">
      <c r="A2155" s="30">
        <v>41958</v>
      </c>
      <c r="B2155" s="109" t="s">
        <v>13888</v>
      </c>
      <c r="C2155" s="121">
        <v>19</v>
      </c>
      <c r="D2155" s="109" t="s">
        <v>23</v>
      </c>
      <c r="E2155" s="109" t="s">
        <v>82</v>
      </c>
      <c r="F2155" s="109"/>
      <c r="G2155" s="42">
        <v>39050</v>
      </c>
      <c r="H2155" s="109" t="s">
        <v>13889</v>
      </c>
      <c r="I2155" s="109" t="s">
        <v>13890</v>
      </c>
      <c r="J2155" s="109" t="s">
        <v>143</v>
      </c>
      <c r="K2155" s="98" t="s">
        <v>13891</v>
      </c>
      <c r="L2155" s="109" t="s">
        <v>11902</v>
      </c>
      <c r="M2155" s="109" t="s">
        <v>13892</v>
      </c>
      <c r="N2155" s="109" t="s">
        <v>32</v>
      </c>
      <c r="O2155" s="109" t="s">
        <v>13893</v>
      </c>
      <c r="P2155" s="109" t="s">
        <v>58</v>
      </c>
      <c r="Q2155" s="109" t="s">
        <v>13894</v>
      </c>
      <c r="R2155" s="109" t="s">
        <v>80</v>
      </c>
      <c r="S2155" s="122" t="s">
        <v>5119</v>
      </c>
      <c r="T2155" s="31"/>
      <c r="U2155" s="109" t="str">
        <f t="shared" si="33"/>
        <v>39050: Local police received an anonymous tip that Deeb, wanted as a suspect in the shooting of a 9-year-old the previous month, was in the area. Deeb began a firefight with officers immediately on their arrival, wounding two of them. He died with 27 bullet wounds in his body. http://archives.timesleader.com/2006_03/2006_12_06_Coroner__Deeb_shot_27_times_-tlnews.html</v>
      </c>
      <c r="V2155" s="109"/>
      <c r="W2155" s="109">
        <v>3177.1</v>
      </c>
      <c r="X2155" s="109"/>
      <c r="Y2155" s="109"/>
      <c r="Z2155" s="109"/>
      <c r="AA2155" s="109"/>
      <c r="AB2155" s="109"/>
      <c r="AC2155" s="113"/>
      <c r="AD2155" s="29"/>
      <c r="AE2155" s="29"/>
      <c r="AF2155" s="29"/>
      <c r="AG2155" s="65"/>
    </row>
    <row r="2156" spans="1:33" ht="12">
      <c r="A2156" s="30">
        <v>41958</v>
      </c>
      <c r="B2156" s="109" t="s">
        <v>13895</v>
      </c>
      <c r="C2156" s="121">
        <v>22</v>
      </c>
      <c r="D2156" s="109" t="s">
        <v>23</v>
      </c>
      <c r="E2156" s="109" t="s">
        <v>40</v>
      </c>
      <c r="F2156" s="109"/>
      <c r="G2156" s="42">
        <v>37661</v>
      </c>
      <c r="H2156" s="109" t="s">
        <v>13896</v>
      </c>
      <c r="I2156" s="109" t="s">
        <v>13897</v>
      </c>
      <c r="J2156" s="109" t="s">
        <v>85</v>
      </c>
      <c r="K2156" s="98" t="s">
        <v>13898</v>
      </c>
      <c r="L2156" s="109" t="s">
        <v>775</v>
      </c>
      <c r="M2156" s="109" t="s">
        <v>8948</v>
      </c>
      <c r="N2156" s="109" t="s">
        <v>32</v>
      </c>
      <c r="O2156" s="109" t="s">
        <v>13899</v>
      </c>
      <c r="P2156" s="109" t="s">
        <v>58</v>
      </c>
      <c r="Q2156" s="109" t="s">
        <v>13900</v>
      </c>
      <c r="R2156" s="109" t="s">
        <v>80</v>
      </c>
      <c r="S2156" s="122" t="s">
        <v>13901</v>
      </c>
      <c r="T2156" s="31"/>
      <c r="U2156" s="109" t="str">
        <f t="shared" si="33"/>
        <v>37661: Unarmed, badly injured from a prior assault. Deputy claimed he heard a warning "subject has a gun," which was refuted by 7 witnesses at federal trial. Defendant deputy found not guilty. Appeal denied, SCOTUS denied writ of certiorari. http://www.bakersfieldcalifornian.com/columnists/robert-price/x652102062/Family-seeks-answers-in-sons-death</v>
      </c>
      <c r="V2156" s="109"/>
      <c r="W2156" s="109">
        <v>3178.1</v>
      </c>
      <c r="X2156" s="109"/>
      <c r="Y2156" s="109"/>
      <c r="Z2156" s="109"/>
      <c r="AA2156" s="109"/>
      <c r="AB2156" s="109"/>
      <c r="AC2156" s="113"/>
      <c r="AD2156" s="29"/>
      <c r="AE2156" s="29"/>
      <c r="AF2156" s="29"/>
      <c r="AG2156" s="65"/>
    </row>
    <row r="2157" spans="1:33" ht="12">
      <c r="A2157" s="30">
        <v>41958</v>
      </c>
      <c r="B2157" s="109" t="s">
        <v>13902</v>
      </c>
      <c r="C2157" s="121">
        <v>52</v>
      </c>
      <c r="D2157" s="109" t="s">
        <v>23</v>
      </c>
      <c r="E2157" s="109" t="s">
        <v>82</v>
      </c>
      <c r="F2157" s="109"/>
      <c r="G2157" s="42">
        <v>38523</v>
      </c>
      <c r="H2157" s="109" t="s">
        <v>13903</v>
      </c>
      <c r="I2157" s="109" t="s">
        <v>123</v>
      </c>
      <c r="J2157" s="109" t="s">
        <v>124</v>
      </c>
      <c r="K2157" s="98" t="s">
        <v>13904</v>
      </c>
      <c r="L2157" s="109" t="s">
        <v>126</v>
      </c>
      <c r="M2157" s="109" t="s">
        <v>127</v>
      </c>
      <c r="N2157" s="109" t="s">
        <v>32</v>
      </c>
      <c r="O2157" s="109" t="s">
        <v>13905</v>
      </c>
      <c r="P2157" s="109" t="s">
        <v>58</v>
      </c>
      <c r="Q2157" s="109" t="s">
        <v>13906</v>
      </c>
      <c r="R2157" s="109" t="s">
        <v>100</v>
      </c>
      <c r="S2157" s="122" t="s">
        <v>5119</v>
      </c>
      <c r="T2157" s="31"/>
      <c r="U2157" s="109" t="str">
        <f t="shared" ref="U2157:U2220" si="34">CONCATENATE(G2157, ": ", O2157, " ", Q2157)</f>
        <v>38523: For the previous 15 years Manley had developed into a vexacious litigant on the topic of the unfairness of child support. Familiar to the security staff at the federal courthouse, when he showed up with improvised armament (a drilled-out inactive hand grenade, a cutting board for a bulletproof vest) they negotiated with him for 20 minutes. Finally a local officer interpreted his "furtive" movements as threatening and shot him to death. http://seattletimes.com/html/localnews/2002342816_grenade21m1.html</v>
      </c>
      <c r="V2157" s="109"/>
      <c r="W2157" s="109">
        <v>3179.1</v>
      </c>
      <c r="X2157" s="109"/>
      <c r="Y2157" s="109"/>
      <c r="Z2157" s="109"/>
      <c r="AA2157" s="109"/>
      <c r="AB2157" s="109"/>
      <c r="AC2157" s="113"/>
      <c r="AD2157" s="29"/>
      <c r="AE2157" s="29"/>
      <c r="AF2157" s="29"/>
      <c r="AG2157" s="65"/>
    </row>
    <row r="2158" spans="1:33" ht="12">
      <c r="A2158" s="30">
        <v>41958</v>
      </c>
      <c r="B2158" s="109" t="s">
        <v>13907</v>
      </c>
      <c r="C2158" s="121">
        <v>46</v>
      </c>
      <c r="D2158" s="109" t="s">
        <v>23</v>
      </c>
      <c r="E2158" s="109" t="s">
        <v>82</v>
      </c>
      <c r="F2158" s="109"/>
      <c r="G2158" s="42">
        <v>41471</v>
      </c>
      <c r="H2158" s="109" t="s">
        <v>13908</v>
      </c>
      <c r="I2158" s="109" t="s">
        <v>13909</v>
      </c>
      <c r="J2158" s="109" t="s">
        <v>1757</v>
      </c>
      <c r="K2158" s="98" t="s">
        <v>13910</v>
      </c>
      <c r="L2158" s="109" t="s">
        <v>2313</v>
      </c>
      <c r="M2158" s="109" t="s">
        <v>7099</v>
      </c>
      <c r="N2158" s="109" t="s">
        <v>32</v>
      </c>
      <c r="O2158" s="109" t="s">
        <v>13911</v>
      </c>
      <c r="P2158" s="109" t="s">
        <v>760</v>
      </c>
      <c r="Q2158" s="109" t="s">
        <v>13912</v>
      </c>
      <c r="R2158" s="109" t="s">
        <v>219</v>
      </c>
      <c r="S2158" s="122" t="s">
        <v>5119</v>
      </c>
      <c r="T2158" s="31"/>
      <c r="U2158" s="109" t="str">
        <f t="shared" si="34"/>
        <v>41471: A state trooper took Baldwin in, finding him intoxicated at a road intersection. Baldwin's bulky clothing prevented a full search. On the drive Baldwin told the trooper that he had a gun, and would kill him unless he pulled over. The trooper pulled over and in the ensuing confrontation Baldwin ended up with a single fatal bullet to the chest. http://www.floydcountytimes.com/view/full_story/1431043/article-Suspect-shot-and-killed-by-state-trooper-while-in-custody</v>
      </c>
      <c r="V2158" s="109"/>
      <c r="W2158" s="109">
        <v>3180.1</v>
      </c>
      <c r="X2158" s="109"/>
      <c r="Y2158" s="109"/>
      <c r="Z2158" s="109"/>
      <c r="AA2158" s="109"/>
      <c r="AB2158" s="109"/>
      <c r="AC2158" s="113"/>
      <c r="AD2158" s="29"/>
      <c r="AE2158" s="29"/>
      <c r="AF2158" s="29"/>
      <c r="AG2158" s="65"/>
    </row>
    <row r="2159" spans="1:33" ht="12">
      <c r="A2159" s="30">
        <v>41958</v>
      </c>
      <c r="B2159" s="109" t="s">
        <v>13913</v>
      </c>
      <c r="C2159" s="121">
        <v>27</v>
      </c>
      <c r="D2159" s="109" t="s">
        <v>23</v>
      </c>
      <c r="E2159" s="109" t="s">
        <v>40</v>
      </c>
      <c r="F2159" s="109" t="s">
        <v>13914</v>
      </c>
      <c r="G2159" s="42">
        <v>40802</v>
      </c>
      <c r="H2159" s="109" t="s">
        <v>13915</v>
      </c>
      <c r="I2159" s="109" t="s">
        <v>4933</v>
      </c>
      <c r="J2159" s="109" t="s">
        <v>1103</v>
      </c>
      <c r="K2159" s="98" t="s">
        <v>13916</v>
      </c>
      <c r="L2159" s="109" t="s">
        <v>9230</v>
      </c>
      <c r="M2159" s="109" t="s">
        <v>13917</v>
      </c>
      <c r="N2159" s="109" t="s">
        <v>262</v>
      </c>
      <c r="O2159" s="109" t="s">
        <v>13918</v>
      </c>
      <c r="P2159" s="109" t="s">
        <v>760</v>
      </c>
      <c r="Q2159" s="109" t="s">
        <v>13919</v>
      </c>
      <c r="R2159" s="109" t="s">
        <v>100</v>
      </c>
      <c r="S2159" s="122" t="s">
        <v>5119</v>
      </c>
      <c r="T2159" s="31"/>
      <c r="U2159" s="109" t="str">
        <f t="shared" si="34"/>
        <v>40802: Kokenos emerged from his own house in the late evening barefoot, banging on his neighbors' doors and windows. One of them called police, who arrested him on a home invasion charge. After being cuffed, placed in the back of the police car, and tasered two or three times, Kokenos stopped breathing. http://www.clickondetroit.com/news/Man-Dies-After-Warren-Police-Use-Taser/1786392</v>
      </c>
      <c r="V2159" s="109"/>
      <c r="W2159" s="109">
        <v>3181.1</v>
      </c>
      <c r="X2159" s="109"/>
      <c r="Y2159" s="109"/>
      <c r="Z2159" s="109"/>
      <c r="AA2159" s="109"/>
      <c r="AB2159" s="109"/>
      <c r="AC2159" s="113"/>
      <c r="AD2159" s="29"/>
      <c r="AE2159" s="29"/>
      <c r="AF2159" s="29"/>
      <c r="AG2159" s="65"/>
    </row>
    <row r="2160" spans="1:33" ht="12">
      <c r="A2160" s="30">
        <v>41958</v>
      </c>
      <c r="B2160" s="109" t="s">
        <v>13920</v>
      </c>
      <c r="C2160" s="121">
        <v>41</v>
      </c>
      <c r="D2160" s="109" t="s">
        <v>23</v>
      </c>
      <c r="E2160" s="109" t="s">
        <v>40</v>
      </c>
      <c r="F2160" s="109" t="s">
        <v>13921</v>
      </c>
      <c r="G2160" s="42">
        <v>41957</v>
      </c>
      <c r="H2160" s="109" t="s">
        <v>13922</v>
      </c>
      <c r="I2160" s="109" t="s">
        <v>13923</v>
      </c>
      <c r="J2160" s="109" t="s">
        <v>5664</v>
      </c>
      <c r="K2160" s="98" t="s">
        <v>13924</v>
      </c>
      <c r="L2160" s="109" t="s">
        <v>8722</v>
      </c>
      <c r="M2160" s="109" t="s">
        <v>8736</v>
      </c>
      <c r="N2160" s="109" t="s">
        <v>32</v>
      </c>
      <c r="O2160" s="109" t="s">
        <v>13925</v>
      </c>
      <c r="P2160" s="109" t="s">
        <v>323</v>
      </c>
      <c r="Q2160" s="109" t="s">
        <v>13926</v>
      </c>
      <c r="R2160" s="109" t="s">
        <v>80</v>
      </c>
      <c r="S2160" s="122" t="s">
        <v>13927</v>
      </c>
      <c r="T2160" s="31"/>
      <c r="U2160" s="109" t="str">
        <f t="shared" si="34"/>
        <v>41957: McNulty was a suspect in several local robberies. Police tried to pull him over and his car veered off the road. Police instructed him to exit vehicle, but suspect but car in reverse and drove toward officers. They shot him through the car's back window. http://www.philly.com/philly/news/Robbery_suspect_shot_by_Delaware_troopers_dies.html</v>
      </c>
      <c r="V2160" s="109"/>
      <c r="W2160" s="109">
        <v>3183.1</v>
      </c>
      <c r="X2160" s="109"/>
      <c r="Y2160" s="109"/>
      <c r="Z2160" s="109"/>
      <c r="AA2160" s="109"/>
      <c r="AB2160" s="109"/>
      <c r="AC2160" s="113"/>
      <c r="AD2160" s="29"/>
      <c r="AE2160" s="29"/>
      <c r="AF2160" s="29"/>
      <c r="AG2160" s="65"/>
    </row>
    <row r="2161" spans="1:33" ht="12">
      <c r="A2161" s="30">
        <v>41960</v>
      </c>
      <c r="B2161" s="109" t="s">
        <v>13928</v>
      </c>
      <c r="C2161" s="121">
        <v>34</v>
      </c>
      <c r="D2161" s="109" t="s">
        <v>23</v>
      </c>
      <c r="E2161" s="109" t="s">
        <v>173</v>
      </c>
      <c r="F2161" s="109" t="s">
        <v>13929</v>
      </c>
      <c r="G2161" s="42">
        <v>41533</v>
      </c>
      <c r="H2161" s="109" t="s">
        <v>13930</v>
      </c>
      <c r="I2161" s="109" t="s">
        <v>774</v>
      </c>
      <c r="J2161" s="109" t="s">
        <v>85</v>
      </c>
      <c r="K2161" s="98" t="s">
        <v>13931</v>
      </c>
      <c r="L2161" s="109" t="s">
        <v>775</v>
      </c>
      <c r="M2161" s="109" t="s">
        <v>5382</v>
      </c>
      <c r="N2161" s="109" t="s">
        <v>32</v>
      </c>
      <c r="O2161" s="109" t="s">
        <v>13932</v>
      </c>
      <c r="P2161" s="109" t="s">
        <v>58</v>
      </c>
      <c r="Q2161" s="109" t="s">
        <v>13933</v>
      </c>
      <c r="R2161" s="109" t="s">
        <v>80</v>
      </c>
      <c r="S2161" s="122" t="s">
        <v>13934</v>
      </c>
      <c r="T2161" s="31"/>
      <c r="U2161" s="109" t="str">
        <f t="shared" si="34"/>
        <v>41533: 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 http://www.bakersfieldcalifornian.com/local/x196570287/Shooting-leaves-2-dead-2-officers-injured-in-hotel-parking-lot</v>
      </c>
      <c r="V2161" s="109"/>
      <c r="W2161" s="109">
        <v>3184.1</v>
      </c>
      <c r="X2161" s="109"/>
      <c r="Y2161" s="109"/>
      <c r="Z2161" s="109"/>
      <c r="AA2161" s="109"/>
      <c r="AB2161" s="109"/>
      <c r="AC2161" s="113"/>
      <c r="AD2161" s="29"/>
      <c r="AE2161" s="29"/>
      <c r="AF2161" s="29"/>
      <c r="AG2161" s="65"/>
    </row>
    <row r="2162" spans="1:33" ht="12">
      <c r="A2162" s="30">
        <v>41962</v>
      </c>
      <c r="B2162" s="109" t="s">
        <v>13935</v>
      </c>
      <c r="C2162" s="121">
        <v>42</v>
      </c>
      <c r="D2162" s="109" t="s">
        <v>23</v>
      </c>
      <c r="E2162" s="109" t="s">
        <v>173</v>
      </c>
      <c r="F2162" s="109" t="s">
        <v>13936</v>
      </c>
      <c r="G2162" s="42">
        <v>40326</v>
      </c>
      <c r="H2162" s="109" t="s">
        <v>13937</v>
      </c>
      <c r="I2162" s="109" t="s">
        <v>13938</v>
      </c>
      <c r="J2162" s="109" t="s">
        <v>85</v>
      </c>
      <c r="K2162" s="98" t="s">
        <v>13939</v>
      </c>
      <c r="L2162" s="109" t="s">
        <v>203</v>
      </c>
      <c r="M2162" s="109" t="s">
        <v>13940</v>
      </c>
      <c r="N2162" s="109" t="s">
        <v>13941</v>
      </c>
      <c r="O2162" s="109" t="s">
        <v>13942</v>
      </c>
      <c r="P2162" s="109" t="s">
        <v>58</v>
      </c>
      <c r="Q2162" s="109" t="s">
        <v>13943</v>
      </c>
      <c r="R2162" s="109" t="s">
        <v>219</v>
      </c>
      <c r="S2162" s="122" t="s">
        <v>13944</v>
      </c>
      <c r="T2162" s="31"/>
      <c r="U2162" s="109" t="str">
        <f t="shared" si="34"/>
        <v>40326: Excessive force by border agents http://www.utsandiego.com/news/2012/apr/19/new-video-footage-killing-anastacio-hernandez-bord/</v>
      </c>
      <c r="V2162" s="109"/>
      <c r="W2162" s="109">
        <v>3185.1</v>
      </c>
      <c r="X2162" s="109"/>
      <c r="Y2162" s="109"/>
      <c r="Z2162" s="109"/>
      <c r="AA2162" s="109"/>
      <c r="AB2162" s="109"/>
      <c r="AC2162" s="113"/>
      <c r="AD2162" s="29"/>
      <c r="AE2162" s="29"/>
      <c r="AF2162" s="29"/>
      <c r="AG2162" s="65"/>
    </row>
    <row r="2163" spans="1:33" ht="12">
      <c r="A2163" s="30">
        <v>41962</v>
      </c>
      <c r="B2163" s="109" t="s">
        <v>13945</v>
      </c>
      <c r="C2163" s="121">
        <v>50</v>
      </c>
      <c r="D2163" s="109" t="s">
        <v>23</v>
      </c>
      <c r="E2163" s="109" t="s">
        <v>40</v>
      </c>
      <c r="F2163" s="109" t="s">
        <v>13946</v>
      </c>
      <c r="G2163" s="42">
        <v>41851</v>
      </c>
      <c r="H2163" s="109" t="s">
        <v>13947</v>
      </c>
      <c r="I2163" s="109" t="s">
        <v>6224</v>
      </c>
      <c r="J2163" s="109" t="s">
        <v>213</v>
      </c>
      <c r="K2163" s="98" t="s">
        <v>13948</v>
      </c>
      <c r="L2163" s="109" t="s">
        <v>6226</v>
      </c>
      <c r="M2163" s="109" t="s">
        <v>6227</v>
      </c>
      <c r="N2163" s="109" t="s">
        <v>32</v>
      </c>
      <c r="O2163" s="109" t="s">
        <v>13949</v>
      </c>
      <c r="P2163" s="109" t="s">
        <v>760</v>
      </c>
      <c r="Q2163" s="109" t="s">
        <v>13950</v>
      </c>
      <c r="R2163" s="109" t="s">
        <v>80</v>
      </c>
      <c r="S2163" s="122" t="s">
        <v>769</v>
      </c>
      <c r="T2163" s="31"/>
      <c r="U2163" s="109" t="str">
        <f t="shared" si="34"/>
        <v>41851: Eastman tried to break into a car. When officers approached Eastman, he fired a gun at them. Officers then shot and killed Eastman. http://www.mysanantonio.com/news/local/article/Man-killed-by-officer-had-past-murder-conviction-5667993.php#photo-6684438</v>
      </c>
      <c r="V2163" s="109"/>
      <c r="W2163" s="109">
        <v>3186.1</v>
      </c>
      <c r="X2163" s="109"/>
      <c r="Y2163" s="109"/>
      <c r="Z2163" s="109"/>
      <c r="AA2163" s="109"/>
      <c r="AB2163" s="109"/>
      <c r="AC2163" s="113"/>
      <c r="AD2163" s="29"/>
      <c r="AE2163" s="29"/>
      <c r="AF2163" s="29"/>
      <c r="AG2163" s="65"/>
    </row>
    <row r="2164" spans="1:33" ht="12">
      <c r="A2164" s="30">
        <v>41965</v>
      </c>
      <c r="B2164" s="109" t="s">
        <v>13951</v>
      </c>
      <c r="C2164" s="121">
        <v>67</v>
      </c>
      <c r="D2164" s="109" t="s">
        <v>23</v>
      </c>
      <c r="E2164" s="109" t="s">
        <v>82</v>
      </c>
      <c r="F2164" s="109"/>
      <c r="G2164" s="42">
        <v>40633</v>
      </c>
      <c r="H2164" s="109" t="s">
        <v>13952</v>
      </c>
      <c r="I2164" s="109" t="s">
        <v>9218</v>
      </c>
      <c r="J2164" s="109" t="s">
        <v>124</v>
      </c>
      <c r="K2164" s="98" t="s">
        <v>13953</v>
      </c>
      <c r="L2164" s="109" t="s">
        <v>13954</v>
      </c>
      <c r="M2164" s="109" t="s">
        <v>13955</v>
      </c>
      <c r="N2164" s="109" t="s">
        <v>262</v>
      </c>
      <c r="O2164" s="109" t="s">
        <v>13956</v>
      </c>
      <c r="P2164" s="109" t="s">
        <v>760</v>
      </c>
      <c r="Q2164" s="109" t="s">
        <v>13957</v>
      </c>
      <c r="R2164" s="109" t="s">
        <v>80</v>
      </c>
      <c r="S2164" s="122" t="s">
        <v>5119</v>
      </c>
      <c r="T2164" s="31"/>
      <c r="U2164" s="109" t="str">
        <f t="shared" si="34"/>
        <v>40633: Hall had called his landlord out to his rural property, only to yell and curse at him, and throw a piece of rebar. The landlord called police; police arrived to a similar reception. Armed ony with an ax handle Hall fled from police and locked himself into an RV. In the course of being extracted from his RV and tasered, Hall fell and broke his neck, dying shortly afterward. The family later settled with the county for $425K. http://webcache.googleusercontent.com/search?q=cache:--MVjt_Dy04J:pendoreillerivervalley.com/deputy-taser-lawsuit-settled-for-p55873-70.htm+&amp;cd=8&amp;hl=en&amp;ct=clnk&amp;gl=us&amp;client=firefox-a</v>
      </c>
      <c r="V2164" s="109"/>
      <c r="W2164" s="109">
        <v>3187.1</v>
      </c>
      <c r="X2164" s="109"/>
      <c r="Y2164" s="109"/>
      <c r="Z2164" s="109"/>
      <c r="AA2164" s="109"/>
      <c r="AB2164" s="109"/>
      <c r="AC2164" s="113"/>
      <c r="AD2164" s="29"/>
      <c r="AE2164" s="29"/>
      <c r="AF2164" s="29"/>
      <c r="AG2164" s="65"/>
    </row>
    <row r="2165" spans="1:33" ht="12">
      <c r="A2165" s="30">
        <v>41965</v>
      </c>
      <c r="B2165" s="109" t="s">
        <v>13958</v>
      </c>
      <c r="C2165" s="121">
        <v>17</v>
      </c>
      <c r="D2165" s="109" t="s">
        <v>23</v>
      </c>
      <c r="E2165" s="109" t="s">
        <v>82</v>
      </c>
      <c r="F2165" s="109"/>
      <c r="G2165" s="42">
        <v>38480</v>
      </c>
      <c r="H2165" s="109" t="s">
        <v>13959</v>
      </c>
      <c r="I2165" s="109" t="s">
        <v>10657</v>
      </c>
      <c r="J2165" s="109" t="s">
        <v>124</v>
      </c>
      <c r="K2165" s="98" t="s">
        <v>10658</v>
      </c>
      <c r="L2165" s="109" t="s">
        <v>55</v>
      </c>
      <c r="M2165" s="109" t="s">
        <v>13960</v>
      </c>
      <c r="N2165" s="109" t="s">
        <v>32</v>
      </c>
      <c r="O2165" s="109" t="s">
        <v>13961</v>
      </c>
      <c r="P2165" s="109" t="s">
        <v>58</v>
      </c>
      <c r="Q2165" s="109" t="s">
        <v>13962</v>
      </c>
      <c r="R2165" s="109" t="s">
        <v>80</v>
      </c>
      <c r="S2165" s="122" t="s">
        <v>5119</v>
      </c>
      <c r="T2165" s="31"/>
      <c r="U2165" s="109" t="str">
        <f t="shared" si="34"/>
        <v>38480: Wilkinson, driving a stolen van and parked near a known drug house, attempted to evade two local officers. Stopped by a PIT maneuver but continuing to try to flee, Wilkinson's vehicle moved in such a way that one officer thought the other officer had been struck. Unarmed, he was killed with 11 shots. Appeals in the case reached the Ninth Circuit, which held for the police. http://caselaw.findlaw.com/us-9th-circuit/1530384.html</v>
      </c>
      <c r="V2165" s="109"/>
      <c r="W2165" s="109">
        <v>3188.1</v>
      </c>
      <c r="X2165" s="109"/>
      <c r="Y2165" s="109"/>
      <c r="Z2165" s="109"/>
      <c r="AA2165" s="109"/>
      <c r="AB2165" s="109"/>
      <c r="AC2165" s="113"/>
      <c r="AD2165" s="29"/>
      <c r="AE2165" s="29"/>
      <c r="AF2165" s="29"/>
      <c r="AG2165" s="65"/>
    </row>
    <row r="2166" spans="1:33" ht="12">
      <c r="A2166" s="30">
        <v>41966</v>
      </c>
      <c r="B2166" s="109" t="s">
        <v>13963</v>
      </c>
      <c r="C2166" s="121">
        <v>22</v>
      </c>
      <c r="D2166" s="109" t="s">
        <v>23</v>
      </c>
      <c r="E2166" s="109" t="s">
        <v>173</v>
      </c>
      <c r="F2166" s="109"/>
      <c r="G2166" s="42">
        <v>38059</v>
      </c>
      <c r="H2166" s="109" t="s">
        <v>13964</v>
      </c>
      <c r="I2166" s="109" t="s">
        <v>10691</v>
      </c>
      <c r="J2166" s="109" t="s">
        <v>152</v>
      </c>
      <c r="K2166" s="98" t="s">
        <v>13965</v>
      </c>
      <c r="L2166" s="109" t="s">
        <v>404</v>
      </c>
      <c r="M2166" s="109" t="s">
        <v>13966</v>
      </c>
      <c r="N2166" s="109" t="s">
        <v>32</v>
      </c>
      <c r="O2166" s="109" t="s">
        <v>13967</v>
      </c>
      <c r="P2166" s="109" t="s">
        <v>157</v>
      </c>
      <c r="Q2166" s="109" t="s">
        <v>13968</v>
      </c>
      <c r="R2166" s="109" t="s">
        <v>80</v>
      </c>
      <c r="S2166" s="122" t="s">
        <v>5225</v>
      </c>
      <c r="T2166" s="31"/>
      <c r="U2166" s="109" t="str">
        <f t="shared" si="34"/>
        <v>38059: Officer stalked Tim and his family for over a year. Shot and killed Tim in the mall parking lot. http://nypost.com/2004/04/13/assassin-cop-nailed-in-mall-slay/</v>
      </c>
      <c r="V2166" s="109"/>
      <c r="W2166" s="109">
        <v>3189.1</v>
      </c>
      <c r="X2166" s="109"/>
      <c r="Y2166" s="109"/>
      <c r="Z2166" s="109"/>
      <c r="AA2166" s="109"/>
      <c r="AB2166" s="109"/>
      <c r="AC2166" s="113"/>
      <c r="AD2166" s="29"/>
      <c r="AE2166" s="29"/>
      <c r="AF2166" s="29"/>
      <c r="AG2166" s="65"/>
    </row>
    <row r="2167" spans="1:33" ht="12">
      <c r="A2167" s="30">
        <v>41968</v>
      </c>
      <c r="B2167" s="109" t="s">
        <v>13969</v>
      </c>
      <c r="C2167" s="121">
        <v>42</v>
      </c>
      <c r="D2167" s="109" t="s">
        <v>23</v>
      </c>
      <c r="E2167" s="109" t="s">
        <v>24</v>
      </c>
      <c r="F2167" s="109"/>
      <c r="G2167" s="42">
        <v>37039</v>
      </c>
      <c r="H2167" s="109" t="s">
        <v>13970</v>
      </c>
      <c r="I2167" s="109" t="s">
        <v>896</v>
      </c>
      <c r="J2167" s="109" t="s">
        <v>85</v>
      </c>
      <c r="K2167" s="98" t="s">
        <v>7706</v>
      </c>
      <c r="L2167" s="109" t="s">
        <v>270</v>
      </c>
      <c r="M2167" s="109" t="s">
        <v>13971</v>
      </c>
      <c r="N2167" s="109" t="s">
        <v>32</v>
      </c>
      <c r="O2167" s="109" t="s">
        <v>13972</v>
      </c>
      <c r="P2167" s="109" t="s">
        <v>760</v>
      </c>
      <c r="Q2167" s="109" t="s">
        <v>13973</v>
      </c>
      <c r="R2167" s="109" t="s">
        <v>100</v>
      </c>
      <c r="S2167" s="122" t="s">
        <v>13974</v>
      </c>
      <c r="T2167" s="31"/>
      <c r="U2167" s="109" t="str">
        <f t="shared" si="34"/>
        <v>37039: A BART policeman, on a routine beat, came across Seward sleeping naked by a BART station. Seward was initially unresponsive, and was then extremely agitated. The officer claimed Seawrd lunged for his baton, and in response the officer shot him. http://www.sfbg.com/2009/01/05/gun-crazy?page=0,0</v>
      </c>
      <c r="V2167" s="109"/>
      <c r="W2167" s="109">
        <v>3190.1</v>
      </c>
      <c r="X2167" s="109"/>
      <c r="Y2167" s="109"/>
      <c r="Z2167" s="109"/>
      <c r="AA2167" s="109"/>
      <c r="AB2167" s="109"/>
      <c r="AC2167" s="113"/>
      <c r="AD2167" s="29"/>
      <c r="AE2167" s="29"/>
      <c r="AF2167" s="29"/>
      <c r="AG2167" s="65"/>
    </row>
    <row r="2168" spans="1:33" ht="12">
      <c r="A2168" s="30">
        <v>41968</v>
      </c>
      <c r="B2168" s="109" t="s">
        <v>13975</v>
      </c>
      <c r="C2168" s="121">
        <v>30</v>
      </c>
      <c r="D2168" s="109" t="s">
        <v>23</v>
      </c>
      <c r="E2168" s="109" t="s">
        <v>40</v>
      </c>
      <c r="F2168" s="109"/>
      <c r="G2168" s="42">
        <v>41458</v>
      </c>
      <c r="H2168" s="109" t="s">
        <v>13976</v>
      </c>
      <c r="I2168" s="109" t="s">
        <v>13977</v>
      </c>
      <c r="J2168" s="109" t="s">
        <v>1304</v>
      </c>
      <c r="K2168" s="98" t="s">
        <v>13978</v>
      </c>
      <c r="L2168" s="109" t="s">
        <v>13979</v>
      </c>
      <c r="M2168" s="109" t="s">
        <v>13980</v>
      </c>
      <c r="N2168" s="109" t="s">
        <v>32</v>
      </c>
      <c r="O2168" s="109" t="s">
        <v>13981</v>
      </c>
      <c r="P2168" s="109" t="s">
        <v>323</v>
      </c>
      <c r="Q2168" s="109" t="s">
        <v>13982</v>
      </c>
      <c r="R2168" s="109" t="s">
        <v>100</v>
      </c>
      <c r="S2168" s="122" t="s">
        <v>13983</v>
      </c>
      <c r="T2168" s="31"/>
      <c r="U2168" s="109" t="str">
        <f t="shared" si="34"/>
        <v>41458: Subject was drunk and mentally ill inside his own apartment and not threatening others. Initial reports stated that subject discharged his firearm at police, but subsequent investigation, which was never completed, indicated he did not fire. http://www.vindy.com/news/2013/jul/05/man-killed-by-officers-shot-first-police/</v>
      </c>
      <c r="V2168" s="109"/>
      <c r="W2168" s="109">
        <v>3191.1</v>
      </c>
      <c r="X2168" s="109"/>
      <c r="Y2168" s="109"/>
      <c r="Z2168" s="109"/>
      <c r="AA2168" s="109"/>
      <c r="AB2168" s="109"/>
      <c r="AC2168" s="113"/>
      <c r="AD2168" s="29"/>
      <c r="AE2168" s="29"/>
      <c r="AF2168" s="29"/>
      <c r="AG2168" s="65"/>
    </row>
    <row r="2169" spans="1:33" ht="12">
      <c r="A2169" s="30">
        <v>41968</v>
      </c>
      <c r="B2169" s="109" t="s">
        <v>13984</v>
      </c>
      <c r="C2169" s="121">
        <v>36</v>
      </c>
      <c r="D2169" s="109" t="s">
        <v>23</v>
      </c>
      <c r="E2169" s="109" t="s">
        <v>40</v>
      </c>
      <c r="F2169" s="109"/>
      <c r="G2169" s="42">
        <v>37054</v>
      </c>
      <c r="H2169" s="109" t="s">
        <v>13985</v>
      </c>
      <c r="I2169" s="109" t="s">
        <v>13986</v>
      </c>
      <c r="J2169" s="109" t="s">
        <v>104</v>
      </c>
      <c r="K2169" s="98" t="s">
        <v>13987</v>
      </c>
      <c r="L2169" s="109" t="s">
        <v>13986</v>
      </c>
      <c r="M2169" s="109" t="s">
        <v>13988</v>
      </c>
      <c r="N2169" s="109" t="s">
        <v>32</v>
      </c>
      <c r="O2169" s="109" t="s">
        <v>13989</v>
      </c>
      <c r="P2169" s="109" t="s">
        <v>58</v>
      </c>
      <c r="Q2169" s="109" t="s">
        <v>13990</v>
      </c>
      <c r="R2169" s="109" t="s">
        <v>219</v>
      </c>
      <c r="S2169" s="122" t="s">
        <v>13991</v>
      </c>
      <c r="T2169" s="31"/>
      <c r="U2169" s="109" t="str">
        <f t="shared" si="34"/>
        <v>37054: Whettam, upset about recent felony charges for drunk-driving, is acting erratically with a weapon outside his home. Family call police for assistance, police attempt to take Whettam into custody, but shoot him in a wild barrage after claiming Whettam shot at them. http://news.google.com/newspapers?nid=1683&amp;dat=20010824&amp;id=KrIaAAAAIBAJ&amp;sjid=CT4EAAAAIBAJ&amp;pg=6351,3169394</v>
      </c>
      <c r="V2169" s="109"/>
      <c r="W2169" s="109">
        <v>3192.1</v>
      </c>
      <c r="X2169" s="109"/>
      <c r="Y2169" s="109"/>
      <c r="Z2169" s="109"/>
      <c r="AA2169" s="109"/>
      <c r="AB2169" s="109"/>
      <c r="AC2169" s="113"/>
      <c r="AD2169" s="29"/>
      <c r="AE2169" s="29"/>
      <c r="AF2169" s="29"/>
      <c r="AG2169" s="65"/>
    </row>
    <row r="2170" spans="1:33" ht="12">
      <c r="A2170" s="30">
        <v>41971</v>
      </c>
      <c r="B2170" s="109" t="s">
        <v>13992</v>
      </c>
      <c r="C2170" s="121">
        <v>21</v>
      </c>
      <c r="D2170" s="109" t="s">
        <v>23</v>
      </c>
      <c r="E2170" s="109" t="s">
        <v>40</v>
      </c>
      <c r="F2170" s="109"/>
      <c r="G2170" s="42">
        <v>37586</v>
      </c>
      <c r="H2170" s="109" t="s">
        <v>13993</v>
      </c>
      <c r="I2170" s="109" t="s">
        <v>5735</v>
      </c>
      <c r="J2170" s="109" t="s">
        <v>124</v>
      </c>
      <c r="K2170" s="98" t="s">
        <v>2218</v>
      </c>
      <c r="L2170" s="109" t="s">
        <v>126</v>
      </c>
      <c r="M2170" s="109" t="s">
        <v>127</v>
      </c>
      <c r="N2170" s="109" t="s">
        <v>32</v>
      </c>
      <c r="O2170" s="109" t="s">
        <v>13994</v>
      </c>
      <c r="P2170" s="109" t="s">
        <v>58</v>
      </c>
      <c r="Q2170" s="109" t="s">
        <v>13995</v>
      </c>
      <c r="R2170" s="109" t="s">
        <v>36</v>
      </c>
      <c r="S2170" s="122" t="s">
        <v>13996</v>
      </c>
      <c r="T2170" s="31"/>
      <c r="U2170" s="109" t="str">
        <f t="shared" si="34"/>
        <v>37586: Marty Heuchert received one of the SPD's 2002 Medals of Valor" for his actions in shooting to death Anthony Shuster, after Shuster had allegedly lunged at another officer wearing a bullet-proof vest. Shuster had a knife, the Taser did not work, and the police fired when he lunged at them." http://www.itsabouttimebpp.com/Announcements/SPD_internal_investigation_into_Officer_Greg_Neubert.html</v>
      </c>
      <c r="V2170" s="109"/>
      <c r="W2170" s="109">
        <v>3193.1</v>
      </c>
      <c r="X2170" s="109"/>
      <c r="Y2170" s="109"/>
      <c r="Z2170" s="109"/>
      <c r="AA2170" s="109"/>
      <c r="AB2170" s="109"/>
      <c r="AC2170" s="113"/>
      <c r="AD2170" s="29"/>
      <c r="AE2170" s="29"/>
      <c r="AF2170" s="29"/>
      <c r="AG2170" s="65"/>
    </row>
    <row r="2171" spans="1:33" ht="12">
      <c r="A2171" s="30">
        <v>41971</v>
      </c>
      <c r="B2171" s="109" t="s">
        <v>13997</v>
      </c>
      <c r="C2171" s="121">
        <v>26</v>
      </c>
      <c r="D2171" s="109" t="s">
        <v>23</v>
      </c>
      <c r="E2171" s="109" t="s">
        <v>24</v>
      </c>
      <c r="F2171" s="109"/>
      <c r="G2171" s="42">
        <v>37423</v>
      </c>
      <c r="H2171" s="109" t="s">
        <v>13998</v>
      </c>
      <c r="I2171" s="109" t="s">
        <v>13999</v>
      </c>
      <c r="J2171" s="109" t="s">
        <v>124</v>
      </c>
      <c r="K2171" s="98" t="s">
        <v>14000</v>
      </c>
      <c r="L2171" s="109" t="s">
        <v>14001</v>
      </c>
      <c r="M2171" s="109" t="s">
        <v>14002</v>
      </c>
      <c r="N2171" s="109" t="s">
        <v>32</v>
      </c>
      <c r="O2171" s="109" t="s">
        <v>14003</v>
      </c>
      <c r="P2171" s="109" t="s">
        <v>58</v>
      </c>
      <c r="Q2171" s="109" t="s">
        <v>14004</v>
      </c>
      <c r="R2171" s="109" t="s">
        <v>219</v>
      </c>
      <c r="S2171" s="122" t="s">
        <v>14005</v>
      </c>
      <c r="T2171" s="31"/>
      <c r="U2171" s="109" t="str">
        <f t="shared" si="34"/>
        <v>37423: Officers ... arrived to find ... Pearsall wielding a knife in each fist, standing over his wife and stabbing her. The officers screamed at him to stop and sprayed him with pepper-spray. But as the Navy petty officer stabbed her once more, the officers shot and killed him. "The results of a toxicology test [on Pearsall were] significant." http://www.whidbeynewstimes.com/news/22094724.html</v>
      </c>
      <c r="V2171" s="109"/>
      <c r="W2171" s="109">
        <v>3194.1</v>
      </c>
      <c r="X2171" s="109"/>
      <c r="Y2171" s="109"/>
      <c r="Z2171" s="109"/>
      <c r="AA2171" s="109"/>
      <c r="AB2171" s="109"/>
      <c r="AC2171" s="113"/>
      <c r="AD2171" s="29"/>
      <c r="AE2171" s="29"/>
      <c r="AF2171" s="29"/>
      <c r="AG2171" s="65"/>
    </row>
    <row r="2172" spans="1:33" ht="12">
      <c r="A2172" s="30">
        <v>41971</v>
      </c>
      <c r="B2172" s="109" t="s">
        <v>14006</v>
      </c>
      <c r="C2172" s="121">
        <v>25</v>
      </c>
      <c r="D2172" s="109" t="s">
        <v>23</v>
      </c>
      <c r="E2172" s="109" t="s">
        <v>82</v>
      </c>
      <c r="F2172" s="109"/>
      <c r="G2172" s="42">
        <v>36699</v>
      </c>
      <c r="H2172" s="109" t="s">
        <v>14007</v>
      </c>
      <c r="I2172" s="109" t="s">
        <v>123</v>
      </c>
      <c r="J2172" s="109" t="s">
        <v>124</v>
      </c>
      <c r="K2172" s="98" t="s">
        <v>14008</v>
      </c>
      <c r="L2172" s="109" t="s">
        <v>126</v>
      </c>
      <c r="M2172" s="109" t="s">
        <v>127</v>
      </c>
      <c r="N2172" s="109" t="s">
        <v>32</v>
      </c>
      <c r="O2172" s="109" t="s">
        <v>14009</v>
      </c>
      <c r="P2172" s="109" t="s">
        <v>760</v>
      </c>
      <c r="Q2172" s="109" t="s">
        <v>14010</v>
      </c>
      <c r="R2172" s="109" t="s">
        <v>80</v>
      </c>
      <c r="S2172" s="122" t="s">
        <v>14011</v>
      </c>
      <c r="T2172" s="31"/>
      <c r="U2172" s="109" t="str">
        <f t="shared" si="34"/>
        <v>36699: He was an accomplice in a bank robbery, and "was killed when he shot at police and they returned fire." https://groups.google.com/forum/#!topic/soc.culture.african.american/vXpVIAdmXLw</v>
      </c>
      <c r="V2172" s="109"/>
      <c r="W2172" s="109">
        <v>3195.1</v>
      </c>
      <c r="X2172" s="109"/>
      <c r="Y2172" s="109"/>
      <c r="Z2172" s="109"/>
      <c r="AA2172" s="109"/>
      <c r="AB2172" s="109"/>
      <c r="AC2172" s="113"/>
      <c r="AD2172" s="29"/>
      <c r="AE2172" s="29"/>
      <c r="AF2172" s="29"/>
      <c r="AG2172" s="65"/>
    </row>
    <row r="2173" spans="1:33" ht="12">
      <c r="A2173" s="30">
        <v>41971</v>
      </c>
      <c r="B2173" s="109" t="s">
        <v>14012</v>
      </c>
      <c r="C2173" s="121">
        <v>34</v>
      </c>
      <c r="D2173" s="109" t="s">
        <v>23</v>
      </c>
      <c r="E2173" s="109" t="s">
        <v>40</v>
      </c>
      <c r="F2173" s="109" t="s">
        <v>14013</v>
      </c>
      <c r="G2173" s="42">
        <v>37437</v>
      </c>
      <c r="H2173" s="109" t="s">
        <v>14014</v>
      </c>
      <c r="I2173" s="109" t="s">
        <v>14015</v>
      </c>
      <c r="J2173" s="109" t="s">
        <v>124</v>
      </c>
      <c r="K2173" s="98" t="s">
        <v>14016</v>
      </c>
      <c r="L2173" s="109" t="s">
        <v>126</v>
      </c>
      <c r="M2173" s="109" t="s">
        <v>13110</v>
      </c>
      <c r="N2173" s="109" t="s">
        <v>32</v>
      </c>
      <c r="O2173" s="109" t="s">
        <v>14017</v>
      </c>
      <c r="P2173" s="109" t="s">
        <v>760</v>
      </c>
      <c r="Q2173" s="109" t="s">
        <v>14018</v>
      </c>
      <c r="R2173" s="109" t="s">
        <v>80</v>
      </c>
      <c r="S2173" s="122" t="s">
        <v>14019</v>
      </c>
      <c r="T2173" s="31"/>
      <c r="U2173" s="109" t="str">
        <f t="shared" si="34"/>
        <v>37437: Narcotics officers were arresting people at a house with a suspected meth lab inside. Barow arrived later and started shooting King County sheriff deputies (three of whom he wounded). He was also wanted after skipping bail in 2001. http://community.seattletimes.nwsource.com/archive/?date=20020702&amp;slug=shooting02e</v>
      </c>
      <c r="V2173" s="109"/>
      <c r="W2173" s="109">
        <v>3196.1</v>
      </c>
      <c r="X2173" s="109"/>
      <c r="Y2173" s="109"/>
      <c r="Z2173" s="109"/>
      <c r="AA2173" s="109"/>
      <c r="AB2173" s="109"/>
      <c r="AC2173" s="113"/>
      <c r="AD2173" s="29"/>
      <c r="AE2173" s="29"/>
      <c r="AF2173" s="29"/>
      <c r="AG2173" s="65"/>
    </row>
    <row r="2174" spans="1:33" ht="12">
      <c r="A2174" s="30">
        <v>41971</v>
      </c>
      <c r="B2174" s="109" t="s">
        <v>14020</v>
      </c>
      <c r="C2174" s="121">
        <v>17</v>
      </c>
      <c r="D2174" s="109" t="s">
        <v>23</v>
      </c>
      <c r="E2174" s="109" t="s">
        <v>40</v>
      </c>
      <c r="F2174" s="109"/>
      <c r="G2174" s="42">
        <v>37256</v>
      </c>
      <c r="H2174" s="109" t="s">
        <v>14021</v>
      </c>
      <c r="I2174" s="109" t="s">
        <v>1292</v>
      </c>
      <c r="J2174" s="109" t="s">
        <v>124</v>
      </c>
      <c r="K2174" s="98" t="s">
        <v>14022</v>
      </c>
      <c r="L2174" s="109" t="s">
        <v>126</v>
      </c>
      <c r="M2174" s="109" t="s">
        <v>13110</v>
      </c>
      <c r="N2174" s="109" t="s">
        <v>32</v>
      </c>
      <c r="O2174" s="109" t="s">
        <v>14023</v>
      </c>
      <c r="P2174" s="109" t="s">
        <v>760</v>
      </c>
      <c r="Q2174" s="109" t="s">
        <v>14018</v>
      </c>
      <c r="R2174" s="109" t="s">
        <v>80</v>
      </c>
      <c r="S2174" s="122"/>
      <c r="T2174" s="31"/>
      <c r="U2174" s="109" t="str">
        <f t="shared" si="34"/>
        <v>37256: 17-year-old Robert Harrison, was fatally shot by a King County sheriff's deputy after stealing a car New Year's Eve. http://community.seattletimes.nwsource.com/archive/?date=20020702&amp;slug=shooting02e</v>
      </c>
      <c r="V2174" s="109"/>
      <c r="W2174" s="109">
        <v>3197.1</v>
      </c>
      <c r="X2174" s="109"/>
      <c r="Y2174" s="109"/>
      <c r="Z2174" s="109"/>
      <c r="AA2174" s="109"/>
      <c r="AB2174" s="109"/>
      <c r="AC2174" s="113"/>
      <c r="AD2174" s="29"/>
      <c r="AE2174" s="29"/>
      <c r="AF2174" s="29"/>
      <c r="AG2174" s="65"/>
    </row>
    <row r="2175" spans="1:33" ht="12">
      <c r="A2175" s="30">
        <v>41971</v>
      </c>
      <c r="B2175" s="109" t="s">
        <v>14024</v>
      </c>
      <c r="C2175" s="121">
        <v>32</v>
      </c>
      <c r="D2175" s="109" t="s">
        <v>23</v>
      </c>
      <c r="E2175" s="109" t="s">
        <v>24</v>
      </c>
      <c r="F2175" s="109" t="s">
        <v>14025</v>
      </c>
      <c r="G2175" s="42">
        <v>40488</v>
      </c>
      <c r="H2175" s="109" t="s">
        <v>14026</v>
      </c>
      <c r="I2175" s="109" t="s">
        <v>808</v>
      </c>
      <c r="J2175" s="109" t="s">
        <v>809</v>
      </c>
      <c r="K2175" s="98" t="s">
        <v>14027</v>
      </c>
      <c r="L2175" s="109" t="s">
        <v>811</v>
      </c>
      <c r="M2175" s="109" t="s">
        <v>9807</v>
      </c>
      <c r="N2175" s="109" t="s">
        <v>32</v>
      </c>
      <c r="O2175" s="109" t="s">
        <v>14028</v>
      </c>
      <c r="P2175" s="109" t="s">
        <v>58</v>
      </c>
      <c r="Q2175" s="109" t="s">
        <v>14029</v>
      </c>
      <c r="R2175" s="109" t="s">
        <v>80</v>
      </c>
      <c r="S2175" s="122" t="s">
        <v>5225</v>
      </c>
      <c r="T2175" s="31"/>
      <c r="U2175" s="109" t="str">
        <f t="shared" si="34"/>
        <v>40488: Jerome and his wife &amp; children had just returned home from a funeral when Jerome decided to leave to get cigarettes and was taking his gun out to the car. Two WPD officers were in the area for a loud music complaint and shot him dead as he was leaving his front door. http://www.kansas.com/incoming/article1002964.ece/binary/Read%20the%20DA%27s%20full%20report%20on%20the%20November%20police%20shooting%20%28Warning:%20Some%20graphic%20language%29</v>
      </c>
      <c r="V2175" s="109"/>
      <c r="W2175" s="109">
        <v>3198.1</v>
      </c>
      <c r="X2175" s="109"/>
      <c r="Y2175" s="109"/>
      <c r="Z2175" s="109"/>
      <c r="AA2175" s="109"/>
      <c r="AB2175" s="109"/>
      <c r="AC2175" s="113"/>
      <c r="AD2175" s="29"/>
      <c r="AE2175" s="29"/>
      <c r="AF2175" s="29"/>
      <c r="AG2175" s="65"/>
    </row>
    <row r="2176" spans="1:33" ht="12">
      <c r="A2176" s="30">
        <v>41971</v>
      </c>
      <c r="B2176" s="109" t="s">
        <v>14030</v>
      </c>
      <c r="C2176" s="121">
        <v>21</v>
      </c>
      <c r="D2176" s="109" t="s">
        <v>23</v>
      </c>
      <c r="E2176" s="109" t="s">
        <v>40</v>
      </c>
      <c r="F2176" s="109"/>
      <c r="G2176" s="42">
        <v>36997</v>
      </c>
      <c r="H2176" s="109" t="s">
        <v>14031</v>
      </c>
      <c r="I2176" s="109" t="s">
        <v>14032</v>
      </c>
      <c r="J2176" s="109" t="s">
        <v>124</v>
      </c>
      <c r="K2176" s="98" t="s">
        <v>14033</v>
      </c>
      <c r="L2176" s="109" t="s">
        <v>126</v>
      </c>
      <c r="M2176" s="109" t="s">
        <v>13110</v>
      </c>
      <c r="N2176" s="109" t="s">
        <v>474</v>
      </c>
      <c r="O2176" s="109" t="s">
        <v>14034</v>
      </c>
      <c r="P2176" s="109" t="s">
        <v>3744</v>
      </c>
      <c r="Q2176" s="109" t="s">
        <v>14035</v>
      </c>
      <c r="R2176" s="109" t="s">
        <v>100</v>
      </c>
      <c r="S2176" s="122" t="s">
        <v>14019</v>
      </c>
      <c r="T2176" s="31"/>
      <c r="U2176" s="109" t="str">
        <f t="shared" si="34"/>
        <v>36997: The father "called police after his son became violent during an extreme bipolar episode in which he armed himself with two knives. Deputies fought with Morgan who was severely delusional at the time." Family filed a wrongful death suit. King County medical examiner couldn't determine the cause of death at the time (that is when it was ruled accidental), but an expert for the family in the later trial said it was positional asphyxia. https://groups.google.com/forum/#!msg/alt.prisons/K8tKgz-XdmU/R0Ipq4OteAMJ</v>
      </c>
      <c r="V2176" s="109"/>
      <c r="W2176" s="109">
        <v>3199.1</v>
      </c>
      <c r="X2176" s="109"/>
      <c r="Y2176" s="109"/>
      <c r="Z2176" s="109"/>
      <c r="AA2176" s="109"/>
      <c r="AB2176" s="109"/>
      <c r="AC2176" s="113"/>
      <c r="AD2176" s="29"/>
      <c r="AE2176" s="29"/>
      <c r="AF2176" s="29"/>
      <c r="AG2176" s="65"/>
    </row>
    <row r="2177" spans="1:33" ht="12">
      <c r="A2177" s="30">
        <v>41971</v>
      </c>
      <c r="B2177" s="109" t="s">
        <v>14036</v>
      </c>
      <c r="C2177" s="121">
        <v>45</v>
      </c>
      <c r="D2177" s="109" t="s">
        <v>91</v>
      </c>
      <c r="E2177" s="109" t="s">
        <v>120</v>
      </c>
      <c r="F2177" s="109" t="s">
        <v>14037</v>
      </c>
      <c r="G2177" s="42">
        <v>41100</v>
      </c>
      <c r="H2177" s="109" t="s">
        <v>14038</v>
      </c>
      <c r="I2177" s="109" t="s">
        <v>808</v>
      </c>
      <c r="J2177" s="109" t="s">
        <v>809</v>
      </c>
      <c r="K2177" s="98" t="s">
        <v>14039</v>
      </c>
      <c r="L2177" s="109" t="s">
        <v>811</v>
      </c>
      <c r="M2177" s="109" t="s">
        <v>9807</v>
      </c>
      <c r="N2177" s="109" t="s">
        <v>32</v>
      </c>
      <c r="O2177" s="109" t="s">
        <v>14040</v>
      </c>
      <c r="P2177" s="109" t="s">
        <v>58</v>
      </c>
      <c r="Q2177" s="109" t="s">
        <v>14041</v>
      </c>
      <c r="R2177" s="109" t="s">
        <v>100</v>
      </c>
      <c r="S2177" s="122" t="s">
        <v>5225</v>
      </c>
      <c r="T2177" s="31"/>
      <c r="U2177" s="109" t="str">
        <f t="shared" si="34"/>
        <v>41100: Karen was visiting her husband and seeking reconciliation after an order of protection had been sought. Her husband, Derek Jackson called 911 saying not an emergency but needed clarification about how to void the order. The police came, Derek told them she had mental issues and they arrived at the house and shot Karen in 40 seconds. They claimed she was stabbing herself with a knife and had an empty liquor bottle and beer can in her hands. Karen was disabled and used a hoverround and couldn't pick up her small grandkids. http://www.sedgwickcounty.org/da/criminal_media/2013/JacksonRelease.pdf</v>
      </c>
      <c r="V2177" s="109"/>
      <c r="W2177" s="109">
        <v>3200.1</v>
      </c>
      <c r="X2177" s="109"/>
      <c r="Y2177" s="109"/>
      <c r="Z2177" s="109"/>
      <c r="AA2177" s="109"/>
      <c r="AB2177" s="109"/>
      <c r="AC2177" s="113"/>
      <c r="AD2177" s="29"/>
      <c r="AE2177" s="29"/>
      <c r="AF2177" s="29"/>
      <c r="AG2177" s="65"/>
    </row>
    <row r="2178" spans="1:33" ht="12">
      <c r="A2178" s="30">
        <v>41971</v>
      </c>
      <c r="B2178" s="109" t="s">
        <v>14042</v>
      </c>
      <c r="C2178" s="121">
        <v>34</v>
      </c>
      <c r="D2178" s="109" t="s">
        <v>23</v>
      </c>
      <c r="E2178" s="109" t="s">
        <v>82</v>
      </c>
      <c r="F2178" s="109"/>
      <c r="G2178" s="42">
        <v>37013</v>
      </c>
      <c r="H2178" s="109" t="s">
        <v>14043</v>
      </c>
      <c r="I2178" s="109" t="s">
        <v>14044</v>
      </c>
      <c r="J2178" s="109" t="s">
        <v>124</v>
      </c>
      <c r="K2178" s="98" t="s">
        <v>14045</v>
      </c>
      <c r="L2178" s="109" t="s">
        <v>2101</v>
      </c>
      <c r="M2178" s="109" t="s">
        <v>14046</v>
      </c>
      <c r="N2178" s="109" t="s">
        <v>14047</v>
      </c>
      <c r="O2178" s="109" t="s">
        <v>14048</v>
      </c>
      <c r="P2178" s="109" t="s">
        <v>760</v>
      </c>
      <c r="Q2178" s="109" t="s">
        <v>14049</v>
      </c>
      <c r="R2178" s="109" t="s">
        <v>100</v>
      </c>
      <c r="S2178" s="122" t="s">
        <v>14019</v>
      </c>
      <c r="T2178" s="31"/>
      <c r="U2178" s="109" t="str">
        <f t="shared" si="34"/>
        <v>37013: The parents of Kelly Loomis are suing in U.S. District Court in Tacoma, alleging Puyallup police used too much force to restrain the 34-year-old mentally ill man. They settled. He had schizophrenia. http://www.seattlepi.com/local/article/Puyallup-settles-suit-over-man-s-death-1175776.php</v>
      </c>
      <c r="V2178" s="109"/>
      <c r="W2178" s="109">
        <v>3201.1</v>
      </c>
      <c r="X2178" s="109"/>
      <c r="Y2178" s="109"/>
      <c r="Z2178" s="109"/>
      <c r="AA2178" s="109"/>
      <c r="AB2178" s="109"/>
      <c r="AC2178" s="113"/>
      <c r="AD2178" s="29"/>
      <c r="AE2178" s="29"/>
      <c r="AF2178" s="29"/>
      <c r="AG2178" s="65"/>
    </row>
    <row r="2179" spans="1:33" ht="12">
      <c r="A2179" s="30">
        <v>41971</v>
      </c>
      <c r="B2179" s="109" t="s">
        <v>14050</v>
      </c>
      <c r="C2179" s="121">
        <v>75</v>
      </c>
      <c r="D2179" s="109" t="s">
        <v>23</v>
      </c>
      <c r="E2179" s="109" t="s">
        <v>82</v>
      </c>
      <c r="F2179" s="109"/>
      <c r="G2179" s="42">
        <v>37407</v>
      </c>
      <c r="H2179" s="109" t="s">
        <v>14051</v>
      </c>
      <c r="I2179" s="109" t="s">
        <v>1612</v>
      </c>
      <c r="J2179" s="109" t="s">
        <v>124</v>
      </c>
      <c r="K2179" s="98" t="s">
        <v>1613</v>
      </c>
      <c r="L2179" s="109" t="s">
        <v>2101</v>
      </c>
      <c r="M2179" s="109" t="s">
        <v>14052</v>
      </c>
      <c r="N2179" s="109" t="s">
        <v>314</v>
      </c>
      <c r="O2179" s="109" t="s">
        <v>14053</v>
      </c>
      <c r="P2179" s="109" t="s">
        <v>14054</v>
      </c>
      <c r="Q2179" s="109" t="s">
        <v>14055</v>
      </c>
      <c r="R2179" s="109" t="s">
        <v>80</v>
      </c>
      <c r="S2179" s="122" t="s">
        <v>14019</v>
      </c>
      <c r="T2179" s="31"/>
      <c r="U2179" s="109" t="str">
        <f t="shared" si="34"/>
        <v>37407: It happened around 8:45 in Parkland, when a sheriff's deputy was responding to an unrelated call for backup. With the patrol car's lights flashing, the deputy pulled into the oncoming lane, smashing into the pickup Pribnow was driving. http://www.seattlepi.com/news/article/Deputy-suspended-20-days-without-pay-after-fatal-1099904.php</v>
      </c>
      <c r="V2179" s="109"/>
      <c r="W2179" s="109">
        <v>3202.1</v>
      </c>
      <c r="X2179" s="109"/>
      <c r="Y2179" s="109"/>
      <c r="Z2179" s="109"/>
      <c r="AA2179" s="109"/>
      <c r="AB2179" s="109"/>
      <c r="AC2179" s="113"/>
      <c r="AD2179" s="29"/>
      <c r="AE2179" s="29"/>
      <c r="AF2179" s="29"/>
      <c r="AG2179" s="65"/>
    </row>
    <row r="2180" spans="1:33" ht="12">
      <c r="A2180" s="30">
        <v>41971</v>
      </c>
      <c r="B2180" s="109" t="s">
        <v>14056</v>
      </c>
      <c r="C2180" s="121">
        <v>33</v>
      </c>
      <c r="D2180" s="109" t="s">
        <v>23</v>
      </c>
      <c r="E2180" s="109" t="s">
        <v>82</v>
      </c>
      <c r="F2180" s="109"/>
      <c r="G2180" s="42">
        <v>37565</v>
      </c>
      <c r="H2180" s="109" t="s">
        <v>14057</v>
      </c>
      <c r="I2180" s="109" t="s">
        <v>123</v>
      </c>
      <c r="J2180" s="109" t="s">
        <v>124</v>
      </c>
      <c r="K2180" s="98" t="s">
        <v>9467</v>
      </c>
      <c r="L2180" s="109" t="s">
        <v>126</v>
      </c>
      <c r="M2180" s="109" t="s">
        <v>127</v>
      </c>
      <c r="N2180" s="109" t="s">
        <v>32</v>
      </c>
      <c r="O2180" s="109" t="s">
        <v>14058</v>
      </c>
      <c r="P2180" s="109" t="s">
        <v>760</v>
      </c>
      <c r="Q2180" s="109" t="s">
        <v>14059</v>
      </c>
      <c r="R2180" s="109" t="s">
        <v>100</v>
      </c>
      <c r="S2180" s="122" t="s">
        <v>14019</v>
      </c>
      <c r="T2180" s="31"/>
      <c r="U2180" s="109" t="str">
        <f t="shared" si="34"/>
        <v>37565: He "allegedly raised a handgun, pointed it at officers and was shot. Police negotiators said Howell was apparently distraught over money and marital problems and had made several statements that he wanted officers to shoot him." http://www.seattlepi.com/news/article/North-Seattle-SWAT-team-call-has-happy-ending-1100326.php</v>
      </c>
      <c r="V2180" s="109"/>
      <c r="W2180" s="109">
        <v>3204.1</v>
      </c>
      <c r="X2180" s="109"/>
      <c r="Y2180" s="109"/>
      <c r="Z2180" s="109"/>
      <c r="AA2180" s="109"/>
      <c r="AB2180" s="109"/>
      <c r="AC2180" s="113"/>
      <c r="AD2180" s="29"/>
      <c r="AE2180" s="29"/>
      <c r="AF2180" s="29"/>
      <c r="AG2180" s="65"/>
    </row>
    <row r="2181" spans="1:33" ht="12">
      <c r="A2181" s="30">
        <v>41971</v>
      </c>
      <c r="B2181" s="109" t="s">
        <v>14060</v>
      </c>
      <c r="C2181" s="121">
        <v>39</v>
      </c>
      <c r="D2181" s="109" t="s">
        <v>23</v>
      </c>
      <c r="E2181" s="109" t="s">
        <v>82</v>
      </c>
      <c r="F2181" s="109"/>
      <c r="G2181" s="42">
        <v>36904</v>
      </c>
      <c r="H2181" s="109" t="s">
        <v>14061</v>
      </c>
      <c r="I2181" s="109" t="s">
        <v>14062</v>
      </c>
      <c r="J2181" s="109" t="s">
        <v>124</v>
      </c>
      <c r="K2181" s="98" t="s">
        <v>14063</v>
      </c>
      <c r="L2181" s="109" t="s">
        <v>126</v>
      </c>
      <c r="M2181" s="109" t="s">
        <v>127</v>
      </c>
      <c r="N2181" s="109" t="s">
        <v>32</v>
      </c>
      <c r="O2181" s="109" t="s">
        <v>14064</v>
      </c>
      <c r="P2181" s="109" t="s">
        <v>760</v>
      </c>
      <c r="Q2181" s="109" t="s">
        <v>14065</v>
      </c>
      <c r="R2181" s="109" t="s">
        <v>80</v>
      </c>
      <c r="S2181" s="122" t="s">
        <v>14019</v>
      </c>
      <c r="T2181" s="31"/>
      <c r="U2181" s="109" t="str">
        <f t="shared" si="34"/>
        <v>36904: Escaped from police custody 3 years earlier after being arrested for raping a 15-year old girl. Held his girlfriend hostage for 4 hours. She escaped and called police. He fired on police while running away. Then they shot him. (It happened at the Edgewood Apartments in West Seattle, but I didn't record an address because there seemed to be more than one with that name.) http://community.seattletimes.nwsource.com/archive/?date=20010116&amp;slug=shot16m</v>
      </c>
      <c r="V2181" s="109"/>
      <c r="W2181" s="109">
        <v>3205.1</v>
      </c>
      <c r="X2181" s="109"/>
      <c r="Y2181" s="109"/>
      <c r="Z2181" s="109"/>
      <c r="AA2181" s="109"/>
      <c r="AB2181" s="109"/>
      <c r="AC2181" s="113"/>
      <c r="AD2181" s="29"/>
      <c r="AE2181" s="29"/>
      <c r="AF2181" s="29"/>
      <c r="AG2181" s="65"/>
    </row>
    <row r="2182" spans="1:33" ht="12">
      <c r="A2182" s="30">
        <v>41971</v>
      </c>
      <c r="B2182" s="109" t="s">
        <v>14066</v>
      </c>
      <c r="C2182" s="121">
        <v>17</v>
      </c>
      <c r="D2182" s="109" t="s">
        <v>23</v>
      </c>
      <c r="E2182" s="109" t="s">
        <v>24</v>
      </c>
      <c r="F2182" s="109"/>
      <c r="G2182" s="42">
        <v>41012</v>
      </c>
      <c r="H2182" s="109" t="s">
        <v>14067</v>
      </c>
      <c r="I2182" s="109" t="s">
        <v>808</v>
      </c>
      <c r="J2182" s="109" t="s">
        <v>809</v>
      </c>
      <c r="K2182" s="98" t="s">
        <v>2427</v>
      </c>
      <c r="L2182" s="109" t="s">
        <v>811</v>
      </c>
      <c r="M2182" s="109" t="s">
        <v>9807</v>
      </c>
      <c r="N2182" s="109" t="s">
        <v>32</v>
      </c>
      <c r="O2182" s="109" t="s">
        <v>14068</v>
      </c>
      <c r="P2182" s="109" t="s">
        <v>323</v>
      </c>
      <c r="Q2182" s="109" t="s">
        <v>14069</v>
      </c>
      <c r="R2182" s="109" t="s">
        <v>80</v>
      </c>
      <c r="S2182" s="122" t="s">
        <v>5225</v>
      </c>
      <c r="T2182" s="31"/>
      <c r="U2182" s="109" t="str">
        <f t="shared" si="34"/>
        <v>41012: Timothy was leaving out the back door where 3 others with him had gone to buy weed. The police were there and without identifying themselves, began shooting as soon as the three were leaving out the back door. Timothy was shot in the back of his head. He was unarmed and fleeing and was not a threat. http://www.kansas.com/news/local/crime/article1096058.html</v>
      </c>
      <c r="V2182" s="109"/>
      <c r="W2182" s="109">
        <v>3206.1</v>
      </c>
      <c r="X2182" s="109"/>
      <c r="Y2182" s="109"/>
      <c r="Z2182" s="109"/>
      <c r="AA2182" s="109"/>
      <c r="AB2182" s="109"/>
      <c r="AC2182" s="113"/>
      <c r="AD2182" s="29"/>
      <c r="AE2182" s="29"/>
      <c r="AF2182" s="29"/>
      <c r="AG2182" s="65"/>
    </row>
    <row r="2183" spans="1:33" ht="12">
      <c r="A2183" s="30">
        <v>41971</v>
      </c>
      <c r="B2183" s="109" t="s">
        <v>14070</v>
      </c>
      <c r="C2183" s="121">
        <v>43</v>
      </c>
      <c r="D2183" s="109" t="s">
        <v>23</v>
      </c>
      <c r="E2183" s="109" t="s">
        <v>82</v>
      </c>
      <c r="F2183" s="109"/>
      <c r="G2183" s="42">
        <v>37433</v>
      </c>
      <c r="H2183" s="109" t="s">
        <v>14071</v>
      </c>
      <c r="I2183" s="109" t="s">
        <v>1292</v>
      </c>
      <c r="J2183" s="109" t="s">
        <v>124</v>
      </c>
      <c r="K2183" s="98" t="s">
        <v>14022</v>
      </c>
      <c r="L2183" s="109" t="s">
        <v>126</v>
      </c>
      <c r="M2183" s="109" t="s">
        <v>14072</v>
      </c>
      <c r="N2183" s="109" t="s">
        <v>32</v>
      </c>
      <c r="O2183" s="109" t="s">
        <v>14073</v>
      </c>
      <c r="P2183" s="109" t="s">
        <v>760</v>
      </c>
      <c r="Q2183" s="109" t="s">
        <v>14074</v>
      </c>
      <c r="R2183" s="109" t="s">
        <v>100</v>
      </c>
      <c r="S2183" s="122" t="s">
        <v>14019</v>
      </c>
      <c r="T2183" s="31"/>
      <c r="U2183" s="109" t="str">
        <f t="shared" si="34"/>
        <v>37433: He told a friend he had taken a bunch of drugs and he sounded like he was suicidal and shooting a gun. She called police. Eventually he came out of the house and pointed a gun at officers and they shot him. The family believes lethal force was unnecessary. http://community.seattletimes.nwsource.com/archive/?date=20030311&amp;slug=inquest11m</v>
      </c>
      <c r="V2183" s="109"/>
      <c r="W2183" s="109">
        <v>3207.1</v>
      </c>
      <c r="X2183" s="109"/>
      <c r="Y2183" s="109"/>
      <c r="Z2183" s="109"/>
      <c r="AA2183" s="109"/>
      <c r="AB2183" s="109"/>
      <c r="AC2183" s="113"/>
      <c r="AD2183" s="29"/>
      <c r="AE2183" s="29"/>
      <c r="AF2183" s="29"/>
      <c r="AG2183" s="65"/>
    </row>
    <row r="2184" spans="1:33" ht="12">
      <c r="A2184" s="30">
        <v>41973</v>
      </c>
      <c r="B2184" s="109" t="s">
        <v>14075</v>
      </c>
      <c r="C2184" s="121">
        <v>45</v>
      </c>
      <c r="D2184" s="109" t="s">
        <v>23</v>
      </c>
      <c r="E2184" s="109" t="s">
        <v>40</v>
      </c>
      <c r="F2184" s="109"/>
      <c r="G2184" s="42">
        <v>40437</v>
      </c>
      <c r="H2184" s="109" t="s">
        <v>14076</v>
      </c>
      <c r="I2184" s="109" t="s">
        <v>10354</v>
      </c>
      <c r="J2184" s="109" t="s">
        <v>431</v>
      </c>
      <c r="K2184" s="98" t="s">
        <v>10355</v>
      </c>
      <c r="L2184" s="109" t="s">
        <v>2579</v>
      </c>
      <c r="M2184" s="109" t="s">
        <v>14077</v>
      </c>
      <c r="N2184" s="109" t="s">
        <v>32</v>
      </c>
      <c r="O2184" s="109" t="s">
        <v>14078</v>
      </c>
      <c r="P2184" s="109" t="s">
        <v>58</v>
      </c>
      <c r="Q2184" s="109" t="s">
        <v>14079</v>
      </c>
      <c r="R2184" s="109" t="s">
        <v>80</v>
      </c>
      <c r="S2184" s="122" t="s">
        <v>5225</v>
      </c>
      <c r="T2184" s="31"/>
      <c r="U2184" s="109" t="str">
        <f t="shared" si="34"/>
        <v>40437: Officers broke into the house on a drug raid. Blair came out with a golf club. He was shot twice in the chest. http://www.truthistreason.net/video-police-shoot-man-3-times-immediately-upon-entering-house-haydens-note-the-failed-war-on-drugs</v>
      </c>
      <c r="V2184" s="109"/>
      <c r="W2184" s="109">
        <v>3208.1</v>
      </c>
      <c r="X2184" s="109"/>
      <c r="Y2184" s="109"/>
      <c r="Z2184" s="109"/>
      <c r="AA2184" s="109"/>
      <c r="AB2184" s="109"/>
      <c r="AC2184" s="113"/>
      <c r="AD2184" s="29"/>
      <c r="AE2184" s="29"/>
      <c r="AF2184" s="29"/>
      <c r="AG2184" s="65"/>
    </row>
    <row r="2185" spans="1:33" ht="12">
      <c r="A2185" s="30">
        <v>41975</v>
      </c>
      <c r="B2185" s="109" t="s">
        <v>14080</v>
      </c>
      <c r="C2185" s="121">
        <v>31</v>
      </c>
      <c r="D2185" s="109" t="s">
        <v>23</v>
      </c>
      <c r="E2185" s="109" t="s">
        <v>82</v>
      </c>
      <c r="F2185" s="109"/>
      <c r="G2185" s="42">
        <v>38424</v>
      </c>
      <c r="H2185" s="109" t="s">
        <v>14081</v>
      </c>
      <c r="I2185" s="109" t="s">
        <v>5220</v>
      </c>
      <c r="J2185" s="109" t="s">
        <v>28</v>
      </c>
      <c r="K2185" s="98" t="s">
        <v>14082</v>
      </c>
      <c r="L2185" s="109" t="s">
        <v>30</v>
      </c>
      <c r="M2185" s="109" t="s">
        <v>5222</v>
      </c>
      <c r="N2185" s="109" t="s">
        <v>32</v>
      </c>
      <c r="O2185" s="109" t="s">
        <v>14083</v>
      </c>
      <c r="P2185" s="109" t="s">
        <v>760</v>
      </c>
      <c r="Q2185" s="109" t="s">
        <v>14084</v>
      </c>
      <c r="R2185" s="109" t="s">
        <v>100</v>
      </c>
      <c r="S2185" s="122" t="s">
        <v>5119</v>
      </c>
      <c r="T2185" s="31"/>
      <c r="U2185" s="109" t="str">
        <f t="shared" si="34"/>
        <v>38424: On a Sunday evening Rada's father called police to a domestic dispute at his house that had grown violent. Repeatedly he warned police that Rada was mentally ill and off his medications. Police arrived and confronted the unarmed sometime-bodybuilder in the front yard who refused to back down. Rada's fatal shooting was one of a string of similar incidents with mentally ill victims for which the Miami-Dade Police were criticized. http://articles.sun-sentinel.com/2005-03-15/news/0503140552_1_miami-police-police-shot-miami-dade-police</v>
      </c>
      <c r="V2185" s="109"/>
      <c r="W2185" s="109">
        <v>3209.1</v>
      </c>
      <c r="X2185" s="109"/>
      <c r="Y2185" s="109"/>
      <c r="Z2185" s="109"/>
      <c r="AA2185" s="109"/>
      <c r="AB2185" s="109"/>
      <c r="AC2185" s="113"/>
      <c r="AD2185" s="29"/>
      <c r="AE2185" s="29"/>
      <c r="AF2185" s="29"/>
      <c r="AG2185" s="65"/>
    </row>
    <row r="2186" spans="1:33" ht="12">
      <c r="A2186" s="30">
        <v>41975</v>
      </c>
      <c r="B2186" s="109" t="s">
        <v>14085</v>
      </c>
      <c r="C2186" s="121">
        <v>49</v>
      </c>
      <c r="D2186" s="109" t="s">
        <v>23</v>
      </c>
      <c r="E2186" s="109" t="s">
        <v>82</v>
      </c>
      <c r="F2186" s="109"/>
      <c r="G2186" s="42">
        <v>39170</v>
      </c>
      <c r="H2186" s="109" t="s">
        <v>14086</v>
      </c>
      <c r="I2186" s="109" t="s">
        <v>12047</v>
      </c>
      <c r="J2186" s="109" t="s">
        <v>28</v>
      </c>
      <c r="K2186" s="98" t="s">
        <v>13400</v>
      </c>
      <c r="L2186" s="109" t="s">
        <v>4778</v>
      </c>
      <c r="M2186" s="109" t="s">
        <v>14087</v>
      </c>
      <c r="N2186" s="109" t="s">
        <v>314</v>
      </c>
      <c r="O2186" s="109" t="s">
        <v>14088</v>
      </c>
      <c r="P2186" s="109" t="s">
        <v>760</v>
      </c>
      <c r="Q2186" s="109" t="s">
        <v>14089</v>
      </c>
      <c r="R2186" s="109" t="s">
        <v>219</v>
      </c>
      <c r="S2186" s="122" t="s">
        <v>5119</v>
      </c>
      <c r="T2186" s="31"/>
      <c r="U2186" s="109" t="str">
        <f t="shared" si="34"/>
        <v>39170: Perry was struck by a speeding unmarked local police cruiser, lost a leg in a gory accident scene, and subsequently lost enough blood to kill him. Although Perry was in dark clothing, drunk, and seven feet into the street, his family sought a settlement from the city and received $65K. http://articles.sun-sentinel.com/2008-06-21/news/0806200327_1_denver-police-department-fort-lauderdale-police-car</v>
      </c>
      <c r="V2186" s="109"/>
      <c r="W2186" s="109">
        <v>3210.1</v>
      </c>
      <c r="X2186" s="109"/>
      <c r="Y2186" s="109"/>
      <c r="Z2186" s="109"/>
      <c r="AA2186" s="109"/>
      <c r="AB2186" s="109"/>
      <c r="AC2186" s="113"/>
      <c r="AD2186" s="29"/>
      <c r="AE2186" s="29"/>
      <c r="AF2186" s="29"/>
      <c r="AG2186" s="65"/>
    </row>
    <row r="2187" spans="1:33" ht="12">
      <c r="A2187" s="30">
        <v>41975</v>
      </c>
      <c r="B2187" s="109" t="s">
        <v>14090</v>
      </c>
      <c r="C2187" s="121">
        <v>21</v>
      </c>
      <c r="D2187" s="109" t="s">
        <v>23</v>
      </c>
      <c r="E2187" s="109" t="s">
        <v>82</v>
      </c>
      <c r="F2187" s="109"/>
      <c r="G2187" s="42">
        <v>37264</v>
      </c>
      <c r="H2187" s="109" t="s">
        <v>14091</v>
      </c>
      <c r="I2187" s="109" t="s">
        <v>2009</v>
      </c>
      <c r="J2187" s="109" t="s">
        <v>28</v>
      </c>
      <c r="K2187" s="98" t="s">
        <v>14092</v>
      </c>
      <c r="L2187" s="109" t="s">
        <v>30</v>
      </c>
      <c r="M2187" s="109" t="s">
        <v>14093</v>
      </c>
      <c r="N2187" s="109" t="s">
        <v>32</v>
      </c>
      <c r="O2187" s="109" t="s">
        <v>14094</v>
      </c>
      <c r="P2187" s="109" t="s">
        <v>760</v>
      </c>
      <c r="Q2187" s="109" t="s">
        <v>14095</v>
      </c>
      <c r="R2187" s="109" t="s">
        <v>80</v>
      </c>
      <c r="S2187" s="122" t="s">
        <v>5119</v>
      </c>
      <c r="T2187" s="31"/>
      <c r="U2187" s="109" t="str">
        <f t="shared" si="34"/>
        <v>37264: Two local patrol cars chased Solivan for reckless driving in a stolen automobile. The unarmed Solivan crashed the car and emerged from the vehicle to be shot by one officer with non-lethal beanbag rounds. Those rounds had no effect and the other officer shot and killed him. The shooting officer had been twice fired previously, once for a self-inflicted injury and a false report. http://articles.sun-sentinel.com/2002-01-10/news/0201100030_1_qos-bean-bags-deadly-force</v>
      </c>
      <c r="V2187" s="109"/>
      <c r="W2187" s="109">
        <v>3211.1</v>
      </c>
      <c r="X2187" s="109"/>
      <c r="Y2187" s="109"/>
      <c r="Z2187" s="109"/>
      <c r="AA2187" s="109"/>
      <c r="AB2187" s="109"/>
      <c r="AC2187" s="113"/>
      <c r="AD2187" s="29"/>
      <c r="AE2187" s="29"/>
      <c r="AF2187" s="29"/>
      <c r="AG2187" s="65"/>
    </row>
    <row r="2188" spans="1:33" ht="12">
      <c r="A2188" s="30">
        <v>41975</v>
      </c>
      <c r="B2188" s="109" t="s">
        <v>14096</v>
      </c>
      <c r="C2188" s="121">
        <v>33</v>
      </c>
      <c r="D2188" s="109" t="s">
        <v>23</v>
      </c>
      <c r="E2188" s="109" t="s">
        <v>24</v>
      </c>
      <c r="F2188" s="109"/>
      <c r="G2188" s="42">
        <v>40575</v>
      </c>
      <c r="H2188" s="109" t="s">
        <v>14097</v>
      </c>
      <c r="I2188" s="109" t="s">
        <v>4776</v>
      </c>
      <c r="J2188" s="109" t="s">
        <v>28</v>
      </c>
      <c r="K2188" s="98" t="s">
        <v>4777</v>
      </c>
      <c r="L2188" s="109" t="s">
        <v>4778</v>
      </c>
      <c r="M2188" s="109" t="s">
        <v>4779</v>
      </c>
      <c r="N2188" s="109" t="s">
        <v>32</v>
      </c>
      <c r="O2188" s="109" t="s">
        <v>14098</v>
      </c>
      <c r="P2188" s="109" t="s">
        <v>58</v>
      </c>
      <c r="Q2188" s="109" t="s">
        <v>14099</v>
      </c>
      <c r="R2188" s="109" t="s">
        <v>80</v>
      </c>
      <c r="S2188" s="122" t="s">
        <v>5119</v>
      </c>
      <c r="T2188" s="31"/>
      <c r="U2188" s="109" t="str">
        <f t="shared" si="34"/>
        <v>40575: Brothers Herson and Hedson Hilaire emerged from a condominium under police surveillance for drug activity, and climbed into their Honda Civic to leave. Four officers surrounded the car and prevented their escape. Herson drove the Honda at one officer, who bounced off the hood. Herson was shot to death in the driver's seat. Hedson attempted to escape and "collapsed in the street", also dead. http://articles.sun-sentinel.com/2011-02-02/news/fl-miramar-police-shooting-folo-20110202_1_police-involved-shooting-officers-brothers</v>
      </c>
      <c r="V2188" s="109"/>
      <c r="W2188" s="109">
        <v>3212.1</v>
      </c>
      <c r="X2188" s="109"/>
      <c r="Y2188" s="109"/>
      <c r="Z2188" s="109"/>
      <c r="AA2188" s="109"/>
      <c r="AB2188" s="109"/>
      <c r="AC2188" s="113"/>
      <c r="AD2188" s="29"/>
      <c r="AE2188" s="29"/>
      <c r="AF2188" s="29"/>
      <c r="AG2188" s="65"/>
    </row>
    <row r="2189" spans="1:33" ht="12">
      <c r="A2189" s="30">
        <v>41975</v>
      </c>
      <c r="B2189" s="109" t="s">
        <v>14100</v>
      </c>
      <c r="C2189" s="121">
        <v>28</v>
      </c>
      <c r="D2189" s="109" t="s">
        <v>23</v>
      </c>
      <c r="E2189" s="109" t="s">
        <v>24</v>
      </c>
      <c r="F2189" s="109" t="s">
        <v>14101</v>
      </c>
      <c r="G2189" s="42">
        <v>40575</v>
      </c>
      <c r="H2189" s="109" t="s">
        <v>14097</v>
      </c>
      <c r="I2189" s="109" t="s">
        <v>4776</v>
      </c>
      <c r="J2189" s="109" t="s">
        <v>28</v>
      </c>
      <c r="K2189" s="98" t="s">
        <v>4777</v>
      </c>
      <c r="L2189" s="109" t="s">
        <v>4778</v>
      </c>
      <c r="M2189" s="109" t="s">
        <v>4779</v>
      </c>
      <c r="N2189" s="109" t="s">
        <v>32</v>
      </c>
      <c r="O2189" s="109" t="s">
        <v>14098</v>
      </c>
      <c r="P2189" s="109" t="s">
        <v>58</v>
      </c>
      <c r="Q2189" s="109" t="s">
        <v>14099</v>
      </c>
      <c r="R2189" s="109" t="s">
        <v>80</v>
      </c>
      <c r="S2189" s="122" t="s">
        <v>5119</v>
      </c>
      <c r="T2189" s="31"/>
      <c r="U2189" s="109" t="str">
        <f t="shared" si="34"/>
        <v>40575: Brothers Herson and Hedson Hilaire emerged from a condominium under police surveillance for drug activity, and climbed into their Honda Civic to leave. Four officers surrounded the car and prevented their escape. Herson drove the Honda at one officer, who bounced off the hood. Herson was shot to death in the driver's seat. Hedson attempted to escape and "collapsed in the street", also dead. http://articles.sun-sentinel.com/2011-02-02/news/fl-miramar-police-shooting-folo-20110202_1_police-involved-shooting-officers-brothers</v>
      </c>
      <c r="V2189" s="109"/>
      <c r="W2189" s="109">
        <v>3213.1</v>
      </c>
      <c r="X2189" s="109"/>
      <c r="Y2189" s="109"/>
      <c r="Z2189" s="109"/>
      <c r="AA2189" s="109"/>
      <c r="AB2189" s="109"/>
      <c r="AC2189" s="113"/>
      <c r="AD2189" s="29"/>
      <c r="AE2189" s="29"/>
      <c r="AF2189" s="29"/>
      <c r="AG2189" s="65"/>
    </row>
    <row r="2190" spans="1:33" ht="12">
      <c r="A2190" s="30">
        <v>41975</v>
      </c>
      <c r="B2190" s="109" t="s">
        <v>14102</v>
      </c>
      <c r="C2190" s="121">
        <v>29</v>
      </c>
      <c r="D2190" s="109" t="s">
        <v>91</v>
      </c>
      <c r="E2190" s="109" t="s">
        <v>24</v>
      </c>
      <c r="F2190" s="109" t="s">
        <v>14103</v>
      </c>
      <c r="G2190" s="42">
        <v>41962</v>
      </c>
      <c r="H2190" s="109" t="s">
        <v>14104</v>
      </c>
      <c r="I2190" s="109" t="s">
        <v>4565</v>
      </c>
      <c r="J2190" s="109" t="s">
        <v>1128</v>
      </c>
      <c r="K2190" s="98" t="s">
        <v>14105</v>
      </c>
      <c r="L2190" s="109" t="s">
        <v>4567</v>
      </c>
      <c r="M2190" s="109" t="s">
        <v>4568</v>
      </c>
      <c r="N2190" s="109" t="s">
        <v>32</v>
      </c>
      <c r="O2190" s="109" t="s">
        <v>14106</v>
      </c>
      <c r="P2190" s="109" t="s">
        <v>14107</v>
      </c>
      <c r="Q2190" s="109" t="s">
        <v>14108</v>
      </c>
      <c r="R2190" s="109" t="s">
        <v>36</v>
      </c>
      <c r="S2190" s="122" t="s">
        <v>5225</v>
      </c>
      <c r="T2190" s="31"/>
      <c r="U2190" s="109" t="str">
        <f t="shared" si="34"/>
        <v>41962: Victim was officer's wife. News articles do not specify if officer was on duty at time, though murder weapon is believed to be police issued firearm. http://www.wmcactionnews5.com/story/27435653/mother-shot-killed-saving-son-mpd-officer-charged-with-murder</v>
      </c>
      <c r="V2190" s="109"/>
      <c r="W2190" s="109">
        <v>3214.1</v>
      </c>
      <c r="X2190" s="109"/>
      <c r="Y2190" s="109"/>
      <c r="Z2190" s="109"/>
      <c r="AA2190" s="109"/>
      <c r="AB2190" s="109"/>
      <c r="AC2190" s="113"/>
      <c r="AD2190" s="29"/>
      <c r="AE2190" s="29"/>
      <c r="AF2190" s="29"/>
      <c r="AG2190" s="65"/>
    </row>
    <row r="2191" spans="1:33" ht="12">
      <c r="A2191" s="30">
        <v>41975</v>
      </c>
      <c r="B2191" s="109" t="s">
        <v>14109</v>
      </c>
      <c r="C2191" s="121">
        <v>53</v>
      </c>
      <c r="D2191" s="109" t="s">
        <v>23</v>
      </c>
      <c r="E2191" s="109" t="s">
        <v>82</v>
      </c>
      <c r="F2191" s="109"/>
      <c r="G2191" s="42">
        <v>40952</v>
      </c>
      <c r="H2191" s="109" t="s">
        <v>14110</v>
      </c>
      <c r="I2191" s="109" t="s">
        <v>7625</v>
      </c>
      <c r="J2191" s="109" t="s">
        <v>28</v>
      </c>
      <c r="K2191" s="98" t="s">
        <v>14111</v>
      </c>
      <c r="L2191" s="109" t="s">
        <v>4778</v>
      </c>
      <c r="M2191" s="109" t="s">
        <v>10681</v>
      </c>
      <c r="N2191" s="109" t="s">
        <v>32</v>
      </c>
      <c r="O2191" s="109" t="s">
        <v>14112</v>
      </c>
      <c r="P2191" s="109" t="s">
        <v>760</v>
      </c>
      <c r="Q2191" s="109" t="s">
        <v>14113</v>
      </c>
      <c r="R2191" s="109" t="s">
        <v>80</v>
      </c>
      <c r="S2191" s="122" t="s">
        <v>5119</v>
      </c>
      <c r="T2191" s="31"/>
      <c r="U2191" s="109" t="str">
        <f t="shared" si="34"/>
        <v>40952: On the eve of Valentine's Day Shewey appeared at the door of a former girlfriend, armed. She was having dinner with another man. A disgruntled Shewey pointed the gun at her head at one point, fired the weapon into the air, then when the police arrived refused their commands to drop it. He was fatally shot. http://articles.sun-sentinel.com/2012-02-15/news/fl-bso-kills-gunman-folo-20120215_1_bipolar-disorder-niece-sheriff-deputy</v>
      </c>
      <c r="V2191" s="109"/>
      <c r="W2191" s="109">
        <v>3215.1</v>
      </c>
      <c r="X2191" s="109"/>
      <c r="Y2191" s="109"/>
      <c r="Z2191" s="109"/>
      <c r="AA2191" s="109"/>
      <c r="AB2191" s="109"/>
      <c r="AC2191" s="113"/>
      <c r="AD2191" s="29"/>
      <c r="AE2191" s="29"/>
      <c r="AF2191" s="29"/>
      <c r="AG2191" s="65"/>
    </row>
    <row r="2192" spans="1:33" ht="12">
      <c r="A2192" s="30">
        <v>41975</v>
      </c>
      <c r="B2192" s="109" t="s">
        <v>14114</v>
      </c>
      <c r="C2192" s="121">
        <v>48</v>
      </c>
      <c r="D2192" s="109" t="s">
        <v>23</v>
      </c>
      <c r="E2192" s="109" t="s">
        <v>82</v>
      </c>
      <c r="F2192" s="109"/>
      <c r="G2192" s="42">
        <v>37025</v>
      </c>
      <c r="H2192" s="109" t="s">
        <v>14115</v>
      </c>
      <c r="I2192" s="109" t="s">
        <v>14116</v>
      </c>
      <c r="J2192" s="109" t="s">
        <v>28</v>
      </c>
      <c r="K2192" s="98" t="s">
        <v>7974</v>
      </c>
      <c r="L2192" s="109" t="s">
        <v>30</v>
      </c>
      <c r="M2192" s="109" t="s">
        <v>14117</v>
      </c>
      <c r="N2192" s="109" t="s">
        <v>1818</v>
      </c>
      <c r="O2192" s="109" t="s">
        <v>14118</v>
      </c>
      <c r="P2192" s="109" t="s">
        <v>760</v>
      </c>
      <c r="Q2192" s="109" t="s">
        <v>14119</v>
      </c>
      <c r="R2192" s="109" t="s">
        <v>80</v>
      </c>
      <c r="S2192" s="122" t="s">
        <v>5119</v>
      </c>
      <c r="T2192" s="31"/>
      <c r="U2192" s="109" t="str">
        <f t="shared" si="34"/>
        <v>37025: A carpenter and "roving Baptist preacher," Dorvil was driving his Toyota 4-Runner at about 5 MPH, struck a restaurant, then wandered away from the collision barefoot with increasing belligerence at those who crossed his path. Eight local and county officers struggled to get him under control and in a squad car. Shortly after they did, Dorvil stopped breathing. Later it emerged that he'd been acting uncharacteristically since the prior evening. http://articles.sun-sentinel.com/2001-05-16/news/0105160137_1_police-officers-police-involved-shootings-rudy-espinosa</v>
      </c>
      <c r="V2192" s="109"/>
      <c r="W2192" s="109">
        <v>3216.1</v>
      </c>
      <c r="X2192" s="109"/>
      <c r="Y2192" s="109"/>
      <c r="Z2192" s="109"/>
      <c r="AA2192" s="109"/>
      <c r="AB2192" s="109"/>
      <c r="AC2192" s="113"/>
      <c r="AD2192" s="29"/>
      <c r="AE2192" s="29"/>
      <c r="AF2192" s="29"/>
      <c r="AG2192" s="65"/>
    </row>
    <row r="2193" spans="1:33" ht="12">
      <c r="A2193" s="30">
        <v>41975</v>
      </c>
      <c r="B2193" s="109" t="s">
        <v>14120</v>
      </c>
      <c r="C2193" s="121">
        <v>31</v>
      </c>
      <c r="D2193" s="109" t="s">
        <v>23</v>
      </c>
      <c r="E2193" s="109" t="s">
        <v>82</v>
      </c>
      <c r="F2193" s="109"/>
      <c r="G2193" s="42">
        <v>36557</v>
      </c>
      <c r="H2193" s="109" t="s">
        <v>14121</v>
      </c>
      <c r="I2193" s="109" t="s">
        <v>1067</v>
      </c>
      <c r="J2193" s="109" t="s">
        <v>28</v>
      </c>
      <c r="K2193" s="98" t="s">
        <v>9122</v>
      </c>
      <c r="L2193" s="109" t="s">
        <v>338</v>
      </c>
      <c r="M2193" s="109" t="s">
        <v>1069</v>
      </c>
      <c r="N2193" s="109" t="s">
        <v>32</v>
      </c>
      <c r="O2193" s="109" t="s">
        <v>14122</v>
      </c>
      <c r="P2193" s="109" t="s">
        <v>760</v>
      </c>
      <c r="Q2193" s="109" t="s">
        <v>14123</v>
      </c>
      <c r="R2193" s="109" t="s">
        <v>80</v>
      </c>
      <c r="S2193" s="122" t="s">
        <v>5119</v>
      </c>
      <c r="T2193" s="31"/>
      <c r="U2193" s="109" t="str">
        <f t="shared" si="34"/>
        <v>36557: Local officers attempted a traffic stop with Lewis, recognizing him from prior vehicular incidents from November. Lewis rammed numerous cars and threatened pedestrians during a prolonged high-speed chase, notable also for police (contrary to policy) speeding the wrong way down I-95 and also striking vehicles. Lewis came to a stop on surface streets, pulled a gun on officers, and was shot to death. http://articles.sun-sentinel.com/2000-02-03/news/0002030140_1_mark-edward-lewis-records-show-lewis-hand</v>
      </c>
      <c r="V2193" s="109"/>
      <c r="W2193" s="109">
        <v>3217.1</v>
      </c>
      <c r="X2193" s="109"/>
      <c r="Y2193" s="109"/>
      <c r="Z2193" s="109"/>
      <c r="AA2193" s="109"/>
      <c r="AB2193" s="109"/>
      <c r="AC2193" s="113"/>
      <c r="AD2193" s="29"/>
      <c r="AE2193" s="29"/>
      <c r="AF2193" s="29"/>
      <c r="AG2193" s="65"/>
    </row>
    <row r="2194" spans="1:33" ht="12">
      <c r="A2194" s="30">
        <v>41975</v>
      </c>
      <c r="B2194" s="109" t="s">
        <v>14124</v>
      </c>
      <c r="C2194" s="121">
        <v>45</v>
      </c>
      <c r="D2194" s="109" t="s">
        <v>23</v>
      </c>
      <c r="E2194" s="109" t="s">
        <v>40</v>
      </c>
      <c r="F2194" s="109"/>
      <c r="G2194" s="42">
        <v>40066</v>
      </c>
      <c r="H2194" s="109" t="s">
        <v>14125</v>
      </c>
      <c r="I2194" s="109" t="s">
        <v>14126</v>
      </c>
      <c r="J2194" s="109" t="s">
        <v>64</v>
      </c>
      <c r="K2194" s="98" t="s">
        <v>14127</v>
      </c>
      <c r="L2194" s="109" t="s">
        <v>14128</v>
      </c>
      <c r="M2194" s="109" t="s">
        <v>14129</v>
      </c>
      <c r="N2194" s="109" t="s">
        <v>32</v>
      </c>
      <c r="O2194" s="109" t="s">
        <v>14130</v>
      </c>
      <c r="P2194" s="109" t="s">
        <v>58</v>
      </c>
      <c r="Q2194" s="109" t="s">
        <v>14131</v>
      </c>
      <c r="R2194" s="109" t="s">
        <v>100</v>
      </c>
      <c r="S2194" s="122" t="s">
        <v>10326</v>
      </c>
      <c r="T2194" s="31"/>
      <c r="U2194" s="109" t="str">
        <f t="shared" si="34"/>
        <v>40066: Bi-polar male in controversy with code enforcement officer ended up in three hour stand-off with police who shot him and killed him. http://www.bwknews.com/toxicolgy_report.pdf</v>
      </c>
      <c r="V2194" s="109"/>
      <c r="W2194" s="109">
        <v>3218.1</v>
      </c>
      <c r="X2194" s="109"/>
      <c r="Y2194" s="109"/>
      <c r="Z2194" s="109"/>
      <c r="AA2194" s="109"/>
      <c r="AB2194" s="109"/>
      <c r="AC2194" s="113"/>
      <c r="AD2194" s="29"/>
      <c r="AE2194" s="29"/>
      <c r="AF2194" s="29"/>
      <c r="AG2194" s="65"/>
    </row>
    <row r="2195" spans="1:33" ht="12">
      <c r="A2195" s="30">
        <v>41975</v>
      </c>
      <c r="B2195" s="109" t="s">
        <v>14132</v>
      </c>
      <c r="C2195" s="121">
        <v>49</v>
      </c>
      <c r="D2195" s="109" t="s">
        <v>23</v>
      </c>
      <c r="E2195" s="109" t="s">
        <v>24</v>
      </c>
      <c r="F2195" s="109"/>
      <c r="G2195" s="42">
        <v>38284</v>
      </c>
      <c r="H2195" s="109" t="s">
        <v>14133</v>
      </c>
      <c r="I2195" s="109" t="s">
        <v>14134</v>
      </c>
      <c r="J2195" s="109" t="s">
        <v>28</v>
      </c>
      <c r="K2195" s="98" t="s">
        <v>14135</v>
      </c>
      <c r="L2195" s="109" t="s">
        <v>30</v>
      </c>
      <c r="M2195" s="109" t="s">
        <v>5222</v>
      </c>
      <c r="N2195" s="109" t="s">
        <v>32</v>
      </c>
      <c r="O2195" s="109" t="s">
        <v>14136</v>
      </c>
      <c r="P2195" s="109" t="s">
        <v>58</v>
      </c>
      <c r="Q2195" s="109" t="s">
        <v>14137</v>
      </c>
      <c r="R2195" s="109" t="s">
        <v>100</v>
      </c>
      <c r="S2195" s="122" t="s">
        <v>5119</v>
      </c>
      <c r="T2195" s="31"/>
      <c r="U2195" s="109" t="str">
        <f t="shared" si="34"/>
        <v>38284: Although he was uninvolved, county officers conducting a burglary investigation would not let Army veteran Baker past their established perimeter so he could return home. Witnesses describe one male officer, then two more female officers, beating him bloody for resisting instructions, after which Baker fought back with a police baton. Rada's fatal shooting was one of a string of similar incidents with mentally ill victims for which the Miami-Dade Police were criticized. The shooter was named Officer of the Year. http://jacksonville.com/apnews/stories/102504/D85U93G02.shtml</v>
      </c>
      <c r="V2195" s="109"/>
      <c r="W2195" s="109">
        <v>3219.1</v>
      </c>
      <c r="X2195" s="109"/>
      <c r="Y2195" s="109"/>
      <c r="Z2195" s="109"/>
      <c r="AA2195" s="109"/>
      <c r="AB2195" s="109"/>
      <c r="AC2195" s="113"/>
      <c r="AD2195" s="29"/>
      <c r="AE2195" s="29"/>
      <c r="AF2195" s="29"/>
      <c r="AG2195" s="65"/>
    </row>
    <row r="2196" spans="1:33" ht="12">
      <c r="A2196" s="30">
        <v>41975</v>
      </c>
      <c r="B2196" s="109" t="s">
        <v>14138</v>
      </c>
      <c r="C2196" s="121">
        <v>50</v>
      </c>
      <c r="D2196" s="109" t="s">
        <v>23</v>
      </c>
      <c r="E2196" s="109" t="s">
        <v>40</v>
      </c>
      <c r="F2196" s="109"/>
      <c r="G2196" s="42">
        <v>40829</v>
      </c>
      <c r="H2196" s="109" t="s">
        <v>14139</v>
      </c>
      <c r="I2196" s="109" t="s">
        <v>11680</v>
      </c>
      <c r="J2196" s="109" t="s">
        <v>2035</v>
      </c>
      <c r="K2196" s="98" t="s">
        <v>11681</v>
      </c>
      <c r="L2196" s="109" t="s">
        <v>165</v>
      </c>
      <c r="M2196" s="109" t="s">
        <v>14140</v>
      </c>
      <c r="N2196" s="109" t="s">
        <v>1818</v>
      </c>
      <c r="O2196" s="109" t="s">
        <v>14141</v>
      </c>
      <c r="P2196" s="109" t="s">
        <v>760</v>
      </c>
      <c r="Q2196" s="109" t="s">
        <v>14142</v>
      </c>
      <c r="R2196" s="109" t="s">
        <v>80</v>
      </c>
      <c r="S2196" s="122" t="s">
        <v>5119</v>
      </c>
      <c r="T2196" s="31"/>
      <c r="U2196" s="109" t="str">
        <f t="shared" si="34"/>
        <v>40829: Several 911 calls reported Carlson breaking glass etc. in a retirees' mobile home park at 3:30 a.m. Family reported he'd packed his bag in the previous days and prepared to leave town. Upon contact with police Carlson, without being Tasered, struck or pepper-sprayed, collapsed and died of an unknown medical emergency. http://www.columbian.com/news/2011/oct/13/medford-man-dies-in-police-custody/</v>
      </c>
      <c r="V2196" s="109"/>
      <c r="W2196" s="109">
        <v>3220.1</v>
      </c>
      <c r="X2196" s="109"/>
      <c r="Y2196" s="109"/>
      <c r="Z2196" s="109"/>
      <c r="AA2196" s="109"/>
      <c r="AB2196" s="109"/>
      <c r="AC2196" s="113"/>
      <c r="AD2196" s="29"/>
      <c r="AE2196" s="29"/>
      <c r="AF2196" s="29"/>
      <c r="AG2196" s="65"/>
    </row>
    <row r="2197" spans="1:33" ht="12">
      <c r="A2197" s="30">
        <v>41976</v>
      </c>
      <c r="B2197" s="109" t="s">
        <v>14143</v>
      </c>
      <c r="C2197" s="121">
        <v>35</v>
      </c>
      <c r="D2197" s="109" t="s">
        <v>23</v>
      </c>
      <c r="E2197" s="109" t="s">
        <v>40</v>
      </c>
      <c r="F2197" s="109" t="s">
        <v>14144</v>
      </c>
      <c r="G2197" s="42">
        <v>40524</v>
      </c>
      <c r="H2197" s="109" t="s">
        <v>14145</v>
      </c>
      <c r="I2197" s="109" t="s">
        <v>2554</v>
      </c>
      <c r="J2197" s="109" t="s">
        <v>85</v>
      </c>
      <c r="K2197" s="98" t="s">
        <v>14146</v>
      </c>
      <c r="L2197" s="109" t="s">
        <v>539</v>
      </c>
      <c r="M2197" s="109" t="s">
        <v>2556</v>
      </c>
      <c r="N2197" s="109" t="s">
        <v>32</v>
      </c>
      <c r="O2197" s="109" t="s">
        <v>14147</v>
      </c>
      <c r="P2197" s="109" t="s">
        <v>14148</v>
      </c>
      <c r="Q2197" s="109" t="s">
        <v>14149</v>
      </c>
      <c r="R2197" s="109" t="s">
        <v>219</v>
      </c>
      <c r="S2197" s="122" t="s">
        <v>14150</v>
      </c>
      <c r="T2197" s="31"/>
      <c r="U2197" s="109" t="str">
        <f t="shared" si="34"/>
        <v>40524: Shot while sitting on porch of friend's house because police mistook a water nozzle for a gun. http://ktla.com/2013/04/05/verdict-reached-in-douglas-zerby-wrongful-death-lawsuit/</v>
      </c>
      <c r="V2197" s="109"/>
      <c r="W2197" s="109">
        <v>3221.1</v>
      </c>
      <c r="X2197" s="109"/>
      <c r="Y2197" s="109"/>
      <c r="Z2197" s="109"/>
      <c r="AA2197" s="109"/>
      <c r="AB2197" s="109"/>
      <c r="AC2197" s="113"/>
      <c r="AD2197" s="29"/>
      <c r="AE2197" s="29"/>
      <c r="AF2197" s="29"/>
      <c r="AG2197" s="65"/>
    </row>
    <row r="2198" spans="1:33" ht="12">
      <c r="A2198" s="30">
        <v>41976</v>
      </c>
      <c r="B2198" s="109" t="s">
        <v>14151</v>
      </c>
      <c r="C2198" s="121">
        <v>45</v>
      </c>
      <c r="D2198" s="109" t="s">
        <v>23</v>
      </c>
      <c r="E2198" s="109" t="s">
        <v>40</v>
      </c>
      <c r="F2198" s="109"/>
      <c r="G2198" s="42">
        <v>41974</v>
      </c>
      <c r="H2198" s="109" t="s">
        <v>14152</v>
      </c>
      <c r="I2198" s="109" t="s">
        <v>6379</v>
      </c>
      <c r="J2198" s="109" t="s">
        <v>2539</v>
      </c>
      <c r="K2198" s="98" t="s">
        <v>6380</v>
      </c>
      <c r="L2198" s="109" t="s">
        <v>6379</v>
      </c>
      <c r="M2198" s="109" t="s">
        <v>14153</v>
      </c>
      <c r="N2198" s="109" t="s">
        <v>32</v>
      </c>
      <c r="O2198" s="109" t="s">
        <v>14154</v>
      </c>
      <c r="P2198" s="109" t="s">
        <v>323</v>
      </c>
      <c r="Q2198" s="109" t="s">
        <v>14155</v>
      </c>
      <c r="R2198" s="109" t="s">
        <v>100</v>
      </c>
      <c r="S2198" s="122" t="s">
        <v>5225</v>
      </c>
      <c r="T2198" s="31"/>
      <c r="U2198" s="109" t="str">
        <f t="shared" si="34"/>
        <v>41974: Sheriff's Office responded to a report of an angry man holing up in his home with a gun(s). Expressed much anger toward responding deputies. Displayed handgun, threatened to shoot. Killed by deputy with rifle. http://www.independentmail.com/news/sheriff-releases-police-report-on-fatal-shooting_65167299</v>
      </c>
      <c r="V2198" s="109"/>
      <c r="W2198" s="109">
        <v>3222.1</v>
      </c>
      <c r="X2198" s="109"/>
      <c r="Y2198" s="109"/>
      <c r="Z2198" s="109"/>
      <c r="AA2198" s="109"/>
      <c r="AB2198" s="109"/>
      <c r="AC2198" s="113"/>
      <c r="AD2198" s="29"/>
      <c r="AE2198" s="29"/>
      <c r="AF2198" s="29"/>
      <c r="AG2198" s="65"/>
    </row>
    <row r="2199" spans="1:33" ht="12">
      <c r="A2199" s="30">
        <v>41976</v>
      </c>
      <c r="B2199" s="109" t="s">
        <v>14156</v>
      </c>
      <c r="C2199" s="121">
        <v>23</v>
      </c>
      <c r="D2199" s="109" t="s">
        <v>23</v>
      </c>
      <c r="E2199" s="109" t="s">
        <v>40</v>
      </c>
      <c r="F2199" s="109" t="s">
        <v>14157</v>
      </c>
      <c r="G2199" s="42">
        <v>41614</v>
      </c>
      <c r="H2199" s="109" t="s">
        <v>14158</v>
      </c>
      <c r="I2199" s="109" t="s">
        <v>14159</v>
      </c>
      <c r="J2199" s="109" t="s">
        <v>213</v>
      </c>
      <c r="K2199" s="98" t="s">
        <v>14160</v>
      </c>
      <c r="L2199" s="109" t="s">
        <v>6226</v>
      </c>
      <c r="M2199" s="109" t="s">
        <v>14161</v>
      </c>
      <c r="N2199" s="109" t="s">
        <v>32</v>
      </c>
      <c r="O2199" s="109" t="s">
        <v>14162</v>
      </c>
      <c r="P2199" s="109" t="s">
        <v>58</v>
      </c>
      <c r="Q2199" s="109" t="s">
        <v>14163</v>
      </c>
      <c r="R2199" s="109" t="s">
        <v>219</v>
      </c>
      <c r="S2199" s="122" t="s">
        <v>14150</v>
      </c>
      <c r="T2199" s="31"/>
      <c r="U2199" s="109" t="str">
        <f t="shared" si="34"/>
        <v>41614: Shot by campus police after refusing to put his hands behind his back. http://www.today.com/news/unjustified-family-student-killed-campus-police-speaks-out-2D11723684</v>
      </c>
      <c r="V2199" s="109"/>
      <c r="W2199" s="109">
        <v>3223.1</v>
      </c>
      <c r="X2199" s="109"/>
      <c r="Y2199" s="109"/>
      <c r="Z2199" s="109"/>
      <c r="AA2199" s="109"/>
      <c r="AB2199" s="109"/>
      <c r="AC2199" s="113"/>
      <c r="AD2199" s="29"/>
      <c r="AE2199" s="29"/>
      <c r="AF2199" s="29"/>
      <c r="AG2199" s="65"/>
    </row>
    <row r="2200" spans="1:33" ht="12">
      <c r="A2200" s="30">
        <v>41977</v>
      </c>
      <c r="B2200" s="109" t="s">
        <v>14164</v>
      </c>
      <c r="C2200" s="121">
        <v>36</v>
      </c>
      <c r="D2200" s="109" t="s">
        <v>23</v>
      </c>
      <c r="E2200" s="109" t="s">
        <v>173</v>
      </c>
      <c r="F2200" s="109" t="s">
        <v>14165</v>
      </c>
      <c r="G2200" s="42">
        <v>41529</v>
      </c>
      <c r="H2200" s="109" t="s">
        <v>14166</v>
      </c>
      <c r="I2200" s="109" t="s">
        <v>3169</v>
      </c>
      <c r="J2200" s="109" t="s">
        <v>195</v>
      </c>
      <c r="K2200" s="98" t="s">
        <v>13689</v>
      </c>
      <c r="L2200" s="109" t="s">
        <v>686</v>
      </c>
      <c r="M2200" s="109" t="s">
        <v>13690</v>
      </c>
      <c r="N2200" s="109" t="s">
        <v>32</v>
      </c>
      <c r="O2200" s="109" t="s">
        <v>14167</v>
      </c>
      <c r="P2200" s="109" t="s">
        <v>58</v>
      </c>
      <c r="Q2200" s="109" t="s">
        <v>14168</v>
      </c>
      <c r="R2200" s="109" t="s">
        <v>36</v>
      </c>
      <c r="S2200" s="122" t="s">
        <v>14169</v>
      </c>
      <c r="T2200" s="31"/>
      <c r="U2200" s="109" t="str">
        <f t="shared" si="34"/>
        <v>41529: 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 http://www.kpho.com/story/23416466/box-cutter-wielding-man-shot-by-temp-police-dies</v>
      </c>
      <c r="V2200" s="109"/>
      <c r="W2200" s="109">
        <v>3224.1</v>
      </c>
      <c r="X2200" s="109"/>
      <c r="Y2200" s="109"/>
      <c r="Z2200" s="109"/>
      <c r="AA2200" s="109"/>
      <c r="AB2200" s="109"/>
      <c r="AC2200" s="113"/>
      <c r="AD2200" s="29"/>
      <c r="AE2200" s="29"/>
      <c r="AF2200" s="29"/>
      <c r="AG2200" s="65"/>
    </row>
    <row r="2201" spans="1:33" ht="12">
      <c r="A2201" s="30">
        <v>41977</v>
      </c>
      <c r="B2201" s="109" t="s">
        <v>14170</v>
      </c>
      <c r="C2201" s="121">
        <v>54</v>
      </c>
      <c r="D2201" s="109" t="s">
        <v>23</v>
      </c>
      <c r="E2201" s="109" t="s">
        <v>24</v>
      </c>
      <c r="F2201" s="109" t="s">
        <v>14171</v>
      </c>
      <c r="G2201" s="42">
        <v>40665</v>
      </c>
      <c r="H2201" s="109" t="s">
        <v>14172</v>
      </c>
      <c r="I2201" s="109" t="s">
        <v>14173</v>
      </c>
      <c r="J2201" s="109" t="s">
        <v>2539</v>
      </c>
      <c r="K2201" s="98" t="s">
        <v>14174</v>
      </c>
      <c r="L2201" s="109" t="s">
        <v>14175</v>
      </c>
      <c r="M2201" s="109" t="s">
        <v>14176</v>
      </c>
      <c r="N2201" s="109" t="s">
        <v>32</v>
      </c>
      <c r="O2201" s="109" t="s">
        <v>14177</v>
      </c>
      <c r="P2201" s="109" t="s">
        <v>157</v>
      </c>
      <c r="Q2201" s="109" t="s">
        <v>14178</v>
      </c>
      <c r="R2201" s="109" t="s">
        <v>80</v>
      </c>
      <c r="S2201" s="122" t="s">
        <v>5119</v>
      </c>
      <c r="T2201" s="31"/>
      <c r="U2201" s="109" t="str">
        <f t="shared" si="34"/>
        <v>40665: Bailey came to the town hall of Eutawville, population 300, to complain about a traffic ticket issued to his daughter. A dispute developed in the parking lot with the police chief. Unarmed, reported as a "kind-hearted and law-abiding" man, Bailey was fatally shot three times. Years after the incident, in December 2014, the now-resigned chief was indicted by a grand jury for murder, on top of a pending misconduct-in-office charge from 2013, and Bailey's widow filed a wrongful death civil suit against the city. http://www.postandcourier.com/article/20130814/PC16/130819697</v>
      </c>
      <c r="V2201" s="109"/>
      <c r="W2201" s="109">
        <v>3225.1</v>
      </c>
      <c r="X2201" s="109"/>
      <c r="Y2201" s="109"/>
      <c r="Z2201" s="109"/>
      <c r="AA2201" s="109"/>
      <c r="AB2201" s="109"/>
      <c r="AC2201" s="113"/>
      <c r="AD2201" s="29"/>
      <c r="AE2201" s="29"/>
      <c r="AF2201" s="29"/>
      <c r="AG2201" s="65"/>
    </row>
    <row r="2202" spans="1:33" ht="12">
      <c r="A2202" s="30">
        <v>41977</v>
      </c>
      <c r="B2202" s="109" t="s">
        <v>14179</v>
      </c>
      <c r="C2202" s="121">
        <v>27</v>
      </c>
      <c r="D2202" s="109" t="s">
        <v>23</v>
      </c>
      <c r="E2202" s="109" t="s">
        <v>173</v>
      </c>
      <c r="F2202" s="109" t="s">
        <v>14180</v>
      </c>
      <c r="G2202" s="42">
        <v>41924</v>
      </c>
      <c r="H2202" s="109" t="s">
        <v>14181</v>
      </c>
      <c r="I2202" s="109" t="s">
        <v>14182</v>
      </c>
      <c r="J2202" s="109" t="s">
        <v>1694</v>
      </c>
      <c r="K2202" s="98" t="s">
        <v>14183</v>
      </c>
      <c r="L2202" s="109" t="s">
        <v>4830</v>
      </c>
      <c r="M2202" s="109" t="s">
        <v>14184</v>
      </c>
      <c r="N2202" s="109" t="s">
        <v>32</v>
      </c>
      <c r="O2202" s="109" t="s">
        <v>14185</v>
      </c>
      <c r="P2202" s="109" t="s">
        <v>157</v>
      </c>
      <c r="Q2202" s="109" t="s">
        <v>14186</v>
      </c>
      <c r="R2202" s="109" t="s">
        <v>80</v>
      </c>
      <c r="S2202" s="122" t="s">
        <v>5358</v>
      </c>
      <c r="T2202" s="31"/>
      <c r="U2202" s="109" t="str">
        <f t="shared" si="34"/>
        <v>41924: 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 http://www.denverpost.com/news/ci_26967917/rocky-ford-officer-accused-murder-dues-court-faces</v>
      </c>
      <c r="V2202" s="109"/>
      <c r="W2202" s="109">
        <v>3226.1</v>
      </c>
      <c r="X2202" s="109"/>
      <c r="Y2202" s="109"/>
      <c r="Z2202" s="109"/>
      <c r="AA2202" s="109"/>
      <c r="AB2202" s="109"/>
      <c r="AC2202" s="113"/>
      <c r="AD2202" s="29"/>
      <c r="AE2202" s="29"/>
      <c r="AF2202" s="29"/>
      <c r="AG2202" s="65"/>
    </row>
    <row r="2203" spans="1:33" ht="12">
      <c r="A2203" s="30">
        <v>41977</v>
      </c>
      <c r="B2203" s="109" t="s">
        <v>14187</v>
      </c>
      <c r="C2203" s="121">
        <v>24</v>
      </c>
      <c r="D2203" s="109" t="s">
        <v>23</v>
      </c>
      <c r="E2203" s="109" t="s">
        <v>82</v>
      </c>
      <c r="F2203" s="109"/>
      <c r="G2203" s="42">
        <v>38430</v>
      </c>
      <c r="H2203" s="109" t="s">
        <v>14188</v>
      </c>
      <c r="I2203" s="109" t="s">
        <v>13862</v>
      </c>
      <c r="J2203" s="109" t="s">
        <v>143</v>
      </c>
      <c r="K2203" s="98" t="s">
        <v>14189</v>
      </c>
      <c r="L2203" s="109" t="s">
        <v>13864</v>
      </c>
      <c r="M2203" s="109" t="s">
        <v>13865</v>
      </c>
      <c r="N2203" s="109" t="s">
        <v>32</v>
      </c>
      <c r="O2203" s="109" t="s">
        <v>14190</v>
      </c>
      <c r="P2203" s="109" t="s">
        <v>760</v>
      </c>
      <c r="Q2203" s="109" t="s">
        <v>14191</v>
      </c>
      <c r="R2203" s="109" t="s">
        <v>80</v>
      </c>
      <c r="S2203" s="122" t="s">
        <v>5119</v>
      </c>
      <c r="T2203" s="31"/>
      <c r="U2203" s="109" t="str">
        <f t="shared" si="34"/>
        <v>38430: Police were called to a residence by a 2:30 a.m. 911 call from the boyfriend of Stewart's sister, reporting a wanted and armed man in the house. Stewart had neglected to return to prison from a work-release leave. Responding officers found Stewart uncooperative and armed with a box cutter. He was shot to death. http://articles.mcall.com/2005-03-20/news/3584074_1_box-cutter-officers-boyfriend</v>
      </c>
      <c r="V2203" s="109"/>
      <c r="W2203" s="109">
        <v>3227.1</v>
      </c>
      <c r="X2203" s="109"/>
      <c r="Y2203" s="109"/>
      <c r="Z2203" s="109"/>
      <c r="AA2203" s="109"/>
      <c r="AB2203" s="109"/>
      <c r="AC2203" s="113"/>
      <c r="AD2203" s="29"/>
      <c r="AE2203" s="29"/>
      <c r="AF2203" s="29"/>
      <c r="AG2203" s="65"/>
    </row>
    <row r="2204" spans="1:33" ht="12">
      <c r="A2204" s="30">
        <v>41977</v>
      </c>
      <c r="B2204" s="109" t="s">
        <v>14192</v>
      </c>
      <c r="C2204" s="121">
        <v>33</v>
      </c>
      <c r="D2204" s="109" t="s">
        <v>23</v>
      </c>
      <c r="E2204" s="109" t="s">
        <v>82</v>
      </c>
      <c r="F2204" s="109"/>
      <c r="G2204" s="42">
        <v>40954</v>
      </c>
      <c r="H2204" s="109" t="s">
        <v>14193</v>
      </c>
      <c r="I2204" s="109" t="s">
        <v>14194</v>
      </c>
      <c r="J2204" s="109" t="s">
        <v>328</v>
      </c>
      <c r="K2204" s="98" t="s">
        <v>14195</v>
      </c>
      <c r="L2204" s="109" t="s">
        <v>4984</v>
      </c>
      <c r="M2204" s="109" t="s">
        <v>14196</v>
      </c>
      <c r="N2204" s="109" t="s">
        <v>32</v>
      </c>
      <c r="O2204" s="109" t="s">
        <v>14197</v>
      </c>
      <c r="P2204" s="109" t="s">
        <v>760</v>
      </c>
      <c r="Q2204" s="109" t="s">
        <v>14198</v>
      </c>
      <c r="R2204" s="109" t="s">
        <v>100</v>
      </c>
      <c r="S2204" s="122"/>
      <c r="T2204" s="31"/>
      <c r="U2204" s="109" t="str">
        <f t="shared" si="34"/>
        <v>40954: Corcoran was a U.S. Marine who served multiple tours of duty in Iraq and Afghanistan. He was suffering from PTSD and had threatened suicide in the past. Police were called for an armed suicidal subject and when they arrived at 8:30pm at the Holiday Inn, he was aiming what appeared to be a gun with a laser sighting system at a male hostage lying face down on the floor. Police evacuated a female customer and started yelling commands and identifying themselves as police officers. When Corcoran directed the weapon at police, an officer shot him once in the chest. The hostage was unharmed. Corcoran died at the scene. The gun was later discovered to be a replica pellet gun fitted with an authentic laser sighting system. http://articles.chicagotribune.com/2012-02-16/news/chi-waukegan-cops-fatally-shoots-guntoting-man-at-hotel-20120215_1_waukegan-police-armed-man-shot-police-officers</v>
      </c>
      <c r="V2204" s="109"/>
      <c r="W2204" s="109">
        <v>3228.1</v>
      </c>
      <c r="X2204" s="109"/>
      <c r="Y2204" s="109"/>
      <c r="Z2204" s="109"/>
      <c r="AA2204" s="109"/>
      <c r="AB2204" s="109"/>
      <c r="AC2204" s="113"/>
      <c r="AD2204" s="29"/>
      <c r="AE2204" s="29"/>
      <c r="AF2204" s="29"/>
      <c r="AG2204" s="65"/>
    </row>
    <row r="2205" spans="1:33" ht="12">
      <c r="A2205" s="30">
        <v>41977</v>
      </c>
      <c r="B2205" s="109" t="s">
        <v>14199</v>
      </c>
      <c r="C2205" s="121">
        <v>22</v>
      </c>
      <c r="D2205" s="109" t="s">
        <v>23</v>
      </c>
      <c r="E2205" s="109"/>
      <c r="F2205" s="109"/>
      <c r="G2205" s="42">
        <v>40612</v>
      </c>
      <c r="H2205" s="109" t="s">
        <v>14200</v>
      </c>
      <c r="I2205" s="109" t="s">
        <v>194</v>
      </c>
      <c r="J2205" s="109" t="s">
        <v>195</v>
      </c>
      <c r="K2205" s="98" t="s">
        <v>4597</v>
      </c>
      <c r="L2205" s="109" t="s">
        <v>197</v>
      </c>
      <c r="M2205" s="109" t="s">
        <v>834</v>
      </c>
      <c r="N2205" s="109" t="s">
        <v>32</v>
      </c>
      <c r="O2205" s="109" t="s">
        <v>14201</v>
      </c>
      <c r="P2205" s="109" t="s">
        <v>58</v>
      </c>
      <c r="Q2205" s="109" t="s">
        <v>14202</v>
      </c>
      <c r="R2205" s="109" t="s">
        <v>80</v>
      </c>
      <c r="S2205" s="122"/>
      <c r="T2205" s="31"/>
      <c r="U2205" s="109" t="str">
        <f t="shared" si="34"/>
        <v>40612: Nicholas Johnson — an armed-robbery suspect who ran over an officer with his car — was shot seven times — once with a shotgun — and was bitten by a police dog, an autopsy report shows. A total of 53 shots were fired by seven Tucson police officers at Nicholas Johnson as he tried to run over one of the officers. Officers were cleared of any wrongdoing in late April by the County Attorney's Office. A toxicology report showed Johnson tested positive for methamphetamine, cocaine, benzoylecgonine, alcohol, and cannabinoid at the time of his death, according to the autopsy results released by the Pima County Medical Examiner’s Office. http://tucson.com/news/local/crime/man-killed-by-tucson-police-shot-times-had-drugs-in/article_a66c4108-7a79-11e0-a62f-001cc4c002e0.html</v>
      </c>
      <c r="V2205" s="109"/>
      <c r="W2205" s="109">
        <v>3229.1</v>
      </c>
      <c r="X2205" s="109"/>
      <c r="Y2205" s="109"/>
      <c r="Z2205" s="109"/>
      <c r="AA2205" s="109"/>
      <c r="AB2205" s="109"/>
      <c r="AC2205" s="113"/>
      <c r="AD2205" s="29"/>
      <c r="AE2205" s="29"/>
      <c r="AF2205" s="29"/>
      <c r="AG2205" s="65"/>
    </row>
    <row r="2206" spans="1:33" ht="12">
      <c r="A2206" s="30">
        <v>41977</v>
      </c>
      <c r="B2206" s="109" t="s">
        <v>14203</v>
      </c>
      <c r="C2206" s="121">
        <v>34</v>
      </c>
      <c r="D2206" s="109" t="s">
        <v>23</v>
      </c>
      <c r="E2206" s="109" t="s">
        <v>24</v>
      </c>
      <c r="F2206" s="109" t="s">
        <v>14204</v>
      </c>
      <c r="G2206" s="42">
        <v>41975</v>
      </c>
      <c r="H2206" s="109" t="s">
        <v>14205</v>
      </c>
      <c r="I2206" s="109" t="s">
        <v>1025</v>
      </c>
      <c r="J2206" s="109" t="s">
        <v>195</v>
      </c>
      <c r="K2206" s="98" t="s">
        <v>14206</v>
      </c>
      <c r="L2206" s="109" t="s">
        <v>686</v>
      </c>
      <c r="M2206" s="109" t="s">
        <v>14207</v>
      </c>
      <c r="N2206" s="109" t="s">
        <v>32</v>
      </c>
      <c r="O2206" s="109" t="s">
        <v>14208</v>
      </c>
      <c r="P2206" s="109" t="s">
        <v>323</v>
      </c>
      <c r="Q2206" s="109" t="s">
        <v>14209</v>
      </c>
      <c r="R2206" s="109" t="s">
        <v>80</v>
      </c>
      <c r="S2206" s="122" t="s">
        <v>14169</v>
      </c>
      <c r="T2206" s="31"/>
      <c r="U2206" s="109" t="str">
        <f t="shared" si="34"/>
        <v>41975: 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 http://www.azcentral.com/story/news/local/phoenix/2014/12/03/phoenix-police-officer-shooting-greenway-abrk/19837919/</v>
      </c>
      <c r="V2206" s="109"/>
      <c r="W2206" s="109">
        <v>3230.1</v>
      </c>
      <c r="X2206" s="109"/>
      <c r="Y2206" s="109"/>
      <c r="Z2206" s="109"/>
      <c r="AA2206" s="109"/>
      <c r="AB2206" s="109"/>
      <c r="AC2206" s="113"/>
      <c r="AD2206" s="29"/>
      <c r="AE2206" s="29"/>
      <c r="AF2206" s="29"/>
      <c r="AG2206" s="65"/>
    </row>
    <row r="2207" spans="1:33" ht="12">
      <c r="A2207" s="30">
        <v>41978</v>
      </c>
      <c r="B2207" s="109" t="s">
        <v>14210</v>
      </c>
      <c r="C2207" s="121">
        <v>19</v>
      </c>
      <c r="D2207" s="109" t="s">
        <v>23</v>
      </c>
      <c r="E2207" s="109" t="s">
        <v>24</v>
      </c>
      <c r="F2207" s="109" t="s">
        <v>14211</v>
      </c>
      <c r="G2207" s="42">
        <v>41546</v>
      </c>
      <c r="H2207" s="109" t="s">
        <v>14212</v>
      </c>
      <c r="I2207" s="109" t="s">
        <v>14213</v>
      </c>
      <c r="J2207" s="109" t="s">
        <v>1372</v>
      </c>
      <c r="K2207" s="98" t="s">
        <v>14214</v>
      </c>
      <c r="L2207" s="109" t="s">
        <v>14215</v>
      </c>
      <c r="M2207" s="109" t="s">
        <v>14216</v>
      </c>
      <c r="N2207" s="109" t="s">
        <v>32</v>
      </c>
      <c r="O2207" s="109" t="s">
        <v>14217</v>
      </c>
      <c r="P2207" s="109" t="s">
        <v>58</v>
      </c>
      <c r="Q2207" s="109" t="s">
        <v>14218</v>
      </c>
      <c r="R2207" s="109" t="s">
        <v>80</v>
      </c>
      <c r="S2207" s="122" t="s">
        <v>14219</v>
      </c>
      <c r="T2207" s="31"/>
      <c r="U2207" s="109" t="str">
        <f t="shared" si="34"/>
        <v>41546: Officers saw Marion with a gun during a chase that lasted nearly an hour, officers heard a gun discharged and one officer said Marion pointed a gun at him at one point. Marion did not have the gun when he was shot. http://www.citizen-times.com/story/news/crime/2014/07/22/asheville-officer-face-charges-aj-marion-shooting/12994537/</v>
      </c>
      <c r="V2207" s="109"/>
      <c r="W2207" s="109">
        <v>3231.1</v>
      </c>
      <c r="X2207" s="109"/>
      <c r="Y2207" s="109"/>
      <c r="Z2207" s="109"/>
      <c r="AA2207" s="109"/>
      <c r="AB2207" s="109"/>
      <c r="AC2207" s="113"/>
      <c r="AD2207" s="29"/>
      <c r="AE2207" s="29"/>
      <c r="AF2207" s="29"/>
      <c r="AG2207" s="65"/>
    </row>
    <row r="2208" spans="1:33" ht="12">
      <c r="A2208" s="30">
        <v>41978</v>
      </c>
      <c r="B2208" s="109" t="s">
        <v>14220</v>
      </c>
      <c r="C2208" s="121">
        <v>25</v>
      </c>
      <c r="D2208" s="109" t="s">
        <v>23</v>
      </c>
      <c r="E2208" s="109" t="s">
        <v>2754</v>
      </c>
      <c r="F2208" s="109" t="s">
        <v>14221</v>
      </c>
      <c r="G2208" s="42">
        <v>38874</v>
      </c>
      <c r="H2208" s="109" t="s">
        <v>14222</v>
      </c>
      <c r="I2208" s="109" t="s">
        <v>84</v>
      </c>
      <c r="J2208" s="109" t="s">
        <v>85</v>
      </c>
      <c r="K2208" s="98" t="s">
        <v>14223</v>
      </c>
      <c r="L2208" s="109" t="s">
        <v>84</v>
      </c>
      <c r="M2208" s="109" t="s">
        <v>87</v>
      </c>
      <c r="N2208" s="109" t="s">
        <v>32</v>
      </c>
      <c r="O2208" s="109" t="s">
        <v>14224</v>
      </c>
      <c r="P2208" s="109" t="s">
        <v>58</v>
      </c>
      <c r="Q2208" s="109" t="s">
        <v>14225</v>
      </c>
      <c r="R2208" s="109" t="s">
        <v>80</v>
      </c>
      <c r="S2208" s="122" t="s">
        <v>5358</v>
      </c>
      <c r="T2208" s="31"/>
      <c r="U2208" s="109" t="str">
        <f t="shared" si="34"/>
        <v>38874: Officers Michelle Alvis and John Keesor responded to a trespassing call at Sullivan's friends' home, where he was living. Afraid to go back to jail, he hid in the attic. Alvis went up and saw Sullivan with his arms outstretched holding an eyeglass case that she thought was a gun. Somebody below banged on the ceiling and Keesor ran up and fired a shot. Alvis began shooting. They shot him 17 times, including 5 times in the face. Police unsuccessfully attempted to block the family's wrongful death suit. The Federal trial exonerated the SFPD; the family's appeal will go to court in 2016. http://sfist.com/2014/10/11/federal_court_rules_against_family.php</v>
      </c>
      <c r="V2208" s="109"/>
      <c r="W2208" s="109">
        <v>3232.1</v>
      </c>
      <c r="X2208" s="109"/>
      <c r="Y2208" s="109"/>
      <c r="Z2208" s="109"/>
      <c r="AA2208" s="109"/>
      <c r="AB2208" s="109"/>
      <c r="AC2208" s="113"/>
      <c r="AD2208" s="29"/>
      <c r="AE2208" s="29"/>
      <c r="AF2208" s="29"/>
      <c r="AG2208" s="65"/>
    </row>
    <row r="2209" spans="1:33" ht="12">
      <c r="A2209" s="30">
        <v>41978</v>
      </c>
      <c r="B2209" s="109" t="s">
        <v>14226</v>
      </c>
      <c r="C2209" s="121">
        <v>35</v>
      </c>
      <c r="D2209" s="109" t="s">
        <v>23</v>
      </c>
      <c r="E2209" s="109" t="s">
        <v>40</v>
      </c>
      <c r="F2209" s="109" t="s">
        <v>14227</v>
      </c>
      <c r="G2209" s="42">
        <v>41545</v>
      </c>
      <c r="H2209" s="109" t="s">
        <v>14228</v>
      </c>
      <c r="I2209" s="109" t="s">
        <v>14229</v>
      </c>
      <c r="J2209" s="109" t="s">
        <v>250</v>
      </c>
      <c r="K2209" s="98" t="s">
        <v>14230</v>
      </c>
      <c r="L2209" s="109" t="s">
        <v>8902</v>
      </c>
      <c r="M2209" s="109" t="s">
        <v>14231</v>
      </c>
      <c r="N2209" s="109" t="s">
        <v>32</v>
      </c>
      <c r="O2209" s="109" t="s">
        <v>14232</v>
      </c>
      <c r="P2209" s="109" t="s">
        <v>323</v>
      </c>
      <c r="Q2209" s="109" t="s">
        <v>14233</v>
      </c>
      <c r="R2209" s="109" t="s">
        <v>36</v>
      </c>
      <c r="S2209" s="122" t="s">
        <v>14234</v>
      </c>
      <c r="T2209" s="31"/>
      <c r="U2209" s="109" t="str">
        <f t="shared" si="34"/>
        <v>41545: Jones apparently had an altercation with his girlfriend, then barricaded himself in the bedroom of the house once the police arrived. Jones then made "an overt gesture towards responding officers" and was then shot. http://www.baltimoresun.com/news/maryland/harford/aberdeen-havre-de-grace/ph-ag-hdg-suspect-death-1002-20130928-story.html</v>
      </c>
      <c r="V2209" s="109"/>
      <c r="W2209" s="109">
        <v>3233.1</v>
      </c>
      <c r="X2209" s="109"/>
      <c r="Y2209" s="109"/>
      <c r="Z2209" s="109"/>
      <c r="AA2209" s="109"/>
      <c r="AB2209" s="109"/>
      <c r="AC2209" s="113"/>
      <c r="AD2209" s="29"/>
      <c r="AE2209" s="29"/>
      <c r="AF2209" s="29"/>
      <c r="AG2209" s="65"/>
    </row>
    <row r="2210" spans="1:33" ht="12">
      <c r="A2210" s="30">
        <v>41978</v>
      </c>
      <c r="B2210" s="109" t="s">
        <v>14235</v>
      </c>
      <c r="C2210" s="121">
        <v>20</v>
      </c>
      <c r="D2210" s="109" t="s">
        <v>23</v>
      </c>
      <c r="E2210" s="109" t="s">
        <v>24</v>
      </c>
      <c r="F2210" s="109"/>
      <c r="G2210" s="42">
        <v>37342</v>
      </c>
      <c r="H2210" s="109" t="s">
        <v>14236</v>
      </c>
      <c r="I2210" s="109" t="s">
        <v>14237</v>
      </c>
      <c r="J2210" s="109" t="s">
        <v>233</v>
      </c>
      <c r="K2210" s="98" t="s">
        <v>14238</v>
      </c>
      <c r="L2210" s="109" t="s">
        <v>4984</v>
      </c>
      <c r="M2210" s="109" t="s">
        <v>14239</v>
      </c>
      <c r="N2210" s="109" t="s">
        <v>32</v>
      </c>
      <c r="O2210" s="109" t="s">
        <v>14240</v>
      </c>
      <c r="P2210" s="109" t="s">
        <v>58</v>
      </c>
      <c r="Q2210" s="109" t="s">
        <v>14241</v>
      </c>
      <c r="R2210" s="109" t="s">
        <v>36</v>
      </c>
      <c r="S2210" s="122" t="s">
        <v>14242</v>
      </c>
      <c r="T2210" s="31"/>
      <c r="U2210" s="109" t="str">
        <f t="shared" si="34"/>
        <v>37342: Police received reports of a man walking down Central Ave with two broken liquor bottles. Four officers arrived and one tried to wrestle Brandon Haywood to the ground, but he escaped. Haywood allegedly then ignored orders to stop and continued walking toward police aggressively. Officer Brad Shrader fired twice, hitting Haywood with both rounds and killing him. Although a grand jury refused to indict the officers involved, Haywood's family was awarded a large settlement in a wrongful death lawsuit filed against Lake Station Police. http://www.nwitimes.com/uncategorized/grand-jury-will-review-fatal-police-shooting/article_fd50d41e-5f80-57ad-b185-06e5af825bed.html</v>
      </c>
      <c r="V2210" s="109"/>
      <c r="W2210" s="109">
        <v>3234.1</v>
      </c>
      <c r="X2210" s="109"/>
      <c r="Y2210" s="109"/>
      <c r="Z2210" s="109"/>
      <c r="AA2210" s="109"/>
      <c r="AB2210" s="109"/>
      <c r="AC2210" s="113"/>
      <c r="AD2210" s="29"/>
      <c r="AE2210" s="29"/>
      <c r="AF2210" s="29"/>
      <c r="AG2210" s="65"/>
    </row>
    <row r="2211" spans="1:33" ht="12">
      <c r="A2211" s="30">
        <v>41978</v>
      </c>
      <c r="B2211" s="109" t="s">
        <v>14243</v>
      </c>
      <c r="C2211" s="121">
        <v>56</v>
      </c>
      <c r="D2211" s="109" t="s">
        <v>23</v>
      </c>
      <c r="E2211" s="109" t="s">
        <v>40</v>
      </c>
      <c r="F2211" s="109" t="s">
        <v>14244</v>
      </c>
      <c r="G2211" s="42">
        <v>41589</v>
      </c>
      <c r="H2211" s="109" t="s">
        <v>14245</v>
      </c>
      <c r="I2211" s="109" t="s">
        <v>14246</v>
      </c>
      <c r="J2211" s="109" t="s">
        <v>85</v>
      </c>
      <c r="K2211" s="98" t="s">
        <v>14247</v>
      </c>
      <c r="L2211" s="109" t="s">
        <v>260</v>
      </c>
      <c r="M2211" s="109" t="s">
        <v>14248</v>
      </c>
      <c r="N2211" s="109" t="s">
        <v>32</v>
      </c>
      <c r="O2211" s="109" t="s">
        <v>14249</v>
      </c>
      <c r="P2211" s="109" t="s">
        <v>58</v>
      </c>
      <c r="Q2211" s="109" t="s">
        <v>14250</v>
      </c>
      <c r="R2211" s="109" t="s">
        <v>36</v>
      </c>
      <c r="S2211" s="122" t="s">
        <v>5225</v>
      </c>
      <c r="T2211" s="31"/>
      <c r="U2211" s="109" t="str">
        <f t="shared" si="34"/>
        <v>41589: 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 http://www.sbsun.com/general-news/20121114/investigators-man-shot-killed-by-sheriffs-deputies-threatened-to-kill-firefighters-deputies</v>
      </c>
      <c r="V2211" s="109"/>
      <c r="W2211" s="109">
        <v>3235.1</v>
      </c>
      <c r="X2211" s="109"/>
      <c r="Y2211" s="109"/>
      <c r="Z2211" s="109"/>
      <c r="AA2211" s="109"/>
      <c r="AB2211" s="109"/>
      <c r="AC2211" s="113"/>
      <c r="AD2211" s="29"/>
      <c r="AE2211" s="29"/>
      <c r="AF2211" s="29"/>
      <c r="AG2211" s="65"/>
    </row>
    <row r="2212" spans="1:33" ht="12">
      <c r="A2212" s="30">
        <v>41978</v>
      </c>
      <c r="B2212" s="109" t="s">
        <v>14251</v>
      </c>
      <c r="C2212" s="121">
        <v>26</v>
      </c>
      <c r="D2212" s="109" t="s">
        <v>23</v>
      </c>
      <c r="E2212" s="109" t="s">
        <v>24</v>
      </c>
      <c r="F2212" s="109"/>
      <c r="G2212" s="42">
        <v>36535</v>
      </c>
      <c r="H2212" s="109" t="s">
        <v>14252</v>
      </c>
      <c r="I2212" s="109" t="s">
        <v>14253</v>
      </c>
      <c r="J2212" s="109" t="s">
        <v>143</v>
      </c>
      <c r="K2212" s="98" t="s">
        <v>14254</v>
      </c>
      <c r="L2212" s="109" t="s">
        <v>4730</v>
      </c>
      <c r="M2212" s="109" t="s">
        <v>14255</v>
      </c>
      <c r="N2212" s="109" t="s">
        <v>32</v>
      </c>
      <c r="O2212" s="109" t="s">
        <v>14256</v>
      </c>
      <c r="P2212" s="109" t="s">
        <v>58</v>
      </c>
      <c r="Q2212" s="109" t="s">
        <v>14257</v>
      </c>
      <c r="R2212" s="109" t="s">
        <v>80</v>
      </c>
      <c r="S2212" s="122" t="s">
        <v>14258</v>
      </c>
      <c r="T2212" s="31"/>
      <c r="U2212" s="109" t="str">
        <f t="shared" si="34"/>
        <v>36535: An Army veteran and West Chester University student, Forbes was returning home at 5 a.m. from his security guard job, in uniform, when he was stopped on City Line Avnue on the Philadelphia border. Police officer John Salkowski shot Forbes in the heart. He claims Forbes threatened him with a carved walking stick, even though the 140-pound victim was surrounded by at least five armed cops. http://articles.philly.com/2000-06-30/news/25601221_1_lower-merion-shooting-clerk</v>
      </c>
      <c r="V2212" s="109"/>
      <c r="W2212" s="109">
        <v>3236.1</v>
      </c>
      <c r="X2212" s="109"/>
      <c r="Y2212" s="109"/>
      <c r="Z2212" s="109"/>
      <c r="AA2212" s="109"/>
      <c r="AB2212" s="109"/>
      <c r="AC2212" s="113"/>
      <c r="AD2212" s="29"/>
      <c r="AE2212" s="29"/>
      <c r="AF2212" s="29"/>
      <c r="AG2212" s="65"/>
    </row>
    <row r="2213" spans="1:33" ht="12">
      <c r="A2213" s="30">
        <v>41978</v>
      </c>
      <c r="B2213" s="109" t="s">
        <v>14259</v>
      </c>
      <c r="C2213" s="121">
        <v>46</v>
      </c>
      <c r="D2213" s="109" t="s">
        <v>23</v>
      </c>
      <c r="E2213" s="109"/>
      <c r="F2213" s="109"/>
      <c r="G2213" s="42">
        <v>39803</v>
      </c>
      <c r="H2213" s="109" t="s">
        <v>14260</v>
      </c>
      <c r="I2213" s="109" t="s">
        <v>14261</v>
      </c>
      <c r="J2213" s="109" t="s">
        <v>5461</v>
      </c>
      <c r="K2213" s="98" t="s">
        <v>14262</v>
      </c>
      <c r="L2213" s="109" t="s">
        <v>14261</v>
      </c>
      <c r="M2213" s="109" t="s">
        <v>14263</v>
      </c>
      <c r="N2213" s="109" t="s">
        <v>32</v>
      </c>
      <c r="O2213" s="109" t="s">
        <v>14264</v>
      </c>
      <c r="P2213" s="109" t="s">
        <v>760</v>
      </c>
      <c r="Q2213" s="109" t="s">
        <v>14265</v>
      </c>
      <c r="R2213" s="109" t="s">
        <v>80</v>
      </c>
      <c r="S2213" s="122" t="s">
        <v>14266</v>
      </c>
      <c r="T2213" s="31"/>
      <c r="U2213" s="109" t="str">
        <f t="shared" si="34"/>
        <v>39803: Baumann/Ramsey was asleep behind a bench. A police officer on patrol spotted his Trek mountain bike and stopped. Running his name produced two warrants for failure to appear in Justice Court. Because of the warrants, the officer prepared to arrest Baumann/Ramsey, who became belligerent. At least two other officers and eventually a supervisor arrived to back up the initial officer. He became agitated, and pulled a semiautomatic .45-caliber pistol from his sleeping bag and fired a shot. After the first shot, Ramsey/Baumann’s gun jammed, but two officers were already firing on him, striking him numerous times in the chest, killing him. https://www.indybay.org/newsitems/2008/12/24/18556322.php</v>
      </c>
      <c r="V2213" s="109"/>
      <c r="W2213" s="109">
        <v>3237.1</v>
      </c>
      <c r="X2213" s="109"/>
      <c r="Y2213" s="109"/>
      <c r="Z2213" s="109"/>
      <c r="AA2213" s="109"/>
      <c r="AB2213" s="109"/>
      <c r="AC2213" s="113"/>
      <c r="AD2213" s="29"/>
      <c r="AE2213" s="29"/>
      <c r="AF2213" s="29"/>
      <c r="AG2213" s="65"/>
    </row>
    <row r="2214" spans="1:33" ht="12">
      <c r="A2214" s="30">
        <v>41978</v>
      </c>
      <c r="B2214" s="109" t="s">
        <v>14267</v>
      </c>
      <c r="C2214" s="121">
        <v>29</v>
      </c>
      <c r="D2214" s="109" t="s">
        <v>91</v>
      </c>
      <c r="E2214" s="109" t="s">
        <v>82</v>
      </c>
      <c r="F2214" s="109"/>
      <c r="G2214" s="42">
        <v>36851</v>
      </c>
      <c r="H2214" s="109" t="s">
        <v>14268</v>
      </c>
      <c r="I2214" s="109" t="s">
        <v>1730</v>
      </c>
      <c r="J2214" s="109" t="s">
        <v>1577</v>
      </c>
      <c r="K2214" s="98" t="s">
        <v>14269</v>
      </c>
      <c r="L2214" s="109" t="s">
        <v>11733</v>
      </c>
      <c r="M2214" s="109" t="s">
        <v>1817</v>
      </c>
      <c r="N2214" s="109" t="s">
        <v>32</v>
      </c>
      <c r="O2214" s="109" t="s">
        <v>14270</v>
      </c>
      <c r="P2214" s="109" t="s">
        <v>58</v>
      </c>
      <c r="Q2214" s="109" t="s">
        <v>14271</v>
      </c>
      <c r="R2214" s="109" t="s">
        <v>36</v>
      </c>
      <c r="S2214" s="122"/>
      <c r="T2214" s="31"/>
      <c r="U2214" s="109" t="str">
        <f t="shared" si="34"/>
        <v>36851: Minneapolis police officers set up a drug sting that occurred in St. Paul with St. Paul PD cooperating. Two men, Fye and Michael W. Ivory, are said to have agreed to sell marijuana to an undercover PO in the parking lot of Mickey's Diner in St. Paul. Fye attempted to evade arrest by driving away, reportedly driving into the cops, and 3 of the POs shot into the car, which careened down into the street until crashing into the side of a church. http://mn.findacase.com/research/wfrmDocViewer.aspx/xq/fac.20040804_0000446.DMN.htm/qx</v>
      </c>
      <c r="V2214" s="109"/>
      <c r="W2214" s="109">
        <v>3238.1</v>
      </c>
      <c r="X2214" s="109"/>
      <c r="Y2214" s="109"/>
      <c r="Z2214" s="109"/>
      <c r="AA2214" s="109"/>
      <c r="AB2214" s="109"/>
      <c r="AC2214" s="113"/>
      <c r="AD2214" s="29"/>
      <c r="AE2214" s="29"/>
      <c r="AF2214" s="29"/>
      <c r="AG2214" s="65"/>
    </row>
    <row r="2215" spans="1:33" ht="12">
      <c r="A2215" s="30">
        <v>41978</v>
      </c>
      <c r="B2215" s="109" t="s">
        <v>14272</v>
      </c>
      <c r="C2215" s="121">
        <v>33</v>
      </c>
      <c r="D2215" s="109" t="s">
        <v>23</v>
      </c>
      <c r="E2215" s="109" t="s">
        <v>40</v>
      </c>
      <c r="F2215" s="109"/>
      <c r="G2215" s="42">
        <v>38457</v>
      </c>
      <c r="H2215" s="109" t="s">
        <v>14273</v>
      </c>
      <c r="I2215" s="109" t="s">
        <v>14261</v>
      </c>
      <c r="J2215" s="109" t="s">
        <v>5461</v>
      </c>
      <c r="K2215" s="98" t="s">
        <v>14262</v>
      </c>
      <c r="L2215" s="109" t="s">
        <v>14261</v>
      </c>
      <c r="M2215" s="109" t="s">
        <v>14263</v>
      </c>
      <c r="N2215" s="109" t="s">
        <v>32</v>
      </c>
      <c r="O2215" s="109" t="s">
        <v>14274</v>
      </c>
      <c r="P2215" s="109" t="s">
        <v>14275</v>
      </c>
      <c r="Q2215" s="109" t="s">
        <v>14276</v>
      </c>
      <c r="R2215" s="109" t="s">
        <v>100</v>
      </c>
      <c r="S2215" s="122" t="s">
        <v>14266</v>
      </c>
      <c r="T2215" s="31"/>
      <c r="U2215" s="109" t="str">
        <f t="shared" si="34"/>
        <v>38457: Banta was involved in a fender bender and fled in his vehicle. Police responded to the scene, and later found Banta's vehicle nearby. An hour after police located the vehicle, Banta was seen taking items from it, and officers again returned to the scene. Banta fled on foot and was pursued by officers. Banta fired at an officer from a hiding spot under a bridge. Officer Rick Stevenson testified that he saw the silhouette of Banta underneath the bridge and was able to make out the gleam of a gun and a puff of smoke just before he was shot. Stevenson said he fell onto the ditch's southern bank, rolled onto his back and returned fire with a semiautomatic assault rifle. Other officers positioned along the ditch unloaded their .40-caliber pistols into Banta, who was hit with 10 full rounds and peppered with numerous bullet fragments that ricocheted off the bridge's cement embankment, killing him. http://missoulian.com/news/inquest-clears-police-in-april-shooting/article_1b9f07c6-a193-5d0e-beec-c807184e0d5b.html</v>
      </c>
      <c r="V2215" s="109"/>
      <c r="W2215" s="109">
        <v>3240.1</v>
      </c>
      <c r="X2215" s="109"/>
      <c r="Y2215" s="109"/>
      <c r="Z2215" s="109"/>
      <c r="AA2215" s="109"/>
      <c r="AB2215" s="109"/>
      <c r="AC2215" s="113"/>
      <c r="AD2215" s="29"/>
      <c r="AE2215" s="29"/>
      <c r="AF2215" s="29"/>
      <c r="AG2215" s="65"/>
    </row>
    <row r="2216" spans="1:33" ht="12">
      <c r="A2216" s="30">
        <v>41978</v>
      </c>
      <c r="B2216" s="109" t="s">
        <v>14277</v>
      </c>
      <c r="C2216" s="121">
        <v>31</v>
      </c>
      <c r="D2216" s="109" t="s">
        <v>23</v>
      </c>
      <c r="E2216" s="109" t="s">
        <v>82</v>
      </c>
      <c r="F2216" s="109"/>
      <c r="G2216" s="42">
        <v>41968</v>
      </c>
      <c r="H2216" s="109" t="s">
        <v>14278</v>
      </c>
      <c r="I2216" s="109" t="s">
        <v>10657</v>
      </c>
      <c r="J2216" s="109" t="s">
        <v>124</v>
      </c>
      <c r="K2216" s="98" t="s">
        <v>14279</v>
      </c>
      <c r="L2216" s="109" t="s">
        <v>55</v>
      </c>
      <c r="M2216" s="109" t="s">
        <v>13960</v>
      </c>
      <c r="N2216" s="109" t="s">
        <v>32</v>
      </c>
      <c r="O2216" s="109" t="s">
        <v>14280</v>
      </c>
      <c r="P2216" s="109" t="s">
        <v>760</v>
      </c>
      <c r="Q2216" s="109" t="s">
        <v>14281</v>
      </c>
      <c r="R2216" s="109" t="s">
        <v>36</v>
      </c>
      <c r="S2216" s="122" t="s">
        <v>14282</v>
      </c>
      <c r="T2216" s="31"/>
      <c r="U2216" s="109" t="str">
        <f t="shared" si="34"/>
        <v>41968: The man shot and killed by vancouver police after setting his apartment on fire was brandishing an air soft gun made to look like an AR-15. http://www.columbian.com/news/2014/dec/03/man-shot-killed-police-vancouver-apartment-identif/</v>
      </c>
      <c r="V2216" s="109"/>
      <c r="W2216" s="109">
        <v>3242.1</v>
      </c>
      <c r="X2216" s="109"/>
      <c r="Y2216" s="109"/>
      <c r="Z2216" s="109"/>
      <c r="AA2216" s="109"/>
      <c r="AB2216" s="109"/>
      <c r="AC2216" s="113"/>
      <c r="AD2216" s="29"/>
      <c r="AE2216" s="29"/>
      <c r="AF2216" s="29"/>
      <c r="AG2216" s="65"/>
    </row>
    <row r="2217" spans="1:33" ht="12">
      <c r="A2217" s="30">
        <v>41978</v>
      </c>
      <c r="B2217" s="109" t="s">
        <v>14283</v>
      </c>
      <c r="C2217" s="121">
        <v>43</v>
      </c>
      <c r="D2217" s="109" t="s">
        <v>23</v>
      </c>
      <c r="E2217" s="109" t="s">
        <v>173</v>
      </c>
      <c r="F2217" s="109" t="s">
        <v>14284</v>
      </c>
      <c r="G2217" s="42">
        <v>41102</v>
      </c>
      <c r="H2217" s="109" t="s">
        <v>14285</v>
      </c>
      <c r="I2217" s="109" t="s">
        <v>14286</v>
      </c>
      <c r="J2217" s="109" t="s">
        <v>74</v>
      </c>
      <c r="K2217" s="98" t="s">
        <v>14287</v>
      </c>
      <c r="L2217" s="109" t="s">
        <v>14286</v>
      </c>
      <c r="M2217" s="109" t="s">
        <v>14288</v>
      </c>
      <c r="N2217" s="109" t="s">
        <v>32</v>
      </c>
      <c r="O2217" s="109" t="s">
        <v>14289</v>
      </c>
      <c r="P2217" s="109" t="s">
        <v>323</v>
      </c>
      <c r="Q2217" s="109" t="s">
        <v>14290</v>
      </c>
      <c r="R2217" s="109" t="s">
        <v>80</v>
      </c>
      <c r="S2217" s="122" t="s">
        <v>14291</v>
      </c>
      <c r="T2217" s="31"/>
      <c r="U2217" s="109" t="str">
        <f t="shared" si="34"/>
        <v>41102: Rookie cop pulled over a reported stolen car car allegedly drove at cop from a complete stop cop shot driver then cuffed him afterwards http://www.myfoxboston.com/story/19007386/man-shot-killed-by-trooper-during-traffic-stop</v>
      </c>
      <c r="V2217" s="109"/>
      <c r="W2217" s="109">
        <v>3243.1</v>
      </c>
      <c r="X2217" s="109"/>
      <c r="Y2217" s="109"/>
      <c r="Z2217" s="109"/>
      <c r="AA2217" s="109"/>
      <c r="AB2217" s="109"/>
      <c r="AC2217" s="113"/>
      <c r="AD2217" s="29"/>
      <c r="AE2217" s="29"/>
      <c r="AF2217" s="29"/>
      <c r="AG2217" s="65"/>
    </row>
    <row r="2218" spans="1:33" ht="12">
      <c r="A2218" s="30">
        <v>41978</v>
      </c>
      <c r="B2218" s="109" t="s">
        <v>14292</v>
      </c>
      <c r="C2218" s="121">
        <v>23</v>
      </c>
      <c r="D2218" s="109" t="s">
        <v>23</v>
      </c>
      <c r="E2218" s="109" t="s">
        <v>1728</v>
      </c>
      <c r="F2218" s="109"/>
      <c r="G2218" s="42">
        <v>37401</v>
      </c>
      <c r="H2218" s="109" t="s">
        <v>14293</v>
      </c>
      <c r="I2218" s="109" t="s">
        <v>515</v>
      </c>
      <c r="J2218" s="109" t="s">
        <v>85</v>
      </c>
      <c r="K2218" s="98" t="s">
        <v>6142</v>
      </c>
      <c r="L2218" s="109" t="s">
        <v>515</v>
      </c>
      <c r="M2218" s="109" t="s">
        <v>516</v>
      </c>
      <c r="N2218" s="109" t="s">
        <v>32</v>
      </c>
      <c r="O2218" s="109" t="s">
        <v>14294</v>
      </c>
      <c r="P2218" s="109" t="s">
        <v>760</v>
      </c>
      <c r="Q2218" s="109" t="s">
        <v>14295</v>
      </c>
      <c r="R2218" s="109" t="s">
        <v>36</v>
      </c>
      <c r="S2218" s="122" t="s">
        <v>14296</v>
      </c>
      <c r="T2218" s="31"/>
      <c r="U2218" s="109" t="str">
        <f t="shared" si="34"/>
        <v>37401: Officer Carl McKnight, one of several FPD officers who has been involved in multiple officer-involved shootings, shot and killed Vue Xiong in 2002. http://fresnoalliance.com/wordpress/?p=3181</v>
      </c>
      <c r="V2218" s="109"/>
      <c r="W2218" s="109">
        <v>3244.1</v>
      </c>
      <c r="X2218" s="109"/>
      <c r="Y2218" s="109"/>
      <c r="Z2218" s="109"/>
      <c r="AA2218" s="109"/>
      <c r="AB2218" s="109"/>
      <c r="AC2218" s="113"/>
      <c r="AD2218" s="29"/>
      <c r="AE2218" s="29"/>
      <c r="AF2218" s="29"/>
      <c r="AG2218" s="65"/>
    </row>
    <row r="2219" spans="1:33" ht="12">
      <c r="A2219" s="30">
        <v>41979</v>
      </c>
      <c r="B2219" s="109" t="s">
        <v>14297</v>
      </c>
      <c r="C2219" s="121">
        <v>37</v>
      </c>
      <c r="D2219" s="109" t="s">
        <v>23</v>
      </c>
      <c r="E2219" s="109" t="s">
        <v>2754</v>
      </c>
      <c r="F2219" s="109" t="s">
        <v>14298</v>
      </c>
      <c r="G2219" s="42">
        <v>40951</v>
      </c>
      <c r="H2219" s="109" t="s">
        <v>14299</v>
      </c>
      <c r="I2219" s="109" t="s">
        <v>14300</v>
      </c>
      <c r="J2219" s="109" t="s">
        <v>1011</v>
      </c>
      <c r="K2219" s="98" t="s">
        <v>11176</v>
      </c>
      <c r="L2219" s="109" t="s">
        <v>1010</v>
      </c>
      <c r="M2219" s="109" t="s">
        <v>1013</v>
      </c>
      <c r="N2219" s="109" t="s">
        <v>474</v>
      </c>
      <c r="O2219" s="109" t="s">
        <v>14301</v>
      </c>
      <c r="P2219" s="109" t="s">
        <v>58</v>
      </c>
      <c r="Q2219" s="109" t="s">
        <v>14302</v>
      </c>
      <c r="R2219" s="109" t="s">
        <v>100</v>
      </c>
      <c r="S2219" s="122" t="s">
        <v>14303</v>
      </c>
      <c r="T2219" s="31"/>
      <c r="U2219" s="109" t="str">
        <f t="shared" si="34"/>
        <v>40951: Aaron Torres, a Teamsters Union supervisor on the “Hawaii Five-0” television production was asphyxiated by police at his Nanakuli home in February and was in a “cocaine-induced excited delirium” when he died, according to the City Medical Examiner’s office. Aaron “Spydah” Torres, 37, died of “mechanical asphyxia during police restraint” Feb. 20 and his body showed a “history of cocaine abuse,” the office said. The Medical Examiner said the manner of Torres’ death was “homicide.” http://www.hawaiinewsnow.com/story/25459979/14-million-settlement-reached-in-honolulu-police-custody-death</v>
      </c>
      <c r="V2219" s="109"/>
      <c r="W2219" s="109">
        <v>3245.1</v>
      </c>
      <c r="X2219" s="109"/>
      <c r="Y2219" s="109"/>
      <c r="Z2219" s="109"/>
      <c r="AA2219" s="109"/>
      <c r="AB2219" s="109"/>
      <c r="AC2219" s="113"/>
      <c r="AD2219" s="29"/>
      <c r="AE2219" s="29"/>
      <c r="AF2219" s="29"/>
      <c r="AG2219" s="65"/>
    </row>
    <row r="2220" spans="1:33" ht="12">
      <c r="A2220" s="30">
        <v>41979</v>
      </c>
      <c r="B2220" s="109" t="s">
        <v>14304</v>
      </c>
      <c r="C2220" s="121">
        <v>28</v>
      </c>
      <c r="D2220" s="109" t="s">
        <v>23</v>
      </c>
      <c r="E2220" s="109" t="s">
        <v>24</v>
      </c>
      <c r="F2220" s="109" t="s">
        <v>14305</v>
      </c>
      <c r="G2220" s="42">
        <v>41963</v>
      </c>
      <c r="H2220" s="109" t="s">
        <v>14306</v>
      </c>
      <c r="I2220" s="109" t="s">
        <v>151</v>
      </c>
      <c r="J2220" s="109" t="s">
        <v>152</v>
      </c>
      <c r="K2220" s="98" t="s">
        <v>7508</v>
      </c>
      <c r="L2220" s="109" t="s">
        <v>14307</v>
      </c>
      <c r="M2220" s="109" t="s">
        <v>313</v>
      </c>
      <c r="N2220" s="109" t="s">
        <v>32</v>
      </c>
      <c r="O2220" s="109" t="s">
        <v>14308</v>
      </c>
      <c r="P2220" s="109" t="s">
        <v>323</v>
      </c>
      <c r="Q2220" s="109" t="s">
        <v>14309</v>
      </c>
      <c r="R2220" s="109" t="s">
        <v>80</v>
      </c>
      <c r="S2220" s="122" t="s">
        <v>14310</v>
      </c>
      <c r="T2220" s="31"/>
      <c r="U2220" s="109" t="str">
        <f t="shared" si="34"/>
        <v>41963: Gurley was in stairwell of hisbuildingby rookie cop who was not supposed to be patrolling that building. Cop entered stairwell with gun drawn although there had been no threat to him from annyone. 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v>
      </c>
      <c r="V2220" s="109"/>
      <c r="W2220" s="109">
        <v>3246.1</v>
      </c>
      <c r="X2220" s="109"/>
      <c r="Y2220" s="109"/>
      <c r="Z2220" s="109"/>
      <c r="AA2220" s="109"/>
      <c r="AB2220" s="109"/>
      <c r="AC2220" s="113"/>
      <c r="AD2220" s="29"/>
      <c r="AE2220" s="29"/>
      <c r="AF2220" s="29"/>
      <c r="AG2220" s="65"/>
    </row>
    <row r="2221" spans="1:33" ht="12">
      <c r="A2221" s="30">
        <v>41979</v>
      </c>
      <c r="B2221" s="109" t="s">
        <v>14311</v>
      </c>
      <c r="C2221" s="121">
        <v>36</v>
      </c>
      <c r="D2221" s="109" t="s">
        <v>23</v>
      </c>
      <c r="E2221" s="109" t="s">
        <v>82</v>
      </c>
      <c r="F2221" s="109"/>
      <c r="G2221" s="42">
        <v>40411</v>
      </c>
      <c r="H2221" s="109" t="s">
        <v>14312</v>
      </c>
      <c r="I2221" s="109" t="s">
        <v>260</v>
      </c>
      <c r="J2221" s="109" t="s">
        <v>85</v>
      </c>
      <c r="K2221" s="98" t="s">
        <v>14313</v>
      </c>
      <c r="L2221" s="109" t="s">
        <v>260</v>
      </c>
      <c r="M2221" s="109" t="s">
        <v>14314</v>
      </c>
      <c r="N2221" s="109" t="s">
        <v>32</v>
      </c>
      <c r="O2221" s="109" t="s">
        <v>14315</v>
      </c>
      <c r="P2221" s="109" t="s">
        <v>760</v>
      </c>
      <c r="Q2221" s="109" t="s">
        <v>14316</v>
      </c>
      <c r="R2221" s="109" t="s">
        <v>100</v>
      </c>
      <c r="S2221" s="122" t="s">
        <v>5225</v>
      </c>
      <c r="T2221" s="31"/>
      <c r="U2221" s="109" t="str">
        <f t="shared" ref="U2221:U2284" si="35">CONCATENATE(G2221, ": ", O2221, " ", Q2221)</f>
        <v>40411: Deputies received a report that Casey Demorest, 36, had been arguing with his wife and Demorest was suicidal. Demorest was also described as an ex-Marine with knowledge on using knives. When the deputies contacted the suspect he had a large knife in each hand and allegedly would not comply with the deputies commands to drop the knives. A taser was deployed, but it was ineffective and the suspect charged the deputies with the knives. Deputies fired their weapons at the suspect. The suspect was struck by the deputy’s rounds, and Demorest died at the scene. http://www.policeone.com/police-products/duty-gear/knives/articles/3295979-Deadly-force-only-choice-in-Calif-knife-attack/</v>
      </c>
      <c r="V2221" s="109"/>
      <c r="W2221" s="109">
        <v>3247.1</v>
      </c>
      <c r="X2221" s="109"/>
      <c r="Y2221" s="109"/>
      <c r="Z2221" s="109"/>
      <c r="AA2221" s="109"/>
      <c r="AB2221" s="109"/>
      <c r="AC2221" s="113"/>
      <c r="AD2221" s="29"/>
      <c r="AE2221" s="29"/>
      <c r="AF2221" s="29"/>
      <c r="AG2221" s="65"/>
    </row>
    <row r="2222" spans="1:33" ht="12">
      <c r="A2222" s="30">
        <v>41979</v>
      </c>
      <c r="B2222" s="109" t="s">
        <v>14317</v>
      </c>
      <c r="C2222" s="121">
        <v>28</v>
      </c>
      <c r="D2222" s="109" t="s">
        <v>23</v>
      </c>
      <c r="E2222" s="109" t="s">
        <v>24</v>
      </c>
      <c r="F2222" s="109"/>
      <c r="G2222" s="42">
        <v>41091</v>
      </c>
      <c r="H2222" s="109" t="s">
        <v>14318</v>
      </c>
      <c r="I2222" s="109" t="s">
        <v>14319</v>
      </c>
      <c r="J2222" s="109" t="s">
        <v>233</v>
      </c>
      <c r="K2222" s="98" t="s">
        <v>14320</v>
      </c>
      <c r="L2222" s="109" t="s">
        <v>6355</v>
      </c>
      <c r="M2222" s="109" t="s">
        <v>14321</v>
      </c>
      <c r="N2222" s="109" t="s">
        <v>32</v>
      </c>
      <c r="O2222" s="109" t="s">
        <v>14322</v>
      </c>
      <c r="P2222" s="109" t="s">
        <v>58</v>
      </c>
      <c r="Q2222" s="109" t="s">
        <v>14323</v>
      </c>
      <c r="R2222" s="109" t="s">
        <v>219</v>
      </c>
      <c r="S2222" s="122" t="s">
        <v>14324</v>
      </c>
      <c r="T2222" s="31"/>
      <c r="U2222" s="109" t="str">
        <f t="shared" si="35"/>
        <v>41091: Brousard was shot after aggressively pursuing Reserve Officer Jeremiah Jackson. Jackson had been called to the house of Brousard's father after Brousard had attacked his father, Charles Brousard Sr., and his cousin Krista Brousard. http://www.bannergraphic.com/story/1903508.html</v>
      </c>
      <c r="V2222" s="109"/>
      <c r="W2222" s="109">
        <v>3248.1</v>
      </c>
      <c r="X2222" s="109"/>
      <c r="Y2222" s="109"/>
      <c r="Z2222" s="109"/>
      <c r="AA2222" s="109"/>
      <c r="AB2222" s="109"/>
      <c r="AC2222" s="113"/>
      <c r="AD2222" s="29"/>
      <c r="AE2222" s="29"/>
      <c r="AF2222" s="29"/>
      <c r="AG2222" s="65"/>
    </row>
    <row r="2223" spans="1:33" ht="12">
      <c r="A2223" s="30">
        <v>41979</v>
      </c>
      <c r="B2223" s="109" t="s">
        <v>14325</v>
      </c>
      <c r="C2223" s="121">
        <v>33</v>
      </c>
      <c r="D2223" s="109" t="s">
        <v>23</v>
      </c>
      <c r="E2223" s="109" t="s">
        <v>82</v>
      </c>
      <c r="F2223" s="109"/>
      <c r="G2223" s="42">
        <v>41243</v>
      </c>
      <c r="H2223" s="109" t="s">
        <v>14326</v>
      </c>
      <c r="I2223" s="109" t="s">
        <v>260</v>
      </c>
      <c r="J2223" s="109" t="s">
        <v>85</v>
      </c>
      <c r="K2223" s="98" t="s">
        <v>14313</v>
      </c>
      <c r="L2223" s="109" t="s">
        <v>260</v>
      </c>
      <c r="M2223" s="109" t="s">
        <v>14314</v>
      </c>
      <c r="N2223" s="109" t="s">
        <v>32</v>
      </c>
      <c r="O2223" s="109" t="s">
        <v>14327</v>
      </c>
      <c r="P2223" s="109" t="s">
        <v>14328</v>
      </c>
      <c r="Q2223" s="109" t="s">
        <v>14329</v>
      </c>
      <c r="R2223" s="109" t="s">
        <v>36</v>
      </c>
      <c r="S2223" s="122" t="s">
        <v>5225</v>
      </c>
      <c r="T2223" s="31"/>
      <c r="U2223" s="109" t="str">
        <f t="shared" si="35"/>
        <v>41243: Detectives staked out a motel and saw Murray leave his room and walk down stairs with a bag slung over his shoulder. Murray was ordered to show his hands and go to the ground, but he ran toward a wrought iron fence. Murray started climbing the fence and reaching toward his bag and his waistband…. Murray did not comply with [Detective] Smith’s orders and Smith fired twice, fearing Murray was going for a gun. An unloaded .45-caliber pistol was found in the bag. http://www.pe.com/articles/shootings-697766-police-fatal.html</v>
      </c>
      <c r="V2223" s="109"/>
      <c r="W2223" s="109">
        <v>3249.1</v>
      </c>
      <c r="X2223" s="109"/>
      <c r="Y2223" s="109"/>
      <c r="Z2223" s="109"/>
      <c r="AA2223" s="109"/>
      <c r="AB2223" s="109"/>
      <c r="AC2223" s="113"/>
      <c r="AD2223" s="29"/>
      <c r="AE2223" s="29"/>
      <c r="AF2223" s="29"/>
      <c r="AG2223" s="65"/>
    </row>
    <row r="2224" spans="1:33" ht="12">
      <c r="A2224" s="30">
        <v>41979</v>
      </c>
      <c r="B2224" s="109" t="s">
        <v>14330</v>
      </c>
      <c r="C2224" s="121">
        <v>23</v>
      </c>
      <c r="D2224" s="109" t="s">
        <v>23</v>
      </c>
      <c r="E2224" s="109" t="s">
        <v>6002</v>
      </c>
      <c r="F2224" s="109" t="s">
        <v>14331</v>
      </c>
      <c r="G2224" s="42">
        <v>40852</v>
      </c>
      <c r="H2224" s="109" t="s">
        <v>14332</v>
      </c>
      <c r="I2224" s="109" t="s">
        <v>1010</v>
      </c>
      <c r="J2224" s="109" t="s">
        <v>1011</v>
      </c>
      <c r="K2224" s="98" t="s">
        <v>1012</v>
      </c>
      <c r="L2224" s="109" t="s">
        <v>1010</v>
      </c>
      <c r="M2224" s="109" t="s">
        <v>14333</v>
      </c>
      <c r="N2224" s="109" t="s">
        <v>32</v>
      </c>
      <c r="O2224" s="109" t="s">
        <v>14334</v>
      </c>
      <c r="P2224" s="109" t="s">
        <v>14335</v>
      </c>
      <c r="Q2224" s="109" t="s">
        <v>14336</v>
      </c>
      <c r="R2224" s="109" t="s">
        <v>219</v>
      </c>
      <c r="S2224" s="122" t="s">
        <v>10230</v>
      </c>
      <c r="T2224" s="31"/>
      <c r="U2224" s="109" t="str">
        <f t="shared" si="35"/>
        <v>40852: State Department special agent Christopher Deedy, 27, is charged with second-degree murder and using a firearm in the commission of a felony. He is charged with killing Kollin Eldert, 23, inside a McDonald's restaurant in Waikiki. Deedy was in Hawaii to help with security at Asia-Pacific Economic Cooperation summit. Honolulu police said the victim was shot during a confrontation involving four men at the Kuhio Avenue McDonalds. Deedy shoots and kills Elderts. No one disputes this. Alcohol &amp; Drugs play a roll. At issue are the circumstances of the altercation and whether Deedy acted in self defense or as a law enforcement officer. Police indicate Deedy had slurred speech and glossy eyes. Hospital records show he suffered some cuts and a broken nose indicative of an assault. http://www.civilbeat.com/2012/05/15918-federal-agent-charged-in-apec-shooting-wants-mcdonalds-video-released/</v>
      </c>
      <c r="V2224" s="109"/>
      <c r="W2224" s="109">
        <v>3250.1</v>
      </c>
      <c r="X2224" s="109"/>
      <c r="Y2224" s="109"/>
      <c r="Z2224" s="109"/>
      <c r="AA2224" s="109"/>
      <c r="AB2224" s="109"/>
      <c r="AC2224" s="113"/>
      <c r="AD2224" s="29"/>
      <c r="AE2224" s="29"/>
      <c r="AF2224" s="29"/>
      <c r="AG2224" s="65"/>
    </row>
    <row r="2225" spans="1:33" ht="12">
      <c r="A2225" s="30">
        <v>41979</v>
      </c>
      <c r="B2225" s="109" t="s">
        <v>14337</v>
      </c>
      <c r="C2225" s="121">
        <v>30</v>
      </c>
      <c r="D2225" s="109" t="s">
        <v>23</v>
      </c>
      <c r="E2225" s="109" t="s">
        <v>40</v>
      </c>
      <c r="F2225" s="109" t="s">
        <v>14338</v>
      </c>
      <c r="G2225" s="42">
        <v>40133</v>
      </c>
      <c r="H2225" s="109" t="s">
        <v>14339</v>
      </c>
      <c r="I2225" s="109" t="s">
        <v>14340</v>
      </c>
      <c r="J2225" s="109" t="s">
        <v>1103</v>
      </c>
      <c r="K2225" s="98" t="s">
        <v>14341</v>
      </c>
      <c r="L2225" s="109" t="s">
        <v>2164</v>
      </c>
      <c r="M2225" s="109" t="s">
        <v>14342</v>
      </c>
      <c r="N2225" s="109" t="s">
        <v>262</v>
      </c>
      <c r="O2225" s="109" t="s">
        <v>14343</v>
      </c>
      <c r="P2225" s="109" t="s">
        <v>58</v>
      </c>
      <c r="Q2225" s="109" t="s">
        <v>14344</v>
      </c>
      <c r="R2225" s="109" t="s">
        <v>100</v>
      </c>
      <c r="S2225" s="122" t="s">
        <v>5225</v>
      </c>
      <c r="T2225" s="31"/>
      <c r="U2225" s="109" t="str">
        <f t="shared" si="35"/>
        <v>40133: The 30-year-old man was shot with a taser several times resulting in his death. http://www.mlive.com/news/grand-rapids/index.ssf/2010/03/video_of_taser_incident_involv.html</v>
      </c>
      <c r="V2225" s="109"/>
      <c r="W2225" s="109">
        <v>3251.1</v>
      </c>
      <c r="X2225" s="109"/>
      <c r="Y2225" s="109"/>
      <c r="Z2225" s="109"/>
      <c r="AA2225" s="109"/>
      <c r="AB2225" s="109"/>
      <c r="AC2225" s="113"/>
      <c r="AD2225" s="29"/>
      <c r="AE2225" s="29"/>
      <c r="AF2225" s="29"/>
      <c r="AG2225" s="65"/>
    </row>
    <row r="2226" spans="1:33" ht="12">
      <c r="A2226" s="30">
        <v>41979</v>
      </c>
      <c r="B2226" s="109" t="s">
        <v>14345</v>
      </c>
      <c r="C2226" s="121">
        <v>23</v>
      </c>
      <c r="D2226" s="109" t="s">
        <v>23</v>
      </c>
      <c r="E2226" s="109" t="s">
        <v>40</v>
      </c>
      <c r="F2226" s="109" t="s">
        <v>14346</v>
      </c>
      <c r="G2226" s="42">
        <v>39961</v>
      </c>
      <c r="H2226" s="109" t="s">
        <v>14347</v>
      </c>
      <c r="I2226" s="109" t="s">
        <v>649</v>
      </c>
      <c r="J2226" s="109" t="s">
        <v>85</v>
      </c>
      <c r="K2226" s="98" t="s">
        <v>13263</v>
      </c>
      <c r="L2226" s="109" t="s">
        <v>539</v>
      </c>
      <c r="M2226" s="109" t="s">
        <v>14348</v>
      </c>
      <c r="N2226" s="109" t="s">
        <v>32</v>
      </c>
      <c r="O2226" s="109" t="s">
        <v>14349</v>
      </c>
      <c r="P2226" s="109" t="s">
        <v>58</v>
      </c>
      <c r="Q2226" s="109" t="s">
        <v>14350</v>
      </c>
      <c r="R2226" s="109" t="s">
        <v>80</v>
      </c>
      <c r="S2226" s="122" t="s">
        <v>14351</v>
      </c>
      <c r="T2226" s="31"/>
      <c r="U2226" s="109" t="str">
        <f t="shared" si="35"/>
        <v>39961: Shot three times in the back by off-duty Gardena Police officer while attempting to rob Norm's restaurant. Officer claimed victim charged him with knife. Medical attention delayed. Marien died at scene. http://homicide.latimes.com/post/mitchell-marien/</v>
      </c>
      <c r="V2226" s="109"/>
      <c r="W2226" s="109">
        <v>3252.1</v>
      </c>
      <c r="X2226" s="109"/>
      <c r="Y2226" s="109"/>
      <c r="Z2226" s="109"/>
      <c r="AA2226" s="109"/>
      <c r="AB2226" s="109"/>
      <c r="AC2226" s="113"/>
      <c r="AD2226" s="29"/>
      <c r="AE2226" s="29"/>
      <c r="AF2226" s="29"/>
      <c r="AG2226" s="65"/>
    </row>
    <row r="2227" spans="1:33" ht="12">
      <c r="A2227" s="30">
        <v>41979</v>
      </c>
      <c r="B2227" s="109" t="s">
        <v>14352</v>
      </c>
      <c r="C2227" s="121">
        <v>59</v>
      </c>
      <c r="D2227" s="109" t="s">
        <v>23</v>
      </c>
      <c r="E2227" s="109" t="s">
        <v>40</v>
      </c>
      <c r="F2227" s="109" t="s">
        <v>14353</v>
      </c>
      <c r="G2227" s="42">
        <v>41928</v>
      </c>
      <c r="H2227" s="109" t="s">
        <v>14354</v>
      </c>
      <c r="I2227" s="109" t="s">
        <v>14355</v>
      </c>
      <c r="J2227" s="109" t="s">
        <v>2311</v>
      </c>
      <c r="K2227" s="98" t="s">
        <v>14356</v>
      </c>
      <c r="L2227" s="109" t="s">
        <v>14357</v>
      </c>
      <c r="M2227" s="109" t="s">
        <v>14358</v>
      </c>
      <c r="N2227" s="109" t="s">
        <v>32</v>
      </c>
      <c r="O2227" s="109" t="s">
        <v>14359</v>
      </c>
      <c r="P2227" s="109" t="s">
        <v>58</v>
      </c>
      <c r="Q2227" s="109" t="s">
        <v>14360</v>
      </c>
      <c r="R2227" s="109" t="s">
        <v>36</v>
      </c>
      <c r="S2227" s="122"/>
      <c r="T2227" s="31"/>
      <c r="U2227" s="109" t="str">
        <f t="shared" si="35"/>
        <v>41928: Van Buren County sheriff's deputies responded to at least three 911 calls reporting that a man wearing a military uniform was walking along Highway 2 near Cantril, Iowa. Callers said that he was making obscene gestures at passing motorists. The officers reported that they approached the man, Robert Michael Dooley, and demanded that he drop his gun. When he pointed it at them, one of the deputies, Jon Tharp, fired a single shot, which killed Dooley. Dooley, who had participated in Civil War and other historical military reenactments, was later found to have been carrying a vintage air rifle which was designed to look like a Winchester Model 1894 rifle. http://www.heartlandconnection.com/news/story.aspx?id=816089#.VIOv3YfIYfE</v>
      </c>
      <c r="V2227" s="109"/>
      <c r="W2227" s="109">
        <v>3253.1</v>
      </c>
      <c r="X2227" s="109"/>
      <c r="Y2227" s="109"/>
      <c r="Z2227" s="109"/>
      <c r="AA2227" s="109"/>
      <c r="AB2227" s="109"/>
      <c r="AC2227" s="113"/>
      <c r="AD2227" s="29"/>
      <c r="AE2227" s="29"/>
      <c r="AF2227" s="29"/>
      <c r="AG2227" s="65"/>
    </row>
    <row r="2228" spans="1:33" ht="12">
      <c r="A2228" s="30">
        <v>41979</v>
      </c>
      <c r="B2228" s="109" t="s">
        <v>14361</v>
      </c>
      <c r="C2228" s="121">
        <v>33</v>
      </c>
      <c r="D2228" s="109" t="s">
        <v>23</v>
      </c>
      <c r="E2228" s="109" t="s">
        <v>40</v>
      </c>
      <c r="F2228" s="109" t="s">
        <v>14362</v>
      </c>
      <c r="G2228" s="42">
        <v>41538</v>
      </c>
      <c r="H2228" s="109" t="s">
        <v>14363</v>
      </c>
      <c r="I2228" s="109" t="s">
        <v>5193</v>
      </c>
      <c r="J2228" s="109" t="s">
        <v>482</v>
      </c>
      <c r="K2228" s="98" t="s">
        <v>14364</v>
      </c>
      <c r="L2228" s="109" t="s">
        <v>5193</v>
      </c>
      <c r="M2228" s="109" t="s">
        <v>7314</v>
      </c>
      <c r="N2228" s="109" t="s">
        <v>32</v>
      </c>
      <c r="O2228" s="109" t="s">
        <v>14365</v>
      </c>
      <c r="P2228" s="109" t="s">
        <v>58</v>
      </c>
      <c r="Q2228" s="109" t="s">
        <v>14366</v>
      </c>
      <c r="R2228" s="109" t="s">
        <v>80</v>
      </c>
      <c r="S2228" s="122"/>
      <c r="T2228" s="31"/>
      <c r="U2228" s="109" t="str">
        <f t="shared" si="35"/>
        <v>41538: 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 http://www.tulsaworld.com/news/crimewatch/details-about-fatal-shooting-involving-state-trooper-emerge/article_86d9adb8-b88c-5492-8bc4-cf796a2618a3.html</v>
      </c>
      <c r="V2228" s="109"/>
      <c r="W2228" s="109">
        <v>3254.1</v>
      </c>
      <c r="X2228" s="109"/>
      <c r="Y2228" s="109"/>
      <c r="Z2228" s="109"/>
      <c r="AA2228" s="109"/>
      <c r="AB2228" s="109"/>
      <c r="AC2228" s="113"/>
      <c r="AD2228" s="29"/>
      <c r="AE2228" s="29"/>
      <c r="AF2228" s="29"/>
      <c r="AG2228" s="65"/>
    </row>
    <row r="2229" spans="1:33" ht="12">
      <c r="A2229" s="30">
        <v>41980</v>
      </c>
      <c r="B2229" s="109" t="s">
        <v>14367</v>
      </c>
      <c r="C2229" s="121">
        <v>40</v>
      </c>
      <c r="D2229" s="109" t="s">
        <v>91</v>
      </c>
      <c r="E2229" s="109" t="s">
        <v>24</v>
      </c>
      <c r="F2229" s="109" t="s">
        <v>14368</v>
      </c>
      <c r="G2229" s="42">
        <v>41952</v>
      </c>
      <c r="H2229" s="109" t="s">
        <v>14369</v>
      </c>
      <c r="I2229" s="109" t="s">
        <v>14370</v>
      </c>
      <c r="J2229" s="109" t="s">
        <v>1103</v>
      </c>
      <c r="K2229" s="98" t="s">
        <v>14371</v>
      </c>
      <c r="L2229" s="109" t="s">
        <v>14372</v>
      </c>
      <c r="M2229" s="109" t="s">
        <v>14373</v>
      </c>
      <c r="N2229" s="109" t="s">
        <v>32</v>
      </c>
      <c r="O2229" s="109" t="s">
        <v>14374</v>
      </c>
      <c r="P2229" s="109" t="s">
        <v>323</v>
      </c>
      <c r="Q2229" s="109" t="s">
        <v>14375</v>
      </c>
      <c r="R2229" s="109" t="s">
        <v>36</v>
      </c>
      <c r="S2229" s="122" t="s">
        <v>14376</v>
      </c>
      <c r="T2229" s="31"/>
      <c r="U2229" s="109" t="str">
        <f t="shared" si="35"/>
        <v>41952: A 40-year-old woman confronted the officers with a knife when Ann Arbor Police officers were dispatched to a home for a domestic disturbance, according to police. One officer shot and killed her, and the woman died at the scene, police say http://www.mlive.com/news/ann-arbor/index.ssf/2014/11/ann_arbor_police_shooting_name.html</v>
      </c>
      <c r="V2229" s="109"/>
      <c r="W2229" s="109">
        <v>3255.1</v>
      </c>
      <c r="X2229" s="109"/>
      <c r="Y2229" s="109"/>
      <c r="Z2229" s="109"/>
      <c r="AA2229" s="109"/>
      <c r="AB2229" s="109"/>
      <c r="AC2229" s="113"/>
      <c r="AD2229" s="29"/>
      <c r="AE2229" s="29"/>
      <c r="AF2229" s="29"/>
      <c r="AG2229" s="65"/>
    </row>
    <row r="2230" spans="1:33" ht="12">
      <c r="A2230" s="30">
        <v>41980</v>
      </c>
      <c r="B2230" s="109" t="s">
        <v>14377</v>
      </c>
      <c r="C2230" s="121">
        <v>47</v>
      </c>
      <c r="D2230" s="109" t="s">
        <v>23</v>
      </c>
      <c r="E2230" s="109" t="s">
        <v>24</v>
      </c>
      <c r="F2230" s="109" t="s">
        <v>14378</v>
      </c>
      <c r="G2230" s="42">
        <v>40808</v>
      </c>
      <c r="H2230" s="109" t="s">
        <v>14379</v>
      </c>
      <c r="I2230" s="109" t="s">
        <v>14380</v>
      </c>
      <c r="J2230" s="109" t="s">
        <v>1791</v>
      </c>
      <c r="K2230" s="98" t="s">
        <v>14381</v>
      </c>
      <c r="L2230" s="109" t="s">
        <v>76</v>
      </c>
      <c r="M2230" s="109" t="s">
        <v>14382</v>
      </c>
      <c r="N2230" s="109" t="s">
        <v>32</v>
      </c>
      <c r="O2230" s="109" t="s">
        <v>14383</v>
      </c>
      <c r="P2230" s="109" t="s">
        <v>323</v>
      </c>
      <c r="Q2230" s="109" t="s">
        <v>14384</v>
      </c>
      <c r="R2230" s="109" t="s">
        <v>80</v>
      </c>
      <c r="S2230" s="122" t="s">
        <v>14385</v>
      </c>
      <c r="T2230" s="31"/>
      <c r="U2230" s="109" t="str">
        <f t="shared" si="35"/>
        <v>40808: Barry Deloatch, 47, was fatal shot about 12:10 a.m. Sept. 22. Deloatch ran down an alley behind 105 Throop Ave., and two officers followed him. On police dispatch tapes from that night, a man is heard saying officers were caught under a fence and a man was trying to hit officers with a stick, and that a shot was fired. http://www.nj.com/news/index.ssf/2011/11/new_brunswick_police_speak_out.html</v>
      </c>
      <c r="V2230" s="109"/>
      <c r="W2230" s="109">
        <v>3256.1</v>
      </c>
      <c r="X2230" s="109"/>
      <c r="Y2230" s="109"/>
      <c r="Z2230" s="109"/>
      <c r="AA2230" s="109"/>
      <c r="AB2230" s="109"/>
      <c r="AC2230" s="113"/>
      <c r="AD2230" s="29"/>
      <c r="AE2230" s="29"/>
      <c r="AF2230" s="29"/>
      <c r="AG2230" s="65"/>
    </row>
    <row r="2231" spans="1:33" ht="12">
      <c r="A2231" s="30">
        <v>41980</v>
      </c>
      <c r="B2231" s="109" t="s">
        <v>14386</v>
      </c>
      <c r="C2231" s="121">
        <v>32</v>
      </c>
      <c r="D2231" s="109" t="s">
        <v>91</v>
      </c>
      <c r="E2231" s="109" t="s">
        <v>24</v>
      </c>
      <c r="F2231" s="109"/>
      <c r="G2231" s="42">
        <v>40767</v>
      </c>
      <c r="H2231" s="109" t="s">
        <v>14387</v>
      </c>
      <c r="I2231" s="109" t="s">
        <v>5220</v>
      </c>
      <c r="J2231" s="109" t="s">
        <v>28</v>
      </c>
      <c r="K2231" s="98" t="s">
        <v>14388</v>
      </c>
      <c r="L2231" s="109" t="s">
        <v>30</v>
      </c>
      <c r="M2231" s="109" t="s">
        <v>5222</v>
      </c>
      <c r="N2231" s="109" t="s">
        <v>32</v>
      </c>
      <c r="O2231" s="109" t="s">
        <v>14389</v>
      </c>
      <c r="P2231" s="109" t="s">
        <v>760</v>
      </c>
      <c r="Q2231" s="109" t="s">
        <v>14390</v>
      </c>
      <c r="R2231" s="109" t="s">
        <v>100</v>
      </c>
      <c r="S2231" s="122">
        <v>86.3</v>
      </c>
      <c r="T2231" s="31"/>
      <c r="U2231" s="109" t="str">
        <f t="shared" si="35"/>
        <v>40767: Officers were responding to a call of a military veteran making threats against herself and others. Deceased had mental illness history predating military career. The night before the incident, Howard went to Jackson Memorial Hospital with psychiatric problems, but was transferred to the VA when they realized she was a veteran. Within hours she was home and the incident occurred. She fired twice on officers before they returned fire. http://www.nbcmiami.com/news/local/Woman-Who-Shot-Officer-Killed-By-Police-127578358.html</v>
      </c>
      <c r="V2231" s="109"/>
      <c r="W2231" s="109">
        <v>3257.1</v>
      </c>
      <c r="X2231" s="109"/>
      <c r="Y2231" s="109"/>
      <c r="Z2231" s="109"/>
      <c r="AA2231" s="109"/>
      <c r="AB2231" s="109"/>
      <c r="AC2231" s="113"/>
      <c r="AD2231" s="29"/>
      <c r="AE2231" s="29"/>
      <c r="AF2231" s="29"/>
      <c r="AG2231" s="65"/>
    </row>
    <row r="2232" spans="1:33" ht="12">
      <c r="A2232" s="30">
        <v>41980</v>
      </c>
      <c r="B2232" s="109" t="s">
        <v>14391</v>
      </c>
      <c r="C2232" s="121">
        <v>20</v>
      </c>
      <c r="D2232" s="109" t="s">
        <v>23</v>
      </c>
      <c r="E2232" s="109" t="s">
        <v>40</v>
      </c>
      <c r="F2232" s="109" t="s">
        <v>14392</v>
      </c>
      <c r="G2232" s="42">
        <v>39217</v>
      </c>
      <c r="H2232" s="109" t="s">
        <v>14393</v>
      </c>
      <c r="I2232" s="109" t="s">
        <v>14394</v>
      </c>
      <c r="J2232" s="109" t="s">
        <v>809</v>
      </c>
      <c r="K2232" s="98" t="s">
        <v>14395</v>
      </c>
      <c r="L2232" s="109" t="s">
        <v>4660</v>
      </c>
      <c r="M2232" s="109" t="s">
        <v>14396</v>
      </c>
      <c r="N2232" s="109" t="s">
        <v>262</v>
      </c>
      <c r="O2232" s="109" t="s">
        <v>14397</v>
      </c>
      <c r="P2232" s="109" t="s">
        <v>58</v>
      </c>
      <c r="Q2232" s="109" t="s">
        <v>14398</v>
      </c>
      <c r="R2232" s="109" t="s">
        <v>36</v>
      </c>
      <c r="S2232" s="122" t="s">
        <v>14399</v>
      </c>
      <c r="T2232" s="31"/>
      <c r="U2232" s="109" t="str">
        <f t="shared" si="35"/>
        <v>39217: Unarmed, naked young man tasered to death. http://old.iolaregister.com/Archives/News/Stories/2007/May/A%20free%20spirit%20is%20remembered.html</v>
      </c>
      <c r="V2232" s="109"/>
      <c r="W2232" s="109">
        <v>3258.1</v>
      </c>
      <c r="X2232" s="109"/>
      <c r="Y2232" s="109"/>
      <c r="Z2232" s="109"/>
      <c r="AA2232" s="109"/>
      <c r="AB2232" s="109"/>
      <c r="AC2232" s="113"/>
      <c r="AD2232" s="29"/>
      <c r="AE2232" s="29"/>
      <c r="AF2232" s="29"/>
      <c r="AG2232" s="65"/>
    </row>
    <row r="2233" spans="1:33" ht="12">
      <c r="A2233" s="30">
        <v>41980</v>
      </c>
      <c r="B2233" s="109" t="s">
        <v>14400</v>
      </c>
      <c r="C2233" s="121">
        <v>39</v>
      </c>
      <c r="D2233" s="109" t="s">
        <v>23</v>
      </c>
      <c r="E2233" s="109" t="s">
        <v>40</v>
      </c>
      <c r="F2233" s="109" t="s">
        <v>14401</v>
      </c>
      <c r="G2233" s="42">
        <v>41969</v>
      </c>
      <c r="H2233" s="109" t="s">
        <v>14402</v>
      </c>
      <c r="I2233" s="109" t="s">
        <v>14403</v>
      </c>
      <c r="J2233" s="109" t="s">
        <v>85</v>
      </c>
      <c r="K2233" s="98" t="s">
        <v>14404</v>
      </c>
      <c r="L2233" s="109" t="s">
        <v>14405</v>
      </c>
      <c r="M2233" s="109" t="s">
        <v>14406</v>
      </c>
      <c r="N2233" s="109" t="s">
        <v>262</v>
      </c>
      <c r="O2233" s="109" t="s">
        <v>14407</v>
      </c>
      <c r="P2233" s="109" t="s">
        <v>323</v>
      </c>
      <c r="Q2233" s="109" t="s">
        <v>14408</v>
      </c>
      <c r="R2233" s="109" t="s">
        <v>36</v>
      </c>
      <c r="S2233" s="122" t="s">
        <v>5225</v>
      </c>
      <c r="T2233" s="31"/>
      <c r="U2233" s="109" t="str">
        <f t="shared" si="35"/>
        <v>41969: Daniel was a robbery suspect who actively resisted arrest by California Highway patrol. CHP received backup from 2 deputies and all three tasered Daniel during arrest. He showed medical distress almost immediately and died soon after. http://www.pressdemocrat.com/home/3173492-181/fort-bragg-man-dies-after</v>
      </c>
      <c r="V2233" s="109"/>
      <c r="W2233" s="109">
        <v>3259.1</v>
      </c>
      <c r="X2233" s="109"/>
      <c r="Y2233" s="109"/>
      <c r="Z2233" s="109"/>
      <c r="AA2233" s="109"/>
      <c r="AB2233" s="109"/>
      <c r="AC2233" s="113"/>
      <c r="AD2233" s="29"/>
      <c r="AE2233" s="29"/>
      <c r="AF2233" s="29"/>
      <c r="AG2233" s="65"/>
    </row>
    <row r="2234" spans="1:33" ht="12">
      <c r="A2234" s="30">
        <v>41980</v>
      </c>
      <c r="B2234" s="109" t="s">
        <v>14409</v>
      </c>
      <c r="C2234" s="121">
        <v>60</v>
      </c>
      <c r="D2234" s="109" t="s">
        <v>23</v>
      </c>
      <c r="E2234" s="109" t="s">
        <v>24</v>
      </c>
      <c r="F2234" s="109" t="s">
        <v>14410</v>
      </c>
      <c r="G2234" s="42">
        <v>41172</v>
      </c>
      <c r="H2234" s="109" t="s">
        <v>14411</v>
      </c>
      <c r="I2234" s="109" t="s">
        <v>14412</v>
      </c>
      <c r="J2234" s="109" t="s">
        <v>1372</v>
      </c>
      <c r="K2234" s="98" t="s">
        <v>14413</v>
      </c>
      <c r="L2234" s="109" t="s">
        <v>11982</v>
      </c>
      <c r="M2234" s="109" t="s">
        <v>14414</v>
      </c>
      <c r="N2234" s="109" t="s">
        <v>32</v>
      </c>
      <c r="O2234" s="109" t="s">
        <v>14415</v>
      </c>
      <c r="P2234" s="109" t="s">
        <v>323</v>
      </c>
      <c r="Q2234" s="109" t="s">
        <v>14416</v>
      </c>
      <c r="R2234" s="109" t="s">
        <v>80</v>
      </c>
      <c r="S2234" s="122"/>
      <c r="T2234" s="31"/>
      <c r="U2234" s="109" t="str">
        <f t="shared" si="35"/>
        <v>41172: Police responded to a 911 call about a stabbing. Two officers encountered the suspect, Ferguson, in the lobby. He ignored commands to drop the weapon and approached quickly, knife in hand, and both officers shot him. Officer attempts at CPR after he was down failed. http://myfox8.com/2012/09/20/1-taken-to-hospital-after-officer-involved-shooting-in-high-point/</v>
      </c>
      <c r="V2234" s="109"/>
      <c r="W2234" s="109">
        <v>3260.1</v>
      </c>
      <c r="X2234" s="109"/>
      <c r="Y2234" s="109"/>
      <c r="Z2234" s="109"/>
      <c r="AA2234" s="109"/>
      <c r="AB2234" s="109"/>
      <c r="AC2234" s="113"/>
      <c r="AD2234" s="29"/>
      <c r="AE2234" s="29"/>
      <c r="AF2234" s="29"/>
      <c r="AG2234" s="65"/>
    </row>
    <row r="2235" spans="1:33" ht="12">
      <c r="A2235" s="30">
        <v>41980</v>
      </c>
      <c r="B2235" s="109" t="s">
        <v>14417</v>
      </c>
      <c r="C2235" s="121">
        <v>34</v>
      </c>
      <c r="D2235" s="109" t="s">
        <v>23</v>
      </c>
      <c r="E2235" s="109" t="s">
        <v>82</v>
      </c>
      <c r="F2235" s="109" t="s">
        <v>14418</v>
      </c>
      <c r="G2235" s="42">
        <v>37656</v>
      </c>
      <c r="H2235" s="109" t="s">
        <v>14419</v>
      </c>
      <c r="I2235" s="109" t="s">
        <v>203</v>
      </c>
      <c r="J2235" s="109" t="s">
        <v>85</v>
      </c>
      <c r="K2235" s="98" t="s">
        <v>14420</v>
      </c>
      <c r="L2235" s="109" t="s">
        <v>203</v>
      </c>
      <c r="M2235" s="109" t="s">
        <v>205</v>
      </c>
      <c r="N2235" s="109" t="s">
        <v>32</v>
      </c>
      <c r="O2235" s="109" t="s">
        <v>14421</v>
      </c>
      <c r="P2235" s="109" t="s">
        <v>58</v>
      </c>
      <c r="Q2235" s="109" t="s">
        <v>14422</v>
      </c>
      <c r="R2235" s="109" t="s">
        <v>80</v>
      </c>
      <c r="S2235" s="122" t="s">
        <v>14423</v>
      </c>
      <c r="T2235" s="31"/>
      <c r="U2235" s="109" t="str">
        <f t="shared" si="35"/>
        <v>37656: Officers wanted to question Woodyard because he had a bag they believed belonged to a suspected drug dealer they had been looking for just moments before. Woodyard failed to stop when officers first contacted him, and told police that he had done nothing wrong and to leave him alone. One officer shot Woodyard in a hand, but he walked away, leaving a trail of blood behind. Police officers shot and killed Danny as he too was supposedly advancing on police with a knife. After the shooting, police learned the bag Woodyard was carrying was his and that he had no connection to the alleged drug dealer. http://obrag.org/?p=4019</v>
      </c>
      <c r="V2235" s="109"/>
      <c r="W2235" s="109">
        <v>3261.1</v>
      </c>
      <c r="X2235" s="109"/>
      <c r="Y2235" s="109"/>
      <c r="Z2235" s="109"/>
      <c r="AA2235" s="109"/>
      <c r="AB2235" s="109"/>
      <c r="AC2235" s="113"/>
      <c r="AD2235" s="29"/>
      <c r="AE2235" s="29"/>
      <c r="AF2235" s="29"/>
      <c r="AG2235" s="65"/>
    </row>
    <row r="2236" spans="1:33" ht="12">
      <c r="A2236" s="30">
        <v>41980</v>
      </c>
      <c r="B2236" s="109" t="s">
        <v>14424</v>
      </c>
      <c r="C2236" s="121">
        <v>26</v>
      </c>
      <c r="D2236" s="109" t="s">
        <v>23</v>
      </c>
      <c r="E2236" s="109" t="s">
        <v>40</v>
      </c>
      <c r="F2236" s="109" t="s">
        <v>14425</v>
      </c>
      <c r="G2236" s="42">
        <v>41833</v>
      </c>
      <c r="H2236" s="109" t="s">
        <v>14426</v>
      </c>
      <c r="I2236" s="109" t="s">
        <v>14427</v>
      </c>
      <c r="J2236" s="109" t="s">
        <v>195</v>
      </c>
      <c r="K2236" s="98" t="s">
        <v>14428</v>
      </c>
      <c r="L2236" s="109" t="s">
        <v>686</v>
      </c>
      <c r="M2236" s="109" t="s">
        <v>5340</v>
      </c>
      <c r="N2236" s="109" t="s">
        <v>32</v>
      </c>
      <c r="O2236" s="109" t="s">
        <v>14429</v>
      </c>
      <c r="P2236" s="109" t="s">
        <v>58</v>
      </c>
      <c r="Q2236" s="109" t="s">
        <v>14430</v>
      </c>
      <c r="R2236" s="109" t="s">
        <v>100</v>
      </c>
      <c r="S2236" s="122" t="s">
        <v>5225</v>
      </c>
      <c r="T2236" s="31"/>
      <c r="U2236" s="109" t="str">
        <f t="shared" si="35"/>
        <v>41833: Army veteran was reported to have been acting erratically and walking around naked. When police came upon him they shot him to death. http://www.fhtimes.com/news/local_news/deputy-shoots-kills-fh-man/article_a54087d8-0c4a-11e4-8a23-0017a43b2370.html</v>
      </c>
      <c r="V2236" s="109"/>
      <c r="W2236" s="109">
        <v>3262.1</v>
      </c>
      <c r="X2236" s="109"/>
      <c r="Y2236" s="109"/>
      <c r="Z2236" s="109"/>
      <c r="AA2236" s="109"/>
      <c r="AB2236" s="109"/>
      <c r="AC2236" s="113"/>
      <c r="AD2236" s="29"/>
      <c r="AE2236" s="29"/>
      <c r="AF2236" s="29"/>
      <c r="AG2236" s="65"/>
    </row>
    <row r="2237" spans="1:33" ht="12">
      <c r="A2237" s="30">
        <v>41980</v>
      </c>
      <c r="B2237" s="109" t="s">
        <v>14431</v>
      </c>
      <c r="C2237" s="121">
        <v>52</v>
      </c>
      <c r="D2237" s="109" t="s">
        <v>23</v>
      </c>
      <c r="E2237" s="109" t="s">
        <v>82</v>
      </c>
      <c r="F2237" s="109"/>
      <c r="G2237" s="42">
        <v>39270</v>
      </c>
      <c r="H2237" s="109" t="s">
        <v>14432</v>
      </c>
      <c r="I2237" s="109" t="s">
        <v>14433</v>
      </c>
      <c r="J2237" s="109" t="s">
        <v>104</v>
      </c>
      <c r="K2237" s="98" t="s">
        <v>14434</v>
      </c>
      <c r="L2237" s="109" t="s">
        <v>456</v>
      </c>
      <c r="M2237" s="109" t="s">
        <v>14435</v>
      </c>
      <c r="N2237" s="109" t="s">
        <v>32</v>
      </c>
      <c r="O2237" s="109" t="s">
        <v>14436</v>
      </c>
      <c r="P2237" s="109" t="s">
        <v>58</v>
      </c>
      <c r="Q2237" s="109" t="s">
        <v>14437</v>
      </c>
      <c r="R2237" s="109" t="s">
        <v>100</v>
      </c>
      <c r="S2237" s="122" t="s">
        <v>10326</v>
      </c>
      <c r="T2237" s="31"/>
      <c r="U2237" s="109" t="str">
        <f t="shared" si="35"/>
        <v>39270: Dane County sheriff's Deputy Todd Endl shoots and kills David A. Damaschke, 52, at Lake Pointe Apartments, 5326 Westport Road, town of Westport, after Damaschke, who was suicidal, picked up a gun he had been persuaded to drop earlier. http://host.madison.com/map-of-officer-involved-shootings-in-dane-county/article_9a1b0dd2-a093-11df-95ca-001cc4c002e0.html</v>
      </c>
      <c r="V2237" s="109"/>
      <c r="W2237" s="109">
        <v>3263.1</v>
      </c>
      <c r="X2237" s="109"/>
      <c r="Y2237" s="109"/>
      <c r="Z2237" s="109"/>
      <c r="AA2237" s="109"/>
      <c r="AB2237" s="109"/>
      <c r="AC2237" s="113"/>
      <c r="AD2237" s="29"/>
      <c r="AE2237" s="29"/>
      <c r="AF2237" s="29"/>
      <c r="AG2237" s="65"/>
    </row>
    <row r="2238" spans="1:33" ht="12">
      <c r="A2238" s="30">
        <v>41980</v>
      </c>
      <c r="B2238" s="109" t="s">
        <v>14438</v>
      </c>
      <c r="C2238" s="121">
        <v>33</v>
      </c>
      <c r="D2238" s="109" t="s">
        <v>23</v>
      </c>
      <c r="E2238" s="109" t="s">
        <v>82</v>
      </c>
      <c r="F2238" s="109"/>
      <c r="G2238" s="42">
        <v>40761</v>
      </c>
      <c r="H2238" s="109" t="s">
        <v>14439</v>
      </c>
      <c r="I2238" s="109" t="s">
        <v>1693</v>
      </c>
      <c r="J2238" s="109" t="s">
        <v>1694</v>
      </c>
      <c r="K2238" s="98" t="s">
        <v>5169</v>
      </c>
      <c r="L2238" s="109" t="s">
        <v>1693</v>
      </c>
      <c r="M2238" s="109" t="s">
        <v>1696</v>
      </c>
      <c r="N2238" s="109" t="s">
        <v>32</v>
      </c>
      <c r="O2238" s="109" t="s">
        <v>14440</v>
      </c>
      <c r="P2238" s="109" t="s">
        <v>58</v>
      </c>
      <c r="Q2238" s="109" t="s">
        <v>14441</v>
      </c>
      <c r="R2238" s="109" t="s">
        <v>219</v>
      </c>
      <c r="S2238" s="122"/>
      <c r="T2238" s="31"/>
      <c r="U2238" s="109" t="str">
        <f t="shared" si="35"/>
        <v>40761: Maestas committed armed robbery and assault on two adults. He carjacked the victims' Jeep and engaged in a high speed chase with police. When cornered by police cars, he attempted to run over Police. Maestras aimed semi-automatic weapon directly at an officer, shot three times (according to citizen witnesses) before police returned fire. http://www.denverda.org/News_Release/Decision_Letters/PS-11-08-06-22nd%20and%20Downing.pdf</v>
      </c>
      <c r="V2238" s="109"/>
      <c r="W2238" s="109">
        <v>3264.1</v>
      </c>
      <c r="X2238" s="109"/>
      <c r="Y2238" s="109"/>
      <c r="Z2238" s="109"/>
      <c r="AA2238" s="109"/>
      <c r="AB2238" s="109"/>
      <c r="AC2238" s="113"/>
      <c r="AD2238" s="29"/>
      <c r="AE2238" s="29"/>
      <c r="AF2238" s="29"/>
      <c r="AG2238" s="65"/>
    </row>
    <row r="2239" spans="1:33" ht="12">
      <c r="A2239" s="30">
        <v>41980</v>
      </c>
      <c r="B2239" s="109" t="s">
        <v>14442</v>
      </c>
      <c r="C2239" s="121">
        <v>20</v>
      </c>
      <c r="D2239" s="109" t="s">
        <v>23</v>
      </c>
      <c r="E2239" s="109" t="s">
        <v>40</v>
      </c>
      <c r="F2239" s="109"/>
      <c r="G2239" s="42">
        <v>41359</v>
      </c>
      <c r="H2239" s="109" t="s">
        <v>14443</v>
      </c>
      <c r="I2239" s="109" t="s">
        <v>14444</v>
      </c>
      <c r="J2239" s="109" t="s">
        <v>1304</v>
      </c>
      <c r="K2239" s="98" t="s">
        <v>14445</v>
      </c>
      <c r="L2239" s="109" t="s">
        <v>14444</v>
      </c>
      <c r="M2239" s="109" t="s">
        <v>14446</v>
      </c>
      <c r="N2239" s="109" t="s">
        <v>32</v>
      </c>
      <c r="O2239" s="109" t="s">
        <v>14447</v>
      </c>
      <c r="P2239" s="109" t="s">
        <v>760</v>
      </c>
      <c r="Q2239" s="109" t="s">
        <v>14448</v>
      </c>
      <c r="R2239" s="109" t="s">
        <v>36</v>
      </c>
      <c r="S2239" s="122" t="s">
        <v>5225</v>
      </c>
      <c r="T2239" s="31"/>
      <c r="U2239" s="109" t="str">
        <f t="shared" si="35"/>
        <v>41359: Authorities tried to stop Stahl in New Concord in Muskingum County. After a brief chase in Coshocton County, deputies engaged Stahl near County Road 509. http://www.10tv.com/content/stories/2013/03/28/coshocton-chase-suspect-died-of-gunshot-wound-to-head.html</v>
      </c>
      <c r="V2239" s="109"/>
      <c r="W2239" s="109">
        <v>3265.1</v>
      </c>
      <c r="X2239" s="109"/>
      <c r="Y2239" s="109"/>
      <c r="Z2239" s="109"/>
      <c r="AA2239" s="109"/>
      <c r="AB2239" s="109"/>
      <c r="AC2239" s="113"/>
      <c r="AD2239" s="29"/>
      <c r="AE2239" s="29"/>
      <c r="AF2239" s="29"/>
      <c r="AG2239" s="65"/>
    </row>
    <row r="2240" spans="1:33" ht="12">
      <c r="A2240" s="30">
        <v>41980</v>
      </c>
      <c r="B2240" s="109" t="s">
        <v>14449</v>
      </c>
      <c r="C2240" s="121">
        <v>21</v>
      </c>
      <c r="D2240" s="109" t="s">
        <v>23</v>
      </c>
      <c r="E2240" s="109" t="s">
        <v>24</v>
      </c>
      <c r="F2240" s="109" t="s">
        <v>14450</v>
      </c>
      <c r="G2240" s="42">
        <v>41107</v>
      </c>
      <c r="H2240" s="109" t="s">
        <v>14451</v>
      </c>
      <c r="I2240" s="109" t="s">
        <v>14452</v>
      </c>
      <c r="J2240" s="109" t="s">
        <v>1304</v>
      </c>
      <c r="K2240" s="98" t="s">
        <v>14453</v>
      </c>
      <c r="L2240" s="109" t="s">
        <v>849</v>
      </c>
      <c r="M2240" s="109" t="s">
        <v>1307</v>
      </c>
      <c r="N2240" s="109" t="s">
        <v>32</v>
      </c>
      <c r="O2240" s="109" t="s">
        <v>14454</v>
      </c>
      <c r="P2240" s="109" t="s">
        <v>58</v>
      </c>
      <c r="Q2240" s="109" t="s">
        <v>14455</v>
      </c>
      <c r="R2240" s="109" t="s">
        <v>80</v>
      </c>
      <c r="S2240" s="122" t="s">
        <v>14456</v>
      </c>
      <c r="T2240" s="31"/>
      <c r="U2240" s="109" t="str">
        <f t="shared" si="35"/>
        <v>41107: Destin Thomas called 911 when David O'Neal broke into his apartment and confronted him with a gun. Thomas wrestled the gun away from O'Neal and both men ran out of the building. Police arrived and saw Thomas with the gun trained, "dead on him," and shot Thomas (the victim of the break-in, who had summoned police). http://www.dispatch.com/content/stories/local/2013/11/23/burglary-murder-get-man-at-least-39-years.html</v>
      </c>
      <c r="V2240" s="109"/>
      <c r="W2240" s="109">
        <v>3266.1</v>
      </c>
      <c r="X2240" s="109"/>
      <c r="Y2240" s="109"/>
      <c r="Z2240" s="109"/>
      <c r="AA2240" s="109"/>
      <c r="AB2240" s="109"/>
      <c r="AC2240" s="113"/>
      <c r="AD2240" s="29"/>
      <c r="AE2240" s="29"/>
      <c r="AF2240" s="29"/>
      <c r="AG2240" s="65"/>
    </row>
    <row r="2241" spans="1:33" ht="12">
      <c r="A2241" s="30">
        <v>41980</v>
      </c>
      <c r="B2241" s="109" t="s">
        <v>14457</v>
      </c>
      <c r="C2241" s="121">
        <v>19</v>
      </c>
      <c r="D2241" s="109" t="s">
        <v>23</v>
      </c>
      <c r="E2241" s="109" t="s">
        <v>24</v>
      </c>
      <c r="F2241" s="109" t="s">
        <v>14458</v>
      </c>
      <c r="G2241" s="42">
        <v>40584</v>
      </c>
      <c r="H2241" s="109" t="s">
        <v>14459</v>
      </c>
      <c r="I2241" s="109" t="s">
        <v>14460</v>
      </c>
      <c r="J2241" s="109" t="s">
        <v>1372</v>
      </c>
      <c r="K2241" s="98" t="s">
        <v>14461</v>
      </c>
      <c r="L2241" s="109" t="s">
        <v>1961</v>
      </c>
      <c r="M2241" s="109" t="s">
        <v>14462</v>
      </c>
      <c r="N2241" s="109" t="s">
        <v>32</v>
      </c>
      <c r="O2241" s="109" t="s">
        <v>14463</v>
      </c>
      <c r="P2241" s="109" t="s">
        <v>58</v>
      </c>
      <c r="Q2241" s="109" t="s">
        <v>14464</v>
      </c>
      <c r="R2241" s="109" t="s">
        <v>36</v>
      </c>
      <c r="S2241" s="122" t="s">
        <v>14465</v>
      </c>
      <c r="T2241" s="31"/>
      <c r="U2241" s="109" t="str">
        <f t="shared" si="35"/>
        <v>40584: Mitchell held at least two people at gunpoint inside of a bank for more than two hours. When attempting to leave the bank, he took a female hostage with him pointing his gun at her head. Police shot and killed him. http://www.wral.com/news/local/story/9093527/</v>
      </c>
      <c r="V2241" s="109"/>
      <c r="W2241" s="109">
        <v>3267.1</v>
      </c>
      <c r="X2241" s="109"/>
      <c r="Y2241" s="109"/>
      <c r="Z2241" s="109"/>
      <c r="AA2241" s="109"/>
      <c r="AB2241" s="109"/>
      <c r="AC2241" s="113"/>
      <c r="AD2241" s="29"/>
      <c r="AE2241" s="29"/>
      <c r="AF2241" s="29"/>
      <c r="AG2241" s="65"/>
    </row>
    <row r="2242" spans="1:33" ht="12">
      <c r="A2242" s="30">
        <v>41980</v>
      </c>
      <c r="B2242" s="109" t="s">
        <v>14466</v>
      </c>
      <c r="C2242" s="121">
        <v>63</v>
      </c>
      <c r="D2242" s="109" t="s">
        <v>23</v>
      </c>
      <c r="E2242" s="109" t="s">
        <v>6002</v>
      </c>
      <c r="F2242" s="109" t="s">
        <v>14467</v>
      </c>
      <c r="G2242" s="42">
        <v>40657</v>
      </c>
      <c r="H2242" s="109" t="s">
        <v>14468</v>
      </c>
      <c r="I2242" s="109" t="s">
        <v>10621</v>
      </c>
      <c r="J2242" s="109" t="s">
        <v>85</v>
      </c>
      <c r="K2242" s="98" t="s">
        <v>14469</v>
      </c>
      <c r="L2242" s="109" t="s">
        <v>539</v>
      </c>
      <c r="M2242" s="109" t="s">
        <v>10623</v>
      </c>
      <c r="N2242" s="109" t="s">
        <v>32</v>
      </c>
      <c r="O2242" s="109" t="s">
        <v>14470</v>
      </c>
      <c r="P2242" s="109" t="s">
        <v>760</v>
      </c>
      <c r="Q2242" s="109" t="s">
        <v>14471</v>
      </c>
      <c r="R2242" s="109" t="s">
        <v>36</v>
      </c>
      <c r="S2242" s="122" t="s">
        <v>14472</v>
      </c>
      <c r="T2242" s="31"/>
      <c r="U2242" s="109" t="str">
        <f t="shared" si="35"/>
        <v>40657: Battad rear-ended another driver who followed and confronted Battad. When officers arrived, they saw Edgar Battad stabbing another person. Battad went inside an apartment, grabbed a pistol and began firing at police through his door before fleeing. Officers chased after him, and a running gun battle between the parties ensued. Police shot and killed Battad and the hail of gunfire (~3 dozen shots) hit not only Battad, but a police officer, nearby buildings, cars, and bystanders. http://www.federalnewsradio.com/?nid=&amp;sid=2357861</v>
      </c>
      <c r="V2242" s="109"/>
      <c r="W2242" s="109">
        <v>3268.1</v>
      </c>
      <c r="X2242" s="109"/>
      <c r="Y2242" s="109"/>
      <c r="Z2242" s="109"/>
      <c r="AA2242" s="109"/>
      <c r="AB2242" s="109"/>
      <c r="AC2242" s="113"/>
      <c r="AD2242" s="29"/>
      <c r="AE2242" s="29"/>
      <c r="AF2242" s="29"/>
      <c r="AG2242" s="65"/>
    </row>
    <row r="2243" spans="1:33" ht="12">
      <c r="A2243" s="30">
        <v>41980</v>
      </c>
      <c r="B2243" s="109" t="s">
        <v>14473</v>
      </c>
      <c r="C2243" s="121">
        <v>26</v>
      </c>
      <c r="D2243" s="109" t="s">
        <v>23</v>
      </c>
      <c r="E2243" s="109" t="s">
        <v>40</v>
      </c>
      <c r="F2243" s="109" t="s">
        <v>14474</v>
      </c>
      <c r="G2243" s="42">
        <v>41268</v>
      </c>
      <c r="H2243" s="109" t="s">
        <v>14475</v>
      </c>
      <c r="I2243" s="109" t="s">
        <v>14476</v>
      </c>
      <c r="J2243" s="109" t="s">
        <v>250</v>
      </c>
      <c r="K2243" s="98" t="s">
        <v>14477</v>
      </c>
      <c r="L2243" s="109" t="s">
        <v>8106</v>
      </c>
      <c r="M2243" s="109" t="s">
        <v>14478</v>
      </c>
      <c r="N2243" s="109" t="s">
        <v>32</v>
      </c>
      <c r="O2243" s="109" t="s">
        <v>14479</v>
      </c>
      <c r="P2243" s="109" t="s">
        <v>323</v>
      </c>
      <c r="Q2243" s="109" t="s">
        <v>14480</v>
      </c>
      <c r="R2243" s="109" t="s">
        <v>219</v>
      </c>
      <c r="S2243" s="122" t="s">
        <v>14481</v>
      </c>
      <c r="T2243" s="31"/>
      <c r="U2243" s="109" t="str">
        <f t="shared" si="35"/>
        <v>41268: Shortly after 8:30 p.m. Dec. 25, Edward L Becker's parents called 911 and reported that Becker was smashing the windows of his truck with a hammer, according to a state police press release. Three Taneytown police officers responded and "saw Becker walking down the street toward them," according to the release. The officers commanded Becker to drop the hammer and surrender, but he continued to approach, police said. The officers positioned themselves behind their police cars, according to the report. When Becker came within approximately an arm's length of an officer and raised the hammer, one of the officers shot him, according to police. Police at the scene administered first aid and called emergency medical personnel to the scene. http://www.baltimoresun.com/explore/carroll/news/ph-ce-police-shooting-1226-20121226-story.html</v>
      </c>
      <c r="V2243" s="109"/>
      <c r="W2243" s="109">
        <v>3269.1</v>
      </c>
      <c r="X2243" s="109"/>
      <c r="Y2243" s="109"/>
      <c r="Z2243" s="109"/>
      <c r="AA2243" s="109"/>
      <c r="AB2243" s="109"/>
      <c r="AC2243" s="113"/>
      <c r="AD2243" s="29"/>
      <c r="AE2243" s="29"/>
      <c r="AF2243" s="29"/>
      <c r="AG2243" s="65"/>
    </row>
    <row r="2244" spans="1:33" ht="12">
      <c r="A2244" s="30">
        <v>41980</v>
      </c>
      <c r="B2244" s="109" t="s">
        <v>14482</v>
      </c>
      <c r="C2244" s="121">
        <v>22</v>
      </c>
      <c r="D2244" s="109" t="s">
        <v>23</v>
      </c>
      <c r="E2244" s="109" t="s">
        <v>173</v>
      </c>
      <c r="F2244" s="109" t="s">
        <v>14483</v>
      </c>
      <c r="G2244" s="42">
        <v>41666</v>
      </c>
      <c r="H2244" s="109" t="s">
        <v>14484</v>
      </c>
      <c r="I2244" s="109" t="s">
        <v>10032</v>
      </c>
      <c r="J2244" s="109" t="s">
        <v>28</v>
      </c>
      <c r="K2244" s="98" t="s">
        <v>14485</v>
      </c>
      <c r="L2244" s="109" t="s">
        <v>10034</v>
      </c>
      <c r="M2244" s="109" t="s">
        <v>14486</v>
      </c>
      <c r="N2244" s="109" t="s">
        <v>14487</v>
      </c>
      <c r="O2244" s="109" t="s">
        <v>14488</v>
      </c>
      <c r="P2244" s="109" t="s">
        <v>949</v>
      </c>
      <c r="Q2244" s="109" t="s">
        <v>14489</v>
      </c>
      <c r="R2244" s="109" t="s">
        <v>219</v>
      </c>
      <c r="S2244" s="122" t="s">
        <v>14490</v>
      </c>
      <c r="T2244" s="31"/>
      <c r="U2244" s="109" t="str">
        <f t="shared" si="35"/>
        <v>41666: Guadarrama ran from the scene after allegedly being found with drugs, after police were there for an unrelated crime, car theft. He fired at the police three times while fleeing. At the scene a single gunshot was heard. Police claim he shot himself rather than give himself up to police. A search of his vehicle uncovered crack cocaine, prescription pills and marijuana. http://www.bradenton.com/2014/01/28/4959648/man-kills-himself-while-being.html</v>
      </c>
      <c r="V2244" s="109"/>
      <c r="W2244" s="109">
        <v>3270.1</v>
      </c>
      <c r="X2244" s="109"/>
      <c r="Y2244" s="109"/>
      <c r="Z2244" s="109"/>
      <c r="AA2244" s="109"/>
      <c r="AB2244" s="109"/>
      <c r="AC2244" s="113"/>
      <c r="AD2244" s="29"/>
      <c r="AE2244" s="29"/>
      <c r="AF2244" s="29"/>
      <c r="AG2244" s="65"/>
    </row>
    <row r="2245" spans="1:33" ht="12">
      <c r="A2245" s="30">
        <v>41980</v>
      </c>
      <c r="B2245" s="109" t="s">
        <v>14491</v>
      </c>
      <c r="C2245" s="121">
        <v>51</v>
      </c>
      <c r="D2245" s="109" t="s">
        <v>23</v>
      </c>
      <c r="E2245" s="109" t="s">
        <v>40</v>
      </c>
      <c r="F2245" s="109" t="s">
        <v>14492</v>
      </c>
      <c r="G2245" s="42">
        <v>40439</v>
      </c>
      <c r="H2245" s="109" t="s">
        <v>14493</v>
      </c>
      <c r="I2245" s="109" t="s">
        <v>1712</v>
      </c>
      <c r="J2245" s="109" t="s">
        <v>1304</v>
      </c>
      <c r="K2245" s="98" t="s">
        <v>1713</v>
      </c>
      <c r="L2245" s="109" t="s">
        <v>1714</v>
      </c>
      <c r="M2245" s="109" t="s">
        <v>3480</v>
      </c>
      <c r="N2245" s="109" t="s">
        <v>32</v>
      </c>
      <c r="O2245" s="109" t="s">
        <v>14494</v>
      </c>
      <c r="P2245" s="109" t="s">
        <v>58</v>
      </c>
      <c r="Q2245" s="109" t="s">
        <v>14495</v>
      </c>
      <c r="R2245" s="109" t="s">
        <v>80</v>
      </c>
      <c r="S2245" s="122" t="s">
        <v>14496</v>
      </c>
      <c r="T2245" s="31"/>
      <c r="U2245" s="109" t="str">
        <f t="shared" si="35"/>
        <v>40439: Harold Seaver, a national muscleman for a biker gang, was look-out at an entrance to a bar. Police, alerted that Seaver was “possible hazard to police”) noticed the gathering and a dozen entered, ostensibly to conduct a liquor inspection. Seavey pulled a semiautomatic handgun; when ordered to drop it, he used a woman briefly as a shield, then turned and opened fire. A gunbattle ensued (31 police rounds). Seavey was shot twice. http://archive.cincinnati.com/article/20111013/COL25/110140352/Report-Police-shooting-Iron-Horseman-justified</v>
      </c>
      <c r="V2245" s="109"/>
      <c r="W2245" s="109">
        <v>3271.1</v>
      </c>
      <c r="X2245" s="109"/>
      <c r="Y2245" s="109"/>
      <c r="Z2245" s="109"/>
      <c r="AA2245" s="109"/>
      <c r="AB2245" s="109"/>
      <c r="AC2245" s="113"/>
      <c r="AD2245" s="29"/>
      <c r="AE2245" s="29"/>
      <c r="AF2245" s="29"/>
      <c r="AG2245" s="65"/>
    </row>
    <row r="2246" spans="1:33" ht="12">
      <c r="A2246" s="30">
        <v>41980</v>
      </c>
      <c r="B2246" s="109" t="s">
        <v>14497</v>
      </c>
      <c r="C2246" s="121">
        <v>27</v>
      </c>
      <c r="D2246" s="109" t="s">
        <v>23</v>
      </c>
      <c r="E2246" s="109" t="s">
        <v>40</v>
      </c>
      <c r="F2246" s="109"/>
      <c r="G2246" s="42">
        <v>40699</v>
      </c>
      <c r="H2246" s="109" t="s">
        <v>14498</v>
      </c>
      <c r="I2246" s="109" t="s">
        <v>8770</v>
      </c>
      <c r="J2246" s="109" t="s">
        <v>124</v>
      </c>
      <c r="K2246" s="98" t="s">
        <v>14499</v>
      </c>
      <c r="L2246" s="109" t="s">
        <v>12028</v>
      </c>
      <c r="M2246" s="109" t="s">
        <v>14500</v>
      </c>
      <c r="N2246" s="109" t="s">
        <v>32</v>
      </c>
      <c r="O2246" s="109" t="s">
        <v>14501</v>
      </c>
      <c r="P2246" s="109" t="s">
        <v>58</v>
      </c>
      <c r="Q2246" s="109" t="s">
        <v>14502</v>
      </c>
      <c r="R2246" s="109" t="s">
        <v>219</v>
      </c>
      <c r="S2246" s="122" t="s">
        <v>5225</v>
      </c>
      <c r="T2246" s="31"/>
      <c r="U2246" s="109" t="str">
        <f t="shared" si="35"/>
        <v>40699: James was allegedly involved in a stolen car incident. Police reported that he would not come out of car. Police reported that he had a gun - three witnesses said he did not. Police shot him 23 times. http://kndu.images.worldnow.com/images/incoming/images/shooting.pdf</v>
      </c>
      <c r="V2246" s="109"/>
      <c r="W2246" s="109">
        <v>3272.1</v>
      </c>
      <c r="X2246" s="109"/>
      <c r="Y2246" s="109"/>
      <c r="Z2246" s="109"/>
      <c r="AA2246" s="109"/>
      <c r="AB2246" s="109"/>
      <c r="AC2246" s="113"/>
      <c r="AD2246" s="29"/>
      <c r="AE2246" s="29"/>
      <c r="AF2246" s="29"/>
      <c r="AG2246" s="65"/>
    </row>
    <row r="2247" spans="1:33" ht="12">
      <c r="A2247" s="30">
        <v>41980</v>
      </c>
      <c r="B2247" s="109" t="s">
        <v>14503</v>
      </c>
      <c r="C2247" s="121">
        <v>52</v>
      </c>
      <c r="D2247" s="109" t="s">
        <v>23</v>
      </c>
      <c r="E2247" s="109" t="s">
        <v>82</v>
      </c>
      <c r="F2247" s="109"/>
      <c r="G2247" s="42">
        <v>41954</v>
      </c>
      <c r="H2247" s="109" t="s">
        <v>14504</v>
      </c>
      <c r="I2247" s="109" t="s">
        <v>14505</v>
      </c>
      <c r="J2247" s="109" t="s">
        <v>85</v>
      </c>
      <c r="K2247" s="98" t="s">
        <v>14506</v>
      </c>
      <c r="L2247" s="109" t="s">
        <v>2174</v>
      </c>
      <c r="M2247" s="109" t="s">
        <v>14507</v>
      </c>
      <c r="N2247" s="109" t="s">
        <v>32</v>
      </c>
      <c r="O2247" s="109" t="s">
        <v>14508</v>
      </c>
      <c r="P2247" s="109" t="s">
        <v>323</v>
      </c>
      <c r="Q2247" s="109" t="s">
        <v>14509</v>
      </c>
      <c r="R2247" s="109" t="s">
        <v>80</v>
      </c>
      <c r="S2247" s="122" t="s">
        <v>5225</v>
      </c>
      <c r="T2247" s="31"/>
      <c r="U2247" s="109" t="str">
        <f t="shared" si="35"/>
        <v>41954: 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 http://www.mercurynews.com/san-mateo-county-times/ci_26923456/menlo-park-burglary-suspect-shot-killed-by-police</v>
      </c>
      <c r="V2247" s="109"/>
      <c r="W2247" s="109">
        <v>3273.1</v>
      </c>
      <c r="X2247" s="109"/>
      <c r="Y2247" s="109"/>
      <c r="Z2247" s="109"/>
      <c r="AA2247" s="109"/>
      <c r="AB2247" s="109"/>
      <c r="AC2247" s="113"/>
      <c r="AD2247" s="29"/>
      <c r="AE2247" s="29"/>
      <c r="AF2247" s="29"/>
      <c r="AG2247" s="65"/>
    </row>
    <row r="2248" spans="1:33" ht="12">
      <c r="A2248" s="30">
        <v>41980</v>
      </c>
      <c r="B2248" s="109" t="s">
        <v>14510</v>
      </c>
      <c r="C2248" s="121">
        <v>22</v>
      </c>
      <c r="D2248" s="109" t="s">
        <v>23</v>
      </c>
      <c r="E2248" s="109" t="s">
        <v>40</v>
      </c>
      <c r="F2248" s="109" t="s">
        <v>14511</v>
      </c>
      <c r="G2248" s="42">
        <v>41607</v>
      </c>
      <c r="H2248" s="109" t="s">
        <v>14512</v>
      </c>
      <c r="I2248" s="109" t="s">
        <v>14513</v>
      </c>
      <c r="J2248" s="109" t="s">
        <v>213</v>
      </c>
      <c r="K2248" s="98" t="s">
        <v>14514</v>
      </c>
      <c r="L2248" s="109" t="s">
        <v>634</v>
      </c>
      <c r="M2248" s="109" t="s">
        <v>14515</v>
      </c>
      <c r="N2248" s="109" t="s">
        <v>32</v>
      </c>
      <c r="O2248" s="109" t="s">
        <v>14516</v>
      </c>
      <c r="P2248" s="109" t="s">
        <v>323</v>
      </c>
      <c r="Q2248" s="109" t="s">
        <v>14517</v>
      </c>
      <c r="R2248" s="109" t="s">
        <v>36</v>
      </c>
      <c r="S2248" s="122" t="s">
        <v>5225</v>
      </c>
      <c r="T2248" s="31"/>
      <c r="U2248" s="109" t="str">
        <f t="shared" si="35"/>
        <v>41607: 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 http://austin.twcnews.com/content/news/296449/dps-identifies-man-killed-by-hays-county-swat-team</v>
      </c>
      <c r="V2248" s="109"/>
      <c r="W2248" s="109">
        <v>3274.1</v>
      </c>
      <c r="X2248" s="109"/>
      <c r="Y2248" s="109"/>
      <c r="Z2248" s="109"/>
      <c r="AA2248" s="109"/>
      <c r="AB2248" s="109"/>
      <c r="AC2248" s="113"/>
      <c r="AD2248" s="29"/>
      <c r="AE2248" s="29"/>
      <c r="AF2248" s="29"/>
      <c r="AG2248" s="65"/>
    </row>
    <row r="2249" spans="1:33" ht="12">
      <c r="A2249" s="30">
        <v>41980</v>
      </c>
      <c r="B2249" s="109" t="s">
        <v>14518</v>
      </c>
      <c r="C2249" s="121">
        <v>17</v>
      </c>
      <c r="D2249" s="109" t="s">
        <v>23</v>
      </c>
      <c r="E2249" s="109" t="s">
        <v>40</v>
      </c>
      <c r="F2249" s="109"/>
      <c r="G2249" s="42">
        <v>40395</v>
      </c>
      <c r="H2249" s="109" t="s">
        <v>14519</v>
      </c>
      <c r="I2249" s="109" t="s">
        <v>379</v>
      </c>
      <c r="J2249" s="109" t="s">
        <v>1577</v>
      </c>
      <c r="K2249" s="98" t="s">
        <v>14520</v>
      </c>
      <c r="L2249" s="109" t="s">
        <v>14521</v>
      </c>
      <c r="M2249" s="109" t="s">
        <v>380</v>
      </c>
      <c r="N2249" s="109" t="s">
        <v>32</v>
      </c>
      <c r="O2249" s="109" t="s">
        <v>14522</v>
      </c>
      <c r="P2249" s="109" t="s">
        <v>58</v>
      </c>
      <c r="Q2249" s="109" t="s">
        <v>14523</v>
      </c>
      <c r="R2249" s="109" t="s">
        <v>36</v>
      </c>
      <c r="S2249" s="122" t="s">
        <v>14524</v>
      </c>
      <c r="T2249" s="31"/>
      <c r="U2249" s="109" t="str">
        <f t="shared" si="35"/>
        <v>40395: Carl was drunk and had a baseball bat. His father called police but soon regretted that. Carl died in the street near his home late Thursday after being shot by a Duluth police officer sitting behind the wheel of his squad car as the boy broke out the driver's side window with a baseball bat www.twincities.com/crime/ci_15695899</v>
      </c>
      <c r="V2249" s="109"/>
      <c r="W2249" s="109">
        <v>3275.1</v>
      </c>
      <c r="X2249" s="109"/>
      <c r="Y2249" s="109"/>
      <c r="Z2249" s="109"/>
      <c r="AA2249" s="109"/>
      <c r="AB2249" s="109"/>
      <c r="AC2249" s="113"/>
      <c r="AD2249" s="29"/>
      <c r="AE2249" s="29"/>
      <c r="AF2249" s="29"/>
      <c r="AG2249" s="65"/>
    </row>
    <row r="2250" spans="1:33" ht="12">
      <c r="A2250" s="30">
        <v>41980</v>
      </c>
      <c r="B2250" s="109" t="s">
        <v>14525</v>
      </c>
      <c r="C2250" s="121">
        <v>24</v>
      </c>
      <c r="D2250" s="109" t="s">
        <v>23</v>
      </c>
      <c r="E2250" s="109" t="s">
        <v>173</v>
      </c>
      <c r="F2250" s="109"/>
      <c r="G2250" s="42">
        <v>39770</v>
      </c>
      <c r="H2250" s="109" t="s">
        <v>14526</v>
      </c>
      <c r="I2250" s="109" t="s">
        <v>14527</v>
      </c>
      <c r="J2250" s="109" t="s">
        <v>124</v>
      </c>
      <c r="K2250" s="98" t="s">
        <v>14528</v>
      </c>
      <c r="L2250" s="109" t="s">
        <v>14529</v>
      </c>
      <c r="M2250" s="109" t="s">
        <v>14530</v>
      </c>
      <c r="N2250" s="109" t="s">
        <v>32</v>
      </c>
      <c r="O2250" s="109" t="s">
        <v>14531</v>
      </c>
      <c r="P2250" s="109" t="s">
        <v>58</v>
      </c>
      <c r="Q2250" s="109" t="s">
        <v>14532</v>
      </c>
      <c r="R2250" s="109" t="s">
        <v>219</v>
      </c>
      <c r="S2250" s="122" t="s">
        <v>14533</v>
      </c>
      <c r="T2250" s="31"/>
      <c r="U2250" s="109" t="str">
        <f t="shared" si="35"/>
        <v>39770: Olympia police officers Mike Hovda and Paul Bakala attempted to stop a borrowed Honda Del Sol that Jose Ramirez-Jimenez was driving in the early morning hours of Nov. 18 because it matched a witness description of a vehicle seen fleeing the scene of a drive-by shooting earlier in the evening. The chase ended at 26th Avenue and College Street in Lacey. Ramirez-Jimenez refused to obey commands to show his hands after the Honda was disabled at the end of the chase. The officers believed Jimenez had a gun in the car; that he refused to comply with the officers’ requests to show his hands; and that he continued to reach with his left hand toward the console when they opened fire. Ramirez-Jimenez was under the influence of methamphetamine when he was killed. http://www.theolympian.com/2010/08/03/1323864/judge-sides-with-officers.html</v>
      </c>
      <c r="V2250" s="109"/>
      <c r="W2250" s="109">
        <v>3276.1</v>
      </c>
      <c r="X2250" s="109"/>
      <c r="Y2250" s="109"/>
      <c r="Z2250" s="109"/>
      <c r="AA2250" s="109"/>
      <c r="AB2250" s="109"/>
      <c r="AC2250" s="113"/>
      <c r="AD2250" s="29"/>
      <c r="AE2250" s="29"/>
      <c r="AF2250" s="29"/>
      <c r="AG2250" s="65"/>
    </row>
    <row r="2251" spans="1:33" ht="12">
      <c r="A2251" s="30">
        <v>41980</v>
      </c>
      <c r="B2251" s="109" t="s">
        <v>14534</v>
      </c>
      <c r="C2251" s="121">
        <v>24</v>
      </c>
      <c r="D2251" s="109" t="s">
        <v>23</v>
      </c>
      <c r="E2251" s="109" t="s">
        <v>40</v>
      </c>
      <c r="F2251" s="109" t="s">
        <v>14535</v>
      </c>
      <c r="G2251" s="42">
        <v>39055</v>
      </c>
      <c r="H2251" s="109" t="s">
        <v>14536</v>
      </c>
      <c r="I2251" s="109" t="s">
        <v>14537</v>
      </c>
      <c r="J2251" s="109" t="s">
        <v>1577</v>
      </c>
      <c r="K2251" s="98" t="s">
        <v>4803</v>
      </c>
      <c r="L2251" s="109" t="s">
        <v>1816</v>
      </c>
      <c r="M2251" s="109" t="s">
        <v>14538</v>
      </c>
      <c r="N2251" s="109" t="s">
        <v>32</v>
      </c>
      <c r="O2251" s="109" t="s">
        <v>14539</v>
      </c>
      <c r="P2251" s="109" t="s">
        <v>58</v>
      </c>
      <c r="Q2251" s="109" t="s">
        <v>14540</v>
      </c>
      <c r="R2251" s="109" t="s">
        <v>100</v>
      </c>
      <c r="S2251" s="122" t="s">
        <v>14541</v>
      </c>
      <c r="T2251" s="31"/>
      <c r="U2251" s="109" t="str">
        <f t="shared" si="35"/>
        <v>39055: Eden Prairie police officers responded to a call reporting a suicidal man at an apartment on 6422 City West Parkway. During the incident, Azuz allegedly rushed at police with the metal shaft of a golf club “broken off at a sharp endpoint,” Police used less-than-lethal projectiles throughout the incident, but those “did not appear to stop him as he charged the other officers,” states the complaint. In the midst of alleged attack, Officer Patrick Kenyon shot Azuz. http://www.swnewsmedia.com/eden_prairie_news/news/article_faa43455-e7e0-5a95-9de6-cc5415034605.html</v>
      </c>
      <c r="V2251" s="109"/>
      <c r="W2251" s="109">
        <v>3277.1</v>
      </c>
      <c r="X2251" s="109"/>
      <c r="Y2251" s="109"/>
      <c r="Z2251" s="109"/>
      <c r="AA2251" s="109"/>
      <c r="AB2251" s="109"/>
      <c r="AC2251" s="113"/>
      <c r="AD2251" s="29"/>
      <c r="AE2251" s="29"/>
      <c r="AF2251" s="29"/>
      <c r="AG2251" s="65"/>
    </row>
    <row r="2252" spans="1:33" ht="12">
      <c r="A2252" s="30">
        <v>41980</v>
      </c>
      <c r="B2252" s="109" t="s">
        <v>14542</v>
      </c>
      <c r="C2252" s="121">
        <v>31</v>
      </c>
      <c r="D2252" s="109" t="s">
        <v>23</v>
      </c>
      <c r="E2252" s="109" t="s">
        <v>40</v>
      </c>
      <c r="F2252" s="109" t="s">
        <v>14543</v>
      </c>
      <c r="G2252" s="42">
        <v>37935</v>
      </c>
      <c r="H2252" s="109" t="s">
        <v>14544</v>
      </c>
      <c r="I2252" s="109" t="s">
        <v>14545</v>
      </c>
      <c r="J2252" s="109" t="s">
        <v>28</v>
      </c>
      <c r="K2252" s="98" t="s">
        <v>14546</v>
      </c>
      <c r="L2252" s="109" t="s">
        <v>4778</v>
      </c>
      <c r="M2252" s="109" t="s">
        <v>14547</v>
      </c>
      <c r="N2252" s="109" t="s">
        <v>14548</v>
      </c>
      <c r="O2252" s="109" t="s">
        <v>14549</v>
      </c>
      <c r="P2252" s="109" t="s">
        <v>14550</v>
      </c>
      <c r="Q2252" s="109" t="s">
        <v>14551</v>
      </c>
      <c r="R2252" s="109" t="s">
        <v>80</v>
      </c>
      <c r="S2252" s="122" t="s">
        <v>5225</v>
      </c>
      <c r="T2252" s="31"/>
      <c r="U2252" s="109" t="str">
        <f t="shared" si="35"/>
        <v>37935: O'Brien was upset about something, police tasered him several times. After tasering, Kerry was hog-tied and put face-down on the ground. Kerry was asthmatic. No drugs were found in Kerry's system when autopsy was done. Cops freaked out when they were told by my mother that Kerry's father was a former NYPD cop. http://articles.sun-sentinel.com/2003-11-12/news/0311120113_1_taser-fire-rescue-worker-police-officers</v>
      </c>
      <c r="V2252" s="109"/>
      <c r="W2252" s="109">
        <v>3279.1</v>
      </c>
      <c r="X2252" s="109"/>
      <c r="Y2252" s="109"/>
      <c r="Z2252" s="109"/>
      <c r="AA2252" s="109"/>
      <c r="AB2252" s="109"/>
      <c r="AC2252" s="113"/>
      <c r="AD2252" s="29"/>
      <c r="AE2252" s="29"/>
      <c r="AF2252" s="29"/>
      <c r="AG2252" s="65"/>
    </row>
    <row r="2253" spans="1:33" ht="12">
      <c r="A2253" s="30">
        <v>41980</v>
      </c>
      <c r="B2253" s="109" t="s">
        <v>14552</v>
      </c>
      <c r="C2253" s="121">
        <v>51</v>
      </c>
      <c r="D2253" s="109" t="s">
        <v>23</v>
      </c>
      <c r="E2253" s="109" t="s">
        <v>40</v>
      </c>
      <c r="F2253" s="109" t="s">
        <v>14553</v>
      </c>
      <c r="G2253" s="42">
        <v>41010</v>
      </c>
      <c r="H2253" s="109" t="s">
        <v>14554</v>
      </c>
      <c r="I2253" s="109" t="s">
        <v>151</v>
      </c>
      <c r="J2253" s="109" t="s">
        <v>1304</v>
      </c>
      <c r="K2253" s="98" t="s">
        <v>14555</v>
      </c>
      <c r="L2253" s="109" t="s">
        <v>1685</v>
      </c>
      <c r="M2253" s="109" t="s">
        <v>14556</v>
      </c>
      <c r="N2253" s="109" t="s">
        <v>32</v>
      </c>
      <c r="O2253" s="109" t="s">
        <v>14557</v>
      </c>
      <c r="P2253" s="109" t="s">
        <v>58</v>
      </c>
      <c r="Q2253" s="109" t="s">
        <v>14558</v>
      </c>
      <c r="R2253" s="109" t="s">
        <v>36</v>
      </c>
      <c r="S2253" s="122" t="s">
        <v>14559</v>
      </c>
      <c r="T2253" s="31"/>
      <c r="U2253" s="109" t="str">
        <f t="shared" si="35"/>
        <v>41010: Kevin Allen, with a history of domestic violence, was informed by his wife, at a family outing that she was leaving. Kate Allen called 911 and informed police she her husband was circling the parking lot and she was afraid he may become violent. Allen entered the restaurant carrying a gun and began shooting his family. Police heard gunshots and encountered Allen leaving restaurant when they arrived. He refused demands to drop the weapon and officers opened fire. http://www.thepostnewspapers.com/strongsville/local_news/article_801191fc-15d1-5c8b-9e5a-a503828ecd00.html</v>
      </c>
      <c r="V2253" s="109"/>
      <c r="W2253" s="109">
        <v>3280.1</v>
      </c>
      <c r="X2253" s="109"/>
      <c r="Y2253" s="109"/>
      <c r="Z2253" s="109"/>
      <c r="AA2253" s="109"/>
      <c r="AB2253" s="109"/>
      <c r="AC2253" s="113"/>
      <c r="AD2253" s="29"/>
      <c r="AE2253" s="29"/>
      <c r="AF2253" s="29"/>
      <c r="AG2253" s="65"/>
    </row>
    <row r="2254" spans="1:33" ht="12">
      <c r="A2254" s="30">
        <v>41980</v>
      </c>
      <c r="B2254" s="109" t="s">
        <v>14560</v>
      </c>
      <c r="C2254" s="121">
        <v>43</v>
      </c>
      <c r="D2254" s="109" t="s">
        <v>23</v>
      </c>
      <c r="E2254" s="109" t="s">
        <v>24</v>
      </c>
      <c r="F2254" s="109"/>
      <c r="G2254" s="42">
        <v>38063</v>
      </c>
      <c r="H2254" s="109" t="s">
        <v>14561</v>
      </c>
      <c r="I2254" s="109" t="s">
        <v>123</v>
      </c>
      <c r="J2254" s="109" t="s">
        <v>124</v>
      </c>
      <c r="K2254" s="98" t="s">
        <v>9177</v>
      </c>
      <c r="L2254" s="109" t="s">
        <v>126</v>
      </c>
      <c r="M2254" s="109" t="s">
        <v>127</v>
      </c>
      <c r="N2254" s="109" t="s">
        <v>32</v>
      </c>
      <c r="O2254" s="109" t="s">
        <v>14562</v>
      </c>
      <c r="P2254" s="109" t="s">
        <v>58</v>
      </c>
      <c r="Q2254" s="109" t="s">
        <v>14563</v>
      </c>
      <c r="R2254" s="109" t="s">
        <v>80</v>
      </c>
      <c r="S2254" s="122"/>
      <c r="T2254" s="31"/>
      <c r="U2254" s="109" t="str">
        <f t="shared" si="35"/>
        <v>38063: Responding to a "shots fired" call, officers found a woman dead from gunshot wounds and Owens armed and reloading a shotgun. After a chase, Owens pointed the shotgun at the officers, and was shot three times by Officer Mike McDonald. http://www.policemag.com/channel/patrol/articles/2006/09/shots-fired.aspx</v>
      </c>
      <c r="V2254" s="109"/>
      <c r="W2254" s="109">
        <v>3281.1</v>
      </c>
      <c r="X2254" s="109"/>
      <c r="Y2254" s="109"/>
      <c r="Z2254" s="109"/>
      <c r="AA2254" s="109"/>
      <c r="AB2254" s="109"/>
      <c r="AC2254" s="113"/>
      <c r="AD2254" s="29"/>
      <c r="AE2254" s="29"/>
      <c r="AF2254" s="29"/>
      <c r="AG2254" s="65"/>
    </row>
    <row r="2255" spans="1:33" ht="12">
      <c r="A2255" s="30">
        <v>41980</v>
      </c>
      <c r="B2255" s="109" t="s">
        <v>14564</v>
      </c>
      <c r="C2255" s="121">
        <v>34</v>
      </c>
      <c r="D2255" s="109" t="s">
        <v>23</v>
      </c>
      <c r="E2255" s="109" t="s">
        <v>173</v>
      </c>
      <c r="F2255" s="109" t="s">
        <v>14565</v>
      </c>
      <c r="G2255" s="42">
        <v>40465</v>
      </c>
      <c r="H2255" s="109" t="s">
        <v>14566</v>
      </c>
      <c r="I2255" s="109" t="s">
        <v>756</v>
      </c>
      <c r="J2255" s="109" t="s">
        <v>809</v>
      </c>
      <c r="K2255" s="98" t="s">
        <v>11450</v>
      </c>
      <c r="L2255" s="109" t="s">
        <v>6277</v>
      </c>
      <c r="M2255" s="109" t="s">
        <v>14567</v>
      </c>
      <c r="N2255" s="109" t="s">
        <v>32</v>
      </c>
      <c r="O2255" s="109" t="s">
        <v>14568</v>
      </c>
      <c r="P2255" s="109" t="s">
        <v>760</v>
      </c>
      <c r="Q2255" s="109" t="s">
        <v>14569</v>
      </c>
      <c r="R2255" s="109" t="s">
        <v>80</v>
      </c>
      <c r="S2255" s="122" t="s">
        <v>10326</v>
      </c>
      <c r="T2255" s="31"/>
      <c r="U2255" s="109" t="str">
        <f t="shared" si="35"/>
        <v>40465: Police were investigating a home invasion. Officers stopped a vehicle that had three suspects inside. Police arrested two suspects, but the third suspect, Lopez, fled. Police chased Lopez into Glenn's Pre-owned Appliance store near 14th and Central. According to KCK police, Lopez pulled out a gun and fired shots at officers. Police returned fire, killing him. http://www.kshb.com/news/crime/kck-officer-involved-in-shooting-near-14th-and-central</v>
      </c>
      <c r="V2255" s="109"/>
      <c r="W2255" s="109">
        <v>3282.1</v>
      </c>
      <c r="X2255" s="109"/>
      <c r="Y2255" s="109"/>
      <c r="Z2255" s="109"/>
      <c r="AA2255" s="109"/>
      <c r="AB2255" s="109"/>
      <c r="AC2255" s="113"/>
      <c r="AD2255" s="29"/>
      <c r="AE2255" s="29"/>
      <c r="AF2255" s="29"/>
      <c r="AG2255" s="65"/>
    </row>
    <row r="2256" spans="1:33" ht="12">
      <c r="A2256" s="30">
        <v>41980</v>
      </c>
      <c r="B2256" s="109" t="s">
        <v>14570</v>
      </c>
      <c r="C2256" s="121">
        <v>19</v>
      </c>
      <c r="D2256" s="109" t="s">
        <v>23</v>
      </c>
      <c r="E2256" s="109" t="s">
        <v>24</v>
      </c>
      <c r="F2256" s="109"/>
      <c r="G2256" s="42">
        <v>41098</v>
      </c>
      <c r="H2256" s="109" t="s">
        <v>14571</v>
      </c>
      <c r="I2256" s="109" t="s">
        <v>327</v>
      </c>
      <c r="J2256" s="109" t="s">
        <v>328</v>
      </c>
      <c r="K2256" s="98" t="s">
        <v>1040</v>
      </c>
      <c r="L2256" s="109" t="s">
        <v>329</v>
      </c>
      <c r="M2256" s="109" t="s">
        <v>330</v>
      </c>
      <c r="N2256" s="109" t="s">
        <v>32</v>
      </c>
      <c r="O2256" s="109" t="s">
        <v>14572</v>
      </c>
      <c r="P2256" s="109" t="s">
        <v>58</v>
      </c>
      <c r="Q2256" s="109" t="s">
        <v>14573</v>
      </c>
      <c r="R2256" s="109" t="s">
        <v>80</v>
      </c>
      <c r="S2256" s="122" t="s">
        <v>14574</v>
      </c>
      <c r="T2256" s="31"/>
      <c r="U2256" s="109" t="str">
        <f t="shared" si="35"/>
        <v>41098: Victim was shot while fleeing the scene of a robbery. He and another man had robbed a Gyros stand. He fled when police attempted to question him. He pulled a gun and was shot by police. His family alleges that he was shot in the back. The other man (his accomplice) was charged with his murder. http://www.suntimes.com/news/crime/13704992-418/man-charged-with-murder-after-police-shoot-accomplice.html#.VIUiVGQbBVA</v>
      </c>
      <c r="V2256" s="109"/>
      <c r="W2256" s="109">
        <v>3283.1</v>
      </c>
      <c r="X2256" s="109"/>
      <c r="Y2256" s="109"/>
      <c r="Z2256" s="109"/>
      <c r="AA2256" s="109"/>
      <c r="AB2256" s="109"/>
      <c r="AC2256" s="113"/>
      <c r="AD2256" s="29"/>
      <c r="AE2256" s="29"/>
      <c r="AF2256" s="29"/>
      <c r="AG2256" s="65"/>
    </row>
    <row r="2257" spans="1:33" ht="12">
      <c r="A2257" s="30">
        <v>41980</v>
      </c>
      <c r="B2257" s="109" t="s">
        <v>14575</v>
      </c>
      <c r="C2257" s="121">
        <v>17</v>
      </c>
      <c r="D2257" s="109" t="s">
        <v>23</v>
      </c>
      <c r="E2257" s="109" t="s">
        <v>40</v>
      </c>
      <c r="F2257" s="109" t="s">
        <v>14576</v>
      </c>
      <c r="G2257" s="42">
        <v>37824</v>
      </c>
      <c r="H2257" s="109" t="s">
        <v>14577</v>
      </c>
      <c r="I2257" s="109" t="s">
        <v>13202</v>
      </c>
      <c r="J2257" s="109" t="s">
        <v>1372</v>
      </c>
      <c r="K2257" s="98" t="s">
        <v>14578</v>
      </c>
      <c r="L2257" s="109" t="s">
        <v>13202</v>
      </c>
      <c r="M2257" s="109" t="s">
        <v>13204</v>
      </c>
      <c r="N2257" s="109" t="s">
        <v>314</v>
      </c>
      <c r="O2257" s="109" t="s">
        <v>14579</v>
      </c>
      <c r="P2257" s="109" t="s">
        <v>58</v>
      </c>
      <c r="Q2257" s="109" t="s">
        <v>14580</v>
      </c>
      <c r="R2257" s="109" t="s">
        <v>80</v>
      </c>
      <c r="S2257" s="122" t="s">
        <v>14581</v>
      </c>
      <c r="T2257" s="31"/>
      <c r="U2257" s="109" t="str">
        <f t="shared" si="35"/>
        <v>37824: Officer ran an red light while not on his way to an incident, struck the vehicle, a Jeep Wrangler, that the victim was riding in the back seat of. The victim was thrown from the vehicle and succumb to injuries 2 days later. The office plead guilty to running a red light, paid a $100 fine and resigned. The city of Durham paid $350,000 as part of a $1.75 million civil settlement. http://www.newsobserver.com/2004/12/22/38328/durham-settles-suit-in-fatality.html</v>
      </c>
      <c r="V2257" s="109"/>
      <c r="W2257" s="109">
        <v>3284.1</v>
      </c>
      <c r="X2257" s="109"/>
      <c r="Y2257" s="109"/>
      <c r="Z2257" s="109"/>
      <c r="AA2257" s="109"/>
      <c r="AB2257" s="109"/>
      <c r="AC2257" s="113"/>
      <c r="AD2257" s="29"/>
      <c r="AE2257" s="29"/>
      <c r="AF2257" s="29"/>
      <c r="AG2257" s="65"/>
    </row>
    <row r="2258" spans="1:33" ht="12">
      <c r="A2258" s="30">
        <v>41980</v>
      </c>
      <c r="B2258" s="109" t="s">
        <v>14582</v>
      </c>
      <c r="C2258" s="121">
        <v>21</v>
      </c>
      <c r="D2258" s="109" t="s">
        <v>23</v>
      </c>
      <c r="E2258" s="109" t="s">
        <v>173</v>
      </c>
      <c r="F2258" s="109" t="s">
        <v>14583</v>
      </c>
      <c r="G2258" s="42">
        <v>41898</v>
      </c>
      <c r="H2258" s="109" t="s">
        <v>14584</v>
      </c>
      <c r="I2258" s="109" t="s">
        <v>515</v>
      </c>
      <c r="J2258" s="109" t="s">
        <v>85</v>
      </c>
      <c r="K2258" s="98" t="s">
        <v>14585</v>
      </c>
      <c r="L2258" s="109" t="s">
        <v>515</v>
      </c>
      <c r="M2258" s="109" t="s">
        <v>516</v>
      </c>
      <c r="N2258" s="109" t="s">
        <v>32</v>
      </c>
      <c r="O2258" s="109" t="s">
        <v>14586</v>
      </c>
      <c r="P2258" s="109" t="s">
        <v>323</v>
      </c>
      <c r="Q2258" s="109" t="s">
        <v>14587</v>
      </c>
      <c r="R2258" s="109" t="s">
        <v>80</v>
      </c>
      <c r="S2258" s="122" t="s">
        <v>13271</v>
      </c>
      <c r="T2258" s="31"/>
      <c r="U2258" s="109" t="str">
        <f t="shared" si="35"/>
        <v>41898: Porraz was wanted for suspicion of murder. A tip led police to find Porraz at his girlfriend's house. Officers allege that they felt threatened before firing 6 rounds at Matthew Porraz. No weapon was found on the victim. http://www.fresnobee.com/2014/09/16/4126706_fresno-murder-suspect-critically.html?rh=1</v>
      </c>
      <c r="V2258" s="109"/>
      <c r="W2258" s="109">
        <v>3285.1</v>
      </c>
      <c r="X2258" s="109"/>
      <c r="Y2258" s="109"/>
      <c r="Z2258" s="109"/>
      <c r="AA2258" s="109"/>
      <c r="AB2258" s="109"/>
      <c r="AC2258" s="113"/>
      <c r="AD2258" s="29"/>
      <c r="AE2258" s="29"/>
      <c r="AF2258" s="29"/>
      <c r="AG2258" s="65"/>
    </row>
    <row r="2259" spans="1:33" ht="12">
      <c r="A2259" s="30">
        <v>41980</v>
      </c>
      <c r="B2259" s="109" t="s">
        <v>14588</v>
      </c>
      <c r="C2259" s="121">
        <v>20</v>
      </c>
      <c r="D2259" s="109" t="s">
        <v>23</v>
      </c>
      <c r="E2259" s="109" t="s">
        <v>24</v>
      </c>
      <c r="F2259" s="109"/>
      <c r="G2259" s="42">
        <v>36658</v>
      </c>
      <c r="H2259" s="109" t="s">
        <v>14589</v>
      </c>
      <c r="I2259" s="109" t="s">
        <v>327</v>
      </c>
      <c r="J2259" s="109" t="s">
        <v>328</v>
      </c>
      <c r="K2259" s="98" t="s">
        <v>14590</v>
      </c>
      <c r="L2259" s="109" t="s">
        <v>329</v>
      </c>
      <c r="M2259" s="109" t="s">
        <v>330</v>
      </c>
      <c r="N2259" s="109" t="s">
        <v>32</v>
      </c>
      <c r="O2259" s="109" t="s">
        <v>14591</v>
      </c>
      <c r="P2259" s="109" t="s">
        <v>58</v>
      </c>
      <c r="Q2259" s="109" t="s">
        <v>14592</v>
      </c>
      <c r="R2259" s="109" t="s">
        <v>80</v>
      </c>
      <c r="S2259" s="122" t="s">
        <v>14593</v>
      </c>
      <c r="T2259" s="31"/>
      <c r="U2259" s="109" t="str">
        <f t="shared" si="35"/>
        <v>36658: Suspect in drug deal, fled when officers attempted to arrest. Officers allege he pulled a gun when he fell during a foot chase. Eyewitness reports conflicted over whether or not Taylor was armed. https://casetext.com/case/taylor-v-city-of-chicago</v>
      </c>
      <c r="V2259" s="109"/>
      <c r="W2259" s="109">
        <v>3286.1</v>
      </c>
      <c r="X2259" s="109"/>
      <c r="Y2259" s="109"/>
      <c r="Z2259" s="109"/>
      <c r="AA2259" s="109"/>
      <c r="AB2259" s="109"/>
      <c r="AC2259" s="113"/>
      <c r="AD2259" s="29"/>
      <c r="AE2259" s="29"/>
      <c r="AF2259" s="29"/>
      <c r="AG2259" s="65"/>
    </row>
    <row r="2260" spans="1:33" ht="12">
      <c r="A2260" s="30">
        <v>41980</v>
      </c>
      <c r="B2260" s="109" t="s">
        <v>14594</v>
      </c>
      <c r="C2260" s="121">
        <v>20</v>
      </c>
      <c r="D2260" s="109" t="s">
        <v>23</v>
      </c>
      <c r="E2260" s="109" t="s">
        <v>24</v>
      </c>
      <c r="F2260" s="109"/>
      <c r="G2260" s="42">
        <v>36624</v>
      </c>
      <c r="H2260" s="109" t="s">
        <v>14595</v>
      </c>
      <c r="I2260" s="109" t="s">
        <v>11536</v>
      </c>
      <c r="J2260" s="109" t="s">
        <v>166</v>
      </c>
      <c r="K2260" s="98" t="s">
        <v>14596</v>
      </c>
      <c r="L2260" s="109" t="s">
        <v>6946</v>
      </c>
      <c r="M2260" s="109" t="s">
        <v>14597</v>
      </c>
      <c r="N2260" s="109" t="s">
        <v>32</v>
      </c>
      <c r="O2260" s="109" t="s">
        <v>14598</v>
      </c>
      <c r="P2260" s="109" t="s">
        <v>58</v>
      </c>
      <c r="Q2260" s="109" t="s">
        <v>14599</v>
      </c>
      <c r="R2260" s="109" t="s">
        <v>219</v>
      </c>
      <c r="S2260" s="122" t="s">
        <v>14600</v>
      </c>
      <c r="T2260" s="31"/>
      <c r="U2260" s="109" t="str">
        <f t="shared" si="35"/>
        <v>36624: Virgil was a passenger in a vehicle during a traffic stop; was shot during a struggle with officers after a pat-down search revealed a gun in the waistband of his pants. In civil suit in 2006, officers were granted Motion for Summary Judgement based upon qualified immunity. https://casetext.com/case/virgil-v-gulfport</v>
      </c>
      <c r="V2260" s="109"/>
      <c r="W2260" s="109">
        <v>3287.1</v>
      </c>
      <c r="X2260" s="109"/>
      <c r="Y2260" s="109"/>
      <c r="Z2260" s="109"/>
      <c r="AA2260" s="109"/>
      <c r="AB2260" s="109"/>
      <c r="AC2260" s="113"/>
      <c r="AD2260" s="29"/>
      <c r="AE2260" s="29"/>
      <c r="AF2260" s="29"/>
      <c r="AG2260" s="65"/>
    </row>
    <row r="2261" spans="1:33" ht="12">
      <c r="A2261" s="30">
        <v>41980</v>
      </c>
      <c r="B2261" s="109" t="s">
        <v>14601</v>
      </c>
      <c r="C2261" s="121">
        <v>22</v>
      </c>
      <c r="D2261" s="109" t="s">
        <v>23</v>
      </c>
      <c r="E2261" s="109" t="s">
        <v>173</v>
      </c>
      <c r="F2261" s="109" t="s">
        <v>14602</v>
      </c>
      <c r="G2261" s="42">
        <v>41956</v>
      </c>
      <c r="H2261" s="109" t="s">
        <v>14603</v>
      </c>
      <c r="I2261" s="109" t="s">
        <v>774</v>
      </c>
      <c r="J2261" s="109" t="s">
        <v>85</v>
      </c>
      <c r="K2261" s="98" t="s">
        <v>11581</v>
      </c>
      <c r="L2261" s="109" t="s">
        <v>775</v>
      </c>
      <c r="M2261" s="109" t="s">
        <v>5382</v>
      </c>
      <c r="N2261" s="109" t="s">
        <v>32</v>
      </c>
      <c r="O2261" s="109" t="s">
        <v>14604</v>
      </c>
      <c r="P2261" s="109" t="s">
        <v>760</v>
      </c>
      <c r="Q2261" s="109" t="s">
        <v>14605</v>
      </c>
      <c r="R2261" s="109" t="s">
        <v>80</v>
      </c>
      <c r="S2261" s="122" t="s">
        <v>13271</v>
      </c>
      <c r="T2261" s="31"/>
      <c r="U2261" s="109" t="str">
        <f t="shared" si="35"/>
        <v>41956: 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http://www.turnto23.com/news/breaking-news/police-pursuit-ends-on-eastside</v>
      </c>
      <c r="V2261" s="109"/>
      <c r="W2261" s="109">
        <v>3288.1</v>
      </c>
      <c r="X2261" s="109"/>
      <c r="Y2261" s="109"/>
      <c r="Z2261" s="109"/>
      <c r="AA2261" s="109"/>
      <c r="AB2261" s="109"/>
      <c r="AC2261" s="113"/>
      <c r="AD2261" s="29"/>
      <c r="AE2261" s="29"/>
      <c r="AF2261" s="29"/>
      <c r="AG2261" s="65"/>
    </row>
    <row r="2262" spans="1:33" ht="12">
      <c r="A2262" s="30">
        <v>41980</v>
      </c>
      <c r="B2262" s="109" t="s">
        <v>14606</v>
      </c>
      <c r="C2262" s="121">
        <v>41</v>
      </c>
      <c r="D2262" s="109" t="s">
        <v>23</v>
      </c>
      <c r="E2262" s="109" t="s">
        <v>40</v>
      </c>
      <c r="F2262" s="109" t="s">
        <v>14607</v>
      </c>
      <c r="G2262" s="42">
        <v>41969</v>
      </c>
      <c r="H2262" s="109" t="s">
        <v>14608</v>
      </c>
      <c r="I2262" s="109" t="s">
        <v>14609</v>
      </c>
      <c r="J2262" s="109" t="s">
        <v>439</v>
      </c>
      <c r="K2262" s="98" t="s">
        <v>14610</v>
      </c>
      <c r="L2262" s="109" t="s">
        <v>1934</v>
      </c>
      <c r="M2262" s="109" t="s">
        <v>14611</v>
      </c>
      <c r="N2262" s="109" t="s">
        <v>32</v>
      </c>
      <c r="O2262" s="109" t="s">
        <v>14612</v>
      </c>
      <c r="P2262" s="109" t="s">
        <v>760</v>
      </c>
      <c r="Q2262" s="109" t="s">
        <v>14613</v>
      </c>
      <c r="R2262" s="109" t="s">
        <v>36</v>
      </c>
      <c r="S2262" s="122" t="s">
        <v>10326</v>
      </c>
      <c r="T2262" s="31"/>
      <c r="U2262" s="109" t="str">
        <f t="shared" si="35"/>
        <v>41969: Police responded to a call alleging that Randall Roden had assaulted someone. Officers tasered Roden twice. Roden fired multiple shots with a weapon, wounding one officer, and was shot and killed by police. http://www.kansascity.com/news/local/crime/article4173586.html</v>
      </c>
      <c r="V2262" s="109"/>
      <c r="W2262" s="109">
        <v>3289.1</v>
      </c>
      <c r="X2262" s="109"/>
      <c r="Y2262" s="109"/>
      <c r="Z2262" s="109"/>
      <c r="AA2262" s="109"/>
      <c r="AB2262" s="109"/>
      <c r="AC2262" s="113"/>
      <c r="AD2262" s="29"/>
      <c r="AE2262" s="29"/>
      <c r="AF2262" s="29"/>
      <c r="AG2262" s="65"/>
    </row>
    <row r="2263" spans="1:33" ht="12">
      <c r="A2263" s="30">
        <v>41980</v>
      </c>
      <c r="B2263" s="109" t="s">
        <v>14614</v>
      </c>
      <c r="C2263" s="121">
        <v>36</v>
      </c>
      <c r="D2263" s="109" t="s">
        <v>23</v>
      </c>
      <c r="E2263" s="109" t="s">
        <v>40</v>
      </c>
      <c r="F2263" s="109" t="s">
        <v>14615</v>
      </c>
      <c r="G2263" s="42">
        <v>40180</v>
      </c>
      <c r="H2263" s="109" t="s">
        <v>14616</v>
      </c>
      <c r="I2263" s="109" t="s">
        <v>1714</v>
      </c>
      <c r="J2263" s="109" t="s">
        <v>5461</v>
      </c>
      <c r="K2263" s="98" t="s">
        <v>8395</v>
      </c>
      <c r="L2263" s="109" t="s">
        <v>8396</v>
      </c>
      <c r="M2263" s="109" t="s">
        <v>6244</v>
      </c>
      <c r="N2263" s="109" t="s">
        <v>32</v>
      </c>
      <c r="O2263" s="109" t="s">
        <v>14617</v>
      </c>
      <c r="P2263" s="109" t="s">
        <v>58</v>
      </c>
      <c r="Q2263" s="109" t="s">
        <v>14618</v>
      </c>
      <c r="R2263" s="109" t="s">
        <v>219</v>
      </c>
      <c r="S2263" s="122" t="s">
        <v>5225</v>
      </c>
      <c r="T2263" s="31"/>
      <c r="U2263" s="109" t="str">
        <f t="shared" si="35"/>
        <v>40180: Davis died of a single gunshot wound to the head after pulling a gun on an officer during a traffic stop. http://www.kpax.com/news/man-killed-in-hamilton-traffic-stop-identified/</v>
      </c>
      <c r="V2263" s="109"/>
      <c r="W2263" s="109">
        <v>3290.1</v>
      </c>
      <c r="X2263" s="109"/>
      <c r="Y2263" s="109"/>
      <c r="Z2263" s="109"/>
      <c r="AA2263" s="109"/>
      <c r="AB2263" s="109"/>
      <c r="AC2263" s="113"/>
      <c r="AD2263" s="29"/>
      <c r="AE2263" s="29"/>
      <c r="AF2263" s="29"/>
      <c r="AG2263" s="65"/>
    </row>
    <row r="2264" spans="1:33" ht="12">
      <c r="A2264" s="30">
        <v>41980</v>
      </c>
      <c r="B2264" s="109" t="s">
        <v>14619</v>
      </c>
      <c r="C2264" s="121">
        <v>45</v>
      </c>
      <c r="D2264" s="109" t="s">
        <v>23</v>
      </c>
      <c r="E2264" s="109" t="s">
        <v>24</v>
      </c>
      <c r="F2264" s="109"/>
      <c r="G2264" s="42">
        <v>36867</v>
      </c>
      <c r="H2264" s="109" t="s">
        <v>14620</v>
      </c>
      <c r="I2264" s="109" t="s">
        <v>14621</v>
      </c>
      <c r="J2264" s="109" t="s">
        <v>1791</v>
      </c>
      <c r="K2264" s="98" t="s">
        <v>14622</v>
      </c>
      <c r="L2264" s="109" t="s">
        <v>6243</v>
      </c>
      <c r="M2264" s="109" t="s">
        <v>14623</v>
      </c>
      <c r="N2264" s="109" t="s">
        <v>32</v>
      </c>
      <c r="O2264" s="109" t="s">
        <v>14624</v>
      </c>
      <c r="P2264" s="109" t="s">
        <v>58</v>
      </c>
      <c r="Q2264" s="109" t="s">
        <v>14625</v>
      </c>
      <c r="R2264" s="109" t="s">
        <v>80</v>
      </c>
      <c r="S2264" s="122" t="s">
        <v>14626</v>
      </c>
      <c r="T2264" s="31"/>
      <c r="U2264" s="109" t="str">
        <f t="shared" si="35"/>
        <v>36867: Richard Holtz was suspected of stabbing to death his estranged wife in her Fort Lee apartment. Homicide detectives tracked him to a Ramada Inn in East Windsor. After exiting his room naked and holding a tv remote, detectives fired 27 rounds, hitting him multiple times. Family said that he had a history of mental illness and domestic violence. http://www.nytimes.com/2000/12/10/nyregion/police-identify-unarmed-man-shot-to-death-by-officers.html</v>
      </c>
      <c r="V2264" s="109"/>
      <c r="W2264" s="109">
        <v>3291.1</v>
      </c>
      <c r="X2264" s="109"/>
      <c r="Y2264" s="109"/>
      <c r="Z2264" s="109"/>
      <c r="AA2264" s="109"/>
      <c r="AB2264" s="109"/>
      <c r="AC2264" s="113"/>
      <c r="AD2264" s="29"/>
      <c r="AE2264" s="29"/>
      <c r="AF2264" s="29"/>
      <c r="AG2264" s="65"/>
    </row>
    <row r="2265" spans="1:33" ht="12">
      <c r="A2265" s="30">
        <v>41980</v>
      </c>
      <c r="B2265" s="109" t="s">
        <v>14627</v>
      </c>
      <c r="C2265" s="121">
        <v>31</v>
      </c>
      <c r="D2265" s="109" t="s">
        <v>23</v>
      </c>
      <c r="E2265" s="109" t="s">
        <v>6002</v>
      </c>
      <c r="F2265" s="109" t="s">
        <v>14628</v>
      </c>
      <c r="G2265" s="42">
        <v>38270</v>
      </c>
      <c r="H2265" s="109" t="s">
        <v>14629</v>
      </c>
      <c r="I2265" s="109" t="s">
        <v>123</v>
      </c>
      <c r="J2265" s="109" t="s">
        <v>124</v>
      </c>
      <c r="K2265" s="98" t="s">
        <v>7251</v>
      </c>
      <c r="L2265" s="109" t="s">
        <v>126</v>
      </c>
      <c r="M2265" s="109" t="s">
        <v>127</v>
      </c>
      <c r="N2265" s="109" t="s">
        <v>32</v>
      </c>
      <c r="O2265" s="109" t="s">
        <v>14630</v>
      </c>
      <c r="P2265" s="109" t="s">
        <v>323</v>
      </c>
      <c r="Q2265" s="109" t="s">
        <v>14631</v>
      </c>
      <c r="R2265" s="109" t="s">
        <v>80</v>
      </c>
      <c r="S2265" s="122"/>
      <c r="T2265" s="31"/>
      <c r="U2265" s="109" t="str">
        <f t="shared" si="35"/>
        <v>38270: Police responded to a fight outside of Quest Field and say Camat fired his gun toward the west and refused officers' orders to put it down. Relatives counter that Camat fired his gun into the air to stop the fighting, that officers never told him to drop the weapon, and he was shot multiple times by police officers. http://www.thestranger.com/seattle/what-are-the-odds/Content?oid=19923</v>
      </c>
      <c r="V2265" s="109"/>
      <c r="W2265" s="109">
        <v>3293.1</v>
      </c>
      <c r="X2265" s="109"/>
      <c r="Y2265" s="109"/>
      <c r="Z2265" s="109"/>
      <c r="AA2265" s="109"/>
      <c r="AB2265" s="109"/>
      <c r="AC2265" s="113"/>
      <c r="AD2265" s="29"/>
      <c r="AE2265" s="29"/>
      <c r="AF2265" s="29"/>
      <c r="AG2265" s="65"/>
    </row>
    <row r="2266" spans="1:33" ht="12">
      <c r="A2266" s="30">
        <v>41980</v>
      </c>
      <c r="B2266" s="109" t="s">
        <v>14632</v>
      </c>
      <c r="C2266" s="121">
        <v>33</v>
      </c>
      <c r="D2266" s="109" t="s">
        <v>23</v>
      </c>
      <c r="E2266" s="109" t="s">
        <v>173</v>
      </c>
      <c r="F2266" s="109"/>
      <c r="G2266" s="42">
        <v>39964</v>
      </c>
      <c r="H2266" s="109" t="s">
        <v>14633</v>
      </c>
      <c r="I2266" s="109" t="s">
        <v>515</v>
      </c>
      <c r="J2266" s="109" t="s">
        <v>85</v>
      </c>
      <c r="K2266" s="98" t="s">
        <v>7910</v>
      </c>
      <c r="L2266" s="109" t="s">
        <v>515</v>
      </c>
      <c r="M2266" s="109" t="s">
        <v>516</v>
      </c>
      <c r="N2266" s="109" t="s">
        <v>32</v>
      </c>
      <c r="O2266" s="109" t="s">
        <v>14634</v>
      </c>
      <c r="P2266" s="109" t="s">
        <v>760</v>
      </c>
      <c r="Q2266" s="109" t="s">
        <v>14635</v>
      </c>
      <c r="R2266" s="109" t="s">
        <v>80</v>
      </c>
      <c r="S2266" s="122" t="s">
        <v>5225</v>
      </c>
      <c r="T2266" s="31"/>
      <c r="U2266" s="109" t="str">
        <f t="shared" si="35"/>
        <v>39964: Suspected of a string of armed store robberies, Roberto Padilla was shot 16 times by 5 police officers during a confrontation outside the Kings Food Market he had allegedly robbed. Officers say Padilla was armed and refused to comply with orders. http://www.kmph-kfre.com/story/10460953/shooting-suspect-identified</v>
      </c>
      <c r="V2266" s="109"/>
      <c r="W2266" s="109">
        <v>3294.1</v>
      </c>
      <c r="X2266" s="109"/>
      <c r="Y2266" s="109"/>
      <c r="Z2266" s="109"/>
      <c r="AA2266" s="109"/>
      <c r="AB2266" s="109"/>
      <c r="AC2266" s="113"/>
      <c r="AD2266" s="29"/>
      <c r="AE2266" s="29"/>
      <c r="AF2266" s="29"/>
      <c r="AG2266" s="65"/>
    </row>
    <row r="2267" spans="1:33" ht="12">
      <c r="A2267" s="30">
        <v>41980</v>
      </c>
      <c r="B2267" s="109" t="s">
        <v>14636</v>
      </c>
      <c r="C2267" s="121">
        <v>23</v>
      </c>
      <c r="D2267" s="109" t="s">
        <v>23</v>
      </c>
      <c r="E2267" s="109" t="s">
        <v>40</v>
      </c>
      <c r="F2267" s="109" t="s">
        <v>14637</v>
      </c>
      <c r="G2267" s="42">
        <v>40456</v>
      </c>
      <c r="H2267" s="109" t="s">
        <v>14638</v>
      </c>
      <c r="I2267" s="109" t="s">
        <v>515</v>
      </c>
      <c r="J2267" s="109" t="s">
        <v>85</v>
      </c>
      <c r="K2267" s="98" t="s">
        <v>14639</v>
      </c>
      <c r="L2267" s="109" t="s">
        <v>515</v>
      </c>
      <c r="M2267" s="109" t="s">
        <v>516</v>
      </c>
      <c r="N2267" s="109" t="s">
        <v>32</v>
      </c>
      <c r="O2267" s="109" t="s">
        <v>14640</v>
      </c>
      <c r="P2267" s="109" t="s">
        <v>760</v>
      </c>
      <c r="Q2267" s="109" t="s">
        <v>14641</v>
      </c>
      <c r="R2267" s="109" t="s">
        <v>219</v>
      </c>
      <c r="S2267" s="122" t="s">
        <v>13271</v>
      </c>
      <c r="T2267" s="31"/>
      <c r="U2267" s="109" t="str">
        <f t="shared" si="35"/>
        <v>40456: Fiorini fired several rounds into the air after drinking. Friends called police for help. Police came, 8 officers. Fiorini walked outside with gun over his shoulder and had 63 rounds fired in his direction by police. http://abclocal.go.com/story?section=news/local&amp;id=7710482</v>
      </c>
      <c r="V2267" s="109"/>
      <c r="W2267" s="109">
        <v>3295.1</v>
      </c>
      <c r="X2267" s="109"/>
      <c r="Y2267" s="109"/>
      <c r="Z2267" s="109"/>
      <c r="AA2267" s="109"/>
      <c r="AB2267" s="109"/>
      <c r="AC2267" s="113"/>
      <c r="AD2267" s="29"/>
      <c r="AE2267" s="29"/>
      <c r="AF2267" s="29"/>
      <c r="AG2267" s="65"/>
    </row>
    <row r="2268" spans="1:33" ht="12">
      <c r="A2268" s="30">
        <v>41980</v>
      </c>
      <c r="B2268" s="109" t="s">
        <v>14642</v>
      </c>
      <c r="C2268" s="121">
        <v>48</v>
      </c>
      <c r="D2268" s="109" t="s">
        <v>23</v>
      </c>
      <c r="E2268" s="109" t="s">
        <v>24</v>
      </c>
      <c r="F2268" s="109" t="s">
        <v>14643</v>
      </c>
      <c r="G2268" s="42">
        <v>40377</v>
      </c>
      <c r="H2268" s="109" t="s">
        <v>14644</v>
      </c>
      <c r="I2268" s="109" t="s">
        <v>14645</v>
      </c>
      <c r="J2268" s="109" t="s">
        <v>1128</v>
      </c>
      <c r="K2268" s="98" t="s">
        <v>14646</v>
      </c>
      <c r="L2268" s="109" t="s">
        <v>6379</v>
      </c>
      <c r="M2268" s="109" t="s">
        <v>14647</v>
      </c>
      <c r="N2268" s="109" t="s">
        <v>32</v>
      </c>
      <c r="O2268" s="109" t="s">
        <v>14648</v>
      </c>
      <c r="P2268" s="109" t="s">
        <v>14649</v>
      </c>
      <c r="Q2268" s="109" t="s">
        <v>14650</v>
      </c>
      <c r="R2268" s="109" t="s">
        <v>100</v>
      </c>
      <c r="S2268" s="122" t="s">
        <v>14651</v>
      </c>
      <c r="T2268" s="31"/>
      <c r="U2268" s="109" t="str">
        <f t="shared" si="35"/>
        <v>40377: Eugene Harris, a known mentally ill man, was walking down Hillside Road preaching out loud. A neighbor called the cops who set a police dog on him and tasered him. He pulled out a knife, stabbed the dog and took the taser out. The police asked him to put down the knife and he refused. He was then shot several times and died. The family filed a lawsuit against Oak Ridge and the city officials but was then withdrawn. http://www.documentcloud.org/documents/216316-lawsuit-filed-on-behalf-of-the-late-rodney.html</v>
      </c>
      <c r="V2268" s="109"/>
      <c r="W2268" s="109">
        <v>3296.1</v>
      </c>
      <c r="X2268" s="109"/>
      <c r="Y2268" s="109"/>
      <c r="Z2268" s="109"/>
      <c r="AA2268" s="109"/>
      <c r="AB2268" s="109"/>
      <c r="AC2268" s="113"/>
      <c r="AD2268" s="29"/>
      <c r="AE2268" s="29"/>
      <c r="AF2268" s="29"/>
      <c r="AG2268" s="65"/>
    </row>
    <row r="2269" spans="1:33" ht="12">
      <c r="A2269" s="30">
        <v>41980</v>
      </c>
      <c r="B2269" s="109" t="s">
        <v>14652</v>
      </c>
      <c r="C2269" s="121">
        <v>23</v>
      </c>
      <c r="D2269" s="109" t="s">
        <v>23</v>
      </c>
      <c r="E2269" s="109" t="s">
        <v>24</v>
      </c>
      <c r="F2269" s="109" t="s">
        <v>14653</v>
      </c>
      <c r="G2269" s="42">
        <v>41071</v>
      </c>
      <c r="H2269" s="109" t="s">
        <v>14654</v>
      </c>
      <c r="I2269" s="109" t="s">
        <v>6915</v>
      </c>
      <c r="J2269" s="109" t="s">
        <v>28</v>
      </c>
      <c r="K2269" s="98" t="s">
        <v>6916</v>
      </c>
      <c r="L2269" s="109" t="s">
        <v>6915</v>
      </c>
      <c r="M2269" s="109" t="s">
        <v>14655</v>
      </c>
      <c r="N2269" s="109" t="s">
        <v>32</v>
      </c>
      <c r="O2269" s="109" t="s">
        <v>14656</v>
      </c>
      <c r="P2269" s="109" t="s">
        <v>58</v>
      </c>
      <c r="Q2269" s="109" t="s">
        <v>14657</v>
      </c>
      <c r="R2269" s="109" t="s">
        <v>80</v>
      </c>
      <c r="S2269" s="122" t="s">
        <v>14490</v>
      </c>
      <c r="T2269" s="31"/>
      <c r="U2269" s="109" t="str">
        <f t="shared" si="35"/>
        <v>41071: He was pulled over for not wearing a seatbelt. Two deputies Adam Shaw and Troy Sasse shot at the car when he allegedly drove his car into one of them. http://blacklikemoi.com/2014/06/expert-witness-ken-williams-speaks-rodney-mitchell-case/</v>
      </c>
      <c r="V2269" s="109"/>
      <c r="W2269" s="109">
        <v>3297.1</v>
      </c>
      <c r="X2269" s="109"/>
      <c r="Y2269" s="109"/>
      <c r="Z2269" s="109"/>
      <c r="AA2269" s="109"/>
      <c r="AB2269" s="109"/>
      <c r="AC2269" s="113"/>
      <c r="AD2269" s="29"/>
      <c r="AE2269" s="29"/>
      <c r="AF2269" s="29"/>
      <c r="AG2269" s="65"/>
    </row>
    <row r="2270" spans="1:33" ht="12">
      <c r="A2270" s="30">
        <v>41980</v>
      </c>
      <c r="B2270" s="109" t="s">
        <v>14658</v>
      </c>
      <c r="C2270" s="121">
        <v>17</v>
      </c>
      <c r="D2270" s="109" t="s">
        <v>23</v>
      </c>
      <c r="E2270" s="109" t="s">
        <v>40</v>
      </c>
      <c r="F2270" s="109" t="s">
        <v>14659</v>
      </c>
      <c r="G2270" s="42">
        <v>39018</v>
      </c>
      <c r="H2270" s="109" t="s">
        <v>14660</v>
      </c>
      <c r="I2270" s="109" t="s">
        <v>14661</v>
      </c>
      <c r="J2270" s="109" t="s">
        <v>328</v>
      </c>
      <c r="K2270" s="98" t="s">
        <v>14662</v>
      </c>
      <c r="L2270" s="109" t="s">
        <v>14663</v>
      </c>
      <c r="M2270" s="109" t="s">
        <v>14664</v>
      </c>
      <c r="N2270" s="109" t="s">
        <v>262</v>
      </c>
      <c r="O2270" s="109" t="s">
        <v>14665</v>
      </c>
      <c r="P2270" s="109" t="s">
        <v>14275</v>
      </c>
      <c r="Q2270" s="109" t="s">
        <v>14666</v>
      </c>
      <c r="R2270" s="109" t="s">
        <v>100</v>
      </c>
      <c r="S2270" s="122" t="s">
        <v>14667</v>
      </c>
      <c r="T2270" s="31"/>
      <c r="U2270" s="109" t="str">
        <f t="shared" si="35"/>
        <v>39018: Mentally ill teen talking into a phone receiver, confused, talking about seeing Jesus soon. He did not obey police commands and they tasered him at least 6 times. He died from cardiac arrest. http://www.thetelegraph.com/news/local/article_c404e2d4-585b-5b18-8815-e6ed3754a1f2.html</v>
      </c>
      <c r="V2270" s="109"/>
      <c r="W2270" s="109">
        <v>3298.1</v>
      </c>
      <c r="X2270" s="109"/>
      <c r="Y2270" s="109"/>
      <c r="Z2270" s="109"/>
      <c r="AA2270" s="109"/>
      <c r="AB2270" s="109"/>
      <c r="AC2270" s="113"/>
      <c r="AD2270" s="29"/>
      <c r="AE2270" s="29"/>
      <c r="AF2270" s="29"/>
      <c r="AG2270" s="65"/>
    </row>
    <row r="2271" spans="1:33" ht="12">
      <c r="A2271" s="30">
        <v>41980</v>
      </c>
      <c r="B2271" s="109" t="s">
        <v>14668</v>
      </c>
      <c r="C2271" s="121">
        <v>48</v>
      </c>
      <c r="D2271" s="109" t="s">
        <v>23</v>
      </c>
      <c r="E2271" s="109" t="s">
        <v>40</v>
      </c>
      <c r="F2271" s="109" t="s">
        <v>14669</v>
      </c>
      <c r="G2271" s="42">
        <v>39278</v>
      </c>
      <c r="H2271" s="109" t="s">
        <v>14670</v>
      </c>
      <c r="I2271" s="109" t="s">
        <v>455</v>
      </c>
      <c r="J2271" s="109" t="s">
        <v>104</v>
      </c>
      <c r="K2271" s="98" t="s">
        <v>14671</v>
      </c>
      <c r="L2271" s="109" t="s">
        <v>456</v>
      </c>
      <c r="M2271" s="109" t="s">
        <v>457</v>
      </c>
      <c r="N2271" s="109" t="s">
        <v>32</v>
      </c>
      <c r="O2271" s="109" t="s">
        <v>14672</v>
      </c>
      <c r="P2271" s="109" t="s">
        <v>58</v>
      </c>
      <c r="Q2271" s="109" t="s">
        <v>14673</v>
      </c>
      <c r="R2271" s="109" t="s">
        <v>219</v>
      </c>
      <c r="S2271" s="122" t="s">
        <v>10326</v>
      </c>
      <c r="T2271" s="31"/>
      <c r="U2271" s="109" t="str">
        <f t="shared" si="35"/>
        <v>39278: On Sunday, July 15, Madison police killed Ronald Brandon with a bullet to the head. Drunk and despondent, the 48-year-old had called 911 to report, falsely, that a man with a gun was threatening neighbors. When police arrived at the east-side residence, Brandon was sitting on the front porch. He purportedly pointed a pellet gun first at his own head and then at an officer, drawing a lethal rifle shot. http://www.isthmus.com/isthmus/article.php?article=7985</v>
      </c>
      <c r="V2271" s="109"/>
      <c r="W2271" s="109">
        <v>3299.1</v>
      </c>
      <c r="X2271" s="109"/>
      <c r="Y2271" s="109"/>
      <c r="Z2271" s="109"/>
      <c r="AA2271" s="109"/>
      <c r="AB2271" s="109"/>
      <c r="AC2271" s="113"/>
      <c r="AD2271" s="29"/>
      <c r="AE2271" s="29"/>
      <c r="AF2271" s="29"/>
      <c r="AG2271" s="65"/>
    </row>
    <row r="2272" spans="1:33" ht="12">
      <c r="A2272" s="30">
        <v>41980</v>
      </c>
      <c r="B2272" s="109" t="s">
        <v>14674</v>
      </c>
      <c r="C2272" s="121">
        <v>44</v>
      </c>
      <c r="D2272" s="109" t="s">
        <v>23</v>
      </c>
      <c r="E2272" s="109" t="s">
        <v>173</v>
      </c>
      <c r="F2272" s="109"/>
      <c r="G2272" s="42">
        <v>41326</v>
      </c>
      <c r="H2272" s="109" t="s">
        <v>14675</v>
      </c>
      <c r="I2272" s="109" t="s">
        <v>13862</v>
      </c>
      <c r="J2272" s="109" t="s">
        <v>143</v>
      </c>
      <c r="K2272" s="98" t="s">
        <v>13870</v>
      </c>
      <c r="L2272" s="109" t="s">
        <v>13864</v>
      </c>
      <c r="M2272" s="109" t="s">
        <v>13865</v>
      </c>
      <c r="N2272" s="109" t="s">
        <v>14676</v>
      </c>
      <c r="O2272" s="109" t="s">
        <v>14677</v>
      </c>
      <c r="P2272" s="109" t="s">
        <v>58</v>
      </c>
      <c r="Q2272" s="109" t="s">
        <v>14678</v>
      </c>
      <c r="R2272" s="109" t="s">
        <v>100</v>
      </c>
      <c r="S2272" s="122" t="s">
        <v>13234</v>
      </c>
      <c r="T2272" s="31"/>
      <c r="U2272" s="109" t="str">
        <f t="shared" si="35"/>
        <v>41326: 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 http://www.lehighvalleylive.com/allentown/index.ssf/2013/02/machete-wielding_man_shot_by_a.html</v>
      </c>
      <c r="V2272" s="109"/>
      <c r="W2272" s="109">
        <v>3300.1</v>
      </c>
      <c r="X2272" s="109"/>
      <c r="Y2272" s="109"/>
      <c r="Z2272" s="109"/>
      <c r="AA2272" s="109"/>
      <c r="AB2272" s="109"/>
      <c r="AC2272" s="113"/>
      <c r="AD2272" s="29"/>
      <c r="AE2272" s="29"/>
      <c r="AF2272" s="29"/>
      <c r="AG2272" s="65"/>
    </row>
    <row r="2273" spans="1:33" ht="12">
      <c r="A2273" s="30">
        <v>41980</v>
      </c>
      <c r="B2273" s="109" t="s">
        <v>14679</v>
      </c>
      <c r="C2273" s="121">
        <v>32</v>
      </c>
      <c r="D2273" s="109" t="s">
        <v>23</v>
      </c>
      <c r="E2273" s="109" t="s">
        <v>24</v>
      </c>
      <c r="F2273" s="109"/>
      <c r="G2273" s="42">
        <v>40792</v>
      </c>
      <c r="H2273" s="109" t="s">
        <v>14680</v>
      </c>
      <c r="I2273" s="109" t="s">
        <v>1329</v>
      </c>
      <c r="J2273" s="109" t="s">
        <v>85</v>
      </c>
      <c r="K2273" s="98" t="s">
        <v>14681</v>
      </c>
      <c r="L2273" s="109" t="s">
        <v>1329</v>
      </c>
      <c r="M2273" s="109" t="s">
        <v>1331</v>
      </c>
      <c r="N2273" s="109" t="s">
        <v>32</v>
      </c>
      <c r="O2273" s="109" t="s">
        <v>14682</v>
      </c>
      <c r="P2273" s="109" t="s">
        <v>58</v>
      </c>
      <c r="Q2273" s="109" t="s">
        <v>14683</v>
      </c>
      <c r="R2273" s="109" t="s">
        <v>100</v>
      </c>
      <c r="S2273" s="122" t="s">
        <v>14684</v>
      </c>
      <c r="T2273" s="31"/>
      <c r="U2273" s="109" t="str">
        <f t="shared" si="35"/>
        <v>40792: Ogle was smashing in store windows with a baseball bat. Officer fired when Ogle refused to put down bat and turned towards officer. Ogle was bi-polar/schizophrenic. http://christianpeet.com/2011/10/mentally-ill-man-childs-baseball-bat-shot-dead-sacramento-police/</v>
      </c>
      <c r="V2273" s="109"/>
      <c r="W2273" s="109">
        <v>3301.1</v>
      </c>
      <c r="X2273" s="109"/>
      <c r="Y2273" s="109"/>
      <c r="Z2273" s="109"/>
      <c r="AA2273" s="109"/>
      <c r="AB2273" s="109"/>
      <c r="AC2273" s="113"/>
      <c r="AD2273" s="29"/>
      <c r="AE2273" s="29"/>
      <c r="AF2273" s="29"/>
      <c r="AG2273" s="65"/>
    </row>
    <row r="2274" spans="1:33" ht="12">
      <c r="A2274" s="30">
        <v>41980</v>
      </c>
      <c r="B2274" s="109" t="s">
        <v>14685</v>
      </c>
      <c r="C2274" s="121">
        <v>67</v>
      </c>
      <c r="D2274" s="109" t="s">
        <v>23</v>
      </c>
      <c r="E2274" s="109" t="s">
        <v>82</v>
      </c>
      <c r="F2274" s="109"/>
      <c r="G2274" s="42">
        <v>37218</v>
      </c>
      <c r="H2274" s="109" t="s">
        <v>14686</v>
      </c>
      <c r="I2274" s="109" t="s">
        <v>151</v>
      </c>
      <c r="J2274" s="109" t="s">
        <v>152</v>
      </c>
      <c r="K2274" s="98" t="s">
        <v>8135</v>
      </c>
      <c r="L2274" s="109" t="s">
        <v>1481</v>
      </c>
      <c r="M2274" s="109" t="s">
        <v>313</v>
      </c>
      <c r="N2274" s="109" t="s">
        <v>314</v>
      </c>
      <c r="O2274" s="109" t="s">
        <v>14687</v>
      </c>
      <c r="P2274" s="109" t="s">
        <v>760</v>
      </c>
      <c r="Q2274" s="109" t="s">
        <v>14688</v>
      </c>
      <c r="R2274" s="109" t="s">
        <v>80</v>
      </c>
      <c r="S2274" s="122"/>
      <c r="T2274" s="31"/>
      <c r="U2274" s="109" t="str">
        <f t="shared" si="35"/>
        <v>37218: Hit by a passing police car that was racing to another scene http://www.nytimes.com/2001/11/24/nyregion/man-67-dies-after-being-hit-by-police-car.html</v>
      </c>
      <c r="V2274" s="109"/>
      <c r="W2274" s="109">
        <v>3303.1</v>
      </c>
      <c r="X2274" s="109"/>
      <c r="Y2274" s="109"/>
      <c r="Z2274" s="109"/>
      <c r="AA2274" s="109"/>
      <c r="AB2274" s="109"/>
      <c r="AC2274" s="113"/>
      <c r="AD2274" s="29"/>
      <c r="AE2274" s="29"/>
      <c r="AF2274" s="29"/>
      <c r="AG2274" s="65"/>
    </row>
    <row r="2275" spans="1:33" ht="12">
      <c r="A2275" s="30">
        <v>41980</v>
      </c>
      <c r="B2275" s="109" t="s">
        <v>14689</v>
      </c>
      <c r="C2275" s="121">
        <v>36</v>
      </c>
      <c r="D2275" s="109" t="s">
        <v>23</v>
      </c>
      <c r="E2275" s="109" t="s">
        <v>40</v>
      </c>
      <c r="F2275" s="109"/>
      <c r="G2275" s="42">
        <v>41960</v>
      </c>
      <c r="H2275" s="109" t="s">
        <v>14690</v>
      </c>
      <c r="I2275" s="109" t="s">
        <v>14691</v>
      </c>
      <c r="J2275" s="109" t="s">
        <v>1791</v>
      </c>
      <c r="K2275" s="98" t="s">
        <v>14692</v>
      </c>
      <c r="L2275" s="109" t="s">
        <v>4933</v>
      </c>
      <c r="M2275" s="109" t="s">
        <v>14693</v>
      </c>
      <c r="N2275" s="109" t="s">
        <v>32</v>
      </c>
      <c r="O2275" s="109" t="s">
        <v>14694</v>
      </c>
      <c r="P2275" s="109" t="s">
        <v>323</v>
      </c>
      <c r="Q2275" s="109" t="s">
        <v>14695</v>
      </c>
      <c r="R2275" s="109" t="s">
        <v>100</v>
      </c>
      <c r="S2275" s="122" t="s">
        <v>13234</v>
      </c>
      <c r="T2275" s="31"/>
      <c r="U2275" s="109" t="str">
        <f t="shared" si="35"/>
        <v>41960: When officers arrived at the home, they found Read on the first floor holding a knife in a "threatening manner" and refusing to come outside. Police entered the home and confronted Read, who refused to drop the knife and was shot by police. http://www.mcall.com/news/breaking/mc-d-phillipsburg-officer-involved-shooting-suspect-dies-20141118-story.html</v>
      </c>
      <c r="V2275" s="109"/>
      <c r="W2275" s="109">
        <v>3304.1</v>
      </c>
      <c r="X2275" s="109"/>
      <c r="Y2275" s="109"/>
      <c r="Z2275" s="109"/>
      <c r="AA2275" s="109"/>
      <c r="AB2275" s="109"/>
      <c r="AC2275" s="113"/>
      <c r="AD2275" s="29"/>
      <c r="AE2275" s="29"/>
      <c r="AF2275" s="29"/>
      <c r="AG2275" s="65"/>
    </row>
    <row r="2276" spans="1:33" ht="12">
      <c r="A2276" s="30">
        <v>41980</v>
      </c>
      <c r="B2276" s="109" t="s">
        <v>14696</v>
      </c>
      <c r="C2276" s="121">
        <v>49</v>
      </c>
      <c r="D2276" s="109" t="s">
        <v>23</v>
      </c>
      <c r="E2276" s="109" t="s">
        <v>82</v>
      </c>
      <c r="F2276" s="109"/>
      <c r="G2276" s="42">
        <v>37382</v>
      </c>
      <c r="H2276" s="109" t="s">
        <v>14697</v>
      </c>
      <c r="I2276" s="109" t="s">
        <v>327</v>
      </c>
      <c r="J2276" s="109" t="s">
        <v>328</v>
      </c>
      <c r="K2276" s="98" t="s">
        <v>9850</v>
      </c>
      <c r="L2276" s="109" t="s">
        <v>329</v>
      </c>
      <c r="M2276" s="109" t="s">
        <v>330</v>
      </c>
      <c r="N2276" s="109" t="s">
        <v>32</v>
      </c>
      <c r="O2276" s="109" t="s">
        <v>14698</v>
      </c>
      <c r="P2276" s="109" t="s">
        <v>58</v>
      </c>
      <c r="Q2276" s="109" t="s">
        <v>14699</v>
      </c>
      <c r="R2276" s="109" t="s">
        <v>100</v>
      </c>
      <c r="S2276" s="122" t="s">
        <v>14700</v>
      </c>
      <c r="T2276" s="31"/>
      <c r="U2276" s="109" t="str">
        <f t="shared" si="35"/>
        <v>37382: Tim Crotty entered the Town Hall District Police Station waving a four inch blade and babbling incoherently. Police say he lunged at an officer, so another officer shot him once in the stomach. He died a short time later. http://articles.chicagotribune.com/2002-05-11/news/0205110131_1_police-officer-knife-plainclothes-officer</v>
      </c>
      <c r="V2276" s="109"/>
      <c r="W2276" s="109">
        <v>3305.1</v>
      </c>
      <c r="X2276" s="109"/>
      <c r="Y2276" s="109"/>
      <c r="Z2276" s="109"/>
      <c r="AA2276" s="109"/>
      <c r="AB2276" s="109"/>
      <c r="AC2276" s="113"/>
      <c r="AD2276" s="29"/>
      <c r="AE2276" s="29"/>
      <c r="AF2276" s="29"/>
      <c r="AG2276" s="65"/>
    </row>
    <row r="2277" spans="1:33" ht="12">
      <c r="A2277" s="30">
        <v>41980</v>
      </c>
      <c r="B2277" s="109" t="s">
        <v>14701</v>
      </c>
      <c r="C2277" s="121">
        <v>35</v>
      </c>
      <c r="D2277" s="109" t="s">
        <v>23</v>
      </c>
      <c r="E2277" s="109" t="s">
        <v>40</v>
      </c>
      <c r="F2277" s="109"/>
      <c r="G2277" s="42">
        <v>40829</v>
      </c>
      <c r="H2277" s="109" t="s">
        <v>14702</v>
      </c>
      <c r="I2277" s="109" t="s">
        <v>14703</v>
      </c>
      <c r="J2277" s="109" t="s">
        <v>5461</v>
      </c>
      <c r="K2277" s="98" t="s">
        <v>14704</v>
      </c>
      <c r="L2277" s="109" t="s">
        <v>10426</v>
      </c>
      <c r="M2277" s="109" t="s">
        <v>14705</v>
      </c>
      <c r="N2277" s="109" t="s">
        <v>32</v>
      </c>
      <c r="O2277" s="109" t="s">
        <v>14706</v>
      </c>
      <c r="P2277" s="109" t="s">
        <v>58</v>
      </c>
      <c r="Q2277" s="109" t="s">
        <v>14707</v>
      </c>
      <c r="R2277" s="109" t="s">
        <v>219</v>
      </c>
      <c r="S2277" s="122" t="s">
        <v>5225</v>
      </c>
      <c r="T2277" s="31"/>
      <c r="U2277" s="109" t="str">
        <f t="shared" si="35"/>
        <v>40829: Patrick was shot after an encounter with police regarding a high speed chase in a stolen car. His accomplice admitted that they had been burglarizing area homes for methamphetamine. It was determined by medical examiner that the victim had also shot himself in the head, in addition to being shot by police. http://www.justice.gov/usao/mt/pressreleases/20120530144906.html</v>
      </c>
      <c r="V2277" s="109"/>
      <c r="W2277" s="109">
        <v>3306.1</v>
      </c>
      <c r="X2277" s="109"/>
      <c r="Y2277" s="109"/>
      <c r="Z2277" s="109"/>
      <c r="AA2277" s="109"/>
      <c r="AB2277" s="109"/>
      <c r="AC2277" s="113"/>
      <c r="AD2277" s="29"/>
      <c r="AE2277" s="29"/>
      <c r="AF2277" s="29"/>
      <c r="AG2277" s="65"/>
    </row>
    <row r="2278" spans="1:33" ht="12">
      <c r="A2278" s="30">
        <v>41980</v>
      </c>
      <c r="B2278" s="109" t="s">
        <v>14708</v>
      </c>
      <c r="C2278" s="121">
        <v>22</v>
      </c>
      <c r="D2278" s="109" t="s">
        <v>23</v>
      </c>
      <c r="E2278" s="109" t="s">
        <v>82</v>
      </c>
      <c r="F2278" s="109"/>
      <c r="G2278" s="42">
        <v>37158</v>
      </c>
      <c r="H2278" s="109" t="s">
        <v>14709</v>
      </c>
      <c r="I2278" s="109" t="s">
        <v>14710</v>
      </c>
      <c r="J2278" s="109" t="s">
        <v>213</v>
      </c>
      <c r="K2278" s="98" t="s">
        <v>4641</v>
      </c>
      <c r="L2278" s="109" t="s">
        <v>819</v>
      </c>
      <c r="M2278" s="109" t="s">
        <v>14711</v>
      </c>
      <c r="N2278" s="109" t="s">
        <v>32</v>
      </c>
      <c r="O2278" s="109" t="s">
        <v>14712</v>
      </c>
      <c r="P2278" s="109" t="s">
        <v>760</v>
      </c>
      <c r="Q2278" s="109" t="s">
        <v>14713</v>
      </c>
      <c r="R2278" s="109" t="s">
        <v>80</v>
      </c>
      <c r="S2278" s="122" t="s">
        <v>14714</v>
      </c>
      <c r="T2278" s="31"/>
      <c r="U2278" s="109" t="str">
        <f t="shared" si="35"/>
        <v>37158: Terry, with one other, approached Alford and her young daughters in an apparent attempted robbery. Alford freed herself from one (unspecified) attacker and fired on both men, critically wounding Terry, who was later found dead in the woods behind Alford's home. http://www.yourhoustonnews.com/archives/two-masked-gunman-attack-homeowner-one-killed/article_8db70dbc-2a43-5c67-94f8-07f8fa84a56e.html</v>
      </c>
      <c r="V2278" s="109"/>
      <c r="W2278" s="109">
        <v>3307.1</v>
      </c>
      <c r="X2278" s="109"/>
      <c r="Y2278" s="109"/>
      <c r="Z2278" s="109"/>
      <c r="AA2278" s="109"/>
      <c r="AB2278" s="109"/>
      <c r="AC2278" s="113"/>
      <c r="AD2278" s="29"/>
      <c r="AE2278" s="29"/>
      <c r="AF2278" s="29"/>
      <c r="AG2278" s="65"/>
    </row>
    <row r="2279" spans="1:33" ht="12">
      <c r="A2279" s="30">
        <v>41980</v>
      </c>
      <c r="B2279" s="109" t="s">
        <v>14715</v>
      </c>
      <c r="C2279" s="121">
        <v>27</v>
      </c>
      <c r="D2279" s="109" t="s">
        <v>23</v>
      </c>
      <c r="E2279" s="109" t="s">
        <v>24</v>
      </c>
      <c r="F2279" s="109" t="s">
        <v>14716</v>
      </c>
      <c r="G2279" s="42">
        <v>38139</v>
      </c>
      <c r="H2279" s="109" t="s">
        <v>14717</v>
      </c>
      <c r="I2279" s="109" t="s">
        <v>14718</v>
      </c>
      <c r="J2279" s="109" t="s">
        <v>64</v>
      </c>
      <c r="K2279" s="98" t="s">
        <v>14719</v>
      </c>
      <c r="L2279" s="109" t="s">
        <v>8506</v>
      </c>
      <c r="M2279" s="109" t="s">
        <v>13778</v>
      </c>
      <c r="N2279" s="109" t="s">
        <v>32</v>
      </c>
      <c r="O2279" s="109" t="s">
        <v>14720</v>
      </c>
      <c r="P2279" s="109" t="s">
        <v>58</v>
      </c>
      <c r="Q2279" s="109" t="s">
        <v>14716</v>
      </c>
      <c r="R2279" s="109" t="s">
        <v>80</v>
      </c>
      <c r="S2279" s="122" t="s">
        <v>14721</v>
      </c>
      <c r="T2279" s="31"/>
      <c r="U2279" s="109" t="str">
        <f t="shared" si="35"/>
        <v>38139: Tory Knight, 27, is shot during a reverse drug transaction sting by the Drug Enforcement Agency, Burke County Sheriff's Office and Richmond County Sheriff's Office near Vidette, Ga. Knight was shot after shooting a Richmond County investigator. http://chronicle.augusta.com/images/headlines/2005/06/11/46981_170.jpg</v>
      </c>
      <c r="V2279" s="109"/>
      <c r="W2279" s="109">
        <v>3308.1</v>
      </c>
      <c r="X2279" s="109"/>
      <c r="Y2279" s="109"/>
      <c r="Z2279" s="109"/>
      <c r="AA2279" s="109"/>
      <c r="AB2279" s="109"/>
      <c r="AC2279" s="113"/>
      <c r="AD2279" s="29"/>
      <c r="AE2279" s="29"/>
      <c r="AF2279" s="29"/>
      <c r="AG2279" s="65"/>
    </row>
    <row r="2280" spans="1:33" ht="12">
      <c r="A2280" s="30">
        <v>41980</v>
      </c>
      <c r="B2280" s="109" t="s">
        <v>4728</v>
      </c>
      <c r="C2280" s="121">
        <v>26</v>
      </c>
      <c r="D2280" s="109" t="s">
        <v>23</v>
      </c>
      <c r="E2280" s="109" t="s">
        <v>82</v>
      </c>
      <c r="F2280" s="109"/>
      <c r="G2280" s="42">
        <v>41578</v>
      </c>
      <c r="H2280" s="109" t="s">
        <v>14722</v>
      </c>
      <c r="I2280" s="109" t="s">
        <v>1474</v>
      </c>
      <c r="J2280" s="109" t="s">
        <v>152</v>
      </c>
      <c r="K2280" s="98" t="s">
        <v>6076</v>
      </c>
      <c r="L2280" s="109" t="s">
        <v>1474</v>
      </c>
      <c r="M2280" s="109" t="s">
        <v>313</v>
      </c>
      <c r="N2280" s="109" t="s">
        <v>32</v>
      </c>
      <c r="O2280" s="109" t="s">
        <v>14723</v>
      </c>
      <c r="P2280" s="109" t="s">
        <v>760</v>
      </c>
      <c r="Q2280" s="109" t="s">
        <v>6078</v>
      </c>
      <c r="R2280" s="109" t="s">
        <v>36</v>
      </c>
      <c r="S2280" s="122"/>
      <c r="T2280" s="31"/>
      <c r="U2280" s="109" t="str">
        <f t="shared" si="35"/>
        <v>41578: Subject opened fire at officers and fled, was shot during chase. http://www.nbcnewyork.com/news/local/Shooting-Bronx-Officer-Involved-230157251.html</v>
      </c>
      <c r="V2280" s="109"/>
      <c r="W2280" s="109">
        <v>3309.1</v>
      </c>
      <c r="X2280" s="109"/>
      <c r="Y2280" s="109"/>
      <c r="Z2280" s="109"/>
      <c r="AA2280" s="109"/>
      <c r="AB2280" s="109"/>
      <c r="AC2280" s="113"/>
      <c r="AD2280" s="29"/>
      <c r="AE2280" s="29"/>
      <c r="AF2280" s="29"/>
      <c r="AG2280" s="65"/>
    </row>
    <row r="2281" spans="1:33" ht="12">
      <c r="A2281" s="30">
        <v>41980</v>
      </c>
      <c r="B2281" s="109" t="s">
        <v>14724</v>
      </c>
      <c r="C2281" s="121">
        <v>27</v>
      </c>
      <c r="D2281" s="109" t="s">
        <v>23</v>
      </c>
      <c r="E2281" s="109" t="s">
        <v>82</v>
      </c>
      <c r="F2281" s="109"/>
      <c r="G2281" s="42">
        <v>41169</v>
      </c>
      <c r="H2281" s="109" t="s">
        <v>14725</v>
      </c>
      <c r="I2281" s="109" t="s">
        <v>6082</v>
      </c>
      <c r="J2281" s="109" t="s">
        <v>85</v>
      </c>
      <c r="K2281" s="98" t="s">
        <v>6083</v>
      </c>
      <c r="L2281" s="109" t="s">
        <v>539</v>
      </c>
      <c r="M2281" s="109" t="s">
        <v>8649</v>
      </c>
      <c r="N2281" s="109" t="s">
        <v>32</v>
      </c>
      <c r="O2281" s="109" t="s">
        <v>14726</v>
      </c>
      <c r="P2281" s="109" t="s">
        <v>36</v>
      </c>
      <c r="Q2281" s="109" t="s">
        <v>14727</v>
      </c>
      <c r="R2281" s="109" t="s">
        <v>100</v>
      </c>
      <c r="S2281" s="122" t="s">
        <v>14728</v>
      </c>
      <c r="T2281" s="31"/>
      <c r="U2281" s="109" t="str">
        <f t="shared" si="35"/>
        <v>41169: The reporting party told the deputy that his grandson was acting "crazy. The suspect started a fight with the Sheriff's deputy and attempted to take away the deputy's gun. The deputy was able to regain control of his gun and, fearing for his life, he was able to shoot the suspect. http://www.presstelegram.com/20120919/paramount-man-shot-during-struggle-for-deputys-gun-identified</v>
      </c>
      <c r="V2281" s="109"/>
      <c r="W2281" s="109">
        <v>3310.1</v>
      </c>
      <c r="X2281" s="109"/>
      <c r="Y2281" s="109"/>
      <c r="Z2281" s="109"/>
      <c r="AA2281" s="109"/>
      <c r="AB2281" s="109"/>
      <c r="AC2281" s="113"/>
      <c r="AD2281" s="29"/>
      <c r="AE2281" s="29"/>
      <c r="AF2281" s="29"/>
      <c r="AG2281" s="65"/>
    </row>
    <row r="2282" spans="1:33" ht="12">
      <c r="A2282" s="30">
        <v>41980</v>
      </c>
      <c r="B2282" s="109" t="s">
        <v>14729</v>
      </c>
      <c r="C2282" s="121">
        <v>41</v>
      </c>
      <c r="D2282" s="109" t="s">
        <v>23</v>
      </c>
      <c r="E2282" s="109" t="s">
        <v>82</v>
      </c>
      <c r="F2282" s="109"/>
      <c r="G2282" s="42">
        <v>40259</v>
      </c>
      <c r="H2282" s="109" t="s">
        <v>14730</v>
      </c>
      <c r="I2282" s="109" t="s">
        <v>14731</v>
      </c>
      <c r="J2282" s="109" t="s">
        <v>64</v>
      </c>
      <c r="K2282" s="98" t="s">
        <v>14732</v>
      </c>
      <c r="L2282" s="109" t="s">
        <v>869</v>
      </c>
      <c r="M2282" s="109" t="s">
        <v>14733</v>
      </c>
      <c r="N2282" s="109" t="s">
        <v>32</v>
      </c>
      <c r="O2282" s="109" t="s">
        <v>14734</v>
      </c>
      <c r="P2282" s="109" t="s">
        <v>760</v>
      </c>
      <c r="Q2282" s="109" t="s">
        <v>14735</v>
      </c>
      <c r="R2282" s="109" t="s">
        <v>100</v>
      </c>
      <c r="S2282" s="122" t="s">
        <v>14736</v>
      </c>
      <c r="T2282" s="31"/>
      <c r="U2282" s="109" t="str">
        <f t="shared" si="35"/>
        <v>40259: Susepect wanted for burglary, threatened to kill family, stopped while driving, pulled over, shot at officers, officers returned fire and killed him. http://www.policemag.com/channel/patrol/articles/2010/08/shots-fired-midway-georgia-03-23-2010.aspx</v>
      </c>
      <c r="V2282" s="109"/>
      <c r="W2282" s="109">
        <v>3311.1</v>
      </c>
      <c r="X2282" s="109"/>
      <c r="Y2282" s="109"/>
      <c r="Z2282" s="109"/>
      <c r="AA2282" s="109"/>
      <c r="AB2282" s="109"/>
      <c r="AC2282" s="113"/>
      <c r="AD2282" s="29"/>
      <c r="AE2282" s="29"/>
      <c r="AF2282" s="29"/>
      <c r="AG2282" s="65"/>
    </row>
    <row r="2283" spans="1:33" ht="12">
      <c r="A2283" s="30">
        <v>41980</v>
      </c>
      <c r="B2283" s="109" t="s">
        <v>14737</v>
      </c>
      <c r="C2283" s="121">
        <v>48</v>
      </c>
      <c r="D2283" s="109" t="s">
        <v>23</v>
      </c>
      <c r="E2283" s="109" t="s">
        <v>82</v>
      </c>
      <c r="F2283" s="109"/>
      <c r="G2283" s="42">
        <v>38179</v>
      </c>
      <c r="H2283" s="109" t="s">
        <v>14738</v>
      </c>
      <c r="I2283" s="109" t="s">
        <v>1292</v>
      </c>
      <c r="J2283" s="109" t="s">
        <v>124</v>
      </c>
      <c r="K2283" s="98" t="s">
        <v>14739</v>
      </c>
      <c r="L2283" s="109" t="s">
        <v>2101</v>
      </c>
      <c r="M2283" s="109" t="s">
        <v>14740</v>
      </c>
      <c r="N2283" s="109" t="s">
        <v>262</v>
      </c>
      <c r="O2283" s="109" t="s">
        <v>14741</v>
      </c>
      <c r="P2283" s="109" t="s">
        <v>760</v>
      </c>
      <c r="Q2283" s="109" t="s">
        <v>14742</v>
      </c>
      <c r="R2283" s="109" t="s">
        <v>80</v>
      </c>
      <c r="S2283" s="122"/>
      <c r="T2283" s="31"/>
      <c r="U2283" s="109" t="str">
        <f t="shared" si="35"/>
        <v>38179: Smith's wife called 911 and said her husband had assaulted her. Police arrived at Smith's apartment and ordered him to the floor. They said Smith refused and came at them. Two officers shocked him with Tasers. They arrested him and put him in a patrol car where he went into cardiac arrest. http://www.seattlepi.com/local/article/Three-have-died-in-Washington-after-Taser-jolts-1160874.php#page-2</v>
      </c>
      <c r="V2283" s="109"/>
      <c r="W2283" s="109">
        <v>3312.1</v>
      </c>
      <c r="X2283" s="109"/>
      <c r="Y2283" s="109"/>
      <c r="Z2283" s="109"/>
      <c r="AA2283" s="109"/>
      <c r="AB2283" s="109"/>
      <c r="AC2283" s="113"/>
      <c r="AD2283" s="29"/>
      <c r="AE2283" s="29"/>
      <c r="AF2283" s="29"/>
      <c r="AG2283" s="65"/>
    </row>
    <row r="2284" spans="1:33" ht="12">
      <c r="A2284" s="30">
        <v>41980</v>
      </c>
      <c r="B2284" s="109" t="s">
        <v>14743</v>
      </c>
      <c r="C2284" s="121">
        <v>44</v>
      </c>
      <c r="D2284" s="109" t="s">
        <v>23</v>
      </c>
      <c r="E2284" s="109" t="s">
        <v>82</v>
      </c>
      <c r="F2284" s="109"/>
      <c r="G2284" s="42">
        <v>38038</v>
      </c>
      <c r="H2284" s="109" t="s">
        <v>14744</v>
      </c>
      <c r="I2284" s="109" t="s">
        <v>14745</v>
      </c>
      <c r="J2284" s="109" t="s">
        <v>124</v>
      </c>
      <c r="K2284" s="98" t="s">
        <v>14746</v>
      </c>
      <c r="L2284" s="109" t="s">
        <v>448</v>
      </c>
      <c r="M2284" s="109" t="s">
        <v>14747</v>
      </c>
      <c r="N2284" s="109" t="s">
        <v>262</v>
      </c>
      <c r="O2284" s="109" t="s">
        <v>14748</v>
      </c>
      <c r="P2284" s="109" t="s">
        <v>760</v>
      </c>
      <c r="Q2284" s="109" t="s">
        <v>14742</v>
      </c>
      <c r="R2284" s="109" t="s">
        <v>100</v>
      </c>
      <c r="S2284" s="122"/>
      <c r="T2284" s="31"/>
      <c r="U2284" s="109" t="str">
        <f t="shared" si="35"/>
        <v>38038: Kitsap County sheriff's deputies responded to midnight calls reporting that a man was acting erratically, breaking lights in an apartment complex, pounding on doors and trying to force himself inside. The deputy ordered Rosentangle to stay on the ground, but he tried to get up and was shocked, according to the investigative report. The Taser log showed it was fired four times. http://www.seattlepi.com/local/article/Three-have-died-in-Washington-after-Taser-jolts-1160874.php#page-2</v>
      </c>
      <c r="V2284" s="109"/>
      <c r="W2284" s="109">
        <v>3313.1</v>
      </c>
      <c r="X2284" s="109"/>
      <c r="Y2284" s="109"/>
      <c r="Z2284" s="109"/>
      <c r="AA2284" s="109"/>
      <c r="AB2284" s="109"/>
      <c r="AC2284" s="113"/>
      <c r="AD2284" s="29"/>
      <c r="AE2284" s="29"/>
      <c r="AF2284" s="29"/>
      <c r="AG2284" s="65"/>
    </row>
    <row r="2285" spans="1:33" ht="12">
      <c r="A2285" s="30">
        <v>41980</v>
      </c>
      <c r="B2285" s="109" t="s">
        <v>14749</v>
      </c>
      <c r="C2285" s="121">
        <v>59</v>
      </c>
      <c r="D2285" s="109" t="s">
        <v>23</v>
      </c>
      <c r="E2285" s="109" t="s">
        <v>82</v>
      </c>
      <c r="F2285" s="109"/>
      <c r="G2285" s="42">
        <v>37567</v>
      </c>
      <c r="H2285" s="109" t="s">
        <v>14750</v>
      </c>
      <c r="I2285" s="109" t="s">
        <v>14751</v>
      </c>
      <c r="J2285" s="109" t="s">
        <v>124</v>
      </c>
      <c r="K2285" s="98" t="s">
        <v>14752</v>
      </c>
      <c r="L2285" s="109" t="s">
        <v>14529</v>
      </c>
      <c r="M2285" s="109" t="s">
        <v>14530</v>
      </c>
      <c r="N2285" s="109" t="s">
        <v>262</v>
      </c>
      <c r="O2285" s="109" t="s">
        <v>14753</v>
      </c>
      <c r="P2285" s="109" t="s">
        <v>58</v>
      </c>
      <c r="Q2285" s="109" t="s">
        <v>14742</v>
      </c>
      <c r="R2285" s="109" t="s">
        <v>80</v>
      </c>
      <c r="S2285" s="122"/>
      <c r="T2285" s="31"/>
      <c r="U2285" s="109" t="str">
        <f t="shared" ref="U2285:U2348" si="36">CONCATENATE(G2285, ": ", O2285, " ", Q2285)</f>
        <v>37567: A security guard stopped Edwards and his wife on suspicion of shoplifting. The two men were fighting in the parking lot when the first officer arrived at the scene. The officer said he ordered Edwards to stop, but the man walked away, so the officer fired the Taser, shocking Edwards four times within a minute and 14 seconds. Police said they feared Edwards would reach for a gun that had fallen from his waistband onto the ground. A second police officer had to punch the 266-pound man twice before they could handcuff him, the report said. As he lay face down on the pavement, witnesses heard Edwards say he couldn't breathe. When police officers rolled him over, he had "a blue face," according to reports. Officers started CPR, but Edwards was pronounced dead at Providence St. Peter's Hospital. http://www.seattlepi.com/local/article/Three-have-died-in-Washington-after-Taser-jolts-1160874.php#page-2</v>
      </c>
      <c r="V2285" s="109"/>
      <c r="W2285" s="109">
        <v>3314.1</v>
      </c>
      <c r="X2285" s="109"/>
      <c r="Y2285" s="109"/>
      <c r="Z2285" s="109"/>
      <c r="AA2285" s="109"/>
      <c r="AB2285" s="109"/>
      <c r="AC2285" s="113"/>
      <c r="AD2285" s="29"/>
      <c r="AE2285" s="29"/>
      <c r="AF2285" s="29"/>
      <c r="AG2285" s="65"/>
    </row>
    <row r="2286" spans="1:33" ht="12">
      <c r="A2286" s="30">
        <v>41981</v>
      </c>
      <c r="B2286" s="109" t="s">
        <v>14754</v>
      </c>
      <c r="C2286" s="121">
        <v>24</v>
      </c>
      <c r="D2286" s="109" t="s">
        <v>91</v>
      </c>
      <c r="E2286" s="109" t="s">
        <v>173</v>
      </c>
      <c r="F2286" s="109" t="s">
        <v>14755</v>
      </c>
      <c r="G2286" s="42">
        <v>40722</v>
      </c>
      <c r="H2286" s="109" t="s">
        <v>14756</v>
      </c>
      <c r="I2286" s="109" t="s">
        <v>14757</v>
      </c>
      <c r="J2286" s="109" t="s">
        <v>28</v>
      </c>
      <c r="K2286" s="98" t="s">
        <v>14758</v>
      </c>
      <c r="L2286" s="109" t="s">
        <v>14759</v>
      </c>
      <c r="M2286" s="109" t="s">
        <v>14760</v>
      </c>
      <c r="N2286" s="109" t="s">
        <v>32</v>
      </c>
      <c r="O2286" s="109" t="s">
        <v>14761</v>
      </c>
      <c r="P2286" s="109" t="s">
        <v>760</v>
      </c>
      <c r="Q2286" s="109" t="s">
        <v>14762</v>
      </c>
      <c r="R2286" s="109" t="s">
        <v>80</v>
      </c>
      <c r="S2286" s="122"/>
      <c r="T2286" s="31"/>
      <c r="U2286" s="109" t="str">
        <f t="shared" si="36"/>
        <v>40722: Chased on foot by two police officers, the 5-feet-tall, 90-pound woman refused their orders to drop the gun and confronted them in the front yard of a residence at 418 Alabama Ave, according to police and court records. Sgt. Jared Daniel, A six-year veteran, and Officer John Nettles, a seven-year veteran, opened fire when she threatened them with her handgun, according to police. Neighbors later said they heard four shots fired. Case # 02-11-002549 http://articles.orlandosentinel.com/2011-06-30/news/os-victim-police-shooting-st-cloud-20110630_1_police-shooting-gun-charge-gun-arrest</v>
      </c>
      <c r="V2286" s="109"/>
      <c r="W2286" s="109">
        <v>3315.1</v>
      </c>
      <c r="X2286" s="109"/>
      <c r="Y2286" s="109"/>
      <c r="Z2286" s="109"/>
      <c r="AA2286" s="109"/>
      <c r="AB2286" s="109"/>
      <c r="AC2286" s="113"/>
      <c r="AD2286" s="29"/>
      <c r="AE2286" s="29"/>
      <c r="AF2286" s="29"/>
      <c r="AG2286" s="65"/>
    </row>
    <row r="2287" spans="1:33" ht="12">
      <c r="A2287" s="30">
        <v>41981</v>
      </c>
      <c r="B2287" s="109" t="s">
        <v>14763</v>
      </c>
      <c r="C2287" s="121">
        <v>31</v>
      </c>
      <c r="D2287" s="109" t="s">
        <v>23</v>
      </c>
      <c r="E2287" s="109" t="s">
        <v>40</v>
      </c>
      <c r="F2287" s="109" t="s">
        <v>14764</v>
      </c>
      <c r="G2287" s="42">
        <v>37823</v>
      </c>
      <c r="H2287" s="109" t="s">
        <v>14765</v>
      </c>
      <c r="I2287" s="109" t="s">
        <v>14766</v>
      </c>
      <c r="J2287" s="109" t="s">
        <v>1791</v>
      </c>
      <c r="K2287" s="98" t="s">
        <v>14767</v>
      </c>
      <c r="L2287" s="109" t="s">
        <v>13000</v>
      </c>
      <c r="M2287" s="109" t="s">
        <v>14768</v>
      </c>
      <c r="N2287" s="109" t="s">
        <v>32</v>
      </c>
      <c r="O2287" s="109" t="s">
        <v>14769</v>
      </c>
      <c r="P2287" s="109" t="s">
        <v>760</v>
      </c>
      <c r="Q2287" s="109" t="s">
        <v>14770</v>
      </c>
      <c r="R2287" s="109" t="s">
        <v>80</v>
      </c>
      <c r="S2287" s="122" t="s">
        <v>14771</v>
      </c>
      <c r="T2287" s="31"/>
      <c r="U2287" s="109" t="str">
        <f t="shared" si="36"/>
        <v>37823: Three state troopers fired 39 shots during the fatal conclusion of a car chase along Interstate 295 in the woods off Mile post 27.7. Eight of the 18 bullets that hit Quick entered through the back of his body. The troopers told investigators that they mistook a crack pipe Quick pulled from his waistband as a weapon. http://articles.philly.com/2004-08-22/news/25393392_1_autopsy-report-grand-jury-state-probe</v>
      </c>
      <c r="V2287" s="109"/>
      <c r="W2287" s="109">
        <v>3316.1</v>
      </c>
      <c r="X2287" s="109"/>
      <c r="Y2287" s="109"/>
      <c r="Z2287" s="109"/>
      <c r="AA2287" s="109"/>
      <c r="AB2287" s="109"/>
      <c r="AC2287" s="113"/>
      <c r="AD2287" s="29"/>
      <c r="AE2287" s="29"/>
      <c r="AF2287" s="29"/>
      <c r="AG2287" s="65"/>
    </row>
    <row r="2288" spans="1:33" ht="12">
      <c r="A2288" s="30">
        <v>41981</v>
      </c>
      <c r="B2288" s="109" t="s">
        <v>14772</v>
      </c>
      <c r="C2288" s="121">
        <v>55</v>
      </c>
      <c r="D2288" s="109" t="s">
        <v>91</v>
      </c>
      <c r="E2288" s="109" t="s">
        <v>40</v>
      </c>
      <c r="F2288" s="109" t="s">
        <v>14773</v>
      </c>
      <c r="G2288" s="42">
        <v>41977</v>
      </c>
      <c r="H2288" s="109" t="s">
        <v>14774</v>
      </c>
      <c r="I2288" s="109" t="s">
        <v>14775</v>
      </c>
      <c r="J2288" s="109" t="s">
        <v>223</v>
      </c>
      <c r="K2288" s="98" t="s">
        <v>14776</v>
      </c>
      <c r="L2288" s="109" t="s">
        <v>145</v>
      </c>
      <c r="M2288" s="109" t="s">
        <v>14777</v>
      </c>
      <c r="N2288" s="109" t="s">
        <v>32</v>
      </c>
      <c r="O2288" s="109" t="s">
        <v>14778</v>
      </c>
      <c r="P2288" s="109" t="s">
        <v>323</v>
      </c>
      <c r="Q2288" s="109" t="s">
        <v>14779</v>
      </c>
      <c r="R2288" s="109" t="s">
        <v>80</v>
      </c>
      <c r="S2288" s="122" t="s">
        <v>14780</v>
      </c>
      <c r="T2288" s="31"/>
      <c r="U2288" s="109" t="str">
        <f t="shared" si="36"/>
        <v>41977: 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 https://www.centralmaine.com/2014/12/05/south-berwick-york-police-identify-officers-involved-in-fatal-shooting/</v>
      </c>
      <c r="V2288" s="109"/>
      <c r="W2288" s="109">
        <v>3317.1</v>
      </c>
      <c r="X2288" s="109"/>
      <c r="Y2288" s="109"/>
      <c r="Z2288" s="109"/>
      <c r="AA2288" s="109"/>
      <c r="AB2288" s="109"/>
      <c r="AC2288" s="113"/>
      <c r="AD2288" s="29"/>
      <c r="AE2288" s="29"/>
      <c r="AF2288" s="29"/>
      <c r="AG2288" s="65"/>
    </row>
    <row r="2289" spans="1:33" ht="12">
      <c r="A2289" s="30">
        <v>41981</v>
      </c>
      <c r="B2289" s="109" t="s">
        <v>14781</v>
      </c>
      <c r="C2289" s="121">
        <v>19</v>
      </c>
      <c r="D2289" s="109" t="s">
        <v>23</v>
      </c>
      <c r="E2289" s="109" t="s">
        <v>24</v>
      </c>
      <c r="F2289" s="109" t="s">
        <v>14782</v>
      </c>
      <c r="G2289" s="42">
        <v>41290</v>
      </c>
      <c r="H2289" s="109" t="s">
        <v>14783</v>
      </c>
      <c r="I2289" s="109" t="s">
        <v>4951</v>
      </c>
      <c r="J2289" s="109" t="s">
        <v>28</v>
      </c>
      <c r="K2289" s="98" t="s">
        <v>13238</v>
      </c>
      <c r="L2289" s="109" t="s">
        <v>404</v>
      </c>
      <c r="M2289" s="109" t="s">
        <v>4953</v>
      </c>
      <c r="N2289" s="109" t="s">
        <v>32</v>
      </c>
      <c r="O2289" s="109" t="s">
        <v>14784</v>
      </c>
      <c r="P2289" s="109" t="s">
        <v>760</v>
      </c>
      <c r="Q2289" s="109" t="s">
        <v>14785</v>
      </c>
      <c r="R2289" s="109" t="s">
        <v>80</v>
      </c>
      <c r="S2289" s="122" t="s">
        <v>14771</v>
      </c>
      <c r="T2289" s="31"/>
      <c r="U2289" s="109" t="str">
        <f t="shared" si="36"/>
        <v>41290: Police investigating a drug complaint at a recording studio reportedly opened the door, saw a gun on a table and fired after Gamble's friend reached for it. Gamble was shot in the stomach, and the second man was shot and wounded. http://articles.orlandosentinel.com/2013-01-17/news/os-orlando-officer-involved-shooting-20130117_1_orlando-police-wednesday-night-officers-men-shot</v>
      </c>
      <c r="V2289" s="109"/>
      <c r="W2289" s="109">
        <v>3318.1</v>
      </c>
      <c r="X2289" s="109"/>
      <c r="Y2289" s="109"/>
      <c r="Z2289" s="109"/>
      <c r="AA2289" s="109"/>
      <c r="AB2289" s="109"/>
      <c r="AC2289" s="113"/>
      <c r="AD2289" s="29"/>
      <c r="AE2289" s="29"/>
      <c r="AF2289" s="29"/>
      <c r="AG2289" s="65"/>
    </row>
    <row r="2290" spans="1:33" ht="12">
      <c r="A2290" s="30">
        <v>41996</v>
      </c>
      <c r="B2290" s="109" t="s">
        <v>14786</v>
      </c>
      <c r="C2290" s="121">
        <v>28</v>
      </c>
      <c r="D2290" s="109" t="s">
        <v>23</v>
      </c>
      <c r="E2290" s="109" t="s">
        <v>40</v>
      </c>
      <c r="F2290" s="109" t="s">
        <v>14787</v>
      </c>
      <c r="G2290" s="42">
        <v>41489</v>
      </c>
      <c r="H2290" s="109" t="s">
        <v>14788</v>
      </c>
      <c r="I2290" s="109" t="s">
        <v>1528</v>
      </c>
      <c r="J2290" s="109" t="s">
        <v>482</v>
      </c>
      <c r="K2290" s="98" t="s">
        <v>8937</v>
      </c>
      <c r="L2290" s="109" t="s">
        <v>483</v>
      </c>
      <c r="M2290" s="109" t="s">
        <v>6532</v>
      </c>
      <c r="N2290" s="109" t="s">
        <v>1818</v>
      </c>
      <c r="O2290" s="109" t="s">
        <v>14789</v>
      </c>
      <c r="P2290" s="109" t="s">
        <v>760</v>
      </c>
      <c r="Q2290" s="109" t="s">
        <v>14790</v>
      </c>
      <c r="R2290" s="109" t="s">
        <v>219</v>
      </c>
      <c r="S2290" s="122" t="s">
        <v>7722</v>
      </c>
      <c r="T2290" s="31"/>
      <c r="U2290" s="109" t="str">
        <f t="shared" si="36"/>
        <v>41489: Murray was arrested by officers after behaving erratically and attempting to enter random cars. He suffered a medical emergency when placed in the back of a police vehicle, and died shortly after. http://newsok.com/man-dies-in-oklahoma-city-police-custody/article/3868964</v>
      </c>
      <c r="V2290" s="109"/>
      <c r="W2290" s="109">
        <v>3319.1</v>
      </c>
      <c r="X2290" s="109"/>
      <c r="Y2290" s="109"/>
      <c r="Z2290" s="109"/>
      <c r="AA2290" s="109"/>
      <c r="AB2290" s="109"/>
      <c r="AC2290" s="113"/>
      <c r="AD2290" s="29"/>
      <c r="AE2290" s="29"/>
      <c r="AF2290" s="29"/>
      <c r="AG2290" s="65"/>
    </row>
    <row r="2291" spans="1:33" ht="12">
      <c r="A2291" s="30">
        <v>42000</v>
      </c>
      <c r="B2291" s="109" t="s">
        <v>14791</v>
      </c>
      <c r="C2291" s="121">
        <v>41</v>
      </c>
      <c r="D2291" s="109" t="s">
        <v>23</v>
      </c>
      <c r="E2291" s="109" t="s">
        <v>40</v>
      </c>
      <c r="F2291" s="109" t="s">
        <v>14792</v>
      </c>
      <c r="G2291" s="42">
        <v>41489</v>
      </c>
      <c r="H2291" s="109" t="s">
        <v>14793</v>
      </c>
      <c r="I2291" s="109" t="s">
        <v>194</v>
      </c>
      <c r="J2291" s="109" t="s">
        <v>195</v>
      </c>
      <c r="K2291" s="98" t="s">
        <v>14794</v>
      </c>
      <c r="L2291" s="109" t="s">
        <v>197</v>
      </c>
      <c r="M2291" s="109" t="s">
        <v>14795</v>
      </c>
      <c r="N2291" s="109" t="s">
        <v>32</v>
      </c>
      <c r="O2291" s="109" t="s">
        <v>14796</v>
      </c>
      <c r="P2291" s="109" t="s">
        <v>760</v>
      </c>
      <c r="Q2291" s="109" t="s">
        <v>14797</v>
      </c>
      <c r="R2291" s="109" t="s">
        <v>80</v>
      </c>
      <c r="S2291" s="122" t="s">
        <v>7722</v>
      </c>
      <c r="T2291" s="31"/>
      <c r="U2291" s="109" t="str">
        <f t="shared" si="36"/>
        <v>41489: A deputy was called to a Tucson Circle K on report of a person with a firearm. McBride shot the officer in the leg before being fatally shot. http://www.kvoa.com/news/deputy-shot-shoots-and-kills-suspect/</v>
      </c>
      <c r="V2291" s="109"/>
      <c r="W2291" s="109">
        <v>3320.1</v>
      </c>
      <c r="X2291" s="109"/>
      <c r="Y2291" s="109"/>
      <c r="Z2291" s="109"/>
      <c r="AA2291" s="109"/>
      <c r="AB2291" s="109"/>
      <c r="AC2291" s="113"/>
      <c r="AD2291" s="29"/>
      <c r="AE2291" s="29"/>
      <c r="AF2291" s="29"/>
      <c r="AG2291" s="65"/>
    </row>
    <row r="2292" spans="1:33" ht="12">
      <c r="A2292" s="30">
        <v>41996</v>
      </c>
      <c r="B2292" s="109" t="s">
        <v>14798</v>
      </c>
      <c r="C2292" s="121">
        <v>54</v>
      </c>
      <c r="D2292" s="109" t="s">
        <v>23</v>
      </c>
      <c r="E2292" s="109" t="s">
        <v>82</v>
      </c>
      <c r="F2292" s="109"/>
      <c r="G2292" s="42">
        <v>41490</v>
      </c>
      <c r="H2292" s="109" t="s">
        <v>14799</v>
      </c>
      <c r="I2292" s="109" t="s">
        <v>14800</v>
      </c>
      <c r="J2292" s="109" t="s">
        <v>1033</v>
      </c>
      <c r="K2292" s="98" t="s">
        <v>14801</v>
      </c>
      <c r="L2292" s="109" t="s">
        <v>1548</v>
      </c>
      <c r="M2292" s="109" t="s">
        <v>14802</v>
      </c>
      <c r="N2292" s="109" t="s">
        <v>32</v>
      </c>
      <c r="O2292" s="109" t="s">
        <v>14803</v>
      </c>
      <c r="P2292" s="109" t="s">
        <v>760</v>
      </c>
      <c r="Q2292" s="109" t="s">
        <v>14804</v>
      </c>
      <c r="R2292" s="109" t="s">
        <v>36</v>
      </c>
      <c r="S2292" s="122" t="s">
        <v>7722</v>
      </c>
      <c r="T2292" s="31"/>
      <c r="U2292" s="109" t="str">
        <f t="shared" si="36"/>
        <v>41490: Deputies were called after Chavez was reportedly acting suicidal, and a deputy fatally shot the 54-year-old after he pointed a hunting rifle at officers. http://www.abqjournal.com/242892/news/red-flags-missing-in-shooting-case.html</v>
      </c>
      <c r="V2292" s="109"/>
      <c r="W2292" s="109">
        <v>3321.1</v>
      </c>
      <c r="X2292" s="109"/>
      <c r="Y2292" s="109"/>
      <c r="Z2292" s="109"/>
      <c r="AA2292" s="109"/>
      <c r="AB2292" s="109"/>
      <c r="AC2292" s="113"/>
      <c r="AD2292" s="29"/>
      <c r="AE2292" s="29"/>
      <c r="AF2292" s="29"/>
      <c r="AG2292" s="65"/>
    </row>
    <row r="2293" spans="1:33" ht="12">
      <c r="A2293" s="30">
        <v>41996</v>
      </c>
      <c r="B2293" s="109" t="s">
        <v>14805</v>
      </c>
      <c r="C2293" s="121">
        <v>35</v>
      </c>
      <c r="D2293" s="109" t="s">
        <v>23</v>
      </c>
      <c r="E2293" s="109" t="s">
        <v>82</v>
      </c>
      <c r="F2293" s="109"/>
      <c r="G2293" s="42">
        <v>41491</v>
      </c>
      <c r="H2293" s="109" t="s">
        <v>14806</v>
      </c>
      <c r="I2293" s="109" t="s">
        <v>1025</v>
      </c>
      <c r="J2293" s="109" t="s">
        <v>195</v>
      </c>
      <c r="K2293" s="98" t="s">
        <v>14807</v>
      </c>
      <c r="L2293" s="109" t="s">
        <v>686</v>
      </c>
      <c r="M2293" s="109" t="s">
        <v>1451</v>
      </c>
      <c r="N2293" s="109" t="s">
        <v>32</v>
      </c>
      <c r="O2293" s="109" t="s">
        <v>14808</v>
      </c>
      <c r="P2293" s="109" t="s">
        <v>760</v>
      </c>
      <c r="Q2293" s="109" t="s">
        <v>14809</v>
      </c>
      <c r="R2293" s="109" t="s">
        <v>219</v>
      </c>
      <c r="S2293" s="122" t="s">
        <v>7722</v>
      </c>
      <c r="T2293" s="31"/>
      <c r="U2293" s="109" t="str">
        <f t="shared" si="36"/>
        <v>41491: Torres was fatally shot by officers responding to a domestic disturbance between Torres and his girlfriend. Torres was shot after approaching officers while holding a machete. http://www.abc15.com/dpp/news/region_phoenix_metro/central_phoenix/pd-man-fatally-shot-after-altercation-with-phoenix-officers</v>
      </c>
      <c r="V2293" s="109"/>
      <c r="W2293" s="109">
        <v>3322.1</v>
      </c>
      <c r="X2293" s="109"/>
      <c r="Y2293" s="109"/>
      <c r="Z2293" s="109"/>
      <c r="AA2293" s="109"/>
      <c r="AB2293" s="109"/>
      <c r="AC2293" s="113"/>
      <c r="AD2293" s="29"/>
      <c r="AE2293" s="29"/>
      <c r="AF2293" s="29"/>
      <c r="AG2293" s="65"/>
    </row>
    <row r="2294" spans="1:33" ht="12">
      <c r="A2294" s="30">
        <v>41996</v>
      </c>
      <c r="B2294" s="109" t="s">
        <v>4728</v>
      </c>
      <c r="C2294" s="121" t="s">
        <v>14810</v>
      </c>
      <c r="D2294" s="109" t="s">
        <v>23</v>
      </c>
      <c r="E2294" s="109" t="s">
        <v>82</v>
      </c>
      <c r="F2294" s="109"/>
      <c r="G2294" s="42">
        <v>41491</v>
      </c>
      <c r="H2294" s="109" t="s">
        <v>14811</v>
      </c>
      <c r="I2294" s="109" t="s">
        <v>347</v>
      </c>
      <c r="J2294" s="109" t="s">
        <v>213</v>
      </c>
      <c r="K2294" s="98" t="s">
        <v>8576</v>
      </c>
      <c r="L2294" s="109" t="s">
        <v>819</v>
      </c>
      <c r="M2294" s="109" t="s">
        <v>829</v>
      </c>
      <c r="N2294" s="109" t="s">
        <v>32</v>
      </c>
      <c r="O2294" s="109" t="s">
        <v>14812</v>
      </c>
      <c r="P2294" s="109" t="s">
        <v>760</v>
      </c>
      <c r="Q2294" s="109" t="s">
        <v>14813</v>
      </c>
      <c r="R2294" s="109" t="s">
        <v>80</v>
      </c>
      <c r="S2294" s="122" t="s">
        <v>7722</v>
      </c>
      <c r="T2294" s="31"/>
      <c r="U2294" s="109" t="str">
        <f t="shared" si="36"/>
        <v>41491: Officers were called to a gas station after a man was observed firing a gun into the air. After a short pursuit, an officer shot the man after he fired at a K-9 unit. http://abclocal.go.com/ktrk/story?section=news%2Flocal&amp;id=9196336</v>
      </c>
      <c r="V2294" s="109"/>
      <c r="W2294" s="109">
        <v>3323.1</v>
      </c>
      <c r="X2294" s="109"/>
      <c r="Y2294" s="109"/>
      <c r="Z2294" s="109"/>
      <c r="AA2294" s="109"/>
      <c r="AB2294" s="109"/>
      <c r="AC2294" s="113"/>
      <c r="AD2294" s="29"/>
      <c r="AE2294" s="29"/>
      <c r="AF2294" s="29"/>
      <c r="AG2294" s="65"/>
    </row>
    <row r="2295" spans="1:33" ht="12">
      <c r="A2295" s="30">
        <v>41996</v>
      </c>
      <c r="B2295" s="109" t="s">
        <v>14814</v>
      </c>
      <c r="C2295" s="121">
        <v>46</v>
      </c>
      <c r="D2295" s="109" t="s">
        <v>23</v>
      </c>
      <c r="E2295" s="109" t="s">
        <v>40</v>
      </c>
      <c r="F2295" s="109" t="s">
        <v>14815</v>
      </c>
      <c r="G2295" s="42">
        <v>41493</v>
      </c>
      <c r="H2295" s="109" t="s">
        <v>14816</v>
      </c>
      <c r="I2295" s="109" t="s">
        <v>13827</v>
      </c>
      <c r="J2295" s="109" t="s">
        <v>213</v>
      </c>
      <c r="K2295" s="98" t="s">
        <v>14817</v>
      </c>
      <c r="L2295" s="109" t="s">
        <v>14818</v>
      </c>
      <c r="M2295" s="109" t="s">
        <v>10112</v>
      </c>
      <c r="N2295" s="109" t="s">
        <v>32</v>
      </c>
      <c r="O2295" s="109" t="s">
        <v>14819</v>
      </c>
      <c r="P2295" s="109" t="s">
        <v>760</v>
      </c>
      <c r="Q2295" s="109" t="s">
        <v>14820</v>
      </c>
      <c r="R2295" s="109" t="s">
        <v>80</v>
      </c>
      <c r="S2295" s="122" t="s">
        <v>7722</v>
      </c>
      <c r="T2295" s="31"/>
      <c r="U2295" s="109" t="str">
        <f t="shared" si="36"/>
        <v>41493: Deputies on their way to serve a high-risk warrant to Koonce engaged in a shootout with the 46-year-old on a bridge over Lake Sam Rayburn. Koonce was fatally shot during the exchange. http://www.kltv.com/story/23067032/nacogdoches-co-Sherriff</v>
      </c>
      <c r="V2295" s="109"/>
      <c r="W2295" s="109">
        <v>3324.1</v>
      </c>
      <c r="X2295" s="109"/>
      <c r="Y2295" s="109"/>
      <c r="Z2295" s="109"/>
      <c r="AA2295" s="109"/>
      <c r="AB2295" s="109"/>
      <c r="AC2295" s="113"/>
      <c r="AD2295" s="29"/>
      <c r="AE2295" s="29"/>
      <c r="AF2295" s="29"/>
      <c r="AG2295" s="65"/>
    </row>
    <row r="2296" spans="1:33" ht="12">
      <c r="A2296" s="30">
        <v>41996</v>
      </c>
      <c r="B2296" s="109" t="s">
        <v>14821</v>
      </c>
      <c r="C2296" s="121">
        <v>22</v>
      </c>
      <c r="D2296" s="109" t="s">
        <v>23</v>
      </c>
      <c r="E2296" s="109" t="s">
        <v>24</v>
      </c>
      <c r="F2296" s="109" t="s">
        <v>14822</v>
      </c>
      <c r="G2296" s="42">
        <v>41494</v>
      </c>
      <c r="H2296" s="109" t="s">
        <v>14823</v>
      </c>
      <c r="I2296" s="109" t="s">
        <v>232</v>
      </c>
      <c r="J2296" s="109" t="s">
        <v>233</v>
      </c>
      <c r="K2296" s="98" t="s">
        <v>11045</v>
      </c>
      <c r="L2296" s="109" t="s">
        <v>235</v>
      </c>
      <c r="M2296" s="109" t="s">
        <v>5675</v>
      </c>
      <c r="N2296" s="109" t="s">
        <v>262</v>
      </c>
      <c r="O2296" s="109" t="s">
        <v>14824</v>
      </c>
      <c r="P2296" s="109" t="s">
        <v>760</v>
      </c>
      <c r="Q2296" s="109" t="s">
        <v>14825</v>
      </c>
      <c r="R2296" s="109" t="s">
        <v>80</v>
      </c>
      <c r="S2296" s="122" t="s">
        <v>7722</v>
      </c>
      <c r="T2296" s="31"/>
      <c r="U2296" s="109" t="str">
        <f t="shared" si="36"/>
        <v>41494: After selling drugs to officers as part of an undercover sting operation, Lilly died after being tasered and arrested by police. http://www.theindychannel.com/news/local-news/impd-suspect-dies-while-being-arrested</v>
      </c>
      <c r="V2296" s="109"/>
      <c r="W2296" s="109">
        <v>3325.1</v>
      </c>
      <c r="X2296" s="109"/>
      <c r="Y2296" s="109"/>
      <c r="Z2296" s="109"/>
      <c r="AA2296" s="109"/>
      <c r="AB2296" s="109"/>
      <c r="AC2296" s="113"/>
      <c r="AD2296" s="29"/>
      <c r="AE2296" s="29"/>
      <c r="AF2296" s="29"/>
      <c r="AG2296" s="65"/>
    </row>
    <row r="2297" spans="1:33" ht="12">
      <c r="A2297" s="30">
        <v>41996</v>
      </c>
      <c r="B2297" s="109" t="s">
        <v>14826</v>
      </c>
      <c r="C2297" s="121">
        <v>23</v>
      </c>
      <c r="D2297" s="109" t="s">
        <v>23</v>
      </c>
      <c r="E2297" s="109" t="s">
        <v>24</v>
      </c>
      <c r="F2297" s="109" t="s">
        <v>14827</v>
      </c>
      <c r="G2297" s="42">
        <v>41494</v>
      </c>
      <c r="H2297" s="109" t="s">
        <v>14828</v>
      </c>
      <c r="I2297" s="109" t="s">
        <v>7854</v>
      </c>
      <c r="J2297" s="109" t="s">
        <v>233</v>
      </c>
      <c r="K2297" s="98" t="s">
        <v>14829</v>
      </c>
      <c r="L2297" s="109" t="s">
        <v>4984</v>
      </c>
      <c r="M2297" s="109" t="s">
        <v>14830</v>
      </c>
      <c r="N2297" s="109" t="s">
        <v>32</v>
      </c>
      <c r="O2297" s="109" t="s">
        <v>14831</v>
      </c>
      <c r="P2297" s="109" t="s">
        <v>157</v>
      </c>
      <c r="Q2297" s="109" t="s">
        <v>14832</v>
      </c>
      <c r="R2297" s="109" t="s">
        <v>80</v>
      </c>
      <c r="S2297" s="122" t="s">
        <v>7722</v>
      </c>
      <c r="T2297" s="31"/>
      <c r="U2297" s="109" t="str">
        <f t="shared" si="36"/>
        <v>41494: Moss was shot by a correctional officer after the 23-year-old threw a cup of water at the officer's car. The officer was convicted of first degree murder. http://voices.suntimes.com/news/breaking-news/mom-suing-former-correctional-officer-over-fatal-road-rage-shooting/</v>
      </c>
      <c r="V2297" s="109"/>
      <c r="W2297" s="109">
        <v>3326.1</v>
      </c>
      <c r="X2297" s="109"/>
      <c r="Y2297" s="109"/>
      <c r="Z2297" s="109"/>
      <c r="AA2297" s="109"/>
      <c r="AB2297" s="109"/>
      <c r="AC2297" s="113"/>
      <c r="AD2297" s="29"/>
      <c r="AE2297" s="29"/>
      <c r="AF2297" s="29"/>
      <c r="AG2297" s="65"/>
    </row>
    <row r="2298" spans="1:33" ht="12">
      <c r="A2298" s="30">
        <v>41996</v>
      </c>
      <c r="B2298" s="109" t="s">
        <v>14833</v>
      </c>
      <c r="C2298" s="121">
        <v>21</v>
      </c>
      <c r="D2298" s="109" t="s">
        <v>23</v>
      </c>
      <c r="E2298" s="109" t="s">
        <v>40</v>
      </c>
      <c r="F2298" s="109" t="s">
        <v>14834</v>
      </c>
      <c r="G2298" s="42">
        <v>41495</v>
      </c>
      <c r="H2298" s="109" t="s">
        <v>14835</v>
      </c>
      <c r="I2298" s="109" t="s">
        <v>232</v>
      </c>
      <c r="J2298" s="109" t="s">
        <v>233</v>
      </c>
      <c r="K2298" s="98" t="s">
        <v>14836</v>
      </c>
      <c r="L2298" s="109" t="s">
        <v>235</v>
      </c>
      <c r="M2298" s="109" t="s">
        <v>5675</v>
      </c>
      <c r="N2298" s="109" t="s">
        <v>32</v>
      </c>
      <c r="O2298" s="109" t="s">
        <v>14837</v>
      </c>
      <c r="P2298" s="109" t="s">
        <v>760</v>
      </c>
      <c r="Q2298" s="109" t="s">
        <v>14838</v>
      </c>
      <c r="R2298" s="109" t="s">
        <v>80</v>
      </c>
      <c r="S2298" s="122" t="s">
        <v>7722</v>
      </c>
      <c r="T2298" s="31"/>
      <c r="U2298" s="109" t="str">
        <f t="shared" si="36"/>
        <v>41495: Walls was fatally shot by police after a failed carjacking attempt, leading police to track down and shoot the 21-year-old after he pointed a weapon at officers. http://fox59.com/2013/08/09/ex-girlfriend-speaks-out-about-carjacking-suspect-killed-by-police-friday/</v>
      </c>
      <c r="V2298" s="109"/>
      <c r="W2298" s="109">
        <v>3327.1</v>
      </c>
      <c r="X2298" s="109"/>
      <c r="Y2298" s="109"/>
      <c r="Z2298" s="109"/>
      <c r="AA2298" s="109"/>
      <c r="AB2298" s="109"/>
      <c r="AC2298" s="113"/>
      <c r="AD2298" s="29"/>
      <c r="AE2298" s="29"/>
      <c r="AF2298" s="29"/>
      <c r="AG2298" s="65"/>
    </row>
    <row r="2299" spans="1:33" ht="12">
      <c r="A2299" s="30">
        <v>41996</v>
      </c>
      <c r="B2299" s="109" t="s">
        <v>14839</v>
      </c>
      <c r="C2299" s="121">
        <v>31</v>
      </c>
      <c r="D2299" s="109" t="s">
        <v>23</v>
      </c>
      <c r="E2299" s="109" t="s">
        <v>40</v>
      </c>
      <c r="F2299" s="109" t="s">
        <v>14840</v>
      </c>
      <c r="G2299" s="42">
        <v>41495</v>
      </c>
      <c r="H2299" s="109" t="s">
        <v>14841</v>
      </c>
      <c r="I2299" s="109" t="s">
        <v>14842</v>
      </c>
      <c r="J2299" s="109" t="s">
        <v>1084</v>
      </c>
      <c r="K2299" s="98" t="s">
        <v>14843</v>
      </c>
      <c r="L2299" s="109" t="s">
        <v>14844</v>
      </c>
      <c r="M2299" s="109" t="s">
        <v>14845</v>
      </c>
      <c r="N2299" s="109" t="s">
        <v>32</v>
      </c>
      <c r="O2299" s="109" t="s">
        <v>14846</v>
      </c>
      <c r="P2299" s="109" t="s">
        <v>760</v>
      </c>
      <c r="Q2299" s="109" t="s">
        <v>14847</v>
      </c>
      <c r="R2299" s="109" t="s">
        <v>80</v>
      </c>
      <c r="S2299" s="122" t="s">
        <v>7722</v>
      </c>
      <c r="T2299" s="31"/>
      <c r="U2299" s="109" t="str">
        <f t="shared" si="36"/>
        <v>41495: Wallace was shot after attempting to attack deputies, serving an arrest warrant for the 31-year-old, with a knife inside his home. http://hamptonroads.com/2013/08/man-killed-deputyinvolved-isle-wight-shooting</v>
      </c>
      <c r="V2299" s="109"/>
      <c r="W2299" s="109">
        <v>3328.1</v>
      </c>
      <c r="X2299" s="109"/>
      <c r="Y2299" s="109"/>
      <c r="Z2299" s="109"/>
      <c r="AA2299" s="109"/>
      <c r="AB2299" s="109"/>
      <c r="AC2299" s="113"/>
      <c r="AD2299" s="29"/>
      <c r="AE2299" s="29"/>
      <c r="AF2299" s="29"/>
      <c r="AG2299" s="65"/>
    </row>
    <row r="2300" spans="1:33" ht="12">
      <c r="A2300" s="30">
        <v>41996</v>
      </c>
      <c r="B2300" s="109" t="s">
        <v>14848</v>
      </c>
      <c r="C2300" s="121">
        <v>31</v>
      </c>
      <c r="D2300" s="109" t="s">
        <v>23</v>
      </c>
      <c r="E2300" s="109" t="s">
        <v>40</v>
      </c>
      <c r="F2300" s="109" t="s">
        <v>14849</v>
      </c>
      <c r="G2300" s="42">
        <v>41496</v>
      </c>
      <c r="H2300" s="109" t="s">
        <v>14850</v>
      </c>
      <c r="I2300" s="109" t="s">
        <v>8836</v>
      </c>
      <c r="J2300" s="109" t="s">
        <v>44</v>
      </c>
      <c r="K2300" s="98" t="s">
        <v>14851</v>
      </c>
      <c r="L2300" s="109" t="s">
        <v>10005</v>
      </c>
      <c r="M2300" s="109" t="s">
        <v>14852</v>
      </c>
      <c r="N2300" s="109" t="s">
        <v>32</v>
      </c>
      <c r="O2300" s="109" t="s">
        <v>14853</v>
      </c>
      <c r="P2300" s="109" t="s">
        <v>58</v>
      </c>
      <c r="Q2300" s="109" t="s">
        <v>14854</v>
      </c>
      <c r="R2300" s="109" t="s">
        <v>80</v>
      </c>
      <c r="S2300" s="122" t="s">
        <v>7722</v>
      </c>
      <c r="T2300" s="31"/>
      <c r="U2300" s="109" t="str">
        <f t="shared" si="36"/>
        <v>41496: Deputies responding to a disturbance call found Campbell outside his residence, holding a rifle. Deputies fatally shot Campbell after he raised the rifle at the deputies, and were later cleared of any wrongdoing by a grand jury. http://www.timesdaily.com/news/local/article_871e7e88-69ff-11e3-8f2b-001a4bcf6878.html</v>
      </c>
      <c r="V2300" s="109"/>
      <c r="W2300" s="109">
        <v>3329.1</v>
      </c>
      <c r="X2300" s="109"/>
      <c r="Y2300" s="109"/>
      <c r="Z2300" s="109"/>
      <c r="AA2300" s="109"/>
      <c r="AB2300" s="109"/>
      <c r="AC2300" s="113"/>
      <c r="AD2300" s="29"/>
      <c r="AE2300" s="29"/>
      <c r="AF2300" s="29"/>
      <c r="AG2300" s="65"/>
    </row>
    <row r="2301" spans="1:33" ht="12">
      <c r="A2301" s="30">
        <v>41996</v>
      </c>
      <c r="B2301" s="109" t="s">
        <v>14855</v>
      </c>
      <c r="C2301" s="121">
        <v>62</v>
      </c>
      <c r="D2301" s="109" t="s">
        <v>23</v>
      </c>
      <c r="E2301" s="109" t="s">
        <v>40</v>
      </c>
      <c r="F2301" s="109" t="s">
        <v>14856</v>
      </c>
      <c r="G2301" s="42">
        <v>41495</v>
      </c>
      <c r="H2301" s="109" t="s">
        <v>14857</v>
      </c>
      <c r="I2301" s="109" t="s">
        <v>10403</v>
      </c>
      <c r="J2301" s="109" t="s">
        <v>28</v>
      </c>
      <c r="K2301" s="98" t="s">
        <v>14858</v>
      </c>
      <c r="L2301" s="109" t="s">
        <v>10405</v>
      </c>
      <c r="M2301" s="109" t="s">
        <v>10406</v>
      </c>
      <c r="N2301" s="109" t="s">
        <v>32</v>
      </c>
      <c r="O2301" s="109" t="s">
        <v>14859</v>
      </c>
      <c r="P2301" s="109" t="s">
        <v>58</v>
      </c>
      <c r="Q2301" s="109" t="s">
        <v>14860</v>
      </c>
      <c r="R2301" s="109" t="s">
        <v>80</v>
      </c>
      <c r="S2301" s="122" t="s">
        <v>7722</v>
      </c>
      <c r="T2301" s="31"/>
      <c r="U2301" s="109" t="str">
        <f t="shared" si="36"/>
        <v>41495: A deputy responding to a domestic disturbance call was shot at by Kaminski, who then engaged in a short standoff with police before deputies fatally shot the armed 62-year-old. http://www.tampabay.com/news/publicsafety/crime/deputy-cleared-in-august-shooting-of-moon-lake-man/2147434</v>
      </c>
      <c r="V2301" s="109"/>
      <c r="W2301" s="109">
        <v>3330.1</v>
      </c>
      <c r="X2301" s="109"/>
      <c r="Y2301" s="109"/>
      <c r="Z2301" s="109"/>
      <c r="AA2301" s="109"/>
      <c r="AB2301" s="109"/>
      <c r="AC2301" s="113"/>
      <c r="AD2301" s="29"/>
      <c r="AE2301" s="29"/>
      <c r="AF2301" s="29"/>
      <c r="AG2301" s="65"/>
    </row>
    <row r="2302" spans="1:33" ht="12">
      <c r="A2302" s="30">
        <v>41996</v>
      </c>
      <c r="B2302" s="109" t="s">
        <v>14861</v>
      </c>
      <c r="C2302" s="121">
        <v>44</v>
      </c>
      <c r="D2302" s="109" t="s">
        <v>23</v>
      </c>
      <c r="E2302" s="109" t="s">
        <v>24</v>
      </c>
      <c r="F2302" s="109" t="s">
        <v>14862</v>
      </c>
      <c r="G2302" s="42">
        <v>41497</v>
      </c>
      <c r="H2302" s="109" t="s">
        <v>14863</v>
      </c>
      <c r="I2302" s="109" t="s">
        <v>14864</v>
      </c>
      <c r="J2302" s="109" t="s">
        <v>328</v>
      </c>
      <c r="K2302" s="98" t="s">
        <v>14865</v>
      </c>
      <c r="L2302" s="109" t="s">
        <v>14866</v>
      </c>
      <c r="M2302" s="109" t="s">
        <v>14867</v>
      </c>
      <c r="N2302" s="109" t="s">
        <v>32</v>
      </c>
      <c r="O2302" s="109" t="s">
        <v>14868</v>
      </c>
      <c r="P2302" s="109" t="s">
        <v>58</v>
      </c>
      <c r="Q2302" s="109" t="s">
        <v>14869</v>
      </c>
      <c r="R2302" s="109" t="s">
        <v>80</v>
      </c>
      <c r="S2302" s="122" t="s">
        <v>7722</v>
      </c>
      <c r="T2302" s="31"/>
      <c r="U2302" s="109" t="str">
        <f t="shared" si="36"/>
        <v>41497: Before the shooting, Donahue attempted to take his estranged wife and daughter hostage as deputies arrived on scene. Donahue was fatally shot by deputies outside the residence, who were later ruled justified in shooting the 44-year-old. http://www.wifr.com/home/headlines/219283911.html</v>
      </c>
      <c r="V2302" s="109"/>
      <c r="W2302" s="109">
        <v>3331.1</v>
      </c>
      <c r="X2302" s="109"/>
      <c r="Y2302" s="109"/>
      <c r="Z2302" s="109"/>
      <c r="AA2302" s="109"/>
      <c r="AB2302" s="109"/>
      <c r="AC2302" s="113"/>
      <c r="AD2302" s="29"/>
      <c r="AE2302" s="29"/>
      <c r="AF2302" s="29"/>
      <c r="AG2302" s="65"/>
    </row>
    <row r="2303" spans="1:33" ht="12">
      <c r="A2303" s="30">
        <v>41996</v>
      </c>
      <c r="B2303" s="109" t="s">
        <v>14870</v>
      </c>
      <c r="C2303" s="121">
        <v>44</v>
      </c>
      <c r="D2303" s="109" t="s">
        <v>91</v>
      </c>
      <c r="E2303" s="109" t="s">
        <v>82</v>
      </c>
      <c r="F2303" s="109"/>
      <c r="G2303" s="42">
        <v>41498</v>
      </c>
      <c r="H2303" s="109" t="s">
        <v>14871</v>
      </c>
      <c r="I2303" s="109" t="s">
        <v>538</v>
      </c>
      <c r="J2303" s="109" t="s">
        <v>28</v>
      </c>
      <c r="K2303" s="98" t="s">
        <v>14872</v>
      </c>
      <c r="L2303" s="109" t="s">
        <v>4778</v>
      </c>
      <c r="M2303" s="109" t="s">
        <v>10681</v>
      </c>
      <c r="N2303" s="109" t="s">
        <v>32</v>
      </c>
      <c r="O2303" s="109" t="s">
        <v>14873</v>
      </c>
      <c r="P2303" s="109" t="s">
        <v>760</v>
      </c>
      <c r="Q2303" s="109" t="s">
        <v>14874</v>
      </c>
      <c r="R2303" s="109" t="s">
        <v>36</v>
      </c>
      <c r="S2303" s="122" t="s">
        <v>7722</v>
      </c>
      <c r="T2303" s="31"/>
      <c r="U2303" s="109" t="str">
        <f t="shared" si="36"/>
        <v>41498: Taylor called police and informed deputies that she planned to shoot up her neighborhood. Arriving deputies shot Taylor after she pointed a handgun at the officers. http://www.sun-sentinel.com/fl-deputy-involved-cooper-city-20130812,0,7874798.story</v>
      </c>
      <c r="V2303" s="109"/>
      <c r="W2303" s="109">
        <v>3332.1</v>
      </c>
      <c r="X2303" s="109"/>
      <c r="Y2303" s="109"/>
      <c r="Z2303" s="109"/>
      <c r="AA2303" s="109"/>
      <c r="AB2303" s="109"/>
      <c r="AC2303" s="113"/>
      <c r="AD2303" s="29"/>
      <c r="AE2303" s="29"/>
      <c r="AF2303" s="29"/>
      <c r="AG2303" s="65"/>
    </row>
    <row r="2304" spans="1:33" ht="12">
      <c r="A2304" s="30">
        <v>41996</v>
      </c>
      <c r="B2304" s="109" t="s">
        <v>14875</v>
      </c>
      <c r="C2304" s="121">
        <v>31</v>
      </c>
      <c r="D2304" s="109" t="s">
        <v>23</v>
      </c>
      <c r="E2304" s="109" t="s">
        <v>24</v>
      </c>
      <c r="F2304" s="109" t="s">
        <v>14876</v>
      </c>
      <c r="G2304" s="42">
        <v>41498</v>
      </c>
      <c r="H2304" s="109" t="s">
        <v>14877</v>
      </c>
      <c r="I2304" s="109" t="s">
        <v>123</v>
      </c>
      <c r="J2304" s="109" t="s">
        <v>124</v>
      </c>
      <c r="K2304" s="98" t="s">
        <v>13904</v>
      </c>
      <c r="L2304" s="109" t="s">
        <v>126</v>
      </c>
      <c r="M2304" s="109" t="s">
        <v>127</v>
      </c>
      <c r="N2304" s="109" t="s">
        <v>32</v>
      </c>
      <c r="O2304" s="109" t="s">
        <v>14878</v>
      </c>
      <c r="P2304" s="109" t="s">
        <v>760</v>
      </c>
      <c r="Q2304" s="109" t="s">
        <v>14879</v>
      </c>
      <c r="R2304" s="109" t="s">
        <v>36</v>
      </c>
      <c r="S2304" s="122" t="s">
        <v>7722</v>
      </c>
      <c r="T2304" s="31"/>
      <c r="U2304" s="109" t="str">
        <f t="shared" si="36"/>
        <v>41498: Duckworth shot a bus driver several times before boarding a second bus in downtown seattle, where officers fatally shot the 31-year-old. http://blogs.seattletimes.com/today/2013/08/metro-bus-driver-shot-in-downtown-seattle/</v>
      </c>
      <c r="V2304" s="109"/>
      <c r="W2304" s="109">
        <v>3333.1</v>
      </c>
      <c r="X2304" s="109"/>
      <c r="Y2304" s="109"/>
      <c r="Z2304" s="109"/>
      <c r="AA2304" s="109"/>
      <c r="AB2304" s="109"/>
      <c r="AC2304" s="113"/>
      <c r="AD2304" s="29"/>
      <c r="AE2304" s="29"/>
      <c r="AF2304" s="29"/>
      <c r="AG2304" s="65"/>
    </row>
    <row r="2305" spans="1:33" ht="12">
      <c r="A2305" s="30">
        <v>41996</v>
      </c>
      <c r="B2305" s="109" t="s">
        <v>14880</v>
      </c>
      <c r="C2305" s="121">
        <v>46</v>
      </c>
      <c r="D2305" s="109" t="s">
        <v>23</v>
      </c>
      <c r="E2305" s="109" t="s">
        <v>40</v>
      </c>
      <c r="F2305" s="109" t="s">
        <v>14881</v>
      </c>
      <c r="G2305" s="42">
        <v>41498</v>
      </c>
      <c r="H2305" s="109" t="s">
        <v>14882</v>
      </c>
      <c r="I2305" s="109" t="s">
        <v>14883</v>
      </c>
      <c r="J2305" s="109" t="s">
        <v>143</v>
      </c>
      <c r="K2305" s="98" t="s">
        <v>14884</v>
      </c>
      <c r="L2305" s="109" t="s">
        <v>5694</v>
      </c>
      <c r="M2305" s="109" t="s">
        <v>14885</v>
      </c>
      <c r="N2305" s="109" t="s">
        <v>32</v>
      </c>
      <c r="O2305" s="109" t="s">
        <v>14886</v>
      </c>
      <c r="P2305" s="109" t="s">
        <v>58</v>
      </c>
      <c r="Q2305" s="109" t="s">
        <v>14887</v>
      </c>
      <c r="R2305" s="109" t="s">
        <v>36</v>
      </c>
      <c r="S2305" s="122" t="s">
        <v>7722</v>
      </c>
      <c r="T2305" s="31"/>
      <c r="U2305" s="109" t="str">
        <f t="shared" si="36"/>
        <v>41498: Brill was fatally shot by police after pointing a gun, later revealed to be a pellet rifle, at officers responding following reports of Brill acting suicidal. A local district attorney cleared the officers of any charges. http://www.pennlive.com/midstate/index.ssf/2013/09/fatal_shooting_of_man_by_manhe.html</v>
      </c>
      <c r="V2305" s="109"/>
      <c r="W2305" s="109">
        <v>3334.1</v>
      </c>
      <c r="X2305" s="109"/>
      <c r="Y2305" s="109"/>
      <c r="Z2305" s="109"/>
      <c r="AA2305" s="109"/>
      <c r="AB2305" s="109"/>
      <c r="AC2305" s="113"/>
      <c r="AD2305" s="29"/>
      <c r="AE2305" s="29"/>
      <c r="AF2305" s="29"/>
      <c r="AG2305" s="65"/>
    </row>
    <row r="2306" spans="1:33" ht="12">
      <c r="A2306" s="30">
        <v>41996</v>
      </c>
      <c r="B2306" s="109" t="s">
        <v>14888</v>
      </c>
      <c r="C2306" s="121">
        <v>59</v>
      </c>
      <c r="D2306" s="109" t="s">
        <v>23</v>
      </c>
      <c r="E2306" s="109" t="s">
        <v>40</v>
      </c>
      <c r="F2306" s="109" t="s">
        <v>14889</v>
      </c>
      <c r="G2306" s="42">
        <v>41499</v>
      </c>
      <c r="H2306" s="109" t="s">
        <v>14890</v>
      </c>
      <c r="I2306" s="109" t="s">
        <v>1712</v>
      </c>
      <c r="J2306" s="109" t="s">
        <v>1304</v>
      </c>
      <c r="K2306" s="98" t="s">
        <v>14891</v>
      </c>
      <c r="L2306" s="109" t="s">
        <v>1714</v>
      </c>
      <c r="M2306" s="109" t="s">
        <v>11991</v>
      </c>
      <c r="N2306" s="109" t="s">
        <v>262</v>
      </c>
      <c r="O2306" s="109" t="s">
        <v>14892</v>
      </c>
      <c r="P2306" s="109" t="s">
        <v>760</v>
      </c>
      <c r="Q2306" s="109" t="s">
        <v>14893</v>
      </c>
      <c r="R2306" s="109" t="s">
        <v>100</v>
      </c>
      <c r="S2306" s="122" t="s">
        <v>7722</v>
      </c>
      <c r="T2306" s="31"/>
      <c r="U2306" s="109" t="str">
        <f t="shared" si="36"/>
        <v>41499: Roell, who suffered from bipolar depression and schizophrenia, was fatally tasered by police after first breaking a neighbor's windows and then attacking responding officers. http://www.wlwt.com/news/local-news/hamilton-county/man-dies-after-being-shocked-by-deputys-taser/21442790</v>
      </c>
      <c r="V2306" s="109"/>
      <c r="W2306" s="109">
        <v>3335.1</v>
      </c>
      <c r="X2306" s="109"/>
      <c r="Y2306" s="109"/>
      <c r="Z2306" s="109"/>
      <c r="AA2306" s="109"/>
      <c r="AB2306" s="109"/>
      <c r="AC2306" s="113"/>
      <c r="AD2306" s="29"/>
      <c r="AE2306" s="29"/>
      <c r="AF2306" s="29"/>
      <c r="AG2306" s="65"/>
    </row>
    <row r="2307" spans="1:33" ht="12">
      <c r="A2307" s="30">
        <v>41996</v>
      </c>
      <c r="B2307" s="109" t="s">
        <v>14894</v>
      </c>
      <c r="C2307" s="121">
        <v>63</v>
      </c>
      <c r="D2307" s="109" t="s">
        <v>23</v>
      </c>
      <c r="E2307" s="109" t="s">
        <v>82</v>
      </c>
      <c r="F2307" s="109"/>
      <c r="G2307" s="42">
        <v>41499</v>
      </c>
      <c r="H2307" s="109" t="s">
        <v>14895</v>
      </c>
      <c r="I2307" s="109" t="s">
        <v>1693</v>
      </c>
      <c r="J2307" s="109" t="s">
        <v>1694</v>
      </c>
      <c r="K2307" s="98" t="s">
        <v>5169</v>
      </c>
      <c r="L2307" s="109" t="s">
        <v>1693</v>
      </c>
      <c r="M2307" s="109" t="s">
        <v>1696</v>
      </c>
      <c r="N2307" s="109" t="s">
        <v>32</v>
      </c>
      <c r="O2307" s="109" t="s">
        <v>14896</v>
      </c>
      <c r="P2307" s="109" t="s">
        <v>760</v>
      </c>
      <c r="Q2307" s="109" t="s">
        <v>14897</v>
      </c>
      <c r="R2307" s="109" t="s">
        <v>80</v>
      </c>
      <c r="S2307" s="122" t="s">
        <v>7722</v>
      </c>
      <c r="T2307" s="31"/>
      <c r="U2307" s="109" t="str">
        <f t="shared" si="36"/>
        <v>41499: After threatening passengers with a knife, Snyder was fatally shot by police after he lunged at an officer. http://www.thedenverchannel.com/news/local-news/one-person-critical-after-officer-involved-shooting-near-29th-and-downing-in-denver</v>
      </c>
      <c r="V2307" s="109"/>
      <c r="W2307" s="109">
        <v>3336.1</v>
      </c>
      <c r="X2307" s="109"/>
      <c r="Y2307" s="109"/>
      <c r="Z2307" s="109"/>
      <c r="AA2307" s="109"/>
      <c r="AB2307" s="109"/>
      <c r="AC2307" s="113"/>
      <c r="AD2307" s="29"/>
      <c r="AE2307" s="29"/>
      <c r="AF2307" s="29"/>
      <c r="AG2307" s="65"/>
    </row>
    <row r="2308" spans="1:33" ht="12">
      <c r="A2308" s="30">
        <v>41996</v>
      </c>
      <c r="B2308" s="109" t="s">
        <v>14898</v>
      </c>
      <c r="C2308" s="121">
        <v>33</v>
      </c>
      <c r="D2308" s="109" t="s">
        <v>23</v>
      </c>
      <c r="E2308" s="109" t="s">
        <v>82</v>
      </c>
      <c r="F2308" s="109"/>
      <c r="G2308" s="42">
        <v>41499</v>
      </c>
      <c r="H2308" s="109" t="s">
        <v>14899</v>
      </c>
      <c r="I2308" s="109" t="s">
        <v>14900</v>
      </c>
      <c r="J2308" s="109" t="s">
        <v>166</v>
      </c>
      <c r="K2308" s="98" t="s">
        <v>14901</v>
      </c>
      <c r="L2308" s="109" t="s">
        <v>14902</v>
      </c>
      <c r="M2308" s="109" t="s">
        <v>14903</v>
      </c>
      <c r="N2308" s="109" t="s">
        <v>262</v>
      </c>
      <c r="O2308" s="109" t="s">
        <v>14904</v>
      </c>
      <c r="P2308" s="109" t="s">
        <v>760</v>
      </c>
      <c r="Q2308" s="109" t="s">
        <v>14905</v>
      </c>
      <c r="R2308" s="109" t="s">
        <v>80</v>
      </c>
      <c r="S2308" s="122" t="s">
        <v>7722</v>
      </c>
      <c r="T2308" s="31"/>
      <c r="U2308" s="109" t="str">
        <f t="shared" si="36"/>
        <v>41499: Police responding to a domestic disturbance began pursuing Gaultney on foot after learning that the 33-year-old stabbed his wife. An officer fired a stun gun at Gaultney, who died shortly thereafter. http://blog.gulflive.com/mississippi-press-news/2013/10/gloster_police_offer_reinstate.html</v>
      </c>
      <c r="V2308" s="109"/>
      <c r="W2308" s="109">
        <v>3337.1</v>
      </c>
      <c r="X2308" s="109"/>
      <c r="Y2308" s="109"/>
      <c r="Z2308" s="109"/>
      <c r="AA2308" s="109"/>
      <c r="AB2308" s="109"/>
      <c r="AC2308" s="113"/>
      <c r="AD2308" s="29"/>
      <c r="AE2308" s="29"/>
      <c r="AF2308" s="29"/>
      <c r="AG2308" s="65"/>
    </row>
    <row r="2309" spans="1:33" ht="12">
      <c r="A2309" s="30">
        <v>41996</v>
      </c>
      <c r="B2309" s="109" t="s">
        <v>14906</v>
      </c>
      <c r="C2309" s="121">
        <v>18</v>
      </c>
      <c r="D2309" s="109" t="s">
        <v>23</v>
      </c>
      <c r="E2309" s="109" t="s">
        <v>40</v>
      </c>
      <c r="F2309" s="109" t="s">
        <v>14907</v>
      </c>
      <c r="G2309" s="42">
        <v>41500</v>
      </c>
      <c r="H2309" s="109" t="s">
        <v>14908</v>
      </c>
      <c r="I2309" s="109" t="s">
        <v>14909</v>
      </c>
      <c r="J2309" s="109" t="s">
        <v>213</v>
      </c>
      <c r="K2309" s="98" t="s">
        <v>14910</v>
      </c>
      <c r="L2309" s="109" t="s">
        <v>671</v>
      </c>
      <c r="M2309" s="109" t="s">
        <v>14911</v>
      </c>
      <c r="N2309" s="109" t="s">
        <v>1818</v>
      </c>
      <c r="O2309" s="109" t="s">
        <v>14912</v>
      </c>
      <c r="P2309" s="109" t="s">
        <v>760</v>
      </c>
      <c r="Q2309" s="109" t="s">
        <v>14913</v>
      </c>
      <c r="R2309" s="109" t="s">
        <v>219</v>
      </c>
      <c r="S2309" s="122" t="s">
        <v>7722</v>
      </c>
      <c r="T2309" s="31"/>
      <c r="U2309" s="109" t="str">
        <f t="shared" si="36"/>
        <v>41500: Dyer was arrested after ingesting LSD and behaving erratically near a middle school. Police said that Dyer was combative throughout the arrest, and was placed in a restraining chair at the local jail, where he suffered a medical emergency and later died. http://crimeblog.dallasnews.com/2013/08/man-18-is-brain-dead-after-banging-head-against-mesquite-school-door-scuffling-with-officers-who-arrested-him-tuesday.html/</v>
      </c>
      <c r="V2309" s="109"/>
      <c r="W2309" s="109">
        <v>3338.1</v>
      </c>
      <c r="X2309" s="109"/>
      <c r="Y2309" s="109"/>
      <c r="Z2309" s="109"/>
      <c r="AA2309" s="109"/>
      <c r="AB2309" s="109"/>
      <c r="AC2309" s="113"/>
      <c r="AD2309" s="29"/>
      <c r="AE2309" s="29"/>
      <c r="AF2309" s="29"/>
      <c r="AG2309" s="65"/>
    </row>
    <row r="2310" spans="1:33" ht="12">
      <c r="A2310" s="30">
        <v>41996</v>
      </c>
      <c r="B2310" s="109" t="s">
        <v>14914</v>
      </c>
      <c r="C2310" s="121">
        <v>20</v>
      </c>
      <c r="D2310" s="109" t="s">
        <v>23</v>
      </c>
      <c r="E2310" s="109" t="s">
        <v>82</v>
      </c>
      <c r="F2310" s="109"/>
      <c r="G2310" s="42">
        <v>41500</v>
      </c>
      <c r="H2310" s="109" t="s">
        <v>14915</v>
      </c>
      <c r="I2310" s="109" t="s">
        <v>14916</v>
      </c>
      <c r="J2310" s="109" t="s">
        <v>1757</v>
      </c>
      <c r="K2310" s="98" t="s">
        <v>14917</v>
      </c>
      <c r="L2310" s="109" t="s">
        <v>1490</v>
      </c>
      <c r="M2310" s="109" t="s">
        <v>14918</v>
      </c>
      <c r="N2310" s="109" t="s">
        <v>32</v>
      </c>
      <c r="O2310" s="109" t="s">
        <v>14919</v>
      </c>
      <c r="P2310" s="109" t="s">
        <v>760</v>
      </c>
      <c r="Q2310" s="109" t="s">
        <v>14920</v>
      </c>
      <c r="R2310" s="109" t="s">
        <v>80</v>
      </c>
      <c r="S2310" s="122" t="s">
        <v>7722</v>
      </c>
      <c r="T2310" s="31"/>
      <c r="U2310" s="109" t="str">
        <f t="shared" si="36"/>
        <v>41500: Ward robbed a gas station clerk but was stopped mid-robbery by arriving police officers. An officer fatally shot Ward after the 20-year old approached officers while holding a knife. http://www.wkyt.com/wymt/home/headlines/One-dead-following-shooting-involving-police-officer-in-Bell-County-218813591.html</v>
      </c>
      <c r="V2310" s="109"/>
      <c r="W2310" s="109">
        <v>3339.1</v>
      </c>
      <c r="X2310" s="109"/>
      <c r="Y2310" s="109"/>
      <c r="Z2310" s="109"/>
      <c r="AA2310" s="109"/>
      <c r="AB2310" s="109"/>
      <c r="AC2310" s="113"/>
      <c r="AD2310" s="29"/>
      <c r="AE2310" s="29"/>
      <c r="AF2310" s="29"/>
      <c r="AG2310" s="65"/>
    </row>
    <row r="2311" spans="1:33" ht="12">
      <c r="A2311" s="30">
        <v>41996</v>
      </c>
      <c r="B2311" s="109" t="s">
        <v>14921</v>
      </c>
      <c r="C2311" s="121">
        <v>23</v>
      </c>
      <c r="D2311" s="109" t="s">
        <v>23</v>
      </c>
      <c r="E2311" s="109" t="s">
        <v>24</v>
      </c>
      <c r="F2311" s="109" t="s">
        <v>14922</v>
      </c>
      <c r="G2311" s="42">
        <v>41501</v>
      </c>
      <c r="H2311" s="109" t="s">
        <v>14923</v>
      </c>
      <c r="I2311" s="109" t="s">
        <v>10629</v>
      </c>
      <c r="J2311" s="109" t="s">
        <v>1791</v>
      </c>
      <c r="K2311" s="98" t="s">
        <v>14924</v>
      </c>
      <c r="L2311" s="109" t="s">
        <v>6243</v>
      </c>
      <c r="M2311" s="109" t="s">
        <v>10631</v>
      </c>
      <c r="N2311" s="109" t="s">
        <v>32</v>
      </c>
      <c r="O2311" s="109" t="s">
        <v>14925</v>
      </c>
      <c r="P2311" s="109" t="s">
        <v>58</v>
      </c>
      <c r="Q2311" s="109" t="s">
        <v>14926</v>
      </c>
      <c r="R2311" s="109" t="s">
        <v>36</v>
      </c>
      <c r="S2311" s="122" t="s">
        <v>7722</v>
      </c>
      <c r="T2311" s="31"/>
      <c r="U2311" s="109" t="str">
        <f t="shared" si="36"/>
        <v>41501: Two detectives responding to a domestic disturbance call were ambushed and shot at by McNeil, wounding the two officers. McNeil was shot and killed during the exchange. http://abclocal.go.com/wpvi/story?section=news%2Flocal&amp;id=9207104</v>
      </c>
      <c r="V2311" s="109"/>
      <c r="W2311" s="109">
        <v>3340.1</v>
      </c>
      <c r="X2311" s="109"/>
      <c r="Y2311" s="109"/>
      <c r="Z2311" s="109"/>
      <c r="AA2311" s="109"/>
      <c r="AB2311" s="109"/>
      <c r="AC2311" s="113"/>
      <c r="AD2311" s="29"/>
      <c r="AE2311" s="29"/>
      <c r="AF2311" s="29"/>
      <c r="AG2311" s="65"/>
    </row>
    <row r="2312" spans="1:33" ht="12">
      <c r="A2312" s="30">
        <v>41996</v>
      </c>
      <c r="B2312" s="109" t="s">
        <v>14927</v>
      </c>
      <c r="C2312" s="121">
        <v>43</v>
      </c>
      <c r="D2312" s="109" t="s">
        <v>23</v>
      </c>
      <c r="E2312" s="109" t="s">
        <v>82</v>
      </c>
      <c r="F2312" s="109"/>
      <c r="G2312" s="42">
        <v>41501</v>
      </c>
      <c r="H2312" s="109" t="s">
        <v>14928</v>
      </c>
      <c r="I2312" s="109" t="s">
        <v>14929</v>
      </c>
      <c r="J2312" s="109" t="s">
        <v>85</v>
      </c>
      <c r="K2312" s="98" t="s">
        <v>14930</v>
      </c>
      <c r="L2312" s="109" t="s">
        <v>539</v>
      </c>
      <c r="M2312" s="109" t="s">
        <v>14931</v>
      </c>
      <c r="N2312" s="109" t="s">
        <v>32</v>
      </c>
      <c r="O2312" s="109" t="s">
        <v>14932</v>
      </c>
      <c r="P2312" s="109" t="s">
        <v>760</v>
      </c>
      <c r="Q2312" s="109" t="s">
        <v>14933</v>
      </c>
      <c r="R2312" s="109" t="s">
        <v>36</v>
      </c>
      <c r="S2312" s="122" t="s">
        <v>7722</v>
      </c>
      <c r="T2312" s="31"/>
      <c r="U2312" s="109" t="str">
        <f t="shared" si="36"/>
        <v>41501: Police were called to Allison's residence after a neighbor reported the 43-year-old attacking his mother. Allison was fatally shot after officers entered the home and found him holding a knife. http://www.easyreadernews.com/73762/redondo-beach-police-officer-fatally-shoots-confrontational-man/</v>
      </c>
      <c r="V2312" s="109"/>
      <c r="W2312" s="109">
        <v>3341.1</v>
      </c>
      <c r="X2312" s="109"/>
      <c r="Y2312" s="109"/>
      <c r="Z2312" s="109"/>
      <c r="AA2312" s="109"/>
      <c r="AB2312" s="109"/>
      <c r="AC2312" s="113"/>
      <c r="AD2312" s="29"/>
      <c r="AE2312" s="29"/>
      <c r="AF2312" s="29"/>
      <c r="AG2312" s="65"/>
    </row>
    <row r="2313" spans="1:33" ht="12">
      <c r="A2313" s="30">
        <v>41996</v>
      </c>
      <c r="B2313" s="109" t="s">
        <v>14934</v>
      </c>
      <c r="C2313" s="121">
        <v>43</v>
      </c>
      <c r="D2313" s="109" t="s">
        <v>23</v>
      </c>
      <c r="E2313" s="109" t="s">
        <v>40</v>
      </c>
      <c r="F2313" s="109" t="s">
        <v>14935</v>
      </c>
      <c r="G2313" s="42">
        <v>41502</v>
      </c>
      <c r="H2313" s="109" t="s">
        <v>14936</v>
      </c>
      <c r="I2313" s="109" t="s">
        <v>14937</v>
      </c>
      <c r="J2313" s="109" t="s">
        <v>195</v>
      </c>
      <c r="K2313" s="98" t="s">
        <v>14938</v>
      </c>
      <c r="L2313" s="109" t="s">
        <v>749</v>
      </c>
      <c r="M2313" s="109" t="s">
        <v>14939</v>
      </c>
      <c r="N2313" s="109" t="s">
        <v>32</v>
      </c>
      <c r="O2313" s="109" t="s">
        <v>14940</v>
      </c>
      <c r="P2313" s="109" t="s">
        <v>58</v>
      </c>
      <c r="Q2313" s="109" t="s">
        <v>14941</v>
      </c>
      <c r="R2313" s="109" t="s">
        <v>80</v>
      </c>
      <c r="S2313" s="122" t="s">
        <v>7722</v>
      </c>
      <c r="T2313" s="31"/>
      <c r="U2313" s="109" t="str">
        <f t="shared" si="36"/>
        <v>41502: An officer responding to a domestic violence call fatally shot Barbour after the 43-year-old threw a chair at the officer and resisted non-lethal attempts to detain him. Prosecutors cleared the officer of any wrongdoing in February 2014. http://www.myfoxcarolinas.com/story/24694051/prosecutors-clear-mohave-deputy-in-fatal-shooting</v>
      </c>
      <c r="V2313" s="109"/>
      <c r="W2313" s="109">
        <v>3342.1</v>
      </c>
      <c r="X2313" s="109"/>
      <c r="Y2313" s="109"/>
      <c r="Z2313" s="109"/>
      <c r="AA2313" s="109"/>
      <c r="AB2313" s="109"/>
      <c r="AC2313" s="113"/>
      <c r="AD2313" s="29"/>
      <c r="AE2313" s="29"/>
      <c r="AF2313" s="29"/>
      <c r="AG2313" s="65"/>
    </row>
    <row r="2314" spans="1:33" ht="12">
      <c r="A2314" s="30">
        <v>41996</v>
      </c>
      <c r="B2314" s="109" t="s">
        <v>14942</v>
      </c>
      <c r="C2314" s="121">
        <v>50</v>
      </c>
      <c r="D2314" s="109" t="s">
        <v>23</v>
      </c>
      <c r="E2314" s="109" t="s">
        <v>40</v>
      </c>
      <c r="F2314" s="109" t="s">
        <v>14943</v>
      </c>
      <c r="G2314" s="42">
        <v>41500</v>
      </c>
      <c r="H2314" s="109" t="s">
        <v>14944</v>
      </c>
      <c r="I2314" s="109" t="s">
        <v>14945</v>
      </c>
      <c r="J2314" s="109" t="s">
        <v>1577</v>
      </c>
      <c r="K2314" s="98" t="s">
        <v>14946</v>
      </c>
      <c r="L2314" s="109" t="s">
        <v>14947</v>
      </c>
      <c r="M2314" s="109" t="s">
        <v>14948</v>
      </c>
      <c r="N2314" s="109" t="s">
        <v>32</v>
      </c>
      <c r="O2314" s="109" t="s">
        <v>14949</v>
      </c>
      <c r="P2314" s="109" t="s">
        <v>58</v>
      </c>
      <c r="Q2314" s="109" t="s">
        <v>14950</v>
      </c>
      <c r="R2314" s="109" t="s">
        <v>36</v>
      </c>
      <c r="S2314" s="122" t="s">
        <v>7722</v>
      </c>
      <c r="T2314" s="31"/>
      <c r="U2314" s="109" t="str">
        <f t="shared" si="36"/>
        <v>41500: Officers called to Johnson's home found the 50-year-old perched in a tree and armed. Johnson and officers exchanged gunfire, with one officer suffering a gunshot wound before Johnson was fatally shot. http://stmedia.startribune.com/documents/BCA_Johnson.pdf</v>
      </c>
      <c r="V2314" s="109"/>
      <c r="W2314" s="109">
        <v>3343.1</v>
      </c>
      <c r="X2314" s="109"/>
      <c r="Y2314" s="109"/>
      <c r="Z2314" s="109"/>
      <c r="AA2314" s="109"/>
      <c r="AB2314" s="109"/>
      <c r="AC2314" s="113"/>
      <c r="AD2314" s="29"/>
      <c r="AE2314" s="29"/>
      <c r="AF2314" s="29"/>
      <c r="AG2314" s="65"/>
    </row>
    <row r="2315" spans="1:33" ht="12">
      <c r="A2315" s="30">
        <v>41996</v>
      </c>
      <c r="B2315" s="109" t="s">
        <v>14951</v>
      </c>
      <c r="C2315" s="121">
        <v>21</v>
      </c>
      <c r="D2315" s="109" t="s">
        <v>23</v>
      </c>
      <c r="E2315" s="109" t="s">
        <v>6002</v>
      </c>
      <c r="F2315" s="109" t="s">
        <v>14952</v>
      </c>
      <c r="G2315" s="42">
        <v>41502</v>
      </c>
      <c r="H2315" s="109" t="s">
        <v>14953</v>
      </c>
      <c r="I2315" s="109" t="s">
        <v>14954</v>
      </c>
      <c r="J2315" s="109" t="s">
        <v>1011</v>
      </c>
      <c r="K2315" s="98" t="s">
        <v>14955</v>
      </c>
      <c r="L2315" s="109" t="s">
        <v>14956</v>
      </c>
      <c r="M2315" s="109" t="s">
        <v>14957</v>
      </c>
      <c r="N2315" s="109" t="s">
        <v>32</v>
      </c>
      <c r="O2315" s="109" t="s">
        <v>14958</v>
      </c>
      <c r="P2315" s="109" t="s">
        <v>58</v>
      </c>
      <c r="Q2315" s="109" t="s">
        <v>14959</v>
      </c>
      <c r="R2315" s="109" t="s">
        <v>80</v>
      </c>
      <c r="S2315" s="122" t="s">
        <v>7722</v>
      </c>
      <c r="T2315" s="31"/>
      <c r="U2315" s="109" t="str">
        <f t="shared" si="36"/>
        <v>41502: Saio was fatally shot by officers after pointing a loaded shotgun at officers performing routine checks at Nawiliwili harbor. The officers were cleared of any wrongdoing in April 2014. http://www.staradvertiser.com/news/breaking/20140417_Prosecutors_Office_review_clears_police_in_fatal_shooting_of_Kalaheo_man.html?id=255743411</v>
      </c>
      <c r="V2315" s="109"/>
      <c r="W2315" s="109">
        <v>3344.1</v>
      </c>
      <c r="X2315" s="109"/>
      <c r="Y2315" s="109"/>
      <c r="Z2315" s="109"/>
      <c r="AA2315" s="109"/>
      <c r="AB2315" s="109"/>
      <c r="AC2315" s="113"/>
      <c r="AD2315" s="29"/>
      <c r="AE2315" s="29"/>
      <c r="AF2315" s="29"/>
      <c r="AG2315" s="65"/>
    </row>
    <row r="2316" spans="1:33" ht="12">
      <c r="A2316" s="30">
        <v>41996</v>
      </c>
      <c r="B2316" s="109" t="s">
        <v>14960</v>
      </c>
      <c r="C2316" s="121">
        <v>31</v>
      </c>
      <c r="D2316" s="109" t="s">
        <v>23</v>
      </c>
      <c r="E2316" s="109" t="s">
        <v>173</v>
      </c>
      <c r="F2316" s="109" t="s">
        <v>14961</v>
      </c>
      <c r="G2316" s="42">
        <v>41504</v>
      </c>
      <c r="H2316" s="109" t="s">
        <v>14962</v>
      </c>
      <c r="I2316" s="109" t="s">
        <v>14963</v>
      </c>
      <c r="J2316" s="109" t="s">
        <v>85</v>
      </c>
      <c r="K2316" s="98" t="s">
        <v>14964</v>
      </c>
      <c r="L2316" s="109" t="s">
        <v>539</v>
      </c>
      <c r="M2316" s="109" t="s">
        <v>14965</v>
      </c>
      <c r="N2316" s="109" t="s">
        <v>32</v>
      </c>
      <c r="O2316" s="109" t="s">
        <v>14966</v>
      </c>
      <c r="P2316" s="109" t="s">
        <v>760</v>
      </c>
      <c r="Q2316" s="109" t="s">
        <v>14967</v>
      </c>
      <c r="R2316" s="109" t="s">
        <v>219</v>
      </c>
      <c r="S2316" s="122" t="s">
        <v>7722</v>
      </c>
      <c r="T2316" s="31"/>
      <c r="U2316" s="109" t="str">
        <f t="shared" si="36"/>
        <v>41504: Quintero was fatally shot by an off-duty California State University, Los Angeles officer after getting into a confrontation allegedly over the volume of Quintero's music. Quintero was armed at the time of the shooting. http://abclocal.go.com/kabc/story?section=news%2Flocal%2Flos_angeles&amp;id=9210315</v>
      </c>
      <c r="V2316" s="109"/>
      <c r="W2316" s="109">
        <v>3345.1</v>
      </c>
      <c r="X2316" s="109"/>
      <c r="Y2316" s="109"/>
      <c r="Z2316" s="109"/>
      <c r="AA2316" s="109"/>
      <c r="AB2316" s="109"/>
      <c r="AC2316" s="113"/>
      <c r="AD2316" s="29"/>
      <c r="AE2316" s="29"/>
      <c r="AF2316" s="29"/>
      <c r="AG2316" s="65"/>
    </row>
    <row r="2317" spans="1:33" ht="12">
      <c r="A2317" s="30">
        <v>41996</v>
      </c>
      <c r="B2317" s="109" t="s">
        <v>14968</v>
      </c>
      <c r="C2317" s="121">
        <v>44</v>
      </c>
      <c r="D2317" s="109" t="s">
        <v>23</v>
      </c>
      <c r="E2317" s="109" t="s">
        <v>40</v>
      </c>
      <c r="F2317" s="109" t="s">
        <v>14969</v>
      </c>
      <c r="G2317" s="42">
        <v>41504</v>
      </c>
      <c r="H2317" s="109" t="s">
        <v>14970</v>
      </c>
      <c r="I2317" s="109" t="s">
        <v>14971</v>
      </c>
      <c r="J2317" s="109" t="s">
        <v>64</v>
      </c>
      <c r="K2317" s="98" t="s">
        <v>14972</v>
      </c>
      <c r="L2317" s="109" t="s">
        <v>5141</v>
      </c>
      <c r="M2317" s="109" t="s">
        <v>14973</v>
      </c>
      <c r="N2317" s="109" t="s">
        <v>32</v>
      </c>
      <c r="O2317" s="109" t="s">
        <v>14974</v>
      </c>
      <c r="P2317" s="109" t="s">
        <v>760</v>
      </c>
      <c r="Q2317" s="109" t="s">
        <v>14975</v>
      </c>
      <c r="R2317" s="109" t="s">
        <v>36</v>
      </c>
      <c r="S2317" s="122" t="s">
        <v>7722</v>
      </c>
      <c r="T2317" s="31"/>
      <c r="U2317" s="109" t="str">
        <f t="shared" si="36"/>
        <v>41504: Police responding to a suicide call found Hart in possession of a firearm and unsuccessfully trying to take his own life. An officer, fearing for his life, fatally fired at Hart who later died from his injuries. http://www.examiner.com/article/cedartown-man-dead-and-polk-county-police-officer-on-paid-leave</v>
      </c>
      <c r="V2317" s="109"/>
      <c r="W2317" s="109">
        <v>3346.1</v>
      </c>
      <c r="X2317" s="109"/>
      <c r="Y2317" s="109"/>
      <c r="Z2317" s="109"/>
      <c r="AA2317" s="109"/>
      <c r="AB2317" s="109"/>
      <c r="AC2317" s="113"/>
      <c r="AD2317" s="29"/>
      <c r="AE2317" s="29"/>
      <c r="AF2317" s="29"/>
      <c r="AG2317" s="65"/>
    </row>
    <row r="2318" spans="1:33" ht="12">
      <c r="A2318" s="30">
        <v>41996</v>
      </c>
      <c r="B2318" s="109" t="s">
        <v>14976</v>
      </c>
      <c r="C2318" s="121">
        <v>58</v>
      </c>
      <c r="D2318" s="109" t="s">
        <v>23</v>
      </c>
      <c r="E2318" s="109" t="s">
        <v>40</v>
      </c>
      <c r="F2318" s="109" t="s">
        <v>14977</v>
      </c>
      <c r="G2318" s="42">
        <v>41504</v>
      </c>
      <c r="H2318" s="109" t="s">
        <v>14978</v>
      </c>
      <c r="I2318" s="109" t="s">
        <v>14979</v>
      </c>
      <c r="J2318" s="109" t="s">
        <v>1128</v>
      </c>
      <c r="K2318" s="98" t="s">
        <v>14980</v>
      </c>
      <c r="L2318" s="109" t="s">
        <v>11484</v>
      </c>
      <c r="M2318" s="109" t="s">
        <v>14981</v>
      </c>
      <c r="N2318" s="109" t="s">
        <v>32</v>
      </c>
      <c r="O2318" s="109" t="s">
        <v>14982</v>
      </c>
      <c r="P2318" s="109" t="s">
        <v>58</v>
      </c>
      <c r="Q2318" s="109" t="s">
        <v>14983</v>
      </c>
      <c r="R2318" s="109" t="s">
        <v>219</v>
      </c>
      <c r="S2318" s="122" t="s">
        <v>7722</v>
      </c>
      <c r="T2318" s="31"/>
      <c r="U2318" s="109" t="str">
        <f t="shared" si="36"/>
        <v>41504: Street was fatally shot by deputies after a short chase and after the 51-year-old "rammed" officers with his vehicle. Street's BAC was .28 at the time of his death. http://www.timesnews.net/article/9070547/officers-cleared-in-fatal-bluff-city-shooting</v>
      </c>
      <c r="V2318" s="109"/>
      <c r="W2318" s="109">
        <v>3347.1</v>
      </c>
      <c r="X2318" s="109"/>
      <c r="Y2318" s="109"/>
      <c r="Z2318" s="109"/>
      <c r="AA2318" s="109"/>
      <c r="AB2318" s="109"/>
      <c r="AC2318" s="113"/>
      <c r="AD2318" s="29"/>
      <c r="AE2318" s="29"/>
      <c r="AF2318" s="29"/>
      <c r="AG2318" s="65"/>
    </row>
    <row r="2319" spans="1:33" ht="12">
      <c r="A2319" s="30">
        <v>41996</v>
      </c>
      <c r="B2319" s="109" t="s">
        <v>14984</v>
      </c>
      <c r="C2319" s="121">
        <v>39</v>
      </c>
      <c r="D2319" s="109" t="s">
        <v>23</v>
      </c>
      <c r="E2319" s="109" t="s">
        <v>24</v>
      </c>
      <c r="F2319" s="109" t="s">
        <v>14985</v>
      </c>
      <c r="G2319" s="42">
        <v>41505</v>
      </c>
      <c r="H2319" s="109" t="s">
        <v>14986</v>
      </c>
      <c r="I2319" s="109" t="s">
        <v>774</v>
      </c>
      <c r="J2319" s="109" t="s">
        <v>85</v>
      </c>
      <c r="K2319" s="98" t="s">
        <v>11581</v>
      </c>
      <c r="L2319" s="109" t="s">
        <v>775</v>
      </c>
      <c r="M2319" s="109" t="s">
        <v>8948</v>
      </c>
      <c r="N2319" s="109" t="s">
        <v>32</v>
      </c>
      <c r="O2319" s="109" t="s">
        <v>14987</v>
      </c>
      <c r="P2319" s="109" t="s">
        <v>7428</v>
      </c>
      <c r="Q2319" s="109" t="s">
        <v>14988</v>
      </c>
      <c r="R2319" s="109" t="s">
        <v>219</v>
      </c>
      <c r="S2319" s="122" t="s">
        <v>7722</v>
      </c>
      <c r="T2319" s="31"/>
      <c r="U2319" s="109" t="str">
        <f t="shared" si="36"/>
        <v>41505: Ledesma was detained by police inside a Walgreen's after the 39-year-old appeared under the influence of drugs. A fight broke out between Ledesma and police, requiring him to be transported to a hospital where later died from his injuries. http://www.bakersfieldnow.com/news/local/Another-man-dies-while-in-custody-of-Kern-County-Sheriffs-deputies-221753251.html</v>
      </c>
      <c r="V2319" s="109"/>
      <c r="W2319" s="109">
        <v>3348.1</v>
      </c>
      <c r="X2319" s="109"/>
      <c r="Y2319" s="109"/>
      <c r="Z2319" s="109"/>
      <c r="AA2319" s="109"/>
      <c r="AB2319" s="109"/>
      <c r="AC2319" s="113"/>
      <c r="AD2319" s="29"/>
      <c r="AE2319" s="29"/>
      <c r="AF2319" s="29"/>
      <c r="AG2319" s="65"/>
    </row>
    <row r="2320" spans="1:33" ht="12">
      <c r="A2320" s="30">
        <v>41996</v>
      </c>
      <c r="B2320" s="109" t="s">
        <v>14989</v>
      </c>
      <c r="C2320" s="121">
        <v>51</v>
      </c>
      <c r="D2320" s="109" t="s">
        <v>23</v>
      </c>
      <c r="E2320" s="109" t="s">
        <v>40</v>
      </c>
      <c r="F2320" s="109" t="s">
        <v>14990</v>
      </c>
      <c r="G2320" s="42">
        <v>41505</v>
      </c>
      <c r="H2320" s="109" t="s">
        <v>14991</v>
      </c>
      <c r="I2320" s="109" t="s">
        <v>14992</v>
      </c>
      <c r="J2320" s="109" t="s">
        <v>1128</v>
      </c>
      <c r="K2320" s="98" t="s">
        <v>14993</v>
      </c>
      <c r="L2320" s="109" t="s">
        <v>491</v>
      </c>
      <c r="M2320" s="109" t="s">
        <v>14994</v>
      </c>
      <c r="N2320" s="109" t="s">
        <v>32</v>
      </c>
      <c r="O2320" s="109" t="s">
        <v>14995</v>
      </c>
      <c r="P2320" s="109" t="s">
        <v>760</v>
      </c>
      <c r="Q2320" s="109" t="s">
        <v>14996</v>
      </c>
      <c r="R2320" s="109" t="s">
        <v>80</v>
      </c>
      <c r="S2320" s="122" t="s">
        <v>7722</v>
      </c>
      <c r="T2320" s="31"/>
      <c r="U2320" s="109" t="str">
        <f t="shared" si="36"/>
        <v>41505: Police responding to a call of a man threatening another man with a knife fatally shot Daniel after he refused to lower a knife and began walking toward officers. http://www.knoxnews.com/news/2013/aug/19/jefferson-city-officers-involved-in-shooting/</v>
      </c>
      <c r="V2320" s="109"/>
      <c r="W2320" s="109">
        <v>3349.1</v>
      </c>
      <c r="X2320" s="109"/>
      <c r="Y2320" s="109"/>
      <c r="Z2320" s="109"/>
      <c r="AA2320" s="109"/>
      <c r="AB2320" s="109"/>
      <c r="AC2320" s="113"/>
      <c r="AD2320" s="29"/>
      <c r="AE2320" s="29"/>
      <c r="AF2320" s="29"/>
      <c r="AG2320" s="65"/>
    </row>
    <row r="2321" spans="1:33" ht="12">
      <c r="A2321" s="30">
        <v>41996</v>
      </c>
      <c r="B2321" s="109" t="s">
        <v>14997</v>
      </c>
      <c r="C2321" s="121">
        <v>22</v>
      </c>
      <c r="D2321" s="109" t="s">
        <v>23</v>
      </c>
      <c r="E2321" s="109" t="s">
        <v>82</v>
      </c>
      <c r="F2321" s="109"/>
      <c r="G2321" s="42">
        <v>41505</v>
      </c>
      <c r="H2321" s="109" t="s">
        <v>14998</v>
      </c>
      <c r="I2321" s="109" t="s">
        <v>10347</v>
      </c>
      <c r="J2321" s="109" t="s">
        <v>2539</v>
      </c>
      <c r="K2321" s="98" t="s">
        <v>14999</v>
      </c>
      <c r="L2321" s="109" t="s">
        <v>10347</v>
      </c>
      <c r="M2321" s="109" t="s">
        <v>15000</v>
      </c>
      <c r="N2321" s="109" t="s">
        <v>32</v>
      </c>
      <c r="O2321" s="109" t="s">
        <v>15001</v>
      </c>
      <c r="P2321" s="109" t="s">
        <v>760</v>
      </c>
      <c r="Q2321" s="109" t="s">
        <v>15002</v>
      </c>
      <c r="R2321" s="109" t="s">
        <v>80</v>
      </c>
      <c r="S2321" s="122" t="s">
        <v>7722</v>
      </c>
      <c r="T2321" s="31"/>
      <c r="U2321" s="109" t="str">
        <f t="shared" si="36"/>
        <v>41505: Following a routine traffic stop that turned into a pursuit, Miller and police engaged in an extended gun battle that began when Miller fired at police while fleeing. Miller was fatally shot during the gun battle. http://www.live5news.com/story/23178916/sled-investigating-hanahan-shooting</v>
      </c>
      <c r="V2321" s="109"/>
      <c r="W2321" s="109">
        <v>3350.1</v>
      </c>
      <c r="X2321" s="109"/>
      <c r="Y2321" s="109"/>
      <c r="Z2321" s="109"/>
      <c r="AA2321" s="109"/>
      <c r="AB2321" s="109"/>
      <c r="AC2321" s="113"/>
      <c r="AD2321" s="29"/>
      <c r="AE2321" s="29"/>
      <c r="AF2321" s="29"/>
      <c r="AG2321" s="65"/>
    </row>
    <row r="2322" spans="1:33" ht="12">
      <c r="A2322" s="30">
        <v>41996</v>
      </c>
      <c r="B2322" s="109" t="s">
        <v>15003</v>
      </c>
      <c r="C2322" s="121">
        <v>19</v>
      </c>
      <c r="D2322" s="109" t="s">
        <v>23</v>
      </c>
      <c r="E2322" s="109" t="s">
        <v>82</v>
      </c>
      <c r="F2322" s="109"/>
      <c r="G2322" s="42">
        <v>41506</v>
      </c>
      <c r="H2322" s="109" t="s">
        <v>15004</v>
      </c>
      <c r="I2322" s="109" t="s">
        <v>4730</v>
      </c>
      <c r="J2322" s="109" t="s">
        <v>143</v>
      </c>
      <c r="K2322" s="98" t="s">
        <v>15005</v>
      </c>
      <c r="L2322" s="109" t="s">
        <v>4730</v>
      </c>
      <c r="M2322" s="109" t="s">
        <v>4732</v>
      </c>
      <c r="N2322" s="109" t="s">
        <v>32</v>
      </c>
      <c r="O2322" s="109" t="s">
        <v>15006</v>
      </c>
      <c r="P2322" s="109" t="s">
        <v>760</v>
      </c>
      <c r="Q2322" s="109" t="s">
        <v>15007</v>
      </c>
      <c r="R2322" s="109" t="s">
        <v>80</v>
      </c>
      <c r="S2322" s="122" t="s">
        <v>7722</v>
      </c>
      <c r="T2322" s="31"/>
      <c r="U2322" s="109" t="str">
        <f t="shared" si="36"/>
        <v>41506: An officer attempting to pull over a vehicle driven by McDaniels began pursuing the car after the 19-year-old refused to stop. McDaniels eventually crashed the car and was fatally shot by police after pointing a gun at an officer. http://www.loladelphia.com/post/59106758360/the-sad-tale-of-aaron-mcdaniels</v>
      </c>
      <c r="V2322" s="109"/>
      <c r="W2322" s="109">
        <v>3351.1</v>
      </c>
      <c r="X2322" s="109"/>
      <c r="Y2322" s="109"/>
      <c r="Z2322" s="109"/>
      <c r="AA2322" s="109"/>
      <c r="AB2322" s="109"/>
      <c r="AC2322" s="113"/>
      <c r="AD2322" s="29"/>
      <c r="AE2322" s="29"/>
      <c r="AF2322" s="29"/>
      <c r="AG2322" s="65"/>
    </row>
    <row r="2323" spans="1:33" ht="12">
      <c r="A2323" s="30">
        <v>41996</v>
      </c>
      <c r="B2323" s="109" t="s">
        <v>15008</v>
      </c>
      <c r="C2323" s="121">
        <v>52</v>
      </c>
      <c r="D2323" s="109" t="s">
        <v>23</v>
      </c>
      <c r="E2323" s="109" t="s">
        <v>82</v>
      </c>
      <c r="F2323" s="109"/>
      <c r="G2323" s="42">
        <v>41506</v>
      </c>
      <c r="H2323" s="109" t="s">
        <v>15009</v>
      </c>
      <c r="I2323" s="109" t="s">
        <v>5502</v>
      </c>
      <c r="J2323" s="109" t="s">
        <v>1304</v>
      </c>
      <c r="K2323" s="98" t="s">
        <v>6462</v>
      </c>
      <c r="L2323" s="109" t="s">
        <v>5220</v>
      </c>
      <c r="M2323" s="109" t="s">
        <v>6463</v>
      </c>
      <c r="N2323" s="109" t="s">
        <v>32</v>
      </c>
      <c r="O2323" s="109" t="s">
        <v>15010</v>
      </c>
      <c r="P2323" s="109" t="s">
        <v>760</v>
      </c>
      <c r="Q2323" s="109" t="s">
        <v>15011</v>
      </c>
      <c r="R2323" s="109" t="s">
        <v>80</v>
      </c>
      <c r="S2323" s="122" t="s">
        <v>7722</v>
      </c>
      <c r="T2323" s="31"/>
      <c r="U2323" s="109" t="str">
        <f t="shared" si="36"/>
        <v>41506: Police were called to a residence where Pickett had stabbed a woman several times, and were met by the 52-year-old holding a gun. An officer fatally shot Pickett when he refused to drop the weapon. http://www.daytondailynews.com/news/news/crime-law/troy-police-investigate-reported-shooting/nZTsq/</v>
      </c>
      <c r="V2323" s="109"/>
      <c r="W2323" s="109">
        <v>3352.1</v>
      </c>
      <c r="X2323" s="109"/>
      <c r="Y2323" s="109"/>
      <c r="Z2323" s="109"/>
      <c r="AA2323" s="109"/>
      <c r="AB2323" s="109"/>
      <c r="AC2323" s="113"/>
      <c r="AD2323" s="29"/>
      <c r="AE2323" s="29"/>
      <c r="AF2323" s="29"/>
      <c r="AG2323" s="65"/>
    </row>
    <row r="2324" spans="1:33" ht="12">
      <c r="A2324" s="30">
        <v>41996</v>
      </c>
      <c r="B2324" s="109" t="s">
        <v>15012</v>
      </c>
      <c r="C2324" s="121">
        <v>25</v>
      </c>
      <c r="D2324" s="109" t="s">
        <v>23</v>
      </c>
      <c r="E2324" s="109" t="s">
        <v>40</v>
      </c>
      <c r="F2324" s="109" t="s">
        <v>15013</v>
      </c>
      <c r="G2324" s="42">
        <v>41506</v>
      </c>
      <c r="H2324" s="109" t="s">
        <v>15014</v>
      </c>
      <c r="I2324" s="109" t="s">
        <v>15015</v>
      </c>
      <c r="J2324" s="109" t="s">
        <v>1154</v>
      </c>
      <c r="K2324" s="98" t="s">
        <v>15016</v>
      </c>
      <c r="L2324" s="109" t="s">
        <v>15017</v>
      </c>
      <c r="M2324" s="109" t="s">
        <v>15018</v>
      </c>
      <c r="N2324" s="109" t="s">
        <v>1589</v>
      </c>
      <c r="O2324" s="109" t="s">
        <v>15019</v>
      </c>
      <c r="P2324" s="109" t="s">
        <v>7428</v>
      </c>
      <c r="Q2324" s="109" t="s">
        <v>15020</v>
      </c>
      <c r="R2324" s="109" t="s">
        <v>80</v>
      </c>
      <c r="S2324" s="122" t="s">
        <v>7722</v>
      </c>
      <c r="T2324" s="31"/>
      <c r="U2324" s="109" t="str">
        <f t="shared" si="36"/>
        <v>41506: Procell was kidnapped and beaten to death by an off-duty Natchitoches police officer, allegedly as part of a domestic situation. The officer was indicted and is going through trial as of 2014. http://www.wlox.com/story/23252325/new-charge-for-barthelemy-in-procell-kidnapping-murder</v>
      </c>
      <c r="V2324" s="109"/>
      <c r="W2324" s="109">
        <v>3353.1</v>
      </c>
      <c r="X2324" s="109"/>
      <c r="Y2324" s="109"/>
      <c r="Z2324" s="109"/>
      <c r="AA2324" s="109"/>
      <c r="AB2324" s="109"/>
      <c r="AC2324" s="113"/>
      <c r="AD2324" s="29"/>
      <c r="AE2324" s="29"/>
      <c r="AF2324" s="29"/>
      <c r="AG2324" s="65"/>
    </row>
    <row r="2325" spans="1:33" ht="12">
      <c r="A2325" s="30">
        <v>41996</v>
      </c>
      <c r="B2325" s="109" t="s">
        <v>4728</v>
      </c>
      <c r="C2325" s="121">
        <v>70</v>
      </c>
      <c r="D2325" s="109" t="s">
        <v>23</v>
      </c>
      <c r="E2325" s="109" t="s">
        <v>24</v>
      </c>
      <c r="F2325" s="109"/>
      <c r="G2325" s="42">
        <v>41506</v>
      </c>
      <c r="H2325" s="109" t="s">
        <v>15021</v>
      </c>
      <c r="I2325" s="109" t="s">
        <v>539</v>
      </c>
      <c r="J2325" s="109" t="s">
        <v>85</v>
      </c>
      <c r="K2325" s="98" t="s">
        <v>15022</v>
      </c>
      <c r="L2325" s="109" t="s">
        <v>539</v>
      </c>
      <c r="M2325" s="109" t="s">
        <v>540</v>
      </c>
      <c r="N2325" s="109" t="s">
        <v>32</v>
      </c>
      <c r="O2325" s="109" t="s">
        <v>15023</v>
      </c>
      <c r="P2325" s="109" t="s">
        <v>760</v>
      </c>
      <c r="Q2325" s="109" t="s">
        <v>15024</v>
      </c>
      <c r="R2325" s="109" t="s">
        <v>80</v>
      </c>
      <c r="S2325" s="122" t="s">
        <v>7722</v>
      </c>
      <c r="T2325" s="31"/>
      <c r="U2325" s="109" t="str">
        <f t="shared" si="36"/>
        <v>41506: Police responding to a domestic dispute found an armed 70-year-old black man, who had earlier shot a woman in the ear. Police fatally shot the man, whose name was not released. http://losangeles.cbslocal.com/2013/08/20/woman-wounded-suspect-injured-in-officer-involved-shooting-in-south-la/</v>
      </c>
      <c r="V2325" s="109"/>
      <c r="W2325" s="109">
        <v>3354.1</v>
      </c>
      <c r="X2325" s="109"/>
      <c r="Y2325" s="109"/>
      <c r="Z2325" s="109"/>
      <c r="AA2325" s="109"/>
      <c r="AB2325" s="109"/>
      <c r="AC2325" s="113"/>
      <c r="AD2325" s="29"/>
      <c r="AE2325" s="29"/>
      <c r="AF2325" s="29"/>
      <c r="AG2325" s="65"/>
    </row>
    <row r="2326" spans="1:33" ht="12">
      <c r="A2326" s="30">
        <v>41996</v>
      </c>
      <c r="B2326" s="109" t="s">
        <v>15025</v>
      </c>
      <c r="C2326" s="121">
        <v>37</v>
      </c>
      <c r="D2326" s="109" t="s">
        <v>23</v>
      </c>
      <c r="E2326" s="109" t="s">
        <v>40</v>
      </c>
      <c r="F2326" s="109" t="s">
        <v>15026</v>
      </c>
      <c r="G2326" s="42">
        <v>41507</v>
      </c>
      <c r="H2326" s="109" t="s">
        <v>15027</v>
      </c>
      <c r="I2326" s="109" t="s">
        <v>1025</v>
      </c>
      <c r="J2326" s="109" t="s">
        <v>195</v>
      </c>
      <c r="K2326" s="98" t="s">
        <v>15028</v>
      </c>
      <c r="L2326" s="109" t="s">
        <v>686</v>
      </c>
      <c r="M2326" s="109" t="s">
        <v>1451</v>
      </c>
      <c r="N2326" s="109" t="s">
        <v>32</v>
      </c>
      <c r="O2326" s="109" t="s">
        <v>15029</v>
      </c>
      <c r="P2326" s="109" t="s">
        <v>760</v>
      </c>
      <c r="Q2326" s="109" t="s">
        <v>15030</v>
      </c>
      <c r="R2326" s="109" t="s">
        <v>80</v>
      </c>
      <c r="S2326" s="122" t="s">
        <v>7722</v>
      </c>
      <c r="T2326" s="31"/>
      <c r="U2326" s="109" t="str">
        <f t="shared" si="36"/>
        <v>41507: Majors, who was wanted in connection to a domestic violence charge, was shot and killed by officers after using a U-Haul truck to ram into patrol cars in an attempt to escape from police. http://www.azfamily.com/news/Officers-shoot-kill-man-who-tried-to-rampolice-car-with-U-Haul-220657551.html</v>
      </c>
      <c r="V2326" s="109"/>
      <c r="W2326" s="109">
        <v>3355.1</v>
      </c>
      <c r="X2326" s="109"/>
      <c r="Y2326" s="109"/>
      <c r="Z2326" s="109"/>
      <c r="AA2326" s="109"/>
      <c r="AB2326" s="109"/>
      <c r="AC2326" s="113"/>
      <c r="AD2326" s="29"/>
      <c r="AE2326" s="29"/>
      <c r="AF2326" s="29"/>
      <c r="AG2326" s="65"/>
    </row>
    <row r="2327" spans="1:33" ht="12">
      <c r="A2327" s="30">
        <v>41996</v>
      </c>
      <c r="B2327" s="109" t="s">
        <v>15031</v>
      </c>
      <c r="C2327" s="121">
        <v>24</v>
      </c>
      <c r="D2327" s="109" t="s">
        <v>23</v>
      </c>
      <c r="E2327" s="109" t="s">
        <v>173</v>
      </c>
      <c r="F2327" s="109" t="s">
        <v>15032</v>
      </c>
      <c r="G2327" s="42">
        <v>41508</v>
      </c>
      <c r="H2327" s="109" t="s">
        <v>15033</v>
      </c>
      <c r="I2327" s="109" t="s">
        <v>15034</v>
      </c>
      <c r="J2327" s="109" t="s">
        <v>85</v>
      </c>
      <c r="K2327" s="98" t="s">
        <v>15035</v>
      </c>
      <c r="L2327" s="109" t="s">
        <v>784</v>
      </c>
      <c r="M2327" s="109" t="s">
        <v>15036</v>
      </c>
      <c r="N2327" s="109" t="s">
        <v>32</v>
      </c>
      <c r="O2327" s="109" t="s">
        <v>15037</v>
      </c>
      <c r="P2327" s="109" t="s">
        <v>58</v>
      </c>
      <c r="Q2327" s="109" t="s">
        <v>15038</v>
      </c>
      <c r="R2327" s="109" t="s">
        <v>80</v>
      </c>
      <c r="S2327" s="122" t="s">
        <v>7722</v>
      </c>
      <c r="T2327" s="31"/>
      <c r="U2327" s="109" t="str">
        <f t="shared" si="36"/>
        <v>41508: Rodriguez was fatally shot after officers pursued him for driving a stolen car. After a short foot chase, an officer shot Rodriguez after the 24-year-old pulled out a gun. The officer was cleared of any charges in 2014. http://www.desertsun.com/story/news/crime_courts/2014/12/05/desert-hot-springs-officer-cleared/19977795/</v>
      </c>
      <c r="V2327" s="109"/>
      <c r="W2327" s="109">
        <v>3356.1</v>
      </c>
      <c r="X2327" s="109"/>
      <c r="Y2327" s="109"/>
      <c r="Z2327" s="109"/>
      <c r="AA2327" s="109"/>
      <c r="AB2327" s="109"/>
      <c r="AC2327" s="113"/>
      <c r="AD2327" s="29"/>
      <c r="AE2327" s="29"/>
      <c r="AF2327" s="29"/>
      <c r="AG2327" s="65"/>
    </row>
    <row r="2328" spans="1:33" ht="12">
      <c r="A2328" s="30">
        <v>41996</v>
      </c>
      <c r="B2328" s="109" t="s">
        <v>15039</v>
      </c>
      <c r="C2328" s="121">
        <v>33</v>
      </c>
      <c r="D2328" s="109" t="s">
        <v>23</v>
      </c>
      <c r="E2328" s="109" t="s">
        <v>40</v>
      </c>
      <c r="F2328" s="109" t="s">
        <v>15040</v>
      </c>
      <c r="G2328" s="42">
        <v>41508</v>
      </c>
      <c r="H2328" s="109" t="s">
        <v>15041</v>
      </c>
      <c r="I2328" s="109" t="s">
        <v>15042</v>
      </c>
      <c r="J2328" s="109" t="s">
        <v>85</v>
      </c>
      <c r="K2328" s="98" t="s">
        <v>15043</v>
      </c>
      <c r="L2328" s="109" t="s">
        <v>784</v>
      </c>
      <c r="M2328" s="109" t="s">
        <v>5755</v>
      </c>
      <c r="N2328" s="109" t="s">
        <v>1589</v>
      </c>
      <c r="O2328" s="109" t="s">
        <v>15044</v>
      </c>
      <c r="P2328" s="109" t="s">
        <v>7428</v>
      </c>
      <c r="Q2328" s="109" t="s">
        <v>15045</v>
      </c>
      <c r="R2328" s="109" t="s">
        <v>100</v>
      </c>
      <c r="S2328" s="122" t="s">
        <v>7722</v>
      </c>
      <c r="T2328" s="31"/>
      <c r="U2328" s="109" t="str">
        <f t="shared" si="36"/>
        <v>41508: Deputies began pursuing Palmer as the 33-year-old attempted to carjack vehicles along a highway, eventually catching him and engaging in a struggle that would leave Palmer fatally injured. Family members said Palmer suffered from mental illness and drug problems. http://www.pe.com/articles/palmer-674426-deputies-phillips.html</v>
      </c>
      <c r="V2328" s="109"/>
      <c r="W2328" s="109">
        <v>3357.1</v>
      </c>
      <c r="X2328" s="109"/>
      <c r="Y2328" s="109"/>
      <c r="Z2328" s="109"/>
      <c r="AA2328" s="109"/>
      <c r="AB2328" s="109"/>
      <c r="AC2328" s="113"/>
      <c r="AD2328" s="29"/>
      <c r="AE2328" s="29"/>
      <c r="AF2328" s="29"/>
      <c r="AG2328" s="65"/>
    </row>
    <row r="2329" spans="1:33" ht="12">
      <c r="A2329" s="30">
        <v>41996</v>
      </c>
      <c r="B2329" s="109" t="s">
        <v>15046</v>
      </c>
      <c r="C2329" s="121">
        <v>101</v>
      </c>
      <c r="D2329" s="109" t="s">
        <v>91</v>
      </c>
      <c r="E2329" s="109" t="s">
        <v>40</v>
      </c>
      <c r="F2329" s="109" t="s">
        <v>15047</v>
      </c>
      <c r="G2329" s="42">
        <v>41502</v>
      </c>
      <c r="H2329" s="109" t="s">
        <v>15048</v>
      </c>
      <c r="I2329" s="109" t="s">
        <v>15049</v>
      </c>
      <c r="J2329" s="109" t="s">
        <v>1577</v>
      </c>
      <c r="K2329" s="98" t="s">
        <v>15050</v>
      </c>
      <c r="L2329" s="109" t="s">
        <v>11733</v>
      </c>
      <c r="M2329" s="109" t="s">
        <v>1733</v>
      </c>
      <c r="N2329" s="109" t="s">
        <v>314</v>
      </c>
      <c r="O2329" s="109" t="s">
        <v>15051</v>
      </c>
      <c r="P2329" s="109" t="s">
        <v>760</v>
      </c>
      <c r="Q2329" s="109" t="s">
        <v>15052</v>
      </c>
      <c r="R2329" s="109" t="s">
        <v>80</v>
      </c>
      <c r="S2329" s="122" t="s">
        <v>7722</v>
      </c>
      <c r="T2329" s="31"/>
      <c r="U2329" s="109" t="str">
        <f t="shared" si="36"/>
        <v>41502: Sakhina was struck by a police vehicle while crossing the street, knocking her to the ground and fatally injuring her. http://www.startribune.com/local/east/220699271.html</v>
      </c>
      <c r="V2329" s="109"/>
      <c r="W2329" s="109">
        <v>3358.1</v>
      </c>
      <c r="X2329" s="109"/>
      <c r="Y2329" s="109"/>
      <c r="Z2329" s="109"/>
      <c r="AA2329" s="109"/>
      <c r="AB2329" s="109"/>
      <c r="AC2329" s="113"/>
      <c r="AD2329" s="29"/>
      <c r="AE2329" s="29"/>
      <c r="AF2329" s="29"/>
      <c r="AG2329" s="65"/>
    </row>
    <row r="2330" spans="1:33" ht="12">
      <c r="A2330" s="30">
        <v>41996</v>
      </c>
      <c r="B2330" s="109" t="s">
        <v>15053</v>
      </c>
      <c r="C2330" s="121">
        <v>29</v>
      </c>
      <c r="D2330" s="109" t="s">
        <v>23</v>
      </c>
      <c r="E2330" s="109" t="s">
        <v>40</v>
      </c>
      <c r="F2330" s="109" t="s">
        <v>15054</v>
      </c>
      <c r="G2330" s="42">
        <v>41509</v>
      </c>
      <c r="H2330" s="109" t="s">
        <v>15055</v>
      </c>
      <c r="I2330" s="109" t="s">
        <v>1025</v>
      </c>
      <c r="J2330" s="109" t="s">
        <v>195</v>
      </c>
      <c r="K2330" s="98" t="s">
        <v>15056</v>
      </c>
      <c r="L2330" s="109" t="s">
        <v>686</v>
      </c>
      <c r="M2330" s="109" t="s">
        <v>1258</v>
      </c>
      <c r="N2330" s="109" t="s">
        <v>32</v>
      </c>
      <c r="O2330" s="109" t="s">
        <v>15057</v>
      </c>
      <c r="P2330" s="109" t="s">
        <v>760</v>
      </c>
      <c r="Q2330" s="109" t="s">
        <v>15058</v>
      </c>
      <c r="R2330" s="109" t="s">
        <v>80</v>
      </c>
      <c r="S2330" s="122" t="s">
        <v>7722</v>
      </c>
      <c r="T2330" s="31"/>
      <c r="U2330" s="109" t="str">
        <f t="shared" si="36"/>
        <v>41509: Officers attempted to detain Tricarico after the 29-year-old was observed driving a stolen vehicle. Police said that Tricarico opened fire first, and was fatally shot in the ensuing gun fight. http://www.myfoxphoenix.com/story/23244638/2013/08/23/suspect-shot-by-officers-during-execution-of-warrant</v>
      </c>
      <c r="V2330" s="109"/>
      <c r="W2330" s="109">
        <v>3360.1</v>
      </c>
      <c r="X2330" s="109"/>
      <c r="Y2330" s="109"/>
      <c r="Z2330" s="109"/>
      <c r="AA2330" s="109"/>
      <c r="AB2330" s="109"/>
      <c r="AC2330" s="113"/>
      <c r="AD2330" s="29"/>
      <c r="AE2330" s="29"/>
      <c r="AF2330" s="29"/>
      <c r="AG2330" s="65"/>
    </row>
    <row r="2331" spans="1:33" ht="12">
      <c r="A2331" s="30">
        <v>41996</v>
      </c>
      <c r="B2331" s="109" t="s">
        <v>15059</v>
      </c>
      <c r="C2331" s="121">
        <v>27</v>
      </c>
      <c r="D2331" s="109" t="s">
        <v>23</v>
      </c>
      <c r="E2331" s="109" t="s">
        <v>82</v>
      </c>
      <c r="F2331" s="109"/>
      <c r="G2331" s="42">
        <v>41509</v>
      </c>
      <c r="H2331" s="109" t="s">
        <v>15060</v>
      </c>
      <c r="I2331" s="109" t="s">
        <v>1025</v>
      </c>
      <c r="J2331" s="109" t="s">
        <v>195</v>
      </c>
      <c r="K2331" s="98" t="s">
        <v>15061</v>
      </c>
      <c r="L2331" s="109" t="s">
        <v>686</v>
      </c>
      <c r="M2331" s="109" t="s">
        <v>1258</v>
      </c>
      <c r="N2331" s="109" t="s">
        <v>32</v>
      </c>
      <c r="O2331" s="109" t="s">
        <v>15062</v>
      </c>
      <c r="P2331" s="109" t="s">
        <v>760</v>
      </c>
      <c r="Q2331" s="109" t="s">
        <v>15058</v>
      </c>
      <c r="R2331" s="109" t="s">
        <v>80</v>
      </c>
      <c r="S2331" s="122" t="s">
        <v>7722</v>
      </c>
      <c r="T2331" s="31"/>
      <c r="U2331" s="109" t="str">
        <f t="shared" si="36"/>
        <v>41509: Mavis, who was wanted by police on domestic violence and abuse charges, was fatally shot after attempting to draw a firearm while being arrested by Mesa police. http://www.myfoxphoenix.com/story/23244638/2013/08/23/suspect-shot-by-officers-during-execution-of-warrant</v>
      </c>
      <c r="V2331" s="109"/>
      <c r="W2331" s="109">
        <v>3361.1</v>
      </c>
      <c r="X2331" s="109"/>
      <c r="Y2331" s="109"/>
      <c r="Z2331" s="109"/>
      <c r="AA2331" s="109"/>
      <c r="AB2331" s="109"/>
      <c r="AC2331" s="113"/>
      <c r="AD2331" s="29"/>
      <c r="AE2331" s="29"/>
      <c r="AF2331" s="29"/>
      <c r="AG2331" s="65"/>
    </row>
    <row r="2332" spans="1:33" ht="12">
      <c r="A2332" s="30">
        <v>41996</v>
      </c>
      <c r="B2332" s="109" t="s">
        <v>15063</v>
      </c>
      <c r="C2332" s="121">
        <v>30</v>
      </c>
      <c r="D2332" s="109" t="s">
        <v>23</v>
      </c>
      <c r="E2332" s="109" t="s">
        <v>40</v>
      </c>
      <c r="F2332" s="109" t="s">
        <v>15064</v>
      </c>
      <c r="G2332" s="42">
        <v>41509</v>
      </c>
      <c r="H2332" s="109" t="s">
        <v>15065</v>
      </c>
      <c r="I2332" s="109" t="s">
        <v>15066</v>
      </c>
      <c r="J2332" s="109" t="s">
        <v>1694</v>
      </c>
      <c r="K2332" s="98" t="s">
        <v>15067</v>
      </c>
      <c r="L2332" s="109" t="s">
        <v>1934</v>
      </c>
      <c r="M2332" s="109" t="s">
        <v>15068</v>
      </c>
      <c r="N2332" s="109" t="s">
        <v>262</v>
      </c>
      <c r="O2332" s="109" t="s">
        <v>15069</v>
      </c>
      <c r="P2332" s="109" t="s">
        <v>760</v>
      </c>
      <c r="Q2332" s="109" t="s">
        <v>15070</v>
      </c>
      <c r="R2332" s="109" t="s">
        <v>80</v>
      </c>
      <c r="S2332" s="122" t="s">
        <v>7722</v>
      </c>
      <c r="T2332" s="31"/>
      <c r="U2332" s="109" t="str">
        <f t="shared" si="36"/>
        <v>41509: Santistevan, who was suspected of assault and home invasion before his death, attempted to run from officers attempting to detain him. Officers tasered Santistevan in an attempt to subdue him, but the 30-year-old died shortly after arrest. http://www.brushnewstribune.com/ci_23927656/man-dies-after-arrest-by-fort-morgan-police</v>
      </c>
      <c r="V2332" s="109"/>
      <c r="W2332" s="109">
        <v>3362.1</v>
      </c>
      <c r="X2332" s="109"/>
      <c r="Y2332" s="109"/>
      <c r="Z2332" s="109"/>
      <c r="AA2332" s="109"/>
      <c r="AB2332" s="109"/>
      <c r="AC2332" s="113"/>
      <c r="AD2332" s="29"/>
      <c r="AE2332" s="29"/>
      <c r="AF2332" s="29"/>
      <c r="AG2332" s="65"/>
    </row>
    <row r="2333" spans="1:33" ht="12">
      <c r="A2333" s="30">
        <v>41996</v>
      </c>
      <c r="B2333" s="109" t="s">
        <v>15071</v>
      </c>
      <c r="C2333" s="121">
        <v>44</v>
      </c>
      <c r="D2333" s="109" t="s">
        <v>23</v>
      </c>
      <c r="E2333" s="109" t="s">
        <v>82</v>
      </c>
      <c r="F2333" s="109"/>
      <c r="G2333" s="42">
        <v>41510</v>
      </c>
      <c r="H2333" s="109" t="s">
        <v>15072</v>
      </c>
      <c r="I2333" s="109" t="s">
        <v>633</v>
      </c>
      <c r="J2333" s="109" t="s">
        <v>85</v>
      </c>
      <c r="K2333" s="98" t="s">
        <v>15073</v>
      </c>
      <c r="L2333" s="109" t="s">
        <v>203</v>
      </c>
      <c r="M2333" s="109" t="s">
        <v>15074</v>
      </c>
      <c r="N2333" s="109" t="s">
        <v>32</v>
      </c>
      <c r="O2333" s="109" t="s">
        <v>15075</v>
      </c>
      <c r="P2333" s="109" t="s">
        <v>760</v>
      </c>
      <c r="Q2333" s="109" t="s">
        <v>15076</v>
      </c>
      <c r="R2333" s="109" t="s">
        <v>219</v>
      </c>
      <c r="S2333" s="122" t="s">
        <v>7722</v>
      </c>
      <c r="T2333" s="31"/>
      <c r="U2333" s="109" t="str">
        <f t="shared" si="36"/>
        <v>41510: Brown was shot after allegedly lunging at a deputy with one of several knifes he was armed with. A female relative said that Brown had been taking drugs and drinking the day of his death. http://www.nbcsandiego.com/news/local/San-Marcos-Sheriffs-Deputy-Involved-Shooting-Charlotte-Street-221010151.html</v>
      </c>
      <c r="V2333" s="109"/>
      <c r="W2333" s="109">
        <v>3363.1</v>
      </c>
      <c r="X2333" s="109"/>
      <c r="Y2333" s="109"/>
      <c r="Z2333" s="109"/>
      <c r="AA2333" s="109"/>
      <c r="AB2333" s="109"/>
      <c r="AC2333" s="113"/>
      <c r="AD2333" s="29"/>
      <c r="AE2333" s="29"/>
      <c r="AF2333" s="29"/>
      <c r="AG2333" s="65"/>
    </row>
    <row r="2334" spans="1:33" ht="12">
      <c r="A2334" s="30">
        <v>41996</v>
      </c>
      <c r="B2334" s="109" t="s">
        <v>15077</v>
      </c>
      <c r="C2334" s="121">
        <v>29</v>
      </c>
      <c r="D2334" s="109" t="s">
        <v>23</v>
      </c>
      <c r="E2334" s="109" t="s">
        <v>40</v>
      </c>
      <c r="F2334" s="109" t="s">
        <v>15078</v>
      </c>
      <c r="G2334" s="42">
        <v>41510</v>
      </c>
      <c r="H2334" s="109" t="s">
        <v>15079</v>
      </c>
      <c r="I2334" s="109" t="s">
        <v>15080</v>
      </c>
      <c r="J2334" s="109" t="s">
        <v>85</v>
      </c>
      <c r="K2334" s="98" t="s">
        <v>15081</v>
      </c>
      <c r="L2334" s="109" t="s">
        <v>8707</v>
      </c>
      <c r="M2334" s="109" t="s">
        <v>15082</v>
      </c>
      <c r="N2334" s="109" t="s">
        <v>32</v>
      </c>
      <c r="O2334" s="109" t="s">
        <v>15083</v>
      </c>
      <c r="P2334" s="109" t="s">
        <v>760</v>
      </c>
      <c r="Q2334" s="109" t="s">
        <v>15084</v>
      </c>
      <c r="R2334" s="109" t="s">
        <v>100</v>
      </c>
      <c r="S2334" s="122" t="s">
        <v>7722</v>
      </c>
      <c r="T2334" s="31"/>
      <c r="U2334" s="109" t="str">
        <f t="shared" si="36"/>
        <v>41510: Carnan murdered his mother, set her home ablaze and left on a tractor attempting to shoot down passing bicyclists. Officers responding to the scene were fired upon by Carnan, and subsequently returned fire and fatally struck Carnan. http://abclocal.go.com/kabc/story?section=news%2Flocal%2Fventura_county&amp;id=9218323</v>
      </c>
      <c r="V2334" s="109"/>
      <c r="W2334" s="109">
        <v>3364.1</v>
      </c>
      <c r="X2334" s="109"/>
      <c r="Y2334" s="109"/>
      <c r="Z2334" s="109"/>
      <c r="AA2334" s="109"/>
      <c r="AB2334" s="109"/>
      <c r="AC2334" s="113"/>
      <c r="AD2334" s="29"/>
      <c r="AE2334" s="29"/>
      <c r="AF2334" s="29"/>
      <c r="AG2334" s="65"/>
    </row>
    <row r="2335" spans="1:33" ht="12">
      <c r="A2335" s="30">
        <v>41996</v>
      </c>
      <c r="B2335" s="109" t="s">
        <v>15085</v>
      </c>
      <c r="C2335" s="121">
        <v>58</v>
      </c>
      <c r="D2335" s="109" t="s">
        <v>23</v>
      </c>
      <c r="E2335" s="109" t="s">
        <v>82</v>
      </c>
      <c r="F2335" s="109"/>
      <c r="G2335" s="42">
        <v>41511</v>
      </c>
      <c r="H2335" s="109" t="s">
        <v>15086</v>
      </c>
      <c r="I2335" s="109" t="s">
        <v>15087</v>
      </c>
      <c r="J2335" s="109" t="s">
        <v>64</v>
      </c>
      <c r="K2335" s="98" t="s">
        <v>15088</v>
      </c>
      <c r="L2335" s="109" t="s">
        <v>2952</v>
      </c>
      <c r="M2335" s="109" t="s">
        <v>15089</v>
      </c>
      <c r="N2335" s="109" t="s">
        <v>32</v>
      </c>
      <c r="O2335" s="109" t="s">
        <v>15090</v>
      </c>
      <c r="P2335" s="109" t="s">
        <v>7428</v>
      </c>
      <c r="Q2335" s="109" t="s">
        <v>15091</v>
      </c>
      <c r="R2335" s="109" t="s">
        <v>80</v>
      </c>
      <c r="S2335" s="122" t="s">
        <v>7722</v>
      </c>
      <c r="T2335" s="31"/>
      <c r="U2335" s="109" t="str">
        <f t="shared" si="36"/>
        <v>41511: After his car broke down on the interstate and shortly after the death of his father, Crist informed a family member that we was considering taking his own life, leading to multi-hour standoff on the highway. An officer shot Crist after the 58-year-old raised a firearm at police. http://herald-review.com/sullivan-man-dies-during-standoff-with-georgia-police/article_4b64459e-0e9c-11e3-ac40-001a4bcf887a.html</v>
      </c>
      <c r="V2335" s="109"/>
      <c r="W2335" s="109">
        <v>3365.1</v>
      </c>
      <c r="X2335" s="109"/>
      <c r="Y2335" s="109"/>
      <c r="Z2335" s="109"/>
      <c r="AA2335" s="109"/>
      <c r="AB2335" s="109"/>
      <c r="AC2335" s="113"/>
      <c r="AD2335" s="29"/>
      <c r="AE2335" s="29"/>
      <c r="AF2335" s="29"/>
      <c r="AG2335" s="65"/>
    </row>
    <row r="2336" spans="1:33" ht="12">
      <c r="A2336" s="30">
        <v>41996</v>
      </c>
      <c r="B2336" s="109" t="s">
        <v>15092</v>
      </c>
      <c r="C2336" s="121">
        <v>27</v>
      </c>
      <c r="D2336" s="109" t="s">
        <v>23</v>
      </c>
      <c r="E2336" s="109" t="s">
        <v>24</v>
      </c>
      <c r="F2336" s="109" t="s">
        <v>15093</v>
      </c>
      <c r="G2336" s="42">
        <v>41514</v>
      </c>
      <c r="H2336" s="109" t="s">
        <v>15094</v>
      </c>
      <c r="I2336" s="109" t="s">
        <v>12047</v>
      </c>
      <c r="J2336" s="109" t="s">
        <v>28</v>
      </c>
      <c r="K2336" s="98" t="s">
        <v>13400</v>
      </c>
      <c r="L2336" s="109" t="s">
        <v>4778</v>
      </c>
      <c r="M2336" s="109" t="s">
        <v>10681</v>
      </c>
      <c r="N2336" s="109" t="s">
        <v>32</v>
      </c>
      <c r="O2336" s="109" t="s">
        <v>15095</v>
      </c>
      <c r="P2336" s="109" t="s">
        <v>760</v>
      </c>
      <c r="Q2336" s="109" t="s">
        <v>15096</v>
      </c>
      <c r="R2336" s="109" t="s">
        <v>80</v>
      </c>
      <c r="S2336" s="122" t="s">
        <v>7722</v>
      </c>
      <c r="T2336" s="31"/>
      <c r="U2336" s="109" t="str">
        <f t="shared" si="36"/>
        <v>41514: Police were pursuing Kiner as part of a murder case when he ambushed a fugitive task force, exchanging gunfire with officers until he was fatally shot. http://www.sun-sentinel.com/news/broward/oakland-park/fl-suspect-fatally-shot-20130828,0,7940231.story</v>
      </c>
      <c r="V2336" s="109"/>
      <c r="W2336" s="109">
        <v>3366.1</v>
      </c>
      <c r="X2336" s="109"/>
      <c r="Y2336" s="109"/>
      <c r="Z2336" s="109"/>
      <c r="AA2336" s="109"/>
      <c r="AB2336" s="109"/>
      <c r="AC2336" s="113"/>
      <c r="AD2336" s="29"/>
      <c r="AE2336" s="29"/>
      <c r="AF2336" s="29"/>
      <c r="AG2336" s="65"/>
    </row>
    <row r="2337" spans="1:33" ht="12">
      <c r="A2337" s="30">
        <v>41996</v>
      </c>
      <c r="B2337" s="109" t="s">
        <v>15097</v>
      </c>
      <c r="C2337" s="121">
        <v>25</v>
      </c>
      <c r="D2337" s="109" t="s">
        <v>23</v>
      </c>
      <c r="E2337" s="109" t="s">
        <v>24</v>
      </c>
      <c r="F2337" s="109" t="s">
        <v>15098</v>
      </c>
      <c r="G2337" s="42">
        <v>41514</v>
      </c>
      <c r="H2337" s="109" t="s">
        <v>15099</v>
      </c>
      <c r="I2337" s="109" t="s">
        <v>15100</v>
      </c>
      <c r="J2337" s="109" t="s">
        <v>250</v>
      </c>
      <c r="K2337" s="98" t="s">
        <v>15101</v>
      </c>
      <c r="L2337" s="109" t="s">
        <v>249</v>
      </c>
      <c r="M2337" s="109" t="s">
        <v>252</v>
      </c>
      <c r="N2337" s="109" t="s">
        <v>32</v>
      </c>
      <c r="O2337" s="109" t="s">
        <v>15102</v>
      </c>
      <c r="P2337" s="109" t="s">
        <v>7428</v>
      </c>
      <c r="Q2337" s="109" t="s">
        <v>15103</v>
      </c>
      <c r="R2337" s="109" t="s">
        <v>80</v>
      </c>
      <c r="S2337" s="122" t="s">
        <v>7722</v>
      </c>
      <c r="T2337" s="31"/>
      <c r="U2337" s="109" t="str">
        <f t="shared" si="36"/>
        <v>41514: Officers executing a no-knock warrant for Smith's cousin when the 25-year-old opened fire and killed an officer. Officers returned fire and fatally shot Smith. http://www.wbal.com/article/102364/2/template-story/Funeral-Arrangements-Complete-For-Fallen-Officer</v>
      </c>
      <c r="V2337" s="109"/>
      <c r="W2337" s="109">
        <v>3367.1</v>
      </c>
      <c r="X2337" s="109"/>
      <c r="Y2337" s="109"/>
      <c r="Z2337" s="109"/>
      <c r="AA2337" s="109"/>
      <c r="AB2337" s="109"/>
      <c r="AC2337" s="113"/>
      <c r="AD2337" s="29"/>
      <c r="AE2337" s="29"/>
      <c r="AF2337" s="29"/>
      <c r="AG2337" s="65"/>
    </row>
    <row r="2338" spans="1:33" ht="12">
      <c r="A2338" s="30">
        <v>41996</v>
      </c>
      <c r="B2338" s="109" t="s">
        <v>4728</v>
      </c>
      <c r="C2338" s="121"/>
      <c r="D2338" s="109" t="s">
        <v>23</v>
      </c>
      <c r="E2338" s="109" t="s">
        <v>82</v>
      </c>
      <c r="F2338" s="109"/>
      <c r="G2338" s="42">
        <v>41514</v>
      </c>
      <c r="H2338" s="109" t="s">
        <v>15104</v>
      </c>
      <c r="I2338" s="109" t="s">
        <v>539</v>
      </c>
      <c r="J2338" s="109" t="s">
        <v>85</v>
      </c>
      <c r="K2338" s="98" t="s">
        <v>15105</v>
      </c>
      <c r="L2338" s="109" t="s">
        <v>539</v>
      </c>
      <c r="M2338" s="109" t="s">
        <v>540</v>
      </c>
      <c r="N2338" s="109" t="s">
        <v>32</v>
      </c>
      <c r="O2338" s="109" t="s">
        <v>15106</v>
      </c>
      <c r="P2338" s="109" t="s">
        <v>760</v>
      </c>
      <c r="Q2338" s="109" t="s">
        <v>15107</v>
      </c>
      <c r="R2338" s="109" t="s">
        <v>80</v>
      </c>
      <c r="S2338" s="122" t="s">
        <v>7722</v>
      </c>
      <c r="T2338" s="31"/>
      <c r="U2338" s="109" t="str">
        <f t="shared" si="36"/>
        <v>41514: A man allegedly shot at Los Angeles Police, causing the department to set up a perimeter to find the unidentified man. He was later found, shot and killed. http://ktla.com/2013/08/28/shots-fired-as-lapd-searches-for-gunman-in-pico-union/</v>
      </c>
      <c r="V2338" s="109"/>
      <c r="W2338" s="109">
        <v>3368.1</v>
      </c>
      <c r="X2338" s="109"/>
      <c r="Y2338" s="109"/>
      <c r="Z2338" s="109"/>
      <c r="AA2338" s="109"/>
      <c r="AB2338" s="109"/>
      <c r="AC2338" s="113"/>
      <c r="AD2338" s="29"/>
      <c r="AE2338" s="29"/>
      <c r="AF2338" s="29"/>
      <c r="AG2338" s="65"/>
    </row>
    <row r="2339" spans="1:33" ht="12">
      <c r="A2339" s="30">
        <v>41996</v>
      </c>
      <c r="B2339" s="109" t="s">
        <v>4728</v>
      </c>
      <c r="C2339" s="121"/>
      <c r="D2339" s="109" t="s">
        <v>23</v>
      </c>
      <c r="E2339" s="109" t="s">
        <v>173</v>
      </c>
      <c r="F2339" s="109"/>
      <c r="G2339" s="42">
        <v>41514</v>
      </c>
      <c r="H2339" s="109" t="s">
        <v>15108</v>
      </c>
      <c r="I2339" s="109" t="s">
        <v>1392</v>
      </c>
      <c r="J2339" s="109" t="s">
        <v>85</v>
      </c>
      <c r="K2339" s="98" t="s">
        <v>15109</v>
      </c>
      <c r="L2339" s="109" t="s">
        <v>539</v>
      </c>
      <c r="M2339" s="109" t="s">
        <v>15110</v>
      </c>
      <c r="N2339" s="109" t="s">
        <v>32</v>
      </c>
      <c r="O2339" s="109" t="s">
        <v>15111</v>
      </c>
      <c r="P2339" s="109" t="s">
        <v>760</v>
      </c>
      <c r="Q2339" s="109" t="s">
        <v>15112</v>
      </c>
      <c r="R2339" s="109" t="s">
        <v>80</v>
      </c>
      <c r="S2339" s="122" t="s">
        <v>7722</v>
      </c>
      <c r="T2339" s="31"/>
      <c r="U2339" s="109" t="str">
        <f t="shared" si="36"/>
        <v>41514: Deputies approached an adult Hispanic man, who then turned and fled. The man was shot and killed after a short foot race that ended with the man pulling a firearm on deputies. http://articles.latimes.com/2013/aug/28/local/la-me-ln-deputy-kills-man-compton-20130828</v>
      </c>
      <c r="V2339" s="109"/>
      <c r="W2339" s="109">
        <v>3369.1</v>
      </c>
      <c r="X2339" s="109"/>
      <c r="Y2339" s="109"/>
      <c r="Z2339" s="109"/>
      <c r="AA2339" s="109"/>
      <c r="AB2339" s="109"/>
      <c r="AC2339" s="113"/>
      <c r="AD2339" s="29"/>
      <c r="AE2339" s="29"/>
      <c r="AF2339" s="29"/>
      <c r="AG2339" s="65"/>
    </row>
    <row r="2340" spans="1:33" ht="12">
      <c r="A2340" s="30">
        <v>41985</v>
      </c>
      <c r="B2340" s="109" t="s">
        <v>15113</v>
      </c>
      <c r="C2340" s="121">
        <v>42</v>
      </c>
      <c r="D2340" s="109" t="s">
        <v>23</v>
      </c>
      <c r="E2340" s="109" t="s">
        <v>82</v>
      </c>
      <c r="F2340" s="109"/>
      <c r="G2340" s="42">
        <v>41515</v>
      </c>
      <c r="H2340" s="109" t="s">
        <v>15114</v>
      </c>
      <c r="I2340" s="109" t="s">
        <v>4024</v>
      </c>
      <c r="J2340" s="109" t="s">
        <v>213</v>
      </c>
      <c r="K2340" s="98" t="s">
        <v>15115</v>
      </c>
      <c r="L2340" s="109" t="s">
        <v>243</v>
      </c>
      <c r="M2340" s="109" t="s">
        <v>15116</v>
      </c>
      <c r="N2340" s="109" t="s">
        <v>32</v>
      </c>
      <c r="O2340" s="109" t="s">
        <v>15117</v>
      </c>
      <c r="P2340" s="109" t="s">
        <v>58</v>
      </c>
      <c r="Q2340" s="109" t="s">
        <v>15118</v>
      </c>
      <c r="R2340" s="109" t="s">
        <v>80</v>
      </c>
      <c r="S2340" s="122" t="s">
        <v>5119</v>
      </c>
      <c r="T2340" s="31"/>
      <c r="U2340" s="109" t="str">
        <f t="shared" si="36"/>
        <v>41515: A county officer went to serve outstanding warrants on Holland for unpaid child support. Holland opened his apartment door with a gun in hand, and the deputy shot him to death. http://crimeblog.dallasnews.com/2013/08/man-fatally-shot-by-tarrant-county-deputy-constable-was-wanted-for-unpaid-child-support.html/</v>
      </c>
      <c r="V2340" s="109"/>
      <c r="W2340" s="109">
        <v>3371.1</v>
      </c>
      <c r="X2340" s="109"/>
      <c r="Y2340" s="109"/>
      <c r="Z2340" s="109"/>
      <c r="AA2340" s="109"/>
      <c r="AB2340" s="109"/>
      <c r="AC2340" s="113"/>
      <c r="AD2340" s="29"/>
      <c r="AE2340" s="29"/>
      <c r="AF2340" s="29"/>
      <c r="AG2340" s="65"/>
    </row>
    <row r="2341" spans="1:33" ht="12">
      <c r="A2341" s="30">
        <v>41996</v>
      </c>
      <c r="B2341" s="109" t="s">
        <v>15119</v>
      </c>
      <c r="C2341" s="121">
        <v>47</v>
      </c>
      <c r="D2341" s="109" t="s">
        <v>23</v>
      </c>
      <c r="E2341" s="109" t="s">
        <v>82</v>
      </c>
      <c r="F2341" s="109"/>
      <c r="G2341" s="42">
        <v>41516</v>
      </c>
      <c r="H2341" s="109" t="s">
        <v>15120</v>
      </c>
      <c r="I2341" s="109" t="s">
        <v>4015</v>
      </c>
      <c r="J2341" s="109" t="s">
        <v>1304</v>
      </c>
      <c r="K2341" s="98" t="s">
        <v>15121</v>
      </c>
      <c r="L2341" s="109" t="s">
        <v>1685</v>
      </c>
      <c r="M2341" s="109" t="s">
        <v>15122</v>
      </c>
      <c r="N2341" s="109" t="s">
        <v>32</v>
      </c>
      <c r="O2341" s="109" t="s">
        <v>15123</v>
      </c>
      <c r="P2341" s="109" t="s">
        <v>760</v>
      </c>
      <c r="Q2341" s="109" t="s">
        <v>15124</v>
      </c>
      <c r="R2341" s="109" t="s">
        <v>80</v>
      </c>
      <c r="S2341" s="122" t="s">
        <v>7722</v>
      </c>
      <c r="T2341" s="31"/>
      <c r="U2341" s="109" t="str">
        <f t="shared" si="36"/>
        <v>41516: Police broke up a fight between Thompson and a woman, when the 47-year-old pointed a gun at an off-duty officer. The officer ordered Thompson to drop the weapon and shot him after he refused. http://www.newsnet5.com/dpp/news/local_news/cleveland_metro/cleveland-security-guard-shoots-and-kills-a-man-after-breaking-up-a-fight-on-East-Boulevard</v>
      </c>
      <c r="V2341" s="109"/>
      <c r="W2341" s="109">
        <v>3372.1</v>
      </c>
      <c r="X2341" s="109"/>
      <c r="Y2341" s="109"/>
      <c r="Z2341" s="109"/>
      <c r="AA2341" s="109"/>
      <c r="AB2341" s="109"/>
      <c r="AC2341" s="113"/>
      <c r="AD2341" s="29"/>
      <c r="AE2341" s="29"/>
      <c r="AF2341" s="29"/>
      <c r="AG2341" s="65"/>
    </row>
    <row r="2342" spans="1:33" ht="12">
      <c r="A2342" s="30">
        <v>41996</v>
      </c>
      <c r="B2342" s="109" t="s">
        <v>15125</v>
      </c>
      <c r="C2342" s="121">
        <v>29</v>
      </c>
      <c r="D2342" s="109" t="s">
        <v>23</v>
      </c>
      <c r="E2342" s="109" t="s">
        <v>40</v>
      </c>
      <c r="F2342" s="109" t="s">
        <v>15126</v>
      </c>
      <c r="G2342" s="42">
        <v>41517</v>
      </c>
      <c r="H2342" s="109" t="s">
        <v>15127</v>
      </c>
      <c r="I2342" s="109" t="s">
        <v>6224</v>
      </c>
      <c r="J2342" s="109" t="s">
        <v>213</v>
      </c>
      <c r="K2342" s="98" t="s">
        <v>15128</v>
      </c>
      <c r="L2342" s="109" t="s">
        <v>6226</v>
      </c>
      <c r="M2342" s="109" t="s">
        <v>15129</v>
      </c>
      <c r="N2342" s="109" t="s">
        <v>32</v>
      </c>
      <c r="O2342" s="109" t="s">
        <v>15130</v>
      </c>
      <c r="P2342" s="109" t="s">
        <v>7428</v>
      </c>
      <c r="Q2342" s="109" t="s">
        <v>15131</v>
      </c>
      <c r="R2342" s="109" t="s">
        <v>80</v>
      </c>
      <c r="S2342" s="122" t="s">
        <v>7722</v>
      </c>
      <c r="T2342" s="31"/>
      <c r="U2342" s="109" t="str">
        <f t="shared" si="36"/>
        <v>41517: Jackson was shot and killed by an off-duty sheriff's deputy after a minor car collision escalated into shooting. Jackson was unarmed at the time of the shooting. The deputy was indicted for murder in February 2014. http://www.kens5.com/story/news/local/2014/06/27/10661966/</v>
      </c>
      <c r="V2342" s="109"/>
      <c r="W2342" s="109">
        <v>3373.1</v>
      </c>
      <c r="X2342" s="109"/>
      <c r="Y2342" s="109"/>
      <c r="Z2342" s="109"/>
      <c r="AA2342" s="109"/>
      <c r="AB2342" s="109"/>
      <c r="AC2342" s="113"/>
      <c r="AD2342" s="29"/>
      <c r="AE2342" s="29"/>
      <c r="AF2342" s="29"/>
      <c r="AG2342" s="65"/>
    </row>
    <row r="2343" spans="1:33" ht="12">
      <c r="A2343" s="30">
        <v>42001</v>
      </c>
      <c r="B2343" s="109" t="s">
        <v>15132</v>
      </c>
      <c r="C2343" s="121">
        <v>73</v>
      </c>
      <c r="D2343" s="109" t="s">
        <v>23</v>
      </c>
      <c r="E2343" s="109" t="s">
        <v>82</v>
      </c>
      <c r="F2343" s="109"/>
      <c r="G2343" s="42">
        <v>41515</v>
      </c>
      <c r="H2343" s="109" t="s">
        <v>15133</v>
      </c>
      <c r="I2343" s="109" t="s">
        <v>795</v>
      </c>
      <c r="J2343" s="109" t="s">
        <v>64</v>
      </c>
      <c r="K2343" s="98" t="s">
        <v>15134</v>
      </c>
      <c r="L2343" s="109" t="s">
        <v>66</v>
      </c>
      <c r="M2343" s="109" t="s">
        <v>796</v>
      </c>
      <c r="N2343" s="109" t="s">
        <v>32</v>
      </c>
      <c r="O2343" s="109" t="s">
        <v>15135</v>
      </c>
      <c r="P2343" s="109" t="s">
        <v>58</v>
      </c>
      <c r="Q2343" s="109" t="s">
        <v>15136</v>
      </c>
      <c r="R2343" s="109" t="s">
        <v>80</v>
      </c>
      <c r="S2343" s="122" t="s">
        <v>37</v>
      </c>
      <c r="T2343" s="31"/>
      <c r="U2343" s="109" t="str">
        <f t="shared" si="36"/>
        <v>41515: 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 http://atlanta.cbslocal.com/2013/08/30/police-identify-man-woman-killed-by-gunfire/</v>
      </c>
      <c r="V2343" s="109"/>
      <c r="W2343" s="109">
        <v>3374.1</v>
      </c>
      <c r="X2343" s="109"/>
      <c r="Y2343" s="109"/>
      <c r="Z2343" s="109"/>
      <c r="AA2343" s="109"/>
      <c r="AB2343" s="109"/>
      <c r="AC2343" s="113"/>
      <c r="AD2343" s="29"/>
      <c r="AE2343" s="29"/>
      <c r="AF2343" s="29"/>
      <c r="AG2343" s="65"/>
    </row>
    <row r="2344" spans="1:33" ht="12">
      <c r="A2344" s="30">
        <v>42001</v>
      </c>
      <c r="B2344" s="109" t="s">
        <v>4728</v>
      </c>
      <c r="C2344" s="121">
        <v>17</v>
      </c>
      <c r="D2344" s="109" t="s">
        <v>23</v>
      </c>
      <c r="E2344" s="109" t="s">
        <v>82</v>
      </c>
      <c r="F2344" s="109"/>
      <c r="G2344" s="42">
        <v>41512</v>
      </c>
      <c r="H2344" s="109" t="s">
        <v>15137</v>
      </c>
      <c r="I2344" s="109" t="s">
        <v>7727</v>
      </c>
      <c r="J2344" s="109" t="s">
        <v>1103</v>
      </c>
      <c r="K2344" s="98" t="s">
        <v>15138</v>
      </c>
      <c r="L2344" s="109" t="s">
        <v>2598</v>
      </c>
      <c r="M2344" s="109" t="s">
        <v>10809</v>
      </c>
      <c r="N2344" s="109" t="s">
        <v>32</v>
      </c>
      <c r="O2344" s="109" t="s">
        <v>15139</v>
      </c>
      <c r="P2344" s="109" t="s">
        <v>760</v>
      </c>
      <c r="Q2344" s="109" t="s">
        <v>15140</v>
      </c>
      <c r="R2344" s="109" t="s">
        <v>80</v>
      </c>
      <c r="S2344" s="122" t="s">
        <v>37</v>
      </c>
      <c r="T2344" s="31"/>
      <c r="U2344" s="109" t="str">
        <f t="shared" si="36"/>
        <v>41512: 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 http://www.myfoxdetroit.com/story/23253487/police-man-fatally-shot-outside-southfield-apartment-complex</v>
      </c>
      <c r="V2344" s="109"/>
      <c r="W2344" s="109">
        <v>3375.1</v>
      </c>
      <c r="X2344" s="109"/>
      <c r="Y2344" s="109"/>
      <c r="Z2344" s="109"/>
      <c r="AA2344" s="109"/>
      <c r="AB2344" s="109"/>
      <c r="AC2344" s="113"/>
      <c r="AD2344" s="29"/>
      <c r="AE2344" s="29"/>
      <c r="AF2344" s="29"/>
      <c r="AG2344" s="65"/>
    </row>
    <row r="2345" spans="1:33" ht="12">
      <c r="A2345" s="30">
        <v>42001</v>
      </c>
      <c r="B2345" s="109" t="s">
        <v>15141</v>
      </c>
      <c r="C2345" s="121">
        <v>45</v>
      </c>
      <c r="D2345" s="109" t="s">
        <v>23</v>
      </c>
      <c r="E2345" s="109" t="s">
        <v>82</v>
      </c>
      <c r="F2345" s="109"/>
      <c r="G2345" s="42">
        <v>41288</v>
      </c>
      <c r="H2345" s="109" t="s">
        <v>15142</v>
      </c>
      <c r="I2345" s="109" t="s">
        <v>6514</v>
      </c>
      <c r="J2345" s="109" t="s">
        <v>1694</v>
      </c>
      <c r="K2345" s="98" t="s">
        <v>15143</v>
      </c>
      <c r="L2345" s="109" t="s">
        <v>6516</v>
      </c>
      <c r="M2345" s="109" t="s">
        <v>15144</v>
      </c>
      <c r="N2345" s="109" t="s">
        <v>32</v>
      </c>
      <c r="O2345" s="109" t="s">
        <v>15145</v>
      </c>
      <c r="P2345" s="109" t="s">
        <v>58</v>
      </c>
      <c r="Q2345" s="109" t="s">
        <v>15146</v>
      </c>
      <c r="R2345" s="109" t="s">
        <v>219</v>
      </c>
      <c r="S2345" s="122" t="s">
        <v>37</v>
      </c>
      <c r="T2345" s="31"/>
      <c r="U2345" s="109" t="str">
        <f t="shared" si="36"/>
        <v>41288: 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 https://s3.amazonaws.com/s3.documentcloud.org/documents/666161/penningdecision.txt</v>
      </c>
      <c r="V2345" s="109"/>
      <c r="W2345" s="109">
        <v>3376.1</v>
      </c>
      <c r="X2345" s="109"/>
      <c r="Y2345" s="109"/>
      <c r="Z2345" s="109"/>
      <c r="AA2345" s="109"/>
      <c r="AB2345" s="109"/>
      <c r="AC2345" s="113"/>
      <c r="AD2345" s="29"/>
      <c r="AE2345" s="29"/>
      <c r="AF2345" s="29"/>
      <c r="AG2345" s="65"/>
    </row>
    <row r="2346" spans="1:33" ht="12">
      <c r="A2346" s="30">
        <v>42001</v>
      </c>
      <c r="B2346" s="109" t="s">
        <v>15147</v>
      </c>
      <c r="C2346" s="121">
        <v>40</v>
      </c>
      <c r="D2346" s="109" t="s">
        <v>23</v>
      </c>
      <c r="E2346" s="109" t="s">
        <v>40</v>
      </c>
      <c r="F2346" s="109" t="s">
        <v>15148</v>
      </c>
      <c r="G2346" s="42">
        <v>41508</v>
      </c>
      <c r="H2346" s="109" t="s">
        <v>15149</v>
      </c>
      <c r="I2346" s="109" t="s">
        <v>983</v>
      </c>
      <c r="J2346" s="109" t="s">
        <v>124</v>
      </c>
      <c r="K2346" s="98" t="s">
        <v>5961</v>
      </c>
      <c r="L2346" s="109" t="s">
        <v>983</v>
      </c>
      <c r="M2346" s="109" t="s">
        <v>985</v>
      </c>
      <c r="N2346" s="109" t="s">
        <v>32</v>
      </c>
      <c r="O2346" s="109" t="s">
        <v>15150</v>
      </c>
      <c r="P2346" s="109" t="s">
        <v>760</v>
      </c>
      <c r="Q2346" s="109" t="s">
        <v>15151</v>
      </c>
      <c r="R2346" s="109" t="s">
        <v>36</v>
      </c>
      <c r="S2346" s="122" t="s">
        <v>37</v>
      </c>
      <c r="T2346" s="31"/>
      <c r="U2346" s="109" t="str">
        <f t="shared" si="36"/>
        <v>41508: 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 http://www.khq.com/story/23228789/officer-involved-shooting-in-n-spokane</v>
      </c>
      <c r="V2346" s="109"/>
      <c r="W2346" s="109">
        <v>3377.1</v>
      </c>
      <c r="X2346" s="109"/>
      <c r="Y2346" s="109"/>
      <c r="Z2346" s="109"/>
      <c r="AA2346" s="109"/>
      <c r="AB2346" s="109"/>
      <c r="AC2346" s="113"/>
      <c r="AD2346" s="29"/>
      <c r="AE2346" s="29"/>
      <c r="AF2346" s="29"/>
      <c r="AG2346" s="65"/>
    </row>
    <row r="2347" spans="1:33" ht="12">
      <c r="A2347" s="30">
        <v>42001</v>
      </c>
      <c r="B2347" s="109" t="s">
        <v>4728</v>
      </c>
      <c r="C2347" s="121">
        <v>19</v>
      </c>
      <c r="D2347" s="109" t="s">
        <v>23</v>
      </c>
      <c r="E2347" s="109" t="s">
        <v>82</v>
      </c>
      <c r="F2347" s="109"/>
      <c r="G2347" s="42">
        <v>41506</v>
      </c>
      <c r="H2347" s="109" t="s">
        <v>15152</v>
      </c>
      <c r="I2347" s="109" t="s">
        <v>4730</v>
      </c>
      <c r="J2347" s="109" t="s">
        <v>143</v>
      </c>
      <c r="K2347" s="98" t="s">
        <v>15005</v>
      </c>
      <c r="L2347" s="109" t="s">
        <v>4730</v>
      </c>
      <c r="M2347" s="109" t="s">
        <v>4732</v>
      </c>
      <c r="N2347" s="109" t="s">
        <v>32</v>
      </c>
      <c r="O2347" s="109" t="s">
        <v>15153</v>
      </c>
      <c r="P2347" s="109" t="s">
        <v>58</v>
      </c>
      <c r="Q2347" s="109" t="s">
        <v>15154</v>
      </c>
      <c r="R2347" s="109" t="s">
        <v>80</v>
      </c>
      <c r="S2347" s="122" t="s">
        <v>37</v>
      </c>
      <c r="T2347" s="31"/>
      <c r="U2347" s="109" t="str">
        <f t="shared" si="36"/>
        <v>41506: A 22nd District Officer was trying to stop a 2001 Buick LeSabre. According to police, the driver of the Buick refused to stop and accelerated. Police pursued the car and called in for backup. During the chase, investigators say the Buick crashed into a minivan carrying a family of five before striking a building near N 22nd Street and Glenwood Avenue. Police said a passenger got out and pointed a gun at the officer, who opened fire, hitting the 19-year-old man multiple times in the torso, ,killing him. http://www.nbcphiladelphia.com/news/local/Man-Shot-by-Police-Officer-in-North-Philly-220436941.html</v>
      </c>
      <c r="V2347" s="109"/>
      <c r="W2347" s="109">
        <v>3378.1</v>
      </c>
      <c r="X2347" s="109"/>
      <c r="Y2347" s="109"/>
      <c r="Z2347" s="109"/>
      <c r="AA2347" s="109"/>
      <c r="AB2347" s="109"/>
      <c r="AC2347" s="113"/>
      <c r="AD2347" s="29"/>
      <c r="AE2347" s="29"/>
      <c r="AF2347" s="29"/>
      <c r="AG2347" s="65"/>
    </row>
    <row r="2348" spans="1:33" ht="12">
      <c r="A2348" s="30">
        <v>42001</v>
      </c>
      <c r="B2348" s="109" t="s">
        <v>4728</v>
      </c>
      <c r="C2348" s="121"/>
      <c r="D2348" s="109" t="s">
        <v>23</v>
      </c>
      <c r="E2348" s="109" t="s">
        <v>82</v>
      </c>
      <c r="F2348" s="109"/>
      <c r="G2348" s="42">
        <v>41501</v>
      </c>
      <c r="H2348" s="109" t="s">
        <v>15155</v>
      </c>
      <c r="I2348" s="109" t="s">
        <v>1756</v>
      </c>
      <c r="J2348" s="109" t="s">
        <v>1757</v>
      </c>
      <c r="K2348" s="98" t="s">
        <v>15156</v>
      </c>
      <c r="L2348" s="109" t="s">
        <v>491</v>
      </c>
      <c r="M2348" s="109" t="s">
        <v>5923</v>
      </c>
      <c r="N2348" s="109" t="s">
        <v>32</v>
      </c>
      <c r="O2348" s="109" t="s">
        <v>15157</v>
      </c>
      <c r="P2348" s="109" t="s">
        <v>760</v>
      </c>
      <c r="Q2348" s="109" t="s">
        <v>15158</v>
      </c>
      <c r="R2348" s="109" t="s">
        <v>36</v>
      </c>
      <c r="S2348" s="122" t="s">
        <v>37</v>
      </c>
      <c r="T2348" s="31"/>
      <c r="U2348" s="109" t="str">
        <f t="shared" si="36"/>
        <v>41501: 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 http://www.wave3.com/story/23151742/police-murder-suspect-among-2-shot-by-officers</v>
      </c>
      <c r="V2348" s="109"/>
      <c r="W2348" s="109">
        <v>3379.1</v>
      </c>
      <c r="X2348" s="109"/>
      <c r="Y2348" s="109"/>
      <c r="Z2348" s="109"/>
      <c r="AA2348" s="109"/>
      <c r="AB2348" s="109"/>
      <c r="AC2348" s="113"/>
      <c r="AD2348" s="29"/>
      <c r="AE2348" s="29"/>
      <c r="AF2348" s="29"/>
      <c r="AG2348" s="65"/>
    </row>
    <row r="2349" spans="1:33" ht="12">
      <c r="A2349" s="30">
        <v>42001</v>
      </c>
      <c r="B2349" s="109" t="s">
        <v>15159</v>
      </c>
      <c r="C2349" s="121">
        <v>57</v>
      </c>
      <c r="D2349" s="109" t="s">
        <v>23</v>
      </c>
      <c r="E2349" s="109" t="s">
        <v>40</v>
      </c>
      <c r="F2349" s="109" t="s">
        <v>15160</v>
      </c>
      <c r="G2349" s="42">
        <v>41495</v>
      </c>
      <c r="H2349" s="109" t="s">
        <v>15161</v>
      </c>
      <c r="I2349" s="109" t="s">
        <v>455</v>
      </c>
      <c r="J2349" s="109" t="s">
        <v>44</v>
      </c>
      <c r="K2349" s="98" t="s">
        <v>801</v>
      </c>
      <c r="L2349" s="109" t="s">
        <v>455</v>
      </c>
      <c r="M2349" s="109" t="s">
        <v>8337</v>
      </c>
      <c r="N2349" s="109" t="s">
        <v>32</v>
      </c>
      <c r="O2349" s="109" t="s">
        <v>15162</v>
      </c>
      <c r="P2349" s="109" t="s">
        <v>949</v>
      </c>
      <c r="Q2349" s="109" t="s">
        <v>15163</v>
      </c>
      <c r="R2349" s="109" t="s">
        <v>80</v>
      </c>
      <c r="S2349" s="122" t="s">
        <v>37</v>
      </c>
      <c r="T2349" s="31"/>
      <c r="U2349" s="109" t="str">
        <f t="shared" ref="U2349:U2412" si="37">CONCATENATE(G2349, ": ", O2349, " ", Q2349)</f>
        <v>41495: Hobbs said police got a call at 8:01 a.m. about a suspicious person in the area of Mountain View mobile home park. He was near the road, according to Hobbs. When police arrived and questioned the man, he showed police his gun, then pulled it out and fired.Police ruled the death suicide. http://blog.al.com/breaking/2013/08/huntsville_police_on_the_scene_3.html</v>
      </c>
      <c r="V2349" s="109"/>
      <c r="W2349" s="109">
        <v>3381.1</v>
      </c>
      <c r="X2349" s="109"/>
      <c r="Y2349" s="109"/>
      <c r="Z2349" s="109"/>
      <c r="AA2349" s="109"/>
      <c r="AB2349" s="109"/>
      <c r="AC2349" s="113"/>
      <c r="AD2349" s="29"/>
      <c r="AE2349" s="29"/>
      <c r="AF2349" s="29"/>
      <c r="AG2349" s="65"/>
    </row>
    <row r="2350" spans="1:33" ht="12">
      <c r="A2350" s="30">
        <v>42001</v>
      </c>
      <c r="B2350" s="109" t="s">
        <v>15164</v>
      </c>
      <c r="C2350" s="121">
        <v>19</v>
      </c>
      <c r="D2350" s="109" t="s">
        <v>23</v>
      </c>
      <c r="E2350" s="109" t="s">
        <v>40</v>
      </c>
      <c r="F2350" s="109" t="s">
        <v>15165</v>
      </c>
      <c r="G2350" s="42">
        <v>41082</v>
      </c>
      <c r="H2350" s="109" t="s">
        <v>15166</v>
      </c>
      <c r="I2350" s="109" t="s">
        <v>15167</v>
      </c>
      <c r="J2350" s="109" t="s">
        <v>85</v>
      </c>
      <c r="K2350" s="98" t="s">
        <v>15168</v>
      </c>
      <c r="L2350" s="109" t="s">
        <v>15169</v>
      </c>
      <c r="M2350" s="109" t="s">
        <v>15170</v>
      </c>
      <c r="N2350" s="109" t="s">
        <v>32</v>
      </c>
      <c r="O2350" s="109" t="s">
        <v>15171</v>
      </c>
      <c r="P2350" s="109"/>
      <c r="Q2350" s="109" t="s">
        <v>15172</v>
      </c>
      <c r="R2350" s="109" t="s">
        <v>80</v>
      </c>
      <c r="S2350" s="122" t="s">
        <v>37</v>
      </c>
      <c r="T2350" s="31"/>
      <c r="U2350" s="109" t="str">
        <f t="shared" si="37"/>
        <v>41082: Law enforcement investigators say Deen and two other men were siphoning gasoline from cars parked in the neighborhood off Highway 273 near Win-River Casino. Officers used a stun gun at least twice on Deen after he came at them with a knife, according to the Shasta County Sheriff's Office, which handled the investigation into the shooting. Not fazed by the stun gun, Deen tried to stab an officer with a knife that was attached to his hand with an elastic bandage before Cpl. Jon Poletski fired two rounds, striking Deen once, police have said. http://www.redding.com/news/wrongful-death-suit-filed-against-rpd-june-2012-fa</v>
      </c>
      <c r="V2350" s="109"/>
      <c r="W2350" s="109">
        <v>3382.1</v>
      </c>
      <c r="X2350" s="109"/>
      <c r="Y2350" s="109"/>
      <c r="Z2350" s="109"/>
      <c r="AA2350" s="109"/>
      <c r="AB2350" s="109"/>
      <c r="AC2350" s="113"/>
      <c r="AD2350" s="29"/>
      <c r="AE2350" s="29"/>
      <c r="AF2350" s="29"/>
      <c r="AG2350" s="65"/>
    </row>
    <row r="2351" spans="1:33" ht="12">
      <c r="A2351" s="30">
        <v>42001</v>
      </c>
      <c r="B2351" s="109" t="s">
        <v>15173</v>
      </c>
      <c r="C2351" s="121">
        <v>5</v>
      </c>
      <c r="D2351" s="109" t="s">
        <v>23</v>
      </c>
      <c r="E2351" s="109" t="s">
        <v>40</v>
      </c>
      <c r="F2351" s="109" t="s">
        <v>15174</v>
      </c>
      <c r="G2351" s="42">
        <v>39297</v>
      </c>
      <c r="H2351" s="109" t="s">
        <v>15175</v>
      </c>
      <c r="I2351" s="109" t="s">
        <v>15176</v>
      </c>
      <c r="J2351" s="109" t="s">
        <v>482</v>
      </c>
      <c r="K2351" s="98" t="s">
        <v>15177</v>
      </c>
      <c r="L2351" s="109" t="s">
        <v>4015</v>
      </c>
      <c r="M2351" s="109" t="s">
        <v>15178</v>
      </c>
      <c r="N2351" s="109" t="s">
        <v>32</v>
      </c>
      <c r="O2351" s="109" t="s">
        <v>15179</v>
      </c>
      <c r="P2351" s="109" t="s">
        <v>58</v>
      </c>
      <c r="Q2351" s="109" t="s">
        <v>15180</v>
      </c>
      <c r="R2351" s="109" t="s">
        <v>80</v>
      </c>
      <c r="S2351" s="122" t="s">
        <v>37</v>
      </c>
      <c r="T2351" s="31"/>
      <c r="U2351" s="109" t="str">
        <f t="shared" si="37"/>
        <v>39297: Two Noble police officers were called to a home on a report of a large snake, dangling from a birdhouse. Paul Bradley Rogers fired two shots from his 357. The bullets missed the rat snake, but one struck Austin, who was in the woods directly behind the home. http://kfor.com/2013/08/12/officers-record-cleared-after-deadly-shooting/</v>
      </c>
      <c r="V2351" s="109"/>
      <c r="W2351" s="109">
        <v>3383.1</v>
      </c>
      <c r="X2351" s="109"/>
      <c r="Y2351" s="109"/>
      <c r="Z2351" s="109"/>
      <c r="AA2351" s="109"/>
      <c r="AB2351" s="109"/>
      <c r="AC2351" s="113"/>
      <c r="AD2351" s="29"/>
      <c r="AE2351" s="29"/>
      <c r="AF2351" s="29"/>
      <c r="AG2351" s="65"/>
    </row>
    <row r="2352" spans="1:33" ht="12">
      <c r="A2352" s="30">
        <v>42001</v>
      </c>
      <c r="B2352" s="109" t="s">
        <v>15181</v>
      </c>
      <c r="C2352" s="121">
        <v>30</v>
      </c>
      <c r="D2352" s="109" t="s">
        <v>23</v>
      </c>
      <c r="E2352" s="109" t="s">
        <v>173</v>
      </c>
      <c r="F2352" s="109" t="s">
        <v>15182</v>
      </c>
      <c r="G2352" s="42">
        <v>41481</v>
      </c>
      <c r="H2352" s="109" t="s">
        <v>15183</v>
      </c>
      <c r="I2352" s="109" t="s">
        <v>8892</v>
      </c>
      <c r="J2352" s="109" t="s">
        <v>85</v>
      </c>
      <c r="K2352" s="98" t="s">
        <v>8893</v>
      </c>
      <c r="L2352" s="109" t="s">
        <v>8884</v>
      </c>
      <c r="M2352" s="109" t="s">
        <v>8894</v>
      </c>
      <c r="N2352" s="109" t="s">
        <v>32</v>
      </c>
      <c r="O2352" s="109" t="s">
        <v>15184</v>
      </c>
      <c r="P2352" s="109" t="s">
        <v>760</v>
      </c>
      <c r="Q2352" s="109" t="s">
        <v>15185</v>
      </c>
      <c r="R2352" s="109" t="s">
        <v>80</v>
      </c>
      <c r="S2352" s="122" t="s">
        <v>37</v>
      </c>
      <c r="T2352" s="31"/>
      <c r="U2352" s="109" t="str">
        <f t="shared" si="37"/>
        <v>41481: 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 http://www.montereycountyweekly.com/blogs/news_blog/article_696e4272-f8af-11e2-b8f0-001a4bcf6878.html</v>
      </c>
      <c r="V2352" s="109"/>
      <c r="W2352" s="109">
        <v>3384.1</v>
      </c>
      <c r="X2352" s="109"/>
      <c r="Y2352" s="109"/>
      <c r="Z2352" s="109"/>
      <c r="AA2352" s="109"/>
      <c r="AB2352" s="109"/>
      <c r="AC2352" s="113"/>
      <c r="AD2352" s="29"/>
      <c r="AE2352" s="29"/>
      <c r="AF2352" s="29"/>
      <c r="AG2352" s="65"/>
    </row>
    <row r="2353" spans="1:33" ht="12">
      <c r="A2353" s="30">
        <v>42001</v>
      </c>
      <c r="B2353" s="109" t="s">
        <v>15186</v>
      </c>
      <c r="C2353" s="121">
        <v>37</v>
      </c>
      <c r="D2353" s="109" t="s">
        <v>23</v>
      </c>
      <c r="E2353" s="109" t="s">
        <v>40</v>
      </c>
      <c r="F2353" s="109"/>
      <c r="G2353" s="42">
        <v>41471</v>
      </c>
      <c r="H2353" s="109" t="s">
        <v>15187</v>
      </c>
      <c r="I2353" s="109" t="s">
        <v>539</v>
      </c>
      <c r="J2353" s="109" t="s">
        <v>85</v>
      </c>
      <c r="K2353" s="98" t="s">
        <v>15105</v>
      </c>
      <c r="L2353" s="109" t="s">
        <v>539</v>
      </c>
      <c r="M2353" s="109" t="s">
        <v>540</v>
      </c>
      <c r="N2353" s="109" t="s">
        <v>32</v>
      </c>
      <c r="O2353" s="109" t="s">
        <v>15188</v>
      </c>
      <c r="P2353" s="109" t="s">
        <v>760</v>
      </c>
      <c r="Q2353" s="109" t="s">
        <v>15189</v>
      </c>
      <c r="R2353" s="109" t="s">
        <v>80</v>
      </c>
      <c r="S2353" s="122" t="s">
        <v>37</v>
      </c>
      <c r="T2353" s="31"/>
      <c r="U2353" s="109" t="str">
        <f t="shared" si="37"/>
        <v>41471: Chavez, a reformed gang member, was leaving a funeral when he ran into police. He apparently stared at them, and then pulled a gun. http://homicide.latimes.com/post/juan-diaz-chavez/</v>
      </c>
      <c r="V2353" s="109"/>
      <c r="W2353" s="109">
        <v>3385.1</v>
      </c>
      <c r="X2353" s="109"/>
      <c r="Y2353" s="109"/>
      <c r="Z2353" s="109"/>
      <c r="AA2353" s="109"/>
      <c r="AB2353" s="109"/>
      <c r="AC2353" s="113"/>
      <c r="AD2353" s="29"/>
      <c r="AE2353" s="29"/>
      <c r="AF2353" s="29"/>
      <c r="AG2353" s="65"/>
    </row>
    <row r="2354" spans="1:33" ht="12">
      <c r="A2354" s="30">
        <v>42001</v>
      </c>
      <c r="B2354" s="109" t="s">
        <v>15190</v>
      </c>
      <c r="C2354" s="121">
        <v>29</v>
      </c>
      <c r="D2354" s="109" t="s">
        <v>23</v>
      </c>
      <c r="E2354" s="109" t="s">
        <v>24</v>
      </c>
      <c r="F2354" s="109" t="s">
        <v>15191</v>
      </c>
      <c r="G2354" s="42">
        <v>41484</v>
      </c>
      <c r="H2354" s="109"/>
      <c r="I2354" s="109" t="s">
        <v>1714</v>
      </c>
      <c r="J2354" s="109" t="s">
        <v>44</v>
      </c>
      <c r="K2354" s="98" t="s">
        <v>15192</v>
      </c>
      <c r="L2354" s="109" t="s">
        <v>235</v>
      </c>
      <c r="M2354" s="109" t="s">
        <v>11991</v>
      </c>
      <c r="N2354" s="109" t="s">
        <v>32</v>
      </c>
      <c r="O2354" s="109" t="s">
        <v>15193</v>
      </c>
      <c r="P2354" s="109" t="s">
        <v>760</v>
      </c>
      <c r="Q2354" s="109" t="s">
        <v>15194</v>
      </c>
      <c r="R2354" s="109" t="s">
        <v>36</v>
      </c>
      <c r="S2354" s="122" t="s">
        <v>37</v>
      </c>
      <c r="T2354" s="31"/>
      <c r="U2354" s="109" t="str">
        <f t="shared" si="37"/>
        <v>41484: 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 http://www.wtoc.com/story/23024447/georgia-man-killed-in-officer-involved-shooting-in-alabama</v>
      </c>
      <c r="V2354" s="109"/>
      <c r="W2354" s="109">
        <v>3386.1</v>
      </c>
      <c r="X2354" s="109"/>
      <c r="Y2354" s="109"/>
      <c r="Z2354" s="109"/>
      <c r="AA2354" s="109"/>
      <c r="AB2354" s="109"/>
      <c r="AC2354" s="113"/>
      <c r="AD2354" s="29"/>
      <c r="AE2354" s="29"/>
      <c r="AF2354" s="29"/>
      <c r="AG2354" s="65"/>
    </row>
    <row r="2355" spans="1:33" ht="12">
      <c r="A2355" s="30">
        <v>42001</v>
      </c>
      <c r="B2355" s="109" t="s">
        <v>15195</v>
      </c>
      <c r="C2355" s="121">
        <v>21</v>
      </c>
      <c r="D2355" s="109" t="s">
        <v>23</v>
      </c>
      <c r="E2355" s="109" t="s">
        <v>40</v>
      </c>
      <c r="F2355" s="109" t="s">
        <v>15196</v>
      </c>
      <c r="G2355" s="42">
        <v>41485</v>
      </c>
      <c r="H2355" s="109" t="s">
        <v>15197</v>
      </c>
      <c r="I2355" s="109" t="s">
        <v>15198</v>
      </c>
      <c r="J2355" s="109" t="s">
        <v>124</v>
      </c>
      <c r="K2355" s="98" t="s">
        <v>15199</v>
      </c>
      <c r="L2355" s="109" t="s">
        <v>2101</v>
      </c>
      <c r="M2355" s="109" t="s">
        <v>15200</v>
      </c>
      <c r="N2355" s="109" t="s">
        <v>32</v>
      </c>
      <c r="O2355" s="109" t="s">
        <v>15201</v>
      </c>
      <c r="P2355" s="109" t="s">
        <v>760</v>
      </c>
      <c r="Q2355" s="109" t="s">
        <v>15202</v>
      </c>
      <c r="R2355" s="109" t="s">
        <v>100</v>
      </c>
      <c r="S2355" s="122" t="s">
        <v>37</v>
      </c>
      <c r="T2355" s="31"/>
      <c r="U2355" s="109" t="str">
        <f t="shared" si="37"/>
        <v>41485: Ellett, who was known to be mentally ill, confronted the officer at the officer’s home … the suspect fired shots at the officer’s residence, with the officer shooting and killing the suspect.” http://q13fox.com/2013/07/31/off-duty-fife-police-officer-shoots-kills-man-after-being-fired-on-sheriffs-dept-says/</v>
      </c>
      <c r="V2355" s="109"/>
      <c r="W2355" s="109">
        <v>3387.1</v>
      </c>
      <c r="X2355" s="109"/>
      <c r="Y2355" s="109"/>
      <c r="Z2355" s="109"/>
      <c r="AA2355" s="109"/>
      <c r="AB2355" s="109"/>
      <c r="AC2355" s="113"/>
      <c r="AD2355" s="29"/>
      <c r="AE2355" s="29"/>
      <c r="AF2355" s="29"/>
      <c r="AG2355" s="65"/>
    </row>
    <row r="2356" spans="1:33" ht="12">
      <c r="A2356" s="30">
        <v>42001</v>
      </c>
      <c r="B2356" s="109" t="s">
        <v>15203</v>
      </c>
      <c r="C2356" s="121">
        <v>16</v>
      </c>
      <c r="D2356" s="109" t="s">
        <v>91</v>
      </c>
      <c r="E2356" s="109" t="s">
        <v>24</v>
      </c>
      <c r="F2356" s="109" t="s">
        <v>15204</v>
      </c>
      <c r="G2356" s="42">
        <v>41245</v>
      </c>
      <c r="H2356" s="109" t="s">
        <v>15205</v>
      </c>
      <c r="I2356" s="109" t="s">
        <v>6470</v>
      </c>
      <c r="J2356" s="109" t="s">
        <v>1154</v>
      </c>
      <c r="K2356" s="98" t="s">
        <v>6471</v>
      </c>
      <c r="L2356" s="109" t="s">
        <v>6472</v>
      </c>
      <c r="M2356" s="109" t="s">
        <v>15206</v>
      </c>
      <c r="N2356" s="109" t="s">
        <v>32</v>
      </c>
      <c r="O2356" s="109" t="s">
        <v>15207</v>
      </c>
      <c r="P2356" s="109" t="s">
        <v>58</v>
      </c>
      <c r="Q2356" s="109" t="s">
        <v>15208</v>
      </c>
      <c r="R2356" s="109" t="s">
        <v>80</v>
      </c>
      <c r="S2356" s="122" t="s">
        <v>37</v>
      </c>
      <c r="T2356" s="31"/>
      <c r="U2356" s="109" t="str">
        <f t="shared" si="37"/>
        <v>41245: Breaux Bridge police officer, Travis Guillot, won't be charged with a crime after Wednesday's grand jury decision. In December of 2012, investigators say Guillot shot and killed 16-year-old Daraneisha Harris. Police say, this happened after she struck a pedestrian and a police unit with a car, before crashing into a ditch. http://theadvocate.com/home/4599451-125/family-teen-panicked</v>
      </c>
      <c r="V2356" s="109"/>
      <c r="W2356" s="109">
        <v>3388.1</v>
      </c>
      <c r="X2356" s="109"/>
      <c r="Y2356" s="109"/>
      <c r="Z2356" s="109"/>
      <c r="AA2356" s="109"/>
      <c r="AB2356" s="109"/>
      <c r="AC2356" s="113"/>
      <c r="AD2356" s="29"/>
      <c r="AE2356" s="29"/>
      <c r="AF2356" s="29"/>
      <c r="AG2356" s="65"/>
    </row>
    <row r="2357" spans="1:33" ht="12">
      <c r="A2357" s="30">
        <v>42001</v>
      </c>
      <c r="B2357" s="109" t="s">
        <v>15209</v>
      </c>
      <c r="C2357" s="121">
        <v>19</v>
      </c>
      <c r="D2357" s="109" t="s">
        <v>23</v>
      </c>
      <c r="E2357" s="109" t="s">
        <v>40</v>
      </c>
      <c r="F2357" s="109" t="s">
        <v>15210</v>
      </c>
      <c r="G2357" s="42">
        <v>41503</v>
      </c>
      <c r="H2357" s="109" t="s">
        <v>15211</v>
      </c>
      <c r="I2357" s="109" t="s">
        <v>11414</v>
      </c>
      <c r="J2357" s="109" t="s">
        <v>250</v>
      </c>
      <c r="K2357" s="98" t="s">
        <v>15212</v>
      </c>
      <c r="L2357" s="109" t="s">
        <v>8902</v>
      </c>
      <c r="M2357" s="109" t="s">
        <v>15213</v>
      </c>
      <c r="N2357" s="109" t="s">
        <v>32</v>
      </c>
      <c r="O2357" s="109" t="s">
        <v>15214</v>
      </c>
      <c r="P2357" s="109" t="s">
        <v>760</v>
      </c>
      <c r="Q2357" s="109" t="s">
        <v>15215</v>
      </c>
      <c r="R2357" s="109" t="s">
        <v>100</v>
      </c>
      <c r="S2357" s="122" t="s">
        <v>37</v>
      </c>
      <c r="T2357" s="31"/>
      <c r="U2357" s="109" t="str">
        <f t="shared" si="37"/>
        <v>41503: Seth Beckham broke into a 7-11, a McDonald's, and a gas station, while displaying aggressive and bizarre behavior. After the police officers drew their guns, Beckham reportedly tried to attack the officers. Seth Beckham was shot by a Harford County sheriff’s deputy. http://baltimore.cbslocal.com/2013/08/18/suspect-injured-after-police-involved-shooting-in-harford-county/</v>
      </c>
      <c r="V2357" s="109"/>
      <c r="W2357" s="109">
        <v>3389.1</v>
      </c>
      <c r="X2357" s="109"/>
      <c r="Y2357" s="109"/>
      <c r="Z2357" s="109"/>
      <c r="AA2357" s="109"/>
      <c r="AB2357" s="109"/>
      <c r="AC2357" s="113"/>
      <c r="AD2357" s="29"/>
      <c r="AE2357" s="29"/>
      <c r="AF2357" s="29"/>
      <c r="AG2357" s="65"/>
    </row>
    <row r="2358" spans="1:33" ht="12">
      <c r="A2358" s="30">
        <v>42004</v>
      </c>
      <c r="B2358" s="109" t="s">
        <v>15216</v>
      </c>
      <c r="C2358" s="121">
        <v>57</v>
      </c>
      <c r="D2358" s="109" t="s">
        <v>23</v>
      </c>
      <c r="E2358" s="109" t="s">
        <v>40</v>
      </c>
      <c r="F2358" s="109" t="s">
        <v>15217</v>
      </c>
      <c r="G2358" s="42">
        <v>41141</v>
      </c>
      <c r="H2358" s="109" t="s">
        <v>15218</v>
      </c>
      <c r="I2358" s="109" t="s">
        <v>15219</v>
      </c>
      <c r="J2358" s="109" t="s">
        <v>85</v>
      </c>
      <c r="K2358" s="98" t="s">
        <v>15220</v>
      </c>
      <c r="L2358" s="109" t="s">
        <v>404</v>
      </c>
      <c r="M2358" s="109" t="s">
        <v>15221</v>
      </c>
      <c r="N2358" s="109" t="s">
        <v>32</v>
      </c>
      <c r="O2358" s="109" t="s">
        <v>15222</v>
      </c>
      <c r="P2358" s="109" t="s">
        <v>58</v>
      </c>
      <c r="Q2358" s="109" t="s">
        <v>15223</v>
      </c>
      <c r="R2358" s="109" t="s">
        <v>80</v>
      </c>
      <c r="S2358" s="122" t="s">
        <v>37</v>
      </c>
      <c r="T2358" s="31"/>
      <c r="U2358" s="109" t="str">
        <f t="shared" si="37"/>
        <v>41141: Oregero was being followed by a car-theft squad. Officers spoke to him, he gave a wrong name, and ran into a trailer. He pointed a shotgun at officers, and fearing for their lives, they shot and killed him. http://www.ocregister.com/articles/oregero-369140-officers-police.html</v>
      </c>
      <c r="V2358" s="109"/>
      <c r="W2358" s="109">
        <v>3390.1</v>
      </c>
      <c r="X2358" s="109"/>
      <c r="Y2358" s="109"/>
      <c r="Z2358" s="109"/>
      <c r="AA2358" s="109"/>
      <c r="AB2358" s="109"/>
      <c r="AC2358" s="113"/>
      <c r="AD2358" s="29"/>
      <c r="AE2358" s="29"/>
      <c r="AF2358" s="29"/>
      <c r="AG2358" s="65"/>
    </row>
    <row r="2359" spans="1:33" ht="12">
      <c r="A2359" s="30">
        <v>42004</v>
      </c>
      <c r="B2359" s="109" t="s">
        <v>15224</v>
      </c>
      <c r="C2359" s="121">
        <v>52</v>
      </c>
      <c r="D2359" s="109" t="s">
        <v>23</v>
      </c>
      <c r="E2359" s="109" t="s">
        <v>82</v>
      </c>
      <c r="F2359" s="109"/>
      <c r="G2359" s="42">
        <v>41133</v>
      </c>
      <c r="H2359" s="109" t="s">
        <v>15225</v>
      </c>
      <c r="I2359" s="109" t="s">
        <v>1775</v>
      </c>
      <c r="J2359" s="109" t="s">
        <v>64</v>
      </c>
      <c r="K2359" s="98" t="s">
        <v>15226</v>
      </c>
      <c r="L2359" s="109" t="s">
        <v>7338</v>
      </c>
      <c r="M2359" s="109" t="s">
        <v>15227</v>
      </c>
      <c r="N2359" s="109" t="s">
        <v>32</v>
      </c>
      <c r="O2359" s="109" t="s">
        <v>15228</v>
      </c>
      <c r="P2359" s="109" t="s">
        <v>760</v>
      </c>
      <c r="Q2359" s="109" t="s">
        <v>15229</v>
      </c>
      <c r="R2359" s="109" t="s">
        <v>36</v>
      </c>
      <c r="S2359" s="122" t="s">
        <v>37</v>
      </c>
      <c r="T2359" s="31"/>
      <c r="U2359" s="109" t="str">
        <f t="shared" si="37"/>
        <v>41133: Perrymanj entered a gas station with a knife. He threatened several people with it. Police told him to drop it, but when he did not, they feared for their lives and killed him. http://www.wsbradio.com/news/news/man-shot-killed-police-dekalb-county/nQ8J9/</v>
      </c>
      <c r="V2359" s="109"/>
      <c r="W2359" s="109">
        <v>3391.1</v>
      </c>
      <c r="X2359" s="109"/>
      <c r="Y2359" s="109"/>
      <c r="Z2359" s="109"/>
      <c r="AA2359" s="109"/>
      <c r="AB2359" s="109"/>
      <c r="AC2359" s="113"/>
      <c r="AD2359" s="29"/>
      <c r="AE2359" s="29"/>
      <c r="AF2359" s="29"/>
      <c r="AG2359" s="65"/>
    </row>
    <row r="2360" spans="1:33" ht="12">
      <c r="A2360" s="30">
        <v>41981</v>
      </c>
      <c r="B2360" s="109" t="s">
        <v>15230</v>
      </c>
      <c r="C2360" s="121">
        <v>17</v>
      </c>
      <c r="D2360" s="109" t="s">
        <v>23</v>
      </c>
      <c r="E2360" s="109" t="s">
        <v>24</v>
      </c>
      <c r="F2360" s="109"/>
      <c r="G2360" s="42">
        <v>36695</v>
      </c>
      <c r="H2360" s="109" t="s">
        <v>15231</v>
      </c>
      <c r="I2360" s="109" t="s">
        <v>327</v>
      </c>
      <c r="J2360" s="109" t="s">
        <v>328</v>
      </c>
      <c r="K2360" s="98" t="s">
        <v>15232</v>
      </c>
      <c r="L2360" s="109" t="s">
        <v>329</v>
      </c>
      <c r="M2360" s="109" t="s">
        <v>330</v>
      </c>
      <c r="N2360" s="109" t="s">
        <v>32</v>
      </c>
      <c r="O2360" s="109" t="s">
        <v>15233</v>
      </c>
      <c r="P2360" s="109" t="s">
        <v>58</v>
      </c>
      <c r="Q2360" s="109" t="s">
        <v>15234</v>
      </c>
      <c r="R2360" s="109" t="s">
        <v>36</v>
      </c>
      <c r="S2360" s="122" t="s">
        <v>14600</v>
      </c>
      <c r="T2360" s="31"/>
      <c r="U2360" s="109" t="str">
        <f t="shared" si="37"/>
        <v>36695: Shot by off-duty officer when he attempted to steal her car, officer claims at gunpoint. Four shots to back right side of head and neck, including a muzzle imprint, suggesting the gun barrel was pressed against deceased's skin. http://www.chicagotribune.com/news/chi-071205cops-day2-htmlstory-htmlstory.html</v>
      </c>
      <c r="V2360" s="109"/>
      <c r="W2360" s="109">
        <v>3392.1</v>
      </c>
      <c r="X2360" s="109"/>
      <c r="Y2360" s="109"/>
      <c r="Z2360" s="109"/>
      <c r="AA2360" s="109"/>
      <c r="AB2360" s="109"/>
      <c r="AC2360" s="113"/>
      <c r="AD2360" s="29"/>
      <c r="AE2360" s="29"/>
      <c r="AF2360" s="29"/>
      <c r="AG2360" s="65"/>
    </row>
    <row r="2361" spans="1:33" ht="12">
      <c r="A2361" s="30">
        <v>41981</v>
      </c>
      <c r="B2361" s="109" t="s">
        <v>15235</v>
      </c>
      <c r="C2361" s="121">
        <v>17</v>
      </c>
      <c r="D2361" s="109" t="s">
        <v>23</v>
      </c>
      <c r="E2361" s="109" t="s">
        <v>2754</v>
      </c>
      <c r="F2361" s="109"/>
      <c r="G2361" s="42">
        <v>36727</v>
      </c>
      <c r="H2361" s="109" t="s">
        <v>15236</v>
      </c>
      <c r="I2361" s="109" t="s">
        <v>15237</v>
      </c>
      <c r="J2361" s="109" t="s">
        <v>328</v>
      </c>
      <c r="K2361" s="98" t="s">
        <v>15238</v>
      </c>
      <c r="L2361" s="109" t="s">
        <v>329</v>
      </c>
      <c r="M2361" s="109" t="s">
        <v>15239</v>
      </c>
      <c r="N2361" s="109" t="s">
        <v>32</v>
      </c>
      <c r="O2361" s="109" t="s">
        <v>15240</v>
      </c>
      <c r="P2361" s="109" t="s">
        <v>58</v>
      </c>
      <c r="Q2361" s="109" t="s">
        <v>15241</v>
      </c>
      <c r="R2361" s="109" t="s">
        <v>80</v>
      </c>
      <c r="S2361" s="122" t="s">
        <v>15242</v>
      </c>
      <c r="T2361" s="31"/>
      <c r="U2361" s="109" t="str">
        <f t="shared" si="37"/>
        <v>36727: Fired at off duty officer several times; was shot while aiming gun at officer. http://articles.chicagotribune.com/2000-07-20/news/0007210075_1_rival-gangs-area-gangs-chicago-officer</v>
      </c>
      <c r="V2361" s="109"/>
      <c r="W2361" s="109">
        <v>3393.1</v>
      </c>
      <c r="X2361" s="109"/>
      <c r="Y2361" s="109"/>
      <c r="Z2361" s="109"/>
      <c r="AA2361" s="109"/>
      <c r="AB2361" s="109"/>
      <c r="AC2361" s="113"/>
      <c r="AD2361" s="29"/>
      <c r="AE2361" s="29"/>
      <c r="AF2361" s="29"/>
      <c r="AG2361" s="65"/>
    </row>
    <row r="2362" spans="1:33" ht="12">
      <c r="A2362" s="30">
        <v>41981</v>
      </c>
      <c r="B2362" s="109" t="s">
        <v>15243</v>
      </c>
      <c r="C2362" s="121">
        <v>22</v>
      </c>
      <c r="D2362" s="109" t="s">
        <v>23</v>
      </c>
      <c r="E2362" s="109" t="s">
        <v>24</v>
      </c>
      <c r="F2362" s="109"/>
      <c r="G2362" s="42">
        <v>36732</v>
      </c>
      <c r="H2362" s="109" t="s">
        <v>15244</v>
      </c>
      <c r="I2362" s="109" t="s">
        <v>15245</v>
      </c>
      <c r="J2362" s="109" t="s">
        <v>328</v>
      </c>
      <c r="K2362" s="98" t="s">
        <v>5727</v>
      </c>
      <c r="L2362" s="109" t="s">
        <v>329</v>
      </c>
      <c r="M2362" s="109" t="s">
        <v>330</v>
      </c>
      <c r="N2362" s="109" t="s">
        <v>32</v>
      </c>
      <c r="O2362" s="109" t="s">
        <v>15246</v>
      </c>
      <c r="P2362" s="109" t="s">
        <v>58</v>
      </c>
      <c r="Q2362" s="109" t="s">
        <v>15247</v>
      </c>
      <c r="R2362" s="109" t="s">
        <v>36</v>
      </c>
      <c r="S2362" s="122" t="s">
        <v>15248</v>
      </c>
      <c r="T2362" s="31"/>
      <c r="U2362" s="109" t="str">
        <f t="shared" si="37"/>
        <v>36732: Shot after he allegedly rammed an officer with a stolen taxi. http://articles.chicagotribune.com/2000-07-27/news/0007270138_1_shootings-first-shooting-chicago-police</v>
      </c>
      <c r="V2362" s="109"/>
      <c r="W2362" s="109">
        <v>3394.1</v>
      </c>
      <c r="X2362" s="109"/>
      <c r="Y2362" s="109"/>
      <c r="Z2362" s="109"/>
      <c r="AA2362" s="109"/>
      <c r="AB2362" s="109"/>
      <c r="AC2362" s="113"/>
      <c r="AD2362" s="29"/>
      <c r="AE2362" s="29"/>
      <c r="AF2362" s="29"/>
      <c r="AG2362" s="65"/>
    </row>
    <row r="2363" spans="1:33" ht="12">
      <c r="A2363" s="30">
        <v>41981</v>
      </c>
      <c r="B2363" s="109" t="s">
        <v>15249</v>
      </c>
      <c r="C2363" s="121">
        <v>37</v>
      </c>
      <c r="D2363" s="109" t="s">
        <v>23</v>
      </c>
      <c r="E2363" s="109" t="s">
        <v>24</v>
      </c>
      <c r="F2363" s="109"/>
      <c r="G2363" s="42">
        <v>36787</v>
      </c>
      <c r="H2363" s="109" t="s">
        <v>15250</v>
      </c>
      <c r="I2363" s="109" t="s">
        <v>15251</v>
      </c>
      <c r="J2363" s="109" t="s">
        <v>328</v>
      </c>
      <c r="K2363" s="98" t="s">
        <v>15252</v>
      </c>
      <c r="L2363" s="109" t="s">
        <v>329</v>
      </c>
      <c r="M2363" s="109" t="s">
        <v>330</v>
      </c>
      <c r="N2363" s="109" t="s">
        <v>32</v>
      </c>
      <c r="O2363" s="109" t="s">
        <v>15253</v>
      </c>
      <c r="P2363" s="109"/>
      <c r="Q2363" s="109" t="s">
        <v>15254</v>
      </c>
      <c r="R2363" s="109" t="s">
        <v>36</v>
      </c>
      <c r="S2363" s="122" t="s">
        <v>15255</v>
      </c>
      <c r="T2363" s="31"/>
      <c r="U2363" s="109" t="str">
        <f t="shared" si="37"/>
        <v>36787: Victim disarmed a uniformed officer and was fatally shot by a second officer in the lower back. http://articles.chicagotribune.com/2000-09-20/news/0009200314_1_officer-s-partner-officer-s-decision-police-spokesman-pat-camden</v>
      </c>
      <c r="V2363" s="109"/>
      <c r="W2363" s="109">
        <v>3395.1</v>
      </c>
      <c r="X2363" s="109"/>
      <c r="Y2363" s="109"/>
      <c r="Z2363" s="109"/>
      <c r="AA2363" s="109"/>
      <c r="AB2363" s="109"/>
      <c r="AC2363" s="113"/>
      <c r="AD2363" s="29"/>
      <c r="AE2363" s="29"/>
      <c r="AF2363" s="29"/>
      <c r="AG2363" s="65"/>
    </row>
    <row r="2364" spans="1:33" ht="12">
      <c r="A2364" s="30">
        <v>41981</v>
      </c>
      <c r="B2364" s="109" t="s">
        <v>15256</v>
      </c>
      <c r="C2364" s="121">
        <v>29</v>
      </c>
      <c r="D2364" s="109" t="s">
        <v>23</v>
      </c>
      <c r="E2364" s="109" t="s">
        <v>24</v>
      </c>
      <c r="F2364" s="109"/>
      <c r="G2364" s="42">
        <v>36837</v>
      </c>
      <c r="H2364" s="109" t="s">
        <v>15257</v>
      </c>
      <c r="I2364" s="109" t="s">
        <v>1712</v>
      </c>
      <c r="J2364" s="109" t="s">
        <v>1304</v>
      </c>
      <c r="K2364" s="98" t="s">
        <v>15258</v>
      </c>
      <c r="L2364" s="109" t="s">
        <v>1714</v>
      </c>
      <c r="M2364" s="109" t="s">
        <v>3480</v>
      </c>
      <c r="N2364" s="109" t="s">
        <v>474</v>
      </c>
      <c r="O2364" s="109" t="s">
        <v>15259</v>
      </c>
      <c r="P2364" s="109" t="s">
        <v>157</v>
      </c>
      <c r="Q2364" s="109" t="s">
        <v>15260</v>
      </c>
      <c r="R2364" s="109" t="s">
        <v>80</v>
      </c>
      <c r="S2364" s="122" t="s">
        <v>15261</v>
      </c>
      <c r="T2364" s="31"/>
      <c r="U2364" s="109" t="str">
        <f t="shared" si="37"/>
        <v>36837: Roger Owensby, Jr. Owensby, 29, died after a foot chase and struggle with police at a Roselawn gas station.The death certificate sited cause of death: homicide, caused by asphyxiation. He had been handcuffed, maced &amp; died in a police cruiser. U.S. District Judge found officers failed to provide Owensby with medical treatment. There was a $6.5 million settlement to his estate. http://law.justia.com/cases/federal/appellate-courts/F3/414/596/622203/</v>
      </c>
      <c r="V2364" s="109"/>
      <c r="W2364" s="109">
        <v>3396.1</v>
      </c>
      <c r="X2364" s="109"/>
      <c r="Y2364" s="109"/>
      <c r="Z2364" s="109"/>
      <c r="AA2364" s="109"/>
      <c r="AB2364" s="109"/>
      <c r="AC2364" s="113"/>
      <c r="AD2364" s="29"/>
      <c r="AE2364" s="29"/>
      <c r="AF2364" s="29"/>
      <c r="AG2364" s="65"/>
    </row>
    <row r="2365" spans="1:33" ht="12">
      <c r="A2365" s="30">
        <v>41981</v>
      </c>
      <c r="B2365" s="109" t="s">
        <v>15262</v>
      </c>
      <c r="C2365" s="121">
        <v>31</v>
      </c>
      <c r="D2365" s="109" t="s">
        <v>23</v>
      </c>
      <c r="E2365" s="109" t="s">
        <v>173</v>
      </c>
      <c r="F2365" s="109"/>
      <c r="G2365" s="42">
        <v>37185</v>
      </c>
      <c r="H2365" s="109" t="s">
        <v>15263</v>
      </c>
      <c r="I2365" s="109" t="s">
        <v>15264</v>
      </c>
      <c r="J2365" s="109" t="s">
        <v>85</v>
      </c>
      <c r="K2365" s="98" t="s">
        <v>15265</v>
      </c>
      <c r="L2365" s="109" t="s">
        <v>539</v>
      </c>
      <c r="M2365" s="109" t="s">
        <v>15266</v>
      </c>
      <c r="N2365" s="109" t="s">
        <v>474</v>
      </c>
      <c r="O2365" s="109" t="s">
        <v>15267</v>
      </c>
      <c r="P2365" s="109" t="s">
        <v>58</v>
      </c>
      <c r="Q2365" s="109" t="s">
        <v>15268</v>
      </c>
      <c r="R2365" s="109" t="s">
        <v>219</v>
      </c>
      <c r="S2365" s="122">
        <v>106</v>
      </c>
      <c r="T2365" s="31"/>
      <c r="U2365" s="109" t="str">
        <f t="shared" si="37"/>
        <v>37185: Tranquilino ran from the police and struggled with a police officer who put him in a chokehold. The coroner reported that he died due to neck compression and cocaine/meth intoxzication http://articles.latimes.com/2002/jun/06/local/me-monte6</v>
      </c>
      <c r="V2365" s="109"/>
      <c r="W2365" s="109">
        <v>3397.1</v>
      </c>
      <c r="X2365" s="109"/>
      <c r="Y2365" s="109"/>
      <c r="Z2365" s="109"/>
      <c r="AA2365" s="109"/>
      <c r="AB2365" s="109"/>
      <c r="AC2365" s="113"/>
      <c r="AD2365" s="29"/>
      <c r="AE2365" s="29"/>
      <c r="AF2365" s="29"/>
      <c r="AG2365" s="65"/>
    </row>
    <row r="2366" spans="1:33" ht="12">
      <c r="A2366" s="30">
        <v>41981</v>
      </c>
      <c r="B2366" s="109" t="s">
        <v>15269</v>
      </c>
      <c r="C2366" s="121">
        <v>35</v>
      </c>
      <c r="D2366" s="109" t="s">
        <v>91</v>
      </c>
      <c r="E2366" s="109" t="s">
        <v>40</v>
      </c>
      <c r="F2366" s="109" t="s">
        <v>15270</v>
      </c>
      <c r="G2366" s="42">
        <v>37540</v>
      </c>
      <c r="H2366" s="109" t="s">
        <v>15271</v>
      </c>
      <c r="I2366" s="109" t="s">
        <v>934</v>
      </c>
      <c r="J2366" s="109" t="s">
        <v>195</v>
      </c>
      <c r="K2366" s="98" t="s">
        <v>15272</v>
      </c>
      <c r="L2366" s="109" t="s">
        <v>686</v>
      </c>
      <c r="M2366" s="109" t="s">
        <v>935</v>
      </c>
      <c r="N2366" s="109" t="s">
        <v>32</v>
      </c>
      <c r="O2366" s="109" t="s">
        <v>15273</v>
      </c>
      <c r="P2366" s="109" t="s">
        <v>58</v>
      </c>
      <c r="Q2366" s="109" t="s">
        <v>15274</v>
      </c>
      <c r="R2366" s="109" t="s">
        <v>80</v>
      </c>
      <c r="S2366" s="122" t="s">
        <v>15261</v>
      </c>
      <c r="T2366" s="31"/>
      <c r="U2366" s="109" t="str">
        <f t="shared" si="37"/>
        <v>37540: Police were called to Walgreens to investigate possible fraudulent prescription. Dawn Rae was parked in the drive-through lane with her 14 month old son. Lovelace testified that he fired to avoid being hit by Nelson's car. Officer Dan Lovelace was acquitted in 2004. Chandler City settled the civil suit for $1.9 million. http://www.eastvalleytribune.com/news/article_742d34cf-88eb-5878-95c3-288329b533f4.html?mode=jqm</v>
      </c>
      <c r="V2366" s="109"/>
      <c r="W2366" s="109">
        <v>3398.1</v>
      </c>
      <c r="X2366" s="109"/>
      <c r="Y2366" s="109"/>
      <c r="Z2366" s="109"/>
      <c r="AA2366" s="109"/>
      <c r="AB2366" s="109"/>
      <c r="AC2366" s="113"/>
      <c r="AD2366" s="29"/>
      <c r="AE2366" s="29"/>
      <c r="AF2366" s="29"/>
      <c r="AG2366" s="65"/>
    </row>
    <row r="2367" spans="1:33" ht="12">
      <c r="A2367" s="30">
        <v>41981</v>
      </c>
      <c r="B2367" s="109" t="s">
        <v>15275</v>
      </c>
      <c r="C2367" s="121">
        <v>36</v>
      </c>
      <c r="D2367" s="109" t="s">
        <v>23</v>
      </c>
      <c r="E2367" s="109" t="s">
        <v>40</v>
      </c>
      <c r="F2367" s="109"/>
      <c r="G2367" s="42">
        <v>37880</v>
      </c>
      <c r="H2367" s="109" t="s">
        <v>15276</v>
      </c>
      <c r="I2367" s="109" t="s">
        <v>15167</v>
      </c>
      <c r="J2367" s="109" t="s">
        <v>85</v>
      </c>
      <c r="K2367" s="98" t="s">
        <v>15277</v>
      </c>
      <c r="L2367" s="109" t="s">
        <v>15169</v>
      </c>
      <c r="M2367" s="109" t="s">
        <v>15170</v>
      </c>
      <c r="N2367" s="109" t="s">
        <v>32</v>
      </c>
      <c r="O2367" s="109" t="s">
        <v>15278</v>
      </c>
      <c r="P2367" s="109" t="s">
        <v>58</v>
      </c>
      <c r="Q2367" s="109" t="s">
        <v>15279</v>
      </c>
      <c r="R2367" s="109" t="s">
        <v>80</v>
      </c>
      <c r="S2367" s="122" t="s">
        <v>15280</v>
      </c>
      <c r="T2367" s="31"/>
      <c r="U2367" s="109" t="str">
        <f t="shared" si="37"/>
        <v>37880: Tim was riding his bike late at night dressed in dark clothing. When he saw the police car, he ran. he banged at the door of the house he had run to begging for help. the cops shot him point blank http://www.theppsc.org/Archives/DF_Articles/QuesShootings/New/Cleared%20In%20Shooting%20of%20Bicyclist.html</v>
      </c>
      <c r="V2367" s="109"/>
      <c r="W2367" s="109">
        <v>3399.1</v>
      </c>
      <c r="X2367" s="109"/>
      <c r="Y2367" s="109"/>
      <c r="Z2367" s="109"/>
      <c r="AA2367" s="109"/>
      <c r="AB2367" s="109"/>
      <c r="AC2367" s="113"/>
      <c r="AD2367" s="29"/>
      <c r="AE2367" s="29"/>
      <c r="AF2367" s="29"/>
      <c r="AG2367" s="65"/>
    </row>
    <row r="2368" spans="1:33" ht="12">
      <c r="A2368" s="30">
        <v>41981</v>
      </c>
      <c r="B2368" s="109" t="s">
        <v>15281</v>
      </c>
      <c r="C2368" s="121">
        <v>18</v>
      </c>
      <c r="D2368" s="109" t="s">
        <v>23</v>
      </c>
      <c r="E2368" s="109" t="s">
        <v>40</v>
      </c>
      <c r="F2368" s="109"/>
      <c r="G2368" s="42">
        <v>38773</v>
      </c>
      <c r="H2368" s="109" t="s">
        <v>15282</v>
      </c>
      <c r="I2368" s="109" t="s">
        <v>2301</v>
      </c>
      <c r="J2368" s="109" t="s">
        <v>1084</v>
      </c>
      <c r="K2368" s="98" t="s">
        <v>15283</v>
      </c>
      <c r="L2368" s="109" t="s">
        <v>4904</v>
      </c>
      <c r="M2368" s="109" t="s">
        <v>2304</v>
      </c>
      <c r="N2368" s="109" t="s">
        <v>32</v>
      </c>
      <c r="O2368" s="109" t="s">
        <v>15284</v>
      </c>
      <c r="P2368" s="109" t="s">
        <v>58</v>
      </c>
      <c r="Q2368" s="109" t="s">
        <v>15285</v>
      </c>
      <c r="R2368" s="109" t="s">
        <v>36</v>
      </c>
      <c r="S2368" s="122" t="s">
        <v>15286</v>
      </c>
      <c r="T2368" s="31"/>
      <c r="U2368" s="109" t="str">
        <f t="shared" si="37"/>
        <v>38773: Cop fired gun at moving vehicle fleeing a dine and dash at IHOP. 18 year old kid killed over unpaid pancakes. http://www.washingtonpost.com/wp-dyn/content/article/2006/02/26/AR2006022601469.html</v>
      </c>
      <c r="V2368" s="109"/>
      <c r="W2368" s="109">
        <v>3400.1</v>
      </c>
      <c r="X2368" s="109"/>
      <c r="Y2368" s="109"/>
      <c r="Z2368" s="109"/>
      <c r="AA2368" s="109"/>
      <c r="AB2368" s="109"/>
      <c r="AC2368" s="113"/>
      <c r="AD2368" s="29"/>
      <c r="AE2368" s="29"/>
      <c r="AF2368" s="29"/>
      <c r="AG2368" s="65"/>
    </row>
    <row r="2369" spans="1:33" ht="12">
      <c r="A2369" s="30">
        <v>41981</v>
      </c>
      <c r="B2369" s="109" t="s">
        <v>15287</v>
      </c>
      <c r="C2369" s="121">
        <v>25</v>
      </c>
      <c r="D2369" s="109" t="s">
        <v>23</v>
      </c>
      <c r="E2369" s="109" t="s">
        <v>24</v>
      </c>
      <c r="F2369" s="109"/>
      <c r="G2369" s="42">
        <v>40231</v>
      </c>
      <c r="H2369" s="109" t="s">
        <v>15288</v>
      </c>
      <c r="I2369" s="109" t="s">
        <v>15289</v>
      </c>
      <c r="J2369" s="109" t="s">
        <v>1791</v>
      </c>
      <c r="K2369" s="98" t="s">
        <v>15290</v>
      </c>
      <c r="L2369" s="109" t="s">
        <v>225</v>
      </c>
      <c r="M2369" s="109" t="s">
        <v>15291</v>
      </c>
      <c r="N2369" s="109" t="s">
        <v>32</v>
      </c>
      <c r="O2369" s="109" t="s">
        <v>15292</v>
      </c>
      <c r="P2369" s="109" t="s">
        <v>58</v>
      </c>
      <c r="Q2369" s="109" t="s">
        <v>15293</v>
      </c>
      <c r="R2369" s="109" t="s">
        <v>100</v>
      </c>
      <c r="S2369" s="122" t="s">
        <v>15294</v>
      </c>
      <c r="T2369" s="31"/>
      <c r="U2369" s="109" t="str">
        <f t="shared" si="37"/>
        <v>40231: Three officers responding to 911 call by Jones telling them he had to kill his grandmother because she was possessed by the devil. They arrived to find Jones in hallway holding a baseball bat. Officers claim he did not drop bat when asked and instead stepped toward them at which point two officers fired, killing Jones. http://www.nj.com/cumberland/index.ssf/2010/02/prosecutor_two_vineland_cops_s.html</v>
      </c>
      <c r="V2369" s="109"/>
      <c r="W2369" s="109">
        <v>3401.1</v>
      </c>
      <c r="X2369" s="109"/>
      <c r="Y2369" s="109"/>
      <c r="Z2369" s="109"/>
      <c r="AA2369" s="109"/>
      <c r="AB2369" s="109"/>
      <c r="AC2369" s="113"/>
      <c r="AD2369" s="29"/>
      <c r="AE2369" s="29"/>
      <c r="AF2369" s="29"/>
      <c r="AG2369" s="65"/>
    </row>
    <row r="2370" spans="1:33" ht="12">
      <c r="A2370" s="30">
        <v>41981</v>
      </c>
      <c r="B2370" s="109" t="s">
        <v>15295</v>
      </c>
      <c r="C2370" s="121">
        <v>50</v>
      </c>
      <c r="D2370" s="109" t="s">
        <v>23</v>
      </c>
      <c r="E2370" s="109" t="s">
        <v>40</v>
      </c>
      <c r="F2370" s="109" t="s">
        <v>15296</v>
      </c>
      <c r="G2370" s="42">
        <v>40756</v>
      </c>
      <c r="H2370" s="109" t="s">
        <v>15297</v>
      </c>
      <c r="I2370" s="109" t="s">
        <v>4851</v>
      </c>
      <c r="J2370" s="109" t="s">
        <v>233</v>
      </c>
      <c r="K2370" s="98" t="s">
        <v>4852</v>
      </c>
      <c r="L2370" s="109" t="s">
        <v>2116</v>
      </c>
      <c r="M2370" s="109" t="s">
        <v>15298</v>
      </c>
      <c r="N2370" s="109" t="s">
        <v>32</v>
      </c>
      <c r="O2370" s="109" t="s">
        <v>15299</v>
      </c>
      <c r="P2370" s="109" t="s">
        <v>58</v>
      </c>
      <c r="Q2370" s="109" t="s">
        <v>15300</v>
      </c>
      <c r="R2370" s="109" t="s">
        <v>80</v>
      </c>
      <c r="S2370" s="122" t="s">
        <v>15301</v>
      </c>
      <c r="T2370" s="31"/>
      <c r="U2370" s="109" t="str">
        <f t="shared" si="37"/>
        <v>40756: Police were alerted after witnesses observed North walking down the street with one arm around a woman's neck, holding a gun to her head (this was later identified as North's wife). One witness heard shots fired, and the first officer on the scene reports North fired at him. A hostage negotiator was unsuccessful in disarming the victim. A police sniper fired one shot, which felled North. http://ww.heraldtimesonline.com/stories/2011/08/01/news.222574.sto</v>
      </c>
      <c r="V2370" s="109"/>
      <c r="W2370" s="109">
        <v>3402.1</v>
      </c>
      <c r="X2370" s="109"/>
      <c r="Y2370" s="109"/>
      <c r="Z2370" s="109"/>
      <c r="AA2370" s="109"/>
      <c r="AB2370" s="109"/>
      <c r="AC2370" s="113"/>
      <c r="AD2370" s="29"/>
      <c r="AE2370" s="29"/>
      <c r="AF2370" s="29"/>
      <c r="AG2370" s="65"/>
    </row>
    <row r="2371" spans="1:33" ht="12">
      <c r="A2371" s="30">
        <v>41981</v>
      </c>
      <c r="B2371" s="109" t="s">
        <v>15302</v>
      </c>
      <c r="C2371" s="121">
        <v>49</v>
      </c>
      <c r="D2371" s="109" t="s">
        <v>23</v>
      </c>
      <c r="E2371" s="109" t="s">
        <v>24</v>
      </c>
      <c r="F2371" s="109" t="s">
        <v>15303</v>
      </c>
      <c r="G2371" s="42">
        <v>40835</v>
      </c>
      <c r="H2371" s="109" t="s">
        <v>15304</v>
      </c>
      <c r="I2371" s="109" t="s">
        <v>10667</v>
      </c>
      <c r="J2371" s="109" t="s">
        <v>233</v>
      </c>
      <c r="K2371" s="98" t="s">
        <v>15305</v>
      </c>
      <c r="L2371" s="109" t="s">
        <v>15306</v>
      </c>
      <c r="M2371" s="109" t="s">
        <v>15307</v>
      </c>
      <c r="N2371" s="109" t="s">
        <v>32</v>
      </c>
      <c r="O2371" s="109" t="s">
        <v>15308</v>
      </c>
      <c r="P2371" s="109" t="s">
        <v>58</v>
      </c>
      <c r="Q2371" s="109" t="s">
        <v>15309</v>
      </c>
      <c r="R2371" s="109" t="s">
        <v>36</v>
      </c>
      <c r="S2371" s="122" t="s">
        <v>15310</v>
      </c>
      <c r="T2371" s="31"/>
      <c r="U2371" s="109" t="str">
        <f t="shared" si="37"/>
        <v>40835: A neighbor called 911 to report a fire at the home of Spencer's girlfriend. Officers pursued Spencer, whose car crashed. Vehicles driven by officers Dombkowski and Webb then stopped behind Spencer’s car. Lafayette police said Spencer then jumped out, ran toward Dombkowski and stabbed him in the cheek -- prompting Webb and Fisher to fire their duty weapons. They fired 10 shots, 7 of which hit or grazed Spencer. http://www.tippecanoe.in.gov/egov/documents/1324428045_526580.pdf</v>
      </c>
      <c r="V2371" s="109"/>
      <c r="W2371" s="109">
        <v>3403.1</v>
      </c>
      <c r="X2371" s="109"/>
      <c r="Y2371" s="109"/>
      <c r="Z2371" s="109"/>
      <c r="AA2371" s="109"/>
      <c r="AB2371" s="109"/>
      <c r="AC2371" s="113"/>
      <c r="AD2371" s="29"/>
      <c r="AE2371" s="29"/>
      <c r="AF2371" s="29"/>
      <c r="AG2371" s="65"/>
    </row>
    <row r="2372" spans="1:33" ht="12">
      <c r="A2372" s="30">
        <v>41981</v>
      </c>
      <c r="B2372" s="109" t="s">
        <v>15311</v>
      </c>
      <c r="C2372" s="121">
        <v>27</v>
      </c>
      <c r="D2372" s="109" t="s">
        <v>23</v>
      </c>
      <c r="E2372" s="109" t="s">
        <v>82</v>
      </c>
      <c r="F2372" s="109"/>
      <c r="G2372" s="42">
        <v>40842</v>
      </c>
      <c r="H2372" s="109" t="s">
        <v>15312</v>
      </c>
      <c r="I2372" s="109" t="s">
        <v>1620</v>
      </c>
      <c r="J2372" s="109" t="s">
        <v>195</v>
      </c>
      <c r="K2372" s="98" t="s">
        <v>1621</v>
      </c>
      <c r="L2372" s="109" t="s">
        <v>1622</v>
      </c>
      <c r="M2372" s="109" t="s">
        <v>1623</v>
      </c>
      <c r="N2372" s="109" t="s">
        <v>32</v>
      </c>
      <c r="O2372" s="109" t="s">
        <v>15313</v>
      </c>
      <c r="P2372" s="109" t="s">
        <v>58</v>
      </c>
      <c r="Q2372" s="109" t="s">
        <v>15314</v>
      </c>
      <c r="R2372" s="109" t="s">
        <v>36</v>
      </c>
      <c r="S2372" s="122" t="s">
        <v>15315</v>
      </c>
      <c r="T2372" s="31"/>
      <c r="U2372" s="109" t="str">
        <f t="shared" si="37"/>
        <v>40842: A convenience store was robbed at gunpoint by 3 men. Police found the suspect’s car outside a home. While questioning suspects it is claimed McKelvey assaulted the police, grabbing a gun and pulling a knife. One officer fired a shot and fatally wounded McKelvey. http://www.azcentral.com/news/articles/20111027show-low-officer-involved-shooting-abrk.html</v>
      </c>
      <c r="V2372" s="109"/>
      <c r="W2372" s="109">
        <v>3404.1</v>
      </c>
      <c r="X2372" s="109"/>
      <c r="Y2372" s="109"/>
      <c r="Z2372" s="109"/>
      <c r="AA2372" s="109"/>
      <c r="AB2372" s="109"/>
      <c r="AC2372" s="113"/>
      <c r="AD2372" s="29"/>
      <c r="AE2372" s="29"/>
      <c r="AF2372" s="29"/>
      <c r="AG2372" s="65"/>
    </row>
    <row r="2373" spans="1:33" ht="12">
      <c r="A2373" s="30">
        <v>41981</v>
      </c>
      <c r="B2373" s="109" t="s">
        <v>15316</v>
      </c>
      <c r="C2373" s="121">
        <v>31</v>
      </c>
      <c r="D2373" s="109" t="s">
        <v>23</v>
      </c>
      <c r="E2373" s="109" t="s">
        <v>40</v>
      </c>
      <c r="F2373" s="109" t="s">
        <v>15317</v>
      </c>
      <c r="G2373" s="42">
        <v>40888</v>
      </c>
      <c r="H2373" s="109" t="s">
        <v>15318</v>
      </c>
      <c r="I2373" s="109" t="s">
        <v>15319</v>
      </c>
      <c r="J2373" s="109" t="s">
        <v>213</v>
      </c>
      <c r="K2373" s="98" t="s">
        <v>15320</v>
      </c>
      <c r="L2373" s="109" t="s">
        <v>215</v>
      </c>
      <c r="M2373" s="109" t="s">
        <v>15321</v>
      </c>
      <c r="N2373" s="109" t="s">
        <v>32</v>
      </c>
      <c r="O2373" s="109" t="s">
        <v>15322</v>
      </c>
      <c r="P2373" s="109" t="s">
        <v>58</v>
      </c>
      <c r="Q2373" s="109" t="s">
        <v>15323</v>
      </c>
      <c r="R2373" s="109" t="s">
        <v>100</v>
      </c>
      <c r="S2373" s="122" t="s">
        <v>5225</v>
      </c>
      <c r="T2373" s="31"/>
      <c r="U2373" s="109" t="str">
        <f t="shared" si="37"/>
        <v>40888: 31 year old Joshua was distraught over his separation from his wife. On Sunday, Dec 11, 2011 family members say Samuelson was threatening to hurt himself and had text pictures of himself with a shotgun to a friend. The family requested assistance. Travis County Deputies arrived to find Josh barricaded in his home. He was the only person inside the home. The Sheriff's Office made conflicting claims. They claimed that he came out of the home with a weapon and refused orders to put it down. Sheriff's Office said Josh fired a shot into the air near a law enforcement helicopter. Another claim was that Josh was shot when he raised his gun toward 2 deputies. However, witnesses say Josh never raised the gun, aimed the gun at anyone or anything, or fired the gun. Almost 2 years later Rodriguez was cleared by a Travis County grand jury. http://www.statesman.com/news/news/local/travis-county-sheriffs-officials-man-slain-by-depu/nRhyF/</v>
      </c>
      <c r="V2373" s="109"/>
      <c r="W2373" s="109">
        <v>3405.1</v>
      </c>
      <c r="X2373" s="109"/>
      <c r="Y2373" s="109"/>
      <c r="Z2373" s="109"/>
      <c r="AA2373" s="109"/>
      <c r="AB2373" s="109"/>
      <c r="AC2373" s="113"/>
      <c r="AD2373" s="29"/>
      <c r="AE2373" s="29"/>
      <c r="AF2373" s="29"/>
      <c r="AG2373" s="65"/>
    </row>
    <row r="2374" spans="1:33" ht="12">
      <c r="A2374" s="30">
        <v>41981</v>
      </c>
      <c r="B2374" s="109" t="s">
        <v>15324</v>
      </c>
      <c r="C2374" s="121">
        <v>31</v>
      </c>
      <c r="D2374" s="109" t="s">
        <v>23</v>
      </c>
      <c r="E2374" s="109" t="s">
        <v>40</v>
      </c>
      <c r="F2374" s="109"/>
      <c r="G2374" s="42">
        <v>41088</v>
      </c>
      <c r="H2374" s="109" t="s">
        <v>15325</v>
      </c>
      <c r="I2374" s="109" t="s">
        <v>613</v>
      </c>
      <c r="J2374" s="109" t="s">
        <v>64</v>
      </c>
      <c r="K2374" s="98" t="s">
        <v>15326</v>
      </c>
      <c r="L2374" s="109" t="s">
        <v>7338</v>
      </c>
      <c r="M2374" s="109" t="s">
        <v>15227</v>
      </c>
      <c r="N2374" s="109" t="s">
        <v>32</v>
      </c>
      <c r="O2374" s="109" t="s">
        <v>15327</v>
      </c>
      <c r="P2374" s="109" t="s">
        <v>5702</v>
      </c>
      <c r="Q2374" s="109" t="s">
        <v>15328</v>
      </c>
      <c r="R2374" s="109" t="s">
        <v>100</v>
      </c>
      <c r="S2374" s="122" t="s">
        <v>10326</v>
      </c>
      <c r="T2374" s="31"/>
      <c r="U2374" s="109" t="str">
        <f t="shared" si="37"/>
        <v>41088: Officers responded to the home after receiving a call about an argument between a woman and an armed man, officials said. Once inside the apartment the subject appeared with a weapon initially pointed at his head. The officers then attempted to negotiate with the armed man. The subject supposedly pointed the weapon at officers,an officer discharged his weapon, striking the subject multiple times in the chest. http://www.examiner.com/article/update-man-dies-days-after-being-shot-by-dekalb-county-police</v>
      </c>
      <c r="V2374" s="109"/>
      <c r="W2374" s="109">
        <v>3407.1</v>
      </c>
      <c r="X2374" s="109"/>
      <c r="Y2374" s="109"/>
      <c r="Z2374" s="109"/>
      <c r="AA2374" s="109"/>
      <c r="AB2374" s="109"/>
      <c r="AC2374" s="113"/>
      <c r="AD2374" s="29"/>
      <c r="AE2374" s="29"/>
      <c r="AF2374" s="29"/>
      <c r="AG2374" s="65"/>
    </row>
    <row r="2375" spans="1:33" ht="12">
      <c r="A2375" s="30">
        <v>41981</v>
      </c>
      <c r="B2375" s="109" t="s">
        <v>15329</v>
      </c>
      <c r="C2375" s="121">
        <v>29</v>
      </c>
      <c r="D2375" s="109" t="s">
        <v>23</v>
      </c>
      <c r="E2375" s="109" t="s">
        <v>40</v>
      </c>
      <c r="F2375" s="109" t="s">
        <v>15330</v>
      </c>
      <c r="G2375" s="42">
        <v>41280</v>
      </c>
      <c r="H2375" s="109" t="s">
        <v>15331</v>
      </c>
      <c r="I2375" s="109" t="s">
        <v>5460</v>
      </c>
      <c r="J2375" s="109" t="s">
        <v>5461</v>
      </c>
      <c r="K2375" s="98" t="s">
        <v>5462</v>
      </c>
      <c r="L2375" s="109" t="s">
        <v>5463</v>
      </c>
      <c r="M2375" s="109" t="s">
        <v>10060</v>
      </c>
      <c r="N2375" s="109" t="s">
        <v>32</v>
      </c>
      <c r="O2375" s="109" t="s">
        <v>15332</v>
      </c>
      <c r="P2375" s="109" t="s">
        <v>58</v>
      </c>
      <c r="Q2375" s="109" t="s">
        <v>15333</v>
      </c>
      <c r="R2375" s="109" t="s">
        <v>80</v>
      </c>
      <c r="S2375" s="122" t="s">
        <v>15334</v>
      </c>
      <c r="T2375" s="31"/>
      <c r="U2375" s="109" t="str">
        <f t="shared" si="37"/>
        <v>41280: 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 http://missoulian.com/news/state-and-regional/billings-man-shot-killed-after-hitting-police-officer-with-patrol/article_aa79dfb2-58d5-11e2-b4eb-001a4bcf887a.html</v>
      </c>
      <c r="V2375" s="109"/>
      <c r="W2375" s="109">
        <v>3408.1</v>
      </c>
      <c r="X2375" s="109"/>
      <c r="Y2375" s="109"/>
      <c r="Z2375" s="109"/>
      <c r="AA2375" s="109"/>
      <c r="AB2375" s="109"/>
      <c r="AC2375" s="113"/>
      <c r="AD2375" s="29"/>
      <c r="AE2375" s="29"/>
      <c r="AF2375" s="29"/>
      <c r="AG2375" s="65"/>
    </row>
    <row r="2376" spans="1:33" ht="12">
      <c r="A2376" s="30">
        <v>41981</v>
      </c>
      <c r="B2376" s="109" t="s">
        <v>15335</v>
      </c>
      <c r="C2376" s="121">
        <v>22</v>
      </c>
      <c r="D2376" s="109" t="s">
        <v>23</v>
      </c>
      <c r="E2376" s="109" t="s">
        <v>40</v>
      </c>
      <c r="F2376" s="109" t="s">
        <v>15336</v>
      </c>
      <c r="G2376" s="42">
        <v>41542</v>
      </c>
      <c r="H2376" s="109" t="s">
        <v>15337</v>
      </c>
      <c r="I2376" s="109" t="s">
        <v>15338</v>
      </c>
      <c r="J2376" s="109" t="s">
        <v>28</v>
      </c>
      <c r="K2376" s="98" t="s">
        <v>15339</v>
      </c>
      <c r="L2376" s="109" t="s">
        <v>5746</v>
      </c>
      <c r="M2376" s="109" t="s">
        <v>15340</v>
      </c>
      <c r="N2376" s="109" t="s">
        <v>32</v>
      </c>
      <c r="O2376" s="109" t="s">
        <v>15341</v>
      </c>
      <c r="P2376" s="109" t="s">
        <v>58</v>
      </c>
      <c r="Q2376" s="109" t="s">
        <v>15342</v>
      </c>
      <c r="R2376" s="109" t="s">
        <v>80</v>
      </c>
      <c r="S2376" s="122" t="s">
        <v>15343</v>
      </c>
      <c r="T2376" s="31"/>
      <c r="U2376" s="109" t="str">
        <f t="shared" si="37"/>
        <v>41542: 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 http://articles.orlandosentinel.com/2014-06-21/news/os-luke-castello-killed-police-shooting-20140621_1_luke-castello-daytona-beach-police-police-pursuit</v>
      </c>
      <c r="V2376" s="109"/>
      <c r="W2376" s="109">
        <v>3409.1</v>
      </c>
      <c r="X2376" s="109"/>
      <c r="Y2376" s="109"/>
      <c r="Z2376" s="109"/>
      <c r="AA2376" s="109"/>
      <c r="AB2376" s="109"/>
      <c r="AC2376" s="113"/>
      <c r="AD2376" s="29"/>
      <c r="AE2376" s="29"/>
      <c r="AF2376" s="29"/>
      <c r="AG2376" s="65"/>
    </row>
    <row r="2377" spans="1:33" ht="12">
      <c r="A2377" s="30">
        <v>41981</v>
      </c>
      <c r="B2377" s="109" t="s">
        <v>15344</v>
      </c>
      <c r="C2377" s="121">
        <v>43</v>
      </c>
      <c r="D2377" s="109" t="s">
        <v>23</v>
      </c>
      <c r="E2377" s="109" t="s">
        <v>24</v>
      </c>
      <c r="F2377" s="109"/>
      <c r="G2377" s="42">
        <v>41551</v>
      </c>
      <c r="H2377" s="109" t="s">
        <v>15345</v>
      </c>
      <c r="I2377" s="109" t="s">
        <v>1093</v>
      </c>
      <c r="J2377" s="109" t="s">
        <v>64</v>
      </c>
      <c r="K2377" s="98" t="s">
        <v>1094</v>
      </c>
      <c r="L2377" s="109" t="s">
        <v>1095</v>
      </c>
      <c r="M2377" s="109" t="s">
        <v>1096</v>
      </c>
      <c r="N2377" s="109" t="s">
        <v>32</v>
      </c>
      <c r="O2377" s="109" t="s">
        <v>15346</v>
      </c>
      <c r="P2377" s="109" t="s">
        <v>58</v>
      </c>
      <c r="Q2377" s="109" t="s">
        <v>15347</v>
      </c>
      <c r="R2377" s="109" t="s">
        <v>219</v>
      </c>
      <c r="S2377" s="122" t="s">
        <v>15348</v>
      </c>
      <c r="T2377" s="31"/>
      <c r="U2377" s="109" t="str">
        <f t="shared" si="37"/>
        <v>41551: Jack Roberson's family called 911 after he took a handful of diabetes medicine with alcohol and expressed that he wanted to die; two officers arrived, and classified Jack as "combative" and shot him dead in front of his family. http://jacksonville.com/news/georgia/2014-02-25/story/gbi-report-clears-waycross-police-officers-october-shooting-death-da</v>
      </c>
      <c r="V2377" s="109"/>
      <c r="W2377" s="109">
        <v>3410.1</v>
      </c>
      <c r="X2377" s="109"/>
      <c r="Y2377" s="109"/>
      <c r="Z2377" s="109"/>
      <c r="AA2377" s="109"/>
      <c r="AB2377" s="109"/>
      <c r="AC2377" s="113"/>
      <c r="AD2377" s="29"/>
      <c r="AE2377" s="29"/>
      <c r="AF2377" s="29"/>
      <c r="AG2377" s="65"/>
    </row>
    <row r="2378" spans="1:33" ht="12">
      <c r="A2378" s="30">
        <v>41981</v>
      </c>
      <c r="B2378" s="109" t="s">
        <v>15349</v>
      </c>
      <c r="C2378" s="121">
        <v>19</v>
      </c>
      <c r="D2378" s="109" t="s">
        <v>91</v>
      </c>
      <c r="E2378" s="109" t="s">
        <v>173</v>
      </c>
      <c r="F2378" s="109"/>
      <c r="G2378" s="42">
        <v>41885</v>
      </c>
      <c r="H2378" s="109" t="s">
        <v>15350</v>
      </c>
      <c r="I2378" s="109" t="s">
        <v>1528</v>
      </c>
      <c r="J2378" s="109" t="s">
        <v>482</v>
      </c>
      <c r="K2378" s="98" t="s">
        <v>15351</v>
      </c>
      <c r="L2378" s="109" t="s">
        <v>483</v>
      </c>
      <c r="M2378" s="109" t="s">
        <v>6532</v>
      </c>
      <c r="N2378" s="109" t="s">
        <v>32</v>
      </c>
      <c r="O2378" s="109" t="s">
        <v>15352</v>
      </c>
      <c r="P2378" s="109" t="s">
        <v>323</v>
      </c>
      <c r="Q2378" s="109" t="s">
        <v>15353</v>
      </c>
      <c r="R2378" s="109" t="s">
        <v>80</v>
      </c>
      <c r="S2378" s="122" t="s">
        <v>15354</v>
      </c>
      <c r="T2378" s="31"/>
      <c r="U2378" s="109" t="str">
        <f t="shared" si="37"/>
        <v>41885: Victim was speeding away from the scene of a drug deal sting and hit an officer who then opened fired and shot the driver of the vehicle. http://kfor.com/2014/09/04/okc-police-officer-kills-teen-following-alleged-drug-deal/</v>
      </c>
      <c r="V2378" s="109"/>
      <c r="W2378" s="109">
        <v>3411.1</v>
      </c>
      <c r="X2378" s="109"/>
      <c r="Y2378" s="109"/>
      <c r="Z2378" s="109"/>
      <c r="AA2378" s="109"/>
      <c r="AB2378" s="109"/>
      <c r="AC2378" s="113"/>
      <c r="AD2378" s="29"/>
      <c r="AE2378" s="29"/>
      <c r="AF2378" s="29"/>
      <c r="AG2378" s="65"/>
    </row>
    <row r="2379" spans="1:33" ht="12">
      <c r="A2379" s="30">
        <v>41981</v>
      </c>
      <c r="B2379" s="109" t="s">
        <v>15355</v>
      </c>
      <c r="C2379" s="121">
        <v>39</v>
      </c>
      <c r="D2379" s="109" t="s">
        <v>23</v>
      </c>
      <c r="E2379" s="109" t="s">
        <v>40</v>
      </c>
      <c r="F2379" s="109" t="s">
        <v>15356</v>
      </c>
      <c r="G2379" s="42">
        <v>41936</v>
      </c>
      <c r="H2379" s="109" t="s">
        <v>15357</v>
      </c>
      <c r="I2379" s="109" t="s">
        <v>15358</v>
      </c>
      <c r="J2379" s="109" t="s">
        <v>143</v>
      </c>
      <c r="K2379" s="98" t="s">
        <v>15359</v>
      </c>
      <c r="L2379" s="109" t="s">
        <v>13877</v>
      </c>
      <c r="M2379" s="109" t="s">
        <v>15360</v>
      </c>
      <c r="N2379" s="109" t="s">
        <v>15361</v>
      </c>
      <c r="O2379" s="109" t="s">
        <v>15362</v>
      </c>
      <c r="P2379" s="109" t="s">
        <v>323</v>
      </c>
      <c r="Q2379" s="109" t="s">
        <v>15363</v>
      </c>
      <c r="R2379" s="109" t="s">
        <v>219</v>
      </c>
      <c r="S2379" s="122" t="s">
        <v>15364</v>
      </c>
      <c r="T2379" s="31"/>
      <c r="U2379" s="109" t="str">
        <f t="shared" si="37"/>
        <v>41936: 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 http://www.lehighvalleylive.com/easton/index.ssf/2014/10/wilson_borough_man_shot_by_pol_2.html</v>
      </c>
      <c r="V2379" s="109"/>
      <c r="W2379" s="109">
        <v>3412.1</v>
      </c>
      <c r="X2379" s="109"/>
      <c r="Y2379" s="109"/>
      <c r="Z2379" s="109"/>
      <c r="AA2379" s="109"/>
      <c r="AB2379" s="109"/>
      <c r="AC2379" s="113"/>
      <c r="AD2379" s="29"/>
      <c r="AE2379" s="29"/>
      <c r="AF2379" s="29"/>
      <c r="AG2379" s="65"/>
    </row>
    <row r="2380" spans="1:33" ht="12">
      <c r="A2380" s="30">
        <v>41981</v>
      </c>
      <c r="B2380" s="109" t="s">
        <v>15365</v>
      </c>
      <c r="C2380" s="121">
        <v>39</v>
      </c>
      <c r="D2380" s="109" t="s">
        <v>23</v>
      </c>
      <c r="E2380" s="109" t="s">
        <v>24</v>
      </c>
      <c r="F2380" s="109" t="s">
        <v>15366</v>
      </c>
      <c r="G2380" s="42">
        <v>41980</v>
      </c>
      <c r="H2380" s="109" t="s">
        <v>15367</v>
      </c>
      <c r="I2380" s="109" t="s">
        <v>1528</v>
      </c>
      <c r="J2380" s="109" t="s">
        <v>482</v>
      </c>
      <c r="K2380" s="98" t="s">
        <v>1529</v>
      </c>
      <c r="L2380" s="109" t="s">
        <v>483</v>
      </c>
      <c r="M2380" s="109" t="s">
        <v>6532</v>
      </c>
      <c r="N2380" s="109" t="s">
        <v>32</v>
      </c>
      <c r="O2380" s="109" t="s">
        <v>15368</v>
      </c>
      <c r="P2380" s="109" t="s">
        <v>323</v>
      </c>
      <c r="Q2380" s="109" t="s">
        <v>15369</v>
      </c>
      <c r="R2380" s="109" t="s">
        <v>80</v>
      </c>
      <c r="S2380" s="122" t="s">
        <v>15370</v>
      </c>
      <c r="T2380" s="31"/>
      <c r="U2380" s="109" t="str">
        <f t="shared" si="37"/>
        <v>41980: OKC PD tried to pull over a guy in a vehicle. The guy drove for a couple of blocks and crashed into the fence of an apartment complex. He exited the vehicle and ran through the complex. Officers gave chase and shot the man after he brandished a firearm at them, OKC PD claims. http://newsok.com/article/5373998</v>
      </c>
      <c r="V2380" s="109"/>
      <c r="W2380" s="109">
        <v>3413.1</v>
      </c>
      <c r="X2380" s="109"/>
      <c r="Y2380" s="109"/>
      <c r="Z2380" s="109"/>
      <c r="AA2380" s="109"/>
      <c r="AB2380" s="109"/>
      <c r="AC2380" s="113"/>
      <c r="AD2380" s="29"/>
      <c r="AE2380" s="29"/>
      <c r="AF2380" s="29"/>
      <c r="AG2380" s="65"/>
    </row>
    <row r="2381" spans="1:33" ht="12">
      <c r="A2381" s="30">
        <v>41981</v>
      </c>
      <c r="B2381" s="109" t="s">
        <v>15371</v>
      </c>
      <c r="C2381" s="121">
        <v>29</v>
      </c>
      <c r="D2381" s="109" t="s">
        <v>23</v>
      </c>
      <c r="E2381" s="109" t="s">
        <v>40</v>
      </c>
      <c r="F2381" s="109" t="s">
        <v>15372</v>
      </c>
      <c r="G2381" s="42">
        <v>41980</v>
      </c>
      <c r="H2381" s="109" t="s">
        <v>15373</v>
      </c>
      <c r="I2381" s="109" t="s">
        <v>15374</v>
      </c>
      <c r="J2381" s="109" t="s">
        <v>1372</v>
      </c>
      <c r="K2381" s="98" t="s">
        <v>15375</v>
      </c>
      <c r="L2381" s="109" t="s">
        <v>9018</v>
      </c>
      <c r="M2381" s="109" t="s">
        <v>15376</v>
      </c>
      <c r="N2381" s="109" t="s">
        <v>32</v>
      </c>
      <c r="O2381" s="109" t="s">
        <v>15377</v>
      </c>
      <c r="P2381" s="109" t="s">
        <v>323</v>
      </c>
      <c r="Q2381" s="109" t="s">
        <v>15378</v>
      </c>
      <c r="R2381" s="109" t="s">
        <v>36</v>
      </c>
      <c r="S2381" s="122" t="s">
        <v>15379</v>
      </c>
      <c r="T2381" s="31"/>
      <c r="U2381" s="109" t="str">
        <f t="shared" si="37"/>
        <v>41980: Trent Woods police officers were attempting to serve misdemeanor larceny warrants to Snyder when he pulled out a gun. The officers then opened fire, killing Snyder. http://www.wcti12.com/news/officer-involved-in-shooting-under-investigation/30105822</v>
      </c>
      <c r="V2381" s="109"/>
      <c r="W2381" s="109">
        <v>3414.1</v>
      </c>
      <c r="X2381" s="109"/>
      <c r="Y2381" s="109"/>
      <c r="Z2381" s="109"/>
      <c r="AA2381" s="109"/>
      <c r="AB2381" s="109"/>
      <c r="AC2381" s="113"/>
      <c r="AD2381" s="29"/>
      <c r="AE2381" s="29"/>
      <c r="AF2381" s="29"/>
      <c r="AG2381" s="65"/>
    </row>
    <row r="2382" spans="1:33" ht="12">
      <c r="A2382" s="30">
        <v>41981</v>
      </c>
      <c r="B2382" s="109" t="s">
        <v>15380</v>
      </c>
      <c r="C2382" s="121">
        <v>31</v>
      </c>
      <c r="D2382" s="109" t="s">
        <v>23</v>
      </c>
      <c r="E2382" s="109" t="s">
        <v>24</v>
      </c>
      <c r="F2382" s="109"/>
      <c r="G2382" s="42">
        <v>41981</v>
      </c>
      <c r="H2382" s="109" t="s">
        <v>15381</v>
      </c>
      <c r="I2382" s="109" t="s">
        <v>6224</v>
      </c>
      <c r="J2382" s="109" t="s">
        <v>213</v>
      </c>
      <c r="K2382" s="98" t="s">
        <v>15382</v>
      </c>
      <c r="L2382" s="109" t="s">
        <v>6226</v>
      </c>
      <c r="M2382" s="109" t="s">
        <v>15129</v>
      </c>
      <c r="N2382" s="109" t="s">
        <v>32</v>
      </c>
      <c r="O2382" s="109" t="s">
        <v>15383</v>
      </c>
      <c r="P2382" s="109"/>
      <c r="Q2382" s="109" t="s">
        <v>15384</v>
      </c>
      <c r="R2382" s="109" t="s">
        <v>80</v>
      </c>
      <c r="S2382" s="122" t="s">
        <v>5225</v>
      </c>
      <c r="T2382" s="31"/>
      <c r="U2382" s="109" t="str">
        <f t="shared" si="37"/>
        <v>41981: Police were surfing a warrant on a homicide suspect when he reached for his gun, resulting in a deputy shooting him. http://www.ksat.com/content/pns/ksat/news/2014/12/08/police-respond-to-officer-involved-shooting.html</v>
      </c>
      <c r="V2382" s="109"/>
      <c r="W2382" s="109">
        <v>3415.1</v>
      </c>
      <c r="X2382" s="109"/>
      <c r="Y2382" s="109"/>
      <c r="Z2382" s="109"/>
      <c r="AA2382" s="109"/>
      <c r="AB2382" s="109"/>
      <c r="AC2382" s="113"/>
      <c r="AD2382" s="29"/>
      <c r="AE2382" s="29"/>
      <c r="AF2382" s="29"/>
      <c r="AG2382" s="65"/>
    </row>
    <row r="2383" spans="1:33" ht="12">
      <c r="A2383" s="30">
        <v>41981</v>
      </c>
      <c r="B2383" s="109" t="s">
        <v>15385</v>
      </c>
      <c r="C2383" s="121">
        <v>53</v>
      </c>
      <c r="D2383" s="109" t="s">
        <v>23</v>
      </c>
      <c r="E2383" s="109" t="s">
        <v>82</v>
      </c>
      <c r="F2383" s="109"/>
      <c r="G2383" s="42">
        <v>41535</v>
      </c>
      <c r="H2383" s="109" t="s">
        <v>15386</v>
      </c>
      <c r="I2383" s="109" t="s">
        <v>15387</v>
      </c>
      <c r="J2383" s="109" t="s">
        <v>28</v>
      </c>
      <c r="K2383" s="98" t="s">
        <v>15388</v>
      </c>
      <c r="L2383" s="109" t="s">
        <v>404</v>
      </c>
      <c r="M2383" s="109" t="s">
        <v>15389</v>
      </c>
      <c r="N2383" s="109" t="s">
        <v>32</v>
      </c>
      <c r="O2383" s="109" t="s">
        <v>15390</v>
      </c>
      <c r="P2383" s="109" t="s">
        <v>760</v>
      </c>
      <c r="Q2383" s="109" t="s">
        <v>15391</v>
      </c>
      <c r="R2383" s="109" t="s">
        <v>80</v>
      </c>
      <c r="S2383" s="122" t="s">
        <v>14771</v>
      </c>
      <c r="T2383" s="31"/>
      <c r="U2383" s="109" t="str">
        <f t="shared" si="37"/>
        <v>41535: An officer responding to a report of a stabbing reached the third floor of an apartment building and encountered a man running toward him. He shot Nortonsen once in the chest. http://articles.orlandosentinel.com/2013-09-18/news/os-winter-garden-officer-involved-shooting-20130918_1_winter-garden-man-unarmed-man-roommate</v>
      </c>
      <c r="V2383" s="109"/>
      <c r="W2383" s="109">
        <v>3416.1</v>
      </c>
      <c r="X2383" s="109"/>
      <c r="Y2383" s="109"/>
      <c r="Z2383" s="109"/>
      <c r="AA2383" s="109"/>
      <c r="AB2383" s="109"/>
      <c r="AC2383" s="113"/>
      <c r="AD2383" s="29"/>
      <c r="AE2383" s="29"/>
      <c r="AF2383" s="29"/>
      <c r="AG2383" s="65"/>
    </row>
    <row r="2384" spans="1:33" ht="12">
      <c r="A2384" s="30">
        <v>41982</v>
      </c>
      <c r="B2384" s="109" t="s">
        <v>15392</v>
      </c>
      <c r="C2384" s="121">
        <v>53</v>
      </c>
      <c r="D2384" s="109" t="s">
        <v>23</v>
      </c>
      <c r="E2384" s="109" t="s">
        <v>82</v>
      </c>
      <c r="F2384" s="109"/>
      <c r="G2384" s="42">
        <v>37237</v>
      </c>
      <c r="H2384" s="109" t="s">
        <v>15393</v>
      </c>
      <c r="I2384" s="109" t="s">
        <v>15394</v>
      </c>
      <c r="J2384" s="109" t="s">
        <v>328</v>
      </c>
      <c r="K2384" s="98" t="s">
        <v>15395</v>
      </c>
      <c r="L2384" s="109" t="s">
        <v>15396</v>
      </c>
      <c r="M2384" s="109" t="s">
        <v>15397</v>
      </c>
      <c r="N2384" s="109" t="s">
        <v>32</v>
      </c>
      <c r="O2384" s="109" t="s">
        <v>15398</v>
      </c>
      <c r="P2384" s="109" t="s">
        <v>58</v>
      </c>
      <c r="Q2384" s="109" t="s">
        <v>15399</v>
      </c>
      <c r="R2384" s="109" t="s">
        <v>80</v>
      </c>
      <c r="S2384" s="122" t="s">
        <v>15400</v>
      </c>
      <c r="T2384" s="31"/>
      <c r="U2384" s="109" t="str">
        <f t="shared" si="37"/>
        <v>37237: After shooting his girlfriend in the head at their townhouse, Frustaci lead police on a car chase that ended with an officer firing 8 times at him before his car crashed off the road, into a detention pond. http://articles.chicagotribune.com/2001-12-14/news/0112140367_1_police-officer-patrol-car-retention-pond</v>
      </c>
      <c r="V2384" s="109"/>
      <c r="W2384" s="109">
        <v>3417.1</v>
      </c>
      <c r="X2384" s="109"/>
      <c r="Y2384" s="109"/>
      <c r="Z2384" s="109"/>
      <c r="AA2384" s="109"/>
      <c r="AB2384" s="109"/>
      <c r="AC2384" s="113"/>
      <c r="AD2384" s="29"/>
      <c r="AE2384" s="29"/>
      <c r="AF2384" s="29"/>
      <c r="AG2384" s="65"/>
    </row>
    <row r="2385" spans="1:33" ht="12">
      <c r="A2385" s="30">
        <v>41982</v>
      </c>
      <c r="B2385" s="109" t="s">
        <v>15401</v>
      </c>
      <c r="C2385" s="121">
        <v>40</v>
      </c>
      <c r="D2385" s="109" t="s">
        <v>23</v>
      </c>
      <c r="E2385" s="109" t="s">
        <v>82</v>
      </c>
      <c r="F2385" s="109"/>
      <c r="G2385" s="42">
        <v>37291</v>
      </c>
      <c r="H2385" s="109" t="s">
        <v>15402</v>
      </c>
      <c r="I2385" s="109" t="s">
        <v>13986</v>
      </c>
      <c r="J2385" s="109" t="s">
        <v>104</v>
      </c>
      <c r="K2385" s="98" t="s">
        <v>13987</v>
      </c>
      <c r="L2385" s="109" t="s">
        <v>13986</v>
      </c>
      <c r="M2385" s="109" t="s">
        <v>15403</v>
      </c>
      <c r="N2385" s="109" t="s">
        <v>32</v>
      </c>
      <c r="O2385" s="109" t="s">
        <v>15404</v>
      </c>
      <c r="P2385" s="109" t="s">
        <v>58</v>
      </c>
      <c r="Q2385" s="109" t="s">
        <v>15405</v>
      </c>
      <c r="R2385" s="109" t="s">
        <v>100</v>
      </c>
      <c r="S2385" s="122"/>
      <c r="T2385" s="31"/>
      <c r="U2385" s="109" t="str">
        <f t="shared" si="37"/>
        <v>37291: A Waukesha County sheriff's deputy's shot Brian Lamb, 40, of the Town of Waukesha after a four-hour standoff near Vernon Marsh. http://news.google.com/newspapers?nid=1683&amp;dat=20020306&amp;id=NrIaAAAAIBAJ&amp;sjid=zz4EAAAAIBAJ&amp;pg=5022,4676115</v>
      </c>
      <c r="V2385" s="109"/>
      <c r="W2385" s="109">
        <v>3418.1</v>
      </c>
      <c r="X2385" s="109"/>
      <c r="Y2385" s="109"/>
      <c r="Z2385" s="109"/>
      <c r="AA2385" s="109"/>
      <c r="AB2385" s="109"/>
      <c r="AC2385" s="113"/>
      <c r="AD2385" s="29"/>
      <c r="AE2385" s="29"/>
      <c r="AF2385" s="29"/>
      <c r="AG2385" s="65"/>
    </row>
    <row r="2386" spans="1:33" ht="12">
      <c r="A2386" s="30">
        <v>41982</v>
      </c>
      <c r="B2386" s="109" t="s">
        <v>15406</v>
      </c>
      <c r="C2386" s="121">
        <v>39</v>
      </c>
      <c r="D2386" s="109" t="s">
        <v>23</v>
      </c>
      <c r="E2386" s="109" t="s">
        <v>82</v>
      </c>
      <c r="F2386" s="109"/>
      <c r="G2386" s="42">
        <v>37408</v>
      </c>
      <c r="H2386" s="109" t="s">
        <v>15407</v>
      </c>
      <c r="I2386" s="109" t="s">
        <v>15408</v>
      </c>
      <c r="J2386" s="109" t="s">
        <v>104</v>
      </c>
      <c r="K2386" s="98" t="s">
        <v>15409</v>
      </c>
      <c r="L2386" s="109" t="s">
        <v>13986</v>
      </c>
      <c r="M2386" s="109" t="s">
        <v>15410</v>
      </c>
      <c r="N2386" s="109" t="s">
        <v>32</v>
      </c>
      <c r="O2386" s="109" t="s">
        <v>15411</v>
      </c>
      <c r="P2386" s="109" t="s">
        <v>58</v>
      </c>
      <c r="Q2386" s="109" t="s">
        <v>15412</v>
      </c>
      <c r="R2386" s="109" t="s">
        <v>100</v>
      </c>
      <c r="S2386" s="122"/>
      <c r="T2386" s="31"/>
      <c r="U2386" s="109" t="str">
        <f t="shared" si="37"/>
        <v>37408: New Berlin police officer Richard Helm shot and killed 39-year-old Michael Moreno on June 1, saying he feared for his safety when the man approached him with a knife. Moreno was about 115 feet away from Helm at the time. http://journaltimes.com/news/state-and-regional/state-legislator-calls-for-federal-review-of-police-shooting/article_203b403b-0055-5ed2-8e69-39947a38c19c.html</v>
      </c>
      <c r="V2386" s="109"/>
      <c r="W2386" s="109">
        <v>3419.1</v>
      </c>
      <c r="X2386" s="109"/>
      <c r="Y2386" s="109"/>
      <c r="Z2386" s="109"/>
      <c r="AA2386" s="109"/>
      <c r="AB2386" s="109"/>
      <c r="AC2386" s="113"/>
      <c r="AD2386" s="29"/>
      <c r="AE2386" s="29"/>
      <c r="AF2386" s="29"/>
      <c r="AG2386" s="65"/>
    </row>
    <row r="2387" spans="1:33" ht="12">
      <c r="A2387" s="30">
        <v>41982</v>
      </c>
      <c r="B2387" s="109" t="s">
        <v>15413</v>
      </c>
      <c r="C2387" s="121">
        <v>39</v>
      </c>
      <c r="D2387" s="109" t="s">
        <v>23</v>
      </c>
      <c r="E2387" s="109" t="s">
        <v>82</v>
      </c>
      <c r="F2387" s="109"/>
      <c r="G2387" s="42">
        <v>38055</v>
      </c>
      <c r="H2387" s="109" t="s">
        <v>15414</v>
      </c>
      <c r="I2387" s="109" t="s">
        <v>455</v>
      </c>
      <c r="J2387" s="109" t="s">
        <v>104</v>
      </c>
      <c r="K2387" s="98" t="s">
        <v>3882</v>
      </c>
      <c r="L2387" s="109" t="s">
        <v>456</v>
      </c>
      <c r="M2387" s="109" t="s">
        <v>15415</v>
      </c>
      <c r="N2387" s="109" t="s">
        <v>32</v>
      </c>
      <c r="O2387" s="109" t="s">
        <v>15416</v>
      </c>
      <c r="P2387" s="109" t="s">
        <v>58</v>
      </c>
      <c r="Q2387" s="109" t="s">
        <v>15417</v>
      </c>
      <c r="R2387" s="109" t="s">
        <v>36</v>
      </c>
      <c r="S2387" s="122" t="s">
        <v>5225</v>
      </c>
      <c r="T2387" s="31"/>
      <c r="U2387" s="109" t="str">
        <f t="shared" si="37"/>
        <v>38055: Two veteran officers - Phil Yahnke and Shane Pueschner - shot and killed Velasquez as he threatened the center's director with two meat cleavers. http://badgerherald.com/news/2004/03/11/more-details-emerge/</v>
      </c>
      <c r="V2387" s="109"/>
      <c r="W2387" s="109">
        <v>3420.1</v>
      </c>
      <c r="X2387" s="109"/>
      <c r="Y2387" s="109"/>
      <c r="Z2387" s="109"/>
      <c r="AA2387" s="109"/>
      <c r="AB2387" s="109"/>
      <c r="AC2387" s="113"/>
      <c r="AD2387" s="29"/>
      <c r="AE2387" s="29"/>
      <c r="AF2387" s="29"/>
      <c r="AG2387" s="65"/>
    </row>
    <row r="2388" spans="1:33" ht="12">
      <c r="A2388" s="30">
        <v>41982</v>
      </c>
      <c r="B2388" s="109" t="s">
        <v>15418</v>
      </c>
      <c r="C2388" s="121">
        <v>27</v>
      </c>
      <c r="D2388" s="109" t="s">
        <v>23</v>
      </c>
      <c r="E2388" s="109" t="s">
        <v>24</v>
      </c>
      <c r="F2388" s="109" t="s">
        <v>15419</v>
      </c>
      <c r="G2388" s="42">
        <v>41946</v>
      </c>
      <c r="H2388" s="109" t="s">
        <v>15420</v>
      </c>
      <c r="I2388" s="109" t="s">
        <v>15421</v>
      </c>
      <c r="J2388" s="109" t="s">
        <v>328</v>
      </c>
      <c r="K2388" s="98" t="s">
        <v>15422</v>
      </c>
      <c r="L2388" s="109" t="s">
        <v>4984</v>
      </c>
      <c r="M2388" s="109" t="s">
        <v>15423</v>
      </c>
      <c r="N2388" s="109" t="s">
        <v>32</v>
      </c>
      <c r="O2388" s="109" t="s">
        <v>15424</v>
      </c>
      <c r="P2388" s="109" t="s">
        <v>58</v>
      </c>
      <c r="Q2388" s="109" t="s">
        <v>15425</v>
      </c>
      <c r="R2388" s="109" t="s">
        <v>80</v>
      </c>
      <c r="S2388" s="122" t="s">
        <v>10326</v>
      </c>
      <c r="T2388" s="31"/>
      <c r="U2388" s="109" t="str">
        <f t="shared" si="37"/>
        <v>41946: 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 http://www.dailyherald.com/article/20141103/news/141109653/</v>
      </c>
      <c r="V2388" s="109"/>
      <c r="W2388" s="109">
        <v>3421.1</v>
      </c>
      <c r="X2388" s="109"/>
      <c r="Y2388" s="109"/>
      <c r="Z2388" s="109"/>
      <c r="AA2388" s="109"/>
      <c r="AB2388" s="109"/>
      <c r="AC2388" s="113"/>
      <c r="AD2388" s="29"/>
      <c r="AE2388" s="29"/>
      <c r="AF2388" s="29"/>
      <c r="AG2388" s="65"/>
    </row>
    <row r="2389" spans="1:33" ht="12">
      <c r="A2389" s="30">
        <v>41983</v>
      </c>
      <c r="B2389" s="109" t="s">
        <v>15426</v>
      </c>
      <c r="C2389" s="121">
        <v>43</v>
      </c>
      <c r="D2389" s="109" t="s">
        <v>23</v>
      </c>
      <c r="E2389" s="109" t="s">
        <v>24</v>
      </c>
      <c r="F2389" s="109" t="s">
        <v>15427</v>
      </c>
      <c r="G2389" s="42">
        <v>37611</v>
      </c>
      <c r="H2389" s="109" t="s">
        <v>15428</v>
      </c>
      <c r="I2389" s="109" t="s">
        <v>8796</v>
      </c>
      <c r="J2389" s="109" t="s">
        <v>143</v>
      </c>
      <c r="K2389" s="98" t="s">
        <v>15429</v>
      </c>
      <c r="L2389" s="109" t="s">
        <v>5162</v>
      </c>
      <c r="M2389" s="109" t="s">
        <v>15430</v>
      </c>
      <c r="N2389" s="109" t="s">
        <v>474</v>
      </c>
      <c r="O2389" s="109" t="s">
        <v>15431</v>
      </c>
      <c r="P2389" s="109" t="s">
        <v>760</v>
      </c>
      <c r="Q2389" s="109" t="s">
        <v>15432</v>
      </c>
      <c r="R2389" s="109" t="s">
        <v>80</v>
      </c>
      <c r="S2389" s="122" t="s">
        <v>15433</v>
      </c>
      <c r="T2389" s="31"/>
      <c r="U2389" s="109" t="str">
        <f t="shared" si="37"/>
        <v>37611: Officers attempted to arrest Dixon, who weighed 330 lbs., when he stepped in following an altercation involving his brother. He lost consciousness while being restrained by multiple police officers face down on floor and died two days later. Coroner recommended homicide charges. Settlement reached in wrongful death suit, for undisclosed amount. http://old.post-gazette.com/localnews/20031027dixon1027p4.asp</v>
      </c>
      <c r="V2389" s="109"/>
      <c r="W2389" s="109">
        <v>3422.1</v>
      </c>
      <c r="X2389" s="109"/>
      <c r="Y2389" s="109"/>
      <c r="Z2389" s="109"/>
      <c r="AA2389" s="109"/>
      <c r="AB2389" s="109"/>
      <c r="AC2389" s="113"/>
      <c r="AD2389" s="29"/>
      <c r="AE2389" s="29"/>
      <c r="AF2389" s="29"/>
      <c r="AG2389" s="65"/>
    </row>
    <row r="2390" spans="1:33" ht="12">
      <c r="A2390" s="30">
        <v>41983</v>
      </c>
      <c r="B2390" s="109" t="s">
        <v>15434</v>
      </c>
      <c r="C2390" s="121">
        <v>30</v>
      </c>
      <c r="D2390" s="109" t="s">
        <v>23</v>
      </c>
      <c r="E2390" s="109" t="s">
        <v>173</v>
      </c>
      <c r="F2390" s="109" t="s">
        <v>15435</v>
      </c>
      <c r="G2390" s="42">
        <v>40721</v>
      </c>
      <c r="H2390" s="109" t="s">
        <v>15436</v>
      </c>
      <c r="I2390" s="109" t="s">
        <v>194</v>
      </c>
      <c r="J2390" s="109" t="s">
        <v>195</v>
      </c>
      <c r="K2390" s="98" t="s">
        <v>14794</v>
      </c>
      <c r="L2390" s="109" t="s">
        <v>197</v>
      </c>
      <c r="M2390" s="109" t="s">
        <v>834</v>
      </c>
      <c r="N2390" s="109" t="s">
        <v>32</v>
      </c>
      <c r="O2390" s="109" t="s">
        <v>15437</v>
      </c>
      <c r="P2390" s="109" t="s">
        <v>58</v>
      </c>
      <c r="Q2390" s="109" t="s">
        <v>15438</v>
      </c>
      <c r="R2390" s="109" t="s">
        <v>80</v>
      </c>
      <c r="S2390" s="122" t="s">
        <v>15439</v>
      </c>
      <c r="T2390" s="31"/>
      <c r="U2390" s="109" t="str">
        <f t="shared" si="37"/>
        <v>40721: After being identified as the suspect for a non-fatal shooting at the Overboard restaurant, officers attempted to arrest Salcido, who was no longer armed. An officer drive stunned Salcido with a taser, but he managed to push the taser against the two officers. In response, one officer shot Salcido five times, resulting in a fatal stomach injury. http://www.kltv.com/story/14993500/police-man-fatally-shot-on-oracle-road</v>
      </c>
      <c r="V2390" s="109"/>
      <c r="W2390" s="109">
        <v>3423.1</v>
      </c>
      <c r="X2390" s="109"/>
      <c r="Y2390" s="109"/>
      <c r="Z2390" s="109"/>
      <c r="AA2390" s="109"/>
      <c r="AB2390" s="109"/>
      <c r="AC2390" s="113"/>
      <c r="AD2390" s="29"/>
      <c r="AE2390" s="29"/>
      <c r="AF2390" s="29"/>
      <c r="AG2390" s="65"/>
    </row>
    <row r="2391" spans="1:33" ht="12">
      <c r="A2391" s="30">
        <v>41983</v>
      </c>
      <c r="B2391" s="109" t="s">
        <v>15440</v>
      </c>
      <c r="C2391" s="121">
        <v>24</v>
      </c>
      <c r="D2391" s="109" t="s">
        <v>23</v>
      </c>
      <c r="E2391" s="109" t="s">
        <v>82</v>
      </c>
      <c r="F2391" s="109"/>
      <c r="G2391" s="42">
        <v>41601</v>
      </c>
      <c r="H2391" s="109" t="s">
        <v>15441</v>
      </c>
      <c r="I2391" s="109" t="s">
        <v>4024</v>
      </c>
      <c r="J2391" s="109" t="s">
        <v>213</v>
      </c>
      <c r="K2391" s="98" t="s">
        <v>15115</v>
      </c>
      <c r="L2391" s="109" t="s">
        <v>243</v>
      </c>
      <c r="M2391" s="109" t="s">
        <v>4026</v>
      </c>
      <c r="N2391" s="109" t="s">
        <v>32</v>
      </c>
      <c r="O2391" s="109" t="s">
        <v>15442</v>
      </c>
      <c r="P2391" s="109" t="s">
        <v>58</v>
      </c>
      <c r="Q2391" s="109" t="s">
        <v>15443</v>
      </c>
      <c r="R2391" s="109" t="s">
        <v>80</v>
      </c>
      <c r="S2391" s="122" t="s">
        <v>15444</v>
      </c>
      <c r="T2391" s="31"/>
      <c r="U2391" s="109" t="str">
        <f t="shared" si="37"/>
        <v>41601: Officers were attempting to take McGee into custody on charges of evading, credit card abuse and felony parole violation burglary. He attempted to flee in a vehicle and hit several parked cars, then turned and began driving toward officers and bystanders. An officer fired into the vehicle. http://www.star-telegram.com/2013/11/24/5365841/fort-worth-officer-fatally-shoots.html</v>
      </c>
      <c r="V2391" s="109"/>
      <c r="W2391" s="109">
        <v>3424.1</v>
      </c>
      <c r="X2391" s="109"/>
      <c r="Y2391" s="109"/>
      <c r="Z2391" s="109"/>
      <c r="AA2391" s="109"/>
      <c r="AB2391" s="109"/>
      <c r="AC2391" s="113"/>
      <c r="AD2391" s="29"/>
      <c r="AE2391" s="29"/>
      <c r="AF2391" s="29"/>
      <c r="AG2391" s="65"/>
    </row>
    <row r="2392" spans="1:33" ht="12">
      <c r="A2392" s="30">
        <v>41983</v>
      </c>
      <c r="B2392" s="109" t="s">
        <v>15445</v>
      </c>
      <c r="C2392" s="121">
        <v>66</v>
      </c>
      <c r="D2392" s="109" t="s">
        <v>23</v>
      </c>
      <c r="E2392" s="109" t="s">
        <v>82</v>
      </c>
      <c r="F2392" s="109"/>
      <c r="G2392" s="42">
        <v>41901</v>
      </c>
      <c r="H2392" s="109" t="s">
        <v>15446</v>
      </c>
      <c r="I2392" s="109" t="s">
        <v>15447</v>
      </c>
      <c r="J2392" s="109" t="s">
        <v>195</v>
      </c>
      <c r="K2392" s="98" t="s">
        <v>15448</v>
      </c>
      <c r="L2392" s="109" t="s">
        <v>15449</v>
      </c>
      <c r="M2392" s="109" t="s">
        <v>15450</v>
      </c>
      <c r="N2392" s="109" t="s">
        <v>32</v>
      </c>
      <c r="O2392" s="109" t="s">
        <v>15451</v>
      </c>
      <c r="P2392" s="109" t="s">
        <v>760</v>
      </c>
      <c r="Q2392" s="109" t="s">
        <v>15452</v>
      </c>
      <c r="R2392" s="109" t="s">
        <v>80</v>
      </c>
      <c r="S2392" s="122" t="s">
        <v>769</v>
      </c>
      <c r="T2392" s="31"/>
      <c r="U2392" s="109" t="str">
        <f t="shared" si="37"/>
        <v>41901: VanRiper may have been camping illegally. He sprayed an investigating officer with bear spray. The officer shot and killed him. http://www.paysonroundup.com/news/2014/sep/24/new-details-fatal-shooting/</v>
      </c>
      <c r="V2392" s="109"/>
      <c r="W2392" s="109">
        <v>3425.1</v>
      </c>
      <c r="X2392" s="109"/>
      <c r="Y2392" s="109"/>
      <c r="Z2392" s="109"/>
      <c r="AA2392" s="109"/>
      <c r="AB2392" s="109"/>
      <c r="AC2392" s="113"/>
      <c r="AD2392" s="29"/>
      <c r="AE2392" s="29"/>
      <c r="AF2392" s="29"/>
      <c r="AG2392" s="65"/>
    </row>
    <row r="2393" spans="1:33" ht="12">
      <c r="A2393" s="30">
        <v>41983</v>
      </c>
      <c r="B2393" s="109" t="s">
        <v>15453</v>
      </c>
      <c r="C2393" s="121">
        <v>18</v>
      </c>
      <c r="D2393" s="109" t="s">
        <v>23</v>
      </c>
      <c r="E2393" s="109" t="s">
        <v>82</v>
      </c>
      <c r="F2393" s="109"/>
      <c r="G2393" s="42">
        <v>41901</v>
      </c>
      <c r="H2393" s="109" t="s">
        <v>15454</v>
      </c>
      <c r="I2393" s="109" t="s">
        <v>14971</v>
      </c>
      <c r="J2393" s="109" t="s">
        <v>64</v>
      </c>
      <c r="K2393" s="98" t="s">
        <v>14972</v>
      </c>
      <c r="L2393" s="109" t="s">
        <v>5141</v>
      </c>
      <c r="M2393" s="109" t="s">
        <v>15455</v>
      </c>
      <c r="N2393" s="109" t="s">
        <v>32</v>
      </c>
      <c r="O2393" s="109" t="s">
        <v>15456</v>
      </c>
      <c r="P2393" s="109" t="s">
        <v>760</v>
      </c>
      <c r="Q2393" s="109" t="s">
        <v>15457</v>
      </c>
      <c r="R2393" s="109" t="s">
        <v>36</v>
      </c>
      <c r="S2393" s="122" t="s">
        <v>769</v>
      </c>
      <c r="T2393" s="31"/>
      <c r="U2393" s="109" t="str">
        <f t="shared" si="37"/>
        <v>41901: Weaver reportedly lunged toward a deputy with a pat and a kitchen knife. The deputy shot and killed Weaver http://www.northwestgeorgianews.com/polkfishwrap/news/local/authorities--year-old-levi-weaver-shot-killed-by-polk/article_b26d6dba-408c-11e4-ba96-0017a43b2370.html</v>
      </c>
      <c r="V2393" s="109"/>
      <c r="W2393" s="109">
        <v>3426.1</v>
      </c>
      <c r="X2393" s="109"/>
      <c r="Y2393" s="109"/>
      <c r="Z2393" s="109"/>
      <c r="AA2393" s="109"/>
      <c r="AB2393" s="109"/>
      <c r="AC2393" s="113"/>
      <c r="AD2393" s="29"/>
      <c r="AE2393" s="29"/>
      <c r="AF2393" s="29"/>
      <c r="AG2393" s="65"/>
    </row>
    <row r="2394" spans="1:33" ht="12">
      <c r="A2394" s="30">
        <v>41983</v>
      </c>
      <c r="B2394" s="109" t="s">
        <v>3607</v>
      </c>
      <c r="C2394" s="121">
        <v>33</v>
      </c>
      <c r="D2394" s="109" t="s">
        <v>23</v>
      </c>
      <c r="E2394" s="109" t="s">
        <v>1728</v>
      </c>
      <c r="F2394" s="109" t="s">
        <v>15458</v>
      </c>
      <c r="G2394" s="42">
        <v>41901</v>
      </c>
      <c r="H2394" s="109" t="s">
        <v>15459</v>
      </c>
      <c r="I2394" s="109" t="s">
        <v>4305</v>
      </c>
      <c r="J2394" s="109" t="s">
        <v>1033</v>
      </c>
      <c r="K2394" s="98" t="s">
        <v>15460</v>
      </c>
      <c r="L2394" s="109" t="s">
        <v>15461</v>
      </c>
      <c r="M2394" s="109" t="s">
        <v>15462</v>
      </c>
      <c r="N2394" s="109" t="s">
        <v>32</v>
      </c>
      <c r="O2394" s="109" t="s">
        <v>15463</v>
      </c>
      <c r="P2394" s="109" t="s">
        <v>760</v>
      </c>
      <c r="Q2394" s="109" t="s">
        <v>15464</v>
      </c>
      <c r="R2394" s="109" t="s">
        <v>80</v>
      </c>
      <c r="S2394" s="122" t="s">
        <v>769</v>
      </c>
      <c r="T2394" s="31"/>
      <c r="U2394" s="109" t="str">
        <f t="shared" si="37"/>
        <v>41901: After a high-speed chase Smith had a standoff with officers. It ended with Williams being shot and killed. http://www.demingheadlight.com/deming-news/ci_26572049/pursuit-through-luna-county-ends-stand-off-las</v>
      </c>
      <c r="V2394" s="109"/>
      <c r="W2394" s="109">
        <v>3427.1</v>
      </c>
      <c r="X2394" s="109"/>
      <c r="Y2394" s="109"/>
      <c r="Z2394" s="109"/>
      <c r="AA2394" s="109"/>
      <c r="AB2394" s="109"/>
      <c r="AC2394" s="113"/>
      <c r="AD2394" s="29"/>
      <c r="AE2394" s="29"/>
      <c r="AF2394" s="29"/>
      <c r="AG2394" s="65"/>
    </row>
    <row r="2395" spans="1:33" ht="12">
      <c r="A2395" s="30">
        <v>41983</v>
      </c>
      <c r="B2395" s="109" t="s">
        <v>15465</v>
      </c>
      <c r="C2395" s="121">
        <v>52</v>
      </c>
      <c r="D2395" s="109" t="s">
        <v>23</v>
      </c>
      <c r="E2395" s="109" t="s">
        <v>40</v>
      </c>
      <c r="F2395" s="109" t="s">
        <v>15466</v>
      </c>
      <c r="G2395" s="42">
        <v>41902</v>
      </c>
      <c r="H2395" s="109" t="s">
        <v>15467</v>
      </c>
      <c r="I2395" s="109" t="s">
        <v>8386</v>
      </c>
      <c r="J2395" s="109" t="s">
        <v>28</v>
      </c>
      <c r="K2395" s="98" t="s">
        <v>15468</v>
      </c>
      <c r="L2395" s="109" t="s">
        <v>5746</v>
      </c>
      <c r="M2395" s="109" t="s">
        <v>15469</v>
      </c>
      <c r="N2395" s="109" t="s">
        <v>32</v>
      </c>
      <c r="O2395" s="109" t="s">
        <v>15470</v>
      </c>
      <c r="P2395" s="109" t="s">
        <v>760</v>
      </c>
      <c r="Q2395" s="109" t="s">
        <v>15471</v>
      </c>
      <c r="R2395" s="109" t="s">
        <v>80</v>
      </c>
      <c r="S2395" s="122" t="s">
        <v>769</v>
      </c>
      <c r="T2395" s="31"/>
      <c r="U2395" s="109" t="str">
        <f t="shared" si="37"/>
        <v>41902: Edwards was deaf. He had a licensed gun on him. A deputy told him to put the weapon down, but Edwards could not hear him. The deputy felt threatened and shot and killed Edwards. http://www.clickorlando.com/news/offduty-deputy-involved-in-shooting/28169234</v>
      </c>
      <c r="V2395" s="109"/>
      <c r="W2395" s="109">
        <v>3428.1</v>
      </c>
      <c r="X2395" s="109"/>
      <c r="Y2395" s="109"/>
      <c r="Z2395" s="109"/>
      <c r="AA2395" s="109"/>
      <c r="AB2395" s="109"/>
      <c r="AC2395" s="113"/>
      <c r="AD2395" s="29"/>
      <c r="AE2395" s="29"/>
      <c r="AF2395" s="29"/>
      <c r="AG2395" s="65"/>
    </row>
    <row r="2396" spans="1:33" ht="12">
      <c r="A2396" s="30">
        <v>41983</v>
      </c>
      <c r="B2396" s="109" t="s">
        <v>15472</v>
      </c>
      <c r="C2396" s="121">
        <v>49</v>
      </c>
      <c r="D2396" s="109" t="s">
        <v>23</v>
      </c>
      <c r="E2396" s="109" t="s">
        <v>24</v>
      </c>
      <c r="F2396" s="109"/>
      <c r="G2396" s="42">
        <v>41982</v>
      </c>
      <c r="H2396" s="109" t="s">
        <v>15473</v>
      </c>
      <c r="I2396" s="109" t="s">
        <v>151</v>
      </c>
      <c r="J2396" s="109" t="s">
        <v>152</v>
      </c>
      <c r="K2396" s="98" t="s">
        <v>10166</v>
      </c>
      <c r="L2396" s="109" t="s">
        <v>154</v>
      </c>
      <c r="M2396" s="109" t="s">
        <v>313</v>
      </c>
      <c r="N2396" s="109" t="s">
        <v>32</v>
      </c>
      <c r="O2396" s="109" t="s">
        <v>15474</v>
      </c>
      <c r="P2396" s="109" t="s">
        <v>323</v>
      </c>
      <c r="Q2396" s="109" t="s">
        <v>15475</v>
      </c>
      <c r="R2396" s="109" t="s">
        <v>100</v>
      </c>
      <c r="S2396" s="122" t="s">
        <v>15364</v>
      </c>
      <c r="T2396" s="31"/>
      <c r="U2396" s="109" t="str">
        <f t="shared" si="37"/>
        <v>41982: Man attacked student with knife. At first put knife down when confronted by police, but then picked it back up and charged at police. http://www.nydailynews.com/new-york/nyc-crime/student-stabbed-chabad-lubavitch-crown-heights-article-1.2038761</v>
      </c>
      <c r="V2396" s="109"/>
      <c r="W2396" s="109">
        <v>3429.1</v>
      </c>
      <c r="X2396" s="109"/>
      <c r="Y2396" s="109"/>
      <c r="Z2396" s="109"/>
      <c r="AA2396" s="109"/>
      <c r="AB2396" s="109"/>
      <c r="AC2396" s="113"/>
      <c r="AD2396" s="29"/>
      <c r="AE2396" s="29"/>
      <c r="AF2396" s="29"/>
      <c r="AG2396" s="65"/>
    </row>
    <row r="2397" spans="1:33" ht="12">
      <c r="A2397" s="30">
        <v>41983</v>
      </c>
      <c r="B2397" s="109" t="s">
        <v>15476</v>
      </c>
      <c r="C2397" s="121">
        <v>43</v>
      </c>
      <c r="D2397" s="109" t="s">
        <v>23</v>
      </c>
      <c r="E2397" s="109" t="s">
        <v>40</v>
      </c>
      <c r="F2397" s="109"/>
      <c r="G2397" s="42">
        <v>41903</v>
      </c>
      <c r="H2397" s="109" t="s">
        <v>15477</v>
      </c>
      <c r="I2397" s="109" t="s">
        <v>403</v>
      </c>
      <c r="J2397" s="109" t="s">
        <v>85</v>
      </c>
      <c r="K2397" s="98" t="s">
        <v>15478</v>
      </c>
      <c r="L2397" s="109" t="s">
        <v>404</v>
      </c>
      <c r="M2397" s="109" t="s">
        <v>405</v>
      </c>
      <c r="N2397" s="109" t="s">
        <v>32</v>
      </c>
      <c r="O2397" s="109" t="s">
        <v>15479</v>
      </c>
      <c r="P2397" s="109" t="s">
        <v>760</v>
      </c>
      <c r="Q2397" s="109" t="s">
        <v>15480</v>
      </c>
      <c r="R2397" s="109" t="s">
        <v>80</v>
      </c>
      <c r="S2397" s="122" t="s">
        <v>769</v>
      </c>
      <c r="T2397" s="31"/>
      <c r="U2397" s="109" t="str">
        <f t="shared" si="37"/>
        <v>41903: After robbing an electronic store, Parker allegedly began firing at the officers without warning. Officers returned fire, police said, and Parker was struck and killed. http://www.ocregister.com/articles/police-636083-parker-vehicle.html</v>
      </c>
      <c r="V2397" s="109"/>
      <c r="W2397" s="109">
        <v>3430.1</v>
      </c>
      <c r="X2397" s="109"/>
      <c r="Y2397" s="109"/>
      <c r="Z2397" s="109"/>
      <c r="AA2397" s="109"/>
      <c r="AB2397" s="109"/>
      <c r="AC2397" s="113"/>
      <c r="AD2397" s="29"/>
      <c r="AE2397" s="29"/>
      <c r="AF2397" s="29"/>
      <c r="AG2397" s="65"/>
    </row>
    <row r="2398" spans="1:33" ht="12">
      <c r="A2398" s="30">
        <v>41984</v>
      </c>
      <c r="B2398" s="109" t="s">
        <v>15481</v>
      </c>
      <c r="C2398" s="121">
        <v>12</v>
      </c>
      <c r="D2398" s="109" t="s">
        <v>23</v>
      </c>
      <c r="E2398" s="109" t="s">
        <v>82</v>
      </c>
      <c r="F2398" s="109"/>
      <c r="G2398" s="42">
        <v>36810</v>
      </c>
      <c r="H2398" s="109" t="s">
        <v>15482</v>
      </c>
      <c r="I2398" s="109" t="s">
        <v>12047</v>
      </c>
      <c r="J2398" s="109" t="s">
        <v>28</v>
      </c>
      <c r="K2398" s="98" t="s">
        <v>13400</v>
      </c>
      <c r="L2398" s="109" t="s">
        <v>4778</v>
      </c>
      <c r="M2398" s="109" t="s">
        <v>14087</v>
      </c>
      <c r="N2398" s="109" t="s">
        <v>314</v>
      </c>
      <c r="O2398" s="109" t="s">
        <v>15483</v>
      </c>
      <c r="P2398" s="109" t="s">
        <v>760</v>
      </c>
      <c r="Q2398" s="109" t="s">
        <v>15484</v>
      </c>
      <c r="R2398" s="109" t="s">
        <v>80</v>
      </c>
      <c r="S2398" s="122" t="s">
        <v>5119</v>
      </c>
      <c r="T2398" s="31"/>
      <c r="U2398" s="109" t="str">
        <f t="shared" si="37"/>
        <v>36810: Three teenagers in a stolen 1988 Camry blew through a stop sign while being chased by police and crashed into a Kia Sephia full of children. Wright was killed, another 6-year-old was seriously injured. Despite police assertions that officers had observed the department's own no-chase policies, witnesses saw three to five patrol cars in hot pursuit of the stolen car. http://articles.sun-sentinel.com/2000-10-12/news/0010120116_1_police-pursuit-camry-kia-sephia</v>
      </c>
      <c r="V2398" s="109"/>
      <c r="W2398" s="109">
        <v>3431.1</v>
      </c>
      <c r="X2398" s="109"/>
      <c r="Y2398" s="109"/>
      <c r="Z2398" s="109"/>
      <c r="AA2398" s="109"/>
      <c r="AB2398" s="109"/>
      <c r="AC2398" s="113"/>
      <c r="AD2398" s="29"/>
      <c r="AE2398" s="29"/>
      <c r="AF2398" s="29"/>
      <c r="AG2398" s="65"/>
    </row>
    <row r="2399" spans="1:33" ht="12">
      <c r="A2399" s="30">
        <v>41984</v>
      </c>
      <c r="B2399" s="109" t="s">
        <v>15485</v>
      </c>
      <c r="C2399" s="121">
        <v>33</v>
      </c>
      <c r="D2399" s="109" t="s">
        <v>23</v>
      </c>
      <c r="E2399" s="109" t="s">
        <v>82</v>
      </c>
      <c r="F2399" s="109"/>
      <c r="G2399" s="42">
        <v>37471</v>
      </c>
      <c r="H2399" s="109" t="s">
        <v>15486</v>
      </c>
      <c r="I2399" s="109" t="s">
        <v>13507</v>
      </c>
      <c r="J2399" s="109" t="s">
        <v>1372</v>
      </c>
      <c r="K2399" s="98" t="s">
        <v>15487</v>
      </c>
      <c r="L2399" s="109" t="s">
        <v>2634</v>
      </c>
      <c r="M2399" s="109" t="s">
        <v>15488</v>
      </c>
      <c r="N2399" s="109" t="s">
        <v>32</v>
      </c>
      <c r="O2399" s="109" t="s">
        <v>15489</v>
      </c>
      <c r="P2399" s="109" t="s">
        <v>58</v>
      </c>
      <c r="Q2399" s="109" t="s">
        <v>15490</v>
      </c>
      <c r="R2399" s="109" t="s">
        <v>80</v>
      </c>
      <c r="S2399" s="122">
        <v>282</v>
      </c>
      <c r="T2399" s="31"/>
      <c r="U2399" s="109" t="str">
        <f t="shared" si="37"/>
        <v>37471: Police claim a Brevard police officer tried to stop Coppotelli after noticing his taillights were out. Coppotelli then led officers on a chase until he crashed his car and began firing at officers with a shotgun. Officers returned fire and killed him. http://www.blueridgenow.com/article/20020813/NEWS/208130320?p=1&amp;tc=pg</v>
      </c>
      <c r="V2399" s="109"/>
      <c r="W2399" s="109">
        <v>3432.1</v>
      </c>
      <c r="X2399" s="109"/>
      <c r="Y2399" s="109"/>
      <c r="Z2399" s="109"/>
      <c r="AA2399" s="109"/>
      <c r="AB2399" s="109"/>
      <c r="AC2399" s="113"/>
      <c r="AD2399" s="29"/>
      <c r="AE2399" s="29"/>
      <c r="AF2399" s="29"/>
      <c r="AG2399" s="65"/>
    </row>
    <row r="2400" spans="1:33" ht="12">
      <c r="A2400" s="30">
        <v>41984</v>
      </c>
      <c r="B2400" s="109" t="s">
        <v>15491</v>
      </c>
      <c r="C2400" s="121">
        <v>21</v>
      </c>
      <c r="D2400" s="109" t="s">
        <v>23</v>
      </c>
      <c r="E2400" s="109" t="s">
        <v>40</v>
      </c>
      <c r="F2400" s="109" t="s">
        <v>15492</v>
      </c>
      <c r="G2400" s="42">
        <v>37933</v>
      </c>
      <c r="H2400" s="109" t="s">
        <v>15493</v>
      </c>
      <c r="I2400" s="109" t="s">
        <v>15494</v>
      </c>
      <c r="J2400" s="109" t="s">
        <v>233</v>
      </c>
      <c r="K2400" s="98" t="s">
        <v>15495</v>
      </c>
      <c r="L2400" s="109" t="s">
        <v>6187</v>
      </c>
      <c r="M2400" s="109" t="s">
        <v>15496</v>
      </c>
      <c r="N2400" s="109" t="s">
        <v>32</v>
      </c>
      <c r="O2400" s="109" t="s">
        <v>15497</v>
      </c>
      <c r="P2400" s="109" t="s">
        <v>58</v>
      </c>
      <c r="Q2400" s="109" t="s">
        <v>15498</v>
      </c>
      <c r="R2400" s="109" t="s">
        <v>219</v>
      </c>
      <c r="S2400" s="122" t="s">
        <v>15499</v>
      </c>
      <c r="T2400" s="31"/>
      <c r="U2400" s="109" t="str">
        <f t="shared" si="37"/>
        <v>37933: Four Ball State University Police Department officers responded to a burglary call, which turned out to be Michael McKinney, a university student, drunkenly attempting to gain access to a house he mistakenly believed to be his friend's residence. 24-year-old officer Robert Duplain entered the backyard alone and discovered McKinney, who allegedly charged the officer. Duplain shot McKinney four times, three times in the chest and once in the head. http://www.ballstatedaily.com/article/2013/11/i-miss-him-but-the-tears-are-gone</v>
      </c>
      <c r="V2400" s="109"/>
      <c r="W2400" s="109">
        <v>3433.1</v>
      </c>
      <c r="X2400" s="109"/>
      <c r="Y2400" s="109"/>
      <c r="Z2400" s="109"/>
      <c r="AA2400" s="109"/>
      <c r="AB2400" s="109"/>
      <c r="AC2400" s="113"/>
      <c r="AD2400" s="29"/>
      <c r="AE2400" s="29"/>
      <c r="AF2400" s="29"/>
      <c r="AG2400" s="65"/>
    </row>
    <row r="2401" spans="1:33" ht="12">
      <c r="A2401" s="30">
        <v>41984</v>
      </c>
      <c r="B2401" s="109" t="s">
        <v>15500</v>
      </c>
      <c r="C2401" s="121">
        <v>51</v>
      </c>
      <c r="D2401" s="109" t="s">
        <v>23</v>
      </c>
      <c r="E2401" s="109" t="s">
        <v>82</v>
      </c>
      <c r="F2401" s="109"/>
      <c r="G2401" s="42">
        <v>37978</v>
      </c>
      <c r="H2401" s="109" t="s">
        <v>15501</v>
      </c>
      <c r="I2401" s="109" t="s">
        <v>15502</v>
      </c>
      <c r="J2401" s="109" t="s">
        <v>143</v>
      </c>
      <c r="K2401" s="98" t="s">
        <v>15503</v>
      </c>
      <c r="L2401" s="109" t="s">
        <v>13864</v>
      </c>
      <c r="M2401" s="109" t="s">
        <v>8234</v>
      </c>
      <c r="N2401" s="109" t="s">
        <v>32</v>
      </c>
      <c r="O2401" s="109" t="s">
        <v>15504</v>
      </c>
      <c r="P2401" s="109" t="s">
        <v>760</v>
      </c>
      <c r="Q2401" s="109" t="s">
        <v>15505</v>
      </c>
      <c r="R2401" s="109" t="s">
        <v>80</v>
      </c>
      <c r="S2401" s="122" t="s">
        <v>5119</v>
      </c>
      <c r="T2401" s="31"/>
      <c r="U2401" s="109" t="str">
        <f t="shared" si="37"/>
        <v>37978: Local police responded to an aggravated assault call at Brinkman's house, but found him alone. barricaded inside, and armed. An emergency response team including state troopers set up a perimeter, closed the local road, called in a helicopter, and launched into a standoff of several hours before shooting Brinkman dead on his own porch. They claimed he was armed but would not say armed with what. http://articles.mcall.com/2003-12-24/news/3499851_1_state-trooper-state-police-barricaded</v>
      </c>
      <c r="V2401" s="109"/>
      <c r="W2401" s="109">
        <v>3434.1</v>
      </c>
      <c r="X2401" s="109"/>
      <c r="Y2401" s="109"/>
      <c r="Z2401" s="109"/>
      <c r="AA2401" s="109"/>
      <c r="AB2401" s="109"/>
      <c r="AC2401" s="113"/>
      <c r="AD2401" s="29"/>
      <c r="AE2401" s="29"/>
      <c r="AF2401" s="29"/>
      <c r="AG2401" s="65"/>
    </row>
    <row r="2402" spans="1:33" ht="12">
      <c r="A2402" s="30">
        <v>41984</v>
      </c>
      <c r="B2402" s="109" t="s">
        <v>15506</v>
      </c>
      <c r="C2402" s="121">
        <v>32</v>
      </c>
      <c r="D2402" s="109" t="s">
        <v>23</v>
      </c>
      <c r="E2402" s="109" t="s">
        <v>40</v>
      </c>
      <c r="F2402" s="109" t="s">
        <v>15507</v>
      </c>
      <c r="G2402" s="42">
        <v>40492</v>
      </c>
      <c r="H2402" s="109" t="s">
        <v>15508</v>
      </c>
      <c r="I2402" s="109" t="s">
        <v>15509</v>
      </c>
      <c r="J2402" s="109" t="s">
        <v>85</v>
      </c>
      <c r="K2402" s="98" t="s">
        <v>15510</v>
      </c>
      <c r="L2402" s="109" t="s">
        <v>14405</v>
      </c>
      <c r="M2402" s="109" t="s">
        <v>15511</v>
      </c>
      <c r="N2402" s="109" t="s">
        <v>32</v>
      </c>
      <c r="O2402" s="109" t="s">
        <v>15512</v>
      </c>
      <c r="P2402" s="109" t="s">
        <v>58</v>
      </c>
      <c r="Q2402" s="109" t="s">
        <v>15513</v>
      </c>
      <c r="R2402" s="109" t="s">
        <v>80</v>
      </c>
      <c r="S2402" s="122" t="s">
        <v>5225</v>
      </c>
      <c r="T2402" s="31"/>
      <c r="U2402" s="109" t="str">
        <f t="shared" si="37"/>
        <v>40492: An attempt to apprehend fleeing parolee, Mr. Hutchins, a deputy released his canine partner which was blocked by a fence. The deputy perceived Mr. Hutchins hand moving toward his beltline, then shot him multiple times. Mr. Hutchins was unarmed. http://www.co.mendocino.ca.us/da/pdf/officer_involved_shooting.pdf</v>
      </c>
      <c r="V2402" s="109"/>
      <c r="W2402" s="109">
        <v>3435.1</v>
      </c>
      <c r="X2402" s="109"/>
      <c r="Y2402" s="109"/>
      <c r="Z2402" s="109"/>
      <c r="AA2402" s="109"/>
      <c r="AB2402" s="109"/>
      <c r="AC2402" s="113"/>
      <c r="AD2402" s="29"/>
      <c r="AE2402" s="29"/>
      <c r="AF2402" s="29"/>
      <c r="AG2402" s="65"/>
    </row>
    <row r="2403" spans="1:33" ht="12">
      <c r="A2403" s="30">
        <v>41984</v>
      </c>
      <c r="B2403" s="109" t="s">
        <v>15514</v>
      </c>
      <c r="C2403" s="121">
        <v>45</v>
      </c>
      <c r="D2403" s="109" t="s">
        <v>23</v>
      </c>
      <c r="E2403" s="109" t="s">
        <v>24</v>
      </c>
      <c r="F2403" s="109" t="s">
        <v>15515</v>
      </c>
      <c r="G2403" s="42">
        <v>40853</v>
      </c>
      <c r="H2403" s="109" t="s">
        <v>15516</v>
      </c>
      <c r="I2403" s="109" t="s">
        <v>327</v>
      </c>
      <c r="J2403" s="109" t="s">
        <v>328</v>
      </c>
      <c r="K2403" s="98" t="s">
        <v>15517</v>
      </c>
      <c r="L2403" s="109" t="s">
        <v>329</v>
      </c>
      <c r="M2403" s="109" t="s">
        <v>330</v>
      </c>
      <c r="N2403" s="109" t="s">
        <v>15518</v>
      </c>
      <c r="O2403" s="109" t="s">
        <v>15519</v>
      </c>
      <c r="P2403" s="109" t="s">
        <v>760</v>
      </c>
      <c r="Q2403" s="109" t="s">
        <v>15520</v>
      </c>
      <c r="R2403" s="109" t="s">
        <v>80</v>
      </c>
      <c r="S2403" s="122" t="s">
        <v>5119</v>
      </c>
      <c r="T2403" s="31"/>
      <c r="U2403" s="109" t="str">
        <f t="shared" si="37"/>
        <v>40853: Hanna was beaten with batons and tasered seven times by Chicago police, and died a week later from his injuries. His was one of several similar incidents that drew a public outcry and the attention of the U.S. Attorney's office, following onto a separate investigation by the Illinois State Police. http://articles.chicagotribune.com/2014-04-09/news/chi-feds-looking-into-death-of-man-after-n-chicago-police-beating-20140408_1_hanna-family-gloria-carr-hanna-arrest</v>
      </c>
      <c r="V2403" s="109"/>
      <c r="W2403" s="109">
        <v>3436.1</v>
      </c>
      <c r="X2403" s="109"/>
      <c r="Y2403" s="109"/>
      <c r="Z2403" s="109"/>
      <c r="AA2403" s="109"/>
      <c r="AB2403" s="109"/>
      <c r="AC2403" s="113"/>
      <c r="AD2403" s="29"/>
      <c r="AE2403" s="29"/>
      <c r="AF2403" s="29"/>
      <c r="AG2403" s="65"/>
    </row>
    <row r="2404" spans="1:33" ht="12">
      <c r="A2404" s="30">
        <v>41984</v>
      </c>
      <c r="B2404" s="109" t="s">
        <v>15521</v>
      </c>
      <c r="C2404" s="121">
        <v>35</v>
      </c>
      <c r="D2404" s="109" t="s">
        <v>23</v>
      </c>
      <c r="E2404" s="109" t="s">
        <v>24</v>
      </c>
      <c r="F2404" s="109" t="s">
        <v>15522</v>
      </c>
      <c r="G2404" s="42">
        <v>41086</v>
      </c>
      <c r="H2404" s="109" t="s">
        <v>15523</v>
      </c>
      <c r="I2404" s="109" t="s">
        <v>1712</v>
      </c>
      <c r="J2404" s="109" t="s">
        <v>1304</v>
      </c>
      <c r="K2404" s="98" t="s">
        <v>15524</v>
      </c>
      <c r="L2404" s="109" t="s">
        <v>1714</v>
      </c>
      <c r="M2404" s="109" t="s">
        <v>15525</v>
      </c>
      <c r="N2404" s="109" t="s">
        <v>262</v>
      </c>
      <c r="O2404" s="109" t="s">
        <v>15526</v>
      </c>
      <c r="P2404" s="109" t="s">
        <v>760</v>
      </c>
      <c r="Q2404" s="109" t="s">
        <v>15527</v>
      </c>
      <c r="R2404" s="109" t="s">
        <v>80</v>
      </c>
      <c r="S2404" s="122" t="s">
        <v>5119</v>
      </c>
      <c r="T2404" s="31"/>
      <c r="U2404" s="109" t="str">
        <f t="shared" si="37"/>
        <v>41086: McGinnis, father of seven, was Tasered by police during a fight at a sports park. He went into cardiac arrest, into a coma, and died days later. Reports suggested that the device may have been improperly maintained or calibrated. The family eventually received a $650K wrongful-death settlement. http://www.wlwt.com/news/family-settles-lawsuit-with-nch-police-over-mans-stun-gun-death/26675670</v>
      </c>
      <c r="V2404" s="109"/>
      <c r="W2404" s="109">
        <v>3437.1</v>
      </c>
      <c r="X2404" s="109"/>
      <c r="Y2404" s="109"/>
      <c r="Z2404" s="109"/>
      <c r="AA2404" s="109"/>
      <c r="AB2404" s="109"/>
      <c r="AC2404" s="113"/>
      <c r="AD2404" s="29"/>
      <c r="AE2404" s="29"/>
      <c r="AF2404" s="29"/>
      <c r="AG2404" s="65"/>
    </row>
    <row r="2405" spans="1:33" ht="12">
      <c r="A2405" s="30">
        <v>41984</v>
      </c>
      <c r="B2405" s="109" t="s">
        <v>15528</v>
      </c>
      <c r="C2405" s="121">
        <v>32</v>
      </c>
      <c r="D2405" s="109" t="s">
        <v>91</v>
      </c>
      <c r="E2405" s="109" t="s">
        <v>40</v>
      </c>
      <c r="F2405" s="109" t="s">
        <v>15529</v>
      </c>
      <c r="G2405" s="42">
        <v>41303</v>
      </c>
      <c r="H2405" s="109" t="s">
        <v>15530</v>
      </c>
      <c r="I2405" s="109" t="s">
        <v>11095</v>
      </c>
      <c r="J2405" s="109" t="s">
        <v>1372</v>
      </c>
      <c r="K2405" s="98" t="s">
        <v>15531</v>
      </c>
      <c r="L2405" s="109" t="s">
        <v>11097</v>
      </c>
      <c r="M2405" s="109" t="s">
        <v>15532</v>
      </c>
      <c r="N2405" s="109" t="s">
        <v>32</v>
      </c>
      <c r="O2405" s="109" t="s">
        <v>15533</v>
      </c>
      <c r="P2405" s="109" t="s">
        <v>58</v>
      </c>
      <c r="Q2405" s="109" t="s">
        <v>15534</v>
      </c>
      <c r="R2405" s="109" t="s">
        <v>100</v>
      </c>
      <c r="S2405" s="122">
        <v>192.3</v>
      </c>
      <c r="T2405" s="31"/>
      <c r="U2405" s="109" t="str">
        <f t="shared" si="37"/>
        <v>41303: Officers responded to a call that Angie Hall was suicidal, in her yard with a gun. Officers claim that they fired upon her after she raised her gun to them. http://www.hickoryrecord.com/news/more-information-released-in-shooting-death-of-catawba-woman/article_8a085890-6bf8-11e2-8ddb-001a4bcf6878.html</v>
      </c>
      <c r="V2405" s="109"/>
      <c r="W2405" s="109">
        <v>3438.1</v>
      </c>
      <c r="X2405" s="109"/>
      <c r="Y2405" s="109"/>
      <c r="Z2405" s="109"/>
      <c r="AA2405" s="109"/>
      <c r="AB2405" s="109"/>
      <c r="AC2405" s="113"/>
      <c r="AD2405" s="29"/>
      <c r="AE2405" s="29"/>
      <c r="AF2405" s="29"/>
      <c r="AG2405" s="65"/>
    </row>
    <row r="2406" spans="1:33" ht="12">
      <c r="A2406" s="30">
        <v>41984</v>
      </c>
      <c r="B2406" s="109" t="s">
        <v>15535</v>
      </c>
      <c r="C2406" s="121">
        <v>35</v>
      </c>
      <c r="D2406" s="109" t="s">
        <v>23</v>
      </c>
      <c r="E2406" s="109" t="s">
        <v>40</v>
      </c>
      <c r="F2406" s="109" t="s">
        <v>15536</v>
      </c>
      <c r="G2406" s="42">
        <v>41323</v>
      </c>
      <c r="H2406" s="109" t="s">
        <v>15537</v>
      </c>
      <c r="I2406" s="109" t="s">
        <v>1329</v>
      </c>
      <c r="J2406" s="109" t="s">
        <v>85</v>
      </c>
      <c r="K2406" s="98" t="s">
        <v>15538</v>
      </c>
      <c r="L2406" s="109" t="s">
        <v>1329</v>
      </c>
      <c r="M2406" s="109" t="s">
        <v>15539</v>
      </c>
      <c r="N2406" s="109" t="s">
        <v>32</v>
      </c>
      <c r="O2406" s="109" t="s">
        <v>15540</v>
      </c>
      <c r="P2406" s="109" t="s">
        <v>760</v>
      </c>
      <c r="Q2406" s="109" t="s">
        <v>15541</v>
      </c>
      <c r="R2406" s="109" t="s">
        <v>100</v>
      </c>
      <c r="S2406" s="122" t="s">
        <v>5119</v>
      </c>
      <c r="T2406" s="31"/>
      <c r="U2406" s="109" t="str">
        <f t="shared" si="37"/>
        <v>41323: 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 http://sacramento.cbslocal.com/2013/02/18/man-killed-in-rancho-cordova-officer-involved-shooting/</v>
      </c>
      <c r="V2406" s="109"/>
      <c r="W2406" s="109">
        <v>3439.1</v>
      </c>
      <c r="X2406" s="109"/>
      <c r="Y2406" s="109"/>
      <c r="Z2406" s="109"/>
      <c r="AA2406" s="109"/>
      <c r="AB2406" s="109"/>
      <c r="AC2406" s="113"/>
      <c r="AD2406" s="29"/>
      <c r="AE2406" s="29"/>
      <c r="AF2406" s="29"/>
      <c r="AG2406" s="65"/>
    </row>
    <row r="2407" spans="1:33" ht="12">
      <c r="A2407" s="30">
        <v>41984</v>
      </c>
      <c r="B2407" s="109" t="s">
        <v>15542</v>
      </c>
      <c r="C2407" s="121">
        <v>49</v>
      </c>
      <c r="D2407" s="109" t="s">
        <v>23</v>
      </c>
      <c r="E2407" s="109" t="s">
        <v>82</v>
      </c>
      <c r="F2407" s="109"/>
      <c r="G2407" s="42">
        <v>41480</v>
      </c>
      <c r="H2407" s="109" t="s">
        <v>15543</v>
      </c>
      <c r="I2407" s="109" t="s">
        <v>2116</v>
      </c>
      <c r="J2407" s="109" t="s">
        <v>1372</v>
      </c>
      <c r="K2407" s="98" t="s">
        <v>15544</v>
      </c>
      <c r="L2407" s="109" t="s">
        <v>11915</v>
      </c>
      <c r="M2407" s="109" t="s">
        <v>15545</v>
      </c>
      <c r="N2407" s="109" t="s">
        <v>32</v>
      </c>
      <c r="O2407" s="109" t="s">
        <v>15546</v>
      </c>
      <c r="P2407" s="109" t="s">
        <v>58</v>
      </c>
      <c r="Q2407" s="109" t="s">
        <v>15547</v>
      </c>
      <c r="R2407" s="109" t="s">
        <v>80</v>
      </c>
      <c r="S2407" s="122">
        <v>229.3</v>
      </c>
      <c r="T2407" s="31"/>
      <c r="U2407" s="109" t="str">
        <f t="shared" si="37"/>
        <v>41480: Police officers went to Catoe's house to arrest him on a warrant, and Catoe ran into the woods behind his house. Police chased him and when Catoe aimed a gun at the officers they shot him. http://www.wsoctv.com/news/news/local/union-co-sheriff-man-killed-officer-involved-shoot/nY4nG/</v>
      </c>
      <c r="V2407" s="109"/>
      <c r="W2407" s="109">
        <v>3440.1</v>
      </c>
      <c r="X2407" s="109"/>
      <c r="Y2407" s="109"/>
      <c r="Z2407" s="109"/>
      <c r="AA2407" s="109"/>
      <c r="AB2407" s="109"/>
      <c r="AC2407" s="113"/>
      <c r="AD2407" s="29"/>
      <c r="AE2407" s="29"/>
      <c r="AF2407" s="29"/>
      <c r="AG2407" s="65"/>
    </row>
    <row r="2408" spans="1:33" ht="12">
      <c r="A2408" s="30">
        <v>41984</v>
      </c>
      <c r="B2408" s="109" t="s">
        <v>15548</v>
      </c>
      <c r="C2408" s="121">
        <v>62</v>
      </c>
      <c r="D2408" s="109" t="s">
        <v>91</v>
      </c>
      <c r="E2408" s="109" t="s">
        <v>173</v>
      </c>
      <c r="F2408" s="109" t="s">
        <v>15549</v>
      </c>
      <c r="G2408" s="42">
        <v>41687</v>
      </c>
      <c r="H2408" s="109" t="s">
        <v>15550</v>
      </c>
      <c r="I2408" s="109" t="s">
        <v>756</v>
      </c>
      <c r="J2408" s="109" t="s">
        <v>809</v>
      </c>
      <c r="K2408" s="98" t="s">
        <v>6276</v>
      </c>
      <c r="L2408" s="109" t="s">
        <v>6277</v>
      </c>
      <c r="M2408" s="109" t="s">
        <v>10644</v>
      </c>
      <c r="N2408" s="109" t="s">
        <v>314</v>
      </c>
      <c r="O2408" s="109" t="s">
        <v>15551</v>
      </c>
      <c r="P2408" s="109" t="s">
        <v>760</v>
      </c>
      <c r="Q2408" s="109" t="s">
        <v>15552</v>
      </c>
      <c r="R2408" s="109" t="s">
        <v>80</v>
      </c>
      <c r="S2408" s="122" t="s">
        <v>5119</v>
      </c>
      <c r="T2408" s="31"/>
      <c r="U2408" s="109" t="str">
        <f t="shared" si="37"/>
        <v>41687: Olivas was killed by a speeding and reckless suspect being chased by local police. The department refused to provide news media a copy of their chase protocols and policies despite repeated similar incidents. http://www.kctv5.com/story/24751428/suspect-held-after-innocent-motorist-killed-in-police-chase</v>
      </c>
      <c r="V2408" s="109"/>
      <c r="W2408" s="109">
        <v>3442.1</v>
      </c>
      <c r="X2408" s="109"/>
      <c r="Y2408" s="109"/>
      <c r="Z2408" s="109"/>
      <c r="AA2408" s="109"/>
      <c r="AB2408" s="109"/>
      <c r="AC2408" s="113"/>
      <c r="AD2408" s="29"/>
      <c r="AE2408" s="29"/>
      <c r="AF2408" s="29"/>
      <c r="AG2408" s="65"/>
    </row>
    <row r="2409" spans="1:33" ht="12">
      <c r="A2409" s="30">
        <v>41984</v>
      </c>
      <c r="B2409" s="109" t="s">
        <v>15553</v>
      </c>
      <c r="C2409" s="121">
        <v>32</v>
      </c>
      <c r="D2409" s="109" t="s">
        <v>23</v>
      </c>
      <c r="E2409" s="109" t="s">
        <v>2754</v>
      </c>
      <c r="F2409" s="109" t="s">
        <v>15554</v>
      </c>
      <c r="G2409" s="42">
        <v>41717</v>
      </c>
      <c r="H2409" s="109" t="s">
        <v>15555</v>
      </c>
      <c r="I2409" s="109" t="s">
        <v>15556</v>
      </c>
      <c r="J2409" s="109" t="s">
        <v>85</v>
      </c>
      <c r="K2409" s="98" t="s">
        <v>15510</v>
      </c>
      <c r="L2409" s="109" t="s">
        <v>14405</v>
      </c>
      <c r="M2409" s="109" t="s">
        <v>15557</v>
      </c>
      <c r="N2409" s="109" t="s">
        <v>32</v>
      </c>
      <c r="O2409" s="109" t="s">
        <v>15558</v>
      </c>
      <c r="P2409" s="109" t="s">
        <v>58</v>
      </c>
      <c r="Q2409" s="109" t="s">
        <v>15559</v>
      </c>
      <c r="R2409" s="109" t="s">
        <v>100</v>
      </c>
      <c r="S2409" s="122" t="s">
        <v>5225</v>
      </c>
      <c r="T2409" s="31"/>
      <c r="U2409" s="109" t="str">
        <f t="shared" si="37"/>
        <v>41717: Chaney shot and killed a deputy before being shot and killed by another police officer according to news reports. However, forensic pathologist concluded that the kill shot to the head was self-inflicted. http://www.co.mendocino.ca.us/da/pdf/Chaney_OIS_v1a.pdf</v>
      </c>
      <c r="V2409" s="109"/>
      <c r="W2409" s="109">
        <v>3443.1</v>
      </c>
      <c r="X2409" s="109"/>
      <c r="Y2409" s="109"/>
      <c r="Z2409" s="109"/>
      <c r="AA2409" s="109"/>
      <c r="AB2409" s="109"/>
      <c r="AC2409" s="113"/>
      <c r="AD2409" s="29"/>
      <c r="AE2409" s="29"/>
      <c r="AF2409" s="29"/>
      <c r="AG2409" s="65"/>
    </row>
    <row r="2410" spans="1:33" ht="12">
      <c r="A2410" s="30">
        <v>41984</v>
      </c>
      <c r="B2410" s="109" t="s">
        <v>15560</v>
      </c>
      <c r="C2410" s="121">
        <v>67</v>
      </c>
      <c r="D2410" s="109" t="s">
        <v>23</v>
      </c>
      <c r="E2410" s="109" t="s">
        <v>40</v>
      </c>
      <c r="F2410" s="109" t="s">
        <v>15561</v>
      </c>
      <c r="G2410" s="42">
        <v>41742</v>
      </c>
      <c r="H2410" s="109" t="s">
        <v>15562</v>
      </c>
      <c r="I2410" s="109" t="s">
        <v>15563</v>
      </c>
      <c r="J2410" s="109" t="s">
        <v>1372</v>
      </c>
      <c r="K2410" s="98" t="s">
        <v>15564</v>
      </c>
      <c r="L2410" s="109" t="s">
        <v>15565</v>
      </c>
      <c r="M2410" s="109" t="s">
        <v>15566</v>
      </c>
      <c r="N2410" s="109" t="s">
        <v>32</v>
      </c>
      <c r="O2410" s="109" t="s">
        <v>15567</v>
      </c>
      <c r="P2410" s="109" t="s">
        <v>58</v>
      </c>
      <c r="Q2410" s="109" t="s">
        <v>15568</v>
      </c>
      <c r="R2410" s="109" t="s">
        <v>80</v>
      </c>
      <c r="S2410" s="122">
        <v>248.3</v>
      </c>
      <c r="T2410" s="31"/>
      <c r="U2410" s="109" t="str">
        <f t="shared" si="37"/>
        <v>41742: 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 http://www.wwaytv3.com/2014/04/14/updated-sbi-investigating-officer-involved-shooting-pender-county</v>
      </c>
      <c r="V2410" s="109"/>
      <c r="W2410" s="109">
        <v>3444.1</v>
      </c>
      <c r="X2410" s="109"/>
      <c r="Y2410" s="109"/>
      <c r="Z2410" s="109"/>
      <c r="AA2410" s="109"/>
      <c r="AB2410" s="109"/>
      <c r="AC2410" s="113"/>
      <c r="AD2410" s="29"/>
      <c r="AE2410" s="29"/>
      <c r="AF2410" s="29"/>
      <c r="AG2410" s="65"/>
    </row>
    <row r="2411" spans="1:33" ht="12">
      <c r="A2411" s="30">
        <v>41984</v>
      </c>
      <c r="B2411" s="109" t="s">
        <v>15569</v>
      </c>
      <c r="C2411" s="121">
        <v>5</v>
      </c>
      <c r="D2411" s="109" t="s">
        <v>91</v>
      </c>
      <c r="E2411" s="109" t="s">
        <v>40</v>
      </c>
      <c r="F2411" s="109" t="s">
        <v>15570</v>
      </c>
      <c r="G2411" s="42">
        <v>41838</v>
      </c>
      <c r="H2411" s="109" t="s">
        <v>15571</v>
      </c>
      <c r="I2411" s="109" t="s">
        <v>15572</v>
      </c>
      <c r="J2411" s="109" t="s">
        <v>809</v>
      </c>
      <c r="K2411" s="98" t="s">
        <v>15573</v>
      </c>
      <c r="L2411" s="109" t="s">
        <v>15572</v>
      </c>
      <c r="M2411" s="109" t="s">
        <v>15574</v>
      </c>
      <c r="N2411" s="109" t="s">
        <v>32</v>
      </c>
      <c r="O2411" s="109" t="s">
        <v>15575</v>
      </c>
      <c r="P2411" s="109" t="s">
        <v>760</v>
      </c>
      <c r="Q2411" s="109" t="s">
        <v>15576</v>
      </c>
      <c r="R2411" s="109" t="s">
        <v>80</v>
      </c>
      <c r="S2411" s="122" t="s">
        <v>5119</v>
      </c>
      <c r="T2411" s="31"/>
      <c r="U2411" s="109" t="str">
        <f t="shared" si="37"/>
        <v>41838: 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 http://cjonline.com/news/2014-11-21/kansas-man-pleads-not-guilty-death-child-police-chase</v>
      </c>
      <c r="V2411" s="109"/>
      <c r="W2411" s="109">
        <v>3445.1</v>
      </c>
      <c r="X2411" s="109"/>
      <c r="Y2411" s="109"/>
      <c r="Z2411" s="109"/>
      <c r="AA2411" s="109"/>
      <c r="AB2411" s="109"/>
      <c r="AC2411" s="113"/>
      <c r="AD2411" s="29"/>
      <c r="AE2411" s="29"/>
      <c r="AF2411" s="29"/>
      <c r="AG2411" s="65"/>
    </row>
    <row r="2412" spans="1:33" ht="12">
      <c r="A2412" s="30">
        <v>41984</v>
      </c>
      <c r="B2412" s="109" t="s">
        <v>15577</v>
      </c>
      <c r="C2412" s="121">
        <v>42</v>
      </c>
      <c r="D2412" s="109" t="s">
        <v>23</v>
      </c>
      <c r="E2412" s="109" t="s">
        <v>40</v>
      </c>
      <c r="F2412" s="109" t="s">
        <v>15578</v>
      </c>
      <c r="G2412" s="42">
        <v>41844</v>
      </c>
      <c r="H2412" s="109" t="s">
        <v>15579</v>
      </c>
      <c r="I2412" s="109" t="s">
        <v>15580</v>
      </c>
      <c r="J2412" s="109" t="s">
        <v>152</v>
      </c>
      <c r="K2412" s="98" t="s">
        <v>15581</v>
      </c>
      <c r="L2412" s="109" t="s">
        <v>6152</v>
      </c>
      <c r="M2412" s="109" t="s">
        <v>595</v>
      </c>
      <c r="N2412" s="109" t="s">
        <v>314</v>
      </c>
      <c r="O2412" s="109" t="s">
        <v>15582</v>
      </c>
      <c r="P2412" s="109" t="s">
        <v>58</v>
      </c>
      <c r="Q2412" s="109" t="s">
        <v>15583</v>
      </c>
      <c r="R2412" s="109" t="s">
        <v>80</v>
      </c>
      <c r="S2412" s="122" t="s">
        <v>5119</v>
      </c>
      <c r="T2412" s="31"/>
      <c r="U2412" s="109" t="str">
        <f t="shared" si="37"/>
        <v>41844: State troopers chased a 20-year-old suspect driving his mother's stolen Ford F-150 pickup at high rates of speed down Route 86 in the hamlet of Ray Brook. The suspect recklessly steered into oncoming traffic and struck a Honda Fit driven by James Barney. Barney and his wife Kimberly were killed. Kimberly's 11-year-old daughter riding in the rear seat was seriously injured. http://www.wcax.com/story/26144417/some-ny-residents-question-necessity-of-deadly-police-chase</v>
      </c>
      <c r="V2412" s="109"/>
      <c r="W2412" s="109">
        <v>3446.1</v>
      </c>
      <c r="X2412" s="109"/>
      <c r="Y2412" s="109"/>
      <c r="Z2412" s="109"/>
      <c r="AA2412" s="109"/>
      <c r="AB2412" s="109"/>
      <c r="AC2412" s="113"/>
      <c r="AD2412" s="29"/>
      <c r="AE2412" s="29"/>
      <c r="AF2412" s="29"/>
      <c r="AG2412" s="65"/>
    </row>
    <row r="2413" spans="1:33" ht="12">
      <c r="A2413" s="30">
        <v>41984</v>
      </c>
      <c r="B2413" s="109" t="s">
        <v>15584</v>
      </c>
      <c r="C2413" s="121">
        <v>38</v>
      </c>
      <c r="D2413" s="109" t="s">
        <v>91</v>
      </c>
      <c r="E2413" s="109" t="s">
        <v>40</v>
      </c>
      <c r="F2413" s="109" t="s">
        <v>15578</v>
      </c>
      <c r="G2413" s="42">
        <v>41844</v>
      </c>
      <c r="H2413" s="109" t="s">
        <v>15579</v>
      </c>
      <c r="I2413" s="109" t="s">
        <v>15580</v>
      </c>
      <c r="J2413" s="109" t="s">
        <v>152</v>
      </c>
      <c r="K2413" s="98" t="s">
        <v>15581</v>
      </c>
      <c r="L2413" s="109" t="s">
        <v>6152</v>
      </c>
      <c r="M2413" s="109" t="s">
        <v>595</v>
      </c>
      <c r="N2413" s="109" t="s">
        <v>314</v>
      </c>
      <c r="O2413" s="109" t="s">
        <v>15582</v>
      </c>
      <c r="P2413" s="109" t="s">
        <v>58</v>
      </c>
      <c r="Q2413" s="109" t="s">
        <v>15583</v>
      </c>
      <c r="R2413" s="109" t="s">
        <v>80</v>
      </c>
      <c r="S2413" s="122" t="s">
        <v>5119</v>
      </c>
      <c r="T2413" s="31"/>
      <c r="U2413" s="109" t="str">
        <f t="shared" ref="U2413:U2476" si="38">CONCATENATE(G2413, ": ", O2413, " ", Q2413)</f>
        <v>41844: State troopers chased a 20-year-old suspect driving his mother's stolen Ford F-150 pickup at high rates of speed down Route 86 in the hamlet of Ray Brook. The suspect recklessly steered into oncoming traffic and struck a Honda Fit driven by James Barney. Barney and his wife Kimberly were killed. Kimberly's 11-year-old daughter riding in the rear seat was seriously injured. http://www.wcax.com/story/26144417/some-ny-residents-question-necessity-of-deadly-police-chase</v>
      </c>
      <c r="V2413" s="109"/>
      <c r="W2413" s="109">
        <v>3447.1</v>
      </c>
      <c r="X2413" s="109"/>
      <c r="Y2413" s="109"/>
      <c r="Z2413" s="109"/>
      <c r="AA2413" s="109"/>
      <c r="AB2413" s="109"/>
      <c r="AC2413" s="113"/>
      <c r="AD2413" s="29"/>
      <c r="AE2413" s="29"/>
      <c r="AF2413" s="29"/>
      <c r="AG2413" s="65"/>
    </row>
    <row r="2414" spans="1:33" ht="12">
      <c r="A2414" s="30">
        <v>41984</v>
      </c>
      <c r="B2414" s="109" t="s">
        <v>15585</v>
      </c>
      <c r="C2414" s="121">
        <v>21</v>
      </c>
      <c r="D2414" s="109" t="s">
        <v>23</v>
      </c>
      <c r="E2414" s="109" t="s">
        <v>173</v>
      </c>
      <c r="F2414" s="109" t="s">
        <v>15586</v>
      </c>
      <c r="G2414" s="42">
        <v>41978</v>
      </c>
      <c r="H2414" s="109" t="s">
        <v>15587</v>
      </c>
      <c r="I2414" s="109" t="s">
        <v>5220</v>
      </c>
      <c r="J2414" s="109" t="s">
        <v>28</v>
      </c>
      <c r="K2414" s="98" t="s">
        <v>15588</v>
      </c>
      <c r="L2414" s="109" t="s">
        <v>30</v>
      </c>
      <c r="M2414" s="109" t="s">
        <v>15589</v>
      </c>
      <c r="N2414" s="109" t="s">
        <v>314</v>
      </c>
      <c r="O2414" s="109" t="s">
        <v>15590</v>
      </c>
      <c r="P2414" s="109" t="s">
        <v>323</v>
      </c>
      <c r="Q2414" s="109" t="s">
        <v>15591</v>
      </c>
      <c r="R2414" s="109" t="s">
        <v>80</v>
      </c>
      <c r="S2414" s="122" t="s">
        <v>15592</v>
      </c>
      <c r="T2414" s="31"/>
      <c r="U2414" s="109" t="str">
        <f t="shared" si="38"/>
        <v>41978: Delbert Rodriguez Gutierrez, a street artist who goes by the name “Demz,” died Tuesday night after being struck by an unmarked Miami police car during a chase in Wynwood. http://www.miamiherald.com/news/local/crime/article4296547.html</v>
      </c>
      <c r="V2414" s="109"/>
      <c r="W2414" s="109">
        <v>3448.1</v>
      </c>
      <c r="X2414" s="109"/>
      <c r="Y2414" s="109"/>
      <c r="Z2414" s="109"/>
      <c r="AA2414" s="109"/>
      <c r="AB2414" s="109"/>
      <c r="AC2414" s="113"/>
      <c r="AD2414" s="29"/>
      <c r="AE2414" s="29"/>
      <c r="AF2414" s="29"/>
      <c r="AG2414" s="65"/>
    </row>
    <row r="2415" spans="1:33" ht="12">
      <c r="A2415" s="30">
        <v>41985</v>
      </c>
      <c r="B2415" s="109" t="s">
        <v>15593</v>
      </c>
      <c r="C2415" s="121">
        <v>33</v>
      </c>
      <c r="D2415" s="109" t="s">
        <v>23</v>
      </c>
      <c r="E2415" s="109" t="s">
        <v>82</v>
      </c>
      <c r="F2415" s="109"/>
      <c r="G2415" s="42">
        <v>36556</v>
      </c>
      <c r="H2415" s="109" t="s">
        <v>15594</v>
      </c>
      <c r="I2415" s="109" t="s">
        <v>7625</v>
      </c>
      <c r="J2415" s="109" t="s">
        <v>28</v>
      </c>
      <c r="K2415" s="98" t="s">
        <v>14111</v>
      </c>
      <c r="L2415" s="109" t="s">
        <v>4778</v>
      </c>
      <c r="M2415" s="109" t="s">
        <v>7627</v>
      </c>
      <c r="N2415" s="109" t="s">
        <v>32</v>
      </c>
      <c r="O2415" s="109" t="s">
        <v>15595</v>
      </c>
      <c r="P2415" s="109" t="s">
        <v>760</v>
      </c>
      <c r="Q2415" s="109" t="s">
        <v>15596</v>
      </c>
      <c r="R2415" s="109" t="s">
        <v>80</v>
      </c>
      <c r="S2415" s="122" t="s">
        <v>5119</v>
      </c>
      <c r="T2415" s="31"/>
      <c r="U2415" s="109" t="str">
        <f t="shared" si="38"/>
        <v>36556: Hardy held a 63-year-old woman hostage at knifepoint for more than six hours. According to police he smoked crack through the ordeal, and had held other hostage in another incident only a few days previously. He was killed when SWAT members stormed the location, shooting 22 rounds at him, with the hostage untouched. http://articles.sun-sentinel.com/2000-02-02/news/0002020017_1_swat-team-hostage-sheriff</v>
      </c>
      <c r="V2415" s="109"/>
      <c r="W2415" s="109">
        <v>3449.1</v>
      </c>
      <c r="X2415" s="109"/>
      <c r="Y2415" s="109"/>
      <c r="Z2415" s="109"/>
      <c r="AA2415" s="109"/>
      <c r="AB2415" s="109"/>
      <c r="AC2415" s="113"/>
      <c r="AD2415" s="29"/>
      <c r="AE2415" s="29"/>
      <c r="AF2415" s="29"/>
      <c r="AG2415" s="65"/>
    </row>
    <row r="2416" spans="1:33" ht="12">
      <c r="A2416" s="30">
        <v>41985</v>
      </c>
      <c r="B2416" s="109" t="s">
        <v>15597</v>
      </c>
      <c r="C2416" s="121">
        <v>18</v>
      </c>
      <c r="D2416" s="109" t="s">
        <v>23</v>
      </c>
      <c r="E2416" s="109" t="s">
        <v>24</v>
      </c>
      <c r="F2416" s="109"/>
      <c r="G2416" s="42">
        <v>37011</v>
      </c>
      <c r="H2416" s="109" t="s">
        <v>15598</v>
      </c>
      <c r="I2416" s="109" t="s">
        <v>5220</v>
      </c>
      <c r="J2416" s="109" t="s">
        <v>28</v>
      </c>
      <c r="K2416" s="98" t="s">
        <v>15599</v>
      </c>
      <c r="L2416" s="109" t="s">
        <v>30</v>
      </c>
      <c r="M2416" s="109" t="s">
        <v>14117</v>
      </c>
      <c r="N2416" s="109" t="s">
        <v>32</v>
      </c>
      <c r="O2416" s="109" t="s">
        <v>15600</v>
      </c>
      <c r="P2416" s="109" t="s">
        <v>58</v>
      </c>
      <c r="Q2416" s="109" t="s">
        <v>15601</v>
      </c>
      <c r="R2416" s="109" t="s">
        <v>219</v>
      </c>
      <c r="S2416" s="122" t="s">
        <v>5119</v>
      </c>
      <c r="T2416" s="31"/>
      <c r="U2416" s="109" t="str">
        <f t="shared" si="38"/>
        <v>37011: Singleton and a friend were smoking marijuana and driving a stolen call when caught by police. Bailing out of their stolen Jeep, the unarmed Singleton was chased by three officers up to a building rooftop. Each of the officers mistook the muzzle flashes of the other for Singleton shooting. After 19 shots he was fatally struck in the dead. An Internal Affairs investigation stretched on for more than a year; the city settled a wrongful-death suit with the family for $500K. http://www.miamisao.com/pdfs/s_weintraub_singleton_shooting.pdf</v>
      </c>
      <c r="V2416" s="109"/>
      <c r="W2416" s="109">
        <v>3450.1</v>
      </c>
      <c r="X2416" s="109"/>
      <c r="Y2416" s="109"/>
      <c r="Z2416" s="109"/>
      <c r="AA2416" s="109"/>
      <c r="AB2416" s="109"/>
      <c r="AC2416" s="113"/>
      <c r="AD2416" s="29"/>
      <c r="AE2416" s="29"/>
      <c r="AF2416" s="29"/>
      <c r="AG2416" s="65"/>
    </row>
    <row r="2417" spans="1:33" ht="12">
      <c r="A2417" s="30">
        <v>41985</v>
      </c>
      <c r="B2417" s="109" t="s">
        <v>15602</v>
      </c>
      <c r="C2417" s="121">
        <v>21</v>
      </c>
      <c r="D2417" s="109" t="s">
        <v>23</v>
      </c>
      <c r="E2417" s="109" t="s">
        <v>82</v>
      </c>
      <c r="F2417" s="109"/>
      <c r="G2417" s="42">
        <v>38930</v>
      </c>
      <c r="H2417" s="109" t="s">
        <v>15603</v>
      </c>
      <c r="I2417" s="109" t="s">
        <v>15604</v>
      </c>
      <c r="J2417" s="109" t="s">
        <v>143</v>
      </c>
      <c r="K2417" s="98" t="s">
        <v>15605</v>
      </c>
      <c r="L2417" s="109" t="s">
        <v>13864</v>
      </c>
      <c r="M2417" s="109" t="s">
        <v>15606</v>
      </c>
      <c r="N2417" s="109" t="s">
        <v>32</v>
      </c>
      <c r="O2417" s="109" t="s">
        <v>15607</v>
      </c>
      <c r="P2417" s="109" t="s">
        <v>58</v>
      </c>
      <c r="Q2417" s="109" t="s">
        <v>15608</v>
      </c>
      <c r="R2417" s="109" t="s">
        <v>80</v>
      </c>
      <c r="S2417" s="122" t="s">
        <v>5119</v>
      </c>
      <c r="T2417" s="31"/>
      <c r="U2417" s="109" t="str">
        <f t="shared" si="38"/>
        <v>38930: Johnson had robbed several teen acquaintances at gunpoint, wounding one in the head, before firing off several rounds at local police as they tried to apprehend him. He was fatally shot. http://articles.mcall.com/2006-08-03/news/3686796_1_police-officers-state-police-bethlehem-police</v>
      </c>
      <c r="V2417" s="109"/>
      <c r="W2417" s="109">
        <v>3451.1</v>
      </c>
      <c r="X2417" s="109"/>
      <c r="Y2417" s="109"/>
      <c r="Z2417" s="109"/>
      <c r="AA2417" s="109"/>
      <c r="AB2417" s="109"/>
      <c r="AC2417" s="113"/>
      <c r="AD2417" s="29"/>
      <c r="AE2417" s="29"/>
      <c r="AF2417" s="29"/>
      <c r="AG2417" s="65"/>
    </row>
    <row r="2418" spans="1:33" ht="12">
      <c r="A2418" s="30">
        <v>41985</v>
      </c>
      <c r="B2418" s="109" t="s">
        <v>15609</v>
      </c>
      <c r="C2418" s="121">
        <v>21</v>
      </c>
      <c r="D2418" s="109" t="s">
        <v>23</v>
      </c>
      <c r="E2418" s="109" t="s">
        <v>173</v>
      </c>
      <c r="F2418" s="109"/>
      <c r="G2418" s="42">
        <v>40315</v>
      </c>
      <c r="H2418" s="109" t="s">
        <v>15610</v>
      </c>
      <c r="I2418" s="109" t="s">
        <v>15611</v>
      </c>
      <c r="J2418" s="109" t="s">
        <v>213</v>
      </c>
      <c r="K2418" s="98" t="s">
        <v>15612</v>
      </c>
      <c r="L2418" s="109" t="s">
        <v>243</v>
      </c>
      <c r="M2418" s="109" t="s">
        <v>4026</v>
      </c>
      <c r="N2418" s="109" t="s">
        <v>32</v>
      </c>
      <c r="O2418" s="109" t="s">
        <v>15613</v>
      </c>
      <c r="P2418" s="109" t="s">
        <v>760</v>
      </c>
      <c r="Q2418" s="109" t="s">
        <v>15614</v>
      </c>
      <c r="R2418" s="109" t="s">
        <v>80</v>
      </c>
      <c r="S2418" s="122" t="s">
        <v>5119</v>
      </c>
      <c r="T2418" s="31"/>
      <c r="U2418" s="109" t="str">
        <f t="shared" si="38"/>
        <v>40315: Vieira called 911 from his vehicle at 5 a.m., suicidal, speaking to the dispatcher for about half-an-hour and claiming to have a handgun. Officers located him and tried to pull him over. He eventually pulled to in a residential area and exited his Pathfinder but did not comply with police commands. They perceived that he was reaching for a weapon, they fatally shot him multiple times, and found no gun. http://www.star-telegram.com/living/family/moms/article3825541.html</v>
      </c>
      <c r="V2418" s="109"/>
      <c r="W2418" s="109">
        <v>3452.1</v>
      </c>
      <c r="X2418" s="109"/>
      <c r="Y2418" s="109"/>
      <c r="Z2418" s="109"/>
      <c r="AA2418" s="109"/>
      <c r="AB2418" s="109"/>
      <c r="AC2418" s="113"/>
      <c r="AD2418" s="29"/>
      <c r="AE2418" s="29"/>
      <c r="AF2418" s="29"/>
      <c r="AG2418" s="65"/>
    </row>
    <row r="2419" spans="1:33" ht="12">
      <c r="A2419" s="30">
        <v>41985</v>
      </c>
      <c r="B2419" s="109" t="s">
        <v>15615</v>
      </c>
      <c r="C2419" s="121">
        <v>22</v>
      </c>
      <c r="D2419" s="109" t="s">
        <v>23</v>
      </c>
      <c r="E2419" s="109" t="s">
        <v>173</v>
      </c>
      <c r="F2419" s="109" t="s">
        <v>15616</v>
      </c>
      <c r="G2419" s="42">
        <v>41171</v>
      </c>
      <c r="H2419" s="109" t="s">
        <v>15617</v>
      </c>
      <c r="I2419" s="109" t="s">
        <v>515</v>
      </c>
      <c r="J2419" s="109" t="s">
        <v>85</v>
      </c>
      <c r="K2419" s="98" t="s">
        <v>8403</v>
      </c>
      <c r="L2419" s="109" t="s">
        <v>515</v>
      </c>
      <c r="M2419" s="109" t="s">
        <v>516</v>
      </c>
      <c r="N2419" s="109" t="s">
        <v>32</v>
      </c>
      <c r="O2419" s="109" t="s">
        <v>15618</v>
      </c>
      <c r="P2419" s="109" t="s">
        <v>15619</v>
      </c>
      <c r="Q2419" s="109" t="s">
        <v>15620</v>
      </c>
      <c r="R2419" s="109" t="s">
        <v>36</v>
      </c>
      <c r="S2419" s="122">
        <v>5516.4</v>
      </c>
      <c r="T2419" s="31"/>
      <c r="U2419" s="109" t="str">
        <f t="shared" si="38"/>
        <v>41171: Six officers showed up and formed a perimeter around the neighborhood. They spoke with the man for about ten minutes while they waited for a negotiator to arrive. But, before that happened, police say Monge pointed the shotgun at them. All six officers opened fire, killing him in front of the home. Witnesses describe the incident as "suicide-by-cop." Monge's roommates say he had been depressed over the last couple of days. http://www.kmph-kfre.com/story/19596769/man-idd-in-deadly-fresno-police-shooting</v>
      </c>
      <c r="V2419" s="109"/>
      <c r="W2419" s="109">
        <v>3453.1</v>
      </c>
      <c r="X2419" s="109"/>
      <c r="Y2419" s="109"/>
      <c r="Z2419" s="109"/>
      <c r="AA2419" s="109"/>
      <c r="AB2419" s="109"/>
      <c r="AC2419" s="113"/>
      <c r="AD2419" s="29"/>
      <c r="AE2419" s="29"/>
      <c r="AF2419" s="29"/>
      <c r="AG2419" s="65"/>
    </row>
    <row r="2420" spans="1:33" ht="12">
      <c r="A2420" s="30">
        <v>41985</v>
      </c>
      <c r="B2420" s="109" t="s">
        <v>15621</v>
      </c>
      <c r="C2420" s="121">
        <v>22</v>
      </c>
      <c r="D2420" s="109" t="s">
        <v>23</v>
      </c>
      <c r="E2420" s="109" t="s">
        <v>24</v>
      </c>
      <c r="F2420" s="109" t="s">
        <v>15622</v>
      </c>
      <c r="G2420" s="42">
        <v>41298</v>
      </c>
      <c r="H2420" s="109" t="s">
        <v>15623</v>
      </c>
      <c r="I2420" s="109" t="s">
        <v>7548</v>
      </c>
      <c r="J2420" s="109" t="s">
        <v>1372</v>
      </c>
      <c r="K2420" s="98" t="s">
        <v>15624</v>
      </c>
      <c r="L2420" s="109" t="s">
        <v>225</v>
      </c>
      <c r="M2420" s="109" t="s">
        <v>15625</v>
      </c>
      <c r="N2420" s="109" t="s">
        <v>32</v>
      </c>
      <c r="O2420" s="109" t="s">
        <v>15626</v>
      </c>
      <c r="P2420" s="109" t="s">
        <v>58</v>
      </c>
      <c r="Q2420" s="109" t="s">
        <v>15627</v>
      </c>
      <c r="R2420" s="109" t="s">
        <v>80</v>
      </c>
      <c r="S2420" s="122">
        <v>526.29999999999995</v>
      </c>
      <c r="T2420" s="31"/>
      <c r="U2420" s="109" t="str">
        <f t="shared" si="38"/>
        <v>41298: Nijza Lamar Hagans was pulled over at a traffic stop. He bent to get his license and registration upon request of the officer. The officer says he saw a handgun protruding from Hagans's pants pocket. http://www.wral.com/fayetteville-officer-involved-in-fatal-shooting-threatened/12039278/</v>
      </c>
      <c r="V2420" s="109"/>
      <c r="W2420" s="109">
        <v>3454.1</v>
      </c>
      <c r="X2420" s="109"/>
      <c r="Y2420" s="109"/>
      <c r="Z2420" s="109"/>
      <c r="AA2420" s="109"/>
      <c r="AB2420" s="109"/>
      <c r="AC2420" s="113"/>
      <c r="AD2420" s="29"/>
      <c r="AE2420" s="29"/>
      <c r="AF2420" s="29"/>
      <c r="AG2420" s="65"/>
    </row>
    <row r="2421" spans="1:33" ht="12">
      <c r="A2421" s="30">
        <v>41985</v>
      </c>
      <c r="B2421" s="109" t="s">
        <v>15628</v>
      </c>
      <c r="C2421" s="121">
        <v>28</v>
      </c>
      <c r="D2421" s="109" t="s">
        <v>91</v>
      </c>
      <c r="E2421" s="109" t="s">
        <v>82</v>
      </c>
      <c r="F2421" s="109" t="s">
        <v>15629</v>
      </c>
      <c r="G2421" s="42">
        <v>41406</v>
      </c>
      <c r="H2421" s="109" t="s">
        <v>15630</v>
      </c>
      <c r="I2421" s="109" t="s">
        <v>11725</v>
      </c>
      <c r="J2421" s="109" t="s">
        <v>124</v>
      </c>
      <c r="K2421" s="98" t="s">
        <v>11726</v>
      </c>
      <c r="L2421" s="109" t="s">
        <v>2495</v>
      </c>
      <c r="M2421" s="109" t="s">
        <v>15631</v>
      </c>
      <c r="N2421" s="109" t="s">
        <v>262</v>
      </c>
      <c r="O2421" s="109" t="s">
        <v>15632</v>
      </c>
      <c r="P2421" s="109" t="s">
        <v>58</v>
      </c>
      <c r="Q2421" s="109" t="s">
        <v>15633</v>
      </c>
      <c r="R2421" s="109" t="s">
        <v>219</v>
      </c>
      <c r="S2421" s="122" t="s">
        <v>5358</v>
      </c>
      <c r="T2421" s="31"/>
      <c r="U2421" s="109" t="str">
        <f t="shared" si="38"/>
        <v>41406: Sgt. Khembar Yund chased and tasered Borelis for an unknown reason. She fell on her head. Several days later in jail, she collapsed, was examined in her cell, and left unattended until she stopped breathing. She was hospitalized for a head injury, and died the next day. http://tdn.com/news/local/woman-who-died-after-stay-at-county-jail-was-on/article_6509b6a8-fbde-11e2-b326-0019bb2963f4.html</v>
      </c>
      <c r="V2421" s="109"/>
      <c r="W2421" s="109">
        <v>3455.1</v>
      </c>
      <c r="X2421" s="109"/>
      <c r="Y2421" s="109"/>
      <c r="Z2421" s="109"/>
      <c r="AA2421" s="109"/>
      <c r="AB2421" s="109"/>
      <c r="AC2421" s="113"/>
      <c r="AD2421" s="29"/>
      <c r="AE2421" s="29"/>
      <c r="AF2421" s="29"/>
      <c r="AG2421" s="65"/>
    </row>
    <row r="2422" spans="1:33" ht="12">
      <c r="A2422" s="30">
        <v>41985</v>
      </c>
      <c r="B2422" s="109" t="s">
        <v>15634</v>
      </c>
      <c r="C2422" s="121">
        <v>20</v>
      </c>
      <c r="D2422" s="109" t="s">
        <v>23</v>
      </c>
      <c r="E2422" s="109" t="s">
        <v>40</v>
      </c>
      <c r="F2422" s="109" t="s">
        <v>15635</v>
      </c>
      <c r="G2422" s="42">
        <v>41482</v>
      </c>
      <c r="H2422" s="109" t="s">
        <v>15636</v>
      </c>
      <c r="I2422" s="109" t="s">
        <v>15637</v>
      </c>
      <c r="J2422" s="109" t="s">
        <v>143</v>
      </c>
      <c r="K2422" s="98" t="s">
        <v>15638</v>
      </c>
      <c r="L2422" s="109" t="s">
        <v>15639</v>
      </c>
      <c r="M2422" s="109" t="s">
        <v>15640</v>
      </c>
      <c r="N2422" s="109" t="s">
        <v>32</v>
      </c>
      <c r="O2422" s="109" t="s">
        <v>15641</v>
      </c>
      <c r="P2422" s="109" t="s">
        <v>58</v>
      </c>
      <c r="Q2422" s="109" t="s">
        <v>15642</v>
      </c>
      <c r="R2422" s="109" t="s">
        <v>80</v>
      </c>
      <c r="S2422" s="122" t="s">
        <v>5358</v>
      </c>
      <c r="T2422" s="31"/>
      <c r="U2422" s="109" t="str">
        <f t="shared" si="38"/>
        <v>41482: 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 http://www.policeone.com/officer-shootings/articles/6357554-Pa-police-cleared-in-shooting-of-armed-man/</v>
      </c>
      <c r="V2422" s="109"/>
      <c r="W2422" s="109">
        <v>3456.1</v>
      </c>
      <c r="X2422" s="109"/>
      <c r="Y2422" s="109"/>
      <c r="Z2422" s="109"/>
      <c r="AA2422" s="109"/>
      <c r="AB2422" s="109"/>
      <c r="AC2422" s="113"/>
      <c r="AD2422" s="29"/>
      <c r="AE2422" s="29"/>
      <c r="AF2422" s="29"/>
      <c r="AG2422" s="65"/>
    </row>
    <row r="2423" spans="1:33" ht="12">
      <c r="A2423" s="30">
        <v>41985</v>
      </c>
      <c r="B2423" s="109" t="s">
        <v>15643</v>
      </c>
      <c r="C2423" s="121">
        <v>44</v>
      </c>
      <c r="D2423" s="109" t="s">
        <v>23</v>
      </c>
      <c r="E2423" s="109" t="s">
        <v>40</v>
      </c>
      <c r="F2423" s="109" t="s">
        <v>15644</v>
      </c>
      <c r="G2423" s="42">
        <v>41555</v>
      </c>
      <c r="H2423" s="109" t="s">
        <v>15645</v>
      </c>
      <c r="I2423" s="109" t="s">
        <v>15646</v>
      </c>
      <c r="J2423" s="109" t="s">
        <v>213</v>
      </c>
      <c r="K2423" s="98" t="s">
        <v>15647</v>
      </c>
      <c r="L2423" s="109" t="s">
        <v>15648</v>
      </c>
      <c r="M2423" s="109" t="s">
        <v>15649</v>
      </c>
      <c r="N2423" s="109" t="s">
        <v>32</v>
      </c>
      <c r="O2423" s="109" t="s">
        <v>15650</v>
      </c>
      <c r="P2423" s="109" t="s">
        <v>760</v>
      </c>
      <c r="Q2423" s="109" t="s">
        <v>15651</v>
      </c>
      <c r="R2423" s="109" t="s">
        <v>80</v>
      </c>
      <c r="S2423" s="122" t="s">
        <v>5119</v>
      </c>
      <c r="T2423" s="31"/>
      <c r="U2423" s="109" t="str">
        <f t="shared" si="38"/>
        <v>41555: 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 http://www.myfoxdfw.com/story/23688677/parker-county-search-for-suspect-who-battled-deputy</v>
      </c>
      <c r="V2423" s="109"/>
      <c r="W2423" s="109">
        <v>3457.1</v>
      </c>
      <c r="X2423" s="109"/>
      <c r="Y2423" s="109"/>
      <c r="Z2423" s="109"/>
      <c r="AA2423" s="109"/>
      <c r="AB2423" s="109"/>
      <c r="AC2423" s="113"/>
      <c r="AD2423" s="29"/>
      <c r="AE2423" s="29"/>
      <c r="AF2423" s="29"/>
      <c r="AG2423" s="65"/>
    </row>
    <row r="2424" spans="1:33" ht="12">
      <c r="A2424" s="30">
        <v>41985</v>
      </c>
      <c r="B2424" s="109" t="s">
        <v>15652</v>
      </c>
      <c r="C2424" s="121">
        <v>50</v>
      </c>
      <c r="D2424" s="109" t="s">
        <v>23</v>
      </c>
      <c r="E2424" s="109" t="s">
        <v>24</v>
      </c>
      <c r="F2424" s="109"/>
      <c r="G2424" s="42">
        <v>41890</v>
      </c>
      <c r="H2424" s="109" t="s">
        <v>15653</v>
      </c>
      <c r="I2424" s="109" t="s">
        <v>539</v>
      </c>
      <c r="J2424" s="109" t="s">
        <v>85</v>
      </c>
      <c r="K2424" s="98" t="s">
        <v>6959</v>
      </c>
      <c r="L2424" s="109" t="s">
        <v>539</v>
      </c>
      <c r="M2424" s="109" t="s">
        <v>540</v>
      </c>
      <c r="N2424" s="109" t="s">
        <v>32</v>
      </c>
      <c r="O2424" s="109" t="s">
        <v>15654</v>
      </c>
      <c r="P2424" s="109" t="s">
        <v>760</v>
      </c>
      <c r="Q2424" s="109" t="s">
        <v>15655</v>
      </c>
      <c r="R2424" s="109" t="s">
        <v>80</v>
      </c>
      <c r="S2424" s="122" t="s">
        <v>37</v>
      </c>
      <c r="T2424" s="31"/>
      <c r="U2424" s="109" t="str">
        <f t="shared" si="38"/>
        <v>41890: Patrol officers responded to a domestic violence call at a home. The 911 operator said that gunshots were heard in the background. When officers arrived, they were confronted by Perkins, who allegedly fired a gun. Police shot and killed him. http://homicide.latimes.com/post/alphonse-edward-perkins/</v>
      </c>
      <c r="V2424" s="109"/>
      <c r="W2424" s="109">
        <v>3458.1</v>
      </c>
      <c r="X2424" s="109"/>
      <c r="Y2424" s="109"/>
      <c r="Z2424" s="109"/>
      <c r="AA2424" s="109"/>
      <c r="AB2424" s="109"/>
      <c r="AC2424" s="113"/>
      <c r="AD2424" s="29"/>
      <c r="AE2424" s="29"/>
      <c r="AF2424" s="29"/>
      <c r="AG2424" s="65"/>
    </row>
    <row r="2425" spans="1:33" ht="12">
      <c r="A2425" s="30">
        <v>41985</v>
      </c>
      <c r="B2425" s="109" t="s">
        <v>15656</v>
      </c>
      <c r="C2425" s="121">
        <v>45</v>
      </c>
      <c r="D2425" s="109" t="s">
        <v>23</v>
      </c>
      <c r="E2425" s="109" t="s">
        <v>173</v>
      </c>
      <c r="F2425" s="109"/>
      <c r="G2425" s="42">
        <v>41890</v>
      </c>
      <c r="H2425" s="109" t="s">
        <v>15657</v>
      </c>
      <c r="I2425" s="109" t="s">
        <v>15658</v>
      </c>
      <c r="J2425" s="109" t="s">
        <v>213</v>
      </c>
      <c r="K2425" s="98" t="s">
        <v>15659</v>
      </c>
      <c r="L2425" s="109" t="s">
        <v>13360</v>
      </c>
      <c r="M2425" s="109" t="s">
        <v>15660</v>
      </c>
      <c r="N2425" s="109" t="s">
        <v>32</v>
      </c>
      <c r="O2425" s="109" t="s">
        <v>15661</v>
      </c>
      <c r="P2425" s="109" t="s">
        <v>760</v>
      </c>
      <c r="Q2425" s="109" t="s">
        <v>15662</v>
      </c>
      <c r="R2425" s="109" t="s">
        <v>80</v>
      </c>
      <c r="S2425" s="122" t="s">
        <v>5358</v>
      </c>
      <c r="T2425" s="31"/>
      <c r="U2425" s="109" t="str">
        <f t="shared" si="38"/>
        <v>41890: 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 http://www.kristv.com/news/suspected-case-of-suicide-by-cop-leaves-man-dead-in-sinton/</v>
      </c>
      <c r="V2425" s="109"/>
      <c r="W2425" s="109">
        <v>3459.1</v>
      </c>
      <c r="X2425" s="109"/>
      <c r="Y2425" s="109"/>
      <c r="Z2425" s="109"/>
      <c r="AA2425" s="109"/>
      <c r="AB2425" s="109"/>
      <c r="AC2425" s="113"/>
      <c r="AD2425" s="29"/>
      <c r="AE2425" s="29"/>
      <c r="AF2425" s="29"/>
      <c r="AG2425" s="65"/>
    </row>
    <row r="2426" spans="1:33" ht="12">
      <c r="A2426" s="30">
        <v>41985</v>
      </c>
      <c r="B2426" s="109" t="s">
        <v>15663</v>
      </c>
      <c r="C2426" s="121">
        <v>35</v>
      </c>
      <c r="D2426" s="109" t="s">
        <v>23</v>
      </c>
      <c r="E2426" s="109" t="s">
        <v>82</v>
      </c>
      <c r="F2426" s="109"/>
      <c r="G2426" s="42">
        <v>41890</v>
      </c>
      <c r="H2426" s="109" t="s">
        <v>15664</v>
      </c>
      <c r="I2426" s="109" t="s">
        <v>671</v>
      </c>
      <c r="J2426" s="109" t="s">
        <v>213</v>
      </c>
      <c r="K2426" s="98" t="s">
        <v>15665</v>
      </c>
      <c r="L2426" s="109" t="s">
        <v>671</v>
      </c>
      <c r="M2426" s="109" t="s">
        <v>6101</v>
      </c>
      <c r="N2426" s="109" t="s">
        <v>32</v>
      </c>
      <c r="O2426" s="109" t="s">
        <v>15666</v>
      </c>
      <c r="P2426" s="109" t="s">
        <v>7428</v>
      </c>
      <c r="Q2426" s="109" t="s">
        <v>15667</v>
      </c>
      <c r="R2426" s="109" t="s">
        <v>80</v>
      </c>
      <c r="S2426" s="122" t="s">
        <v>5358</v>
      </c>
      <c r="T2426" s="31"/>
      <c r="U2426" s="109" t="str">
        <f t="shared" si="38"/>
        <v>41890: 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 http://crimeblog.dallasnews.com/2014/09/police-investigating-possible-officer-involved-shooting.html/</v>
      </c>
      <c r="V2426" s="109"/>
      <c r="W2426" s="109">
        <v>3460.1</v>
      </c>
      <c r="X2426" s="109"/>
      <c r="Y2426" s="109"/>
      <c r="Z2426" s="109"/>
      <c r="AA2426" s="109"/>
      <c r="AB2426" s="109"/>
      <c r="AC2426" s="113"/>
      <c r="AD2426" s="29"/>
      <c r="AE2426" s="29"/>
      <c r="AF2426" s="29"/>
      <c r="AG2426" s="65"/>
    </row>
    <row r="2427" spans="1:33" ht="12">
      <c r="A2427" s="30">
        <v>41985</v>
      </c>
      <c r="B2427" s="109" t="s">
        <v>15668</v>
      </c>
      <c r="C2427" s="121">
        <v>24</v>
      </c>
      <c r="D2427" s="109" t="s">
        <v>23</v>
      </c>
      <c r="E2427" s="109" t="s">
        <v>40</v>
      </c>
      <c r="F2427" s="109" t="s">
        <v>15669</v>
      </c>
      <c r="G2427" s="42">
        <v>41890</v>
      </c>
      <c r="H2427" s="109" t="s">
        <v>15670</v>
      </c>
      <c r="I2427" s="109" t="s">
        <v>212</v>
      </c>
      <c r="J2427" s="109" t="s">
        <v>213</v>
      </c>
      <c r="K2427" s="98" t="s">
        <v>15671</v>
      </c>
      <c r="L2427" s="109" t="s">
        <v>215</v>
      </c>
      <c r="M2427" s="109" t="s">
        <v>15672</v>
      </c>
      <c r="N2427" s="109" t="s">
        <v>32</v>
      </c>
      <c r="O2427" s="109" t="s">
        <v>15673</v>
      </c>
      <c r="P2427" s="109" t="s">
        <v>7428</v>
      </c>
      <c r="Q2427" s="109" t="s">
        <v>15674</v>
      </c>
      <c r="R2427" s="109" t="s">
        <v>80</v>
      </c>
      <c r="S2427" s="122" t="s">
        <v>5358</v>
      </c>
      <c r="T2427" s="31"/>
      <c r="U2427" s="109" t="str">
        <f t="shared" si="38"/>
        <v>41890: 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 http://kxan.com/2014/09/10/police-chief-maintains-man-killed-by-officers-was-armed/</v>
      </c>
      <c r="V2427" s="109"/>
      <c r="W2427" s="109">
        <v>3461.1</v>
      </c>
      <c r="X2427" s="109"/>
      <c r="Y2427" s="109"/>
      <c r="Z2427" s="109"/>
      <c r="AA2427" s="109"/>
      <c r="AB2427" s="109"/>
      <c r="AC2427" s="113"/>
      <c r="AD2427" s="29"/>
      <c r="AE2427" s="29"/>
      <c r="AF2427" s="29"/>
      <c r="AG2427" s="65"/>
    </row>
    <row r="2428" spans="1:33" ht="12">
      <c r="A2428" s="30">
        <v>41985</v>
      </c>
      <c r="B2428" s="109" t="s">
        <v>15675</v>
      </c>
      <c r="C2428" s="121">
        <v>38</v>
      </c>
      <c r="D2428" s="109" t="s">
        <v>23</v>
      </c>
      <c r="E2428" s="109" t="s">
        <v>40</v>
      </c>
      <c r="F2428" s="109" t="s">
        <v>15676</v>
      </c>
      <c r="G2428" s="42">
        <v>41891</v>
      </c>
      <c r="H2428" s="109" t="s">
        <v>15677</v>
      </c>
      <c r="I2428" s="109" t="s">
        <v>2577</v>
      </c>
      <c r="J2428" s="109" t="s">
        <v>431</v>
      </c>
      <c r="K2428" s="98" t="s">
        <v>2578</v>
      </c>
      <c r="L2428" s="109" t="s">
        <v>2579</v>
      </c>
      <c r="M2428" s="109" t="s">
        <v>15678</v>
      </c>
      <c r="N2428" s="109" t="s">
        <v>32</v>
      </c>
      <c r="O2428" s="109" t="s">
        <v>15679</v>
      </c>
      <c r="P2428" s="109" t="s">
        <v>7428</v>
      </c>
      <c r="Q2428" s="109" t="s">
        <v>15680</v>
      </c>
      <c r="R2428" s="109" t="s">
        <v>80</v>
      </c>
      <c r="S2428" s="122" t="s">
        <v>5358</v>
      </c>
      <c r="T2428" s="31"/>
      <c r="U2428" s="109" t="str">
        <f t="shared" si="38"/>
        <v>41891: 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 http://www.standard.net/Police/2014/09/09/UPDATE-Officer-involved-shooting</v>
      </c>
      <c r="V2428" s="109"/>
      <c r="W2428" s="109">
        <v>3462.1</v>
      </c>
      <c r="X2428" s="109"/>
      <c r="Y2428" s="109"/>
      <c r="Z2428" s="109"/>
      <c r="AA2428" s="109"/>
      <c r="AB2428" s="109"/>
      <c r="AC2428" s="113"/>
      <c r="AD2428" s="29"/>
      <c r="AE2428" s="29"/>
      <c r="AF2428" s="29"/>
      <c r="AG2428" s="65"/>
    </row>
    <row r="2429" spans="1:33" ht="12">
      <c r="A2429" s="30">
        <v>41985</v>
      </c>
      <c r="B2429" s="109" t="s">
        <v>15681</v>
      </c>
      <c r="C2429" s="121">
        <v>54</v>
      </c>
      <c r="D2429" s="109" t="s">
        <v>23</v>
      </c>
      <c r="E2429" s="109" t="s">
        <v>40</v>
      </c>
      <c r="F2429" s="109"/>
      <c r="G2429" s="42">
        <v>41893</v>
      </c>
      <c r="H2429" s="109" t="s">
        <v>15682</v>
      </c>
      <c r="I2429" s="109" t="s">
        <v>15683</v>
      </c>
      <c r="J2429" s="109" t="s">
        <v>213</v>
      </c>
      <c r="K2429" s="98" t="s">
        <v>15684</v>
      </c>
      <c r="L2429" s="109" t="s">
        <v>15685</v>
      </c>
      <c r="M2429" s="109" t="s">
        <v>15686</v>
      </c>
      <c r="N2429" s="109" t="s">
        <v>32</v>
      </c>
      <c r="O2429" s="109" t="s">
        <v>15687</v>
      </c>
      <c r="P2429" s="109" t="s">
        <v>7428</v>
      </c>
      <c r="Q2429" s="109" t="s">
        <v>15688</v>
      </c>
      <c r="R2429" s="109" t="s">
        <v>80</v>
      </c>
      <c r="S2429" s="122" t="s">
        <v>5358</v>
      </c>
      <c r="T2429" s="31"/>
      <c r="U2429" s="109" t="str">
        <f t="shared" si="38"/>
        <v>41893: Officers responded to a domestic violence call and spotted Cole circling the area in his truck. He reportedly led them on a brief low-speed chase and "was stopped." Cole allegedly exited his vehicle with a handgun and was shot at least once. http://sanangelolive.com/news/crime/2014-09-19/suspect-sept-11-officer-involved-shooting-dies</v>
      </c>
      <c r="V2429" s="109"/>
      <c r="W2429" s="109">
        <v>3463.1</v>
      </c>
      <c r="X2429" s="109"/>
      <c r="Y2429" s="109"/>
      <c r="Z2429" s="109"/>
      <c r="AA2429" s="109"/>
      <c r="AB2429" s="109"/>
      <c r="AC2429" s="113"/>
      <c r="AD2429" s="29"/>
      <c r="AE2429" s="29"/>
      <c r="AF2429" s="29"/>
      <c r="AG2429" s="65"/>
    </row>
    <row r="2430" spans="1:33" ht="12">
      <c r="A2430" s="30">
        <v>41985</v>
      </c>
      <c r="B2430" s="109" t="s">
        <v>15689</v>
      </c>
      <c r="C2430" s="121">
        <v>40</v>
      </c>
      <c r="D2430" s="109" t="s">
        <v>23</v>
      </c>
      <c r="E2430" s="109" t="s">
        <v>40</v>
      </c>
      <c r="F2430" s="109" t="s">
        <v>15690</v>
      </c>
      <c r="G2430" s="42">
        <v>41893</v>
      </c>
      <c r="H2430" s="109" t="s">
        <v>15691</v>
      </c>
      <c r="I2430" s="109" t="s">
        <v>15692</v>
      </c>
      <c r="J2430" s="109" t="s">
        <v>213</v>
      </c>
      <c r="K2430" s="98" t="s">
        <v>15693</v>
      </c>
      <c r="L2430" s="109" t="s">
        <v>819</v>
      </c>
      <c r="M2430" s="109" t="s">
        <v>3574</v>
      </c>
      <c r="N2430" s="109" t="s">
        <v>32</v>
      </c>
      <c r="O2430" s="109" t="s">
        <v>15694</v>
      </c>
      <c r="P2430" s="109" t="s">
        <v>760</v>
      </c>
      <c r="Q2430" s="109" t="s">
        <v>15695</v>
      </c>
      <c r="R2430" s="109" t="s">
        <v>80</v>
      </c>
      <c r="S2430" s="122" t="s">
        <v>5358</v>
      </c>
      <c r="T2430" s="31"/>
      <c r="U2430" s="109" t="str">
        <f t="shared" si="38"/>
        <v>41893: Nicholas and Kimberly Cormier, suspected in 4 homicides, led officers on a high-speed chase and crashed their vehicle. Nicholas then allegedly "exchanged a hail of gunfire" with the officers, who shot and killed him. Cormier was uninjured and arrested. http://abc13.com/news/couple-involved-in-shoot-out-with-us-marshals/306661/</v>
      </c>
      <c r="V2430" s="109"/>
      <c r="W2430" s="109">
        <v>3464.1</v>
      </c>
      <c r="X2430" s="109"/>
      <c r="Y2430" s="109"/>
      <c r="Z2430" s="109"/>
      <c r="AA2430" s="109"/>
      <c r="AB2430" s="109"/>
      <c r="AC2430" s="113"/>
      <c r="AD2430" s="29"/>
      <c r="AE2430" s="29"/>
      <c r="AF2430" s="29"/>
      <c r="AG2430" s="65"/>
    </row>
    <row r="2431" spans="1:33" ht="12">
      <c r="A2431" s="30">
        <v>41985</v>
      </c>
      <c r="B2431" s="109" t="s">
        <v>15696</v>
      </c>
      <c r="C2431" s="121">
        <v>26</v>
      </c>
      <c r="D2431" s="109" t="s">
        <v>23</v>
      </c>
      <c r="E2431" s="109" t="s">
        <v>24</v>
      </c>
      <c r="F2431" s="109" t="s">
        <v>15697</v>
      </c>
      <c r="G2431" s="42">
        <v>41897</v>
      </c>
      <c r="H2431" s="109" t="s">
        <v>15698</v>
      </c>
      <c r="I2431" s="109" t="s">
        <v>14527</v>
      </c>
      <c r="J2431" s="109" t="s">
        <v>124</v>
      </c>
      <c r="K2431" s="98" t="s">
        <v>14528</v>
      </c>
      <c r="L2431" s="109" t="s">
        <v>14529</v>
      </c>
      <c r="M2431" s="109" t="s">
        <v>15699</v>
      </c>
      <c r="N2431" s="109" t="s">
        <v>32</v>
      </c>
      <c r="O2431" s="109" t="s">
        <v>15700</v>
      </c>
      <c r="P2431" s="109" t="s">
        <v>7428</v>
      </c>
      <c r="Q2431" s="109" t="s">
        <v>15701</v>
      </c>
      <c r="R2431" s="109" t="s">
        <v>100</v>
      </c>
      <c r="S2431" s="122" t="s">
        <v>5358</v>
      </c>
      <c r="T2431" s="31"/>
      <c r="U2431" s="109" t="str">
        <f t="shared" si="38"/>
        <v>41897: 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 http://www.theolympian.com/2014/09/17/3323520_man-fatally-shot-by-lacey-police.html?sp=%2F99%2F224%2F&amp;rh=1</v>
      </c>
      <c r="V2431" s="109"/>
      <c r="W2431" s="109">
        <v>3465.1</v>
      </c>
      <c r="X2431" s="109"/>
      <c r="Y2431" s="109"/>
      <c r="Z2431" s="109"/>
      <c r="AA2431" s="109"/>
      <c r="AB2431" s="109"/>
      <c r="AC2431" s="113"/>
      <c r="AD2431" s="29"/>
      <c r="AE2431" s="29"/>
      <c r="AF2431" s="29"/>
      <c r="AG2431" s="65"/>
    </row>
    <row r="2432" spans="1:33" ht="12">
      <c r="A2432" s="30">
        <v>41985</v>
      </c>
      <c r="B2432" s="109" t="s">
        <v>15702</v>
      </c>
      <c r="C2432" s="121">
        <v>23</v>
      </c>
      <c r="D2432" s="109" t="s">
        <v>23</v>
      </c>
      <c r="E2432" s="109" t="s">
        <v>24</v>
      </c>
      <c r="F2432" s="109" t="s">
        <v>15703</v>
      </c>
      <c r="G2432" s="42">
        <v>41897</v>
      </c>
      <c r="H2432" s="109" t="s">
        <v>15704</v>
      </c>
      <c r="I2432" s="109" t="s">
        <v>15705</v>
      </c>
      <c r="J2432" s="109" t="s">
        <v>114</v>
      </c>
      <c r="K2432" s="98" t="s">
        <v>15706</v>
      </c>
      <c r="L2432" s="109" t="s">
        <v>2932</v>
      </c>
      <c r="M2432" s="109" t="s">
        <v>15707</v>
      </c>
      <c r="N2432" s="109" t="s">
        <v>32</v>
      </c>
      <c r="O2432" s="109" t="s">
        <v>15708</v>
      </c>
      <c r="P2432" s="109" t="s">
        <v>7428</v>
      </c>
      <c r="Q2432" s="109" t="s">
        <v>15709</v>
      </c>
      <c r="R2432" s="109" t="s">
        <v>80</v>
      </c>
      <c r="S2432" s="122" t="s">
        <v>5358</v>
      </c>
      <c r="T2432" s="31"/>
      <c r="U2432" s="109" t="str">
        <f t="shared" si="38"/>
        <v>41897: 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 http://www.frontiersman.com/news/attorney-no-evidence-of-second-gunshot-at-bonty-scene/article_572a7d38-51cd-11e4-af3b-9b6f833b11a4.html</v>
      </c>
      <c r="V2432" s="109"/>
      <c r="W2432" s="109">
        <v>3466.1</v>
      </c>
      <c r="X2432" s="109"/>
      <c r="Y2432" s="109"/>
      <c r="Z2432" s="109"/>
      <c r="AA2432" s="109"/>
      <c r="AB2432" s="109"/>
      <c r="AC2432" s="113"/>
      <c r="AD2432" s="29"/>
      <c r="AE2432" s="29"/>
      <c r="AF2432" s="29"/>
      <c r="AG2432" s="65"/>
    </row>
    <row r="2433" spans="1:33" ht="12">
      <c r="A2433" s="30">
        <v>41985</v>
      </c>
      <c r="B2433" s="109" t="s">
        <v>15710</v>
      </c>
      <c r="C2433" s="121">
        <v>23</v>
      </c>
      <c r="D2433" s="109" t="s">
        <v>23</v>
      </c>
      <c r="E2433" s="109" t="s">
        <v>24</v>
      </c>
      <c r="F2433" s="109" t="s">
        <v>15711</v>
      </c>
      <c r="G2433" s="42">
        <v>41898</v>
      </c>
      <c r="H2433" s="109" t="s">
        <v>15712</v>
      </c>
      <c r="I2433" s="109" t="s">
        <v>15713</v>
      </c>
      <c r="J2433" s="109" t="s">
        <v>1791</v>
      </c>
      <c r="K2433" s="98" t="s">
        <v>15714</v>
      </c>
      <c r="L2433" s="109" t="s">
        <v>4761</v>
      </c>
      <c r="M2433" s="109" t="s">
        <v>15715</v>
      </c>
      <c r="N2433" s="109" t="s">
        <v>32</v>
      </c>
      <c r="O2433" s="109" t="s">
        <v>15716</v>
      </c>
      <c r="P2433" s="109" t="s">
        <v>7428</v>
      </c>
      <c r="Q2433" s="109" t="s">
        <v>15717</v>
      </c>
      <c r="R2433" s="109" t="s">
        <v>80</v>
      </c>
      <c r="S2433" s="122" t="s">
        <v>5358</v>
      </c>
      <c r="T2433" s="31"/>
      <c r="U2433" s="109" t="str">
        <f t="shared" si="38"/>
        <v>41898: 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 http://www.northjersey.com/news/crime-and-courts/mother-wants-answers-in-son-s-lyndhurst-shooting-1.1132449?page=all</v>
      </c>
      <c r="V2433" s="109"/>
      <c r="W2433" s="109">
        <v>3467.1</v>
      </c>
      <c r="X2433" s="109"/>
      <c r="Y2433" s="109"/>
      <c r="Z2433" s="109"/>
      <c r="AA2433" s="109"/>
      <c r="AB2433" s="109"/>
      <c r="AC2433" s="113"/>
      <c r="AD2433" s="29"/>
      <c r="AE2433" s="29"/>
      <c r="AF2433" s="29"/>
      <c r="AG2433" s="65"/>
    </row>
    <row r="2434" spans="1:33" ht="12">
      <c r="A2434" s="30">
        <v>41985</v>
      </c>
      <c r="B2434" s="109" t="s">
        <v>15718</v>
      </c>
      <c r="C2434" s="121">
        <v>40</v>
      </c>
      <c r="D2434" s="109" t="s">
        <v>23</v>
      </c>
      <c r="E2434" s="109" t="s">
        <v>40</v>
      </c>
      <c r="F2434" s="109" t="s">
        <v>15719</v>
      </c>
      <c r="G2434" s="42">
        <v>41898</v>
      </c>
      <c r="H2434" s="109" t="s">
        <v>15720</v>
      </c>
      <c r="I2434" s="109" t="s">
        <v>15721</v>
      </c>
      <c r="J2434" s="109" t="s">
        <v>166</v>
      </c>
      <c r="K2434" s="98" t="s">
        <v>15722</v>
      </c>
      <c r="L2434" s="109" t="s">
        <v>10218</v>
      </c>
      <c r="M2434" s="109" t="s">
        <v>15723</v>
      </c>
      <c r="N2434" s="109" t="s">
        <v>32</v>
      </c>
      <c r="O2434" s="109" t="s">
        <v>15724</v>
      </c>
      <c r="P2434" s="109" t="s">
        <v>7428</v>
      </c>
      <c r="Q2434" s="109" t="s">
        <v>15725</v>
      </c>
      <c r="R2434" s="109" t="s">
        <v>80</v>
      </c>
      <c r="S2434" s="122" t="s">
        <v>5358</v>
      </c>
      <c r="T2434" s="31"/>
      <c r="U2434" s="109" t="str">
        <f t="shared" si="38"/>
        <v>41898: Sheriff's deputies were called to a domestic disturbance at Stingley's neighbor's home and encountered Stingley outside with a handgun. Reportedly, when he pointed it at them, a deputy shot him once. http://www.clarionledger.com/story/news/2014/09/17/sheriff-more-details-rankin-deputy-shooting/15767767/</v>
      </c>
      <c r="V2434" s="109"/>
      <c r="W2434" s="109">
        <v>3468.1</v>
      </c>
      <c r="X2434" s="109"/>
      <c r="Y2434" s="109"/>
      <c r="Z2434" s="109"/>
      <c r="AA2434" s="109"/>
      <c r="AB2434" s="109"/>
      <c r="AC2434" s="113"/>
      <c r="AD2434" s="29"/>
      <c r="AE2434" s="29"/>
      <c r="AF2434" s="29"/>
      <c r="AG2434" s="65"/>
    </row>
    <row r="2435" spans="1:33" ht="12">
      <c r="A2435" s="30">
        <v>41985</v>
      </c>
      <c r="B2435" s="109" t="s">
        <v>15726</v>
      </c>
      <c r="C2435" s="121">
        <v>41</v>
      </c>
      <c r="D2435" s="109" t="s">
        <v>23</v>
      </c>
      <c r="E2435" s="109" t="s">
        <v>40</v>
      </c>
      <c r="F2435" s="109" t="s">
        <v>15727</v>
      </c>
      <c r="G2435" s="42">
        <v>41899</v>
      </c>
      <c r="H2435" s="109" t="s">
        <v>15728</v>
      </c>
      <c r="I2435" s="109" t="s">
        <v>5139</v>
      </c>
      <c r="J2435" s="109" t="s">
        <v>2311</v>
      </c>
      <c r="K2435" s="98" t="s">
        <v>5140</v>
      </c>
      <c r="L2435" s="109" t="s">
        <v>5141</v>
      </c>
      <c r="M2435" s="109" t="s">
        <v>5142</v>
      </c>
      <c r="N2435" s="109" t="s">
        <v>32</v>
      </c>
      <c r="O2435" s="109" t="s">
        <v>15729</v>
      </c>
      <c r="P2435" s="109" t="s">
        <v>7428</v>
      </c>
      <c r="Q2435" s="109" t="s">
        <v>15730</v>
      </c>
      <c r="R2435" s="109" t="s">
        <v>80</v>
      </c>
      <c r="S2435" s="122" t="s">
        <v>5358</v>
      </c>
      <c r="T2435" s="31"/>
      <c r="U2435" s="109" t="str">
        <f t="shared" si="38"/>
        <v>41899: 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 http://www.desmoinesregister.com/story/news/crime-and-courts/2014/09/21/brian-beeler-police-involved-shooting-dies/16033091/</v>
      </c>
      <c r="V2435" s="109"/>
      <c r="W2435" s="109">
        <v>3469.1</v>
      </c>
      <c r="X2435" s="109"/>
      <c r="Y2435" s="109"/>
      <c r="Z2435" s="109"/>
      <c r="AA2435" s="109"/>
      <c r="AB2435" s="109"/>
      <c r="AC2435" s="113"/>
      <c r="AD2435" s="29"/>
      <c r="AE2435" s="29"/>
      <c r="AF2435" s="29"/>
      <c r="AG2435" s="65"/>
    </row>
    <row r="2436" spans="1:33" ht="12">
      <c r="A2436" s="30">
        <v>41985</v>
      </c>
      <c r="B2436" s="109" t="s">
        <v>15731</v>
      </c>
      <c r="C2436" s="121">
        <v>42</v>
      </c>
      <c r="D2436" s="109" t="s">
        <v>23</v>
      </c>
      <c r="E2436" s="109" t="s">
        <v>24</v>
      </c>
      <c r="F2436" s="109" t="s">
        <v>15732</v>
      </c>
      <c r="G2436" s="42">
        <v>41900</v>
      </c>
      <c r="H2436" s="109" t="s">
        <v>15733</v>
      </c>
      <c r="I2436" s="109" t="s">
        <v>15734</v>
      </c>
      <c r="J2436" s="109" t="s">
        <v>439</v>
      </c>
      <c r="K2436" s="98" t="s">
        <v>15735</v>
      </c>
      <c r="L2436" s="109" t="s">
        <v>438</v>
      </c>
      <c r="M2436" s="109" t="s">
        <v>15736</v>
      </c>
      <c r="N2436" s="109" t="s">
        <v>32</v>
      </c>
      <c r="O2436" s="109" t="s">
        <v>15737</v>
      </c>
      <c r="P2436" s="109" t="s">
        <v>7428</v>
      </c>
      <c r="Q2436" s="109" t="s">
        <v>15738</v>
      </c>
      <c r="R2436" s="109" t="s">
        <v>80</v>
      </c>
      <c r="S2436" s="122" t="s">
        <v>5358</v>
      </c>
      <c r="T2436" s="31"/>
      <c r="U2436" s="109" t="str">
        <f t="shared" si="38"/>
        <v>41900: 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 http://www.stltoday.com/news/local/crime-and-courts/police-kill-man-they-say-pointed-rifle-at-them-in/article_19aa9b16-4c48-53ae-ae13-eff2ff5c0682.html</v>
      </c>
      <c r="V2436" s="109"/>
      <c r="W2436" s="109">
        <v>3470.1</v>
      </c>
      <c r="X2436" s="109"/>
      <c r="Y2436" s="109"/>
      <c r="Z2436" s="109"/>
      <c r="AA2436" s="109"/>
      <c r="AB2436" s="109"/>
      <c r="AC2436" s="113"/>
      <c r="AD2436" s="29"/>
      <c r="AE2436" s="29"/>
      <c r="AF2436" s="29"/>
      <c r="AG2436" s="65"/>
    </row>
    <row r="2437" spans="1:33" ht="12">
      <c r="A2437" s="30">
        <v>41985</v>
      </c>
      <c r="B2437" s="109" t="s">
        <v>15739</v>
      </c>
      <c r="C2437" s="121">
        <v>40</v>
      </c>
      <c r="D2437" s="109" t="s">
        <v>23</v>
      </c>
      <c r="E2437" s="109" t="s">
        <v>40</v>
      </c>
      <c r="F2437" s="109" t="s">
        <v>15740</v>
      </c>
      <c r="G2437" s="42">
        <v>41900</v>
      </c>
      <c r="H2437" s="109" t="s">
        <v>15741</v>
      </c>
      <c r="I2437" s="109" t="s">
        <v>15742</v>
      </c>
      <c r="J2437" s="109" t="s">
        <v>1128</v>
      </c>
      <c r="K2437" s="98" t="s">
        <v>15743</v>
      </c>
      <c r="L2437" s="109" t="s">
        <v>15744</v>
      </c>
      <c r="M2437" s="109" t="s">
        <v>15745</v>
      </c>
      <c r="N2437" s="109" t="s">
        <v>32</v>
      </c>
      <c r="O2437" s="109" t="s">
        <v>15746</v>
      </c>
      <c r="P2437" s="109" t="s">
        <v>7428</v>
      </c>
      <c r="Q2437" s="109" t="s">
        <v>15747</v>
      </c>
      <c r="R2437" s="109" t="s">
        <v>80</v>
      </c>
      <c r="S2437" s="122" t="s">
        <v>5358</v>
      </c>
      <c r="T2437" s="31"/>
      <c r="U2437" s="109" t="str">
        <f t="shared" si="38"/>
        <v>41900: 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 http://www.local8now.com/home/headlines/Officers-negotiate-with-armed-suspect-attempting-to-flee-in-Grainger-Co--275659561.html</v>
      </c>
      <c r="V2437" s="109"/>
      <c r="W2437" s="109">
        <v>3471.1</v>
      </c>
      <c r="X2437" s="109"/>
      <c r="Y2437" s="109"/>
      <c r="Z2437" s="109"/>
      <c r="AA2437" s="109"/>
      <c r="AB2437" s="109"/>
      <c r="AC2437" s="113"/>
      <c r="AD2437" s="29"/>
      <c r="AE2437" s="29"/>
      <c r="AF2437" s="29"/>
      <c r="AG2437" s="65"/>
    </row>
    <row r="2438" spans="1:33" ht="12">
      <c r="A2438" s="30">
        <v>41985</v>
      </c>
      <c r="B2438" s="109" t="s">
        <v>15748</v>
      </c>
      <c r="C2438" s="121">
        <v>49</v>
      </c>
      <c r="D2438" s="109" t="s">
        <v>91</v>
      </c>
      <c r="E2438" s="109" t="s">
        <v>40</v>
      </c>
      <c r="F2438" s="109" t="s">
        <v>15749</v>
      </c>
      <c r="G2438" s="42">
        <v>41902</v>
      </c>
      <c r="H2438" s="109" t="s">
        <v>15750</v>
      </c>
      <c r="I2438" s="109" t="s">
        <v>15751</v>
      </c>
      <c r="J2438" s="109" t="s">
        <v>28</v>
      </c>
      <c r="K2438" s="98" t="s">
        <v>15752</v>
      </c>
      <c r="L2438" s="109" t="s">
        <v>10454</v>
      </c>
      <c r="M2438" s="109" t="s">
        <v>10455</v>
      </c>
      <c r="N2438" s="109" t="s">
        <v>32</v>
      </c>
      <c r="O2438" s="109" t="s">
        <v>15753</v>
      </c>
      <c r="P2438" s="109" t="s">
        <v>7428</v>
      </c>
      <c r="Q2438" s="109" t="s">
        <v>15754</v>
      </c>
      <c r="R2438" s="109" t="s">
        <v>100</v>
      </c>
      <c r="S2438" s="122" t="s">
        <v>5358</v>
      </c>
      <c r="T2438" s="31"/>
      <c r="U2438" s="109" t="str">
        <f t="shared" si="38"/>
        <v>41902: Souter had reportedly fired a gun in a home right before deputies responded to a suicide call there. Deputies report that after removing the caller from the home, Souter was repeatedly told to drop the gun. When she pointed it at a deputy, he shot her. http://www.wfla.com/story/26587294/armed-homosassa-woman-shot-dead-by-citrus-co-deputy</v>
      </c>
      <c r="V2438" s="109"/>
      <c r="W2438" s="109">
        <v>3472.1</v>
      </c>
      <c r="X2438" s="109"/>
      <c r="Y2438" s="109"/>
      <c r="Z2438" s="109"/>
      <c r="AA2438" s="109"/>
      <c r="AB2438" s="109"/>
      <c r="AC2438" s="113"/>
      <c r="AD2438" s="29"/>
      <c r="AE2438" s="29"/>
      <c r="AF2438" s="29"/>
      <c r="AG2438" s="65"/>
    </row>
    <row r="2439" spans="1:33" ht="12">
      <c r="A2439" s="30">
        <v>41985</v>
      </c>
      <c r="B2439" s="109" t="s">
        <v>15755</v>
      </c>
      <c r="C2439" s="121">
        <v>39</v>
      </c>
      <c r="D2439" s="109" t="s">
        <v>23</v>
      </c>
      <c r="E2439" s="109" t="s">
        <v>40</v>
      </c>
      <c r="F2439" s="109" t="s">
        <v>15756</v>
      </c>
      <c r="G2439" s="42">
        <v>41904</v>
      </c>
      <c r="H2439" s="109" t="s">
        <v>15757</v>
      </c>
      <c r="I2439" s="109" t="s">
        <v>15758</v>
      </c>
      <c r="J2439" s="109" t="s">
        <v>1304</v>
      </c>
      <c r="K2439" s="98" t="s">
        <v>15759</v>
      </c>
      <c r="L2439" s="109" t="s">
        <v>8770</v>
      </c>
      <c r="M2439" s="109" t="s">
        <v>15760</v>
      </c>
      <c r="N2439" s="109" t="s">
        <v>32</v>
      </c>
      <c r="O2439" s="109" t="s">
        <v>15761</v>
      </c>
      <c r="P2439" s="109" t="s">
        <v>58</v>
      </c>
      <c r="Q2439" s="109" t="s">
        <v>15762</v>
      </c>
      <c r="R2439" s="109" t="s">
        <v>80</v>
      </c>
      <c r="S2439" s="122" t="s">
        <v>5358</v>
      </c>
      <c r="T2439" s="31"/>
      <c r="U2439" s="109" t="str">
        <f t="shared" si="38"/>
        <v>41904: 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 http://www.mansfieldnewsjournal.com/story/news/crime/2014/10/01/review-clears-two-officers-involved-fatal-shooting/16563299/</v>
      </c>
      <c r="V2439" s="109"/>
      <c r="W2439" s="109">
        <v>3473.1</v>
      </c>
      <c r="X2439" s="109"/>
      <c r="Y2439" s="109"/>
      <c r="Z2439" s="109"/>
      <c r="AA2439" s="109"/>
      <c r="AB2439" s="109"/>
      <c r="AC2439" s="113"/>
      <c r="AD2439" s="29"/>
      <c r="AE2439" s="29"/>
      <c r="AF2439" s="29"/>
      <c r="AG2439" s="65"/>
    </row>
    <row r="2440" spans="1:33" ht="12">
      <c r="A2440" s="30">
        <v>41985</v>
      </c>
      <c r="B2440" s="109" t="s">
        <v>15763</v>
      </c>
      <c r="C2440" s="121">
        <v>56</v>
      </c>
      <c r="D2440" s="109" t="s">
        <v>23</v>
      </c>
      <c r="E2440" s="109" t="s">
        <v>40</v>
      </c>
      <c r="F2440" s="109"/>
      <c r="G2440" s="42">
        <v>41952</v>
      </c>
      <c r="H2440" s="109" t="s">
        <v>15764</v>
      </c>
      <c r="I2440" s="109" t="s">
        <v>15765</v>
      </c>
      <c r="J2440" s="109" t="s">
        <v>85</v>
      </c>
      <c r="K2440" s="98" t="s">
        <v>15766</v>
      </c>
      <c r="L2440" s="109" t="s">
        <v>4984</v>
      </c>
      <c r="M2440" s="109" t="s">
        <v>15767</v>
      </c>
      <c r="N2440" s="109" t="s">
        <v>32</v>
      </c>
      <c r="O2440" s="109" t="s">
        <v>15768</v>
      </c>
      <c r="P2440" s="109" t="s">
        <v>323</v>
      </c>
      <c r="Q2440" s="109" t="s">
        <v>15769</v>
      </c>
      <c r="R2440" s="109" t="s">
        <v>80</v>
      </c>
      <c r="S2440" s="122" t="s">
        <v>15770</v>
      </c>
      <c r="T2440" s="31"/>
      <c r="U2440" s="109" t="str">
        <f t="shared" si="38"/>
        <v>41952: The officers were responding to a call at a home on 16th Street when the incident occurred. The man came outside with a knife and allegedly threatened to harm the officers. When he allegedly charged them, they shot him multiple times, Anderson said. http://www.lakeconews.com/index.php?option=com_content&amp;view=article&amp;id=39319:autopsy-shows-man-who-charged-deputies-with-knife-was-shot-several-times&amp;catid=1:latest&amp;Itemid=197</v>
      </c>
      <c r="V2440" s="109"/>
      <c r="W2440" s="109">
        <v>3474.1</v>
      </c>
      <c r="X2440" s="109"/>
      <c r="Y2440" s="109"/>
      <c r="Z2440" s="109"/>
      <c r="AA2440" s="109"/>
      <c r="AB2440" s="109"/>
      <c r="AC2440" s="113"/>
      <c r="AD2440" s="29"/>
      <c r="AE2440" s="29"/>
      <c r="AF2440" s="29"/>
      <c r="AG2440" s="65"/>
    </row>
    <row r="2441" spans="1:33" ht="12">
      <c r="A2441" s="30">
        <v>41986</v>
      </c>
      <c r="B2441" s="109" t="s">
        <v>15771</v>
      </c>
      <c r="C2441" s="121">
        <v>24</v>
      </c>
      <c r="D2441" s="109" t="s">
        <v>23</v>
      </c>
      <c r="E2441" s="109" t="s">
        <v>1728</v>
      </c>
      <c r="F2441" s="109"/>
      <c r="G2441" s="42">
        <v>38386</v>
      </c>
      <c r="H2441" s="109" t="s">
        <v>15772</v>
      </c>
      <c r="I2441" s="109" t="s">
        <v>2659</v>
      </c>
      <c r="J2441" s="109" t="s">
        <v>85</v>
      </c>
      <c r="K2441" s="98" t="s">
        <v>15773</v>
      </c>
      <c r="L2441" s="109" t="s">
        <v>270</v>
      </c>
      <c r="M2441" s="109" t="s">
        <v>2038</v>
      </c>
      <c r="N2441" s="109" t="s">
        <v>314</v>
      </c>
      <c r="O2441" s="109" t="s">
        <v>15774</v>
      </c>
      <c r="P2441" s="109" t="s">
        <v>157</v>
      </c>
      <c r="Q2441" s="109" t="s">
        <v>15775</v>
      </c>
      <c r="R2441" s="109" t="s">
        <v>80</v>
      </c>
      <c r="S2441" s="122">
        <v>618</v>
      </c>
      <c r="T2441" s="31"/>
      <c r="U2441" s="109" t="str">
        <f t="shared" si="38"/>
        <v>38386: Struck by criminal fleeing from police http://www.insidebayarea.com/oaklandtribune/localnews/ci_4599180</v>
      </c>
      <c r="V2441" s="109"/>
      <c r="W2441" s="109">
        <v>3475.1</v>
      </c>
      <c r="X2441" s="109"/>
      <c r="Y2441" s="109"/>
      <c r="Z2441" s="109"/>
      <c r="AA2441" s="109"/>
      <c r="AB2441" s="109"/>
      <c r="AC2441" s="113"/>
      <c r="AD2441" s="29"/>
      <c r="AE2441" s="29"/>
      <c r="AF2441" s="29"/>
      <c r="AG2441" s="65"/>
    </row>
    <row r="2442" spans="1:33" ht="12">
      <c r="A2442" s="30">
        <v>41986</v>
      </c>
      <c r="B2442" s="109" t="s">
        <v>15776</v>
      </c>
      <c r="C2442" s="121">
        <v>34</v>
      </c>
      <c r="D2442" s="109" t="s">
        <v>23</v>
      </c>
      <c r="E2442" s="109" t="s">
        <v>40</v>
      </c>
      <c r="F2442" s="109" t="s">
        <v>15777</v>
      </c>
      <c r="G2442" s="42">
        <v>39909</v>
      </c>
      <c r="H2442" s="109" t="s">
        <v>15778</v>
      </c>
      <c r="I2442" s="109" t="s">
        <v>1730</v>
      </c>
      <c r="J2442" s="109" t="s">
        <v>1577</v>
      </c>
      <c r="K2442" s="98" t="s">
        <v>1731</v>
      </c>
      <c r="L2442" s="109" t="s">
        <v>11733</v>
      </c>
      <c r="M2442" s="109" t="s">
        <v>15779</v>
      </c>
      <c r="N2442" s="109" t="s">
        <v>32</v>
      </c>
      <c r="O2442" s="109" t="s">
        <v>15780</v>
      </c>
      <c r="P2442" s="109" t="s">
        <v>58</v>
      </c>
      <c r="Q2442" s="109" t="s">
        <v>15781</v>
      </c>
      <c r="R2442" s="109" t="s">
        <v>219</v>
      </c>
      <c r="S2442" s="122" t="s">
        <v>5225</v>
      </c>
      <c r="T2442" s="31"/>
      <c r="U2442" s="109" t="str">
        <f t="shared" si="38"/>
        <v>39909: He was drunk in an alley with a revolver. He shot a round in the air, which brought the cops to the scene. Three cops shot 14 rounds at him while he was sitting on the ground with this back against a garage and crying. They released their K-9, then opened fire, shooting their own dog in the process. http://www.startribune.com/local/stpaul/42622852.html</v>
      </c>
      <c r="V2442" s="109"/>
      <c r="W2442" s="109">
        <v>3476.1</v>
      </c>
      <c r="X2442" s="109"/>
      <c r="Y2442" s="109"/>
      <c r="Z2442" s="109"/>
      <c r="AA2442" s="109"/>
      <c r="AB2442" s="109"/>
      <c r="AC2442" s="113"/>
      <c r="AD2442" s="29"/>
      <c r="AE2442" s="29"/>
      <c r="AF2442" s="29"/>
      <c r="AG2442" s="65"/>
    </row>
    <row r="2443" spans="1:33" ht="12">
      <c r="A2443" s="30">
        <v>41986</v>
      </c>
      <c r="B2443" s="109" t="s">
        <v>15782</v>
      </c>
      <c r="C2443" s="121">
        <v>34</v>
      </c>
      <c r="D2443" s="109" t="s">
        <v>23</v>
      </c>
      <c r="E2443" s="109" t="s">
        <v>173</v>
      </c>
      <c r="F2443" s="109"/>
      <c r="G2443" s="42">
        <v>41907</v>
      </c>
      <c r="H2443" s="109" t="s">
        <v>15783</v>
      </c>
      <c r="I2443" s="109" t="s">
        <v>84</v>
      </c>
      <c r="J2443" s="109" t="s">
        <v>85</v>
      </c>
      <c r="K2443" s="98" t="s">
        <v>15784</v>
      </c>
      <c r="L2443" s="109" t="s">
        <v>84</v>
      </c>
      <c r="M2443" s="109" t="s">
        <v>87</v>
      </c>
      <c r="N2443" s="109" t="s">
        <v>32</v>
      </c>
      <c r="O2443" s="109" t="s">
        <v>15785</v>
      </c>
      <c r="P2443" s="109" t="s">
        <v>323</v>
      </c>
      <c r="Q2443" s="109" t="s">
        <v>15786</v>
      </c>
      <c r="R2443" s="109" t="s">
        <v>80</v>
      </c>
      <c r="S2443" s="122" t="s">
        <v>5358</v>
      </c>
      <c r="T2443" s="31"/>
      <c r="U2443" s="109" t="str">
        <f t="shared" si="38"/>
        <v>41907: 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 http://sanfrancisco.cbslocal.com/2014/10/07/carjacking-suspect-killed-by-police-in-san-francisco-financial-district-identified/</v>
      </c>
      <c r="V2443" s="109"/>
      <c r="W2443" s="109">
        <v>3477.1</v>
      </c>
      <c r="X2443" s="109"/>
      <c r="Y2443" s="109"/>
      <c r="Z2443" s="109"/>
      <c r="AA2443" s="109"/>
      <c r="AB2443" s="109"/>
      <c r="AC2443" s="113"/>
      <c r="AD2443" s="29"/>
      <c r="AE2443" s="29"/>
      <c r="AF2443" s="29"/>
      <c r="AG2443" s="65"/>
    </row>
    <row r="2444" spans="1:33" ht="12">
      <c r="A2444" s="30">
        <v>41987</v>
      </c>
      <c r="B2444" s="109" t="s">
        <v>15787</v>
      </c>
      <c r="C2444" s="121">
        <v>36</v>
      </c>
      <c r="D2444" s="109" t="s">
        <v>91</v>
      </c>
      <c r="E2444" s="109" t="s">
        <v>82</v>
      </c>
      <c r="F2444" s="109"/>
      <c r="G2444" s="42">
        <v>37150</v>
      </c>
      <c r="H2444" s="109" t="s">
        <v>15788</v>
      </c>
      <c r="I2444" s="109" t="s">
        <v>327</v>
      </c>
      <c r="J2444" s="109" t="s">
        <v>328</v>
      </c>
      <c r="K2444" s="98" t="s">
        <v>15789</v>
      </c>
      <c r="L2444" s="109" t="s">
        <v>329</v>
      </c>
      <c r="M2444" s="109" t="s">
        <v>330</v>
      </c>
      <c r="N2444" s="109" t="s">
        <v>5702</v>
      </c>
      <c r="O2444" s="109" t="s">
        <v>15790</v>
      </c>
      <c r="P2444" s="109" t="s">
        <v>323</v>
      </c>
      <c r="Q2444" s="109" t="s">
        <v>15791</v>
      </c>
      <c r="R2444" s="109" t="s">
        <v>219</v>
      </c>
      <c r="S2444" s="122" t="s">
        <v>15792</v>
      </c>
      <c r="T2444" s="31"/>
      <c r="U2444" s="109" t="str">
        <f t="shared" si="38"/>
        <v>37150: Alicia Pierce collapsed in a holding cell while awaiting admission to Cook County Jail on a drug charge. Jail staff were unable to revive her, and she was transported to Mt. Sinai hospital, where she was pronounced dead. http://articles.chicagotribune.com/2001-09-18/news/0109180175_1_drug-charge-cook-county-jail-bill-cunningham</v>
      </c>
      <c r="V2444" s="109"/>
      <c r="W2444" s="109">
        <v>3478.1</v>
      </c>
      <c r="X2444" s="109"/>
      <c r="Y2444" s="109"/>
      <c r="Z2444" s="109"/>
      <c r="AA2444" s="109"/>
      <c r="AB2444" s="109"/>
      <c r="AC2444" s="113"/>
      <c r="AD2444" s="29"/>
      <c r="AE2444" s="29"/>
      <c r="AF2444" s="29"/>
      <c r="AG2444" s="65"/>
    </row>
    <row r="2445" spans="1:33" ht="12">
      <c r="A2445" s="30">
        <v>41987</v>
      </c>
      <c r="B2445" s="109" t="s">
        <v>15793</v>
      </c>
      <c r="C2445" s="121">
        <v>44</v>
      </c>
      <c r="D2445" s="109" t="s">
        <v>91</v>
      </c>
      <c r="E2445" s="109" t="s">
        <v>82</v>
      </c>
      <c r="F2445" s="109"/>
      <c r="G2445" s="42">
        <v>37164</v>
      </c>
      <c r="H2445" s="109" t="s">
        <v>15794</v>
      </c>
      <c r="I2445" s="109" t="s">
        <v>327</v>
      </c>
      <c r="J2445" s="109" t="s">
        <v>328</v>
      </c>
      <c r="K2445" s="98" t="s">
        <v>7693</v>
      </c>
      <c r="L2445" s="109" t="s">
        <v>329</v>
      </c>
      <c r="M2445" s="109" t="s">
        <v>330</v>
      </c>
      <c r="N2445" s="109" t="s">
        <v>949</v>
      </c>
      <c r="O2445" s="109" t="s">
        <v>15795</v>
      </c>
      <c r="P2445" s="109" t="s">
        <v>323</v>
      </c>
      <c r="Q2445" s="109" t="s">
        <v>15796</v>
      </c>
      <c r="R2445" s="109" t="s">
        <v>80</v>
      </c>
      <c r="S2445" s="122" t="s">
        <v>15797</v>
      </c>
      <c r="T2445" s="31"/>
      <c r="U2445" s="109" t="str">
        <f t="shared" si="38"/>
        <v>37164: Julie Riggs was being held in an interrogation room as a suspect in the shooting death of her husband. Police report that she was found hanged with her undergarments shortly after admitting that she accidentally shot her husband. An investigation was underway to see if any department rules had been violated. http://articles.chicagotribune.com/2001-10-02/news/0110020171_1_hanged-ruled-shooting-death</v>
      </c>
      <c r="V2445" s="109"/>
      <c r="W2445" s="109">
        <v>3479.1</v>
      </c>
      <c r="X2445" s="109"/>
      <c r="Y2445" s="109"/>
      <c r="Z2445" s="109"/>
      <c r="AA2445" s="109"/>
      <c r="AB2445" s="109"/>
      <c r="AC2445" s="113"/>
      <c r="AD2445" s="29"/>
      <c r="AE2445" s="29"/>
      <c r="AF2445" s="29"/>
      <c r="AG2445" s="65"/>
    </row>
    <row r="2446" spans="1:33" ht="12">
      <c r="A2446" s="30">
        <v>41987</v>
      </c>
      <c r="B2446" s="109" t="s">
        <v>15798</v>
      </c>
      <c r="C2446" s="121">
        <v>27</v>
      </c>
      <c r="D2446" s="109" t="s">
        <v>23</v>
      </c>
      <c r="E2446" s="109"/>
      <c r="F2446" s="109"/>
      <c r="G2446" s="42">
        <v>37193</v>
      </c>
      <c r="H2446" s="109" t="s">
        <v>15799</v>
      </c>
      <c r="I2446" s="109" t="s">
        <v>15800</v>
      </c>
      <c r="J2446" s="109" t="s">
        <v>328</v>
      </c>
      <c r="K2446" s="98" t="s">
        <v>15801</v>
      </c>
      <c r="L2446" s="109" t="s">
        <v>329</v>
      </c>
      <c r="M2446" s="109" t="s">
        <v>15802</v>
      </c>
      <c r="N2446" s="109" t="s">
        <v>32</v>
      </c>
      <c r="O2446" s="109" t="s">
        <v>15803</v>
      </c>
      <c r="P2446" s="109" t="s">
        <v>323</v>
      </c>
      <c r="Q2446" s="109" t="s">
        <v>15804</v>
      </c>
      <c r="R2446" s="109" t="s">
        <v>100</v>
      </c>
      <c r="S2446" s="122" t="s">
        <v>15805</v>
      </c>
      <c r="T2446" s="31"/>
      <c r="U2446" s="109" t="str">
        <f t="shared" si="38"/>
        <v>37193: Police were called to the victim's home on a domestic disturbance by Goodall's mother. She wanted help admitting Goodall to a hospital ward, as he was recovering from depression and substance abuse. According to police, he was holding a steak knife when they arrived, and refused to put it down. He is said to have lunged at an officer, who then shot him three times. http://articles.chicagotribune.com/2001-10-31/news/0110310301_1_steak-knife-investigating-man-shot</v>
      </c>
      <c r="V2446" s="109"/>
      <c r="W2446" s="109">
        <v>3480.1</v>
      </c>
      <c r="X2446" s="109"/>
      <c r="Y2446" s="109"/>
      <c r="Z2446" s="109"/>
      <c r="AA2446" s="109"/>
      <c r="AB2446" s="109"/>
      <c r="AC2446" s="113"/>
      <c r="AD2446" s="29"/>
      <c r="AE2446" s="29"/>
      <c r="AF2446" s="29"/>
      <c r="AG2446" s="65"/>
    </row>
    <row r="2447" spans="1:33" ht="12">
      <c r="A2447" s="30">
        <v>41987</v>
      </c>
      <c r="B2447" s="109" t="s">
        <v>15806</v>
      </c>
      <c r="C2447" s="121">
        <v>25</v>
      </c>
      <c r="D2447" s="109" t="s">
        <v>91</v>
      </c>
      <c r="E2447" s="109" t="s">
        <v>1728</v>
      </c>
      <c r="F2447" s="109" t="s">
        <v>15807</v>
      </c>
      <c r="G2447" s="42">
        <v>37623</v>
      </c>
      <c r="H2447" s="109" t="s">
        <v>15808</v>
      </c>
      <c r="I2447" s="109" t="s">
        <v>15809</v>
      </c>
      <c r="J2447" s="109" t="s">
        <v>328</v>
      </c>
      <c r="K2447" s="98" t="s">
        <v>15810</v>
      </c>
      <c r="L2447" s="109" t="s">
        <v>329</v>
      </c>
      <c r="M2447" s="109" t="s">
        <v>330</v>
      </c>
      <c r="N2447" s="109" t="s">
        <v>314</v>
      </c>
      <c r="O2447" s="109" t="s">
        <v>15811</v>
      </c>
      <c r="P2447" s="109" t="s">
        <v>157</v>
      </c>
      <c r="Q2447" s="109" t="s">
        <v>15812</v>
      </c>
      <c r="R2447" s="109" t="s">
        <v>80</v>
      </c>
      <c r="S2447" s="122" t="s">
        <v>15813</v>
      </c>
      <c r="T2447" s="31"/>
      <c r="U2447" s="109" t="str">
        <f t="shared" si="38"/>
        <v>37623: Qing Chang was walking home from work when she was struck by a vehicle that was being pursued by police (the vehicle was fleeing a restaurant, where its occupants had stolen a wallet). The officer was told to stop the pursuit, but declined. Qing Chang was transported to a hospital, where she was declared dead. Her husband sued the Chicago Police department, which was held 75% responsible for the death of Qing Chang, and ordered to award the plaintiff 17.5 million dollars. http://articles.chicagotribune.com/2005-10-26/news/0510260389_1_sergeant-chicago-official-driver</v>
      </c>
      <c r="V2447" s="109"/>
      <c r="W2447" s="109">
        <v>3481.1</v>
      </c>
      <c r="X2447" s="109"/>
      <c r="Y2447" s="109"/>
      <c r="Z2447" s="109"/>
      <c r="AA2447" s="109"/>
      <c r="AB2447" s="109"/>
      <c r="AC2447" s="113"/>
      <c r="AD2447" s="29"/>
      <c r="AE2447" s="29"/>
      <c r="AF2447" s="29"/>
      <c r="AG2447" s="65"/>
    </row>
    <row r="2448" spans="1:33" ht="12">
      <c r="A2448" s="30">
        <v>41988</v>
      </c>
      <c r="B2448" s="109" t="s">
        <v>15814</v>
      </c>
      <c r="C2448" s="121">
        <v>45</v>
      </c>
      <c r="D2448" s="109" t="s">
        <v>23</v>
      </c>
      <c r="E2448" s="109" t="s">
        <v>82</v>
      </c>
      <c r="F2448" s="109"/>
      <c r="G2448" s="42">
        <v>36780</v>
      </c>
      <c r="H2448" s="109" t="s">
        <v>15815</v>
      </c>
      <c r="I2448" s="109" t="s">
        <v>5220</v>
      </c>
      <c r="J2448" s="109" t="s">
        <v>28</v>
      </c>
      <c r="K2448" s="98" t="s">
        <v>15816</v>
      </c>
      <c r="L2448" s="109" t="s">
        <v>30</v>
      </c>
      <c r="M2448" s="109" t="s">
        <v>14117</v>
      </c>
      <c r="N2448" s="109" t="s">
        <v>32</v>
      </c>
      <c r="O2448" s="109" t="s">
        <v>15817</v>
      </c>
      <c r="P2448" s="109" t="s">
        <v>760</v>
      </c>
      <c r="Q2448" s="109" t="s">
        <v>15818</v>
      </c>
      <c r="R2448" s="109" t="s">
        <v>100</v>
      </c>
      <c r="S2448" s="122" t="s">
        <v>5119</v>
      </c>
      <c r="T2448" s="31"/>
      <c r="U2448" s="109" t="str">
        <f t="shared" si="38"/>
        <v>36780: Police had Coloma's residence identified as a "hazardous house" based on his aggressive mental condition and their numerous previous calls. A single officer was actually sent out to take photographs in preparation for a full SWAT effort to take him to a psychiatric facility per a judge's order. But that officer was engaged by a violent Coloma. After pepper spray and a physical struggle Coloma was fatally shot. http://articles.sun-sentinel.com/2000-09-12/news/0009120010_1_police-officer-shot-swat-team-swat-operation</v>
      </c>
      <c r="V2448" s="109"/>
      <c r="W2448" s="109">
        <v>3482.1</v>
      </c>
      <c r="X2448" s="109"/>
      <c r="Y2448" s="109"/>
      <c r="Z2448" s="109"/>
      <c r="AA2448" s="109"/>
      <c r="AB2448" s="109"/>
      <c r="AC2448" s="113"/>
      <c r="AD2448" s="29"/>
      <c r="AE2448" s="29"/>
      <c r="AF2448" s="29"/>
      <c r="AG2448" s="65"/>
    </row>
    <row r="2449" spans="1:33" ht="12">
      <c r="A2449" s="30">
        <v>41988</v>
      </c>
      <c r="B2449" s="109" t="s">
        <v>15819</v>
      </c>
      <c r="C2449" s="121">
        <v>44</v>
      </c>
      <c r="D2449" s="109" t="s">
        <v>23</v>
      </c>
      <c r="E2449" s="109" t="s">
        <v>82</v>
      </c>
      <c r="F2449" s="109"/>
      <c r="G2449" s="42">
        <v>37076</v>
      </c>
      <c r="H2449" s="109" t="s">
        <v>15820</v>
      </c>
      <c r="I2449" s="109" t="s">
        <v>15821</v>
      </c>
      <c r="J2449" s="109" t="s">
        <v>143</v>
      </c>
      <c r="K2449" s="98" t="s">
        <v>15822</v>
      </c>
      <c r="L2449" s="109" t="s">
        <v>13864</v>
      </c>
      <c r="M2449" s="109" t="s">
        <v>8234</v>
      </c>
      <c r="N2449" s="109" t="s">
        <v>32</v>
      </c>
      <c r="O2449" s="109" t="s">
        <v>15823</v>
      </c>
      <c r="P2449" s="109" t="s">
        <v>760</v>
      </c>
      <c r="Q2449" s="109" t="s">
        <v>15824</v>
      </c>
      <c r="R2449" s="109" t="s">
        <v>100</v>
      </c>
      <c r="S2449" s="122" t="s">
        <v>5119</v>
      </c>
      <c r="T2449" s="31"/>
      <c r="U2449" s="109" t="str">
        <f t="shared" si="38"/>
        <v>37076: Charismatic minister Furler walked out of his house in a black mask and dressed as a minja at 4:30 a.m., ending overnight negotiations on an involuntary psychiatric evaluation order. He levelled a shotgun at state troopers and was fatally shot. After the shooting police pointed out that he'd been heavily armed, including a sword, and that his family hadn't been as cooperative as they would have liked. http://articles.mcall.com/2001-07-05/news/3375634_1_state-police-trooper-psychological-evaluation</v>
      </c>
      <c r="V2449" s="109"/>
      <c r="W2449" s="109">
        <v>3483.1</v>
      </c>
      <c r="X2449" s="109"/>
      <c r="Y2449" s="109"/>
      <c r="Z2449" s="109"/>
      <c r="AA2449" s="109"/>
      <c r="AB2449" s="109"/>
      <c r="AC2449" s="113"/>
      <c r="AD2449" s="29"/>
      <c r="AE2449" s="29"/>
      <c r="AF2449" s="29"/>
      <c r="AG2449" s="65"/>
    </row>
    <row r="2450" spans="1:33" ht="12">
      <c r="A2450" s="30">
        <v>41988</v>
      </c>
      <c r="B2450" s="109" t="s">
        <v>15825</v>
      </c>
      <c r="C2450" s="121">
        <v>44</v>
      </c>
      <c r="D2450" s="109" t="s">
        <v>23</v>
      </c>
      <c r="E2450" s="109" t="s">
        <v>82</v>
      </c>
      <c r="F2450" s="109"/>
      <c r="G2450" s="42">
        <v>37304</v>
      </c>
      <c r="H2450" s="109" t="s">
        <v>15826</v>
      </c>
      <c r="I2450" s="109" t="s">
        <v>15827</v>
      </c>
      <c r="J2450" s="109" t="s">
        <v>250</v>
      </c>
      <c r="K2450" s="98" t="s">
        <v>15828</v>
      </c>
      <c r="L2450" s="109" t="s">
        <v>8902</v>
      </c>
      <c r="M2450" s="109" t="s">
        <v>252</v>
      </c>
      <c r="N2450" s="109" t="s">
        <v>32</v>
      </c>
      <c r="O2450" s="109" t="s">
        <v>15829</v>
      </c>
      <c r="P2450" s="109" t="s">
        <v>760</v>
      </c>
      <c r="Q2450" s="109" t="s">
        <v>15830</v>
      </c>
      <c r="R2450" s="109" t="s">
        <v>219</v>
      </c>
      <c r="S2450" s="122" t="s">
        <v>5119</v>
      </c>
      <c r="T2450" s="31"/>
      <c r="U2450" s="109" t="str">
        <f t="shared" si="38"/>
        <v>37304: Lamberson, a former mason living alone in the Vagabond Motel at the edge of the city, stole a fifth of Jim Beam from a nearby liquor store where he was known for visiting 2 or 3 times a day in bedroom slippers. The clerk called police, who took his threats shouted through the door seriously, and who shot him dead with eight shots as he appeared at the threshold with a pellet gun. http://articles.baltimoresun.com/2002-02-18/news/0202180063_1_lamberson-novak-motel-room</v>
      </c>
      <c r="V2450" s="109"/>
      <c r="W2450" s="109">
        <v>3484.1</v>
      </c>
      <c r="X2450" s="109"/>
      <c r="Y2450" s="109"/>
      <c r="Z2450" s="109"/>
      <c r="AA2450" s="109"/>
      <c r="AB2450" s="109"/>
      <c r="AC2450" s="113"/>
      <c r="AD2450" s="29"/>
      <c r="AE2450" s="29"/>
      <c r="AF2450" s="29"/>
      <c r="AG2450" s="65"/>
    </row>
    <row r="2451" spans="1:33" ht="12">
      <c r="A2451" s="30">
        <v>41988</v>
      </c>
      <c r="B2451" s="109" t="s">
        <v>15831</v>
      </c>
      <c r="C2451" s="121">
        <v>27</v>
      </c>
      <c r="D2451" s="109" t="s">
        <v>23</v>
      </c>
      <c r="E2451" s="109" t="s">
        <v>24</v>
      </c>
      <c r="F2451" s="109"/>
      <c r="G2451" s="42">
        <v>37690</v>
      </c>
      <c r="H2451" s="109" t="s">
        <v>15832</v>
      </c>
      <c r="I2451" s="109" t="s">
        <v>2009</v>
      </c>
      <c r="J2451" s="109" t="s">
        <v>28</v>
      </c>
      <c r="K2451" s="98" t="s">
        <v>14092</v>
      </c>
      <c r="L2451" s="109" t="s">
        <v>30</v>
      </c>
      <c r="M2451" s="109" t="s">
        <v>14093</v>
      </c>
      <c r="N2451" s="109" t="s">
        <v>32</v>
      </c>
      <c r="O2451" s="109" t="s">
        <v>15833</v>
      </c>
      <c r="P2451" s="109" t="s">
        <v>58</v>
      </c>
      <c r="Q2451" s="109" t="s">
        <v>15834</v>
      </c>
      <c r="R2451" s="109" t="s">
        <v>80</v>
      </c>
      <c r="S2451" s="122" t="s">
        <v>5119</v>
      </c>
      <c r="T2451" s="31"/>
      <c r="U2451" s="109" t="str">
        <f t="shared" si="38"/>
        <v>37690: Local police responded to a number of 911 calls reporting the same thing: a man in the home of his neighbor. That man was Sams who had inexplicably invaded the house next door, whose owners he did not know, demanding money and refusing to leave. Although Sam was unarmed, during a struggle with police on the front yard he supposedly went for the officer's gun. He was shot to death. http://www.miamisao.com/pdfs/police_shooting_deathof_worine_terrell_sams.pdf</v>
      </c>
      <c r="V2451" s="109"/>
      <c r="W2451" s="109">
        <v>3485.1</v>
      </c>
      <c r="X2451" s="109"/>
      <c r="Y2451" s="109"/>
      <c r="Z2451" s="109"/>
      <c r="AA2451" s="109"/>
      <c r="AB2451" s="109"/>
      <c r="AC2451" s="113"/>
      <c r="AD2451" s="29"/>
      <c r="AE2451" s="29"/>
      <c r="AF2451" s="29"/>
      <c r="AG2451" s="65"/>
    </row>
    <row r="2452" spans="1:33" ht="12">
      <c r="A2452" s="30">
        <v>41988</v>
      </c>
      <c r="B2452" s="109" t="s">
        <v>15835</v>
      </c>
      <c r="C2452" s="121">
        <v>22</v>
      </c>
      <c r="D2452" s="109" t="s">
        <v>23</v>
      </c>
      <c r="E2452" s="109" t="s">
        <v>24</v>
      </c>
      <c r="F2452" s="109"/>
      <c r="G2452" s="42">
        <v>38914</v>
      </c>
      <c r="H2452" s="109" t="s">
        <v>15836</v>
      </c>
      <c r="I2452" s="109" t="s">
        <v>327</v>
      </c>
      <c r="J2452" s="109" t="s">
        <v>328</v>
      </c>
      <c r="K2452" s="98" t="s">
        <v>15837</v>
      </c>
      <c r="L2452" s="109" t="s">
        <v>329</v>
      </c>
      <c r="M2452" s="109" t="s">
        <v>330</v>
      </c>
      <c r="N2452" s="109" t="s">
        <v>32</v>
      </c>
      <c r="O2452" s="109" t="s">
        <v>15838</v>
      </c>
      <c r="P2452" s="109" t="s">
        <v>760</v>
      </c>
      <c r="Q2452" s="109" t="s">
        <v>15839</v>
      </c>
      <c r="R2452" s="109" t="s">
        <v>80</v>
      </c>
      <c r="S2452" s="122" t="s">
        <v>5119</v>
      </c>
      <c r="T2452" s="31"/>
      <c r="U2452" s="109" t="str">
        <f t="shared" si="38"/>
        <v>38914: Parr was one of three suspects in a green Dodge van who attempted to rob a local police officer at gunpoint just as he came home from work at 3:30 a.m. on a Sunday morning. Parr was killed, another man was found shot in the knee at a local hospital, and a third man escaped. http://articles.chicagotribune.com/2006-07-17/news/0607170087_1_police-spokesman-pat-camden-offender-armed</v>
      </c>
      <c r="V2452" s="109"/>
      <c r="W2452" s="109">
        <v>3486.1</v>
      </c>
      <c r="X2452" s="109"/>
      <c r="Y2452" s="109"/>
      <c r="Z2452" s="109"/>
      <c r="AA2452" s="109"/>
      <c r="AB2452" s="109"/>
      <c r="AC2452" s="113"/>
      <c r="AD2452" s="29"/>
      <c r="AE2452" s="29"/>
      <c r="AF2452" s="29"/>
      <c r="AG2452" s="65"/>
    </row>
    <row r="2453" spans="1:33" ht="12">
      <c r="A2453" s="30">
        <v>41988</v>
      </c>
      <c r="B2453" s="109" t="s">
        <v>15840</v>
      </c>
      <c r="C2453" s="121">
        <v>22</v>
      </c>
      <c r="D2453" s="109" t="s">
        <v>23</v>
      </c>
      <c r="E2453" s="109" t="s">
        <v>24</v>
      </c>
      <c r="F2453" s="109" t="s">
        <v>15841</v>
      </c>
      <c r="G2453" s="42">
        <v>39853</v>
      </c>
      <c r="H2453" s="109" t="s">
        <v>15842</v>
      </c>
      <c r="I2453" s="109" t="s">
        <v>11980</v>
      </c>
      <c r="J2453" s="109" t="s">
        <v>1372</v>
      </c>
      <c r="K2453" s="98" t="s">
        <v>15843</v>
      </c>
      <c r="L2453" s="109" t="s">
        <v>11982</v>
      </c>
      <c r="M2453" s="109" t="s">
        <v>15844</v>
      </c>
      <c r="N2453" s="109" t="s">
        <v>32</v>
      </c>
      <c r="O2453" s="109" t="s">
        <v>15845</v>
      </c>
      <c r="P2453" s="109" t="s">
        <v>58</v>
      </c>
      <c r="Q2453" s="109" t="s">
        <v>15846</v>
      </c>
      <c r="R2453" s="109" t="s">
        <v>80</v>
      </c>
      <c r="S2453" s="122">
        <v>1.3</v>
      </c>
      <c r="T2453" s="31"/>
      <c r="U2453" s="109" t="str">
        <f t="shared" si="38"/>
        <v>39853: Fleeing the scene of a robbery at Wachovia Bank on High Point Road around 5:00pm Monday 9 February 2009, Majors and alleged accomplice Christopher O'Neal-Patterson led police on a two-minute chase. Following the exchange of gunfire with police, Majors and Patterson were transported to the hospital. Majors was pronounced dead at 11:24 p.m. Monday, according to a spokesperson for Moses Cone Hospital. The cause of death was not released. http://archive.digtriad.com/news/story.aspx?storyid=124599</v>
      </c>
      <c r="V2453" s="109"/>
      <c r="W2453" s="109">
        <v>3487.1</v>
      </c>
      <c r="X2453" s="109"/>
      <c r="Y2453" s="109"/>
      <c r="Z2453" s="109"/>
      <c r="AA2453" s="109"/>
      <c r="AB2453" s="109"/>
      <c r="AC2453" s="113"/>
      <c r="AD2453" s="29"/>
      <c r="AE2453" s="29"/>
      <c r="AF2453" s="29"/>
      <c r="AG2453" s="65"/>
    </row>
    <row r="2454" spans="1:33" ht="12">
      <c r="A2454" s="30">
        <v>41988</v>
      </c>
      <c r="B2454" s="109" t="s">
        <v>15847</v>
      </c>
      <c r="C2454" s="121">
        <v>47</v>
      </c>
      <c r="D2454" s="109" t="s">
        <v>23</v>
      </c>
      <c r="E2454" s="109" t="s">
        <v>82</v>
      </c>
      <c r="F2454" s="109"/>
      <c r="G2454" s="42">
        <v>40951</v>
      </c>
      <c r="H2454" s="109" t="s">
        <v>15848</v>
      </c>
      <c r="I2454" s="109" t="s">
        <v>327</v>
      </c>
      <c r="J2454" s="109" t="s">
        <v>328</v>
      </c>
      <c r="K2454" s="98" t="s">
        <v>15849</v>
      </c>
      <c r="L2454" s="109" t="s">
        <v>329</v>
      </c>
      <c r="M2454" s="109" t="s">
        <v>330</v>
      </c>
      <c r="N2454" s="109" t="s">
        <v>32</v>
      </c>
      <c r="O2454" s="109" t="s">
        <v>15850</v>
      </c>
      <c r="P2454" s="109" t="s">
        <v>760</v>
      </c>
      <c r="Q2454" s="109" t="s">
        <v>15851</v>
      </c>
      <c r="R2454" s="109" t="s">
        <v>80</v>
      </c>
      <c r="S2454" s="122" t="s">
        <v>5119</v>
      </c>
      <c r="T2454" s="31"/>
      <c r="U2454" s="109" t="str">
        <f t="shared" si="38"/>
        <v>40951: Suttle attempted to use his van as a battering ram to smash open a garage door, a garage that happened to be owned by a police officer. The officer and his wife were alerted at about 7 a.m. by the noise and an alarm system. Both of them got in their car and approached from the alley. Suttle is said to have wounded the officer in an attempt to drive away; Suttle was fatally shot. http://articles.chicagotribune.com/2012-02-12/news/chi-cops-officer-shoots-man-trying-to-ram-open-garage-with-van-20120211_1_garage-door-police-officer-van-driver</v>
      </c>
      <c r="V2454" s="109"/>
      <c r="W2454" s="109">
        <v>3488.1</v>
      </c>
      <c r="X2454" s="109"/>
      <c r="Y2454" s="109"/>
      <c r="Z2454" s="109"/>
      <c r="AA2454" s="109"/>
      <c r="AB2454" s="109"/>
      <c r="AC2454" s="113"/>
      <c r="AD2454" s="29"/>
      <c r="AE2454" s="29"/>
      <c r="AF2454" s="29"/>
      <c r="AG2454" s="65"/>
    </row>
    <row r="2455" spans="1:33" ht="12">
      <c r="A2455" s="30">
        <v>41988</v>
      </c>
      <c r="B2455" s="109" t="s">
        <v>15852</v>
      </c>
      <c r="C2455" s="121">
        <v>29</v>
      </c>
      <c r="D2455" s="109" t="s">
        <v>23</v>
      </c>
      <c r="E2455" s="109" t="s">
        <v>173</v>
      </c>
      <c r="F2455" s="109" t="s">
        <v>15853</v>
      </c>
      <c r="G2455" s="42">
        <v>41159</v>
      </c>
      <c r="H2455" s="109" t="s">
        <v>15854</v>
      </c>
      <c r="I2455" s="109" t="s">
        <v>52</v>
      </c>
      <c r="J2455" s="109" t="s">
        <v>53</v>
      </c>
      <c r="K2455" s="98" t="s">
        <v>3164</v>
      </c>
      <c r="L2455" s="109" t="s">
        <v>55</v>
      </c>
      <c r="M2455" s="109" t="s">
        <v>2593</v>
      </c>
      <c r="N2455" s="109" t="s">
        <v>15855</v>
      </c>
      <c r="O2455" s="109" t="s">
        <v>15856</v>
      </c>
      <c r="P2455" s="109" t="s">
        <v>760</v>
      </c>
      <c r="Q2455" s="109" t="s">
        <v>15857</v>
      </c>
      <c r="R2455" s="109" t="s">
        <v>80</v>
      </c>
      <c r="S2455" s="122" t="s">
        <v>5119</v>
      </c>
      <c r="T2455" s="31"/>
      <c r="U2455" s="109" t="str">
        <f t="shared" si="38"/>
        <v>41159: State troopers found Sanchez-Escoto as a pedestrian on the travel lanes of a state highway, gave chase, and fired a Taser at him. Sanchez-Escoto fled over a barrier and fell to his death. He may have fled because of his immigration status. http://www.reviewjournal.com/news/las-vegas/man-who-died-fall-may-have-fled-because-he-was-country-illegally</v>
      </c>
      <c r="V2455" s="109"/>
      <c r="W2455" s="109">
        <v>3489.1</v>
      </c>
      <c r="X2455" s="109"/>
      <c r="Y2455" s="109"/>
      <c r="Z2455" s="109"/>
      <c r="AA2455" s="109"/>
      <c r="AB2455" s="109"/>
      <c r="AC2455" s="113"/>
      <c r="AD2455" s="29"/>
      <c r="AE2455" s="29"/>
      <c r="AF2455" s="29"/>
      <c r="AG2455" s="65"/>
    </row>
    <row r="2456" spans="1:33" ht="12">
      <c r="A2456" s="30">
        <v>41988</v>
      </c>
      <c r="B2456" s="109" t="s">
        <v>15858</v>
      </c>
      <c r="C2456" s="121">
        <v>33</v>
      </c>
      <c r="D2456" s="109" t="s">
        <v>23</v>
      </c>
      <c r="E2456" s="109" t="s">
        <v>82</v>
      </c>
      <c r="F2456" s="109"/>
      <c r="G2456" s="42">
        <v>41192</v>
      </c>
      <c r="H2456" s="109" t="s">
        <v>15859</v>
      </c>
      <c r="I2456" s="109" t="s">
        <v>15860</v>
      </c>
      <c r="J2456" s="109" t="s">
        <v>143</v>
      </c>
      <c r="K2456" s="98" t="s">
        <v>15861</v>
      </c>
      <c r="L2456" s="109" t="s">
        <v>7034</v>
      </c>
      <c r="M2456" s="109" t="s">
        <v>15862</v>
      </c>
      <c r="N2456" s="109" t="s">
        <v>32</v>
      </c>
      <c r="O2456" s="109" t="s">
        <v>15863</v>
      </c>
      <c r="P2456" s="109" t="s">
        <v>58</v>
      </c>
      <c r="Q2456" s="109" t="s">
        <v>15864</v>
      </c>
      <c r="R2456" s="109" t="s">
        <v>80</v>
      </c>
      <c r="S2456" s="122" t="s">
        <v>15865</v>
      </c>
      <c r="T2456" s="31"/>
      <c r="U2456" s="109" t="str">
        <f t="shared" si="38"/>
        <v>41192: Exchanged fire with officers who had arrived to serve a warrant, killing one. Some wounds self-inflicted. http://www.ydr.com/local/ci_19114839</v>
      </c>
      <c r="V2456" s="109"/>
      <c r="W2456" s="109">
        <v>3490.1</v>
      </c>
      <c r="X2456" s="109"/>
      <c r="Y2456" s="109"/>
      <c r="Z2456" s="109"/>
      <c r="AA2456" s="109"/>
      <c r="AB2456" s="109"/>
      <c r="AC2456" s="113"/>
      <c r="AD2456" s="29"/>
      <c r="AE2456" s="29"/>
      <c r="AF2456" s="29"/>
      <c r="AG2456" s="65"/>
    </row>
    <row r="2457" spans="1:33" ht="12">
      <c r="A2457" s="30">
        <v>41988</v>
      </c>
      <c r="B2457" s="109" t="s">
        <v>15866</v>
      </c>
      <c r="C2457" s="121">
        <v>33</v>
      </c>
      <c r="D2457" s="109" t="s">
        <v>91</v>
      </c>
      <c r="E2457" s="109" t="s">
        <v>40</v>
      </c>
      <c r="F2457" s="109" t="s">
        <v>15867</v>
      </c>
      <c r="G2457" s="42">
        <v>41411</v>
      </c>
      <c r="H2457" s="109" t="s">
        <v>15868</v>
      </c>
      <c r="I2457" s="109" t="s">
        <v>96</v>
      </c>
      <c r="J2457" s="109" t="s">
        <v>1372</v>
      </c>
      <c r="K2457" s="98" t="s">
        <v>15869</v>
      </c>
      <c r="L2457" s="109" t="s">
        <v>1961</v>
      </c>
      <c r="M2457" s="109" t="s">
        <v>15870</v>
      </c>
      <c r="N2457" s="109" t="s">
        <v>32</v>
      </c>
      <c r="O2457" s="109" t="s">
        <v>15871</v>
      </c>
      <c r="P2457" s="109" t="s">
        <v>7428</v>
      </c>
      <c r="Q2457" s="109" t="s">
        <v>15872</v>
      </c>
      <c r="R2457" s="109" t="s">
        <v>80</v>
      </c>
      <c r="S2457" s="122" t="s">
        <v>5358</v>
      </c>
      <c r="T2457" s="31"/>
      <c r="U2457" s="109" t="str">
        <f t="shared" si="38"/>
        <v>41411: 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 http://www.wral.com/wake-deputy-kills-woman-who-charged-at-him-with-knife/12459148/</v>
      </c>
      <c r="V2457" s="109"/>
      <c r="W2457" s="109">
        <v>3491.1</v>
      </c>
      <c r="X2457" s="109"/>
      <c r="Y2457" s="109"/>
      <c r="Z2457" s="109"/>
      <c r="AA2457" s="109"/>
      <c r="AB2457" s="109"/>
      <c r="AC2457" s="113"/>
      <c r="AD2457" s="29"/>
      <c r="AE2457" s="29"/>
      <c r="AF2457" s="29"/>
      <c r="AG2457" s="65"/>
    </row>
    <row r="2458" spans="1:33" ht="12">
      <c r="A2458" s="30">
        <v>41988</v>
      </c>
      <c r="B2458" s="109" t="s">
        <v>15873</v>
      </c>
      <c r="C2458" s="121">
        <v>17</v>
      </c>
      <c r="D2458" s="109" t="s">
        <v>23</v>
      </c>
      <c r="E2458" s="109" t="s">
        <v>82</v>
      </c>
      <c r="F2458" s="109"/>
      <c r="G2458" s="42">
        <v>41858</v>
      </c>
      <c r="H2458" s="109" t="s">
        <v>15874</v>
      </c>
      <c r="I2458" s="109" t="s">
        <v>15875</v>
      </c>
      <c r="J2458" s="109" t="s">
        <v>1103</v>
      </c>
      <c r="K2458" s="98" t="s">
        <v>15876</v>
      </c>
      <c r="L2458" s="109" t="s">
        <v>2598</v>
      </c>
      <c r="M2458" s="109" t="s">
        <v>15877</v>
      </c>
      <c r="N2458" s="109" t="s">
        <v>314</v>
      </c>
      <c r="O2458" s="109" t="s">
        <v>15878</v>
      </c>
      <c r="P2458" s="109" t="s">
        <v>760</v>
      </c>
      <c r="Q2458" s="109" t="s">
        <v>15879</v>
      </c>
      <c r="R2458" s="109" t="s">
        <v>80</v>
      </c>
      <c r="S2458" s="122" t="s">
        <v>5119</v>
      </c>
      <c r="T2458" s="31"/>
      <c r="U2458" s="109" t="str">
        <f t="shared" si="38"/>
        <v>41858: Woods died driving a stolen 2000 Jeep during a high-speed police chase on southbound I-75 at two in the morning. http://www.theoaklandpress.com/general-news/20140808/man-involved-in-hazel-parks-i-75-fatal-crash-identified</v>
      </c>
      <c r="V2458" s="109"/>
      <c r="W2458" s="109">
        <v>3492.1</v>
      </c>
      <c r="X2458" s="109"/>
      <c r="Y2458" s="109"/>
      <c r="Z2458" s="109"/>
      <c r="AA2458" s="109"/>
      <c r="AB2458" s="109"/>
      <c r="AC2458" s="113"/>
      <c r="AD2458" s="29"/>
      <c r="AE2458" s="29"/>
      <c r="AF2458" s="29"/>
      <c r="AG2458" s="65"/>
    </row>
    <row r="2459" spans="1:33" ht="12">
      <c r="A2459" s="30">
        <v>41988</v>
      </c>
      <c r="B2459" s="109" t="s">
        <v>15880</v>
      </c>
      <c r="C2459" s="121">
        <v>48</v>
      </c>
      <c r="D2459" s="109" t="s">
        <v>23</v>
      </c>
      <c r="E2459" s="109" t="s">
        <v>40</v>
      </c>
      <c r="F2459" s="109" t="s">
        <v>15881</v>
      </c>
      <c r="G2459" s="42">
        <v>41878</v>
      </c>
      <c r="H2459" s="109" t="s">
        <v>15882</v>
      </c>
      <c r="I2459" s="109" t="s">
        <v>7854</v>
      </c>
      <c r="J2459" s="109" t="s">
        <v>1154</v>
      </c>
      <c r="K2459" s="98" t="s">
        <v>10067</v>
      </c>
      <c r="L2459" s="109" t="s">
        <v>15883</v>
      </c>
      <c r="M2459" s="109" t="s">
        <v>15884</v>
      </c>
      <c r="N2459" s="109" t="s">
        <v>32</v>
      </c>
      <c r="O2459" s="109" t="s">
        <v>15885</v>
      </c>
      <c r="P2459" s="109" t="s">
        <v>760</v>
      </c>
      <c r="Q2459" s="109" t="s">
        <v>15886</v>
      </c>
      <c r="R2459" s="109" t="s">
        <v>80</v>
      </c>
      <c r="S2459" s="122" t="s">
        <v>5119</v>
      </c>
      <c r="T2459" s="31"/>
      <c r="U2459" s="109" t="str">
        <f t="shared" si="38"/>
        <v>41878: According to parish officials, their forces responded to reports of an attempted suicide. They found LeBlanc, who is said to have turned his gun on police. He was fatally shot. http://www.wafb.com/story/26388288/officials-investigate-deputy-involved-shooting-in-livingston-parish</v>
      </c>
      <c r="V2459" s="109"/>
      <c r="W2459" s="109">
        <v>3493.1</v>
      </c>
      <c r="X2459" s="109"/>
      <c r="Y2459" s="109"/>
      <c r="Z2459" s="109"/>
      <c r="AA2459" s="109"/>
      <c r="AB2459" s="109"/>
      <c r="AC2459" s="113"/>
      <c r="AD2459" s="29"/>
      <c r="AE2459" s="29"/>
      <c r="AF2459" s="29"/>
      <c r="AG2459" s="65"/>
    </row>
    <row r="2460" spans="1:33" ht="12">
      <c r="A2460" s="30">
        <v>41988</v>
      </c>
      <c r="B2460" s="109" t="s">
        <v>15887</v>
      </c>
      <c r="C2460" s="121">
        <v>26</v>
      </c>
      <c r="D2460" s="109" t="s">
        <v>23</v>
      </c>
      <c r="E2460" s="109" t="s">
        <v>40</v>
      </c>
      <c r="F2460" s="109" t="s">
        <v>15888</v>
      </c>
      <c r="G2460" s="42">
        <v>41912</v>
      </c>
      <c r="H2460" s="109" t="s">
        <v>15889</v>
      </c>
      <c r="I2460" s="109" t="s">
        <v>15890</v>
      </c>
      <c r="J2460" s="109" t="s">
        <v>143</v>
      </c>
      <c r="K2460" s="98" t="s">
        <v>15891</v>
      </c>
      <c r="L2460" s="109" t="s">
        <v>1199</v>
      </c>
      <c r="M2460" s="109" t="s">
        <v>8234</v>
      </c>
      <c r="N2460" s="109" t="s">
        <v>32</v>
      </c>
      <c r="O2460" s="109" t="s">
        <v>15892</v>
      </c>
      <c r="P2460" s="109" t="s">
        <v>3069</v>
      </c>
      <c r="Q2460" s="109" t="s">
        <v>15893</v>
      </c>
      <c r="R2460" s="109" t="s">
        <v>80</v>
      </c>
      <c r="S2460" s="122" t="s">
        <v>5358</v>
      </c>
      <c r="T2460" s="31"/>
      <c r="U2460" s="109" t="str">
        <f t="shared" si="38"/>
        <v>41912: State Trooper Kedra was shot in the abdomen by his instructor during a training session at a Public Safety Training Campus. As of 12/13/2014 the shooter's name has not been released. http://articles.philly.com/2014-10-17/news/55112674_1_gunshot-wound-homicide-abdomen</v>
      </c>
      <c r="V2460" s="109"/>
      <c r="W2460" s="109">
        <v>3494.1</v>
      </c>
      <c r="X2460" s="109"/>
      <c r="Y2460" s="109"/>
      <c r="Z2460" s="109"/>
      <c r="AA2460" s="109"/>
      <c r="AB2460" s="109"/>
      <c r="AC2460" s="113"/>
      <c r="AD2460" s="29"/>
      <c r="AE2460" s="29"/>
      <c r="AF2460" s="29"/>
      <c r="AG2460" s="65"/>
    </row>
    <row r="2461" spans="1:33" ht="12">
      <c r="A2461" s="30">
        <v>41988</v>
      </c>
      <c r="B2461" s="109" t="s">
        <v>15894</v>
      </c>
      <c r="C2461" s="121">
        <v>40</v>
      </c>
      <c r="D2461" s="109" t="s">
        <v>23</v>
      </c>
      <c r="E2461" s="109" t="s">
        <v>40</v>
      </c>
      <c r="F2461" s="109" t="s">
        <v>15895</v>
      </c>
      <c r="G2461" s="42">
        <v>41912</v>
      </c>
      <c r="H2461" s="109" t="s">
        <v>15896</v>
      </c>
      <c r="I2461" s="109" t="s">
        <v>15897</v>
      </c>
      <c r="J2461" s="109" t="s">
        <v>471</v>
      </c>
      <c r="K2461" s="98" t="s">
        <v>15898</v>
      </c>
      <c r="L2461" s="109" t="s">
        <v>15899</v>
      </c>
      <c r="M2461" s="109" t="s">
        <v>15900</v>
      </c>
      <c r="N2461" s="109" t="s">
        <v>32</v>
      </c>
      <c r="O2461" s="109" t="s">
        <v>15901</v>
      </c>
      <c r="P2461" s="109" t="s">
        <v>7428</v>
      </c>
      <c r="Q2461" s="109" t="s">
        <v>15902</v>
      </c>
      <c r="R2461" s="109" t="s">
        <v>80</v>
      </c>
      <c r="S2461" s="122" t="s">
        <v>5358</v>
      </c>
      <c r="T2461" s="31"/>
      <c r="U2461" s="109" t="str">
        <f t="shared" si="38"/>
        <v>41912: 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 http://trib.com/news/local/crime-and-courts/authorities-man-threatened-police-with-gun-before-being-fatally-shot/article_fb208c59-5984-5d63-88ef-7aadf77741b4.html</v>
      </c>
      <c r="V2461" s="109"/>
      <c r="W2461" s="109">
        <v>3495.1</v>
      </c>
      <c r="X2461" s="109"/>
      <c r="Y2461" s="109"/>
      <c r="Z2461" s="109"/>
      <c r="AA2461" s="109"/>
      <c r="AB2461" s="109"/>
      <c r="AC2461" s="113"/>
      <c r="AD2461" s="29"/>
      <c r="AE2461" s="29"/>
      <c r="AF2461" s="29"/>
      <c r="AG2461" s="65"/>
    </row>
    <row r="2462" spans="1:33" ht="12">
      <c r="A2462" s="30">
        <v>41988</v>
      </c>
      <c r="B2462" s="109" t="s">
        <v>4728</v>
      </c>
      <c r="C2462" s="121"/>
      <c r="D2462" s="109" t="s">
        <v>23</v>
      </c>
      <c r="E2462" s="109" t="s">
        <v>82</v>
      </c>
      <c r="F2462" s="109"/>
      <c r="G2462" s="42">
        <v>41912</v>
      </c>
      <c r="H2462" s="109" t="s">
        <v>15903</v>
      </c>
      <c r="I2462" s="109" t="s">
        <v>15904</v>
      </c>
      <c r="J2462" s="109" t="s">
        <v>213</v>
      </c>
      <c r="K2462" s="98" t="s">
        <v>15905</v>
      </c>
      <c r="L2462" s="109" t="s">
        <v>10205</v>
      </c>
      <c r="M2462" s="109" t="s">
        <v>829</v>
      </c>
      <c r="N2462" s="109" t="s">
        <v>32</v>
      </c>
      <c r="O2462" s="109" t="s">
        <v>15906</v>
      </c>
      <c r="P2462" s="109" t="s">
        <v>7428</v>
      </c>
      <c r="Q2462" s="109" t="s">
        <v>15907</v>
      </c>
      <c r="R2462" s="109" t="s">
        <v>80</v>
      </c>
      <c r="S2462" s="122" t="s">
        <v>5358</v>
      </c>
      <c r="T2462" s="31"/>
      <c r="U2462" s="109" t="str">
        <f t="shared" si="38"/>
        <v>41912: 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 http://www.houstontx.gov/police/nr/2014/oct/nr141001-3.htm</v>
      </c>
      <c r="V2462" s="109"/>
      <c r="W2462" s="109">
        <v>3496.1</v>
      </c>
      <c r="X2462" s="109"/>
      <c r="Y2462" s="109"/>
      <c r="Z2462" s="109"/>
      <c r="AA2462" s="109"/>
      <c r="AB2462" s="109"/>
      <c r="AC2462" s="113"/>
      <c r="AD2462" s="29"/>
      <c r="AE2462" s="29"/>
      <c r="AF2462" s="29"/>
      <c r="AG2462" s="65"/>
    </row>
    <row r="2463" spans="1:33" ht="12">
      <c r="A2463" s="30">
        <v>41988</v>
      </c>
      <c r="B2463" s="109" t="s">
        <v>15908</v>
      </c>
      <c r="C2463" s="121">
        <v>33</v>
      </c>
      <c r="D2463" s="109" t="s">
        <v>23</v>
      </c>
      <c r="E2463" s="109" t="s">
        <v>173</v>
      </c>
      <c r="F2463" s="109"/>
      <c r="G2463" s="42">
        <v>41913</v>
      </c>
      <c r="H2463" s="109" t="s">
        <v>15909</v>
      </c>
      <c r="I2463" s="109" t="s">
        <v>15910</v>
      </c>
      <c r="J2463" s="109" t="s">
        <v>85</v>
      </c>
      <c r="K2463" s="98" t="s">
        <v>14313</v>
      </c>
      <c r="L2463" s="109" t="s">
        <v>260</v>
      </c>
      <c r="M2463" s="109" t="s">
        <v>261</v>
      </c>
      <c r="N2463" s="109" t="s">
        <v>32</v>
      </c>
      <c r="O2463" s="109" t="s">
        <v>15911</v>
      </c>
      <c r="P2463" s="109" t="s">
        <v>7428</v>
      </c>
      <c r="Q2463" s="109" t="s">
        <v>15912</v>
      </c>
      <c r="R2463" s="109" t="s">
        <v>80</v>
      </c>
      <c r="S2463" s="122" t="s">
        <v>5358</v>
      </c>
      <c r="T2463" s="31"/>
      <c r="U2463" s="109" t="str">
        <f t="shared" si="38"/>
        <v>41913: County Sheriffs responded to a call from a husband that his wife Rosy Mejia, 27, and their three children were held hostage in a home by Rafael Mejia. A SWAT team arrived and an hour later Mejia "was shot and killed after negotiations failed." Rosy was found in the home fatally shot. http://www.fontanaheraldnews.com/news/article_f1643ab0-4b1a-11e4-93e9-db1f2e3a177f.html</v>
      </c>
      <c r="V2463" s="109"/>
      <c r="W2463" s="109">
        <v>3497.1</v>
      </c>
      <c r="X2463" s="109"/>
      <c r="Y2463" s="109"/>
      <c r="Z2463" s="109"/>
      <c r="AA2463" s="109"/>
      <c r="AB2463" s="109"/>
      <c r="AC2463" s="113"/>
      <c r="AD2463" s="29"/>
      <c r="AE2463" s="29"/>
      <c r="AF2463" s="29"/>
      <c r="AG2463" s="65"/>
    </row>
    <row r="2464" spans="1:33" ht="12">
      <c r="A2464" s="30">
        <v>41988</v>
      </c>
      <c r="B2464" s="109" t="s">
        <v>15913</v>
      </c>
      <c r="C2464" s="121">
        <v>39</v>
      </c>
      <c r="D2464" s="109" t="s">
        <v>91</v>
      </c>
      <c r="E2464" s="109" t="s">
        <v>24</v>
      </c>
      <c r="F2464" s="109" t="s">
        <v>15914</v>
      </c>
      <c r="G2464" s="42">
        <v>41913</v>
      </c>
      <c r="H2464" s="109" t="s">
        <v>15915</v>
      </c>
      <c r="I2464" s="109" t="s">
        <v>1756</v>
      </c>
      <c r="J2464" s="109" t="s">
        <v>1757</v>
      </c>
      <c r="K2464" s="98" t="s">
        <v>15916</v>
      </c>
      <c r="L2464" s="109" t="s">
        <v>491</v>
      </c>
      <c r="M2464" s="109" t="s">
        <v>5923</v>
      </c>
      <c r="N2464" s="109" t="s">
        <v>32</v>
      </c>
      <c r="O2464" s="109" t="s">
        <v>15917</v>
      </c>
      <c r="P2464" s="109" t="s">
        <v>7428</v>
      </c>
      <c r="Q2464" s="109" t="s">
        <v>15918</v>
      </c>
      <c r="R2464" s="109" t="s">
        <v>80</v>
      </c>
      <c r="S2464" s="122" t="s">
        <v>5358</v>
      </c>
      <c r="T2464" s="31"/>
      <c r="U2464" s="109" t="str">
        <f t="shared" si="38"/>
        <v>41913: 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 http://www.wlky.com/news/woman-shot-by-lmpd-officers-in-swat-situation-dies/28371462</v>
      </c>
      <c r="V2464" s="109"/>
      <c r="W2464" s="109">
        <v>3498.1</v>
      </c>
      <c r="X2464" s="109"/>
      <c r="Y2464" s="109"/>
      <c r="Z2464" s="109"/>
      <c r="AA2464" s="109"/>
      <c r="AB2464" s="109"/>
      <c r="AC2464" s="113"/>
      <c r="AD2464" s="29"/>
      <c r="AE2464" s="29"/>
      <c r="AF2464" s="29"/>
      <c r="AG2464" s="65"/>
    </row>
    <row r="2465" spans="1:33" ht="12">
      <c r="A2465" s="30">
        <v>41988</v>
      </c>
      <c r="B2465" s="109" t="s">
        <v>4728</v>
      </c>
      <c r="C2465" s="121"/>
      <c r="D2465" s="109" t="s">
        <v>23</v>
      </c>
      <c r="E2465" s="109" t="s">
        <v>82</v>
      </c>
      <c r="F2465" s="109"/>
      <c r="G2465" s="42">
        <v>41913</v>
      </c>
      <c r="H2465" s="109" t="s">
        <v>15919</v>
      </c>
      <c r="I2465" s="109" t="s">
        <v>347</v>
      </c>
      <c r="J2465" s="109" t="s">
        <v>213</v>
      </c>
      <c r="K2465" s="98" t="s">
        <v>15920</v>
      </c>
      <c r="L2465" s="109" t="s">
        <v>819</v>
      </c>
      <c r="M2465" s="109" t="s">
        <v>15921</v>
      </c>
      <c r="N2465" s="109" t="s">
        <v>32</v>
      </c>
      <c r="O2465" s="109" t="s">
        <v>15922</v>
      </c>
      <c r="P2465" s="109" t="s">
        <v>7428</v>
      </c>
      <c r="Q2465" s="109" t="s">
        <v>15923</v>
      </c>
      <c r="R2465" s="109" t="s">
        <v>80</v>
      </c>
      <c r="S2465" s="122" t="s">
        <v>5358</v>
      </c>
      <c r="T2465" s="31"/>
      <c r="U2465" s="109" t="str">
        <f t="shared" si="38"/>
        <v>41913: 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 http://www.southbeltleader.com/Leader10-2-14.pdf</v>
      </c>
      <c r="V2465" s="109"/>
      <c r="W2465" s="109">
        <v>3499.1</v>
      </c>
      <c r="X2465" s="109"/>
      <c r="Y2465" s="109"/>
      <c r="Z2465" s="109"/>
      <c r="AA2465" s="109"/>
      <c r="AB2465" s="109"/>
      <c r="AC2465" s="113"/>
      <c r="AD2465" s="29"/>
      <c r="AE2465" s="29"/>
      <c r="AF2465" s="29"/>
      <c r="AG2465" s="65"/>
    </row>
    <row r="2466" spans="1:33" ht="12">
      <c r="A2466" s="30">
        <v>41988</v>
      </c>
      <c r="B2466" s="109" t="s">
        <v>15924</v>
      </c>
      <c r="C2466" s="121">
        <v>69</v>
      </c>
      <c r="D2466" s="109" t="s">
        <v>23</v>
      </c>
      <c r="E2466" s="109" t="s">
        <v>82</v>
      </c>
      <c r="F2466" s="109"/>
      <c r="G2466" s="42">
        <v>41914</v>
      </c>
      <c r="H2466" s="109" t="s">
        <v>15925</v>
      </c>
      <c r="I2466" s="109" t="s">
        <v>15926</v>
      </c>
      <c r="J2466" s="109" t="s">
        <v>1084</v>
      </c>
      <c r="K2466" s="98" t="s">
        <v>15927</v>
      </c>
      <c r="L2466" s="109" t="s">
        <v>1199</v>
      </c>
      <c r="M2466" s="109" t="s">
        <v>12057</v>
      </c>
      <c r="N2466" s="109" t="s">
        <v>32</v>
      </c>
      <c r="O2466" s="109" t="s">
        <v>15928</v>
      </c>
      <c r="P2466" s="109" t="s">
        <v>7428</v>
      </c>
      <c r="Q2466" s="109" t="s">
        <v>15929</v>
      </c>
      <c r="R2466" s="109" t="s">
        <v>80</v>
      </c>
      <c r="S2466" s="122" t="s">
        <v>5358</v>
      </c>
      <c r="T2466" s="31"/>
      <c r="U2466" s="109" t="str">
        <f t="shared" si="38"/>
        <v>41914: 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 http://www.nbc4i.com/story/26688677/man-killed-in-christiansburg-house-shooting</v>
      </c>
      <c r="V2466" s="109"/>
      <c r="W2466" s="109">
        <v>3500.1</v>
      </c>
      <c r="X2466" s="109"/>
      <c r="Y2466" s="109"/>
      <c r="Z2466" s="109"/>
      <c r="AA2466" s="109"/>
      <c r="AB2466" s="109"/>
      <c r="AC2466" s="113"/>
      <c r="AD2466" s="29"/>
      <c r="AE2466" s="29"/>
      <c r="AF2466" s="29"/>
      <c r="AG2466" s="65"/>
    </row>
    <row r="2467" spans="1:33" ht="12">
      <c r="A2467" s="30">
        <v>41989</v>
      </c>
      <c r="B2467" s="109" t="s">
        <v>15930</v>
      </c>
      <c r="C2467" s="121">
        <v>57</v>
      </c>
      <c r="D2467" s="109" t="s">
        <v>23</v>
      </c>
      <c r="E2467" s="109" t="s">
        <v>40</v>
      </c>
      <c r="F2467" s="109"/>
      <c r="G2467" s="42">
        <v>41905</v>
      </c>
      <c r="H2467" s="109" t="s">
        <v>15931</v>
      </c>
      <c r="I2467" s="109" t="s">
        <v>15932</v>
      </c>
      <c r="J2467" s="109" t="s">
        <v>2539</v>
      </c>
      <c r="K2467" s="98" t="s">
        <v>15933</v>
      </c>
      <c r="L2467" s="109" t="s">
        <v>2659</v>
      </c>
      <c r="M2467" s="109" t="s">
        <v>15934</v>
      </c>
      <c r="N2467" s="109" t="s">
        <v>32</v>
      </c>
      <c r="O2467" s="109" t="s">
        <v>15935</v>
      </c>
      <c r="P2467" s="109" t="s">
        <v>7428</v>
      </c>
      <c r="Q2467" s="109" t="s">
        <v>15936</v>
      </c>
      <c r="R2467" s="109" t="s">
        <v>100</v>
      </c>
      <c r="S2467" s="122" t="s">
        <v>5358</v>
      </c>
      <c r="T2467" s="31"/>
      <c r="U2467" s="109" t="str">
        <f t="shared" si="38"/>
        <v>41905: 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 http://www.live5news.com/story/26611115/emergency-officials-police-on-scene-at-incident-in-goose-creek</v>
      </c>
      <c r="V2467" s="109"/>
      <c r="W2467" s="109">
        <v>3501.1</v>
      </c>
      <c r="X2467" s="109"/>
      <c r="Y2467" s="109"/>
      <c r="Z2467" s="109"/>
      <c r="AA2467" s="109"/>
      <c r="AB2467" s="109"/>
      <c r="AC2467" s="113"/>
      <c r="AD2467" s="29"/>
      <c r="AE2467" s="29"/>
      <c r="AF2467" s="29"/>
      <c r="AG2467" s="65"/>
    </row>
    <row r="2468" spans="1:33" ht="12">
      <c r="A2468" s="30">
        <v>41989</v>
      </c>
      <c r="B2468" s="109" t="s">
        <v>15937</v>
      </c>
      <c r="C2468" s="121">
        <v>50</v>
      </c>
      <c r="D2468" s="109" t="s">
        <v>23</v>
      </c>
      <c r="E2468" s="109" t="s">
        <v>24</v>
      </c>
      <c r="F2468" s="109" t="s">
        <v>15938</v>
      </c>
      <c r="G2468" s="42">
        <v>41906</v>
      </c>
      <c r="H2468" s="109" t="s">
        <v>15939</v>
      </c>
      <c r="I2468" s="109" t="s">
        <v>12151</v>
      </c>
      <c r="J2468" s="109" t="s">
        <v>1154</v>
      </c>
      <c r="K2468" s="98" t="s">
        <v>12152</v>
      </c>
      <c r="L2468" s="109" t="s">
        <v>12153</v>
      </c>
      <c r="M2468" s="109" t="s">
        <v>15940</v>
      </c>
      <c r="N2468" s="109" t="s">
        <v>32</v>
      </c>
      <c r="O2468" s="109" t="s">
        <v>15941</v>
      </c>
      <c r="P2468" s="109" t="s">
        <v>7428</v>
      </c>
      <c r="Q2468" s="109" t="s">
        <v>15942</v>
      </c>
      <c r="R2468" s="109" t="s">
        <v>80</v>
      </c>
      <c r="S2468" s="122" t="s">
        <v>5358</v>
      </c>
      <c r="T2468" s="31"/>
      <c r="U2468" s="109" t="str">
        <f t="shared" si="38"/>
        <v>41906: 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 http://theadvocate.com/news/neworleans/neworleansnews/10436480-123/state-police-release-initial-findings</v>
      </c>
      <c r="V2468" s="109"/>
      <c r="W2468" s="109">
        <v>3502.1</v>
      </c>
      <c r="X2468" s="109"/>
      <c r="Y2468" s="109"/>
      <c r="Z2468" s="109"/>
      <c r="AA2468" s="109"/>
      <c r="AB2468" s="109"/>
      <c r="AC2468" s="113"/>
      <c r="AD2468" s="29"/>
      <c r="AE2468" s="29"/>
      <c r="AF2468" s="29"/>
      <c r="AG2468" s="65"/>
    </row>
    <row r="2469" spans="1:33" ht="12">
      <c r="A2469" s="30">
        <v>41989</v>
      </c>
      <c r="B2469" s="109" t="s">
        <v>4728</v>
      </c>
      <c r="C2469" s="121"/>
      <c r="D2469" s="109" t="s">
        <v>23</v>
      </c>
      <c r="E2469" s="109" t="s">
        <v>82</v>
      </c>
      <c r="F2469" s="109"/>
      <c r="G2469" s="42">
        <v>41909</v>
      </c>
      <c r="H2469" s="109" t="s">
        <v>15943</v>
      </c>
      <c r="I2469" s="109" t="s">
        <v>15944</v>
      </c>
      <c r="J2469" s="109" t="s">
        <v>28</v>
      </c>
      <c r="K2469" s="98" t="s">
        <v>15945</v>
      </c>
      <c r="L2469" s="109" t="s">
        <v>30</v>
      </c>
      <c r="M2469" s="109" t="s">
        <v>15946</v>
      </c>
      <c r="N2469" s="109" t="s">
        <v>32</v>
      </c>
      <c r="O2469" s="109" t="s">
        <v>15947</v>
      </c>
      <c r="P2469" s="109" t="s">
        <v>7428</v>
      </c>
      <c r="Q2469" s="109" t="s">
        <v>15948</v>
      </c>
      <c r="R2469" s="109" t="s">
        <v>80</v>
      </c>
      <c r="S2469" s="122" t="s">
        <v>5358</v>
      </c>
      <c r="T2469" s="31"/>
      <c r="U2469" s="109" t="str">
        <f t="shared" si="38"/>
        <v>41909: Very little is known about this case. Police responded to a 911 call from a boy whose mother was being beaten by her ex-boyfriend. When police arrived, the man allegedly "armed himself." Officers shot at him from outside the home, entered the home and shot him again. http://www.miamiherald.com/news/local/community/miami-dade/homestead/article2289540.html</v>
      </c>
      <c r="V2469" s="109"/>
      <c r="W2469" s="109">
        <v>3503.1</v>
      </c>
      <c r="X2469" s="109"/>
      <c r="Y2469" s="109"/>
      <c r="Z2469" s="109"/>
      <c r="AA2469" s="109"/>
      <c r="AB2469" s="109"/>
      <c r="AC2469" s="113"/>
      <c r="AD2469" s="29"/>
      <c r="AE2469" s="29"/>
      <c r="AF2469" s="29"/>
      <c r="AG2469" s="65"/>
    </row>
    <row r="2470" spans="1:33" ht="12">
      <c r="A2470" s="30">
        <v>41989</v>
      </c>
      <c r="B2470" s="109" t="s">
        <v>15949</v>
      </c>
      <c r="C2470" s="121">
        <v>72</v>
      </c>
      <c r="D2470" s="109" t="s">
        <v>91</v>
      </c>
      <c r="E2470" s="109" t="s">
        <v>40</v>
      </c>
      <c r="F2470" s="109" t="s">
        <v>15950</v>
      </c>
      <c r="G2470" s="42">
        <v>41910</v>
      </c>
      <c r="H2470" s="109" t="s">
        <v>15951</v>
      </c>
      <c r="I2470" s="109" t="s">
        <v>774</v>
      </c>
      <c r="J2470" s="109" t="s">
        <v>85</v>
      </c>
      <c r="K2470" s="98" t="s">
        <v>6046</v>
      </c>
      <c r="L2470" s="109" t="s">
        <v>775</v>
      </c>
      <c r="M2470" s="109" t="s">
        <v>8948</v>
      </c>
      <c r="N2470" s="109" t="s">
        <v>314</v>
      </c>
      <c r="O2470" s="109" t="s">
        <v>15952</v>
      </c>
      <c r="P2470" s="109" t="s">
        <v>7428</v>
      </c>
      <c r="Q2470" s="109" t="s">
        <v>15953</v>
      </c>
      <c r="R2470" s="109" t="s">
        <v>80</v>
      </c>
      <c r="S2470" s="122" t="s">
        <v>5358</v>
      </c>
      <c r="T2470" s="31"/>
      <c r="U2470" s="109" t="str">
        <f t="shared" si="38"/>
        <v>41910: Deputy Nicholas Clerico was responding to a call and driving with lights and sirens when his vehicle struck Garret's. She died from her injuries. Her son Mark McGowan retained a law firm. As of 10/07/14, the family is considering filing a lawsuit. http://www.bakersfieldcalifornian.com/archive/x1020047943/First-Look-Woman-killed-in-crash-involving-deputy-was-glue-that-kept-the-family-together</v>
      </c>
      <c r="V2470" s="109"/>
      <c r="W2470" s="109">
        <v>3504.1</v>
      </c>
      <c r="X2470" s="109"/>
      <c r="Y2470" s="109"/>
      <c r="Z2470" s="109"/>
      <c r="AA2470" s="109"/>
      <c r="AB2470" s="109"/>
      <c r="AC2470" s="113"/>
      <c r="AD2470" s="29"/>
      <c r="AE2470" s="29"/>
      <c r="AF2470" s="29"/>
      <c r="AG2470" s="65"/>
    </row>
    <row r="2471" spans="1:33" ht="12">
      <c r="A2471" s="30">
        <v>41989</v>
      </c>
      <c r="B2471" s="109" t="s">
        <v>15954</v>
      </c>
      <c r="C2471" s="121">
        <v>26</v>
      </c>
      <c r="D2471" s="109" t="s">
        <v>23</v>
      </c>
      <c r="E2471" s="109" t="s">
        <v>24</v>
      </c>
      <c r="F2471" s="109" t="s">
        <v>15955</v>
      </c>
      <c r="G2471" s="42">
        <v>41910</v>
      </c>
      <c r="H2471" s="109" t="s">
        <v>15956</v>
      </c>
      <c r="I2471" s="109" t="s">
        <v>15957</v>
      </c>
      <c r="J2471" s="109" t="s">
        <v>213</v>
      </c>
      <c r="K2471" s="98" t="s">
        <v>15958</v>
      </c>
      <c r="L2471" s="109" t="s">
        <v>15959</v>
      </c>
      <c r="M2471" s="109" t="s">
        <v>15960</v>
      </c>
      <c r="N2471" s="109" t="s">
        <v>262</v>
      </c>
      <c r="O2471" s="109" t="s">
        <v>15961</v>
      </c>
      <c r="P2471" s="109" t="s">
        <v>7428</v>
      </c>
      <c r="Q2471" s="109" t="s">
        <v>15962</v>
      </c>
      <c r="R2471" s="109" t="s">
        <v>80</v>
      </c>
      <c r="S2471" s="122" t="s">
        <v>5358</v>
      </c>
      <c r="T2471" s="31"/>
      <c r="U2471" s="109" t="str">
        <f t="shared" si="38"/>
        <v>41910: 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 http://www.houstonchronicle.com/news/houston-texas/houston/article/Parents-ask-for-answers-in-Taser-death-5803093.php</v>
      </c>
      <c r="V2471" s="109"/>
      <c r="W2471" s="109">
        <v>3505.1</v>
      </c>
      <c r="X2471" s="109"/>
      <c r="Y2471" s="109"/>
      <c r="Z2471" s="109"/>
      <c r="AA2471" s="109"/>
      <c r="AB2471" s="109"/>
      <c r="AC2471" s="113"/>
      <c r="AD2471" s="29"/>
      <c r="AE2471" s="29"/>
      <c r="AF2471" s="29"/>
      <c r="AG2471" s="65"/>
    </row>
    <row r="2472" spans="1:33" ht="12">
      <c r="A2472" s="30">
        <v>41989</v>
      </c>
      <c r="B2472" s="109" t="s">
        <v>15963</v>
      </c>
      <c r="C2472" s="121">
        <v>26</v>
      </c>
      <c r="D2472" s="109" t="s">
        <v>23</v>
      </c>
      <c r="E2472" s="109" t="s">
        <v>82</v>
      </c>
      <c r="F2472" s="109"/>
      <c r="G2472" s="42">
        <v>41910</v>
      </c>
      <c r="H2472" s="109" t="s">
        <v>15964</v>
      </c>
      <c r="I2472" s="109" t="s">
        <v>15965</v>
      </c>
      <c r="J2472" s="109" t="s">
        <v>2311</v>
      </c>
      <c r="K2472" s="98" t="s">
        <v>15966</v>
      </c>
      <c r="L2472" s="109" t="s">
        <v>15967</v>
      </c>
      <c r="M2472" s="109" t="s">
        <v>15968</v>
      </c>
      <c r="N2472" s="109" t="s">
        <v>314</v>
      </c>
      <c r="O2472" s="109" t="s">
        <v>15969</v>
      </c>
      <c r="P2472" s="109" t="s">
        <v>7428</v>
      </c>
      <c r="Q2472" s="109" t="s">
        <v>15970</v>
      </c>
      <c r="R2472" s="109" t="s">
        <v>80</v>
      </c>
      <c r="S2472" s="122" t="s">
        <v>5358</v>
      </c>
      <c r="T2472" s="31"/>
      <c r="U2472" s="109" t="str">
        <f t="shared" si="38"/>
        <v>41910: 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 http://www.newtondailynews.com/2014/09/28/update-deadly-weekend-i-80-crash-began-with-speeder-near-altoona/a6vy9e7/</v>
      </c>
      <c r="V2472" s="109"/>
      <c r="W2472" s="109">
        <v>3506.1</v>
      </c>
      <c r="X2472" s="109"/>
      <c r="Y2472" s="109"/>
      <c r="Z2472" s="109"/>
      <c r="AA2472" s="109"/>
      <c r="AB2472" s="109"/>
      <c r="AC2472" s="113"/>
      <c r="AD2472" s="29"/>
      <c r="AE2472" s="29"/>
      <c r="AF2472" s="29"/>
      <c r="AG2472" s="65"/>
    </row>
    <row r="2473" spans="1:33" ht="12">
      <c r="A2473" s="30">
        <v>41989</v>
      </c>
      <c r="B2473" s="109" t="s">
        <v>15971</v>
      </c>
      <c r="C2473" s="121">
        <v>20</v>
      </c>
      <c r="D2473" s="109" t="s">
        <v>23</v>
      </c>
      <c r="E2473" s="109" t="s">
        <v>24</v>
      </c>
      <c r="F2473" s="109" t="s">
        <v>15972</v>
      </c>
      <c r="G2473" s="42">
        <v>41912</v>
      </c>
      <c r="H2473" s="109" t="s">
        <v>15973</v>
      </c>
      <c r="I2473" s="109" t="s">
        <v>2194</v>
      </c>
      <c r="J2473" s="109" t="s">
        <v>64</v>
      </c>
      <c r="K2473" s="98" t="s">
        <v>15974</v>
      </c>
      <c r="L2473" s="109" t="s">
        <v>2195</v>
      </c>
      <c r="M2473" s="109" t="s">
        <v>15975</v>
      </c>
      <c r="N2473" s="109" t="s">
        <v>32</v>
      </c>
      <c r="O2473" s="109" t="s">
        <v>15976</v>
      </c>
      <c r="P2473" s="109" t="s">
        <v>7428</v>
      </c>
      <c r="Q2473" s="109" t="s">
        <v>15977</v>
      </c>
      <c r="R2473" s="109" t="s">
        <v>80</v>
      </c>
      <c r="S2473" s="122" t="s">
        <v>5358</v>
      </c>
      <c r="T2473" s="31"/>
      <c r="U2473" s="109" t="str">
        <f t="shared" si="38"/>
        <v>41912: During a drug-related investigation that turned into a struggle, Darden may have shot and wounded an ATF agent with his own weapon. The agent reportedly shot Darden twice in the stomach during the struggle. Steven Maurice McKinley, 21, may or may not have shot the agent. http://www.ajc.com/news/news/atf-agent-shot-by-his-weapon-after-killing-suspect/nhb3F/</v>
      </c>
      <c r="V2473" s="109"/>
      <c r="W2473" s="109">
        <v>3507.1</v>
      </c>
      <c r="X2473" s="109"/>
      <c r="Y2473" s="109"/>
      <c r="Z2473" s="109"/>
      <c r="AA2473" s="109"/>
      <c r="AB2473" s="109"/>
      <c r="AC2473" s="113"/>
      <c r="AD2473" s="29"/>
      <c r="AE2473" s="29"/>
      <c r="AF2473" s="29"/>
      <c r="AG2473" s="65"/>
    </row>
    <row r="2474" spans="1:33" ht="12">
      <c r="A2474" s="30">
        <v>41989</v>
      </c>
      <c r="B2474" s="109" t="s">
        <v>15978</v>
      </c>
      <c r="C2474" s="121">
        <v>38</v>
      </c>
      <c r="D2474" s="109" t="s">
        <v>23</v>
      </c>
      <c r="E2474" s="109" t="s">
        <v>24</v>
      </c>
      <c r="F2474" s="109" t="s">
        <v>15979</v>
      </c>
      <c r="G2474" s="42">
        <v>41912</v>
      </c>
      <c r="H2474" s="109" t="s">
        <v>15980</v>
      </c>
      <c r="I2474" s="109" t="s">
        <v>15981</v>
      </c>
      <c r="J2474" s="109" t="s">
        <v>28</v>
      </c>
      <c r="K2474" s="98" t="s">
        <v>15982</v>
      </c>
      <c r="L2474" s="109" t="s">
        <v>4778</v>
      </c>
      <c r="M2474" s="109" t="s">
        <v>15983</v>
      </c>
      <c r="N2474" s="109" t="s">
        <v>32</v>
      </c>
      <c r="O2474" s="109" t="s">
        <v>15984</v>
      </c>
      <c r="P2474" s="109" t="s">
        <v>7428</v>
      </c>
      <c r="Q2474" s="109" t="s">
        <v>15985</v>
      </c>
      <c r="R2474" s="109" t="s">
        <v>100</v>
      </c>
      <c r="S2474" s="122" t="s">
        <v>5358</v>
      </c>
      <c r="T2474" s="31"/>
      <c r="U2474" s="109" t="str">
        <f t="shared" si="38"/>
        <v>41912: 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 http://www.sun-sentinel.com/local/broward/fl-sunrise-cop-shooting-911-call-20141106-story.html</v>
      </c>
      <c r="V2474" s="109"/>
      <c r="W2474" s="109">
        <v>3508.1</v>
      </c>
      <c r="X2474" s="109"/>
      <c r="Y2474" s="109"/>
      <c r="Z2474" s="109"/>
      <c r="AA2474" s="109"/>
      <c r="AB2474" s="109"/>
      <c r="AC2474" s="113"/>
      <c r="AD2474" s="29"/>
      <c r="AE2474" s="29"/>
      <c r="AF2474" s="29"/>
      <c r="AG2474" s="65"/>
    </row>
    <row r="2475" spans="1:33" ht="12">
      <c r="A2475" s="30">
        <v>41990</v>
      </c>
      <c r="B2475" s="109" t="s">
        <v>15986</v>
      </c>
      <c r="C2475" s="121">
        <v>85</v>
      </c>
      <c r="D2475" s="109" t="s">
        <v>23</v>
      </c>
      <c r="E2475" s="109" t="s">
        <v>82</v>
      </c>
      <c r="F2475" s="109"/>
      <c r="G2475" s="42">
        <v>36682</v>
      </c>
      <c r="H2475" s="109" t="s">
        <v>15987</v>
      </c>
      <c r="I2475" s="109" t="s">
        <v>6320</v>
      </c>
      <c r="J2475" s="109" t="s">
        <v>28</v>
      </c>
      <c r="K2475" s="98" t="s">
        <v>15988</v>
      </c>
      <c r="L2475" s="109" t="s">
        <v>338</v>
      </c>
      <c r="M2475" s="109" t="s">
        <v>15989</v>
      </c>
      <c r="N2475" s="109" t="s">
        <v>314</v>
      </c>
      <c r="O2475" s="109" t="s">
        <v>15990</v>
      </c>
      <c r="P2475" s="109" t="s">
        <v>760</v>
      </c>
      <c r="Q2475" s="109" t="s">
        <v>15991</v>
      </c>
      <c r="R2475" s="109" t="s">
        <v>80</v>
      </c>
      <c r="S2475" s="122" t="s">
        <v>5119</v>
      </c>
      <c r="T2475" s="31"/>
      <c r="U2475" s="109" t="str">
        <f t="shared" si="38"/>
        <v>36682: A local officer rushing to the site of a morning Olive Garden robbery crashed into a car driven by elderly Perry. Perry was taken to the hospital, and was sitting up and talking then died from apparent heart failure. The officer was also seriously injured. The local police chief expressed hopes that the Olive Garden robber would be charged with murder for Perry's death. http://articles.sun-sentinel.com/2000-06-06/news/0006060199_1_gage-ort-restaurant</v>
      </c>
      <c r="V2475" s="109"/>
      <c r="W2475" s="109">
        <v>3509.1</v>
      </c>
      <c r="X2475" s="109"/>
      <c r="Y2475" s="109"/>
      <c r="Z2475" s="109"/>
      <c r="AA2475" s="109"/>
      <c r="AB2475" s="109"/>
      <c r="AC2475" s="113"/>
      <c r="AD2475" s="29"/>
      <c r="AE2475" s="29"/>
      <c r="AF2475" s="29"/>
      <c r="AG2475" s="65"/>
    </row>
    <row r="2476" spans="1:33" ht="12">
      <c r="A2476" s="30">
        <v>41990</v>
      </c>
      <c r="B2476" s="109" t="s">
        <v>15992</v>
      </c>
      <c r="C2476" s="121">
        <v>55</v>
      </c>
      <c r="D2476" s="109" t="s">
        <v>23</v>
      </c>
      <c r="E2476" s="109" t="s">
        <v>82</v>
      </c>
      <c r="F2476" s="109"/>
      <c r="G2476" s="42">
        <v>39608</v>
      </c>
      <c r="H2476" s="109" t="s">
        <v>15993</v>
      </c>
      <c r="I2476" s="109" t="s">
        <v>12047</v>
      </c>
      <c r="J2476" s="109" t="s">
        <v>28</v>
      </c>
      <c r="K2476" s="98" t="s">
        <v>12048</v>
      </c>
      <c r="L2476" s="109" t="s">
        <v>4778</v>
      </c>
      <c r="M2476" s="109" t="s">
        <v>15994</v>
      </c>
      <c r="N2476" s="109" t="s">
        <v>32</v>
      </c>
      <c r="O2476" s="109" t="s">
        <v>15995</v>
      </c>
      <c r="P2476" s="109" t="s">
        <v>760</v>
      </c>
      <c r="Q2476" s="109" t="s">
        <v>15996</v>
      </c>
      <c r="R2476" s="109" t="s">
        <v>80</v>
      </c>
      <c r="S2476" s="122" t="s">
        <v>5119</v>
      </c>
      <c r="T2476" s="31"/>
      <c r="U2476" s="109" t="str">
        <f t="shared" si="38"/>
        <v>39608: Devine's wife went to the police at 8 a.m. to report her husband was drunk, had beat her, and threatened to kill himself and burn their trailer down. Responding tribal officers saw Devine outside the trailer with a container of gasoline, the strong smell of gas in the air, and Devine with a cigarette lighter. They fatally shot him. http://articles.sun-sentinel.com/2008-06-10/news/0806090398_1_seminole-tribe-trailer-home-seminole-police-department</v>
      </c>
      <c r="V2476" s="109"/>
      <c r="W2476" s="109">
        <v>3510.1</v>
      </c>
      <c r="X2476" s="109"/>
      <c r="Y2476" s="109"/>
      <c r="Z2476" s="109"/>
      <c r="AA2476" s="109"/>
      <c r="AB2476" s="109"/>
      <c r="AC2476" s="113"/>
      <c r="AD2476" s="29"/>
      <c r="AE2476" s="29"/>
      <c r="AF2476" s="29"/>
      <c r="AG2476" s="65"/>
    </row>
    <row r="2477" spans="1:33" ht="12">
      <c r="A2477" s="30">
        <v>41990</v>
      </c>
      <c r="B2477" s="109" t="s">
        <v>15997</v>
      </c>
      <c r="C2477" s="121">
        <v>15</v>
      </c>
      <c r="D2477" s="109" t="s">
        <v>91</v>
      </c>
      <c r="E2477" s="109" t="s">
        <v>82</v>
      </c>
      <c r="F2477" s="109"/>
      <c r="G2477" s="42">
        <v>40410</v>
      </c>
      <c r="H2477" s="109" t="s">
        <v>15998</v>
      </c>
      <c r="I2477" s="109" t="s">
        <v>327</v>
      </c>
      <c r="J2477" s="109" t="s">
        <v>328</v>
      </c>
      <c r="K2477" s="98" t="s">
        <v>7693</v>
      </c>
      <c r="L2477" s="109" t="s">
        <v>329</v>
      </c>
      <c r="M2477" s="109" t="s">
        <v>4551</v>
      </c>
      <c r="N2477" s="109" t="s">
        <v>314</v>
      </c>
      <c r="O2477" s="109" t="s">
        <v>15999</v>
      </c>
      <c r="P2477" s="109" t="s">
        <v>760</v>
      </c>
      <c r="Q2477" s="109" t="s">
        <v>16000</v>
      </c>
      <c r="R2477" s="109" t="s">
        <v>80</v>
      </c>
      <c r="S2477" s="122" t="s">
        <v>5119</v>
      </c>
      <c r="T2477" s="31"/>
      <c r="U2477" s="109" t="str">
        <f t="shared" ref="U2477:U2540" si="39">CONCATENATE(G2477, ": ", O2477, " ", Q2477)</f>
        <v>40410: A little after 1 a.m. a women reported to police that she'd been in surface-street traffic when a silver Buick pulled up alongside, and someone had pointed a handgun at her. Local police located that stolen Buick and began a high-speed chase; the chase ended with a one-car crash that killed Clarence Rounds and Brittany Johnson, both 15, and put three others in critical condition. http://www.nwitimes.com/news/local/illinois/calumet-city/year-old-victims-identified-in-fatal-cal-city-police-chase/article_40dfc974-863d-5fc3-8535-f6a929cfa6a0.html</v>
      </c>
      <c r="V2477" s="109"/>
      <c r="W2477" s="109">
        <v>3511.1</v>
      </c>
      <c r="X2477" s="109"/>
      <c r="Y2477" s="109"/>
      <c r="Z2477" s="109"/>
      <c r="AA2477" s="109"/>
      <c r="AB2477" s="109"/>
      <c r="AC2477" s="113"/>
      <c r="AD2477" s="29"/>
      <c r="AE2477" s="29"/>
      <c r="AF2477" s="29"/>
      <c r="AG2477" s="65"/>
    </row>
    <row r="2478" spans="1:33" ht="12">
      <c r="A2478" s="30">
        <v>41990</v>
      </c>
      <c r="B2478" s="109" t="s">
        <v>16001</v>
      </c>
      <c r="C2478" s="121">
        <v>15</v>
      </c>
      <c r="D2478" s="109" t="s">
        <v>23</v>
      </c>
      <c r="E2478" s="109" t="s">
        <v>82</v>
      </c>
      <c r="F2478" s="109"/>
      <c r="G2478" s="42">
        <v>40410</v>
      </c>
      <c r="H2478" s="109" t="s">
        <v>15998</v>
      </c>
      <c r="I2478" s="109" t="s">
        <v>327</v>
      </c>
      <c r="J2478" s="109" t="s">
        <v>328</v>
      </c>
      <c r="K2478" s="98" t="s">
        <v>7693</v>
      </c>
      <c r="L2478" s="109" t="s">
        <v>329</v>
      </c>
      <c r="M2478" s="109" t="s">
        <v>4551</v>
      </c>
      <c r="N2478" s="109" t="s">
        <v>314</v>
      </c>
      <c r="O2478" s="109" t="s">
        <v>15999</v>
      </c>
      <c r="P2478" s="109" t="s">
        <v>760</v>
      </c>
      <c r="Q2478" s="109" t="s">
        <v>16000</v>
      </c>
      <c r="R2478" s="109" t="s">
        <v>80</v>
      </c>
      <c r="S2478" s="122" t="s">
        <v>5119</v>
      </c>
      <c r="T2478" s="31"/>
      <c r="U2478" s="109" t="str">
        <f t="shared" si="39"/>
        <v>40410: A little after 1 a.m. a women reported to police that she'd been in surface-street traffic when a silver Buick pulled up alongside, and someone had pointed a handgun at her. Local police located that stolen Buick and began a high-speed chase; the chase ended with a one-car crash that killed Clarence Rounds and Brittany Johnson, both 15, and put three others in critical condition. http://www.nwitimes.com/news/local/illinois/calumet-city/year-old-victims-identified-in-fatal-cal-city-police-chase/article_40dfc974-863d-5fc3-8535-f6a929cfa6a0.html</v>
      </c>
      <c r="V2478" s="109"/>
      <c r="W2478" s="109">
        <v>3512.1</v>
      </c>
      <c r="X2478" s="109"/>
      <c r="Y2478" s="109"/>
      <c r="Z2478" s="109"/>
      <c r="AA2478" s="109"/>
      <c r="AB2478" s="109"/>
      <c r="AC2478" s="113"/>
      <c r="AD2478" s="29"/>
      <c r="AE2478" s="29"/>
      <c r="AF2478" s="29"/>
      <c r="AG2478" s="65"/>
    </row>
    <row r="2479" spans="1:33" ht="12">
      <c r="A2479" s="30">
        <v>41990</v>
      </c>
      <c r="B2479" s="109" t="s">
        <v>16002</v>
      </c>
      <c r="C2479" s="121">
        <v>24</v>
      </c>
      <c r="D2479" s="109" t="s">
        <v>23</v>
      </c>
      <c r="E2479" s="109" t="s">
        <v>24</v>
      </c>
      <c r="F2479" s="109" t="s">
        <v>16003</v>
      </c>
      <c r="G2479" s="42">
        <v>40951</v>
      </c>
      <c r="H2479" s="109" t="s">
        <v>16004</v>
      </c>
      <c r="I2479" s="109" t="s">
        <v>1046</v>
      </c>
      <c r="J2479" s="109" t="s">
        <v>28</v>
      </c>
      <c r="K2479" s="98" t="s">
        <v>4836</v>
      </c>
      <c r="L2479" s="109" t="s">
        <v>523</v>
      </c>
      <c r="M2479" s="109" t="s">
        <v>8909</v>
      </c>
      <c r="N2479" s="109" t="s">
        <v>32</v>
      </c>
      <c r="O2479" s="109" t="s">
        <v>16005</v>
      </c>
      <c r="P2479" s="109" t="s">
        <v>760</v>
      </c>
      <c r="Q2479" s="109" t="s">
        <v>16006</v>
      </c>
      <c r="R2479" s="109" t="s">
        <v>80</v>
      </c>
      <c r="S2479" s="122" t="s">
        <v>16007</v>
      </c>
      <c r="T2479" s="31"/>
      <c r="U2479" s="109" t="str">
        <f t="shared" si="39"/>
        <v>40951: After the 2 a.m. closing time of Club Aqua, "after a night of fights and threats inside the club," an officer working as uniformed security encountered Underwood in the parking lot flourishing a handgun. Underwood refused to drop his weapon and was fatally shot with five rounds from an AR-15. http://jacksonville.com/news/crime/2012-02-12/story/police-identify-armed-man-fatally-shot-jacksonville-cop-outside</v>
      </c>
      <c r="V2479" s="109"/>
      <c r="W2479" s="109">
        <v>3513.1</v>
      </c>
      <c r="X2479" s="109"/>
      <c r="Y2479" s="109"/>
      <c r="Z2479" s="109"/>
      <c r="AA2479" s="109"/>
      <c r="AB2479" s="109"/>
      <c r="AC2479" s="113"/>
      <c r="AD2479" s="29"/>
      <c r="AE2479" s="29"/>
      <c r="AF2479" s="29"/>
      <c r="AG2479" s="65"/>
    </row>
    <row r="2480" spans="1:33" ht="12">
      <c r="A2480" s="30">
        <v>41990</v>
      </c>
      <c r="B2480" s="109" t="s">
        <v>16008</v>
      </c>
      <c r="C2480" s="121">
        <v>36</v>
      </c>
      <c r="D2480" s="109" t="s">
        <v>23</v>
      </c>
      <c r="E2480" s="109" t="s">
        <v>40</v>
      </c>
      <c r="F2480" s="109" t="s">
        <v>16009</v>
      </c>
      <c r="G2480" s="42">
        <v>40955</v>
      </c>
      <c r="H2480" s="109" t="s">
        <v>16010</v>
      </c>
      <c r="I2480" s="109" t="s">
        <v>9031</v>
      </c>
      <c r="J2480" s="109" t="s">
        <v>28</v>
      </c>
      <c r="K2480" s="98" t="s">
        <v>16011</v>
      </c>
      <c r="L2480" s="109" t="s">
        <v>9856</v>
      </c>
      <c r="M2480" s="109" t="s">
        <v>16012</v>
      </c>
      <c r="N2480" s="109" t="s">
        <v>32</v>
      </c>
      <c r="O2480" s="109" t="s">
        <v>16013</v>
      </c>
      <c r="P2480" s="109" t="s">
        <v>760</v>
      </c>
      <c r="Q2480" s="109" t="s">
        <v>16014</v>
      </c>
      <c r="R2480" s="109" t="s">
        <v>80</v>
      </c>
      <c r="S2480" s="122" t="s">
        <v>16007</v>
      </c>
      <c r="T2480" s="31"/>
      <c r="U2480" s="109" t="str">
        <f t="shared" si="39"/>
        <v>40955: A drug raid at a house full of squatters developed into a firefight that took the lives of accused meth-maker Tilley and a county detective. Another county detective was wounded. http://jacksonville.com/news/crime/2012-02-18/story/clay-sheriff-detectives-did-everything-book-drug-bust-shootout-killed-1</v>
      </c>
      <c r="V2480" s="109"/>
      <c r="W2480" s="109">
        <v>3514.1</v>
      </c>
      <c r="X2480" s="109"/>
      <c r="Y2480" s="109"/>
      <c r="Z2480" s="109"/>
      <c r="AA2480" s="109"/>
      <c r="AB2480" s="109"/>
      <c r="AC2480" s="113"/>
      <c r="AD2480" s="29"/>
      <c r="AE2480" s="29"/>
      <c r="AF2480" s="29"/>
      <c r="AG2480" s="65"/>
    </row>
    <row r="2481" spans="1:33" ht="12">
      <c r="A2481" s="30">
        <v>41990</v>
      </c>
      <c r="B2481" s="109" t="s">
        <v>16015</v>
      </c>
      <c r="C2481" s="121">
        <v>49</v>
      </c>
      <c r="D2481" s="109" t="s">
        <v>23</v>
      </c>
      <c r="E2481" s="109" t="s">
        <v>24</v>
      </c>
      <c r="F2481" s="109" t="s">
        <v>16016</v>
      </c>
      <c r="G2481" s="42">
        <v>41355</v>
      </c>
      <c r="H2481" s="109" t="s">
        <v>16017</v>
      </c>
      <c r="I2481" s="109" t="s">
        <v>9567</v>
      </c>
      <c r="J2481" s="109" t="s">
        <v>28</v>
      </c>
      <c r="K2481" s="98" t="s">
        <v>16018</v>
      </c>
      <c r="L2481" s="109" t="s">
        <v>338</v>
      </c>
      <c r="M2481" s="109" t="s">
        <v>339</v>
      </c>
      <c r="N2481" s="109" t="s">
        <v>32</v>
      </c>
      <c r="O2481" s="109" t="s">
        <v>16019</v>
      </c>
      <c r="P2481" s="109" t="s">
        <v>760</v>
      </c>
      <c r="Q2481" s="109" t="s">
        <v>16020</v>
      </c>
      <c r="R2481" s="109" t="s">
        <v>80</v>
      </c>
      <c r="S2481" s="122" t="s">
        <v>5119</v>
      </c>
      <c r="T2481" s="31"/>
      <c r="U2481" s="109" t="str">
        <f t="shared" si="39"/>
        <v>41355: Rhodes, with a "decades-long struggle with crime, drugs and violence against women" behind him, faced off against a county deputy in a corridor of his home, armed with a two-foot cane knife. Ordered to drop the knife he instead slammed it against a wall. The deputy shot him to death. http://www.palmbeachpost.com/news/news/crime-law/one-dead-in-officer-involved-shooting-in-suburban-/nW2jw/</v>
      </c>
      <c r="V2481" s="109"/>
      <c r="W2481" s="109">
        <v>3515.1</v>
      </c>
      <c r="X2481" s="109"/>
      <c r="Y2481" s="109"/>
      <c r="Z2481" s="109"/>
      <c r="AA2481" s="109"/>
      <c r="AB2481" s="109"/>
      <c r="AC2481" s="113"/>
      <c r="AD2481" s="29"/>
      <c r="AE2481" s="29"/>
      <c r="AF2481" s="29"/>
      <c r="AG2481" s="65"/>
    </row>
    <row r="2482" spans="1:33" ht="12">
      <c r="A2482" s="30">
        <v>41990</v>
      </c>
      <c r="B2482" s="109" t="s">
        <v>16021</v>
      </c>
      <c r="C2482" s="121">
        <v>25</v>
      </c>
      <c r="D2482" s="109" t="s">
        <v>23</v>
      </c>
      <c r="E2482" s="109" t="s">
        <v>173</v>
      </c>
      <c r="F2482" s="109" t="s">
        <v>16022</v>
      </c>
      <c r="G2482" s="42">
        <v>41871</v>
      </c>
      <c r="H2482" s="109" t="s">
        <v>16023</v>
      </c>
      <c r="I2482" s="109" t="s">
        <v>7599</v>
      </c>
      <c r="J2482" s="109" t="s">
        <v>1154</v>
      </c>
      <c r="K2482" s="98" t="s">
        <v>7600</v>
      </c>
      <c r="L2482" s="109" t="s">
        <v>7601</v>
      </c>
      <c r="M2482" s="109" t="s">
        <v>16024</v>
      </c>
      <c r="N2482" s="109" t="s">
        <v>32</v>
      </c>
      <c r="O2482" s="109" t="s">
        <v>16025</v>
      </c>
      <c r="P2482" s="109" t="s">
        <v>760</v>
      </c>
      <c r="Q2482" s="109" t="s">
        <v>16026</v>
      </c>
      <c r="R2482" s="109" t="s">
        <v>80</v>
      </c>
      <c r="S2482" s="122" t="s">
        <v>769</v>
      </c>
      <c r="T2482" s="31"/>
      <c r="U2482" s="109" t="str">
        <f t="shared" si="39"/>
        <v>41871: Navarre allegedly attempted to strike officers with his vehicle.Deputies then fired at Navarre, killing him. http://www.kplctv.com/story/26628027/authorities-identify-man-fatally-shot-by-deputies</v>
      </c>
      <c r="V2482" s="109"/>
      <c r="W2482" s="109">
        <v>3516.1</v>
      </c>
      <c r="X2482" s="109"/>
      <c r="Y2482" s="109"/>
      <c r="Z2482" s="109"/>
      <c r="AA2482" s="109"/>
      <c r="AB2482" s="109"/>
      <c r="AC2482" s="113"/>
      <c r="AD2482" s="29"/>
      <c r="AE2482" s="29"/>
      <c r="AF2482" s="29"/>
      <c r="AG2482" s="65"/>
    </row>
    <row r="2483" spans="1:33" ht="12">
      <c r="A2483" s="30">
        <v>41990</v>
      </c>
      <c r="B2483" s="109" t="s">
        <v>16027</v>
      </c>
      <c r="C2483" s="121">
        <v>61</v>
      </c>
      <c r="D2483" s="109" t="s">
        <v>23</v>
      </c>
      <c r="E2483" s="109" t="s">
        <v>120</v>
      </c>
      <c r="F2483" s="109" t="s">
        <v>16028</v>
      </c>
      <c r="G2483" s="42">
        <v>41878</v>
      </c>
      <c r="H2483" s="109" t="s">
        <v>16029</v>
      </c>
      <c r="I2483" s="109" t="s">
        <v>8655</v>
      </c>
      <c r="J2483" s="109" t="s">
        <v>1033</v>
      </c>
      <c r="K2483" s="98" t="s">
        <v>16030</v>
      </c>
      <c r="L2483" s="109" t="s">
        <v>16031</v>
      </c>
      <c r="M2483" s="109" t="s">
        <v>8657</v>
      </c>
      <c r="N2483" s="109" t="s">
        <v>32</v>
      </c>
      <c r="O2483" s="109" t="s">
        <v>16032</v>
      </c>
      <c r="P2483" s="109" t="s">
        <v>760</v>
      </c>
      <c r="Q2483" s="109" t="s">
        <v>16033</v>
      </c>
      <c r="R2483" s="109" t="s">
        <v>80</v>
      </c>
      <c r="S2483" s="122" t="s">
        <v>5119</v>
      </c>
      <c r="T2483" s="31"/>
      <c r="U2483" s="109" t="str">
        <f t="shared" si="39"/>
        <v>41878: 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 http://www.daily-times.com/four_corners-news/ci_26425361/family-bloomfield-man-shot-by-police-claims-shooting</v>
      </c>
      <c r="V2483" s="109"/>
      <c r="W2483" s="109">
        <v>3517.1</v>
      </c>
      <c r="X2483" s="109"/>
      <c r="Y2483" s="109"/>
      <c r="Z2483" s="109"/>
      <c r="AA2483" s="109"/>
      <c r="AB2483" s="109"/>
      <c r="AC2483" s="113"/>
      <c r="AD2483" s="29"/>
      <c r="AE2483" s="29"/>
      <c r="AF2483" s="29"/>
      <c r="AG2483" s="65"/>
    </row>
    <row r="2484" spans="1:33" ht="12">
      <c r="A2484" s="30">
        <v>41990</v>
      </c>
      <c r="B2484" s="109" t="s">
        <v>16034</v>
      </c>
      <c r="C2484" s="121">
        <v>31</v>
      </c>
      <c r="D2484" s="109" t="s">
        <v>23</v>
      </c>
      <c r="E2484" s="109" t="s">
        <v>40</v>
      </c>
      <c r="F2484" s="109" t="s">
        <v>16035</v>
      </c>
      <c r="G2484" s="42">
        <v>41879</v>
      </c>
      <c r="H2484" s="109" t="s">
        <v>16036</v>
      </c>
      <c r="I2484" s="109" t="s">
        <v>10032</v>
      </c>
      <c r="J2484" s="109" t="s">
        <v>28</v>
      </c>
      <c r="K2484" s="98" t="s">
        <v>10033</v>
      </c>
      <c r="L2484" s="109" t="s">
        <v>10034</v>
      </c>
      <c r="M2484" s="109" t="s">
        <v>16037</v>
      </c>
      <c r="N2484" s="109" t="s">
        <v>32</v>
      </c>
      <c r="O2484" s="109" t="s">
        <v>16038</v>
      </c>
      <c r="P2484" s="109" t="s">
        <v>760</v>
      </c>
      <c r="Q2484" s="109" t="s">
        <v>16039</v>
      </c>
      <c r="R2484" s="109" t="s">
        <v>80</v>
      </c>
      <c r="S2484" s="122" t="s">
        <v>5119</v>
      </c>
      <c r="T2484" s="31"/>
      <c r="U2484" s="109" t="str">
        <f t="shared" si="39"/>
        <v>41879: Sellars' own mother called police for help after he assaulted her. County officers arrived only to be swiftly attacked by Sellars with a "very large samurai sword." He was fatally shot. Reporting noted his criminal and prison record, and that he also used the spelling "Sellers". http://www.bradenton.com/2014/08/28/5326434_manatee-deputy-shoots-person-in.html?sp=/99/100/&amp;rh=1</v>
      </c>
      <c r="V2484" s="109"/>
      <c r="W2484" s="109">
        <v>3518.1</v>
      </c>
      <c r="X2484" s="109"/>
      <c r="Y2484" s="109"/>
      <c r="Z2484" s="109"/>
      <c r="AA2484" s="109"/>
      <c r="AB2484" s="109"/>
      <c r="AC2484" s="113"/>
      <c r="AD2484" s="29"/>
      <c r="AE2484" s="29"/>
      <c r="AF2484" s="29"/>
      <c r="AG2484" s="65"/>
    </row>
    <row r="2485" spans="1:33" ht="12">
      <c r="A2485" s="30">
        <v>41990</v>
      </c>
      <c r="B2485" s="109" t="s">
        <v>16040</v>
      </c>
      <c r="C2485" s="121">
        <v>32</v>
      </c>
      <c r="D2485" s="109" t="s">
        <v>23</v>
      </c>
      <c r="E2485" s="109" t="s">
        <v>40</v>
      </c>
      <c r="F2485" s="109" t="s">
        <v>16041</v>
      </c>
      <c r="G2485" s="42">
        <v>41905</v>
      </c>
      <c r="H2485" s="109" t="s">
        <v>16042</v>
      </c>
      <c r="I2485" s="109" t="s">
        <v>6169</v>
      </c>
      <c r="J2485" s="109" t="s">
        <v>233</v>
      </c>
      <c r="K2485" s="98" t="s">
        <v>6170</v>
      </c>
      <c r="L2485" s="109" t="s">
        <v>6169</v>
      </c>
      <c r="M2485" s="109" t="s">
        <v>6171</v>
      </c>
      <c r="N2485" s="109" t="s">
        <v>32</v>
      </c>
      <c r="O2485" s="109" t="s">
        <v>16043</v>
      </c>
      <c r="P2485" s="109" t="s">
        <v>323</v>
      </c>
      <c r="Q2485" s="109" t="s">
        <v>16044</v>
      </c>
      <c r="R2485" s="109" t="s">
        <v>80</v>
      </c>
      <c r="S2485" s="122" t="s">
        <v>769</v>
      </c>
      <c r="T2485" s="31"/>
      <c r="U2485" s="109" t="str">
        <f t="shared" si="39"/>
        <v>41905: 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 http://www.elkharttruth.com/news/crime-fire-courts/2014/09/29/Joseph-Adam-Lee-died-from-multiple-gunshot-wounds-shooting-investigation-continues.html</v>
      </c>
      <c r="V2485" s="109"/>
      <c r="W2485" s="109">
        <v>3519.1</v>
      </c>
      <c r="X2485" s="109"/>
      <c r="Y2485" s="109"/>
      <c r="Z2485" s="109"/>
      <c r="AA2485" s="109"/>
      <c r="AB2485" s="109"/>
      <c r="AC2485" s="113"/>
      <c r="AD2485" s="29"/>
      <c r="AE2485" s="29"/>
      <c r="AF2485" s="29"/>
      <c r="AG2485" s="65"/>
    </row>
    <row r="2486" spans="1:33" ht="12">
      <c r="A2486" s="30">
        <v>41990</v>
      </c>
      <c r="B2486" s="109" t="s">
        <v>16045</v>
      </c>
      <c r="C2486" s="121">
        <v>23</v>
      </c>
      <c r="D2486" s="109" t="s">
        <v>23</v>
      </c>
      <c r="E2486" s="109" t="s">
        <v>40</v>
      </c>
      <c r="F2486" s="109" t="s">
        <v>16046</v>
      </c>
      <c r="G2486" s="42">
        <v>41905</v>
      </c>
      <c r="H2486" s="109" t="s">
        <v>16047</v>
      </c>
      <c r="I2486" s="109" t="s">
        <v>671</v>
      </c>
      <c r="J2486" s="109" t="s">
        <v>213</v>
      </c>
      <c r="K2486" s="98" t="s">
        <v>16048</v>
      </c>
      <c r="L2486" s="109" t="s">
        <v>671</v>
      </c>
      <c r="M2486" s="109" t="s">
        <v>16049</v>
      </c>
      <c r="N2486" s="109" t="s">
        <v>16050</v>
      </c>
      <c r="O2486" s="109" t="s">
        <v>16051</v>
      </c>
      <c r="P2486" s="109" t="s">
        <v>760</v>
      </c>
      <c r="Q2486" s="109" t="s">
        <v>16052</v>
      </c>
      <c r="R2486" s="109" t="s">
        <v>80</v>
      </c>
      <c r="S2486" s="122" t="s">
        <v>769</v>
      </c>
      <c r="T2486" s="31"/>
      <c r="U2486" s="109" t="str">
        <f t="shared" si="39"/>
        <v>41905: 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 http://www.wfaa.com/story/news/crime/2014/09/23/man-death-police-custody-pepper-spray-dallas-university-park-police/16100715/</v>
      </c>
      <c r="V2486" s="109"/>
      <c r="W2486" s="109">
        <v>3520.1</v>
      </c>
      <c r="X2486" s="109"/>
      <c r="Y2486" s="109"/>
      <c r="Z2486" s="109"/>
      <c r="AA2486" s="109"/>
      <c r="AB2486" s="109"/>
      <c r="AC2486" s="113"/>
      <c r="AD2486" s="29"/>
      <c r="AE2486" s="29"/>
      <c r="AF2486" s="29"/>
      <c r="AG2486" s="65"/>
    </row>
    <row r="2487" spans="1:33" ht="12">
      <c r="A2487" s="30">
        <v>41990</v>
      </c>
      <c r="B2487" s="109" t="s">
        <v>16053</v>
      </c>
      <c r="C2487" s="121">
        <v>25</v>
      </c>
      <c r="D2487" s="109" t="s">
        <v>23</v>
      </c>
      <c r="E2487" s="109" t="s">
        <v>40</v>
      </c>
      <c r="F2487" s="109" t="s">
        <v>16054</v>
      </c>
      <c r="G2487" s="42">
        <v>41906</v>
      </c>
      <c r="H2487" s="109" t="s">
        <v>16055</v>
      </c>
      <c r="I2487" s="109" t="s">
        <v>10405</v>
      </c>
      <c r="J2487" s="109" t="s">
        <v>124</v>
      </c>
      <c r="K2487" s="98" t="s">
        <v>13734</v>
      </c>
      <c r="L2487" s="109" t="s">
        <v>983</v>
      </c>
      <c r="M2487" s="109" t="s">
        <v>13735</v>
      </c>
      <c r="N2487" s="109" t="s">
        <v>32</v>
      </c>
      <c r="O2487" s="109" t="s">
        <v>16056</v>
      </c>
      <c r="P2487" s="109" t="s">
        <v>760</v>
      </c>
      <c r="Q2487" s="109" t="s">
        <v>16057</v>
      </c>
      <c r="R2487" s="109" t="s">
        <v>80</v>
      </c>
      <c r="S2487" s="122" t="s">
        <v>769</v>
      </c>
      <c r="T2487" s="31"/>
      <c r="U2487" s="109" t="str">
        <f t="shared" si="39"/>
        <v>41906: Stoddard ran from a stolen car after him and two other men were pulled over. Police chased after Stoddard. Stoddard pulled out a gun, officers told him to drop it, Stoddard refused and was subsequently shot and killed. http://www.tri-cityherald.com/2014/09/24/3168462_man-shot-killed-by-police-after.html?rh=1</v>
      </c>
      <c r="V2487" s="109"/>
      <c r="W2487" s="109">
        <v>3521.1</v>
      </c>
      <c r="X2487" s="109"/>
      <c r="Y2487" s="109"/>
      <c r="Z2487" s="109"/>
      <c r="AA2487" s="109"/>
      <c r="AB2487" s="109"/>
      <c r="AC2487" s="113"/>
      <c r="AD2487" s="29"/>
      <c r="AE2487" s="29"/>
      <c r="AF2487" s="29"/>
      <c r="AG2487" s="65"/>
    </row>
    <row r="2488" spans="1:33" ht="12">
      <c r="A2488" s="30">
        <v>41991</v>
      </c>
      <c r="B2488" s="109" t="s">
        <v>16058</v>
      </c>
      <c r="C2488" s="121">
        <v>24</v>
      </c>
      <c r="D2488" s="109" t="s">
        <v>91</v>
      </c>
      <c r="E2488" s="109" t="s">
        <v>82</v>
      </c>
      <c r="F2488" s="109"/>
      <c r="G2488" s="42">
        <v>36734</v>
      </c>
      <c r="H2488" s="109" t="s">
        <v>16059</v>
      </c>
      <c r="I2488" s="109" t="s">
        <v>7435</v>
      </c>
      <c r="J2488" s="109" t="s">
        <v>28</v>
      </c>
      <c r="K2488" s="98" t="s">
        <v>16060</v>
      </c>
      <c r="L2488" s="109" t="s">
        <v>338</v>
      </c>
      <c r="M2488" s="109" t="s">
        <v>9606</v>
      </c>
      <c r="N2488" s="109" t="s">
        <v>314</v>
      </c>
      <c r="O2488" s="109" t="s">
        <v>16061</v>
      </c>
      <c r="P2488" s="109" t="s">
        <v>8600</v>
      </c>
      <c r="Q2488" s="109" t="s">
        <v>16062</v>
      </c>
      <c r="R2488" s="109" t="s">
        <v>80</v>
      </c>
      <c r="S2488" s="122" t="s">
        <v>16063</v>
      </c>
      <c r="T2488" s="31"/>
      <c r="U2488" s="109" t="str">
        <f t="shared" si="39"/>
        <v>36734: As a local officer sped to the scene of a domestic dispute in a department Crown Victoria at 90 mph, he lost control and collided with Mervil's vehicle. She died at the scene. The officer involved was not charged, but "a Florida Highway Patrol traffic homicide investigator found that Schmidt broke a law governing officers' use of emergency vehicles," according to the Sun-Sentinal. http://articles.sun-sentinel.com/2001-02-08/news/0102080211_1_steering-ford-crown-victorias-mechanical-problems</v>
      </c>
      <c r="V2488" s="109"/>
      <c r="W2488" s="109">
        <v>3522.1</v>
      </c>
      <c r="X2488" s="109"/>
      <c r="Y2488" s="109"/>
      <c r="Z2488" s="109"/>
      <c r="AA2488" s="109"/>
      <c r="AB2488" s="109"/>
      <c r="AC2488" s="113"/>
      <c r="AD2488" s="29"/>
      <c r="AE2488" s="29"/>
      <c r="AF2488" s="29"/>
      <c r="AG2488" s="65"/>
    </row>
    <row r="2489" spans="1:33" ht="12">
      <c r="A2489" s="30">
        <v>41991</v>
      </c>
      <c r="B2489" s="109" t="s">
        <v>16064</v>
      </c>
      <c r="C2489" s="121">
        <v>35</v>
      </c>
      <c r="D2489" s="109" t="s">
        <v>91</v>
      </c>
      <c r="E2489" s="109" t="s">
        <v>82</v>
      </c>
      <c r="F2489" s="109"/>
      <c r="G2489" s="42">
        <v>38682</v>
      </c>
      <c r="H2489" s="109" t="s">
        <v>16065</v>
      </c>
      <c r="I2489" s="109" t="s">
        <v>16066</v>
      </c>
      <c r="J2489" s="109" t="s">
        <v>28</v>
      </c>
      <c r="K2489" s="98" t="s">
        <v>16067</v>
      </c>
      <c r="L2489" s="109" t="s">
        <v>10087</v>
      </c>
      <c r="M2489" s="109" t="s">
        <v>11165</v>
      </c>
      <c r="N2489" s="109" t="s">
        <v>262</v>
      </c>
      <c r="O2489" s="109" t="s">
        <v>16068</v>
      </c>
      <c r="P2489" s="109" t="s">
        <v>760</v>
      </c>
      <c r="Q2489" s="109" t="s">
        <v>16069</v>
      </c>
      <c r="R2489" s="109" t="s">
        <v>16070</v>
      </c>
      <c r="S2489" s="122" t="s">
        <v>16063</v>
      </c>
      <c r="T2489" s="31"/>
      <c r="U2489" s="109" t="str">
        <f t="shared" si="39"/>
        <v>38682: Shippy was wielding a metal bar inside a store and destroying merchandise. In the process of taking her into custody, a sheriff's deputy tasered her, and she died an hour later. The medical examiner ruled her death was due primarily to the amount of cocaine in her system. http://www.naplesnews.com/news/local-news/autopsies_cocaine_killed_two_not_tasers</v>
      </c>
      <c r="V2489" s="109"/>
      <c r="W2489" s="109">
        <v>3523.1</v>
      </c>
      <c r="X2489" s="109"/>
      <c r="Y2489" s="109"/>
      <c r="Z2489" s="109"/>
      <c r="AA2489" s="109"/>
      <c r="AB2489" s="109"/>
      <c r="AC2489" s="113"/>
      <c r="AD2489" s="29"/>
      <c r="AE2489" s="29"/>
      <c r="AF2489" s="29"/>
      <c r="AG2489" s="65"/>
    </row>
    <row r="2490" spans="1:33" ht="12">
      <c r="A2490" s="30">
        <v>41991</v>
      </c>
      <c r="B2490" s="109" t="s">
        <v>16071</v>
      </c>
      <c r="C2490" s="121">
        <v>56</v>
      </c>
      <c r="D2490" s="109" t="s">
        <v>91</v>
      </c>
      <c r="E2490" s="109" t="s">
        <v>82</v>
      </c>
      <c r="F2490" s="109"/>
      <c r="G2490" s="42">
        <v>38803</v>
      </c>
      <c r="H2490" s="109" t="s">
        <v>16072</v>
      </c>
      <c r="I2490" s="109" t="s">
        <v>1067</v>
      </c>
      <c r="J2490" s="109" t="s">
        <v>28</v>
      </c>
      <c r="K2490" s="98" t="s">
        <v>9122</v>
      </c>
      <c r="L2490" s="109" t="s">
        <v>338</v>
      </c>
      <c r="M2490" s="109" t="s">
        <v>339</v>
      </c>
      <c r="N2490" s="109" t="s">
        <v>32</v>
      </c>
      <c r="O2490" s="109" t="s">
        <v>16073</v>
      </c>
      <c r="P2490" s="109" t="s">
        <v>760</v>
      </c>
      <c r="Q2490" s="109" t="s">
        <v>16074</v>
      </c>
      <c r="R2490" s="109" t="s">
        <v>100</v>
      </c>
      <c r="S2490" s="122" t="s">
        <v>5119</v>
      </c>
      <c r="T2490" s="31"/>
      <c r="U2490" s="109" t="str">
        <f t="shared" si="39"/>
        <v>38803: Forrest's husband had summoned officers to their condominium to take her into custody for a psychiatric evaluation; she'd shown signs of paranoid schizophrenia and was reportedly suicidal. On the arrival of police Forrest hid herself in a bathroom with a knife. She resisted or withstood a stun gun, and then one of the deputies shot her in the chest. http://articles.sun-sentinel.com/2007-05-09/news/0705090098_1_deputies-ill-woman-lawsuit</v>
      </c>
      <c r="V2490" s="109"/>
      <c r="W2490" s="109">
        <v>3524.1</v>
      </c>
      <c r="X2490" s="109"/>
      <c r="Y2490" s="109"/>
      <c r="Z2490" s="109"/>
      <c r="AA2490" s="109"/>
      <c r="AB2490" s="109"/>
      <c r="AC2490" s="113"/>
      <c r="AD2490" s="29"/>
      <c r="AE2490" s="29"/>
      <c r="AF2490" s="29"/>
      <c r="AG2490" s="65"/>
    </row>
    <row r="2491" spans="1:33" ht="12">
      <c r="A2491" s="30">
        <v>41991</v>
      </c>
      <c r="B2491" s="109" t="s">
        <v>16075</v>
      </c>
      <c r="C2491" s="121">
        <v>56</v>
      </c>
      <c r="D2491" s="109" t="s">
        <v>91</v>
      </c>
      <c r="E2491" s="109" t="s">
        <v>24</v>
      </c>
      <c r="F2491" s="109" t="s">
        <v>16076</v>
      </c>
      <c r="G2491" s="42">
        <v>38831</v>
      </c>
      <c r="H2491" s="109" t="s">
        <v>16077</v>
      </c>
      <c r="I2491" s="109" t="s">
        <v>16078</v>
      </c>
      <c r="J2491" s="109" t="s">
        <v>28</v>
      </c>
      <c r="K2491" s="98" t="s">
        <v>16079</v>
      </c>
      <c r="L2491" s="109" t="s">
        <v>9856</v>
      </c>
      <c r="M2491" s="109" t="s">
        <v>16080</v>
      </c>
      <c r="N2491" s="109" t="s">
        <v>262</v>
      </c>
      <c r="O2491" s="109" t="s">
        <v>16081</v>
      </c>
      <c r="P2491" s="109" t="s">
        <v>760</v>
      </c>
      <c r="Q2491" s="109" t="s">
        <v>16082</v>
      </c>
      <c r="R2491" s="109" t="s">
        <v>100</v>
      </c>
      <c r="S2491" s="122" t="s">
        <v>5119</v>
      </c>
      <c r="T2491" s="31"/>
      <c r="U2491" s="109" t="str">
        <f t="shared" si="39"/>
        <v>38831: Police had been called out to Delafield's home 28 times previously. They were well aware of her multiple physical and mental health issues: obese, wheelchair-bound, on oxygen, on medication for paranoid schizophrenia, with an enlarged heart, and both frail and combative. Despite consulting with her family in a sympathetic way, police discharged their Tasers on her 10 times for a combined total of 121 seconds. This killed her. http://jacksonville.com/tu-online/stories/021307/met_7960731.shtml</v>
      </c>
      <c r="V2491" s="109"/>
      <c r="W2491" s="109">
        <v>3525.1</v>
      </c>
      <c r="X2491" s="109"/>
      <c r="Y2491" s="109"/>
      <c r="Z2491" s="109"/>
      <c r="AA2491" s="109"/>
      <c r="AB2491" s="109"/>
      <c r="AC2491" s="113"/>
      <c r="AD2491" s="29"/>
      <c r="AE2491" s="29"/>
      <c r="AF2491" s="29"/>
      <c r="AG2491" s="65"/>
    </row>
    <row r="2492" spans="1:33" ht="12">
      <c r="A2492" s="30">
        <v>41991</v>
      </c>
      <c r="B2492" s="109" t="s">
        <v>16083</v>
      </c>
      <c r="C2492" s="121">
        <v>39</v>
      </c>
      <c r="D2492" s="109" t="s">
        <v>91</v>
      </c>
      <c r="E2492" s="109" t="s">
        <v>82</v>
      </c>
      <c r="F2492" s="109"/>
      <c r="G2492" s="42">
        <v>38887</v>
      </c>
      <c r="H2492" s="109" t="s">
        <v>16084</v>
      </c>
      <c r="I2492" s="109" t="s">
        <v>12047</v>
      </c>
      <c r="J2492" s="109" t="s">
        <v>28</v>
      </c>
      <c r="K2492" s="98" t="s">
        <v>16085</v>
      </c>
      <c r="L2492" s="109" t="s">
        <v>4778</v>
      </c>
      <c r="M2492" s="109" t="s">
        <v>14087</v>
      </c>
      <c r="N2492" s="109" t="s">
        <v>314</v>
      </c>
      <c r="O2492" s="109" t="s">
        <v>16086</v>
      </c>
      <c r="P2492" s="109" t="s">
        <v>157</v>
      </c>
      <c r="Q2492" s="109" t="s">
        <v>16087</v>
      </c>
      <c r="R2492" s="109" t="s">
        <v>80</v>
      </c>
      <c r="S2492" s="122" t="s">
        <v>5119</v>
      </c>
      <c r="T2492" s="31"/>
      <c r="U2492" s="109" t="str">
        <f t="shared" si="39"/>
        <v>38887: A local officer was going 91 MPH at 5:21 a.m. when his vehicle slammed into McKay as she stepped down from the curb into the street at a bus stop. That stretch of road was signed at 40 MPH. The officer was subsequently fired for a pattern of excessive speeding both on and off duty -- 90 MPH over 90 separate times, and up to 118 MPH on the interstate on occasion. Tried for vehicular manslaughter, he was found guilty of the misdemeanor of reckless driving. http://articles.sun-sentinel.com/2010-06-30/news/fl-griss-cop-vehicular-homicide-06-2920100630-12_1_alexander-griss-vehicular-homicide-lesser-charge</v>
      </c>
      <c r="V2492" s="109"/>
      <c r="W2492" s="109">
        <v>3526.1</v>
      </c>
      <c r="X2492" s="109"/>
      <c r="Y2492" s="109"/>
      <c r="Z2492" s="109"/>
      <c r="AA2492" s="109"/>
      <c r="AB2492" s="109"/>
      <c r="AC2492" s="113"/>
      <c r="AD2492" s="29"/>
      <c r="AE2492" s="29"/>
      <c r="AF2492" s="29"/>
      <c r="AG2492" s="65"/>
    </row>
    <row r="2493" spans="1:33" ht="12">
      <c r="A2493" s="30">
        <v>41991</v>
      </c>
      <c r="B2493" s="109" t="s">
        <v>16088</v>
      </c>
      <c r="C2493" s="121">
        <v>14</v>
      </c>
      <c r="D2493" s="109" t="s">
        <v>91</v>
      </c>
      <c r="E2493" s="109" t="s">
        <v>40</v>
      </c>
      <c r="F2493" s="109" t="s">
        <v>16089</v>
      </c>
      <c r="G2493" s="42">
        <v>40201</v>
      </c>
      <c r="H2493" s="109" t="s">
        <v>16090</v>
      </c>
      <c r="I2493" s="109" t="s">
        <v>16091</v>
      </c>
      <c r="J2493" s="109" t="s">
        <v>28</v>
      </c>
      <c r="K2493" s="98" t="s">
        <v>16092</v>
      </c>
      <c r="L2493" s="109" t="s">
        <v>4778</v>
      </c>
      <c r="M2493" s="109" t="s">
        <v>7627</v>
      </c>
      <c r="N2493" s="109" t="s">
        <v>314</v>
      </c>
      <c r="O2493" s="109" t="s">
        <v>16093</v>
      </c>
      <c r="P2493" s="109" t="s">
        <v>157</v>
      </c>
      <c r="Q2493" s="109" t="s">
        <v>16094</v>
      </c>
      <c r="R2493" s="109" t="s">
        <v>80</v>
      </c>
      <c r="S2493" s="122" t="s">
        <v>5119</v>
      </c>
      <c r="T2493" s="31"/>
      <c r="U2493" s="109" t="str">
        <f t="shared" si="39"/>
        <v>40201: High school freshman Catlin was a passenger in a Honda Civic when it collided with a county cruiser speeding at 89 MPH in a 40 MPH zone. The officer involved was fired and -- much later -- indicted for vehicular manslaughter. http://articles.sun-sentinel.com/2010-01-26/news/1001250328_1_deputy-crash-northeast-56th-street</v>
      </c>
      <c r="V2493" s="109"/>
      <c r="W2493" s="109">
        <v>3527.1</v>
      </c>
      <c r="X2493" s="109"/>
      <c r="Y2493" s="109"/>
      <c r="Z2493" s="109"/>
      <c r="AA2493" s="109"/>
      <c r="AB2493" s="109"/>
      <c r="AC2493" s="113"/>
      <c r="AD2493" s="29"/>
      <c r="AE2493" s="29"/>
      <c r="AF2493" s="29"/>
      <c r="AG2493" s="65"/>
    </row>
    <row r="2494" spans="1:33" ht="12">
      <c r="A2494" s="30">
        <v>41991</v>
      </c>
      <c r="B2494" s="109" t="s">
        <v>16095</v>
      </c>
      <c r="C2494" s="121">
        <v>24</v>
      </c>
      <c r="D2494" s="109" t="s">
        <v>91</v>
      </c>
      <c r="E2494" s="109" t="s">
        <v>40</v>
      </c>
      <c r="F2494" s="109" t="s">
        <v>16096</v>
      </c>
      <c r="G2494" s="42">
        <v>40423</v>
      </c>
      <c r="H2494" s="109" t="s">
        <v>16097</v>
      </c>
      <c r="I2494" s="109" t="s">
        <v>5570</v>
      </c>
      <c r="J2494" s="109" t="s">
        <v>28</v>
      </c>
      <c r="K2494" s="98" t="s">
        <v>16098</v>
      </c>
      <c r="L2494" s="109" t="s">
        <v>5572</v>
      </c>
      <c r="M2494" s="109" t="s">
        <v>16099</v>
      </c>
      <c r="N2494" s="109" t="s">
        <v>32</v>
      </c>
      <c r="O2494" s="109" t="s">
        <v>16100</v>
      </c>
      <c r="P2494" s="109" t="s">
        <v>323</v>
      </c>
      <c r="Q2494" s="109" t="s">
        <v>16101</v>
      </c>
      <c r="R2494" s="109" t="s">
        <v>80</v>
      </c>
      <c r="S2494" s="122" t="s">
        <v>5119</v>
      </c>
      <c r="T2494" s="31"/>
      <c r="U2494" s="109" t="str">
        <f t="shared" si="39"/>
        <v>40423: In a high-profile incident O'Connell was fatally shot while at home with her boyfriend, a county officer, who was reportedly drunk. Her death was initially ruled suicide. After much press and allegations of police cover-ups, a new state murder investigation was launched in October 2014. http://www.nytimes.com/projects/2013/two-gunshots/</v>
      </c>
      <c r="V2494" s="109"/>
      <c r="W2494" s="109">
        <v>3528.1</v>
      </c>
      <c r="X2494" s="109"/>
      <c r="Y2494" s="109"/>
      <c r="Z2494" s="109"/>
      <c r="AA2494" s="109"/>
      <c r="AB2494" s="109"/>
      <c r="AC2494" s="113"/>
      <c r="AD2494" s="29"/>
      <c r="AE2494" s="29"/>
      <c r="AF2494" s="29"/>
      <c r="AG2494" s="65"/>
    </row>
    <row r="2495" spans="1:33" ht="12">
      <c r="A2495" s="30">
        <v>41991</v>
      </c>
      <c r="B2495" s="109" t="s">
        <v>16102</v>
      </c>
      <c r="C2495" s="121">
        <v>49</v>
      </c>
      <c r="D2495" s="109" t="s">
        <v>91</v>
      </c>
      <c r="E2495" s="109" t="s">
        <v>40</v>
      </c>
      <c r="F2495" s="109" t="s">
        <v>16103</v>
      </c>
      <c r="G2495" s="42">
        <v>40978</v>
      </c>
      <c r="H2495" s="109" t="s">
        <v>16104</v>
      </c>
      <c r="I2495" s="109" t="s">
        <v>16105</v>
      </c>
      <c r="J2495" s="109" t="s">
        <v>28</v>
      </c>
      <c r="K2495" s="98" t="s">
        <v>16106</v>
      </c>
      <c r="L2495" s="109" t="s">
        <v>9856</v>
      </c>
      <c r="M2495" s="109" t="s">
        <v>16012</v>
      </c>
      <c r="N2495" s="109" t="s">
        <v>32</v>
      </c>
      <c r="O2495" s="109" t="s">
        <v>16107</v>
      </c>
      <c r="P2495" s="109" t="s">
        <v>760</v>
      </c>
      <c r="Q2495" s="109" t="s">
        <v>16108</v>
      </c>
      <c r="R2495" s="109" t="s">
        <v>100</v>
      </c>
      <c r="S2495" s="122" t="s">
        <v>16007</v>
      </c>
      <c r="T2495" s="31"/>
      <c r="U2495" s="109" t="str">
        <f t="shared" si="39"/>
        <v>40978: In an incident that was, according to her son, deeply out of character, Beardsley appeared in a police substation parking lot at 6 a.m. and provoked a confrontation with officers by showing an apparent firearm and shouting at them. She was fatally shot. http://jacksonville.com/news/crime/2012-03-14/story/son-perplexed-suicide-cop-explanation-clay-county-deputy-shooting-his</v>
      </c>
      <c r="V2495" s="109"/>
      <c r="W2495" s="109">
        <v>3529.1</v>
      </c>
      <c r="X2495" s="109"/>
      <c r="Y2495" s="109"/>
      <c r="Z2495" s="109"/>
      <c r="AA2495" s="109"/>
      <c r="AB2495" s="109"/>
      <c r="AC2495" s="113"/>
      <c r="AD2495" s="29"/>
      <c r="AE2495" s="29"/>
      <c r="AF2495" s="29"/>
      <c r="AG2495" s="65"/>
    </row>
    <row r="2496" spans="1:33" ht="12">
      <c r="A2496" s="30">
        <v>41991</v>
      </c>
      <c r="B2496" s="109" t="s">
        <v>16109</v>
      </c>
      <c r="C2496" s="121">
        <v>46</v>
      </c>
      <c r="D2496" s="109" t="s">
        <v>91</v>
      </c>
      <c r="E2496" s="109" t="s">
        <v>82</v>
      </c>
      <c r="F2496" s="109"/>
      <c r="G2496" s="42">
        <v>41013</v>
      </c>
      <c r="H2496" s="109" t="s">
        <v>16110</v>
      </c>
      <c r="I2496" s="109" t="s">
        <v>5570</v>
      </c>
      <c r="J2496" s="109" t="s">
        <v>28</v>
      </c>
      <c r="K2496" s="98" t="s">
        <v>16111</v>
      </c>
      <c r="L2496" s="109" t="s">
        <v>5572</v>
      </c>
      <c r="M2496" s="109" t="s">
        <v>16099</v>
      </c>
      <c r="N2496" s="109" t="s">
        <v>32</v>
      </c>
      <c r="O2496" s="109" t="s">
        <v>16112</v>
      </c>
      <c r="P2496" s="109" t="s">
        <v>58</v>
      </c>
      <c r="Q2496" s="109" t="s">
        <v>16113</v>
      </c>
      <c r="R2496" s="109" t="s">
        <v>80</v>
      </c>
      <c r="S2496" s="122" t="s">
        <v>16007</v>
      </c>
      <c r="T2496" s="31"/>
      <c r="U2496" s="109" t="str">
        <f t="shared" si="39"/>
        <v>41013: By reports Sheldon was a well-liked hospice nurse who cared for stray animals. Following an armed domestic dispute at her rural residence, four county officers faced Sheldon holding a shotgun at them, refusing to lower it. She was fatally shot. http://jacksonville.com/news/crime/2012-04-15/story/woman-killed-st-johns-deputies-identified-46-year-old-hospice-nurse</v>
      </c>
      <c r="V2496" s="109"/>
      <c r="W2496" s="109">
        <v>3530.1</v>
      </c>
      <c r="X2496" s="109"/>
      <c r="Y2496" s="109"/>
      <c r="Z2496" s="109"/>
      <c r="AA2496" s="109"/>
      <c r="AB2496" s="109"/>
      <c r="AC2496" s="113"/>
      <c r="AD2496" s="29"/>
      <c r="AE2496" s="29"/>
      <c r="AF2496" s="29"/>
      <c r="AG2496" s="65"/>
    </row>
    <row r="2497" spans="1:33" ht="12">
      <c r="A2497" s="30">
        <v>41991</v>
      </c>
      <c r="B2497" s="109" t="s">
        <v>16114</v>
      </c>
      <c r="C2497" s="121">
        <v>22</v>
      </c>
      <c r="D2497" s="109" t="s">
        <v>91</v>
      </c>
      <c r="E2497" s="109" t="s">
        <v>82</v>
      </c>
      <c r="F2497" s="109"/>
      <c r="G2497" s="42">
        <v>41130</v>
      </c>
      <c r="H2497" s="109" t="s">
        <v>16115</v>
      </c>
      <c r="I2497" s="109" t="s">
        <v>15944</v>
      </c>
      <c r="J2497" s="109" t="s">
        <v>28</v>
      </c>
      <c r="K2497" s="98" t="s">
        <v>16116</v>
      </c>
      <c r="L2497" s="109" t="s">
        <v>30</v>
      </c>
      <c r="M2497" s="109" t="s">
        <v>5222</v>
      </c>
      <c r="N2497" s="109" t="s">
        <v>32</v>
      </c>
      <c r="O2497" s="109" t="s">
        <v>16117</v>
      </c>
      <c r="P2497" s="109" t="s">
        <v>760</v>
      </c>
      <c r="Q2497" s="109" t="s">
        <v>16118</v>
      </c>
      <c r="R2497" s="109" t="s">
        <v>80</v>
      </c>
      <c r="S2497" s="122" t="s">
        <v>5119</v>
      </c>
      <c r="T2497" s="31"/>
      <c r="U2497" s="109" t="str">
        <f t="shared" si="39"/>
        <v>41130: Jaramillo was one of a group of five amateur kidnappers, ranging in age from 26 to 17, who took two 17- and 19--year-old boys hostage in a trailer park for a $250K ransom. The family went to the police, the police staged a raid, Jaramillo appeared with a gun in her hand, and she was fatally shot. The two boys reported that they'd been beaten and tortured. http://www.huffingtonpost.com/2012/08/09/homestead-trailer-park-kidnapping-teens-woman-killed_n_1761451.html</v>
      </c>
      <c r="V2497" s="109"/>
      <c r="W2497" s="109">
        <v>3531.1</v>
      </c>
      <c r="X2497" s="109"/>
      <c r="Y2497" s="109"/>
      <c r="Z2497" s="109"/>
      <c r="AA2497" s="109"/>
      <c r="AB2497" s="109"/>
      <c r="AC2497" s="113"/>
      <c r="AD2497" s="29"/>
      <c r="AE2497" s="29"/>
      <c r="AF2497" s="29"/>
      <c r="AG2497" s="65"/>
    </row>
    <row r="2498" spans="1:33" ht="12">
      <c r="A2498" s="30">
        <v>41991</v>
      </c>
      <c r="B2498" s="109" t="s">
        <v>16119</v>
      </c>
      <c r="C2498" s="121">
        <v>34</v>
      </c>
      <c r="D2498" s="109" t="s">
        <v>23</v>
      </c>
      <c r="E2498" s="109" t="s">
        <v>40</v>
      </c>
      <c r="F2498" s="109" t="s">
        <v>16120</v>
      </c>
      <c r="G2498" s="42">
        <v>41518</v>
      </c>
      <c r="H2498" s="109" t="s">
        <v>16121</v>
      </c>
      <c r="I2498" s="109" t="s">
        <v>6379</v>
      </c>
      <c r="J2498" s="109" t="s">
        <v>2539</v>
      </c>
      <c r="K2498" s="98" t="s">
        <v>16122</v>
      </c>
      <c r="L2498" s="109" t="s">
        <v>6379</v>
      </c>
      <c r="M2498" s="109" t="s">
        <v>6381</v>
      </c>
      <c r="N2498" s="109" t="s">
        <v>32</v>
      </c>
      <c r="O2498" s="109" t="s">
        <v>16123</v>
      </c>
      <c r="P2498" s="109" t="s">
        <v>58</v>
      </c>
      <c r="Q2498" s="109" t="s">
        <v>16124</v>
      </c>
      <c r="R2498" s="109" t="s">
        <v>100</v>
      </c>
      <c r="S2498" s="122" t="s">
        <v>16125</v>
      </c>
      <c r="T2498" s="31"/>
      <c r="U2498" s="109" t="str">
        <f t="shared" si="39"/>
        <v>41518: 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 http://www.live5news.com/story/23317632/cops-upstate-carjacker</v>
      </c>
      <c r="V2498" s="109"/>
      <c r="W2498" s="109">
        <v>3532.1</v>
      </c>
      <c r="X2498" s="109"/>
      <c r="Y2498" s="109"/>
      <c r="Z2498" s="109"/>
      <c r="AA2498" s="109"/>
      <c r="AB2498" s="109"/>
      <c r="AC2498" s="113"/>
      <c r="AD2498" s="29"/>
      <c r="AE2498" s="29"/>
      <c r="AF2498" s="29"/>
      <c r="AG2498" s="65"/>
    </row>
    <row r="2499" spans="1:33" ht="12">
      <c r="A2499" s="30">
        <v>41991</v>
      </c>
      <c r="B2499" s="109" t="s">
        <v>16126</v>
      </c>
      <c r="C2499" s="121">
        <v>27</v>
      </c>
      <c r="D2499" s="109" t="s">
        <v>23</v>
      </c>
      <c r="E2499" s="109" t="s">
        <v>173</v>
      </c>
      <c r="F2499" s="109" t="s">
        <v>16127</v>
      </c>
      <c r="G2499" s="42">
        <v>41518</v>
      </c>
      <c r="H2499" s="109" t="s">
        <v>16128</v>
      </c>
      <c r="I2499" s="109" t="s">
        <v>6169</v>
      </c>
      <c r="J2499" s="109" t="s">
        <v>233</v>
      </c>
      <c r="K2499" s="98" t="s">
        <v>6170</v>
      </c>
      <c r="L2499" s="109" t="s">
        <v>6169</v>
      </c>
      <c r="M2499" s="109" t="s">
        <v>6171</v>
      </c>
      <c r="N2499" s="109" t="s">
        <v>32</v>
      </c>
      <c r="O2499" s="109" t="s">
        <v>16129</v>
      </c>
      <c r="P2499" s="109" t="s">
        <v>58</v>
      </c>
      <c r="Q2499" s="109" t="s">
        <v>16130</v>
      </c>
      <c r="R2499" s="109" t="s">
        <v>36</v>
      </c>
      <c r="S2499" s="122" t="s">
        <v>16125</v>
      </c>
      <c r="T2499" s="31"/>
      <c r="U2499" s="109" t="str">
        <f t="shared" si="39"/>
        <v>41518: 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 http://www.elkhartcountyprosecutor.com/news/press-releases/prosecuting-attorney-police-action-shooting-jaime-benavidez-was-reasonable-use</v>
      </c>
      <c r="V2499" s="109"/>
      <c r="W2499" s="109">
        <v>3533.1</v>
      </c>
      <c r="X2499" s="109"/>
      <c r="Y2499" s="109"/>
      <c r="Z2499" s="109"/>
      <c r="AA2499" s="109"/>
      <c r="AB2499" s="109"/>
      <c r="AC2499" s="113"/>
      <c r="AD2499" s="29"/>
      <c r="AE2499" s="29"/>
      <c r="AF2499" s="29"/>
      <c r="AG2499" s="65"/>
    </row>
    <row r="2500" spans="1:33" ht="12">
      <c r="A2500" s="30">
        <v>41991</v>
      </c>
      <c r="B2500" s="109" t="s">
        <v>16131</v>
      </c>
      <c r="C2500" s="121">
        <v>25</v>
      </c>
      <c r="D2500" s="109" t="s">
        <v>23</v>
      </c>
      <c r="E2500" s="109" t="s">
        <v>6002</v>
      </c>
      <c r="F2500" s="109" t="s">
        <v>16132</v>
      </c>
      <c r="G2500" s="42">
        <v>41518</v>
      </c>
      <c r="H2500" s="109" t="s">
        <v>16133</v>
      </c>
      <c r="I2500" s="109" t="s">
        <v>5193</v>
      </c>
      <c r="J2500" s="109" t="s">
        <v>482</v>
      </c>
      <c r="K2500" s="98" t="s">
        <v>16134</v>
      </c>
      <c r="L2500" s="109" t="s">
        <v>5193</v>
      </c>
      <c r="M2500" s="109" t="s">
        <v>7314</v>
      </c>
      <c r="N2500" s="109" t="s">
        <v>32</v>
      </c>
      <c r="O2500" s="109" t="s">
        <v>16135</v>
      </c>
      <c r="P2500" s="109" t="s">
        <v>323</v>
      </c>
      <c r="Q2500" s="109" t="s">
        <v>16136</v>
      </c>
      <c r="R2500" s="109" t="s">
        <v>80</v>
      </c>
      <c r="S2500" s="122" t="s">
        <v>16137</v>
      </c>
      <c r="T2500" s="31"/>
      <c r="U2500" s="109" t="str">
        <f t="shared" si="39"/>
        <v>41518: Captain George Brown was off duty, due to circumstances unknown, he was on the second floor of the Best Budget Inn and saw two men. There is no report of the specifics, but after feeling threatened the officer shot one of the unarmed men. He then stormed into the hotel room and arrested his friend. This officer was later fired after the investigation. http://www.newson6.com/story/23311792/off-duty-trooper-shoots-kills-man-at-tulsa-hotel</v>
      </c>
      <c r="V2500" s="109"/>
      <c r="W2500" s="109">
        <v>3534.1</v>
      </c>
      <c r="X2500" s="109"/>
      <c r="Y2500" s="109"/>
      <c r="Z2500" s="109"/>
      <c r="AA2500" s="109"/>
      <c r="AB2500" s="109"/>
      <c r="AC2500" s="113"/>
      <c r="AD2500" s="29"/>
      <c r="AE2500" s="29"/>
      <c r="AF2500" s="29"/>
      <c r="AG2500" s="65"/>
    </row>
    <row r="2501" spans="1:33" ht="12">
      <c r="A2501" s="30">
        <v>41991</v>
      </c>
      <c r="B2501" s="109" t="s">
        <v>16138</v>
      </c>
      <c r="C2501" s="121">
        <v>28</v>
      </c>
      <c r="D2501" s="109" t="s">
        <v>23</v>
      </c>
      <c r="E2501" s="109" t="s">
        <v>24</v>
      </c>
      <c r="F2501" s="109" t="s">
        <v>16139</v>
      </c>
      <c r="G2501" s="42">
        <v>41517</v>
      </c>
      <c r="H2501" s="109" t="s">
        <v>16140</v>
      </c>
      <c r="I2501" s="109" t="s">
        <v>327</v>
      </c>
      <c r="J2501" s="109" t="s">
        <v>328</v>
      </c>
      <c r="K2501" s="98" t="s">
        <v>693</v>
      </c>
      <c r="L2501" s="109" t="s">
        <v>329</v>
      </c>
      <c r="M2501" s="109" t="s">
        <v>330</v>
      </c>
      <c r="N2501" s="109" t="s">
        <v>32</v>
      </c>
      <c r="O2501" s="109" t="s">
        <v>16141</v>
      </c>
      <c r="P2501" s="109" t="s">
        <v>760</v>
      </c>
      <c r="Q2501" s="109" t="s">
        <v>16142</v>
      </c>
      <c r="R2501" s="109" t="s">
        <v>36</v>
      </c>
      <c r="S2501" s="122" t="s">
        <v>16125</v>
      </c>
      <c r="T2501" s="31"/>
      <c r="U2501" s="109" t="str">
        <f t="shared" si="39"/>
        <v>41517: 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 http://www.chicagotribune.com/news/local/breaking/chi-lincoln-park-old-town-triangle-police-shooting-20130831,0,5257184.story</v>
      </c>
      <c r="V2501" s="109"/>
      <c r="W2501" s="109">
        <v>3535.1</v>
      </c>
      <c r="X2501" s="109"/>
      <c r="Y2501" s="109"/>
      <c r="Z2501" s="109"/>
      <c r="AA2501" s="109"/>
      <c r="AB2501" s="109"/>
      <c r="AC2501" s="113"/>
      <c r="AD2501" s="29"/>
      <c r="AE2501" s="29"/>
      <c r="AF2501" s="29"/>
      <c r="AG2501" s="65"/>
    </row>
    <row r="2502" spans="1:33" ht="12">
      <c r="A2502" s="30">
        <v>41991</v>
      </c>
      <c r="B2502" s="109" t="s">
        <v>16143</v>
      </c>
      <c r="C2502" s="121">
        <v>44</v>
      </c>
      <c r="D2502" s="109" t="s">
        <v>23</v>
      </c>
      <c r="E2502" s="109" t="s">
        <v>40</v>
      </c>
      <c r="F2502" s="109" t="s">
        <v>16144</v>
      </c>
      <c r="G2502" s="42">
        <v>41606</v>
      </c>
      <c r="H2502" s="109" t="s">
        <v>16145</v>
      </c>
      <c r="I2502" s="109" t="s">
        <v>8086</v>
      </c>
      <c r="J2502" s="109" t="s">
        <v>233</v>
      </c>
      <c r="K2502" s="98" t="s">
        <v>16146</v>
      </c>
      <c r="L2502" s="109" t="s">
        <v>5656</v>
      </c>
      <c r="M2502" s="109" t="s">
        <v>16147</v>
      </c>
      <c r="N2502" s="109" t="s">
        <v>32</v>
      </c>
      <c r="O2502" s="109" t="s">
        <v>16148</v>
      </c>
      <c r="P2502" s="109" t="s">
        <v>760</v>
      </c>
      <c r="Q2502" s="109" t="s">
        <v>16149</v>
      </c>
      <c r="R2502" s="109" t="s">
        <v>80</v>
      </c>
      <c r="S2502" s="122" t="s">
        <v>769</v>
      </c>
      <c r="T2502" s="31"/>
      <c r="U2502" s="109" t="str">
        <f t="shared" si="39"/>
        <v>41606: 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 http://www.theindychannel.com/news/local-news/suspect-dies-after-shooting-involving-police-officer</v>
      </c>
      <c r="V2502" s="109"/>
      <c r="W2502" s="109">
        <v>3536.1</v>
      </c>
      <c r="X2502" s="109"/>
      <c r="Y2502" s="109"/>
      <c r="Z2502" s="109"/>
      <c r="AA2502" s="109"/>
      <c r="AB2502" s="109"/>
      <c r="AC2502" s="113"/>
      <c r="AD2502" s="29"/>
      <c r="AE2502" s="29"/>
      <c r="AF2502" s="29"/>
      <c r="AG2502" s="65"/>
    </row>
    <row r="2503" spans="1:33" ht="12">
      <c r="A2503" s="30">
        <v>41991</v>
      </c>
      <c r="B2503" s="109" t="s">
        <v>16150</v>
      </c>
      <c r="C2503" s="121">
        <v>23</v>
      </c>
      <c r="D2503" s="109" t="s">
        <v>23</v>
      </c>
      <c r="E2503" s="109" t="s">
        <v>82</v>
      </c>
      <c r="F2503" s="109"/>
      <c r="G2503" s="42">
        <v>41607</v>
      </c>
      <c r="H2503" s="109" t="s">
        <v>16151</v>
      </c>
      <c r="I2503" s="109" t="s">
        <v>1417</v>
      </c>
      <c r="J2503" s="109" t="s">
        <v>85</v>
      </c>
      <c r="K2503" s="98" t="s">
        <v>1418</v>
      </c>
      <c r="L2503" s="109" t="s">
        <v>539</v>
      </c>
      <c r="M2503" s="109" t="s">
        <v>16152</v>
      </c>
      <c r="N2503" s="109" t="s">
        <v>32</v>
      </c>
      <c r="O2503" s="109" t="s">
        <v>16153</v>
      </c>
      <c r="P2503" s="109" t="s">
        <v>760</v>
      </c>
      <c r="Q2503" s="109" t="s">
        <v>16154</v>
      </c>
      <c r="R2503" s="109" t="s">
        <v>80</v>
      </c>
      <c r="S2503" s="122" t="s">
        <v>769</v>
      </c>
      <c r="T2503" s="31"/>
      <c r="U2503" s="109" t="str">
        <f t="shared" si="39"/>
        <v>41607: 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 http://homicide.latimes.com/post/lorenzo-cesar-aguilar/</v>
      </c>
      <c r="V2503" s="109"/>
      <c r="W2503" s="109">
        <v>3537.1</v>
      </c>
      <c r="X2503" s="109"/>
      <c r="Y2503" s="109"/>
      <c r="Z2503" s="109"/>
      <c r="AA2503" s="109"/>
      <c r="AB2503" s="109"/>
      <c r="AC2503" s="113"/>
      <c r="AD2503" s="29"/>
      <c r="AE2503" s="29"/>
      <c r="AF2503" s="29"/>
      <c r="AG2503" s="65"/>
    </row>
    <row r="2504" spans="1:33" ht="12">
      <c r="A2504" s="30">
        <v>41991</v>
      </c>
      <c r="B2504" s="109" t="s">
        <v>16155</v>
      </c>
      <c r="C2504" s="121">
        <v>21</v>
      </c>
      <c r="D2504" s="109" t="s">
        <v>91</v>
      </c>
      <c r="E2504" s="109" t="s">
        <v>173</v>
      </c>
      <c r="F2504" s="109" t="s">
        <v>16156</v>
      </c>
      <c r="G2504" s="42">
        <v>41609</v>
      </c>
      <c r="H2504" s="109" t="s">
        <v>16157</v>
      </c>
      <c r="I2504" s="109" t="s">
        <v>16158</v>
      </c>
      <c r="J2504" s="109" t="s">
        <v>28</v>
      </c>
      <c r="K2504" s="98" t="s">
        <v>16159</v>
      </c>
      <c r="L2504" s="109" t="s">
        <v>16158</v>
      </c>
      <c r="M2504" s="109" t="s">
        <v>16160</v>
      </c>
      <c r="N2504" s="109" t="s">
        <v>314</v>
      </c>
      <c r="O2504" s="109" t="s">
        <v>16161</v>
      </c>
      <c r="P2504" s="109" t="s">
        <v>157</v>
      </c>
      <c r="Q2504" s="109" t="s">
        <v>16162</v>
      </c>
      <c r="R2504" s="109" t="s">
        <v>80</v>
      </c>
      <c r="S2504" s="122" t="s">
        <v>10776</v>
      </c>
      <c r="T2504" s="31"/>
      <c r="U2504" s="109" t="str">
        <f t="shared" si="39"/>
        <v>41609: Elizabeth Arellano Renteria and Hilda Medrano, both 21, were turning into a McDonald's off State Road 70 when an Okeechobee County sheriff’s deputy hit their vehicle. Florida Highway Patrol investigators found the deputy was driving close to 90 mph at the moment of impact. http://www.wpbf.com/news/deputy-found-at-fault-in-fatal-crash/28229774#ixzz3ELRecp1L</v>
      </c>
      <c r="V2504" s="109"/>
      <c r="W2504" s="109">
        <v>3538.1</v>
      </c>
      <c r="X2504" s="109"/>
      <c r="Y2504" s="109"/>
      <c r="Z2504" s="109"/>
      <c r="AA2504" s="109"/>
      <c r="AB2504" s="109"/>
      <c r="AC2504" s="113"/>
      <c r="AD2504" s="29"/>
      <c r="AE2504" s="29"/>
      <c r="AF2504" s="29"/>
      <c r="AG2504" s="65"/>
    </row>
    <row r="2505" spans="1:33" ht="12">
      <c r="A2505" s="30">
        <v>41991</v>
      </c>
      <c r="B2505" s="109" t="s">
        <v>16163</v>
      </c>
      <c r="C2505" s="121">
        <v>21</v>
      </c>
      <c r="D2505" s="109" t="s">
        <v>91</v>
      </c>
      <c r="E2505" s="109" t="s">
        <v>173</v>
      </c>
      <c r="F2505" s="109" t="s">
        <v>16156</v>
      </c>
      <c r="G2505" s="42">
        <v>41609</v>
      </c>
      <c r="H2505" s="109" t="s">
        <v>16157</v>
      </c>
      <c r="I2505" s="109" t="s">
        <v>16158</v>
      </c>
      <c r="J2505" s="109" t="s">
        <v>28</v>
      </c>
      <c r="K2505" s="98" t="s">
        <v>16159</v>
      </c>
      <c r="L2505" s="109" t="s">
        <v>16158</v>
      </c>
      <c r="M2505" s="109" t="s">
        <v>16160</v>
      </c>
      <c r="N2505" s="109" t="s">
        <v>314</v>
      </c>
      <c r="O2505" s="109" t="s">
        <v>16161</v>
      </c>
      <c r="P2505" s="109" t="s">
        <v>157</v>
      </c>
      <c r="Q2505" s="109" t="s">
        <v>16162</v>
      </c>
      <c r="R2505" s="109" t="s">
        <v>80</v>
      </c>
      <c r="S2505" s="122" t="s">
        <v>769</v>
      </c>
      <c r="T2505" s="31"/>
      <c r="U2505" s="109" t="str">
        <f t="shared" si="39"/>
        <v>41609: Elizabeth Arellano Renteria and Hilda Medrano, both 21, were turning into a McDonald's off State Road 70 when an Okeechobee County sheriff’s deputy hit their vehicle. Florida Highway Patrol investigators found the deputy was driving close to 90 mph at the moment of impact. http://www.wpbf.com/news/deputy-found-at-fault-in-fatal-crash/28229774#ixzz3ELRecp1L</v>
      </c>
      <c r="V2505" s="109"/>
      <c r="W2505" s="109">
        <v>3539.1</v>
      </c>
      <c r="X2505" s="109"/>
      <c r="Y2505" s="109"/>
      <c r="Z2505" s="109"/>
      <c r="AA2505" s="109"/>
      <c r="AB2505" s="109"/>
      <c r="AC2505" s="113"/>
      <c r="AD2505" s="29"/>
      <c r="AE2505" s="29"/>
      <c r="AF2505" s="29"/>
      <c r="AG2505" s="65"/>
    </row>
    <row r="2506" spans="1:33" ht="12">
      <c r="A2506" s="30">
        <v>41992</v>
      </c>
      <c r="B2506" s="109" t="s">
        <v>16164</v>
      </c>
      <c r="C2506" s="121">
        <v>46</v>
      </c>
      <c r="D2506" s="109" t="s">
        <v>23</v>
      </c>
      <c r="E2506" s="109" t="s">
        <v>173</v>
      </c>
      <c r="F2506" s="109" t="s">
        <v>16165</v>
      </c>
      <c r="G2506" s="42">
        <v>41518</v>
      </c>
      <c r="H2506" s="109" t="s">
        <v>16166</v>
      </c>
      <c r="I2506" s="109" t="s">
        <v>1857</v>
      </c>
      <c r="J2506" s="109" t="s">
        <v>85</v>
      </c>
      <c r="K2506" s="98" t="s">
        <v>16167</v>
      </c>
      <c r="L2506" s="109" t="s">
        <v>1857</v>
      </c>
      <c r="M2506" s="109" t="s">
        <v>16168</v>
      </c>
      <c r="N2506" s="109" t="s">
        <v>32</v>
      </c>
      <c r="O2506" s="109" t="s">
        <v>16169</v>
      </c>
      <c r="P2506" s="109" t="s">
        <v>58</v>
      </c>
      <c r="Q2506" s="109" t="s">
        <v>16170</v>
      </c>
      <c r="R2506" s="109" t="s">
        <v>100</v>
      </c>
      <c r="S2506" s="122" t="s">
        <v>16125</v>
      </c>
      <c r="T2506" s="31"/>
      <c r="U2506" s="109" t="str">
        <f t="shared" si="39"/>
        <v>41518: A man was stopped because he was walking around with a 6-inch knife. When the officer ordered the weapon be put down twice, the man walked torward the officer. The officer said, "If you do not stop I will shoot." The man replied, "I know." And then the officer fired his weapon. http://www.missionandstate.org/special-features/the-people-vs-brian-tacadena/</v>
      </c>
      <c r="V2506" s="109"/>
      <c r="W2506" s="109">
        <v>3540.1</v>
      </c>
      <c r="X2506" s="109"/>
      <c r="Y2506" s="109"/>
      <c r="Z2506" s="109"/>
      <c r="AA2506" s="109"/>
      <c r="AB2506" s="109"/>
      <c r="AC2506" s="113"/>
      <c r="AD2506" s="29"/>
      <c r="AE2506" s="29"/>
      <c r="AF2506" s="29"/>
      <c r="AG2506" s="65"/>
    </row>
    <row r="2507" spans="1:33" ht="12">
      <c r="A2507" s="30">
        <v>41992</v>
      </c>
      <c r="B2507" s="109" t="s">
        <v>16171</v>
      </c>
      <c r="C2507" s="121">
        <v>23</v>
      </c>
      <c r="D2507" s="109" t="s">
        <v>23</v>
      </c>
      <c r="E2507" s="109" t="s">
        <v>40</v>
      </c>
      <c r="F2507" s="109" t="s">
        <v>16172</v>
      </c>
      <c r="G2507" s="42">
        <v>41519</v>
      </c>
      <c r="H2507" s="109" t="s">
        <v>16173</v>
      </c>
      <c r="I2507" s="109" t="s">
        <v>4685</v>
      </c>
      <c r="J2507" s="109" t="s">
        <v>28</v>
      </c>
      <c r="K2507" s="98" t="s">
        <v>4686</v>
      </c>
      <c r="L2507" s="109" t="s">
        <v>4687</v>
      </c>
      <c r="M2507" s="109" t="s">
        <v>4688</v>
      </c>
      <c r="N2507" s="109" t="s">
        <v>32</v>
      </c>
      <c r="O2507" s="109" t="s">
        <v>16174</v>
      </c>
      <c r="P2507" s="109" t="s">
        <v>58</v>
      </c>
      <c r="Q2507" s="109" t="s">
        <v>16175</v>
      </c>
      <c r="R2507" s="109" t="s">
        <v>36</v>
      </c>
      <c r="S2507" s="122" t="s">
        <v>16125</v>
      </c>
      <c r="T2507" s="31"/>
      <c r="U2507" s="109" t="str">
        <f t="shared" si="39"/>
        <v>41519: Saxton was arguing with his neighbor about their dogs barking. He had a gun in his waist band and a neighbor called the police. When the officers arrived he pointed the weapon at the officers and they shot and killed him. His 10 year old son was a witness. http://www.tampabay.com/news/publicsafety/crime/st-pete-police-shoot-kill-armed-man/2139594</v>
      </c>
      <c r="V2507" s="109"/>
      <c r="W2507" s="109">
        <v>3541.1</v>
      </c>
      <c r="X2507" s="109"/>
      <c r="Y2507" s="109"/>
      <c r="Z2507" s="109"/>
      <c r="AA2507" s="109"/>
      <c r="AB2507" s="109"/>
      <c r="AC2507" s="113"/>
      <c r="AD2507" s="29"/>
      <c r="AE2507" s="29"/>
      <c r="AF2507" s="29"/>
      <c r="AG2507" s="65"/>
    </row>
    <row r="2508" spans="1:33" ht="12">
      <c r="A2508" s="30">
        <v>41992</v>
      </c>
      <c r="B2508" s="109" t="s">
        <v>16176</v>
      </c>
      <c r="C2508" s="121">
        <v>47</v>
      </c>
      <c r="D2508" s="109" t="s">
        <v>23</v>
      </c>
      <c r="E2508" s="109" t="s">
        <v>24</v>
      </c>
      <c r="F2508" s="109" t="s">
        <v>16177</v>
      </c>
      <c r="G2508" s="42">
        <v>41600</v>
      </c>
      <c r="H2508" s="109" t="s">
        <v>16178</v>
      </c>
      <c r="I2508" s="109" t="s">
        <v>1303</v>
      </c>
      <c r="J2508" s="109" t="s">
        <v>1304</v>
      </c>
      <c r="K2508" s="98" t="s">
        <v>16179</v>
      </c>
      <c r="L2508" s="109" t="s">
        <v>1306</v>
      </c>
      <c r="M2508" s="109" t="s">
        <v>1307</v>
      </c>
      <c r="N2508" s="109" t="s">
        <v>32</v>
      </c>
      <c r="O2508" s="109" t="s">
        <v>16180</v>
      </c>
      <c r="P2508" s="109" t="s">
        <v>760</v>
      </c>
      <c r="Q2508" s="109" t="s">
        <v>16181</v>
      </c>
      <c r="R2508" s="109" t="s">
        <v>80</v>
      </c>
      <c r="S2508" s="122" t="s">
        <v>769</v>
      </c>
      <c r="T2508" s="31"/>
      <c r="U2508" s="109" t="str">
        <f t="shared" si="39"/>
        <v>41600: Thornton shot and killed two people, one of which was a 9-year old boy. Afterwards he was in a standoff between SWAT. Thornton was ultimately shot and killed. http://www.nbc4i.com/story/24042714/shooting-near-highland-park-elementary-prompts-lockdown</v>
      </c>
      <c r="V2508" s="109"/>
      <c r="W2508" s="109">
        <v>3542.1</v>
      </c>
      <c r="X2508" s="109"/>
      <c r="Y2508" s="109"/>
      <c r="Z2508" s="109"/>
      <c r="AA2508" s="109"/>
      <c r="AB2508" s="109"/>
      <c r="AC2508" s="113"/>
      <c r="AD2508" s="29"/>
      <c r="AE2508" s="29"/>
      <c r="AF2508" s="29"/>
      <c r="AG2508" s="65"/>
    </row>
    <row r="2509" spans="1:33" ht="12">
      <c r="A2509" s="30">
        <v>41992</v>
      </c>
      <c r="B2509" s="109" t="s">
        <v>16182</v>
      </c>
      <c r="C2509" s="121">
        <v>24</v>
      </c>
      <c r="D2509" s="109" t="s">
        <v>23</v>
      </c>
      <c r="E2509" s="109" t="s">
        <v>40</v>
      </c>
      <c r="F2509" s="109" t="s">
        <v>16183</v>
      </c>
      <c r="G2509" s="42">
        <v>41601</v>
      </c>
      <c r="H2509" s="109" t="s">
        <v>16184</v>
      </c>
      <c r="I2509" s="109" t="s">
        <v>4024</v>
      </c>
      <c r="J2509" s="109" t="s">
        <v>213</v>
      </c>
      <c r="K2509" s="98" t="s">
        <v>15115</v>
      </c>
      <c r="L2509" s="109" t="s">
        <v>243</v>
      </c>
      <c r="M2509" s="109" t="s">
        <v>4026</v>
      </c>
      <c r="N2509" s="109" t="s">
        <v>32</v>
      </c>
      <c r="O2509" s="109" t="s">
        <v>16185</v>
      </c>
      <c r="P2509" s="109" t="s">
        <v>760</v>
      </c>
      <c r="Q2509" s="109" t="s">
        <v>16186</v>
      </c>
      <c r="R2509" s="109" t="s">
        <v>80</v>
      </c>
      <c r="S2509" s="122" t="s">
        <v>769</v>
      </c>
      <c r="T2509" s="31"/>
      <c r="U2509" s="109" t="str">
        <f t="shared" si="39"/>
        <v>41601: Officers with the Fort Worth police Fugitive Unit and Zero Tolerance Unit were attempting to take McGee into custody on charges of evading, credit card abuse and felony parole violation burglary. He jumped into a vehicle and sped away from officers, driving through the parking lot and into a grassy area between several buildings, police said.As McGee drove toward residents and police, a Fort Worth officer fired, police said. http://www.star-telegram.com/news/local/crime/article3837531.html</v>
      </c>
      <c r="V2509" s="109"/>
      <c r="W2509" s="109">
        <v>3543.1</v>
      </c>
      <c r="X2509" s="109"/>
      <c r="Y2509" s="109"/>
      <c r="Z2509" s="109"/>
      <c r="AA2509" s="109"/>
      <c r="AB2509" s="109"/>
      <c r="AC2509" s="113"/>
      <c r="AD2509" s="29"/>
      <c r="AE2509" s="29"/>
      <c r="AF2509" s="29"/>
      <c r="AG2509" s="65"/>
    </row>
    <row r="2510" spans="1:33" ht="12">
      <c r="A2510" s="30">
        <v>41992</v>
      </c>
      <c r="B2510" s="109" t="s">
        <v>16187</v>
      </c>
      <c r="C2510" s="121">
        <v>53</v>
      </c>
      <c r="D2510" s="109" t="s">
        <v>23</v>
      </c>
      <c r="E2510" s="109" t="s">
        <v>82</v>
      </c>
      <c r="F2510" s="109"/>
      <c r="G2510" s="42">
        <v>41960</v>
      </c>
      <c r="H2510" s="109" t="s">
        <v>16188</v>
      </c>
      <c r="I2510" s="109" t="s">
        <v>11122</v>
      </c>
      <c r="J2510" s="109" t="s">
        <v>143</v>
      </c>
      <c r="K2510" s="98" t="s">
        <v>16189</v>
      </c>
      <c r="L2510" s="109" t="s">
        <v>145</v>
      </c>
      <c r="M2510" s="109" t="s">
        <v>16190</v>
      </c>
      <c r="N2510" s="109" t="s">
        <v>32</v>
      </c>
      <c r="O2510" s="109" t="s">
        <v>16191</v>
      </c>
      <c r="P2510" s="109" t="s">
        <v>760</v>
      </c>
      <c r="Q2510" s="109" t="s">
        <v>16192</v>
      </c>
      <c r="R2510" s="109" t="s">
        <v>80</v>
      </c>
      <c r="S2510" s="122" t="s">
        <v>769</v>
      </c>
      <c r="T2510" s="31"/>
      <c r="U2510" s="109" t="str">
        <f t="shared" si="39"/>
        <v>41960: 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 http://www.yorkdispatch.com/ci_24551202</v>
      </c>
      <c r="V2510" s="109"/>
      <c r="W2510" s="109">
        <v>3544.1</v>
      </c>
      <c r="X2510" s="109"/>
      <c r="Y2510" s="109"/>
      <c r="Z2510" s="109"/>
      <c r="AA2510" s="109"/>
      <c r="AB2510" s="109"/>
      <c r="AC2510" s="113"/>
      <c r="AD2510" s="29"/>
      <c r="AE2510" s="29"/>
      <c r="AF2510" s="29"/>
      <c r="AG2510" s="65"/>
    </row>
    <row r="2511" spans="1:33" ht="12">
      <c r="A2511" s="30">
        <v>41992</v>
      </c>
      <c r="B2511" s="109" t="s">
        <v>16193</v>
      </c>
      <c r="C2511" s="121">
        <v>35</v>
      </c>
      <c r="D2511" s="109" t="s">
        <v>23</v>
      </c>
      <c r="E2511" s="109" t="s">
        <v>24</v>
      </c>
      <c r="F2511" s="109" t="s">
        <v>16194</v>
      </c>
      <c r="G2511" s="42">
        <v>41967</v>
      </c>
      <c r="H2511" s="109" t="s">
        <v>16195</v>
      </c>
      <c r="I2511" s="109" t="s">
        <v>3984</v>
      </c>
      <c r="J2511" s="109" t="s">
        <v>85</v>
      </c>
      <c r="K2511" s="98" t="s">
        <v>16196</v>
      </c>
      <c r="L2511" s="109" t="s">
        <v>784</v>
      </c>
      <c r="M2511" s="109" t="s">
        <v>5755</v>
      </c>
      <c r="N2511" s="109" t="s">
        <v>32</v>
      </c>
      <c r="O2511" s="109" t="s">
        <v>16197</v>
      </c>
      <c r="P2511" s="109" t="s">
        <v>760</v>
      </c>
      <c r="Q2511" s="109" t="s">
        <v>16198</v>
      </c>
      <c r="R2511" s="109" t="s">
        <v>80</v>
      </c>
      <c r="S2511" s="122" t="s">
        <v>769</v>
      </c>
      <c r="T2511" s="31"/>
      <c r="U2511" s="109" t="str">
        <f t="shared" si="39"/>
        <v>41967: Hall fired a shot from his rifle after arguing with his wife, prompting 911 calls. When officers arrived Hall would not come out side. Eventually, Hall raised the rifle towards deputies - the deputies shot and killed him. http://www.myvalleynews.com/story/74801/</v>
      </c>
      <c r="V2511" s="109"/>
      <c r="W2511" s="109">
        <v>3545.1</v>
      </c>
      <c r="X2511" s="109"/>
      <c r="Y2511" s="109"/>
      <c r="Z2511" s="109"/>
      <c r="AA2511" s="109"/>
      <c r="AB2511" s="109"/>
      <c r="AC2511" s="113"/>
      <c r="AD2511" s="29"/>
      <c r="AE2511" s="29"/>
      <c r="AF2511" s="29"/>
      <c r="AG2511" s="65"/>
    </row>
    <row r="2512" spans="1:33" ht="12">
      <c r="A2512" s="30">
        <v>41992</v>
      </c>
      <c r="B2512" s="109" t="s">
        <v>16199</v>
      </c>
      <c r="C2512" s="121">
        <v>53</v>
      </c>
      <c r="D2512" s="109" t="s">
        <v>23</v>
      </c>
      <c r="E2512" s="109" t="s">
        <v>82</v>
      </c>
      <c r="F2512" s="109"/>
      <c r="G2512" s="42">
        <v>41603</v>
      </c>
      <c r="H2512" s="109" t="s">
        <v>16200</v>
      </c>
      <c r="I2512" s="109" t="s">
        <v>16201</v>
      </c>
      <c r="J2512" s="109" t="s">
        <v>64</v>
      </c>
      <c r="K2512" s="98" t="s">
        <v>16202</v>
      </c>
      <c r="L2512" s="109" t="s">
        <v>958</v>
      </c>
      <c r="M2512" s="109" t="s">
        <v>2287</v>
      </c>
      <c r="N2512" s="109" t="s">
        <v>32</v>
      </c>
      <c r="O2512" s="109" t="s">
        <v>16203</v>
      </c>
      <c r="P2512" s="109" t="s">
        <v>760</v>
      </c>
      <c r="Q2512" s="109" t="s">
        <v>16204</v>
      </c>
      <c r="R2512" s="109" t="s">
        <v>80</v>
      </c>
      <c r="S2512" s="122" t="s">
        <v>769</v>
      </c>
      <c r="T2512" s="31"/>
      <c r="U2512" s="109" t="str">
        <f t="shared" si="39"/>
        <v>41603: Dorris raised a weapon at officers after Dorris had an argument with his wife. Officers shot and killed Dorris after he raised his weapon. http://www.ajc.com/news/news/local/man-shot-and-killed-by-cobb-police-officers/nb4Bm/</v>
      </c>
      <c r="V2512" s="109"/>
      <c r="W2512" s="109">
        <v>3546.1</v>
      </c>
      <c r="X2512" s="109"/>
      <c r="Y2512" s="109"/>
      <c r="Z2512" s="109"/>
      <c r="AA2512" s="109"/>
      <c r="AB2512" s="109"/>
      <c r="AC2512" s="113"/>
      <c r="AD2512" s="29"/>
      <c r="AE2512" s="29"/>
      <c r="AF2512" s="29"/>
      <c r="AG2512" s="65"/>
    </row>
    <row r="2513" spans="1:33" ht="12">
      <c r="A2513" s="30">
        <v>41992</v>
      </c>
      <c r="B2513" s="109" t="s">
        <v>16205</v>
      </c>
      <c r="C2513" s="121">
        <v>27</v>
      </c>
      <c r="D2513" s="109" t="s">
        <v>91</v>
      </c>
      <c r="E2513" s="109" t="s">
        <v>173</v>
      </c>
      <c r="F2513" s="109"/>
      <c r="G2513" s="42">
        <v>41980</v>
      </c>
      <c r="H2513" s="109" t="s">
        <v>16206</v>
      </c>
      <c r="I2513" s="109" t="s">
        <v>2598</v>
      </c>
      <c r="J2513" s="109" t="s">
        <v>85</v>
      </c>
      <c r="K2513" s="98" t="s">
        <v>2607</v>
      </c>
      <c r="L2513" s="109" t="s">
        <v>270</v>
      </c>
      <c r="M2513" s="109" t="s">
        <v>16207</v>
      </c>
      <c r="N2513" s="109" t="s">
        <v>32</v>
      </c>
      <c r="O2513" s="109" t="s">
        <v>16208</v>
      </c>
      <c r="P2513" s="109" t="s">
        <v>760</v>
      </c>
      <c r="Q2513" s="109" t="s">
        <v>16209</v>
      </c>
      <c r="R2513" s="109" t="s">
        <v>80</v>
      </c>
      <c r="S2513" s="122" t="s">
        <v>5225</v>
      </c>
      <c r="T2513" s="31"/>
      <c r="U2513" s="109" t="str">
        <f t="shared" si="39"/>
        <v>41980: Shot dead by San Leandro police after she allegedly rammed several police cars at the end of a chase. http://www.sfgate.com/crime/article/Woman-shot-dead-by-San-Leandro-police-IDd-5964308.php</v>
      </c>
      <c r="V2513" s="109"/>
      <c r="W2513" s="109">
        <v>3547.1</v>
      </c>
      <c r="X2513" s="109"/>
      <c r="Y2513" s="109"/>
      <c r="Z2513" s="109"/>
      <c r="AA2513" s="109"/>
      <c r="AB2513" s="109"/>
      <c r="AC2513" s="113"/>
      <c r="AD2513" s="29"/>
      <c r="AE2513" s="29"/>
      <c r="AF2513" s="29"/>
      <c r="AG2513" s="65"/>
    </row>
    <row r="2514" spans="1:33" ht="12">
      <c r="A2514" s="30">
        <v>41993</v>
      </c>
      <c r="B2514" s="109" t="s">
        <v>16210</v>
      </c>
      <c r="C2514" s="121">
        <v>18</v>
      </c>
      <c r="D2514" s="109" t="s">
        <v>23</v>
      </c>
      <c r="E2514" s="109" t="s">
        <v>40</v>
      </c>
      <c r="F2514" s="109" t="s">
        <v>16211</v>
      </c>
      <c r="G2514" s="42">
        <v>39125</v>
      </c>
      <c r="H2514" s="109" t="s">
        <v>16212</v>
      </c>
      <c r="I2514" s="109" t="s">
        <v>430</v>
      </c>
      <c r="J2514" s="109" t="s">
        <v>431</v>
      </c>
      <c r="K2514" s="98" t="s">
        <v>16213</v>
      </c>
      <c r="L2514" s="109" t="s">
        <v>432</v>
      </c>
      <c r="M2514" s="109" t="s">
        <v>16214</v>
      </c>
      <c r="N2514" s="109" t="s">
        <v>32</v>
      </c>
      <c r="O2514" s="109" t="s">
        <v>16215</v>
      </c>
      <c r="P2514" s="109" t="s">
        <v>58</v>
      </c>
      <c r="Q2514" s="109" t="s">
        <v>16216</v>
      </c>
      <c r="R2514" s="109" t="s">
        <v>80</v>
      </c>
      <c r="S2514" s="122" t="s">
        <v>5119</v>
      </c>
      <c r="T2514" s="31"/>
      <c r="U2514" s="109" t="str">
        <f t="shared" si="39"/>
        <v>39125: Talović was the sole perpetrator of the Trolley Square mall shooting. Without a known motive, he shot and killed five people seemingly at random, and wounded four more, before being shot by an off-duty Ogden officer and members of the Salt Lake City SWAT. https://en.wikipedia.org/wiki/Trolley_Square_shooting</v>
      </c>
      <c r="V2514" s="109"/>
      <c r="W2514" s="109">
        <v>3548.1</v>
      </c>
      <c r="X2514" s="109"/>
      <c r="Y2514" s="109"/>
      <c r="Z2514" s="109"/>
      <c r="AA2514" s="109"/>
      <c r="AB2514" s="109"/>
      <c r="AC2514" s="113"/>
      <c r="AD2514" s="29"/>
      <c r="AE2514" s="29"/>
      <c r="AF2514" s="29"/>
      <c r="AG2514" s="65"/>
    </row>
    <row r="2515" spans="1:33" ht="12">
      <c r="A2515" s="30">
        <v>41993</v>
      </c>
      <c r="B2515" s="109" t="s">
        <v>16217</v>
      </c>
      <c r="C2515" s="121">
        <v>49</v>
      </c>
      <c r="D2515" s="109" t="s">
        <v>23</v>
      </c>
      <c r="E2515" s="109" t="s">
        <v>82</v>
      </c>
      <c r="F2515" s="109"/>
      <c r="G2515" s="42">
        <v>39232</v>
      </c>
      <c r="H2515" s="109" t="s">
        <v>16218</v>
      </c>
      <c r="I2515" s="109" t="s">
        <v>16219</v>
      </c>
      <c r="J2515" s="109" t="s">
        <v>250</v>
      </c>
      <c r="K2515" s="98" t="s">
        <v>16220</v>
      </c>
      <c r="L2515" s="109" t="s">
        <v>9725</v>
      </c>
      <c r="M2515" s="109" t="s">
        <v>11750</v>
      </c>
      <c r="N2515" s="109" t="s">
        <v>314</v>
      </c>
      <c r="O2515" s="109" t="s">
        <v>16221</v>
      </c>
      <c r="P2515" s="109" t="s">
        <v>157</v>
      </c>
      <c r="Q2515" s="109" t="s">
        <v>16222</v>
      </c>
      <c r="R2515" s="109" t="s">
        <v>80</v>
      </c>
      <c r="S2515" s="122" t="s">
        <v>5119</v>
      </c>
      <c r="T2515" s="31"/>
      <c r="U2515" s="109" t="str">
        <f t="shared" si="39"/>
        <v>39232: Kevin McCarter and Sidney Clanton were the two fatalities among other injuries suffered by innocent motorists as a result of a county officer's 120-MPH vehicle chase of a motorcyclist ending in an eight-car pileup. Fifteen others were wounded. The cyclist's only crime was speeding. The officer was indicted but acquitted. http://www.washingtonpost.com/wp-dyn/content/article/2008/10/29/AR2008102902697.html</v>
      </c>
      <c r="V2515" s="109"/>
      <c r="W2515" s="109">
        <v>3549.1</v>
      </c>
      <c r="X2515" s="109"/>
      <c r="Y2515" s="109"/>
      <c r="Z2515" s="109"/>
      <c r="AA2515" s="109"/>
      <c r="AB2515" s="109"/>
      <c r="AC2515" s="113"/>
      <c r="AD2515" s="29"/>
      <c r="AE2515" s="29"/>
      <c r="AF2515" s="29"/>
      <c r="AG2515" s="65"/>
    </row>
    <row r="2516" spans="1:33" ht="12">
      <c r="A2516" s="30">
        <v>41993</v>
      </c>
      <c r="B2516" s="109" t="s">
        <v>16223</v>
      </c>
      <c r="C2516" s="121">
        <v>50</v>
      </c>
      <c r="D2516" s="109" t="s">
        <v>23</v>
      </c>
      <c r="E2516" s="109" t="s">
        <v>82</v>
      </c>
      <c r="F2516" s="109"/>
      <c r="G2516" s="42">
        <v>39232</v>
      </c>
      <c r="H2516" s="109" t="s">
        <v>16218</v>
      </c>
      <c r="I2516" s="109" t="s">
        <v>16219</v>
      </c>
      <c r="J2516" s="109" t="s">
        <v>250</v>
      </c>
      <c r="K2516" s="98" t="s">
        <v>16220</v>
      </c>
      <c r="L2516" s="109" t="s">
        <v>9725</v>
      </c>
      <c r="M2516" s="109" t="s">
        <v>11750</v>
      </c>
      <c r="N2516" s="109" t="s">
        <v>314</v>
      </c>
      <c r="O2516" s="109" t="s">
        <v>16221</v>
      </c>
      <c r="P2516" s="109" t="s">
        <v>157</v>
      </c>
      <c r="Q2516" s="109" t="s">
        <v>16222</v>
      </c>
      <c r="R2516" s="109" t="s">
        <v>80</v>
      </c>
      <c r="S2516" s="122" t="s">
        <v>5119</v>
      </c>
      <c r="T2516" s="31"/>
      <c r="U2516" s="109" t="str">
        <f t="shared" si="39"/>
        <v>39232: Kevin McCarter and Sidney Clanton were the two fatalities among other injuries suffered by innocent motorists as a result of a county officer's 120-MPH vehicle chase of a motorcyclist ending in an eight-car pileup. Fifteen others were wounded. The cyclist's only crime was speeding. The officer was indicted but acquitted. http://www.washingtonpost.com/wp-dyn/content/article/2008/10/29/AR2008102902697.html</v>
      </c>
      <c r="V2516" s="109"/>
      <c r="W2516" s="109">
        <v>3550.1</v>
      </c>
      <c r="X2516" s="109"/>
      <c r="Y2516" s="109"/>
      <c r="Z2516" s="109"/>
      <c r="AA2516" s="109"/>
      <c r="AB2516" s="109"/>
      <c r="AC2516" s="113"/>
      <c r="AD2516" s="29"/>
      <c r="AE2516" s="29"/>
      <c r="AF2516" s="29"/>
      <c r="AG2516" s="65"/>
    </row>
    <row r="2517" spans="1:33" ht="12">
      <c r="A2517" s="30">
        <v>41993</v>
      </c>
      <c r="B2517" s="109" t="s">
        <v>16224</v>
      </c>
      <c r="C2517" s="121">
        <v>24</v>
      </c>
      <c r="D2517" s="109" t="s">
        <v>23</v>
      </c>
      <c r="E2517" s="109" t="s">
        <v>82</v>
      </c>
      <c r="F2517" s="109" t="s">
        <v>16225</v>
      </c>
      <c r="G2517" s="42">
        <v>39421</v>
      </c>
      <c r="H2517" s="109" t="s">
        <v>16226</v>
      </c>
      <c r="I2517" s="109" t="s">
        <v>1223</v>
      </c>
      <c r="J2517" s="109" t="s">
        <v>195</v>
      </c>
      <c r="K2517" s="98" t="s">
        <v>16227</v>
      </c>
      <c r="L2517" s="109" t="s">
        <v>686</v>
      </c>
      <c r="M2517" s="109" t="s">
        <v>16228</v>
      </c>
      <c r="N2517" s="109" t="s">
        <v>314</v>
      </c>
      <c r="O2517" s="109" t="s">
        <v>16229</v>
      </c>
      <c r="P2517" s="109" t="s">
        <v>760</v>
      </c>
      <c r="Q2517" s="109" t="s">
        <v>16230</v>
      </c>
      <c r="R2517" s="109" t="s">
        <v>80</v>
      </c>
      <c r="S2517" s="122" t="s">
        <v>5119</v>
      </c>
      <c r="T2517" s="31"/>
      <c r="U2517" s="109" t="str">
        <f t="shared" si="39"/>
        <v>39421: Eight police vehicles representing state, county and local jurisdictions gave chase to Richard Schwartz after a Tempe bank robbery, and when Schwartz rammed the vehicle of innocent motorist Alexander Ahmad head-on at high speed, the impact caused an explosion that killed both. Ahmad's family filed suit. http://archive.azcentral.com/arizonarepublic/local/articles/2008/12/05/20081205deathclaim1205.html</v>
      </c>
      <c r="V2517" s="109"/>
      <c r="W2517" s="109">
        <v>3551.1</v>
      </c>
      <c r="X2517" s="109"/>
      <c r="Y2517" s="109"/>
      <c r="Z2517" s="109"/>
      <c r="AA2517" s="109"/>
      <c r="AB2517" s="109"/>
      <c r="AC2517" s="113"/>
      <c r="AD2517" s="29"/>
      <c r="AE2517" s="29"/>
      <c r="AF2517" s="29"/>
      <c r="AG2517" s="65"/>
    </row>
    <row r="2518" spans="1:33" ht="12">
      <c r="A2518" s="30">
        <v>41993</v>
      </c>
      <c r="B2518" s="109" t="s">
        <v>16231</v>
      </c>
      <c r="C2518" s="121">
        <v>25</v>
      </c>
      <c r="D2518" s="109" t="s">
        <v>23</v>
      </c>
      <c r="E2518" s="109" t="s">
        <v>40</v>
      </c>
      <c r="F2518" s="109" t="s">
        <v>16225</v>
      </c>
      <c r="G2518" s="42">
        <v>39421</v>
      </c>
      <c r="H2518" s="109" t="s">
        <v>16226</v>
      </c>
      <c r="I2518" s="109" t="s">
        <v>1223</v>
      </c>
      <c r="J2518" s="109" t="s">
        <v>195</v>
      </c>
      <c r="K2518" s="98" t="s">
        <v>16227</v>
      </c>
      <c r="L2518" s="109" t="s">
        <v>686</v>
      </c>
      <c r="M2518" s="109" t="s">
        <v>16228</v>
      </c>
      <c r="N2518" s="109" t="s">
        <v>314</v>
      </c>
      <c r="O2518" s="109" t="s">
        <v>16229</v>
      </c>
      <c r="P2518" s="109" t="s">
        <v>760</v>
      </c>
      <c r="Q2518" s="109" t="s">
        <v>16230</v>
      </c>
      <c r="R2518" s="109" t="s">
        <v>80</v>
      </c>
      <c r="S2518" s="122" t="s">
        <v>5119</v>
      </c>
      <c r="T2518" s="31"/>
      <c r="U2518" s="109" t="str">
        <f t="shared" si="39"/>
        <v>39421: Eight police vehicles representing state, county and local jurisdictions gave chase to Richard Schwartz after a Tempe bank robbery, and when Schwartz rammed the vehicle of innocent motorist Alexander Ahmad head-on at high speed, the impact caused an explosion that killed both. Ahmad's family filed suit. http://archive.azcentral.com/arizonarepublic/local/articles/2008/12/05/20081205deathclaim1205.html</v>
      </c>
      <c r="V2518" s="109"/>
      <c r="W2518" s="109">
        <v>3552.1</v>
      </c>
      <c r="X2518" s="109"/>
      <c r="Y2518" s="109"/>
      <c r="Z2518" s="109"/>
      <c r="AA2518" s="109"/>
      <c r="AB2518" s="109"/>
      <c r="AC2518" s="113"/>
      <c r="AD2518" s="29"/>
      <c r="AE2518" s="29"/>
      <c r="AF2518" s="29"/>
      <c r="AG2518" s="65"/>
    </row>
    <row r="2519" spans="1:33" ht="12">
      <c r="A2519" s="30">
        <v>41993</v>
      </c>
      <c r="B2519" s="109" t="s">
        <v>16232</v>
      </c>
      <c r="C2519" s="121">
        <v>26</v>
      </c>
      <c r="D2519" s="109" t="s">
        <v>23</v>
      </c>
      <c r="E2519" s="109" t="s">
        <v>82</v>
      </c>
      <c r="F2519" s="109"/>
      <c r="G2519" s="42">
        <v>41132</v>
      </c>
      <c r="H2519" s="109" t="s">
        <v>16233</v>
      </c>
      <c r="I2519" s="109" t="s">
        <v>16234</v>
      </c>
      <c r="J2519" s="109" t="s">
        <v>328</v>
      </c>
      <c r="K2519" s="98" t="s">
        <v>16235</v>
      </c>
      <c r="L2519" s="109" t="s">
        <v>329</v>
      </c>
      <c r="M2519" s="109" t="s">
        <v>330</v>
      </c>
      <c r="N2519" s="109" t="s">
        <v>32</v>
      </c>
      <c r="O2519" s="109" t="s">
        <v>16236</v>
      </c>
      <c r="P2519" s="109" t="s">
        <v>760</v>
      </c>
      <c r="Q2519" s="109" t="s">
        <v>16237</v>
      </c>
      <c r="R2519" s="109" t="s">
        <v>80</v>
      </c>
      <c r="S2519" s="122" t="s">
        <v>5119</v>
      </c>
      <c r="T2519" s="31"/>
      <c r="U2519" s="109" t="str">
        <f t="shared" si="39"/>
        <v>41132: An off-duty Chicago police officer on a motorcycle laid down his bike to avoid hitting a 4-year-old girl who'd darted out into the street. The sliding bike struck the girl anyway. The girl's father, Middleton, approached the officer angrily, and the officer shot Middleton dead. http://articles.chicagotribune.com/2012-08-12/news/chi-man-killed-in-maywood-20120811_1_officer-shot-order-of-police-spokesman-south-2nd-avenue</v>
      </c>
      <c r="V2519" s="109"/>
      <c r="W2519" s="109">
        <v>3553.1</v>
      </c>
      <c r="X2519" s="109"/>
      <c r="Y2519" s="109"/>
      <c r="Z2519" s="109"/>
      <c r="AA2519" s="109"/>
      <c r="AB2519" s="109"/>
      <c r="AC2519" s="113"/>
      <c r="AD2519" s="29"/>
      <c r="AE2519" s="29"/>
      <c r="AF2519" s="29"/>
      <c r="AG2519" s="65"/>
    </row>
    <row r="2520" spans="1:33" ht="12">
      <c r="A2520" s="30">
        <v>41993</v>
      </c>
      <c r="B2520" s="109" t="s">
        <v>16238</v>
      </c>
      <c r="C2520" s="121">
        <v>24</v>
      </c>
      <c r="D2520" s="109" t="s">
        <v>23</v>
      </c>
      <c r="E2520" s="109" t="s">
        <v>82</v>
      </c>
      <c r="F2520" s="109"/>
      <c r="G2520" s="42">
        <v>41145</v>
      </c>
      <c r="H2520" s="109" t="s">
        <v>16239</v>
      </c>
      <c r="I2520" s="109" t="s">
        <v>878</v>
      </c>
      <c r="J2520" s="109" t="s">
        <v>879</v>
      </c>
      <c r="K2520" s="98" t="s">
        <v>880</v>
      </c>
      <c r="L2520" s="109" t="s">
        <v>881</v>
      </c>
      <c r="M2520" s="109" t="s">
        <v>882</v>
      </c>
      <c r="N2520" s="109" t="s">
        <v>32</v>
      </c>
      <c r="O2520" s="109" t="s">
        <v>16240</v>
      </c>
      <c r="P2520" s="109" t="s">
        <v>760</v>
      </c>
      <c r="Q2520" s="109" t="s">
        <v>16241</v>
      </c>
      <c r="R2520" s="109" t="s">
        <v>80</v>
      </c>
      <c r="S2520" s="122" t="s">
        <v>5119</v>
      </c>
      <c r="T2520" s="31"/>
      <c r="U2520" s="109" t="str">
        <f t="shared" si="39"/>
        <v>41145: A police spokesman claimed that Metro officers "asked the gentleman to put down his knife several times, he failed to comply and went towards the officers at which time they shot him," during a domestic dispute call. Witnesses asserted that Payton had complied, and the police fatally shot him anyway. http://www.wjla.com/articles/2012/08/police-shoot-man-in-southeast-neighborhood-79186.html</v>
      </c>
      <c r="V2520" s="109"/>
      <c r="W2520" s="109">
        <v>3554.1</v>
      </c>
      <c r="X2520" s="109"/>
      <c r="Y2520" s="109"/>
      <c r="Z2520" s="109"/>
      <c r="AA2520" s="109"/>
      <c r="AB2520" s="109"/>
      <c r="AC2520" s="113"/>
      <c r="AD2520" s="29"/>
      <c r="AE2520" s="29"/>
      <c r="AF2520" s="29"/>
      <c r="AG2520" s="65"/>
    </row>
    <row r="2521" spans="1:33" ht="12">
      <c r="A2521" s="30">
        <v>41993</v>
      </c>
      <c r="B2521" s="109" t="s">
        <v>16242</v>
      </c>
      <c r="C2521" s="121">
        <v>17</v>
      </c>
      <c r="D2521" s="109" t="s">
        <v>23</v>
      </c>
      <c r="E2521" s="109" t="s">
        <v>24</v>
      </c>
      <c r="F2521" s="109" t="s">
        <v>16243</v>
      </c>
      <c r="G2521" s="42">
        <v>41855</v>
      </c>
      <c r="H2521" s="109" t="s">
        <v>16244</v>
      </c>
      <c r="I2521" s="109" t="s">
        <v>878</v>
      </c>
      <c r="J2521" s="109" t="s">
        <v>879</v>
      </c>
      <c r="K2521" s="98" t="s">
        <v>7389</v>
      </c>
      <c r="L2521" s="109" t="s">
        <v>881</v>
      </c>
      <c r="M2521" s="109" t="s">
        <v>882</v>
      </c>
      <c r="N2521" s="109" t="s">
        <v>314</v>
      </c>
      <c r="O2521" s="109" t="s">
        <v>16245</v>
      </c>
      <c r="P2521" s="109" t="s">
        <v>760</v>
      </c>
      <c r="Q2521" s="109" t="s">
        <v>16246</v>
      </c>
      <c r="R2521" s="109" t="s">
        <v>80</v>
      </c>
      <c r="S2521" s="122" t="s">
        <v>5119</v>
      </c>
      <c r="T2521" s="31"/>
      <c r="U2521" s="109" t="str">
        <f t="shared" si="39"/>
        <v>41855: Riding a dirt bike illegally on the street, Brooks was chased by a county officer, struck a tree, and died of the subsequent injuries. Brooks was an unarmed minor and his only crime was the moving violation. The officer claimed the chase was necessary because the bike might have been related to a recent armed robbery. http://www.washingtonpost.com/local/crime/teen-dies-of-injuries-from-dirt-bike-crash-in-dc-was-pursued-by-pr-georges-police/2014/08/06/6c706c9e-1d79-11e4-ab7b-696c295ddfd1_story.html</v>
      </c>
      <c r="V2521" s="109"/>
      <c r="W2521" s="109">
        <v>3556.1</v>
      </c>
      <c r="X2521" s="109"/>
      <c r="Y2521" s="109"/>
      <c r="Z2521" s="109"/>
      <c r="AA2521" s="109"/>
      <c r="AB2521" s="109"/>
      <c r="AC2521" s="113"/>
      <c r="AD2521" s="29"/>
      <c r="AE2521" s="29"/>
      <c r="AF2521" s="29"/>
      <c r="AG2521" s="65"/>
    </row>
    <row r="2522" spans="1:33" ht="12">
      <c r="A2522" s="30">
        <v>41993</v>
      </c>
      <c r="B2522" s="109" t="s">
        <v>16247</v>
      </c>
      <c r="C2522" s="121">
        <v>16</v>
      </c>
      <c r="D2522" s="109" t="s">
        <v>23</v>
      </c>
      <c r="E2522" s="109" t="s">
        <v>82</v>
      </c>
      <c r="F2522" s="109"/>
      <c r="G2522" s="42">
        <v>41865</v>
      </c>
      <c r="H2522" s="109" t="s">
        <v>16248</v>
      </c>
      <c r="I2522" s="109" t="s">
        <v>327</v>
      </c>
      <c r="J2522" s="109" t="s">
        <v>328</v>
      </c>
      <c r="K2522" s="98" t="s">
        <v>1040</v>
      </c>
      <c r="L2522" s="109" t="s">
        <v>329</v>
      </c>
      <c r="M2522" s="109" t="s">
        <v>330</v>
      </c>
      <c r="N2522" s="109" t="s">
        <v>314</v>
      </c>
      <c r="O2522" s="109" t="s">
        <v>16249</v>
      </c>
      <c r="P2522" s="109" t="s">
        <v>760</v>
      </c>
      <c r="Q2522" s="109" t="s">
        <v>16250</v>
      </c>
      <c r="R2522" s="109" t="s">
        <v>80</v>
      </c>
      <c r="S2522" s="122" t="s">
        <v>5119</v>
      </c>
      <c r="T2522" s="31"/>
      <c r="U2522" s="109" t="str">
        <f t="shared" si="39"/>
        <v>41865: Flex was killed as the passenger of a Monte Carlo chased by local plainclothes police in connection with gang activity. His neck was broken. http://homicides.suntimes.com/2014/08/18/gabriel-johnson-charged-with-reckless-homicide-in-crash-that-killed-wally-flex/</v>
      </c>
      <c r="V2522" s="109"/>
      <c r="W2522" s="109">
        <v>3557.1</v>
      </c>
      <c r="X2522" s="109"/>
      <c r="Y2522" s="109"/>
      <c r="Z2522" s="109"/>
      <c r="AA2522" s="109"/>
      <c r="AB2522" s="109"/>
      <c r="AC2522" s="113"/>
      <c r="AD2522" s="29"/>
      <c r="AE2522" s="29"/>
      <c r="AF2522" s="29"/>
      <c r="AG2522" s="65"/>
    </row>
    <row r="2523" spans="1:33" ht="12">
      <c r="A2523" s="30">
        <v>41994</v>
      </c>
      <c r="B2523" s="109" t="s">
        <v>16251</v>
      </c>
      <c r="C2523" s="121">
        <v>45</v>
      </c>
      <c r="D2523" s="109" t="s">
        <v>23</v>
      </c>
      <c r="E2523" s="109" t="s">
        <v>40</v>
      </c>
      <c r="F2523" s="109"/>
      <c r="G2523" s="42">
        <v>36807</v>
      </c>
      <c r="H2523" s="109" t="s">
        <v>16252</v>
      </c>
      <c r="I2523" s="109" t="s">
        <v>16253</v>
      </c>
      <c r="J2523" s="109" t="s">
        <v>328</v>
      </c>
      <c r="K2523" s="98" t="s">
        <v>16254</v>
      </c>
      <c r="L2523" s="109" t="s">
        <v>16253</v>
      </c>
      <c r="M2523" s="109" t="s">
        <v>16255</v>
      </c>
      <c r="N2523" s="109" t="s">
        <v>16256</v>
      </c>
      <c r="O2523" s="109" t="s">
        <v>16257</v>
      </c>
      <c r="P2523" s="109" t="s">
        <v>1589</v>
      </c>
      <c r="Q2523" s="109" t="s">
        <v>16258</v>
      </c>
      <c r="R2523" s="109" t="s">
        <v>100</v>
      </c>
      <c r="S2523" s="122" t="s">
        <v>16259</v>
      </c>
      <c r="T2523" s="31"/>
      <c r="U2523" s="109" t="str">
        <f t="shared" si="39"/>
        <v>36807: Believing a man behind a dumpster in an alley was "acting suspiciously," a Champaign police officer confronted him. Another officer arrived to assist, and both officers cornered the man as two separate eyewitnesses woke up to hear shouting and looked at the scene from their bedroom windows. When the man attempted to leave, police brandished batons and began a "vicious beating," according to the eyewitnesses. Neither eyewitness said they saw the man throw a punch or charge the officers. The two officers beat the man for nearly two minutes while he pleaded for mercy. A total of 15 officers arrived to the scene and watched as the two officers beat the man with batons. Eventually the man stopped talking and started coughing. Four officers cuffed the man's wrists and ankles and officers noticed the victim turned purple. By the time the ambulance arrived, the victim had stopped moving. He was pronounced dead at the hospital. http://www.news-gazette.com/opinion/editorials/2006-05-22/council-vote-avoids-trial-death-case.html</v>
      </c>
      <c r="V2523" s="109"/>
      <c r="W2523" s="109">
        <v>3558.1</v>
      </c>
      <c r="X2523" s="109"/>
      <c r="Y2523" s="109"/>
      <c r="Z2523" s="109"/>
      <c r="AA2523" s="109"/>
      <c r="AB2523" s="109"/>
      <c r="AC2523" s="113"/>
      <c r="AD2523" s="29"/>
      <c r="AE2523" s="29"/>
      <c r="AF2523" s="29"/>
      <c r="AG2523" s="65"/>
    </row>
    <row r="2524" spans="1:33" ht="12">
      <c r="A2524" s="30">
        <v>41994</v>
      </c>
      <c r="B2524" s="109" t="s">
        <v>16260</v>
      </c>
      <c r="C2524" s="121">
        <v>35</v>
      </c>
      <c r="D2524" s="109" t="s">
        <v>23</v>
      </c>
      <c r="E2524" s="109" t="s">
        <v>173</v>
      </c>
      <c r="F2524" s="109" t="s">
        <v>16261</v>
      </c>
      <c r="G2524" s="42">
        <v>41518</v>
      </c>
      <c r="H2524" s="109" t="s">
        <v>16262</v>
      </c>
      <c r="I2524" s="109" t="s">
        <v>10405</v>
      </c>
      <c r="J2524" s="109" t="s">
        <v>124</v>
      </c>
      <c r="K2524" s="98" t="s">
        <v>13734</v>
      </c>
      <c r="L2524" s="109" t="s">
        <v>1306</v>
      </c>
      <c r="M2524" s="109" t="s">
        <v>13735</v>
      </c>
      <c r="N2524" s="109" t="s">
        <v>1818</v>
      </c>
      <c r="O2524" s="109" t="s">
        <v>16263</v>
      </c>
      <c r="P2524" s="109" t="s">
        <v>1818</v>
      </c>
      <c r="Q2524" s="109" t="s">
        <v>16264</v>
      </c>
      <c r="R2524" s="109" t="s">
        <v>36</v>
      </c>
      <c r="S2524" s="122" t="s">
        <v>16125</v>
      </c>
      <c r="T2524" s="31"/>
      <c r="U2524" s="109" t="str">
        <f t="shared" si="39"/>
        <v>41518: Officers responded to the Golden Nugget Night Club in reference to 15 to 20 people fighting at the location. Several of the people involved left the location. A short time later, a person believed to have been involved in the altercation was located running and Police were able to detain him after a short foot pursuit. While he was being taken into custody it was discovered that he had stopped breathing. Efforts were made to resuscitate him, but officers were unsuccessful. No taser, pepper spray nor any other weapons were used by police to affect the arrest. http://www.kvewtv.com/article/2013/sep/02/pasco-police-investigate-custody-death/</v>
      </c>
      <c r="V2524" s="109"/>
      <c r="W2524" s="109">
        <v>3559.1</v>
      </c>
      <c r="X2524" s="109"/>
      <c r="Y2524" s="109"/>
      <c r="Z2524" s="109"/>
      <c r="AA2524" s="109"/>
      <c r="AB2524" s="109"/>
      <c r="AC2524" s="113"/>
      <c r="AD2524" s="29"/>
      <c r="AE2524" s="29"/>
      <c r="AF2524" s="29"/>
      <c r="AG2524" s="65"/>
    </row>
    <row r="2525" spans="1:33" ht="12">
      <c r="A2525" s="30">
        <v>41995</v>
      </c>
      <c r="B2525" s="109" t="s">
        <v>16265</v>
      </c>
      <c r="C2525" s="121">
        <v>53</v>
      </c>
      <c r="D2525" s="109" t="s">
        <v>23</v>
      </c>
      <c r="E2525" s="109" t="s">
        <v>82</v>
      </c>
      <c r="F2525" s="109"/>
      <c r="G2525" s="42">
        <v>37651</v>
      </c>
      <c r="H2525" s="109" t="s">
        <v>16266</v>
      </c>
      <c r="I2525" s="109" t="s">
        <v>5220</v>
      </c>
      <c r="J2525" s="109" t="s">
        <v>28</v>
      </c>
      <c r="K2525" s="98" t="s">
        <v>11615</v>
      </c>
      <c r="L2525" s="109" t="s">
        <v>30</v>
      </c>
      <c r="M2525" s="109" t="s">
        <v>5222</v>
      </c>
      <c r="N2525" s="109" t="s">
        <v>32</v>
      </c>
      <c r="O2525" s="109" t="s">
        <v>16267</v>
      </c>
      <c r="P2525" s="109" t="s">
        <v>760</v>
      </c>
      <c r="Q2525" s="109" t="s">
        <v>16268</v>
      </c>
      <c r="R2525" s="109" t="s">
        <v>100</v>
      </c>
      <c r="S2525" s="122" t="s">
        <v>5119</v>
      </c>
      <c r="T2525" s="31"/>
      <c r="U2525" s="109" t="str">
        <f t="shared" si="39"/>
        <v>37651: Clark's mother called police because he was armed with a butcher knife and threatening to kill himself. When police responded Clark, with a long criminal record and a long history of mental issues, directly threatening officers in the hallway of the house. He was fatally shot. http://articles.sun-sentinel.com/2003-01-31/news/0301310131_1_police-officer-miami-dade-police-knife</v>
      </c>
      <c r="V2525" s="109"/>
      <c r="W2525" s="109">
        <v>3560.1</v>
      </c>
      <c r="X2525" s="109"/>
      <c r="Y2525" s="109"/>
      <c r="Z2525" s="109"/>
      <c r="AA2525" s="109"/>
      <c r="AB2525" s="109"/>
      <c r="AC2525" s="113"/>
      <c r="AD2525" s="29"/>
      <c r="AE2525" s="29"/>
      <c r="AF2525" s="29"/>
      <c r="AG2525" s="65"/>
    </row>
    <row r="2526" spans="1:33" ht="12">
      <c r="A2526" s="30">
        <v>41995</v>
      </c>
      <c r="B2526" s="109" t="s">
        <v>16269</v>
      </c>
      <c r="C2526" s="121">
        <v>23</v>
      </c>
      <c r="D2526" s="109" t="s">
        <v>23</v>
      </c>
      <c r="E2526" s="109" t="s">
        <v>82</v>
      </c>
      <c r="F2526" s="109" t="s">
        <v>16270</v>
      </c>
      <c r="G2526" s="42">
        <v>38569</v>
      </c>
      <c r="H2526" s="109" t="s">
        <v>16271</v>
      </c>
      <c r="I2526" s="109" t="s">
        <v>15981</v>
      </c>
      <c r="J2526" s="109" t="s">
        <v>28</v>
      </c>
      <c r="K2526" s="98" t="s">
        <v>15982</v>
      </c>
      <c r="L2526" s="109" t="s">
        <v>4778</v>
      </c>
      <c r="M2526" s="109" t="s">
        <v>15983</v>
      </c>
      <c r="N2526" s="109" t="s">
        <v>32</v>
      </c>
      <c r="O2526" s="109" t="s">
        <v>16272</v>
      </c>
      <c r="P2526" s="109" t="s">
        <v>760</v>
      </c>
      <c r="Q2526" s="109" t="s">
        <v>16273</v>
      </c>
      <c r="R2526" s="109" t="s">
        <v>80</v>
      </c>
      <c r="S2526" s="122" t="s">
        <v>5119</v>
      </c>
      <c r="T2526" s="31"/>
      <c r="U2526" s="109" t="str">
        <f t="shared" si="39"/>
        <v>38569: A neighbor had reported to police that Diotaiuto dealt drugs. Local police mounted an eight-man early-morning SWAT raid and shot Diotaiuto to death in a closet, reportedly as he was going for his gun. Police found two ounces of marijuana. http://articles.sun-sentinel.com/2005-08-08/news/0508070176_1_swat-team-anthony-s-friends-davie</v>
      </c>
      <c r="V2526" s="109"/>
      <c r="W2526" s="109">
        <v>3561.1</v>
      </c>
      <c r="X2526" s="109"/>
      <c r="Y2526" s="109"/>
      <c r="Z2526" s="109"/>
      <c r="AA2526" s="109"/>
      <c r="AB2526" s="109"/>
      <c r="AC2526" s="113"/>
      <c r="AD2526" s="29"/>
      <c r="AE2526" s="29"/>
      <c r="AF2526" s="29"/>
      <c r="AG2526" s="65"/>
    </row>
    <row r="2527" spans="1:33" ht="12">
      <c r="A2527" s="30">
        <v>41995</v>
      </c>
      <c r="B2527" s="109" t="s">
        <v>16274</v>
      </c>
      <c r="C2527" s="121">
        <v>38</v>
      </c>
      <c r="D2527" s="109" t="s">
        <v>23</v>
      </c>
      <c r="E2527" s="109" t="s">
        <v>173</v>
      </c>
      <c r="F2527" s="109"/>
      <c r="G2527" s="42">
        <v>39328</v>
      </c>
      <c r="H2527" s="109" t="s">
        <v>16275</v>
      </c>
      <c r="I2527" s="109" t="s">
        <v>538</v>
      </c>
      <c r="J2527" s="109" t="s">
        <v>28</v>
      </c>
      <c r="K2527" s="98" t="s">
        <v>16276</v>
      </c>
      <c r="L2527" s="109" t="s">
        <v>4778</v>
      </c>
      <c r="M2527" s="109" t="s">
        <v>14547</v>
      </c>
      <c r="N2527" s="109" t="s">
        <v>314</v>
      </c>
      <c r="O2527" s="109" t="s">
        <v>16277</v>
      </c>
      <c r="P2527" s="109" t="s">
        <v>3069</v>
      </c>
      <c r="Q2527" s="109" t="s">
        <v>16278</v>
      </c>
      <c r="R2527" s="109" t="s">
        <v>80</v>
      </c>
      <c r="S2527" s="122" t="s">
        <v>5119</v>
      </c>
      <c r="T2527" s="31"/>
      <c r="U2527" s="109" t="str">
        <f t="shared" si="39"/>
        <v>39328: Honduran cousins Jesus Danilo Rosales and Juan Francisco Mayen left a family party to catch a cab at 2 a.m. when they were both struck and killed by a local police cruiser. The driver was not charged. http://articles.sun-sentinel.com/2008-03-14/news/0803131475_1_veteran-officer-two-men-pedestrians</v>
      </c>
      <c r="V2527" s="109"/>
      <c r="W2527" s="109">
        <v>3562.1</v>
      </c>
      <c r="X2527" s="109"/>
      <c r="Y2527" s="109"/>
      <c r="Z2527" s="109"/>
      <c r="AA2527" s="109"/>
      <c r="AB2527" s="109"/>
      <c r="AC2527" s="113"/>
      <c r="AD2527" s="29"/>
      <c r="AE2527" s="29"/>
      <c r="AF2527" s="29"/>
      <c r="AG2527" s="65"/>
    </row>
    <row r="2528" spans="1:33" ht="12">
      <c r="A2528" s="30">
        <v>41995</v>
      </c>
      <c r="B2528" s="109" t="s">
        <v>16279</v>
      </c>
      <c r="C2528" s="121">
        <v>48</v>
      </c>
      <c r="D2528" s="109" t="s">
        <v>23</v>
      </c>
      <c r="E2528" s="109" t="s">
        <v>173</v>
      </c>
      <c r="F2528" s="109"/>
      <c r="G2528" s="42">
        <v>39328</v>
      </c>
      <c r="H2528" s="109" t="s">
        <v>16275</v>
      </c>
      <c r="I2528" s="109" t="s">
        <v>538</v>
      </c>
      <c r="J2528" s="109" t="s">
        <v>28</v>
      </c>
      <c r="K2528" s="98" t="s">
        <v>16276</v>
      </c>
      <c r="L2528" s="109" t="s">
        <v>4778</v>
      </c>
      <c r="M2528" s="109" t="s">
        <v>14547</v>
      </c>
      <c r="N2528" s="109" t="s">
        <v>314</v>
      </c>
      <c r="O2528" s="109" t="s">
        <v>16277</v>
      </c>
      <c r="P2528" s="109" t="s">
        <v>3069</v>
      </c>
      <c r="Q2528" s="109" t="s">
        <v>16278</v>
      </c>
      <c r="R2528" s="109" t="s">
        <v>80</v>
      </c>
      <c r="S2528" s="122" t="s">
        <v>5119</v>
      </c>
      <c r="T2528" s="31"/>
      <c r="U2528" s="109" t="str">
        <f t="shared" si="39"/>
        <v>39328: Honduran cousins Jesus Danilo Rosales and Juan Francisco Mayen left a family party to catch a cab at 2 a.m. when they were both struck and killed by a local police cruiser. The driver was not charged. http://articles.sun-sentinel.com/2008-03-14/news/0803131475_1_veteran-officer-two-men-pedestrians</v>
      </c>
      <c r="V2528" s="109"/>
      <c r="W2528" s="109">
        <v>3563.1</v>
      </c>
      <c r="X2528" s="109"/>
      <c r="Y2528" s="109"/>
      <c r="Z2528" s="109"/>
      <c r="AA2528" s="109"/>
      <c r="AB2528" s="109"/>
      <c r="AC2528" s="113"/>
      <c r="AD2528" s="29"/>
      <c r="AE2528" s="29"/>
      <c r="AF2528" s="29"/>
      <c r="AG2528" s="65"/>
    </row>
    <row r="2529" spans="1:33" ht="12">
      <c r="A2529" s="30">
        <v>41995</v>
      </c>
      <c r="B2529" s="109" t="s">
        <v>16280</v>
      </c>
      <c r="C2529" s="121">
        <v>21</v>
      </c>
      <c r="D2529" s="109" t="s">
        <v>23</v>
      </c>
      <c r="E2529" s="109" t="s">
        <v>82</v>
      </c>
      <c r="F2529" s="109"/>
      <c r="G2529" s="42">
        <v>39408</v>
      </c>
      <c r="H2529" s="109" t="s">
        <v>16281</v>
      </c>
      <c r="I2529" s="109" t="s">
        <v>327</v>
      </c>
      <c r="J2529" s="109" t="s">
        <v>328</v>
      </c>
      <c r="K2529" s="98" t="s">
        <v>16282</v>
      </c>
      <c r="L2529" s="109" t="s">
        <v>329</v>
      </c>
      <c r="M2529" s="109" t="s">
        <v>330</v>
      </c>
      <c r="N2529" s="109" t="s">
        <v>314</v>
      </c>
      <c r="O2529" s="109" t="s">
        <v>16283</v>
      </c>
      <c r="P2529" s="109" t="s">
        <v>3069</v>
      </c>
      <c r="Q2529" s="109" t="s">
        <v>16284</v>
      </c>
      <c r="R2529" s="109" t="s">
        <v>80</v>
      </c>
      <c r="S2529" s="122" t="s">
        <v>5119</v>
      </c>
      <c r="T2529" s="31"/>
      <c r="U2529" s="109" t="str">
        <f t="shared" si="39"/>
        <v>39408: At 3 a.m. Thanksgiving morning a Chicago police officer collided with a vehicle with Michael Flores and Erick Lagunas, killing both of them. Despite the officer's spending hours drinking at the Martini Ranch just before, despite his behavior immediately after the crash, despite the bartender's testimony that the officer was drinking shots, he was exonerated. http://articles.chicagotribune.com/2010-04-29/news/ct-met-kass-0429-20100429_1_police-dui-shots-michael-flores</v>
      </c>
      <c r="V2529" s="109"/>
      <c r="W2529" s="109">
        <v>3564.1</v>
      </c>
      <c r="X2529" s="109"/>
      <c r="Y2529" s="109"/>
      <c r="Z2529" s="109"/>
      <c r="AA2529" s="109"/>
      <c r="AB2529" s="109"/>
      <c r="AC2529" s="113"/>
      <c r="AD2529" s="29"/>
      <c r="AE2529" s="29"/>
      <c r="AF2529" s="29"/>
      <c r="AG2529" s="65"/>
    </row>
    <row r="2530" spans="1:33" ht="12">
      <c r="A2530" s="30">
        <v>41995</v>
      </c>
      <c r="B2530" s="109" t="s">
        <v>16285</v>
      </c>
      <c r="C2530" s="121">
        <v>22</v>
      </c>
      <c r="D2530" s="109" t="s">
        <v>23</v>
      </c>
      <c r="E2530" s="109" t="s">
        <v>82</v>
      </c>
      <c r="F2530" s="109"/>
      <c r="G2530" s="42">
        <v>39408</v>
      </c>
      <c r="H2530" s="109" t="s">
        <v>16281</v>
      </c>
      <c r="I2530" s="109" t="s">
        <v>327</v>
      </c>
      <c r="J2530" s="109" t="s">
        <v>328</v>
      </c>
      <c r="K2530" s="98" t="s">
        <v>16282</v>
      </c>
      <c r="L2530" s="109" t="s">
        <v>329</v>
      </c>
      <c r="M2530" s="109" t="s">
        <v>330</v>
      </c>
      <c r="N2530" s="109" t="s">
        <v>314</v>
      </c>
      <c r="O2530" s="109" t="s">
        <v>16283</v>
      </c>
      <c r="P2530" s="109" t="s">
        <v>3069</v>
      </c>
      <c r="Q2530" s="109" t="s">
        <v>16284</v>
      </c>
      <c r="R2530" s="109" t="s">
        <v>80</v>
      </c>
      <c r="S2530" s="122" t="s">
        <v>5119</v>
      </c>
      <c r="T2530" s="31"/>
      <c r="U2530" s="109" t="str">
        <f t="shared" si="39"/>
        <v>39408: At 3 a.m. Thanksgiving morning a Chicago police officer collided with a vehicle with Michael Flores and Erick Lagunas, killing both of them. Despite the officer's spending hours drinking at the Martini Ranch just before, despite his behavior immediately after the crash, despite the bartender's testimony that the officer was drinking shots, he was exonerated. http://articles.chicagotribune.com/2010-04-29/news/ct-met-kass-0429-20100429_1_police-dui-shots-michael-flores</v>
      </c>
      <c r="V2530" s="109"/>
      <c r="W2530" s="109">
        <v>3565.1</v>
      </c>
      <c r="X2530" s="109"/>
      <c r="Y2530" s="109"/>
      <c r="Z2530" s="109"/>
      <c r="AA2530" s="109"/>
      <c r="AB2530" s="109"/>
      <c r="AC2530" s="113"/>
      <c r="AD2530" s="29"/>
      <c r="AE2530" s="29"/>
      <c r="AF2530" s="29"/>
      <c r="AG2530" s="65"/>
    </row>
    <row r="2531" spans="1:33" ht="12">
      <c r="A2531" s="30">
        <v>41995</v>
      </c>
      <c r="B2531" s="109" t="s">
        <v>16286</v>
      </c>
      <c r="C2531" s="121">
        <v>26</v>
      </c>
      <c r="D2531" s="109" t="s">
        <v>91</v>
      </c>
      <c r="E2531" s="109" t="s">
        <v>24</v>
      </c>
      <c r="F2531" s="109"/>
      <c r="G2531" s="42">
        <v>39544</v>
      </c>
      <c r="H2531" s="109" t="s">
        <v>16287</v>
      </c>
      <c r="I2531" s="109" t="s">
        <v>1814</v>
      </c>
      <c r="J2531" s="109" t="s">
        <v>1577</v>
      </c>
      <c r="K2531" s="98" t="s">
        <v>16288</v>
      </c>
      <c r="L2531" s="109" t="s">
        <v>11733</v>
      </c>
      <c r="M2531" s="109" t="s">
        <v>1817</v>
      </c>
      <c r="N2531" s="109" t="s">
        <v>314</v>
      </c>
      <c r="O2531" s="109" t="s">
        <v>16289</v>
      </c>
      <c r="P2531" s="109" t="s">
        <v>760</v>
      </c>
      <c r="Q2531" s="109" t="s">
        <v>16290</v>
      </c>
      <c r="R2531" s="109" t="s">
        <v>80</v>
      </c>
      <c r="S2531" s="122" t="s">
        <v>5119</v>
      </c>
      <c r="T2531" s="31"/>
      <c r="U2531" s="109" t="str">
        <f t="shared" si="39"/>
        <v>39544: Motorist Abukar died when a 15-year-old boy in a stolen car rammed into her vehicle at high speed during a police chase. Abukar had been taking her son and his friend to the mosque on Sunday morning. http://www.startribune.com/local/minneapolis/17374174.html</v>
      </c>
      <c r="V2531" s="109"/>
      <c r="W2531" s="109">
        <v>3566.1</v>
      </c>
      <c r="X2531" s="109"/>
      <c r="Y2531" s="109"/>
      <c r="Z2531" s="109"/>
      <c r="AA2531" s="109"/>
      <c r="AB2531" s="109"/>
      <c r="AC2531" s="113"/>
      <c r="AD2531" s="29"/>
      <c r="AE2531" s="29"/>
      <c r="AF2531" s="29"/>
      <c r="AG2531" s="65"/>
    </row>
    <row r="2532" spans="1:33" ht="12">
      <c r="A2532" s="30">
        <v>41995</v>
      </c>
      <c r="B2532" s="109" t="s">
        <v>16291</v>
      </c>
      <c r="C2532" s="121">
        <v>28</v>
      </c>
      <c r="D2532" s="109" t="s">
        <v>23</v>
      </c>
      <c r="E2532" s="109" t="s">
        <v>82</v>
      </c>
      <c r="F2532" s="109"/>
      <c r="G2532" s="42">
        <v>39821</v>
      </c>
      <c r="H2532" s="109" t="s">
        <v>16292</v>
      </c>
      <c r="I2532" s="109" t="s">
        <v>16293</v>
      </c>
      <c r="J2532" s="109" t="s">
        <v>28</v>
      </c>
      <c r="K2532" s="98" t="s">
        <v>15982</v>
      </c>
      <c r="L2532" s="109" t="s">
        <v>4778</v>
      </c>
      <c r="M2532" s="109" t="s">
        <v>16294</v>
      </c>
      <c r="N2532" s="109" t="s">
        <v>32</v>
      </c>
      <c r="O2532" s="109" t="s">
        <v>16295</v>
      </c>
      <c r="P2532" s="109" t="s">
        <v>760</v>
      </c>
      <c r="Q2532" s="109" t="s">
        <v>16296</v>
      </c>
      <c r="R2532" s="109" t="s">
        <v>80</v>
      </c>
      <c r="S2532" s="122" t="s">
        <v>5119</v>
      </c>
      <c r="T2532" s="31"/>
      <c r="U2532" s="109" t="str">
        <f t="shared" si="39"/>
        <v>39821: An anonymous tip pointed police toward Brewster, in a stolen car, at a local gas station. He had outstanding warrants for evading a five-year probation for armed robbery. As officers tried to apprehend him, one officer grabbed the steering wheel through the open driver's door as Brewster was trying to drive off. Brewster was then fatally shot. http://articles.sun-sentinel.com/2009-01-09/news/0901080533_1_officer-enforcement-detective-robert-rettig</v>
      </c>
      <c r="V2532" s="109"/>
      <c r="W2532" s="109">
        <v>3567.1</v>
      </c>
      <c r="X2532" s="109"/>
      <c r="Y2532" s="109"/>
      <c r="Z2532" s="109"/>
      <c r="AA2532" s="109"/>
      <c r="AB2532" s="109"/>
      <c r="AC2532" s="113"/>
      <c r="AD2532" s="29"/>
      <c r="AE2532" s="29"/>
      <c r="AF2532" s="29"/>
      <c r="AG2532" s="65"/>
    </row>
    <row r="2533" spans="1:33" ht="12">
      <c r="A2533" s="30">
        <v>41995</v>
      </c>
      <c r="B2533" s="109" t="s">
        <v>16297</v>
      </c>
      <c r="C2533" s="121">
        <v>29</v>
      </c>
      <c r="D2533" s="109" t="s">
        <v>23</v>
      </c>
      <c r="E2533" s="109" t="s">
        <v>40</v>
      </c>
      <c r="F2533" s="109" t="s">
        <v>16298</v>
      </c>
      <c r="G2533" s="42">
        <v>40057</v>
      </c>
      <c r="H2533" s="109" t="s">
        <v>16299</v>
      </c>
      <c r="I2533" s="109" t="s">
        <v>16300</v>
      </c>
      <c r="J2533" s="109" t="s">
        <v>64</v>
      </c>
      <c r="K2533" s="98" t="s">
        <v>16301</v>
      </c>
      <c r="L2533" s="109" t="s">
        <v>16302</v>
      </c>
      <c r="M2533" s="109" t="s">
        <v>16303</v>
      </c>
      <c r="N2533" s="109" t="s">
        <v>32</v>
      </c>
      <c r="O2533" s="109" t="s">
        <v>16304</v>
      </c>
      <c r="P2533" s="109" t="s">
        <v>58</v>
      </c>
      <c r="Q2533" s="109" t="s">
        <v>16305</v>
      </c>
      <c r="R2533" s="109" t="s">
        <v>80</v>
      </c>
      <c r="S2533" s="122" t="s">
        <v>5119</v>
      </c>
      <c r="T2533" s="31"/>
      <c r="U2533" s="109" t="str">
        <f t="shared" si="39"/>
        <v>40057: Baptist minister Ayers had given a ride to a young woman in the small suburb of Toccoa, then stopped at a convenience store when he was threatened by armed men emerging from a black Escalade. The woman was a narcotics target, and the armed men were undercover officers who fatally shot Ayers in the liver as he tried to flee. His last words to paramedics were "Who shot me?" His pregnant widow reached a settlement with the county for $2,305,352. http://www.ajc.com/news/news/jury-awards-widow-23-million-in-pastors-wrongful-d/ndW2M/</v>
      </c>
      <c r="V2533" s="109"/>
      <c r="W2533" s="109">
        <v>3568.1</v>
      </c>
      <c r="X2533" s="109"/>
      <c r="Y2533" s="109"/>
      <c r="Z2533" s="109"/>
      <c r="AA2533" s="109"/>
      <c r="AB2533" s="109"/>
      <c r="AC2533" s="113"/>
      <c r="AD2533" s="29"/>
      <c r="AE2533" s="29"/>
      <c r="AF2533" s="29"/>
      <c r="AG2533" s="65"/>
    </row>
    <row r="2534" spans="1:33" ht="12">
      <c r="A2534" s="30">
        <v>41995</v>
      </c>
      <c r="B2534" s="109" t="s">
        <v>16306</v>
      </c>
      <c r="C2534" s="121">
        <v>20</v>
      </c>
      <c r="D2534" s="109" t="s">
        <v>91</v>
      </c>
      <c r="E2534" s="109" t="s">
        <v>82</v>
      </c>
      <c r="F2534" s="109"/>
      <c r="G2534" s="42">
        <v>40254</v>
      </c>
      <c r="H2534" s="109" t="s">
        <v>16307</v>
      </c>
      <c r="I2534" s="109" t="s">
        <v>438</v>
      </c>
      <c r="J2534" s="109" t="s">
        <v>439</v>
      </c>
      <c r="K2534" s="98" t="s">
        <v>15735</v>
      </c>
      <c r="L2534" s="109" t="s">
        <v>438</v>
      </c>
      <c r="M2534" s="109" t="s">
        <v>16308</v>
      </c>
      <c r="N2534" s="109" t="s">
        <v>314</v>
      </c>
      <c r="O2534" s="109" t="s">
        <v>16309</v>
      </c>
      <c r="P2534" s="109" t="s">
        <v>760</v>
      </c>
      <c r="Q2534" s="109" t="s">
        <v>16310</v>
      </c>
      <c r="R2534" s="109" t="s">
        <v>80</v>
      </c>
      <c r="S2534" s="122" t="s">
        <v>5119</v>
      </c>
      <c r="T2534" s="31"/>
      <c r="U2534" s="109" t="str">
        <f t="shared" si="39"/>
        <v>40254: Robertson died in a vehicle collision with a 16-year-old boy in a Mazda MX6 that he'd carjacked at gunpoint five days previously. He was being chased by local police and ran a stop sign. The teen was charged with Robertson's murder. http://www.stltoday.com/news/st-louis-teen-pleads-guilty-to-killing-woman-while-fleeing/article_5550b218-07d8-11e0-b86f-0017a4a78c22.html</v>
      </c>
      <c r="V2534" s="109"/>
      <c r="W2534" s="109">
        <v>3569.1</v>
      </c>
      <c r="X2534" s="109"/>
      <c r="Y2534" s="109"/>
      <c r="Z2534" s="109"/>
      <c r="AA2534" s="109"/>
      <c r="AB2534" s="109"/>
      <c r="AC2534" s="113"/>
      <c r="AD2534" s="29"/>
      <c r="AE2534" s="29"/>
      <c r="AF2534" s="29"/>
      <c r="AG2534" s="65"/>
    </row>
    <row r="2535" spans="1:33" ht="12">
      <c r="A2535" s="30">
        <v>41995</v>
      </c>
      <c r="B2535" s="109" t="s">
        <v>16311</v>
      </c>
      <c r="C2535" s="121">
        <v>47</v>
      </c>
      <c r="D2535" s="109" t="s">
        <v>23</v>
      </c>
      <c r="E2535" s="109" t="s">
        <v>82</v>
      </c>
      <c r="F2535" s="109"/>
      <c r="G2535" s="42">
        <v>41519</v>
      </c>
      <c r="H2535" s="109" t="s">
        <v>16312</v>
      </c>
      <c r="I2535" s="109" t="s">
        <v>16313</v>
      </c>
      <c r="J2535" s="109" t="s">
        <v>143</v>
      </c>
      <c r="K2535" s="98" t="s">
        <v>16314</v>
      </c>
      <c r="L2535" s="109" t="s">
        <v>1306</v>
      </c>
      <c r="M2535" s="109" t="s">
        <v>8234</v>
      </c>
      <c r="N2535" s="109" t="s">
        <v>32</v>
      </c>
      <c r="O2535" s="109" t="s">
        <v>16315</v>
      </c>
      <c r="P2535" s="109" t="s">
        <v>58</v>
      </c>
      <c r="Q2535" s="109" t="s">
        <v>16316</v>
      </c>
      <c r="R2535" s="109" t="s">
        <v>100</v>
      </c>
      <c r="S2535" s="122" t="s">
        <v>16125</v>
      </c>
      <c r="T2535" s="31"/>
      <c r="U2535" s="109" t="str">
        <f t="shared" si="39"/>
        <v>41519: Police said Rank, who was armed, refused to surrender and defied a police command not to leave the residence. He was shot after he left the residence with "multiple" weapons and fled toward the perimeter of the scene, where police were stationed. He was shot and killed. http://articles.herald-mail.com/2013-09-07/news/41860287_1_troopers-labor-day-shooting-pennsylvania-state-police</v>
      </c>
      <c r="V2535" s="109"/>
      <c r="W2535" s="109">
        <v>3570.1</v>
      </c>
      <c r="X2535" s="109"/>
      <c r="Y2535" s="109"/>
      <c r="Z2535" s="109"/>
      <c r="AA2535" s="109"/>
      <c r="AB2535" s="109"/>
      <c r="AC2535" s="113"/>
      <c r="AD2535" s="29"/>
      <c r="AE2535" s="29"/>
      <c r="AF2535" s="29"/>
      <c r="AG2535" s="65"/>
    </row>
    <row r="2536" spans="1:33" ht="12">
      <c r="A2536" s="30">
        <v>41995</v>
      </c>
      <c r="B2536" s="109" t="s">
        <v>16317</v>
      </c>
      <c r="C2536" s="121">
        <v>69</v>
      </c>
      <c r="D2536" s="109" t="s">
        <v>23</v>
      </c>
      <c r="E2536" s="109" t="s">
        <v>40</v>
      </c>
      <c r="F2536" s="109" t="s">
        <v>16318</v>
      </c>
      <c r="G2536" s="42">
        <v>41573</v>
      </c>
      <c r="H2536" s="109" t="s">
        <v>16319</v>
      </c>
      <c r="I2536" s="109" t="s">
        <v>10831</v>
      </c>
      <c r="J2536" s="109" t="s">
        <v>28</v>
      </c>
      <c r="K2536" s="98" t="s">
        <v>16320</v>
      </c>
      <c r="L2536" s="109" t="s">
        <v>4687</v>
      </c>
      <c r="M2536" s="109" t="s">
        <v>16321</v>
      </c>
      <c r="N2536" s="109" t="s">
        <v>32</v>
      </c>
      <c r="O2536" s="109" t="s">
        <v>16322</v>
      </c>
      <c r="P2536" s="109" t="s">
        <v>58</v>
      </c>
      <c r="Q2536" s="109" t="s">
        <v>16323</v>
      </c>
      <c r="R2536" s="109" t="s">
        <v>100</v>
      </c>
      <c r="S2536" s="122" t="s">
        <v>769</v>
      </c>
      <c r="T2536" s="31"/>
      <c r="U2536" s="109" t="str">
        <f t="shared" si="39"/>
        <v>41573: DiRoma told a friend he was suicidal. The friend called authorities for help. DiRoma pointed a gun at officers. An officer fearing for his life shot and killed DiRoma. http://www.tampabay.com/news/publicsafety/crime/clearwater-officer-shoots-kills-armed-69-year-old-man/2149443</v>
      </c>
      <c r="V2536" s="109"/>
      <c r="W2536" s="109">
        <v>3571.1</v>
      </c>
      <c r="X2536" s="109"/>
      <c r="Y2536" s="109"/>
      <c r="Z2536" s="109"/>
      <c r="AA2536" s="109"/>
      <c r="AB2536" s="109"/>
      <c r="AC2536" s="113"/>
      <c r="AD2536" s="29"/>
      <c r="AE2536" s="29"/>
      <c r="AF2536" s="29"/>
      <c r="AG2536" s="65"/>
    </row>
    <row r="2537" spans="1:33" ht="12">
      <c r="A2537" s="30">
        <v>41995</v>
      </c>
      <c r="B2537" s="109" t="s">
        <v>16324</v>
      </c>
      <c r="C2537" s="121">
        <v>24</v>
      </c>
      <c r="D2537" s="109" t="s">
        <v>23</v>
      </c>
      <c r="E2537" s="109" t="s">
        <v>24</v>
      </c>
      <c r="F2537" s="109" t="s">
        <v>16325</v>
      </c>
      <c r="G2537" s="42">
        <v>41573</v>
      </c>
      <c r="H2537" s="109" t="s">
        <v>16326</v>
      </c>
      <c r="I2537" s="109" t="s">
        <v>9567</v>
      </c>
      <c r="J2537" s="109" t="s">
        <v>28</v>
      </c>
      <c r="K2537" s="98" t="s">
        <v>16327</v>
      </c>
      <c r="L2537" s="109" t="s">
        <v>338</v>
      </c>
      <c r="M2537" s="109" t="s">
        <v>13197</v>
      </c>
      <c r="N2537" s="109" t="s">
        <v>32</v>
      </c>
      <c r="O2537" s="109" t="s">
        <v>16328</v>
      </c>
      <c r="P2537" s="109" t="s">
        <v>760</v>
      </c>
      <c r="Q2537" s="109" t="s">
        <v>16329</v>
      </c>
      <c r="R2537" s="109" t="s">
        <v>80</v>
      </c>
      <c r="S2537" s="122" t="s">
        <v>769</v>
      </c>
      <c r="T2537" s="31"/>
      <c r="U2537" s="109" t="str">
        <f t="shared" si="39"/>
        <v>41573: Polen pointed an AK-47 at an officer after getting pulled over. The officer shot and killed Polen. http://www.wptv.com/news/region-c-palm-beach-county/west-palm-beach/demitri-polen-christopher-nebbeling-west-palm-beach-officer-shoots-kills-man-pointing-ak-47</v>
      </c>
      <c r="V2537" s="109"/>
      <c r="W2537" s="109">
        <v>3572.1</v>
      </c>
      <c r="X2537" s="109"/>
      <c r="Y2537" s="109"/>
      <c r="Z2537" s="109"/>
      <c r="AA2537" s="109"/>
      <c r="AB2537" s="109"/>
      <c r="AC2537" s="113"/>
      <c r="AD2537" s="29"/>
      <c r="AE2537" s="29"/>
      <c r="AF2537" s="29"/>
      <c r="AG2537" s="65"/>
    </row>
    <row r="2538" spans="1:33" ht="12">
      <c r="A2538" s="30">
        <v>41995</v>
      </c>
      <c r="B2538" s="109" t="s">
        <v>16330</v>
      </c>
      <c r="C2538" s="121">
        <v>37</v>
      </c>
      <c r="D2538" s="109" t="s">
        <v>23</v>
      </c>
      <c r="E2538" s="109" t="s">
        <v>40</v>
      </c>
      <c r="F2538" s="109" t="s">
        <v>16331</v>
      </c>
      <c r="G2538" s="42">
        <v>41574</v>
      </c>
      <c r="H2538" s="109" t="s">
        <v>16332</v>
      </c>
      <c r="I2538" s="109" t="s">
        <v>249</v>
      </c>
      <c r="J2538" s="109" t="s">
        <v>250</v>
      </c>
      <c r="K2538" s="98" t="s">
        <v>16333</v>
      </c>
      <c r="L2538" s="109" t="s">
        <v>1166</v>
      </c>
      <c r="M2538" s="109" t="s">
        <v>6938</v>
      </c>
      <c r="N2538" s="109" t="s">
        <v>32</v>
      </c>
      <c r="O2538" s="109" t="s">
        <v>16334</v>
      </c>
      <c r="P2538" s="109" t="s">
        <v>157</v>
      </c>
      <c r="Q2538" s="109" t="s">
        <v>16335</v>
      </c>
      <c r="R2538" s="109" t="s">
        <v>100</v>
      </c>
      <c r="S2538" s="122" t="s">
        <v>37</v>
      </c>
      <c r="T2538" s="31"/>
      <c r="U2538" s="109" t="str">
        <f t="shared" si="39"/>
        <v>41574: Anne Arundel County police say Baltimore Police Officer Christopher Lee Robinson, 37, shot his ex-girlfriend and her new boyfriend before turning the gun on himself http://www.abc2news.com/news/crime-checker/anne-arundel-crime/police-identify-murder-suicide-victims</v>
      </c>
      <c r="V2538" s="109"/>
      <c r="W2538" s="109">
        <v>3573.1</v>
      </c>
      <c r="X2538" s="109"/>
      <c r="Y2538" s="109"/>
      <c r="Z2538" s="109"/>
      <c r="AA2538" s="109"/>
      <c r="AB2538" s="109"/>
      <c r="AC2538" s="113"/>
      <c r="AD2538" s="29"/>
      <c r="AE2538" s="29"/>
      <c r="AF2538" s="29"/>
      <c r="AG2538" s="65"/>
    </row>
    <row r="2539" spans="1:33" ht="12">
      <c r="A2539" s="30">
        <v>41995</v>
      </c>
      <c r="B2539" s="109" t="s">
        <v>16336</v>
      </c>
      <c r="C2539" s="121">
        <v>27</v>
      </c>
      <c r="D2539" s="109" t="s">
        <v>23</v>
      </c>
      <c r="E2539" s="109" t="s">
        <v>40</v>
      </c>
      <c r="F2539" s="109" t="s">
        <v>16337</v>
      </c>
      <c r="G2539" s="42">
        <v>41574</v>
      </c>
      <c r="H2539" s="109" t="s">
        <v>16338</v>
      </c>
      <c r="I2539" s="109" t="s">
        <v>249</v>
      </c>
      <c r="J2539" s="109" t="s">
        <v>250</v>
      </c>
      <c r="K2539" s="98" t="s">
        <v>16333</v>
      </c>
      <c r="L2539" s="109" t="s">
        <v>1166</v>
      </c>
      <c r="M2539" s="109" t="s">
        <v>6938</v>
      </c>
      <c r="N2539" s="109" t="s">
        <v>32</v>
      </c>
      <c r="O2539" s="109" t="s">
        <v>16339</v>
      </c>
      <c r="P2539" s="109" t="s">
        <v>760</v>
      </c>
      <c r="Q2539" s="109" t="s">
        <v>16335</v>
      </c>
      <c r="R2539" s="109" t="s">
        <v>80</v>
      </c>
      <c r="S2539" s="122" t="s">
        <v>769</v>
      </c>
      <c r="T2539" s="31"/>
      <c r="U2539" s="109" t="str">
        <f t="shared" si="39"/>
        <v>41574: Hoffman and Hartman were murdered by officer Robinson who committed suicide after he killed the two victims. http://www.abc2news.com/news/crime-checker/anne-arundel-crime/police-identify-murder-suicide-victims</v>
      </c>
      <c r="V2539" s="109"/>
      <c r="W2539" s="109">
        <v>3574.1</v>
      </c>
      <c r="X2539" s="109"/>
      <c r="Y2539" s="109"/>
      <c r="Z2539" s="109"/>
      <c r="AA2539" s="109"/>
      <c r="AB2539" s="109"/>
      <c r="AC2539" s="113"/>
      <c r="AD2539" s="29"/>
      <c r="AE2539" s="29"/>
      <c r="AF2539" s="29"/>
      <c r="AG2539" s="65"/>
    </row>
    <row r="2540" spans="1:33" ht="12">
      <c r="A2540" s="30">
        <v>41995</v>
      </c>
      <c r="B2540" s="109" t="s">
        <v>16340</v>
      </c>
      <c r="C2540" s="121">
        <v>28</v>
      </c>
      <c r="D2540" s="109" t="s">
        <v>23</v>
      </c>
      <c r="E2540" s="109" t="s">
        <v>24</v>
      </c>
      <c r="F2540" s="109" t="s">
        <v>16341</v>
      </c>
      <c r="G2540" s="42">
        <v>41574</v>
      </c>
      <c r="H2540" s="109" t="s">
        <v>16342</v>
      </c>
      <c r="I2540" s="109" t="s">
        <v>1046</v>
      </c>
      <c r="J2540" s="109" t="s">
        <v>28</v>
      </c>
      <c r="K2540" s="98" t="s">
        <v>16343</v>
      </c>
      <c r="L2540" s="109" t="s">
        <v>523</v>
      </c>
      <c r="M2540" s="109" t="s">
        <v>1047</v>
      </c>
      <c r="N2540" s="109" t="s">
        <v>32</v>
      </c>
      <c r="O2540" s="109" t="s">
        <v>16344</v>
      </c>
      <c r="P2540" s="109" t="s">
        <v>760</v>
      </c>
      <c r="Q2540" s="109" t="s">
        <v>16345</v>
      </c>
      <c r="R2540" s="109" t="s">
        <v>80</v>
      </c>
      <c r="S2540" s="122" t="s">
        <v>769</v>
      </c>
      <c r="T2540" s="31"/>
      <c r="U2540" s="109" t="str">
        <f t="shared" si="39"/>
        <v>41574: 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 http://www.firstcoastnews.com/news/article/333408/3/Officer-involved-shooting-suspect-dead-</v>
      </c>
      <c r="V2540" s="109"/>
      <c r="W2540" s="109">
        <v>3575.1</v>
      </c>
      <c r="X2540" s="109"/>
      <c r="Y2540" s="109"/>
      <c r="Z2540" s="109"/>
      <c r="AA2540" s="109"/>
      <c r="AB2540" s="109"/>
      <c r="AC2540" s="113"/>
      <c r="AD2540" s="29"/>
      <c r="AE2540" s="29"/>
      <c r="AF2540" s="29"/>
      <c r="AG2540" s="65"/>
    </row>
    <row r="2541" spans="1:33" ht="12">
      <c r="A2541" s="30">
        <v>41995</v>
      </c>
      <c r="B2541" s="109" t="s">
        <v>16346</v>
      </c>
      <c r="C2541" s="121">
        <v>26</v>
      </c>
      <c r="D2541" s="109" t="s">
        <v>91</v>
      </c>
      <c r="E2541" s="109" t="s">
        <v>40</v>
      </c>
      <c r="F2541" s="109" t="s">
        <v>16337</v>
      </c>
      <c r="G2541" s="42">
        <v>41574</v>
      </c>
      <c r="H2541" s="109" t="s">
        <v>16338</v>
      </c>
      <c r="I2541" s="109" t="s">
        <v>249</v>
      </c>
      <c r="J2541" s="109" t="s">
        <v>250</v>
      </c>
      <c r="K2541" s="98" t="s">
        <v>16333</v>
      </c>
      <c r="L2541" s="109" t="s">
        <v>1166</v>
      </c>
      <c r="M2541" s="109" t="s">
        <v>6938</v>
      </c>
      <c r="N2541" s="109" t="s">
        <v>32</v>
      </c>
      <c r="O2541" s="109" t="s">
        <v>16339</v>
      </c>
      <c r="P2541" s="109" t="s">
        <v>760</v>
      </c>
      <c r="Q2541" s="109" t="s">
        <v>16335</v>
      </c>
      <c r="R2541" s="109" t="s">
        <v>80</v>
      </c>
      <c r="S2541" s="122" t="s">
        <v>769</v>
      </c>
      <c r="T2541" s="31"/>
      <c r="U2541" s="109" t="str">
        <f t="shared" ref="U2541:U2604" si="40">CONCATENATE(G2541, ": ", O2541, " ", Q2541)</f>
        <v>41574: Hoffman and Hartman were murdered by officer Robinson who committed suicide after he killed the two victims. http://www.abc2news.com/news/crime-checker/anne-arundel-crime/police-identify-murder-suicide-victims</v>
      </c>
      <c r="V2541" s="109"/>
      <c r="W2541" s="109">
        <v>3576.1</v>
      </c>
      <c r="X2541" s="109"/>
      <c r="Y2541" s="109"/>
      <c r="Z2541" s="109"/>
      <c r="AA2541" s="109"/>
      <c r="AB2541" s="109"/>
      <c r="AC2541" s="113"/>
      <c r="AD2541" s="29"/>
      <c r="AE2541" s="29"/>
      <c r="AF2541" s="29"/>
      <c r="AG2541" s="65"/>
    </row>
    <row r="2542" spans="1:33" ht="12">
      <c r="A2542" s="30">
        <v>41643</v>
      </c>
      <c r="B2542" s="109" t="s">
        <v>16347</v>
      </c>
      <c r="C2542" s="121">
        <v>28</v>
      </c>
      <c r="D2542" s="109" t="s">
        <v>23</v>
      </c>
      <c r="E2542" s="109" t="s">
        <v>40</v>
      </c>
      <c r="F2542" s="109" t="s">
        <v>16348</v>
      </c>
      <c r="G2542" s="42">
        <v>42001</v>
      </c>
      <c r="H2542" s="109" t="s">
        <v>16349</v>
      </c>
      <c r="I2542" s="109" t="s">
        <v>16350</v>
      </c>
      <c r="J2542" s="109" t="s">
        <v>431</v>
      </c>
      <c r="K2542" s="98" t="s">
        <v>16351</v>
      </c>
      <c r="L2542" s="109" t="s">
        <v>16352</v>
      </c>
      <c r="M2542" s="109" t="s">
        <v>16353</v>
      </c>
      <c r="N2542" s="109" t="s">
        <v>32</v>
      </c>
      <c r="O2542" s="109" t="s">
        <v>16354</v>
      </c>
      <c r="P2542" s="109" t="s">
        <v>16355</v>
      </c>
      <c r="Q2542" s="109" t="s">
        <v>16356</v>
      </c>
      <c r="R2542" s="109" t="s">
        <v>80</v>
      </c>
      <c r="S2542" s="122" t="s">
        <v>16357</v>
      </c>
      <c r="T2542" s="31"/>
      <c r="U2542" s="109" t="str">
        <f t="shared" si="40"/>
        <v>42001: 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 http://www.sltrib.com/news/1938044-155/shootings-by-police-vastly-underreported-in</v>
      </c>
      <c r="V2542" s="109"/>
      <c r="W2542" s="109">
        <v>3577.1</v>
      </c>
      <c r="X2542" s="109"/>
      <c r="Y2542" s="109"/>
      <c r="Z2542" s="109"/>
      <c r="AA2542" s="109"/>
      <c r="AB2542" s="109"/>
      <c r="AC2542" s="113"/>
      <c r="AD2542" s="29"/>
      <c r="AE2542" s="29"/>
      <c r="AF2542" s="29"/>
      <c r="AG2542" s="65"/>
    </row>
    <row r="2543" spans="1:33" ht="12">
      <c r="A2543" s="30">
        <v>41643</v>
      </c>
      <c r="B2543" s="109" t="s">
        <v>16358</v>
      </c>
      <c r="C2543" s="121">
        <v>39</v>
      </c>
      <c r="D2543" s="109" t="s">
        <v>23</v>
      </c>
      <c r="E2543" s="109" t="s">
        <v>173</v>
      </c>
      <c r="F2543" s="109" t="s">
        <v>16359</v>
      </c>
      <c r="G2543" s="42">
        <v>41937</v>
      </c>
      <c r="H2543" s="109" t="s">
        <v>16360</v>
      </c>
      <c r="I2543" s="109" t="s">
        <v>16361</v>
      </c>
      <c r="J2543" s="109" t="s">
        <v>431</v>
      </c>
      <c r="K2543" s="98" t="s">
        <v>16362</v>
      </c>
      <c r="L2543" s="109" t="s">
        <v>432</v>
      </c>
      <c r="M2543" s="109" t="s">
        <v>16363</v>
      </c>
      <c r="N2543" s="109" t="s">
        <v>32</v>
      </c>
      <c r="O2543" s="109" t="s">
        <v>16364</v>
      </c>
      <c r="P2543" s="109" t="s">
        <v>58</v>
      </c>
      <c r="Q2543" s="109" t="s">
        <v>16356</v>
      </c>
      <c r="R2543" s="109" t="s">
        <v>100</v>
      </c>
      <c r="S2543" s="122" t="s">
        <v>16357</v>
      </c>
      <c r="T2543" s="31"/>
      <c r="U2543" s="109" t="str">
        <f t="shared" si="40"/>
        <v>41937: Police went to Quintana's home in Magna after receiving a report he was hurting himself. They said they found him cutting himself with a retractable razor knife in the middle of the road. Despite orders to stop, he allegedly charged at an officer, who shot him four times. http://www.sltrib.com/news/1938044-155/shootings-by-police-vastly-underreported-in</v>
      </c>
      <c r="V2543" s="109"/>
      <c r="W2543" s="109">
        <v>3578.1</v>
      </c>
      <c r="X2543" s="109"/>
      <c r="Y2543" s="109"/>
      <c r="Z2543" s="109"/>
      <c r="AA2543" s="109"/>
      <c r="AB2543" s="109"/>
      <c r="AC2543" s="113"/>
      <c r="AD2543" s="29"/>
      <c r="AE2543" s="29"/>
      <c r="AF2543" s="29"/>
      <c r="AG2543" s="65"/>
    </row>
    <row r="2544" spans="1:33" ht="12">
      <c r="A2544" s="30">
        <v>41643</v>
      </c>
      <c r="B2544" s="109" t="s">
        <v>16365</v>
      </c>
      <c r="C2544" s="121">
        <v>37</v>
      </c>
      <c r="D2544" s="109" t="s">
        <v>23</v>
      </c>
      <c r="E2544" s="109" t="s">
        <v>40</v>
      </c>
      <c r="F2544" s="109" t="s">
        <v>16366</v>
      </c>
      <c r="G2544" s="42">
        <v>41893</v>
      </c>
      <c r="H2544" s="109" t="s">
        <v>16367</v>
      </c>
      <c r="I2544" s="109" t="s">
        <v>16368</v>
      </c>
      <c r="J2544" s="109" t="s">
        <v>431</v>
      </c>
      <c r="K2544" s="98" t="s">
        <v>16369</v>
      </c>
      <c r="L2544" s="109" t="s">
        <v>878</v>
      </c>
      <c r="M2544" s="109" t="s">
        <v>16370</v>
      </c>
      <c r="N2544" s="109" t="s">
        <v>32</v>
      </c>
      <c r="O2544" s="109" t="s">
        <v>16371</v>
      </c>
      <c r="P2544" s="109" t="s">
        <v>58</v>
      </c>
      <c r="Q2544" s="109" t="s">
        <v>16356</v>
      </c>
      <c r="R2544" s="109" t="s">
        <v>80</v>
      </c>
      <c r="S2544" s="122" t="s">
        <v>16357</v>
      </c>
      <c r="T2544" s="31"/>
      <c r="U2544" s="109" t="str">
        <f t="shared" si="40"/>
        <v>41893: 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 http://www.sltrib.com/news/1938044-155/shootings-by-police-vastly-underreported-in</v>
      </c>
      <c r="V2544" s="109"/>
      <c r="W2544" s="109">
        <v>3579.1</v>
      </c>
      <c r="X2544" s="109"/>
      <c r="Y2544" s="109"/>
      <c r="Z2544" s="109"/>
      <c r="AA2544" s="109"/>
      <c r="AB2544" s="109"/>
      <c r="AC2544" s="113"/>
      <c r="AD2544" s="29"/>
      <c r="AE2544" s="29"/>
      <c r="AF2544" s="29"/>
      <c r="AG2544" s="65"/>
    </row>
    <row r="2545" spans="1:33" ht="12">
      <c r="A2545" s="30">
        <v>41643</v>
      </c>
      <c r="B2545" s="109" t="s">
        <v>16372</v>
      </c>
      <c r="C2545" s="121">
        <v>35</v>
      </c>
      <c r="D2545" s="109" t="s">
        <v>23</v>
      </c>
      <c r="E2545" s="109" t="s">
        <v>40</v>
      </c>
      <c r="F2545" s="109" t="s">
        <v>16373</v>
      </c>
      <c r="G2545" s="42">
        <v>41794</v>
      </c>
      <c r="H2545" s="109" t="s">
        <v>16374</v>
      </c>
      <c r="I2545" s="109" t="s">
        <v>16375</v>
      </c>
      <c r="J2545" s="109" t="s">
        <v>431</v>
      </c>
      <c r="K2545" s="98" t="s">
        <v>2578</v>
      </c>
      <c r="L2545" s="109" t="s">
        <v>2579</v>
      </c>
      <c r="M2545" s="109" t="s">
        <v>16376</v>
      </c>
      <c r="N2545" s="109" t="s">
        <v>32</v>
      </c>
      <c r="O2545" s="109" t="s">
        <v>16377</v>
      </c>
      <c r="P2545" s="109" t="s">
        <v>16355</v>
      </c>
      <c r="Q2545" s="109" t="s">
        <v>16356</v>
      </c>
      <c r="R2545" s="109" t="s">
        <v>80</v>
      </c>
      <c r="S2545" s="122" t="s">
        <v>16357</v>
      </c>
      <c r="T2545" s="31"/>
      <c r="U2545" s="109" t="str">
        <f t="shared" si="40"/>
        <v>41794: Simmons, who was wanted on drug warrants, barricaded himself inside a car in a West Haven auto body shop. SWAT officers went into the shop and shot Simmons when he allegedly pointed a gun at them. http://www.sltrib.com/news/1938044-155/shootings-by-police-vastly-underreported-in</v>
      </c>
      <c r="V2545" s="109"/>
      <c r="W2545" s="109">
        <v>3580.1</v>
      </c>
      <c r="X2545" s="109"/>
      <c r="Y2545" s="109"/>
      <c r="Z2545" s="109"/>
      <c r="AA2545" s="109"/>
      <c r="AB2545" s="109"/>
      <c r="AC2545" s="113"/>
      <c r="AD2545" s="29"/>
      <c r="AE2545" s="29"/>
      <c r="AF2545" s="29"/>
      <c r="AG2545" s="65"/>
    </row>
    <row r="2546" spans="1:33" ht="12">
      <c r="A2546" s="30">
        <v>41643</v>
      </c>
      <c r="B2546" s="109" t="s">
        <v>16378</v>
      </c>
      <c r="C2546" s="121">
        <v>37</v>
      </c>
      <c r="D2546" s="109" t="s">
        <v>23</v>
      </c>
      <c r="E2546" s="109" t="s">
        <v>40</v>
      </c>
      <c r="F2546" s="109" t="s">
        <v>16379</v>
      </c>
      <c r="G2546" s="42">
        <v>41546</v>
      </c>
      <c r="H2546" s="109" t="s">
        <v>16380</v>
      </c>
      <c r="I2546" s="109" t="s">
        <v>16381</v>
      </c>
      <c r="J2546" s="109" t="s">
        <v>431</v>
      </c>
      <c r="K2546" s="98" t="s">
        <v>16382</v>
      </c>
      <c r="L2546" s="109" t="s">
        <v>16352</v>
      </c>
      <c r="M2546" s="109" t="s">
        <v>16383</v>
      </c>
      <c r="N2546" s="109" t="s">
        <v>32</v>
      </c>
      <c r="O2546" s="109" t="s">
        <v>16384</v>
      </c>
      <c r="P2546" s="109" t="s">
        <v>58</v>
      </c>
      <c r="Q2546" s="109" t="s">
        <v>16356</v>
      </c>
      <c r="R2546" s="109" t="s">
        <v>100</v>
      </c>
      <c r="S2546" s="122" t="s">
        <v>16357</v>
      </c>
      <c r="T2546" s="31"/>
      <c r="U2546" s="109" t="str">
        <f t="shared" si="40"/>
        <v>41546: Davis, reported to be suicidal, was barricaded inside his home. He posted on Facebook that he would "have to go out like Billy The Kid" and took a hangun and extra magazine outside. He allegedly pointed a gun at Barrett and screamed, "I'll do it! I'll [expletive] do it!" http://www.sltrib.com/news/1938044-155/shootings-by-police-vastly-underreported-in</v>
      </c>
      <c r="V2546" s="109"/>
      <c r="W2546" s="109">
        <v>3581.1</v>
      </c>
      <c r="X2546" s="109"/>
      <c r="Y2546" s="109"/>
      <c r="Z2546" s="109"/>
      <c r="AA2546" s="109"/>
      <c r="AB2546" s="109"/>
      <c r="AC2546" s="113"/>
      <c r="AD2546" s="29"/>
      <c r="AE2546" s="29"/>
      <c r="AF2546" s="29"/>
      <c r="AG2546" s="65"/>
    </row>
    <row r="2547" spans="1:33" ht="12">
      <c r="A2547" s="30">
        <v>41643</v>
      </c>
      <c r="B2547" s="109" t="s">
        <v>16385</v>
      </c>
      <c r="C2547" s="121">
        <v>33</v>
      </c>
      <c r="D2547" s="109" t="s">
        <v>23</v>
      </c>
      <c r="E2547" s="109" t="s">
        <v>40</v>
      </c>
      <c r="F2547" s="109" t="s">
        <v>16386</v>
      </c>
      <c r="G2547" s="42">
        <v>41330</v>
      </c>
      <c r="H2547" s="109" t="s">
        <v>13384</v>
      </c>
      <c r="I2547" s="109" t="s">
        <v>16387</v>
      </c>
      <c r="J2547" s="109" t="s">
        <v>431</v>
      </c>
      <c r="K2547" s="98" t="s">
        <v>16388</v>
      </c>
      <c r="L2547" s="109" t="s">
        <v>9256</v>
      </c>
      <c r="M2547" s="109" t="s">
        <v>16389</v>
      </c>
      <c r="N2547" s="109" t="s">
        <v>32</v>
      </c>
      <c r="O2547" s="109" t="s">
        <v>16390</v>
      </c>
      <c r="P2547" s="109" t="s">
        <v>58</v>
      </c>
      <c r="Q2547" s="109" t="s">
        <v>16356</v>
      </c>
      <c r="R2547" s="109" t="s">
        <v>80</v>
      </c>
      <c r="S2547" s="122" t="s">
        <v>16357</v>
      </c>
      <c r="T2547" s="31"/>
      <c r="U2547" s="109" t="str">
        <f t="shared" si="40"/>
        <v>41330: 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 http://www.sltrib.com/news/1938044-155/shootings-by-police-vastly-underreported-in</v>
      </c>
      <c r="V2547" s="109"/>
      <c r="W2547" s="109">
        <v>3582.1</v>
      </c>
      <c r="X2547" s="109"/>
      <c r="Y2547" s="109"/>
      <c r="Z2547" s="109"/>
      <c r="AA2547" s="109"/>
      <c r="AB2547" s="109"/>
      <c r="AC2547" s="113"/>
      <c r="AD2547" s="29"/>
      <c r="AE2547" s="29"/>
      <c r="AF2547" s="29"/>
      <c r="AG2547" s="65"/>
    </row>
    <row r="2548" spans="1:33" ht="12">
      <c r="A2548" s="30">
        <v>41643</v>
      </c>
      <c r="B2548" s="109" t="s">
        <v>16391</v>
      </c>
      <c r="C2548" s="121">
        <v>32</v>
      </c>
      <c r="D2548" s="109" t="s">
        <v>23</v>
      </c>
      <c r="E2548" s="109" t="s">
        <v>16392</v>
      </c>
      <c r="F2548" s="109"/>
      <c r="G2548" s="42">
        <v>41263</v>
      </c>
      <c r="H2548" s="109" t="s">
        <v>16393</v>
      </c>
      <c r="I2548" s="109" t="s">
        <v>16394</v>
      </c>
      <c r="J2548" s="109" t="s">
        <v>431</v>
      </c>
      <c r="K2548" s="98" t="s">
        <v>16395</v>
      </c>
      <c r="L2548" s="109" t="s">
        <v>432</v>
      </c>
      <c r="M2548" s="109" t="s">
        <v>16363</v>
      </c>
      <c r="N2548" s="109" t="s">
        <v>32</v>
      </c>
      <c r="O2548" s="109" t="s">
        <v>16396</v>
      </c>
      <c r="P2548" s="109" t="s">
        <v>58</v>
      </c>
      <c r="Q2548" s="109" t="s">
        <v>16356</v>
      </c>
      <c r="R2548" s="109" t="s">
        <v>80</v>
      </c>
      <c r="S2548" s="122" t="s">
        <v>16357</v>
      </c>
      <c r="T2548" s="31"/>
      <c r="U2548" s="109" t="str">
        <f t="shared" si="40"/>
        <v>41263: Rodriguez-Castro was cutting his girlfriend with a knife outside a Department of Workforce Services office in Taylorsville when a Unified Police Department officer shot him. http://www.sltrib.com/news/1938044-155/shootings-by-police-vastly-underreported-in</v>
      </c>
      <c r="V2548" s="109"/>
      <c r="W2548" s="109">
        <v>3583.1</v>
      </c>
      <c r="X2548" s="109"/>
      <c r="Y2548" s="109"/>
      <c r="Z2548" s="109"/>
      <c r="AA2548" s="109"/>
      <c r="AB2548" s="109"/>
      <c r="AC2548" s="113"/>
      <c r="AD2548" s="29"/>
      <c r="AE2548" s="29"/>
      <c r="AF2548" s="29"/>
      <c r="AG2548" s="65"/>
    </row>
    <row r="2549" spans="1:33" ht="12">
      <c r="A2549" s="30">
        <v>41643</v>
      </c>
      <c r="B2549" s="109" t="s">
        <v>16397</v>
      </c>
      <c r="C2549" s="121">
        <v>35</v>
      </c>
      <c r="D2549" s="109" t="s">
        <v>23</v>
      </c>
      <c r="E2549" s="109" t="s">
        <v>120</v>
      </c>
      <c r="F2549" s="109" t="s">
        <v>16398</v>
      </c>
      <c r="G2549" s="42">
        <v>41197</v>
      </c>
      <c r="H2549" s="109"/>
      <c r="I2549" s="109" t="s">
        <v>16399</v>
      </c>
      <c r="J2549" s="109" t="s">
        <v>431</v>
      </c>
      <c r="K2549" s="98" t="s">
        <v>16400</v>
      </c>
      <c r="L2549" s="109" t="s">
        <v>16401</v>
      </c>
      <c r="M2549" s="109" t="s">
        <v>16402</v>
      </c>
      <c r="N2549" s="109" t="s">
        <v>32</v>
      </c>
      <c r="O2549" s="109" t="s">
        <v>16403</v>
      </c>
      <c r="P2549" s="109" t="s">
        <v>58</v>
      </c>
      <c r="Q2549" s="109" t="s">
        <v>16356</v>
      </c>
      <c r="R2549" s="109" t="s">
        <v>219</v>
      </c>
      <c r="S2549" s="122" t="s">
        <v>16357</v>
      </c>
      <c r="T2549" s="31"/>
      <c r="U2549" s="109" t="str">
        <f t="shared" si="40"/>
        <v>41197: Investigators say Kanosh's mother called police to report her son was drunk and had taken her car. Kanosh was shot and killed during a confrontation at the end of a car chase. Kanosh and another man fled on foot; Josse deployed a Taser at Kanosh, but he recovered and a struggle allegedly ensued when Josie tried to handcuff him. At some point during the confrontation, investigators say Josse was “going to the ground” with Kanosh on top of him. He shot Kanosh in the arm and torso. Josse was treated for injuries after the shooting, police said. http://www.sltrib.com/news/1938044-155/shootings-by-police-vastly-underreported-in</v>
      </c>
      <c r="V2549" s="109"/>
      <c r="W2549" s="109">
        <v>3584.1</v>
      </c>
      <c r="X2549" s="109"/>
      <c r="Y2549" s="109"/>
      <c r="Z2549" s="109"/>
      <c r="AA2549" s="109"/>
      <c r="AB2549" s="109"/>
      <c r="AC2549" s="113"/>
      <c r="AD2549" s="29"/>
      <c r="AE2549" s="29"/>
      <c r="AF2549" s="29"/>
      <c r="AG2549" s="65"/>
    </row>
    <row r="2550" spans="1:33" ht="12">
      <c r="A2550" s="30">
        <v>41643</v>
      </c>
      <c r="B2550" s="109" t="s">
        <v>16404</v>
      </c>
      <c r="C2550" s="121">
        <v>39</v>
      </c>
      <c r="D2550" s="109" t="s">
        <v>23</v>
      </c>
      <c r="E2550" s="109" t="s">
        <v>40</v>
      </c>
      <c r="F2550" s="109" t="s">
        <v>16405</v>
      </c>
      <c r="G2550" s="42">
        <v>41179</v>
      </c>
      <c r="H2550" s="109" t="s">
        <v>16406</v>
      </c>
      <c r="I2550" s="109" t="s">
        <v>430</v>
      </c>
      <c r="J2550" s="109" t="s">
        <v>431</v>
      </c>
      <c r="K2550" s="98" t="s">
        <v>8979</v>
      </c>
      <c r="L2550" s="109" t="s">
        <v>432</v>
      </c>
      <c r="M2550" s="109" t="s">
        <v>16407</v>
      </c>
      <c r="N2550" s="109" t="s">
        <v>32</v>
      </c>
      <c r="O2550" s="109" t="s">
        <v>16408</v>
      </c>
      <c r="P2550" s="109" t="s">
        <v>58</v>
      </c>
      <c r="Q2550" s="109" t="s">
        <v>16356</v>
      </c>
      <c r="R2550" s="109" t="s">
        <v>80</v>
      </c>
      <c r="S2550" s="122" t="s">
        <v>16357</v>
      </c>
      <c r="T2550" s="31"/>
      <c r="U2550" s="109" t="str">
        <f t="shared" si="40"/>
        <v>41179: Mayhew was shot by police after threatening to detonate a bomb at a downtown Salt Lake City TRAX station. A backpack he was carrying was later found to contain a bomb. http://www.sltrib.com/news/1938044-155/shootings-by-police-vastly-underreported-in</v>
      </c>
      <c r="V2550" s="109"/>
      <c r="W2550" s="109">
        <v>3585.1</v>
      </c>
      <c r="X2550" s="109"/>
      <c r="Y2550" s="109"/>
      <c r="Z2550" s="109"/>
      <c r="AA2550" s="109"/>
      <c r="AB2550" s="109"/>
      <c r="AC2550" s="113"/>
      <c r="AD2550" s="29"/>
      <c r="AE2550" s="29"/>
      <c r="AF2550" s="29"/>
      <c r="AG2550" s="65"/>
    </row>
    <row r="2551" spans="1:33" ht="12">
      <c r="A2551" s="30">
        <v>41643</v>
      </c>
      <c r="B2551" s="109" t="s">
        <v>16409</v>
      </c>
      <c r="C2551" s="121">
        <v>15</v>
      </c>
      <c r="D2551" s="109" t="s">
        <v>23</v>
      </c>
      <c r="E2551" s="109" t="s">
        <v>16392</v>
      </c>
      <c r="F2551" s="109"/>
      <c r="G2551" s="42">
        <v>40986</v>
      </c>
      <c r="H2551" s="109" t="s">
        <v>16410</v>
      </c>
      <c r="I2551" s="109" t="s">
        <v>16361</v>
      </c>
      <c r="J2551" s="109" t="s">
        <v>431</v>
      </c>
      <c r="K2551" s="98" t="s">
        <v>16362</v>
      </c>
      <c r="L2551" s="109" t="s">
        <v>432</v>
      </c>
      <c r="M2551" s="109" t="s">
        <v>16363</v>
      </c>
      <c r="N2551" s="109" t="s">
        <v>32</v>
      </c>
      <c r="O2551" s="109" t="s">
        <v>16411</v>
      </c>
      <c r="P2551" s="109" t="s">
        <v>58</v>
      </c>
      <c r="Q2551" s="109" t="s">
        <v>16356</v>
      </c>
      <c r="R2551" s="109" t="s">
        <v>100</v>
      </c>
      <c r="S2551" s="122" t="s">
        <v>16357</v>
      </c>
      <c r="T2551" s="31"/>
      <c r="U2551" s="109" t="str">
        <f t="shared" si="40"/>
        <v>40986: Morrison's mother called police after the teen raided his parents' gun collection. He went outside wearing a bullet-proof vest, a trench coat and a ski mask. He shot at Todd and Madsen, who returned fire, killing him. Morrison's family said he suffered from mental illness. http://www.sltrib.com/news/1938044-155/shootings-by-police-vastly-underreported-in</v>
      </c>
      <c r="V2551" s="109"/>
      <c r="W2551" s="109">
        <v>3586.1</v>
      </c>
      <c r="X2551" s="109"/>
      <c r="Y2551" s="109"/>
      <c r="Z2551" s="109"/>
      <c r="AA2551" s="109"/>
      <c r="AB2551" s="109"/>
      <c r="AC2551" s="113"/>
      <c r="AD2551" s="29"/>
      <c r="AE2551" s="29"/>
      <c r="AF2551" s="29"/>
      <c r="AG2551" s="65"/>
    </row>
    <row r="2552" spans="1:33" ht="12">
      <c r="A2552" s="30">
        <v>41643</v>
      </c>
      <c r="B2552" s="109" t="s">
        <v>16412</v>
      </c>
      <c r="C2552" s="121">
        <v>49</v>
      </c>
      <c r="D2552" s="109" t="s">
        <v>23</v>
      </c>
      <c r="E2552" s="109" t="s">
        <v>40</v>
      </c>
      <c r="F2552" s="109" t="s">
        <v>16413</v>
      </c>
      <c r="G2552" s="42">
        <v>40906</v>
      </c>
      <c r="H2552" s="109" t="s">
        <v>16414</v>
      </c>
      <c r="I2552" s="109" t="s">
        <v>728</v>
      </c>
      <c r="J2552" s="109" t="s">
        <v>431</v>
      </c>
      <c r="K2552" s="98" t="s">
        <v>729</v>
      </c>
      <c r="L2552" s="109" t="s">
        <v>432</v>
      </c>
      <c r="M2552" s="109" t="s">
        <v>16415</v>
      </c>
      <c r="N2552" s="109" t="s">
        <v>32</v>
      </c>
      <c r="O2552" s="109" t="s">
        <v>16416</v>
      </c>
      <c r="P2552" s="109" t="s">
        <v>58</v>
      </c>
      <c r="Q2552" s="109" t="s">
        <v>16356</v>
      </c>
      <c r="R2552" s="109" t="s">
        <v>36</v>
      </c>
      <c r="S2552" s="122" t="s">
        <v>16357</v>
      </c>
      <c r="T2552" s="31"/>
      <c r="U2552" s="109" t="str">
        <f t="shared" si="40"/>
        <v>40906: Ashworth took his son's handgun and parked outside a maintenance shop for city-owned vehicles, where police were doing a training exercise. Police said Ashworth approached Averett with a gun and refused to drop it. He said the gun wasn't fake and allegedly fired it at a business complex across the street. Other officers arrived and fired on Ashworth as he allegedly began to raise the gun again. http://www.sltrib.com/news/1938044-155/shootings-by-police-vastly-underreported-in</v>
      </c>
      <c r="V2552" s="109"/>
      <c r="W2552" s="109">
        <v>3587.1</v>
      </c>
      <c r="X2552" s="109"/>
      <c r="Y2552" s="109"/>
      <c r="Z2552" s="109"/>
      <c r="AA2552" s="109"/>
      <c r="AB2552" s="109"/>
      <c r="AC2552" s="113"/>
      <c r="AD2552" s="29"/>
      <c r="AE2552" s="29"/>
      <c r="AF2552" s="29"/>
      <c r="AG2552" s="65"/>
    </row>
    <row r="2553" spans="1:33" ht="12">
      <c r="A2553" s="30">
        <v>41643</v>
      </c>
      <c r="B2553" s="109" t="s">
        <v>16417</v>
      </c>
      <c r="C2553" s="121">
        <v>43</v>
      </c>
      <c r="D2553" s="109" t="s">
        <v>23</v>
      </c>
      <c r="E2553" s="109" t="s">
        <v>40</v>
      </c>
      <c r="F2553" s="109" t="s">
        <v>16418</v>
      </c>
      <c r="G2553" s="42">
        <v>40813</v>
      </c>
      <c r="H2553" s="109" t="s">
        <v>16419</v>
      </c>
      <c r="I2553" s="109" t="s">
        <v>430</v>
      </c>
      <c r="J2553" s="109" t="s">
        <v>431</v>
      </c>
      <c r="K2553" s="98" t="s">
        <v>16420</v>
      </c>
      <c r="L2553" s="109" t="s">
        <v>432</v>
      </c>
      <c r="M2553" s="109" t="s">
        <v>16407</v>
      </c>
      <c r="N2553" s="109" t="s">
        <v>32</v>
      </c>
      <c r="O2553" s="109" t="s">
        <v>16421</v>
      </c>
      <c r="P2553" s="109" t="s">
        <v>58</v>
      </c>
      <c r="Q2553" s="109" t="s">
        <v>16356</v>
      </c>
      <c r="R2553" s="109" t="s">
        <v>80</v>
      </c>
      <c r="S2553" s="122" t="s">
        <v>16357</v>
      </c>
      <c r="T2553" s="31"/>
      <c r="U2553" s="109" t="str">
        <f t="shared" si="40"/>
        <v>40813: Hinshaw, suspected in a robbery, was staying with his wife and daughter at a hotel. When police entered the room, Hinshaw allegedly jumped out with what officers reportedly thought was a gun; it was actually a folding knife. http://www.sltrib.com/news/1938044-155/shootings-by-police-vastly-underreported-in</v>
      </c>
      <c r="V2553" s="109"/>
      <c r="W2553" s="109">
        <v>3588.1</v>
      </c>
      <c r="X2553" s="109"/>
      <c r="Y2553" s="109"/>
      <c r="Z2553" s="109"/>
      <c r="AA2553" s="109"/>
      <c r="AB2553" s="109"/>
      <c r="AC2553" s="113"/>
      <c r="AD2553" s="29"/>
      <c r="AE2553" s="29"/>
      <c r="AF2553" s="29"/>
      <c r="AG2553" s="65"/>
    </row>
    <row r="2554" spans="1:33" ht="12">
      <c r="A2554" s="30">
        <v>41643</v>
      </c>
      <c r="B2554" s="109" t="s">
        <v>16422</v>
      </c>
      <c r="C2554" s="121">
        <v>19</v>
      </c>
      <c r="D2554" s="109" t="s">
        <v>23</v>
      </c>
      <c r="E2554" s="109" t="s">
        <v>16392</v>
      </c>
      <c r="F2554" s="109"/>
      <c r="G2554" s="42">
        <v>40760</v>
      </c>
      <c r="H2554" s="109" t="s">
        <v>16423</v>
      </c>
      <c r="I2554" s="109" t="s">
        <v>430</v>
      </c>
      <c r="J2554" s="109" t="s">
        <v>431</v>
      </c>
      <c r="K2554" s="98" t="s">
        <v>16424</v>
      </c>
      <c r="L2554" s="109" t="s">
        <v>432</v>
      </c>
      <c r="M2554" s="109" t="s">
        <v>9543</v>
      </c>
      <c r="N2554" s="109" t="s">
        <v>32</v>
      </c>
      <c r="O2554" s="109" t="s">
        <v>16425</v>
      </c>
      <c r="P2554" s="109" t="s">
        <v>58</v>
      </c>
      <c r="Q2554" s="109" t="s">
        <v>16356</v>
      </c>
      <c r="R2554" s="109" t="s">
        <v>80</v>
      </c>
      <c r="S2554" s="122" t="s">
        <v>16357</v>
      </c>
      <c r="T2554" s="31"/>
      <c r="U2554" s="109" t="str">
        <f t="shared" si="40"/>
        <v>40760: Trooper Aaron Colvin tried to pull Ramirez-Perez over when a high-speed chase began. Colvin forced Ramirez-Perez into an I-215 off-ramp wall in Salt Lake City when a shootout began. Ramirez-Perez fired twice, but missed Colvin. http://www.sltrib.com/news/1938044-155/shootings-by-police-vastly-underreported-in</v>
      </c>
      <c r="V2554" s="109"/>
      <c r="W2554" s="109">
        <v>3589.1</v>
      </c>
      <c r="X2554" s="109"/>
      <c r="Y2554" s="109"/>
      <c r="Z2554" s="109"/>
      <c r="AA2554" s="109"/>
      <c r="AB2554" s="109"/>
      <c r="AC2554" s="113"/>
      <c r="AD2554" s="29"/>
      <c r="AE2554" s="29"/>
      <c r="AF2554" s="29"/>
      <c r="AG2554" s="65"/>
    </row>
    <row r="2555" spans="1:33" ht="12">
      <c r="A2555" s="30">
        <v>41643</v>
      </c>
      <c r="B2555" s="109" t="s">
        <v>16426</v>
      </c>
      <c r="C2555" s="121">
        <v>43</v>
      </c>
      <c r="D2555" s="109" t="s">
        <v>23</v>
      </c>
      <c r="E2555" s="109" t="s">
        <v>40</v>
      </c>
      <c r="F2555" s="109" t="s">
        <v>16427</v>
      </c>
      <c r="G2555" s="42">
        <v>40753</v>
      </c>
      <c r="H2555" s="109" t="s">
        <v>16428</v>
      </c>
      <c r="I2555" s="109" t="s">
        <v>16429</v>
      </c>
      <c r="J2555" s="109" t="s">
        <v>431</v>
      </c>
      <c r="K2555" s="98" t="s">
        <v>16430</v>
      </c>
      <c r="L2555" s="109" t="s">
        <v>16431</v>
      </c>
      <c r="M2555" s="109" t="s">
        <v>16432</v>
      </c>
      <c r="N2555" s="109" t="s">
        <v>32</v>
      </c>
      <c r="O2555" s="109" t="s">
        <v>16433</v>
      </c>
      <c r="P2555" s="109" t="s">
        <v>58</v>
      </c>
      <c r="Q2555" s="109" t="s">
        <v>16356</v>
      </c>
      <c r="R2555" s="109" t="s">
        <v>219</v>
      </c>
      <c r="S2555" s="122" t="s">
        <v>16357</v>
      </c>
      <c r="T2555" s="31"/>
      <c r="U2555" s="109" t="str">
        <f t="shared" si="40"/>
        <v>40753: Officer Cory Madsen pulled Sorensen over on suspicion of drunk driving. Sorensen allegedly struggled when Madsen tried to cuff him. Sorensen allegedly hit Madsen in the head, knocking him to the ground. Madsen shot Sorensen once, killing him. http://www.sltrib.com/news/1938044-155/shootings-by-police-vastly-underreported-in</v>
      </c>
      <c r="V2555" s="109"/>
      <c r="W2555" s="109">
        <v>3590.1</v>
      </c>
      <c r="X2555" s="109"/>
      <c r="Y2555" s="109"/>
      <c r="Z2555" s="109"/>
      <c r="AA2555" s="109"/>
      <c r="AB2555" s="109"/>
      <c r="AC2555" s="113"/>
      <c r="AD2555" s="29"/>
      <c r="AE2555" s="29"/>
      <c r="AF2555" s="29"/>
      <c r="AG2555" s="65"/>
    </row>
    <row r="2556" spans="1:33" ht="12">
      <c r="A2556" s="30">
        <v>41643</v>
      </c>
      <c r="B2556" s="109" t="s">
        <v>16434</v>
      </c>
      <c r="C2556" s="121">
        <v>31</v>
      </c>
      <c r="D2556" s="109" t="s">
        <v>23</v>
      </c>
      <c r="E2556" s="109" t="s">
        <v>173</v>
      </c>
      <c r="F2556" s="109" t="s">
        <v>16435</v>
      </c>
      <c r="G2556" s="42">
        <v>40718</v>
      </c>
      <c r="H2556" s="109" t="s">
        <v>16436</v>
      </c>
      <c r="I2556" s="109" t="s">
        <v>728</v>
      </c>
      <c r="J2556" s="109" t="s">
        <v>431</v>
      </c>
      <c r="K2556" s="98" t="s">
        <v>729</v>
      </c>
      <c r="L2556" s="109" t="s">
        <v>432</v>
      </c>
      <c r="M2556" s="109" t="s">
        <v>16437</v>
      </c>
      <c r="N2556" s="109" t="s">
        <v>32</v>
      </c>
      <c r="O2556" s="109" t="s">
        <v>16438</v>
      </c>
      <c r="P2556" s="109" t="s">
        <v>58</v>
      </c>
      <c r="Q2556" s="109" t="s">
        <v>16356</v>
      </c>
      <c r="R2556" s="109" t="s">
        <v>80</v>
      </c>
      <c r="S2556" s="122" t="s">
        <v>16357</v>
      </c>
      <c r="T2556" s="31"/>
      <c r="U2556" s="109" t="str">
        <f t="shared" si="40"/>
        <v>40718: Police said Merino fled from officers after he allegedly robbed a Taylorsville gas station. Investigators said he tried to ram an officer with his car and fired a gun at police. Merino hit a spike strip and ran from his car. Dietrich drove his car at Merino, striking him, but Merino still had the gun. He fired on officers, wounding two of them. Two West Valley City officers were wounded by gunfire. Lloyd, Fife and Marble all shot at Merino, killing him. http://www.sltrib.com/news/1938044-155/shootings-by-police-vastly-underreported-in</v>
      </c>
      <c r="V2556" s="109"/>
      <c r="W2556" s="109">
        <v>3591.1</v>
      </c>
      <c r="X2556" s="109"/>
      <c r="Y2556" s="109"/>
      <c r="Z2556" s="109"/>
      <c r="AA2556" s="109"/>
      <c r="AB2556" s="109"/>
      <c r="AC2556" s="113"/>
      <c r="AD2556" s="29"/>
      <c r="AE2556" s="29"/>
      <c r="AF2556" s="29"/>
      <c r="AG2556" s="65"/>
    </row>
    <row r="2557" spans="1:33" ht="12">
      <c r="A2557" s="30">
        <v>41643</v>
      </c>
      <c r="B2557" s="109" t="s">
        <v>16439</v>
      </c>
      <c r="C2557" s="121">
        <v>23</v>
      </c>
      <c r="D2557" s="109" t="s">
        <v>23</v>
      </c>
      <c r="E2557" s="109" t="s">
        <v>40</v>
      </c>
      <c r="F2557" s="109" t="s">
        <v>16440</v>
      </c>
      <c r="G2557" s="42">
        <v>40644</v>
      </c>
      <c r="H2557" s="109" t="s">
        <v>16441</v>
      </c>
      <c r="I2557" s="109" t="s">
        <v>728</v>
      </c>
      <c r="J2557" s="109" t="s">
        <v>431</v>
      </c>
      <c r="K2557" s="98" t="s">
        <v>16442</v>
      </c>
      <c r="L2557" s="109" t="s">
        <v>432</v>
      </c>
      <c r="M2557" s="109" t="s">
        <v>16415</v>
      </c>
      <c r="N2557" s="109" t="s">
        <v>32</v>
      </c>
      <c r="O2557" s="109" t="s">
        <v>16443</v>
      </c>
      <c r="P2557" s="109" t="s">
        <v>58</v>
      </c>
      <c r="Q2557" s="109" t="s">
        <v>16356</v>
      </c>
      <c r="R2557" s="109" t="s">
        <v>80</v>
      </c>
      <c r="S2557" s="122" t="s">
        <v>16357</v>
      </c>
      <c r="T2557" s="31"/>
      <c r="U2557" s="109" t="str">
        <f t="shared" si="40"/>
        <v>40644: Krummi's mother called police during a fight and said her son was out of control after he said he wanted to be “removed” from her life. Krummi went outside and sat in a chair on the lawn. Investigators said Black approached Krummi and asked how is day was going. Krummi allegedly pulled out what later proved to be an airsoft replica gun and pointed it at Black. After two ignored commands to drop the gun, Officer David Black shot Krummi twice in the torso. Johnson also fired but missed. http://www.sltrib.com/news/1938044-155/shootings-by-police-vastly-underreported-in</v>
      </c>
      <c r="V2557" s="109"/>
      <c r="W2557" s="109">
        <v>3592.1</v>
      </c>
      <c r="X2557" s="109"/>
      <c r="Y2557" s="109"/>
      <c r="Z2557" s="109"/>
      <c r="AA2557" s="109"/>
      <c r="AB2557" s="109"/>
      <c r="AC2557" s="113"/>
      <c r="AD2557" s="29"/>
      <c r="AE2557" s="29"/>
      <c r="AF2557" s="29"/>
      <c r="AG2557" s="65"/>
    </row>
    <row r="2558" spans="1:33" ht="12">
      <c r="A2558" s="30">
        <v>41643</v>
      </c>
      <c r="B2558" s="109" t="s">
        <v>16444</v>
      </c>
      <c r="C2558" s="121">
        <v>63</v>
      </c>
      <c r="D2558" s="109" t="s">
        <v>23</v>
      </c>
      <c r="E2558" s="109" t="s">
        <v>40</v>
      </c>
      <c r="F2558" s="109" t="s">
        <v>16445</v>
      </c>
      <c r="G2558" s="42">
        <v>40634</v>
      </c>
      <c r="H2558" s="109" t="s">
        <v>16446</v>
      </c>
      <c r="I2558" s="109" t="s">
        <v>430</v>
      </c>
      <c r="J2558" s="109" t="s">
        <v>431</v>
      </c>
      <c r="K2558" s="98" t="s">
        <v>16447</v>
      </c>
      <c r="L2558" s="109" t="s">
        <v>432</v>
      </c>
      <c r="M2558" s="109" t="s">
        <v>16407</v>
      </c>
      <c r="N2558" s="109" t="s">
        <v>32</v>
      </c>
      <c r="O2558" s="109" t="s">
        <v>16448</v>
      </c>
      <c r="P2558" s="109" t="s">
        <v>58</v>
      </c>
      <c r="Q2558" s="109" t="s">
        <v>16356</v>
      </c>
      <c r="R2558" s="109" t="s">
        <v>80</v>
      </c>
      <c r="S2558" s="122" t="s">
        <v>16357</v>
      </c>
      <c r="T2558" s="31"/>
      <c r="U2558" s="109" t="str">
        <f t="shared" si="40"/>
        <v>40634: Officer Devin Stutz was chasing Leonard after a bank robbery and carjacking and ordered him to stop. As he ran toward a playground full of children, Leonard reached at his waistband for what Stutz thought was a gun. Stutz fired on Leonard, who actually was reaching for a wad of cash. The carjacking victim had said Leonard had a gun. http://www.sltrib.com/news/1938044-155/shootings-by-police-vastly-underreported-in</v>
      </c>
      <c r="V2558" s="109"/>
      <c r="W2558" s="109">
        <v>3593.1</v>
      </c>
      <c r="X2558" s="109"/>
      <c r="Y2558" s="109"/>
      <c r="Z2558" s="109"/>
      <c r="AA2558" s="109"/>
      <c r="AB2558" s="109"/>
      <c r="AC2558" s="113"/>
      <c r="AD2558" s="29"/>
      <c r="AE2558" s="29"/>
      <c r="AF2558" s="29"/>
      <c r="AG2558" s="65"/>
    </row>
    <row r="2559" spans="1:33" ht="12">
      <c r="A2559" s="30">
        <v>41643</v>
      </c>
      <c r="B2559" s="109" t="s">
        <v>16449</v>
      </c>
      <c r="C2559" s="121">
        <v>49</v>
      </c>
      <c r="D2559" s="109" t="s">
        <v>23</v>
      </c>
      <c r="E2559" s="109" t="s">
        <v>40</v>
      </c>
      <c r="F2559" s="109" t="s">
        <v>16450</v>
      </c>
      <c r="G2559" s="42">
        <v>40584</v>
      </c>
      <c r="H2559" s="109" t="s">
        <v>16451</v>
      </c>
      <c r="I2559" s="109" t="s">
        <v>16452</v>
      </c>
      <c r="J2559" s="109" t="s">
        <v>431</v>
      </c>
      <c r="K2559" s="98" t="s">
        <v>16453</v>
      </c>
      <c r="L2559" s="109" t="s">
        <v>2579</v>
      </c>
      <c r="M2559" s="109" t="s">
        <v>16454</v>
      </c>
      <c r="N2559" s="109" t="s">
        <v>32</v>
      </c>
      <c r="O2559" s="109" t="s">
        <v>16455</v>
      </c>
      <c r="P2559" s="109" t="s">
        <v>58</v>
      </c>
      <c r="Q2559" s="109" t="s">
        <v>16356</v>
      </c>
      <c r="R2559" s="109" t="s">
        <v>80</v>
      </c>
      <c r="S2559" s="122" t="s">
        <v>16357</v>
      </c>
      <c r="T2559" s="31"/>
      <c r="U2559" s="109" t="str">
        <f t="shared" si="40"/>
        <v>40584: A police sergeant spotted Imes pulling a suitcase and animal carrier through some parking lots and said he looked suspicious because of recent thefts in the area. Officer Bryan Hough confronted Imes, who refused to identify himself. Imes initially complied with Hough's orders to remove his hand from his pocket, but then he put his hand back in, swung around and fired a gun twice from inside the pocket. Hough returned fire, killing Imes. The items Imes was carrying were stolen in the recent thefts. http://www.sltrib.com/news/1938044-155/shootings-by-police-vastly-underreported-in</v>
      </c>
      <c r="V2559" s="109"/>
      <c r="W2559" s="109">
        <v>3594.1</v>
      </c>
      <c r="X2559" s="109"/>
      <c r="Y2559" s="109"/>
      <c r="Z2559" s="109"/>
      <c r="AA2559" s="109"/>
      <c r="AB2559" s="109"/>
      <c r="AC2559" s="113"/>
      <c r="AD2559" s="29"/>
      <c r="AE2559" s="29"/>
      <c r="AF2559" s="29"/>
      <c r="AG2559" s="65"/>
    </row>
    <row r="2560" spans="1:33" ht="12">
      <c r="A2560" s="30">
        <v>41643</v>
      </c>
      <c r="B2560" s="109" t="s">
        <v>16456</v>
      </c>
      <c r="C2560" s="121">
        <v>25</v>
      </c>
      <c r="D2560" s="109" t="s">
        <v>23</v>
      </c>
      <c r="E2560" s="109" t="s">
        <v>40</v>
      </c>
      <c r="F2560" s="109" t="s">
        <v>16457</v>
      </c>
      <c r="G2560" s="42">
        <v>40547</v>
      </c>
      <c r="H2560" s="109" t="s">
        <v>16458</v>
      </c>
      <c r="I2560" s="109" t="s">
        <v>16459</v>
      </c>
      <c r="J2560" s="109" t="s">
        <v>431</v>
      </c>
      <c r="K2560" s="98" t="s">
        <v>16460</v>
      </c>
      <c r="L2560" s="109" t="s">
        <v>2579</v>
      </c>
      <c r="M2560" s="109" t="s">
        <v>16461</v>
      </c>
      <c r="N2560" s="109" t="s">
        <v>32</v>
      </c>
      <c r="O2560" s="109" t="s">
        <v>16462</v>
      </c>
      <c r="P2560" s="109" t="s">
        <v>58</v>
      </c>
      <c r="Q2560" s="109" t="s">
        <v>16356</v>
      </c>
      <c r="R2560" s="109" t="s">
        <v>80</v>
      </c>
      <c r="S2560" s="122" t="s">
        <v>16357</v>
      </c>
      <c r="T2560" s="31"/>
      <c r="U2560" s="109" t="str">
        <f t="shared" si="40"/>
        <v>40547: White, in a stolen pickup, led police in a chase until he crashed in field in Hooper. He allegedly ran from officers and then pointed a gun at them. Diatolla fired the fatal shot; investigators did not say which of the other officers' gunfire struck White, but prosecutors cleared all involved officers of wrongdoing. http://www.sltrib.com/news/1938044-155/shootings-by-police-vastly-underreported-in</v>
      </c>
      <c r="V2560" s="109"/>
      <c r="W2560" s="109">
        <v>3595.1</v>
      </c>
      <c r="X2560" s="109"/>
      <c r="Y2560" s="109"/>
      <c r="Z2560" s="109"/>
      <c r="AA2560" s="109"/>
      <c r="AB2560" s="109"/>
      <c r="AC2560" s="113"/>
      <c r="AD2560" s="29"/>
      <c r="AE2560" s="29"/>
      <c r="AF2560" s="29"/>
      <c r="AG2560" s="65"/>
    </row>
    <row r="2561" spans="1:33" ht="12">
      <c r="A2561" s="30">
        <v>41643</v>
      </c>
      <c r="B2561" s="109" t="s">
        <v>16463</v>
      </c>
      <c r="C2561" s="121">
        <v>54</v>
      </c>
      <c r="D2561" s="109" t="s">
        <v>23</v>
      </c>
      <c r="E2561" s="109" t="s">
        <v>16392</v>
      </c>
      <c r="F2561" s="109"/>
      <c r="G2561" s="42">
        <v>40537</v>
      </c>
      <c r="H2561" s="109" t="s">
        <v>16464</v>
      </c>
      <c r="I2561" s="109" t="s">
        <v>13421</v>
      </c>
      <c r="J2561" s="109" t="s">
        <v>431</v>
      </c>
      <c r="K2561" s="98" t="s">
        <v>13422</v>
      </c>
      <c r="L2561" s="109" t="s">
        <v>432</v>
      </c>
      <c r="M2561" s="109" t="s">
        <v>16465</v>
      </c>
      <c r="N2561" s="109" t="s">
        <v>32</v>
      </c>
      <c r="O2561" s="109" t="s">
        <v>16466</v>
      </c>
      <c r="P2561" s="109" t="s">
        <v>58</v>
      </c>
      <c r="Q2561" s="109" t="s">
        <v>16356</v>
      </c>
      <c r="R2561" s="109" t="s">
        <v>100</v>
      </c>
      <c r="S2561" s="122" t="s">
        <v>16357</v>
      </c>
      <c r="T2561" s="31"/>
      <c r="U2561" s="109" t="str">
        <f t="shared" si="40"/>
        <v>40537: Pogue was reported to be acting erratically outside the Oquirrh Mountain LDS Temple on Christmas Day. Investigators said officers told him to drop to the ground. Instead, he allegedly picked up a shotgun and started running at a group of three people. Officer Matthew Pennington fired once, striking Pogue in the torso. Investigators said he also was carrying a machete and had a cache of other guns in his car. http://www.sltrib.com/news/1938044-155/shootings-by-police-vastly-underreported-in</v>
      </c>
      <c r="V2561" s="109"/>
      <c r="W2561" s="109">
        <v>3596.1</v>
      </c>
      <c r="X2561" s="109"/>
      <c r="Y2561" s="109"/>
      <c r="Z2561" s="109"/>
      <c r="AA2561" s="109"/>
      <c r="AB2561" s="109"/>
      <c r="AC2561" s="113"/>
      <c r="AD2561" s="29"/>
      <c r="AE2561" s="29"/>
      <c r="AF2561" s="29"/>
      <c r="AG2561" s="65"/>
    </row>
    <row r="2562" spans="1:33" ht="12">
      <c r="A2562" s="30">
        <v>41643</v>
      </c>
      <c r="B2562" s="109" t="s">
        <v>16467</v>
      </c>
      <c r="C2562" s="121">
        <v>21</v>
      </c>
      <c r="D2562" s="109" t="s">
        <v>23</v>
      </c>
      <c r="E2562" s="109" t="s">
        <v>16392</v>
      </c>
      <c r="F2562" s="109" t="s">
        <v>16468</v>
      </c>
      <c r="G2562" s="42">
        <v>40529</v>
      </c>
      <c r="H2562" s="109" t="s">
        <v>16469</v>
      </c>
      <c r="I2562" s="109" t="s">
        <v>728</v>
      </c>
      <c r="J2562" s="109" t="s">
        <v>431</v>
      </c>
      <c r="K2562" s="98" t="s">
        <v>16442</v>
      </c>
      <c r="L2562" s="109" t="s">
        <v>432</v>
      </c>
      <c r="M2562" s="109" t="s">
        <v>16415</v>
      </c>
      <c r="N2562" s="109" t="s">
        <v>32</v>
      </c>
      <c r="O2562" s="109" t="s">
        <v>16470</v>
      </c>
      <c r="P2562" s="109" t="s">
        <v>58</v>
      </c>
      <c r="Q2562" s="109" t="s">
        <v>16356</v>
      </c>
      <c r="R2562" s="109" t="s">
        <v>80</v>
      </c>
      <c r="S2562" s="122" t="s">
        <v>16357</v>
      </c>
      <c r="T2562" s="31"/>
      <c r="U2562" s="109" t="str">
        <f t="shared" si="40"/>
        <v>40529: Chief had hit his teenage niece during a fight and was throwing furniture and other items around the house when the niece called 911. Police arrived and went inside to find Chief in a hallway. Chief first walked away but then he turned around and brandished a paring knife, officers said, prompting Officer Levi Lloyd to shoot four times and another officer to deploy a Taser. However, Chief's family says their private investigation shows Chief was shot first in the back, then in the front. http://www.sltrib.com/news/1938044-155/shootings-by-police-vastly-underreported-in</v>
      </c>
      <c r="V2562" s="109"/>
      <c r="W2562" s="109">
        <v>3597.1</v>
      </c>
      <c r="X2562" s="109"/>
      <c r="Y2562" s="109"/>
      <c r="Z2562" s="109"/>
      <c r="AA2562" s="109"/>
      <c r="AB2562" s="109"/>
      <c r="AC2562" s="113"/>
      <c r="AD2562" s="29"/>
      <c r="AE2562" s="29"/>
      <c r="AF2562" s="29"/>
      <c r="AG2562" s="65"/>
    </row>
    <row r="2563" spans="1:33" ht="12">
      <c r="A2563" s="30">
        <v>41643</v>
      </c>
      <c r="B2563" s="109" t="s">
        <v>16471</v>
      </c>
      <c r="C2563" s="121">
        <v>34</v>
      </c>
      <c r="D2563" s="109" t="s">
        <v>23</v>
      </c>
      <c r="E2563" s="109" t="s">
        <v>16392</v>
      </c>
      <c r="F2563" s="109"/>
      <c r="G2563" s="42">
        <v>40487</v>
      </c>
      <c r="H2563" s="109" t="s">
        <v>16472</v>
      </c>
      <c r="I2563" s="109" t="s">
        <v>16473</v>
      </c>
      <c r="J2563" s="109" t="s">
        <v>431</v>
      </c>
      <c r="K2563" s="98" t="s">
        <v>16474</v>
      </c>
      <c r="L2563" s="109" t="s">
        <v>9256</v>
      </c>
      <c r="M2563" s="109" t="s">
        <v>16475</v>
      </c>
      <c r="N2563" s="109" t="s">
        <v>32</v>
      </c>
      <c r="O2563" s="109" t="s">
        <v>16476</v>
      </c>
      <c r="P2563" s="109" t="s">
        <v>58</v>
      </c>
      <c r="Q2563" s="109" t="s">
        <v>16356</v>
      </c>
      <c r="R2563" s="109" t="s">
        <v>100</v>
      </c>
      <c r="S2563" s="122" t="s">
        <v>16357</v>
      </c>
      <c r="T2563" s="31"/>
      <c r="U2563" s="109" t="str">
        <f t="shared" si="40"/>
        <v>40487: After a domestic dispute, Berumen tried to cut his neck with a butcher knife. After officers fired Tasers unsuccessfully, Beruman threw the knife at officers, who shot him. One officer was struck by the knife but not wounded. http://www.sltrib.com/news/1938044-155/shootings-by-police-vastly-underreported-in</v>
      </c>
      <c r="V2563" s="109"/>
      <c r="W2563" s="109">
        <v>3598.1</v>
      </c>
      <c r="X2563" s="109"/>
      <c r="Y2563" s="109"/>
      <c r="Z2563" s="109"/>
      <c r="AA2563" s="109"/>
      <c r="AB2563" s="109"/>
      <c r="AC2563" s="113"/>
      <c r="AD2563" s="29"/>
      <c r="AE2563" s="29"/>
      <c r="AF2563" s="29"/>
      <c r="AG2563" s="65"/>
    </row>
    <row r="2564" spans="1:33" ht="12">
      <c r="A2564" s="30">
        <v>41643</v>
      </c>
      <c r="B2564" s="109" t="s">
        <v>16477</v>
      </c>
      <c r="C2564" s="121">
        <v>30</v>
      </c>
      <c r="D2564" s="109" t="s">
        <v>23</v>
      </c>
      <c r="E2564" s="109" t="s">
        <v>16392</v>
      </c>
      <c r="F2564" s="109"/>
      <c r="G2564" s="42">
        <v>40368</v>
      </c>
      <c r="H2564" s="109" t="s">
        <v>16478</v>
      </c>
      <c r="I2564" s="109" t="s">
        <v>16479</v>
      </c>
      <c r="J2564" s="109" t="s">
        <v>431</v>
      </c>
      <c r="K2564" s="98" t="s">
        <v>16480</v>
      </c>
      <c r="L2564" s="109" t="s">
        <v>9256</v>
      </c>
      <c r="M2564" s="109" t="s">
        <v>16481</v>
      </c>
      <c r="N2564" s="109" t="s">
        <v>32</v>
      </c>
      <c r="O2564" s="109" t="s">
        <v>16482</v>
      </c>
      <c r="P2564" s="109" t="s">
        <v>58</v>
      </c>
      <c r="Q2564" s="109" t="s">
        <v>16356</v>
      </c>
      <c r="R2564" s="109" t="s">
        <v>100</v>
      </c>
      <c r="S2564" s="122" t="s">
        <v>16357</v>
      </c>
      <c r="T2564" s="31"/>
      <c r="U2564" s="109" t="str">
        <f t="shared" si="40"/>
        <v>40368: Oakden slit his wrists and got help from a neighbor, who called 911. Officers arrived to find Oakden with his neighbor on the porch. When Oakden was ordered to raise his hands, his shirt rose with his hands, revealing a gun tucked in his pants. He allegedly dropped his hands, pulled out the gun — an airsoft toy gun — and pointed it at officers. The airsoft gun fired, and officers fired on Oakden, who was struck 16 times. http://www.sltrib.com/news/1938044-155/shootings-by-police-vastly-underreported-in</v>
      </c>
      <c r="V2564" s="109"/>
      <c r="W2564" s="109">
        <v>3599.1</v>
      </c>
      <c r="X2564" s="109"/>
      <c r="Y2564" s="109"/>
      <c r="Z2564" s="109"/>
      <c r="AA2564" s="109"/>
      <c r="AB2564" s="109"/>
      <c r="AC2564" s="113"/>
      <c r="AD2564" s="29"/>
      <c r="AE2564" s="29"/>
      <c r="AF2564" s="29"/>
      <c r="AG2564" s="65"/>
    </row>
    <row r="2565" spans="1:33" ht="12">
      <c r="A2565" s="30">
        <v>41643</v>
      </c>
      <c r="B2565" s="109" t="s">
        <v>16483</v>
      </c>
      <c r="C2565" s="121">
        <v>35</v>
      </c>
      <c r="D2565" s="109" t="s">
        <v>23</v>
      </c>
      <c r="E2565" s="109" t="s">
        <v>16392</v>
      </c>
      <c r="F2565" s="109"/>
      <c r="G2565" s="42">
        <v>40306</v>
      </c>
      <c r="H2565" s="109" t="s">
        <v>16484</v>
      </c>
      <c r="I2565" s="109" t="s">
        <v>16485</v>
      </c>
      <c r="J2565" s="109" t="s">
        <v>431</v>
      </c>
      <c r="K2565" s="98" t="s">
        <v>16486</v>
      </c>
      <c r="L2565" s="109" t="s">
        <v>5107</v>
      </c>
      <c r="M2565" s="109" t="s">
        <v>16487</v>
      </c>
      <c r="N2565" s="109" t="s">
        <v>32</v>
      </c>
      <c r="O2565" s="109" t="s">
        <v>16488</v>
      </c>
      <c r="P2565" s="109" t="s">
        <v>58</v>
      </c>
      <c r="Q2565" s="109" t="s">
        <v>16356</v>
      </c>
      <c r="R2565" s="109" t="s">
        <v>80</v>
      </c>
      <c r="S2565" s="122" t="s">
        <v>16357</v>
      </c>
      <c r="T2565" s="31"/>
      <c r="U2565" s="109" t="str">
        <f t="shared" si="40"/>
        <v>40306: Ethington allegedly tried to steal beer from a grocery store. Employees tried to subdue and restrain him in a break room, but when police arrived, Ethington and two other men were fighting for control of a handgun. They fired a Taser at him, but instead struck a store employee, who lunged at Ethington and became tangled in the leads and wires. Officers told Ethington to drop the gun, but he allegedly pointed the gun at officers. Chambers alternated gunfire and commands, but Ethington kept pointing the gun. He died after being shot seven times. http://www.sltrib.com/news/1938044-155/shootings-by-police-vastly-underreported-in</v>
      </c>
      <c r="V2565" s="109"/>
      <c r="W2565" s="109">
        <v>3600.1</v>
      </c>
      <c r="X2565" s="109"/>
      <c r="Y2565" s="109"/>
      <c r="Z2565" s="109"/>
      <c r="AA2565" s="109"/>
      <c r="AB2565" s="109"/>
      <c r="AC2565" s="113"/>
      <c r="AD2565" s="29"/>
      <c r="AE2565" s="29"/>
      <c r="AF2565" s="29"/>
      <c r="AG2565" s="65"/>
    </row>
    <row r="2566" spans="1:33" ht="12">
      <c r="A2566" s="30">
        <v>41643</v>
      </c>
      <c r="B2566" s="109" t="s">
        <v>16489</v>
      </c>
      <c r="C2566" s="121">
        <v>20</v>
      </c>
      <c r="D2566" s="109" t="s">
        <v>23</v>
      </c>
      <c r="E2566" s="109" t="s">
        <v>173</v>
      </c>
      <c r="F2566" s="109" t="s">
        <v>16490</v>
      </c>
      <c r="G2566" s="42">
        <v>40299</v>
      </c>
      <c r="H2566" s="109" t="s">
        <v>16491</v>
      </c>
      <c r="I2566" s="109" t="s">
        <v>430</v>
      </c>
      <c r="J2566" s="109" t="s">
        <v>431</v>
      </c>
      <c r="K2566" s="98" t="s">
        <v>4693</v>
      </c>
      <c r="L2566" s="109" t="s">
        <v>432</v>
      </c>
      <c r="M2566" s="109" t="s">
        <v>16407</v>
      </c>
      <c r="N2566" s="109" t="s">
        <v>32</v>
      </c>
      <c r="O2566" s="109" t="s">
        <v>16492</v>
      </c>
      <c r="P2566" s="109" t="s">
        <v>58</v>
      </c>
      <c r="Q2566" s="109" t="s">
        <v>16356</v>
      </c>
      <c r="R2566" s="109" t="s">
        <v>80</v>
      </c>
      <c r="S2566" s="122" t="s">
        <v>16357</v>
      </c>
      <c r="T2566" s="31"/>
      <c r="U2566" s="109" t="str">
        <f t="shared" si="40"/>
        <v>40299: Martinez was fighting with a woman when a witness tried to intervene, investigators said. Martinez allegedly pointed a gun at the witness who called 911. Officers Bradley Shupe and Kory Olsen found him at an apartment building. They told him to put his hands up, but he allegedly pointed a gun at one of the officers, who opened fire. http://www.sltrib.com/news/1938044-155/shootings-by-police-vastly-underreported-in</v>
      </c>
      <c r="V2566" s="109"/>
      <c r="W2566" s="109">
        <v>3601.1</v>
      </c>
      <c r="X2566" s="109"/>
      <c r="Y2566" s="109"/>
      <c r="Z2566" s="109"/>
      <c r="AA2566" s="109"/>
      <c r="AB2566" s="109"/>
      <c r="AC2566" s="113"/>
      <c r="AD2566" s="29"/>
      <c r="AE2566" s="29"/>
      <c r="AF2566" s="29"/>
      <c r="AG2566" s="65"/>
    </row>
    <row r="2567" spans="1:33" ht="12">
      <c r="A2567" s="30">
        <v>41643</v>
      </c>
      <c r="B2567" s="109" t="s">
        <v>16493</v>
      </c>
      <c r="C2567" s="121">
        <v>44</v>
      </c>
      <c r="D2567" s="109" t="s">
        <v>23</v>
      </c>
      <c r="E2567" s="109" t="s">
        <v>16392</v>
      </c>
      <c r="F2567" s="109"/>
      <c r="G2567" s="42">
        <v>40226</v>
      </c>
      <c r="H2567" s="109" t="s">
        <v>16494</v>
      </c>
      <c r="I2567" s="109" t="s">
        <v>16495</v>
      </c>
      <c r="J2567" s="109" t="s">
        <v>431</v>
      </c>
      <c r="K2567" s="98" t="s">
        <v>16496</v>
      </c>
      <c r="L2567" s="109" t="s">
        <v>16497</v>
      </c>
      <c r="M2567" s="109" t="s">
        <v>16498</v>
      </c>
      <c r="N2567" s="109" t="s">
        <v>32</v>
      </c>
      <c r="O2567" s="109" t="s">
        <v>16499</v>
      </c>
      <c r="P2567" s="109" t="s">
        <v>58</v>
      </c>
      <c r="Q2567" s="109" t="s">
        <v>16356</v>
      </c>
      <c r="R2567" s="109" t="s">
        <v>80</v>
      </c>
      <c r="S2567" s="122" t="s">
        <v>16357</v>
      </c>
      <c r="T2567" s="31"/>
      <c r="U2567" s="109" t="str">
        <f t="shared" si="40"/>
        <v>40226: Wheeler, driving a stolen pickup, allegedly rammed Officer T.J. Bird's cruiser after Bird cut him off. When Wheeler reversed the truck to continue, Bird got out of his cruiser and approached the truck with his gun drawn. Bird got into the passenger side while the tires were spinning on ice and ordered Wheeler out of the truck. Wheeler complied initially, but as Bird began to walk around the front of the truck, Wheeler jumped back in and hit the accelerator. Bird fired through the windshield from the side of the truck and again through the open passenger door, killing Wheeler. http://www.sltrib.com/news/1938044-155/shootings-by-police-vastly-underreported-in</v>
      </c>
      <c r="V2567" s="109"/>
      <c r="W2567" s="109">
        <v>3602.1</v>
      </c>
      <c r="X2567" s="109"/>
      <c r="Y2567" s="109"/>
      <c r="Z2567" s="109"/>
      <c r="AA2567" s="109"/>
      <c r="AB2567" s="109"/>
      <c r="AC2567" s="113"/>
      <c r="AD2567" s="29"/>
      <c r="AE2567" s="29"/>
      <c r="AF2567" s="29"/>
      <c r="AG2567" s="65"/>
    </row>
    <row r="2568" spans="1:33" ht="12">
      <c r="A2568" s="30">
        <v>41643</v>
      </c>
      <c r="B2568" s="109" t="s">
        <v>16500</v>
      </c>
      <c r="C2568" s="121">
        <v>39</v>
      </c>
      <c r="D2568" s="109" t="s">
        <v>23</v>
      </c>
      <c r="E2568" s="109" t="s">
        <v>16392</v>
      </c>
      <c r="F2568" s="109"/>
      <c r="G2568" s="42">
        <v>40205</v>
      </c>
      <c r="H2568" s="109" t="s">
        <v>16501</v>
      </c>
      <c r="I2568" s="109" t="s">
        <v>728</v>
      </c>
      <c r="J2568" s="109" t="s">
        <v>431</v>
      </c>
      <c r="K2568" s="98" t="s">
        <v>729</v>
      </c>
      <c r="L2568" s="109" t="s">
        <v>432</v>
      </c>
      <c r="M2568" s="109" t="s">
        <v>16415</v>
      </c>
      <c r="N2568" s="109" t="s">
        <v>32</v>
      </c>
      <c r="O2568" s="109" t="s">
        <v>16502</v>
      </c>
      <c r="P2568" s="109" t="s">
        <v>58</v>
      </c>
      <c r="Q2568" s="109" t="s">
        <v>16356</v>
      </c>
      <c r="R2568" s="109" t="s">
        <v>219</v>
      </c>
      <c r="S2568" s="122" t="s">
        <v>16357</v>
      </c>
      <c r="T2568" s="31"/>
      <c r="U2568" s="109" t="str">
        <f t="shared" si="40"/>
        <v>40205: Officer Alton Jue and another officer, both in plainclothes, approached Johnson after he allegedly bought heroin in a Burger King parking lot. Police said Johnson backed up the car after they identified themselves as officers. When Jue's partner put his hands on the car hood to stop him, he allegedly accelerated, running over the officer's foot and knocking him down. Jue fired on Johnson, who died at a hospital. http://www.sltrib.com/news/1938044-155/shootings-by-police-vastly-underreported-in</v>
      </c>
      <c r="V2568" s="109"/>
      <c r="W2568" s="109">
        <v>3603.1</v>
      </c>
      <c r="X2568" s="109"/>
      <c r="Y2568" s="109"/>
      <c r="Z2568" s="109"/>
      <c r="AA2568" s="109"/>
      <c r="AB2568" s="109"/>
      <c r="AC2568" s="113"/>
      <c r="AD2568" s="29"/>
      <c r="AE2568" s="29"/>
      <c r="AF2568" s="29"/>
      <c r="AG2568" s="65"/>
    </row>
    <row r="2569" spans="1:33" ht="12">
      <c r="A2569" s="30">
        <v>41643</v>
      </c>
      <c r="B2569" s="109" t="s">
        <v>16503</v>
      </c>
      <c r="C2569" s="121">
        <v>22</v>
      </c>
      <c r="D2569" s="109" t="s">
        <v>23</v>
      </c>
      <c r="E2569" s="109" t="s">
        <v>16392</v>
      </c>
      <c r="F2569" s="109"/>
      <c r="G2569" s="42">
        <v>40179</v>
      </c>
      <c r="H2569" s="109" t="s">
        <v>16504</v>
      </c>
      <c r="I2569" s="109" t="s">
        <v>16505</v>
      </c>
      <c r="J2569" s="109" t="s">
        <v>431</v>
      </c>
      <c r="K2569" s="98" t="s">
        <v>13800</v>
      </c>
      <c r="L2569" s="109" t="s">
        <v>432</v>
      </c>
      <c r="M2569" s="109" t="s">
        <v>16506</v>
      </c>
      <c r="N2569" s="109" t="s">
        <v>32</v>
      </c>
      <c r="O2569" s="109" t="s">
        <v>16507</v>
      </c>
      <c r="P2569" s="109" t="s">
        <v>58</v>
      </c>
      <c r="Q2569" s="109" t="s">
        <v>16356</v>
      </c>
      <c r="R2569" s="109" t="s">
        <v>80</v>
      </c>
      <c r="S2569" s="122" t="s">
        <v>16357</v>
      </c>
      <c r="T2569" s="31"/>
      <c r="U2569" s="109" t="str">
        <f t="shared" si="40"/>
        <v>40179: Police chased Fisiitalia and three others from the scene of a botched home burglary in Midvale. When Koda, a police dog, cornered Fisiitalia, he shot the dog to death. As police continued to chase him, he allegedly pointed a gun at officers, who opened fire. A round fired by Midvale officer Brian Todd struck Fisiitalia in the head, killing him. http://www.sltrib.com/news/1938044-155/shootings-by-police-vastly-underreported-in</v>
      </c>
      <c r="V2569" s="109"/>
      <c r="W2569" s="109">
        <v>3604.1</v>
      </c>
      <c r="X2569" s="109"/>
      <c r="Y2569" s="109"/>
      <c r="Z2569" s="109"/>
      <c r="AA2569" s="109"/>
      <c r="AB2569" s="109"/>
      <c r="AC2569" s="113"/>
      <c r="AD2569" s="29"/>
      <c r="AE2569" s="29"/>
      <c r="AF2569" s="29"/>
      <c r="AG2569" s="65"/>
    </row>
    <row r="2570" spans="1:33" ht="12">
      <c r="A2570" s="30">
        <v>41643</v>
      </c>
      <c r="B2570" s="109" t="s">
        <v>16508</v>
      </c>
      <c r="C2570" s="121">
        <v>50</v>
      </c>
      <c r="D2570" s="109" t="s">
        <v>23</v>
      </c>
      <c r="E2570" s="109" t="s">
        <v>16392</v>
      </c>
      <c r="F2570" s="109"/>
      <c r="G2570" s="42">
        <v>40120</v>
      </c>
      <c r="H2570" s="109" t="s">
        <v>16509</v>
      </c>
      <c r="I2570" s="109" t="s">
        <v>16510</v>
      </c>
      <c r="J2570" s="109" t="s">
        <v>431</v>
      </c>
      <c r="K2570" s="98" t="s">
        <v>16511</v>
      </c>
      <c r="L2570" s="109" t="s">
        <v>5107</v>
      </c>
      <c r="M2570" s="109" t="s">
        <v>16512</v>
      </c>
      <c r="N2570" s="109" t="s">
        <v>32</v>
      </c>
      <c r="O2570" s="109" t="s">
        <v>16513</v>
      </c>
      <c r="P2570" s="109" t="s">
        <v>58</v>
      </c>
      <c r="Q2570" s="109" t="s">
        <v>16356</v>
      </c>
      <c r="R2570" s="109" t="s">
        <v>219</v>
      </c>
      <c r="S2570" s="122" t="s">
        <v>16357</v>
      </c>
      <c r="T2570" s="31"/>
      <c r="U2570" s="109" t="str">
        <f t="shared" si="40"/>
        <v>40120: Hainsworth called 911, told dispatchers he had taken 60 Clonazepam pills to kill himself and fired three gunshots. Deputies in an airplane spotted his pickup 3 miles from Utah Lake's Lincoln Beach; officers soon showed up in an armored van and patrol cars. He refused to show his hands and drove his truck away. Near the beach, he drove over a spike strip and a fence, continuing toward the beach and refusing to show his hands. He got out and allegedly pointed a handgun at the armored van; Detective Zachary Adams and Dep. Corey King shot Hainsworth from the van. http://www.sltrib.com/news/1938044-155/shootings-by-police-vastly-underreported-in</v>
      </c>
      <c r="V2570" s="109"/>
      <c r="W2570" s="109">
        <v>3605.1</v>
      </c>
      <c r="X2570" s="109"/>
      <c r="Y2570" s="109"/>
      <c r="Z2570" s="109"/>
      <c r="AA2570" s="109"/>
      <c r="AB2570" s="109"/>
      <c r="AC2570" s="113"/>
      <c r="AD2570" s="29"/>
      <c r="AE2570" s="29"/>
      <c r="AF2570" s="29"/>
      <c r="AG2570" s="65"/>
    </row>
    <row r="2571" spans="1:33" ht="12">
      <c r="A2571" s="30">
        <v>41643</v>
      </c>
      <c r="B2571" s="109" t="s">
        <v>16514</v>
      </c>
      <c r="C2571" s="121">
        <v>48</v>
      </c>
      <c r="D2571" s="109" t="s">
        <v>23</v>
      </c>
      <c r="E2571" s="109" t="s">
        <v>16392</v>
      </c>
      <c r="F2571" s="109"/>
      <c r="G2571" s="42">
        <v>40095</v>
      </c>
      <c r="H2571" s="109" t="s">
        <v>16515</v>
      </c>
      <c r="I2571" s="109" t="s">
        <v>9541</v>
      </c>
      <c r="J2571" s="109" t="s">
        <v>431</v>
      </c>
      <c r="K2571" s="98" t="s">
        <v>9542</v>
      </c>
      <c r="L2571" s="109" t="s">
        <v>878</v>
      </c>
      <c r="M2571" s="109" t="s">
        <v>16370</v>
      </c>
      <c r="N2571" s="109" t="s">
        <v>32</v>
      </c>
      <c r="O2571" s="109" t="s">
        <v>16516</v>
      </c>
      <c r="P2571" s="109" t="s">
        <v>58</v>
      </c>
      <c r="Q2571" s="109" t="s">
        <v>16356</v>
      </c>
      <c r="R2571" s="109" t="s">
        <v>80</v>
      </c>
      <c r="S2571" s="122" t="s">
        <v>16357</v>
      </c>
      <c r="T2571" s="31"/>
      <c r="U2571" s="109" t="str">
        <f t="shared" si="40"/>
        <v>40095: A friend of Steiner's wife called 911 to report Steiner said he had killed his wife, but then the friend received a text message from the wife's phone, stating she was not dead. Officers found Steiner's wife and daughter standing in their driveway; the wife said Steiner claimed to have killed her “so that the police would come over and shoot him,” noting that he was dealing with medical issues. Officers said Steiner came out of the house holding what appeared to be a rifle and pointed it at them when Officer William J. Sweetwood shot him. The gun was actually a pellet gun; Steiner's wife said she told the officers that Steiner's gun wasn't real. http://www.sltrib.com/news/1938044-155/shootings-by-police-vastly-underreported-in</v>
      </c>
      <c r="V2571" s="109"/>
      <c r="W2571" s="109">
        <v>3606.1</v>
      </c>
      <c r="X2571" s="109"/>
      <c r="Y2571" s="109"/>
      <c r="Z2571" s="109"/>
      <c r="AA2571" s="109"/>
      <c r="AB2571" s="109"/>
      <c r="AC2571" s="113"/>
      <c r="AD2571" s="29"/>
      <c r="AE2571" s="29"/>
      <c r="AF2571" s="29"/>
      <c r="AG2571" s="65"/>
    </row>
    <row r="2572" spans="1:33" ht="12">
      <c r="A2572" s="30">
        <v>41643</v>
      </c>
      <c r="B2572" s="109" t="s">
        <v>16517</v>
      </c>
      <c r="C2572" s="121">
        <v>30</v>
      </c>
      <c r="D2572" s="109" t="s">
        <v>23</v>
      </c>
      <c r="E2572" s="109" t="s">
        <v>40</v>
      </c>
      <c r="F2572" s="109" t="s">
        <v>16518</v>
      </c>
      <c r="G2572" s="42">
        <v>40031</v>
      </c>
      <c r="H2572" s="109" t="s">
        <v>16519</v>
      </c>
      <c r="I2572" s="109" t="s">
        <v>16352</v>
      </c>
      <c r="J2572" s="109" t="s">
        <v>431</v>
      </c>
      <c r="K2572" s="98" t="s">
        <v>16351</v>
      </c>
      <c r="L2572" s="109" t="s">
        <v>16352</v>
      </c>
      <c r="M2572" s="109" t="s">
        <v>16407</v>
      </c>
      <c r="N2572" s="109" t="s">
        <v>32</v>
      </c>
      <c r="O2572" s="109" t="s">
        <v>16520</v>
      </c>
      <c r="P2572" s="109" t="s">
        <v>58</v>
      </c>
      <c r="Q2572" s="109" t="s">
        <v>16356</v>
      </c>
      <c r="R2572" s="109" t="s">
        <v>100</v>
      </c>
      <c r="S2572" s="122" t="s">
        <v>16357</v>
      </c>
      <c r="T2572" s="31"/>
      <c r="U2572" s="109" t="str">
        <f t="shared" si="40"/>
        <v>40031: Officer Louis Abner Jones shot Tucker after Tucker allegedly led authorities on a low-speed chase on Interstate 80, which ended when a trooper executed a PIT maneuver, stopping Tucker's pickup truck near Saltair. Investigators say Tucker rammed a trooper's car and threw the car into reverse, turning his wheels toward an officer, when Jones shot him. Tucker's family sued police, saying that Jones' dash cam video showed he did not activate his lights or sirens to stop Tucker, who was suffering from medical problems and may have been in diabetic shock. The family said the case settled for $100,000. http://www.sltrib.com/news/1938044-155/shootings-by-police-vastly-underreported-in</v>
      </c>
      <c r="V2572" s="109"/>
      <c r="W2572" s="109">
        <v>3607.1</v>
      </c>
      <c r="X2572" s="109"/>
      <c r="Y2572" s="109"/>
      <c r="Z2572" s="109"/>
      <c r="AA2572" s="109"/>
      <c r="AB2572" s="109"/>
      <c r="AC2572" s="113"/>
      <c r="AD2572" s="29"/>
      <c r="AE2572" s="29"/>
      <c r="AF2572" s="29"/>
      <c r="AG2572" s="65"/>
    </row>
    <row r="2573" spans="1:33" ht="12">
      <c r="A2573" s="30">
        <v>41643</v>
      </c>
      <c r="B2573" s="109" t="s">
        <v>16521</v>
      </c>
      <c r="C2573" s="121">
        <v>64</v>
      </c>
      <c r="D2573" s="109" t="s">
        <v>23</v>
      </c>
      <c r="E2573" s="109" t="s">
        <v>40</v>
      </c>
      <c r="F2573" s="109" t="s">
        <v>16522</v>
      </c>
      <c r="G2573" s="42">
        <v>39988</v>
      </c>
      <c r="H2573" s="109" t="s">
        <v>16523</v>
      </c>
      <c r="I2573" s="109" t="s">
        <v>16524</v>
      </c>
      <c r="J2573" s="109" t="s">
        <v>431</v>
      </c>
      <c r="K2573" s="98" t="s">
        <v>16525</v>
      </c>
      <c r="L2573" s="109" t="s">
        <v>432</v>
      </c>
      <c r="M2573" s="109" t="s">
        <v>16526</v>
      </c>
      <c r="N2573" s="109" t="s">
        <v>32</v>
      </c>
      <c r="O2573" s="109" t="s">
        <v>16527</v>
      </c>
      <c r="P2573" s="109" t="s">
        <v>58</v>
      </c>
      <c r="Q2573" s="109" t="s">
        <v>16356</v>
      </c>
      <c r="R2573" s="109" t="s">
        <v>80</v>
      </c>
      <c r="S2573" s="122" t="s">
        <v>16357</v>
      </c>
      <c r="T2573" s="31"/>
      <c r="U2573" s="109" t="str">
        <f t="shared" si="40"/>
        <v>39988: Huntzinger, a former social service worker and veteran, fired a shotgun from his Millcreek apartment balcony. After 40 minutes of failed negotiations with a SWAT team, an officer shot Huntzinger. Huntzinger had fired eight rounds when he died. Investigators found ammunition stashed at each window of the apartment. His shots appeared to be indiscriminate; family said his marksmanship was excellent, and he would have shot officers if that was his intention. http://www.sltrib.com/news/1938044-155/shootings-by-police-vastly-underreported-in</v>
      </c>
      <c r="V2573" s="109"/>
      <c r="W2573" s="109">
        <v>3608.1</v>
      </c>
      <c r="X2573" s="109"/>
      <c r="Y2573" s="109"/>
      <c r="Z2573" s="109"/>
      <c r="AA2573" s="109"/>
      <c r="AB2573" s="109"/>
      <c r="AC2573" s="113"/>
      <c r="AD2573" s="29"/>
      <c r="AE2573" s="29"/>
      <c r="AF2573" s="29"/>
      <c r="AG2573" s="65"/>
    </row>
    <row r="2574" spans="1:33" ht="12">
      <c r="A2574" s="30">
        <v>41643</v>
      </c>
      <c r="B2574" s="109" t="s">
        <v>16528</v>
      </c>
      <c r="C2574" s="121">
        <v>41</v>
      </c>
      <c r="D2574" s="109" t="s">
        <v>23</v>
      </c>
      <c r="E2574" s="109" t="s">
        <v>16392</v>
      </c>
      <c r="F2574" s="109"/>
      <c r="G2574" s="42">
        <v>39961</v>
      </c>
      <c r="H2574" s="109" t="s">
        <v>16529</v>
      </c>
      <c r="I2574" s="109" t="s">
        <v>16530</v>
      </c>
      <c r="J2574" s="109" t="s">
        <v>431</v>
      </c>
      <c r="K2574" s="98" t="s">
        <v>16531</v>
      </c>
      <c r="L2574" s="109" t="s">
        <v>432</v>
      </c>
      <c r="M2574" s="109" t="s">
        <v>16465</v>
      </c>
      <c r="N2574" s="109" t="s">
        <v>32</v>
      </c>
      <c r="O2574" s="109" t="s">
        <v>16532</v>
      </c>
      <c r="P2574" s="109" t="s">
        <v>58</v>
      </c>
      <c r="Q2574" s="109" t="s">
        <v>16356</v>
      </c>
      <c r="R2574" s="109" t="s">
        <v>80</v>
      </c>
      <c r="S2574" s="122" t="s">
        <v>16357</v>
      </c>
      <c r="T2574" s="31"/>
      <c r="U2574" s="109" t="str">
        <f t="shared" si="40"/>
        <v>39961: Officer Jared Nichols shot Pennington twice after he led police on a chase. Nichols and another officer trapped Pennington's SUV in a cul-de-sac; Pennington kept revving his engine and trying to flee, police said. Pennington's parents sued the department for $1 million, but the lawsuit was dismissed at the stipulation of both parties. Nichols was found justified in the shooting. The other officer who trapped Pennington in the cul-de-sac was fired for failing to activate his emergency lights during the car chase. http://www.sltrib.com/news/1938044-155/shootings-by-police-vastly-underreported-in</v>
      </c>
      <c r="V2574" s="109"/>
      <c r="W2574" s="109">
        <v>3609.1</v>
      </c>
      <c r="X2574" s="109"/>
      <c r="Y2574" s="109"/>
      <c r="Z2574" s="109"/>
      <c r="AA2574" s="109"/>
      <c r="AB2574" s="109"/>
      <c r="AC2574" s="113"/>
      <c r="AD2574" s="29"/>
      <c r="AE2574" s="29"/>
      <c r="AF2574" s="29"/>
      <c r="AG2574" s="65"/>
    </row>
    <row r="2575" spans="1:33" ht="12">
      <c r="A2575" s="30">
        <v>41643</v>
      </c>
      <c r="B2575" s="109" t="s">
        <v>16533</v>
      </c>
      <c r="C2575" s="121">
        <v>33</v>
      </c>
      <c r="D2575" s="109" t="s">
        <v>23</v>
      </c>
      <c r="E2575" s="109" t="s">
        <v>40</v>
      </c>
      <c r="F2575" s="109" t="s">
        <v>16534</v>
      </c>
      <c r="G2575" s="42">
        <v>39922</v>
      </c>
      <c r="H2575" s="109" t="s">
        <v>16535</v>
      </c>
      <c r="I2575" s="109" t="s">
        <v>16536</v>
      </c>
      <c r="J2575" s="109" t="s">
        <v>431</v>
      </c>
      <c r="K2575" s="98" t="s">
        <v>16537</v>
      </c>
      <c r="L2575" s="109" t="s">
        <v>5107</v>
      </c>
      <c r="M2575" s="109" t="s">
        <v>16538</v>
      </c>
      <c r="N2575" s="109" t="s">
        <v>32</v>
      </c>
      <c r="O2575" s="109" t="s">
        <v>16539</v>
      </c>
      <c r="P2575" s="109" t="s">
        <v>58</v>
      </c>
      <c r="Q2575" s="109" t="s">
        <v>16356</v>
      </c>
      <c r="R2575" s="109" t="s">
        <v>80</v>
      </c>
      <c r="S2575" s="122" t="s">
        <v>16357</v>
      </c>
      <c r="T2575" s="31"/>
      <c r="U2575" s="109" t="str">
        <f t="shared" si="40"/>
        <v>39922: Batchelor reportedly was despondent about money and family problems when he sent a text message to his wife, stating “I love you and goodbye.” Relatives went to his Santaquin home, where they heard a gunshot and called police. Batchelor yelled at the responding SWAT team to leave. After an hour or so, he allegedly went to an open front door and pointed a shotgun at police, who shot him. Officers said they ordered him several times to put down the gun. http://www.sltrib.com/news/1938044-155/shootings-by-police-vastly-underreported-in</v>
      </c>
      <c r="V2575" s="109"/>
      <c r="W2575" s="109">
        <v>3610.1</v>
      </c>
      <c r="X2575" s="109"/>
      <c r="Y2575" s="109"/>
      <c r="Z2575" s="109"/>
      <c r="AA2575" s="109"/>
      <c r="AB2575" s="109"/>
      <c r="AC2575" s="113"/>
      <c r="AD2575" s="29"/>
      <c r="AE2575" s="29"/>
      <c r="AF2575" s="29"/>
      <c r="AG2575" s="65"/>
    </row>
    <row r="2576" spans="1:33" ht="12">
      <c r="A2576" s="30">
        <v>41643</v>
      </c>
      <c r="B2576" s="109" t="s">
        <v>16540</v>
      </c>
      <c r="C2576" s="121">
        <v>30</v>
      </c>
      <c r="D2576" s="109" t="s">
        <v>23</v>
      </c>
      <c r="E2576" s="109" t="s">
        <v>40</v>
      </c>
      <c r="F2576" s="109" t="s">
        <v>16541</v>
      </c>
      <c r="G2576" s="42">
        <v>39914</v>
      </c>
      <c r="H2576" s="109" t="s">
        <v>16542</v>
      </c>
      <c r="I2576" s="109" t="s">
        <v>10354</v>
      </c>
      <c r="J2576" s="109" t="s">
        <v>431</v>
      </c>
      <c r="K2576" s="98" t="s">
        <v>10355</v>
      </c>
      <c r="L2576" s="109" t="s">
        <v>2579</v>
      </c>
      <c r="M2576" s="109" t="s">
        <v>16543</v>
      </c>
      <c r="N2576" s="109" t="s">
        <v>32</v>
      </c>
      <c r="O2576" s="109" t="s">
        <v>16544</v>
      </c>
      <c r="P2576" s="109" t="s">
        <v>58</v>
      </c>
      <c r="Q2576" s="109" t="s">
        <v>16356</v>
      </c>
      <c r="R2576" s="109" t="s">
        <v>80</v>
      </c>
      <c r="S2576" s="122" t="s">
        <v>16357</v>
      </c>
      <c r="T2576" s="31"/>
      <c r="U2576" s="109" t="str">
        <f t="shared" si="40"/>
        <v>39914: During a family dispute, Weems allegedly threatened his mother with a knife to get a shotgun she was trying to hide from him. Weems struggled with his mother over the gun, firing it into wall and nearly hitting his 10-year-old son, prosecutors said. Weems then barricaded himself in a bedroom and fired his gun twice as officers tried to get his mother and son out of the apartment. He allegedly came out, carrying gun in "an aggressive 'ready' position," prosecutors wrote. Sgt. Mike Elliott and Officer Brian Seward fired, both striking him. Weems fired, narrowly missing Elliott. http://www.sltrib.com/news/1938044-155/shootings-by-police-vastly-underreported-in</v>
      </c>
      <c r="V2576" s="109"/>
      <c r="W2576" s="109">
        <v>3611.1</v>
      </c>
      <c r="X2576" s="109"/>
      <c r="Y2576" s="109"/>
      <c r="Z2576" s="109"/>
      <c r="AA2576" s="109"/>
      <c r="AB2576" s="109"/>
      <c r="AC2576" s="113"/>
      <c r="AD2576" s="29"/>
      <c r="AE2576" s="29"/>
      <c r="AF2576" s="29"/>
      <c r="AG2576" s="65"/>
    </row>
    <row r="2577" spans="1:33" ht="12">
      <c r="A2577" s="30">
        <v>41643</v>
      </c>
      <c r="B2577" s="109" t="s">
        <v>16545</v>
      </c>
      <c r="C2577" s="121">
        <v>64</v>
      </c>
      <c r="D2577" s="109" t="s">
        <v>23</v>
      </c>
      <c r="E2577" s="109" t="s">
        <v>16392</v>
      </c>
      <c r="F2577" s="109"/>
      <c r="G2577" s="42">
        <v>39871</v>
      </c>
      <c r="H2577" s="109" t="s">
        <v>16546</v>
      </c>
      <c r="I2577" s="109" t="s">
        <v>16547</v>
      </c>
      <c r="J2577" s="109" t="s">
        <v>431</v>
      </c>
      <c r="K2577" s="98" t="s">
        <v>16548</v>
      </c>
      <c r="L2577" s="109" t="s">
        <v>2579</v>
      </c>
      <c r="M2577" s="109" t="s">
        <v>16549</v>
      </c>
      <c r="N2577" s="109" t="s">
        <v>32</v>
      </c>
      <c r="O2577" s="109" t="s">
        <v>16550</v>
      </c>
      <c r="P2577" s="109" t="s">
        <v>58</v>
      </c>
      <c r="Q2577" s="109" t="s">
        <v>16356</v>
      </c>
      <c r="R2577" s="109" t="s">
        <v>100</v>
      </c>
      <c r="S2577" s="122" t="s">
        <v>16357</v>
      </c>
      <c r="T2577" s="31"/>
      <c r="U2577" s="109" t="str">
        <f t="shared" si="40"/>
        <v>39871: Taylor, recently charged with aggravated sex abuse of a child, tried to goad police into killing him during a 90-minute stand-off, investigators said. Officers had been on the phone with him while he hid in the barn at his West Haven house, trying to convince him not to kill himself. He allegedly approached officers, holding a gun. Officers had been told by a commander to use non-lethal force and fired bean-bag rounds at Taylor. But Deputy Curtis Ricks, who said he didn't know about that order, decided Taylor was too close to another officer and fired on him. http://www.sltrib.com/news/1938044-155/shootings-by-police-vastly-underreported-in</v>
      </c>
      <c r="V2577" s="109"/>
      <c r="W2577" s="109">
        <v>3612.1</v>
      </c>
      <c r="X2577" s="109"/>
      <c r="Y2577" s="109"/>
      <c r="Z2577" s="109"/>
      <c r="AA2577" s="109"/>
      <c r="AB2577" s="109"/>
      <c r="AC2577" s="113"/>
      <c r="AD2577" s="29"/>
      <c r="AE2577" s="29"/>
      <c r="AF2577" s="29"/>
      <c r="AG2577" s="65"/>
    </row>
    <row r="2578" spans="1:33" ht="12">
      <c r="A2578" s="30">
        <v>41643</v>
      </c>
      <c r="B2578" s="109" t="s">
        <v>16551</v>
      </c>
      <c r="C2578" s="121">
        <v>36</v>
      </c>
      <c r="D2578" s="109" t="s">
        <v>23</v>
      </c>
      <c r="E2578" s="109" t="s">
        <v>16392</v>
      </c>
      <c r="F2578" s="109"/>
      <c r="G2578" s="42">
        <v>39870</v>
      </c>
      <c r="H2578" s="109" t="s">
        <v>16552</v>
      </c>
      <c r="I2578" s="109" t="s">
        <v>16553</v>
      </c>
      <c r="J2578" s="109" t="s">
        <v>431</v>
      </c>
      <c r="K2578" s="98" t="s">
        <v>16554</v>
      </c>
      <c r="L2578" s="109" t="s">
        <v>9256</v>
      </c>
      <c r="M2578" s="109" t="s">
        <v>16555</v>
      </c>
      <c r="N2578" s="109" t="s">
        <v>32</v>
      </c>
      <c r="O2578" s="109" t="s">
        <v>16556</v>
      </c>
      <c r="P2578" s="109" t="s">
        <v>58</v>
      </c>
      <c r="Q2578" s="109" t="s">
        <v>16356</v>
      </c>
      <c r="R2578" s="109" t="s">
        <v>80</v>
      </c>
      <c r="S2578" s="122" t="s">
        <v>16357</v>
      </c>
      <c r="T2578" s="31"/>
      <c r="U2578" s="109" t="str">
        <f t="shared" si="40"/>
        <v>39870: Cramer called a police dispatcher and said he wanted to hurt someone. He previously had pointed a gun at his wife, not realizing who she was, investigators said. Officers went to his house and ordered him eight times to come outside with his hands empty, prosecutors said. Instead, he allegedly went outside and pointed his gun at a police sergeant. Police said Cramer fired once at police during the encounter. Sgt. Jason Hinojosa and Officer Anthony Yuen fired on Cramer, killing him. http://www.sltrib.com/news/1938044-155/shootings-by-police-vastly-underreported-in</v>
      </c>
      <c r="V2578" s="109"/>
      <c r="W2578" s="109">
        <v>3613.1</v>
      </c>
      <c r="X2578" s="109"/>
      <c r="Y2578" s="109"/>
      <c r="Z2578" s="109"/>
      <c r="AA2578" s="109"/>
      <c r="AB2578" s="109"/>
      <c r="AC2578" s="113"/>
      <c r="AD2578" s="29"/>
      <c r="AE2578" s="29"/>
      <c r="AF2578" s="29"/>
      <c r="AG2578" s="65"/>
    </row>
    <row r="2579" spans="1:33" ht="12">
      <c r="A2579" s="30">
        <v>41643</v>
      </c>
      <c r="B2579" s="109" t="s">
        <v>16557</v>
      </c>
      <c r="C2579" s="121">
        <v>19</v>
      </c>
      <c r="D2579" s="109" t="s">
        <v>23</v>
      </c>
      <c r="E2579" s="109" t="s">
        <v>16392</v>
      </c>
      <c r="F2579" s="109"/>
      <c r="G2579" s="42">
        <v>39837</v>
      </c>
      <c r="H2579" s="109" t="s">
        <v>16558</v>
      </c>
      <c r="I2579" s="109" t="s">
        <v>430</v>
      </c>
      <c r="J2579" s="109" t="s">
        <v>431</v>
      </c>
      <c r="K2579" s="98" t="s">
        <v>8979</v>
      </c>
      <c r="L2579" s="109" t="s">
        <v>432</v>
      </c>
      <c r="M2579" s="109" t="s">
        <v>16407</v>
      </c>
      <c r="N2579" s="109" t="s">
        <v>32</v>
      </c>
      <c r="O2579" s="109" t="s">
        <v>16559</v>
      </c>
      <c r="P2579" s="109" t="s">
        <v>58</v>
      </c>
      <c r="Q2579" s="109" t="s">
        <v>16356</v>
      </c>
      <c r="R2579" s="109" t="s">
        <v>80</v>
      </c>
      <c r="S2579" s="122" t="s">
        <v>16357</v>
      </c>
      <c r="T2579" s="31"/>
      <c r="U2579" s="109" t="str">
        <f t="shared" si="40"/>
        <v>39837: Al-Rekabi opened fire on a downtown night club while angry relatives allegedly shouted death threats at officers. Al-Rekabi ignored an officer's command to stop, so police shot him to death. Investigators say his younger brother and other members of the Iraqi Mafia gang plotted to kidnap, torture and kill a Salt Lake City officer. http://www.sltrib.com/news/1938044-155/shootings-by-police-vastly-underreported-in</v>
      </c>
      <c r="V2579" s="109"/>
      <c r="W2579" s="109">
        <v>3614.1</v>
      </c>
      <c r="X2579" s="109"/>
      <c r="Y2579" s="109"/>
      <c r="Z2579" s="109"/>
      <c r="AA2579" s="109"/>
      <c r="AB2579" s="109"/>
      <c r="AC2579" s="113"/>
      <c r="AD2579" s="29"/>
      <c r="AE2579" s="29"/>
      <c r="AF2579" s="29"/>
      <c r="AG2579" s="65"/>
    </row>
    <row r="2580" spans="1:33" ht="12">
      <c r="A2580" s="30">
        <v>41643</v>
      </c>
      <c r="B2580" s="109" t="s">
        <v>16560</v>
      </c>
      <c r="C2580" s="121">
        <v>38</v>
      </c>
      <c r="D2580" s="109" t="s">
        <v>23</v>
      </c>
      <c r="E2580" s="109" t="s">
        <v>16392</v>
      </c>
      <c r="F2580" s="109"/>
      <c r="G2580" s="42">
        <v>39738</v>
      </c>
      <c r="H2580" s="109" t="s">
        <v>16561</v>
      </c>
      <c r="I2580" s="109" t="s">
        <v>728</v>
      </c>
      <c r="J2580" s="109" t="s">
        <v>431</v>
      </c>
      <c r="K2580" s="98" t="s">
        <v>729</v>
      </c>
      <c r="L2580" s="109" t="s">
        <v>432</v>
      </c>
      <c r="M2580" s="109" t="s">
        <v>16562</v>
      </c>
      <c r="N2580" s="109" t="s">
        <v>32</v>
      </c>
      <c r="O2580" s="109" t="s">
        <v>16563</v>
      </c>
      <c r="P2580" s="109" t="s">
        <v>58</v>
      </c>
      <c r="Q2580" s="109" t="s">
        <v>16356</v>
      </c>
      <c r="R2580" s="109" t="s">
        <v>80</v>
      </c>
      <c r="S2580" s="122" t="s">
        <v>16357</v>
      </c>
      <c r="T2580" s="31"/>
      <c r="U2580" s="109" t="str">
        <f t="shared" si="40"/>
        <v>39738: Agrillo and two others allegedly carjacked a vehicle before they were cornered by police in West Valley City. Two of the suspects surrendered, but Agrillo refused to get out of the car and told police he had a gun, prosecutors said. Agrillo allegedly pointed what appeared to be a gun at officers, who shot at him. Prosecutors and police did not release whether the item in Agrillo's hand actually was a gun. http://www.sltrib.com/news/1938044-155/shootings-by-police-vastly-underreported-in</v>
      </c>
      <c r="V2580" s="109"/>
      <c r="W2580" s="109">
        <v>3615.1</v>
      </c>
      <c r="X2580" s="109"/>
      <c r="Y2580" s="109"/>
      <c r="Z2580" s="109"/>
      <c r="AA2580" s="109"/>
      <c r="AB2580" s="109"/>
      <c r="AC2580" s="113"/>
      <c r="AD2580" s="29"/>
      <c r="AE2580" s="29"/>
      <c r="AF2580" s="29"/>
      <c r="AG2580" s="65"/>
    </row>
    <row r="2581" spans="1:33" ht="12">
      <c r="A2581" s="30">
        <v>41643</v>
      </c>
      <c r="B2581" s="109" t="s">
        <v>16564</v>
      </c>
      <c r="C2581" s="121">
        <v>37</v>
      </c>
      <c r="D2581" s="109" t="s">
        <v>23</v>
      </c>
      <c r="E2581" s="109" t="s">
        <v>40</v>
      </c>
      <c r="F2581" s="109" t="s">
        <v>16565</v>
      </c>
      <c r="G2581" s="42">
        <v>39713</v>
      </c>
      <c r="H2581" s="109" t="s">
        <v>16566</v>
      </c>
      <c r="I2581" s="109" t="s">
        <v>1430</v>
      </c>
      <c r="J2581" s="109" t="s">
        <v>431</v>
      </c>
      <c r="K2581" s="98" t="s">
        <v>16567</v>
      </c>
      <c r="L2581" s="109" t="s">
        <v>9256</v>
      </c>
      <c r="M2581" s="109" t="s">
        <v>16568</v>
      </c>
      <c r="N2581" s="109" t="s">
        <v>32</v>
      </c>
      <c r="O2581" s="109" t="s">
        <v>16569</v>
      </c>
      <c r="P2581" s="109" t="s">
        <v>58</v>
      </c>
      <c r="Q2581" s="109" t="s">
        <v>16356</v>
      </c>
      <c r="R2581" s="109" t="s">
        <v>80</v>
      </c>
      <c r="S2581" s="122" t="s">
        <v>16357</v>
      </c>
      <c r="T2581" s="31"/>
      <c r="U2581" s="109" t="str">
        <f t="shared" si="40"/>
        <v>39713: Wood, a part-time firefighter, called 911 and falsely claimed that he beat and raped his wife. Wood got in a pickup outside his Farmington home with two pistols, firing one after officers arrived at the home. After two hours, officers used tear gas to force Wood out of the car, where he waited for several more hours. Officers used foam batons, pepper balls, flash-bangs and Tasers to get him to drop the gun. Dep. Joshua Boucher shot Wood when he allegedly pointed the gun at officers. http://www.sltrib.com/news/1938044-155/shootings-by-police-vastly-underreported-in</v>
      </c>
      <c r="V2581" s="109"/>
      <c r="W2581" s="109">
        <v>3616.1</v>
      </c>
      <c r="X2581" s="109"/>
      <c r="Y2581" s="109"/>
      <c r="Z2581" s="109"/>
      <c r="AA2581" s="109"/>
      <c r="AB2581" s="109"/>
      <c r="AC2581" s="113"/>
      <c r="AD2581" s="29"/>
      <c r="AE2581" s="29"/>
      <c r="AF2581" s="29"/>
      <c r="AG2581" s="65"/>
    </row>
    <row r="2582" spans="1:33" ht="12">
      <c r="A2582" s="30">
        <v>41643</v>
      </c>
      <c r="B2582" s="109" t="s">
        <v>16570</v>
      </c>
      <c r="C2582" s="121">
        <v>40</v>
      </c>
      <c r="D2582" s="109" t="s">
        <v>23</v>
      </c>
      <c r="E2582" s="109" t="s">
        <v>16392</v>
      </c>
      <c r="F2582" s="109"/>
      <c r="G2582" s="42">
        <v>39691</v>
      </c>
      <c r="H2582" s="109"/>
      <c r="I2582" s="109" t="s">
        <v>728</v>
      </c>
      <c r="J2582" s="109" t="s">
        <v>431</v>
      </c>
      <c r="K2582" s="98" t="s">
        <v>16442</v>
      </c>
      <c r="L2582" s="109" t="s">
        <v>432</v>
      </c>
      <c r="M2582" s="109" t="s">
        <v>16415</v>
      </c>
      <c r="N2582" s="109" t="s">
        <v>32</v>
      </c>
      <c r="O2582" s="109" t="s">
        <v>16571</v>
      </c>
      <c r="P2582" s="109" t="s">
        <v>58</v>
      </c>
      <c r="Q2582" s="109" t="s">
        <v>16356</v>
      </c>
      <c r="R2582" s="109" t="s">
        <v>80</v>
      </c>
      <c r="S2582" s="122" t="s">
        <v>16357</v>
      </c>
      <c r="T2582" s="31"/>
      <c r="U2582" s="109" t="str">
        <f t="shared" si="40"/>
        <v>39691: Jackson's 16-year-old daughter called dispatchers to report Jackson was choking her mother. Officers said they arrived to find Jackson had dragged his wife down the street, screaming while holding a knife to her neck. Longman shot Jackson once in the head after Jackson allegedly would not comply with officers' orders to release her. Jackson also allegedly began counting down from the number 10 to indicate when he would kill her. http://www.sltrib.com/news/1938044-155/shootings-by-police-vastly-underreported-in</v>
      </c>
      <c r="V2582" s="109"/>
      <c r="W2582" s="109">
        <v>3617.1</v>
      </c>
      <c r="X2582" s="109"/>
      <c r="Y2582" s="109"/>
      <c r="Z2582" s="109"/>
      <c r="AA2582" s="109"/>
      <c r="AB2582" s="109"/>
      <c r="AC2582" s="113"/>
      <c r="AD2582" s="29"/>
      <c r="AE2582" s="29"/>
      <c r="AF2582" s="29"/>
      <c r="AG2582" s="65"/>
    </row>
    <row r="2583" spans="1:33" ht="12">
      <c r="A2583" s="30">
        <v>41643</v>
      </c>
      <c r="B2583" s="109" t="s">
        <v>16572</v>
      </c>
      <c r="C2583" s="121">
        <v>28</v>
      </c>
      <c r="D2583" s="109" t="s">
        <v>23</v>
      </c>
      <c r="E2583" s="109" t="s">
        <v>40</v>
      </c>
      <c r="F2583" s="109" t="s">
        <v>16573</v>
      </c>
      <c r="G2583" s="42">
        <v>39672</v>
      </c>
      <c r="H2583" s="109" t="s">
        <v>16574</v>
      </c>
      <c r="I2583" s="109" t="s">
        <v>16575</v>
      </c>
      <c r="J2583" s="109" t="s">
        <v>431</v>
      </c>
      <c r="K2583" s="98" t="s">
        <v>16576</v>
      </c>
      <c r="L2583" s="109" t="s">
        <v>16577</v>
      </c>
      <c r="M2583" s="109" t="s">
        <v>16578</v>
      </c>
      <c r="N2583" s="109" t="s">
        <v>32</v>
      </c>
      <c r="O2583" s="109" t="s">
        <v>16579</v>
      </c>
      <c r="P2583" s="109" t="s">
        <v>58</v>
      </c>
      <c r="Q2583" s="109" t="s">
        <v>16356</v>
      </c>
      <c r="R2583" s="109" t="s">
        <v>219</v>
      </c>
      <c r="S2583" s="122" t="s">
        <v>16357</v>
      </c>
      <c r="T2583" s="31"/>
      <c r="U2583" s="109" t="str">
        <f t="shared" si="40"/>
        <v>39672: Lamb's father called 911 to report that Lamb was “totally intoxicated” and “threatening our lives.” After police arrived at his Hyde Park home, Lamb allegedly fired several shots out the window. After phone negotiations failed, Lamb came outside with two pistols and allegedly began to point one of the guns toward officers, six of whom fired on Lamb. http://www.sltrib.com/news/1938044-155/shootings-by-police-vastly-underreported-in</v>
      </c>
      <c r="V2583" s="109"/>
      <c r="W2583" s="109">
        <v>3618.1</v>
      </c>
      <c r="X2583" s="109"/>
      <c r="Y2583" s="109"/>
      <c r="Z2583" s="109"/>
      <c r="AA2583" s="109"/>
      <c r="AB2583" s="109"/>
      <c r="AC2583" s="113"/>
      <c r="AD2583" s="29"/>
      <c r="AE2583" s="29"/>
      <c r="AF2583" s="29"/>
      <c r="AG2583" s="65"/>
    </row>
    <row r="2584" spans="1:33" ht="12">
      <c r="A2584" s="30">
        <v>41643</v>
      </c>
      <c r="B2584" s="109" t="s">
        <v>16580</v>
      </c>
      <c r="C2584" s="121">
        <v>36</v>
      </c>
      <c r="D2584" s="109" t="s">
        <v>23</v>
      </c>
      <c r="E2584" s="109" t="s">
        <v>1728</v>
      </c>
      <c r="F2584" s="109" t="s">
        <v>16581</v>
      </c>
      <c r="G2584" s="42">
        <v>39630</v>
      </c>
      <c r="H2584" s="109" t="s">
        <v>16582</v>
      </c>
      <c r="I2584" s="109" t="s">
        <v>728</v>
      </c>
      <c r="J2584" s="109" t="s">
        <v>431</v>
      </c>
      <c r="K2584" s="98" t="s">
        <v>729</v>
      </c>
      <c r="L2584" s="109" t="s">
        <v>432</v>
      </c>
      <c r="M2584" s="109" t="s">
        <v>16415</v>
      </c>
      <c r="N2584" s="109" t="s">
        <v>32</v>
      </c>
      <c r="O2584" s="109" t="s">
        <v>16583</v>
      </c>
      <c r="P2584" s="109" t="s">
        <v>58</v>
      </c>
      <c r="Q2584" s="109" t="s">
        <v>16356</v>
      </c>
      <c r="R2584" s="109" t="s">
        <v>80</v>
      </c>
      <c r="S2584" s="122" t="s">
        <v>16357</v>
      </c>
      <c r="T2584" s="31"/>
      <c r="U2584" s="109" t="str">
        <f t="shared" si="40"/>
        <v>39630: Tran allegedly held up a jewelry store at gunpoint when the store owner's son called police. Tran tried to leave the store with a case of jewelry, but when police arrived he forced the owner to leave with him. She broke free and ran toward the parking lot. Tran turned toward the officers and fired one round. Officers fired back, hitting Tran in the torso. http://www.sltrib.com/news/1938044-155/shootings-by-police-vastly-underreported-in</v>
      </c>
      <c r="V2584" s="109"/>
      <c r="W2584" s="109">
        <v>3619.1</v>
      </c>
      <c r="X2584" s="109"/>
      <c r="Y2584" s="109"/>
      <c r="Z2584" s="109"/>
      <c r="AA2584" s="109"/>
      <c r="AB2584" s="109"/>
      <c r="AC2584" s="113"/>
      <c r="AD2584" s="29"/>
      <c r="AE2584" s="29"/>
      <c r="AF2584" s="29"/>
      <c r="AG2584" s="65"/>
    </row>
    <row r="2585" spans="1:33" ht="12">
      <c r="A2585" s="30">
        <v>41643</v>
      </c>
      <c r="B2585" s="109" t="s">
        <v>16584</v>
      </c>
      <c r="C2585" s="121">
        <v>34</v>
      </c>
      <c r="D2585" s="109" t="s">
        <v>91</v>
      </c>
      <c r="E2585" s="109" t="s">
        <v>40</v>
      </c>
      <c r="F2585" s="109" t="s">
        <v>16585</v>
      </c>
      <c r="G2585" s="42">
        <v>39622</v>
      </c>
      <c r="H2585" s="109" t="s">
        <v>16586</v>
      </c>
      <c r="I2585" s="109" t="s">
        <v>16587</v>
      </c>
      <c r="J2585" s="109" t="s">
        <v>431</v>
      </c>
      <c r="K2585" s="98" t="s">
        <v>5106</v>
      </c>
      <c r="L2585" s="109" t="s">
        <v>5107</v>
      </c>
      <c r="M2585" s="109" t="s">
        <v>16588</v>
      </c>
      <c r="N2585" s="109" t="s">
        <v>32</v>
      </c>
      <c r="O2585" s="109" t="s">
        <v>16589</v>
      </c>
      <c r="P2585" s="109" t="s">
        <v>58</v>
      </c>
      <c r="Q2585" s="109" t="s">
        <v>16356</v>
      </c>
      <c r="R2585" s="109" t="s">
        <v>100</v>
      </c>
      <c r="S2585" s="122" t="s">
        <v>16357</v>
      </c>
      <c r="T2585" s="31"/>
      <c r="U2585" s="109" t="str">
        <f t="shared" si="40"/>
        <v>39622: Wark, who had a history of mental illness, had moved from Washington state to Provo to attend massage therapy school. Capt. Harold Terry stopped Wark's car because a witness said she might be driving under the influence. Police said Wark and Terry spoke briefly when some kind of struggle broke out between them. Terry was shot twice in the head; two other officers shot and killed Wark as she got out of the car. http://www.sltrib.com/news/1938044-155/shootings-by-police-vastly-underreported-in</v>
      </c>
      <c r="V2585" s="109"/>
      <c r="W2585" s="109">
        <v>3620.1</v>
      </c>
      <c r="X2585" s="109"/>
      <c r="Y2585" s="109"/>
      <c r="Z2585" s="109"/>
      <c r="AA2585" s="109"/>
      <c r="AB2585" s="109"/>
      <c r="AC2585" s="113"/>
      <c r="AD2585" s="29"/>
      <c r="AE2585" s="29"/>
      <c r="AF2585" s="29"/>
      <c r="AG2585" s="65"/>
    </row>
    <row r="2586" spans="1:33" ht="12">
      <c r="A2586" s="30">
        <v>41643</v>
      </c>
      <c r="B2586" s="109" t="s">
        <v>16590</v>
      </c>
      <c r="C2586" s="121">
        <v>48</v>
      </c>
      <c r="D2586" s="109" t="s">
        <v>23</v>
      </c>
      <c r="E2586" s="109" t="s">
        <v>173</v>
      </c>
      <c r="F2586" s="109" t="s">
        <v>16591</v>
      </c>
      <c r="G2586" s="42">
        <v>39527</v>
      </c>
      <c r="H2586" s="109" t="s">
        <v>16592</v>
      </c>
      <c r="I2586" s="109" t="s">
        <v>430</v>
      </c>
      <c r="J2586" s="109" t="s">
        <v>431</v>
      </c>
      <c r="K2586" s="98" t="s">
        <v>16213</v>
      </c>
      <c r="L2586" s="109" t="s">
        <v>432</v>
      </c>
      <c r="M2586" s="109" t="s">
        <v>16526</v>
      </c>
      <c r="N2586" s="109" t="s">
        <v>32</v>
      </c>
      <c r="O2586" s="109" t="s">
        <v>16593</v>
      </c>
      <c r="P2586" s="109" t="s">
        <v>58</v>
      </c>
      <c r="Q2586" s="109" t="s">
        <v>16356</v>
      </c>
      <c r="R2586" s="109" t="s">
        <v>80</v>
      </c>
      <c r="S2586" s="122" t="s">
        <v>16357</v>
      </c>
      <c r="T2586" s="31"/>
      <c r="U2586" s="109" t="str">
        <f t="shared" si="40"/>
        <v>39527: Gelpi was in his car when undercover officers tried to arrest him near Trolley Square in Salt Lake City. Det. Miguel Miranda was undercover when Gelpi, a suspected drug runner, allegedly tried to flee in his SUV, striking a sergeant who was on foot and causing minor injuries to his leg. Miranda shot him to death. http://www.sltrib.com/news/1938044-155/shootings-by-police-vastly-underreported-in</v>
      </c>
      <c r="V2586" s="109"/>
      <c r="W2586" s="109">
        <v>3621.1</v>
      </c>
      <c r="X2586" s="109"/>
      <c r="Y2586" s="109"/>
      <c r="Z2586" s="109"/>
      <c r="AA2586" s="109"/>
      <c r="AB2586" s="109"/>
      <c r="AC2586" s="113"/>
      <c r="AD2586" s="29"/>
      <c r="AE2586" s="29"/>
      <c r="AF2586" s="29"/>
      <c r="AG2586" s="65"/>
    </row>
    <row r="2587" spans="1:33" ht="12">
      <c r="A2587" s="30">
        <v>41643</v>
      </c>
      <c r="B2587" s="109" t="s">
        <v>16594</v>
      </c>
      <c r="C2587" s="121">
        <v>53</v>
      </c>
      <c r="D2587" s="109" t="s">
        <v>23</v>
      </c>
      <c r="E2587" s="109" t="s">
        <v>16392</v>
      </c>
      <c r="F2587" s="109"/>
      <c r="G2587" s="42">
        <v>39470</v>
      </c>
      <c r="H2587" s="109" t="s">
        <v>16595</v>
      </c>
      <c r="I2587" s="109" t="s">
        <v>430</v>
      </c>
      <c r="J2587" s="109" t="s">
        <v>431</v>
      </c>
      <c r="K2587" s="98" t="s">
        <v>16420</v>
      </c>
      <c r="L2587" s="109" t="s">
        <v>432</v>
      </c>
      <c r="M2587" s="109" t="s">
        <v>16596</v>
      </c>
      <c r="N2587" s="109" t="s">
        <v>32</v>
      </c>
      <c r="O2587" s="109" t="s">
        <v>16597</v>
      </c>
      <c r="P2587" s="109" t="s">
        <v>58</v>
      </c>
      <c r="Q2587" s="109" t="s">
        <v>16356</v>
      </c>
      <c r="R2587" s="109" t="s">
        <v>80</v>
      </c>
      <c r="S2587" s="122" t="s">
        <v>16357</v>
      </c>
      <c r="T2587" s="31"/>
      <c r="U2587" s="109" t="str">
        <f t="shared" si="40"/>
        <v>39470: A woman ran into a nearby office saying she needed to call 911 to report a domestic dispute involving one of her friends. An office receptionist saw Larsen outside his house across the street, “ranting and raving” at a woman sitting in the yard. Police arrived at Larsen's home, where Larsen allegedly fired a gun at Hermansen. Officers Chase Hermansen and Stephen Bernards returned fire, killing Larsen. http://www.sltrib.com/news/1938044-155/shootings-by-police-vastly-underreported-in</v>
      </c>
      <c r="V2587" s="109"/>
      <c r="W2587" s="109">
        <v>3622.1</v>
      </c>
      <c r="X2587" s="109"/>
      <c r="Y2587" s="109"/>
      <c r="Z2587" s="109"/>
      <c r="AA2587" s="109"/>
      <c r="AB2587" s="109"/>
      <c r="AC2587" s="113"/>
      <c r="AD2587" s="29"/>
      <c r="AE2587" s="29"/>
      <c r="AF2587" s="29"/>
      <c r="AG2587" s="65"/>
    </row>
    <row r="2588" spans="1:33" ht="12">
      <c r="A2588" s="30">
        <v>41643</v>
      </c>
      <c r="B2588" s="109" t="s">
        <v>16598</v>
      </c>
      <c r="C2588" s="121">
        <v>39</v>
      </c>
      <c r="D2588" s="109" t="s">
        <v>23</v>
      </c>
      <c r="E2588" s="109" t="s">
        <v>16392</v>
      </c>
      <c r="F2588" s="109"/>
      <c r="G2588" s="42">
        <v>39468</v>
      </c>
      <c r="H2588" s="109" t="s">
        <v>16599</v>
      </c>
      <c r="I2588" s="109" t="s">
        <v>430</v>
      </c>
      <c r="J2588" s="109" t="s">
        <v>431</v>
      </c>
      <c r="K2588" s="98" t="s">
        <v>16420</v>
      </c>
      <c r="L2588" s="109" t="s">
        <v>432</v>
      </c>
      <c r="M2588" s="109" t="s">
        <v>16596</v>
      </c>
      <c r="N2588" s="109" t="s">
        <v>32</v>
      </c>
      <c r="O2588" s="109" t="s">
        <v>16600</v>
      </c>
      <c r="P2588" s="109" t="s">
        <v>58</v>
      </c>
      <c r="Q2588" s="109" t="s">
        <v>16356</v>
      </c>
      <c r="R2588" s="109" t="s">
        <v>36</v>
      </c>
      <c r="S2588" s="122" t="s">
        <v>16357</v>
      </c>
      <c r="T2588" s="31"/>
      <c r="U2588" s="109" t="str">
        <f t="shared" si="40"/>
        <v>39468: Police were called to Sullivan's apartment after neighbors said he was banging an outdoor railing with a sword and had thrown a TV, a Christmas tree and a toy Santa Claus into the courtyard from a fourth-floor balcony. During the a standoff, Sullivan allegedly pushed a sword through his apartment door and fled as officers unsuccessfully tried to fire a Taser at him. Sullivan then returned to his apartment, and officers said they followed him inside. There he allegedly struck one officer with the sword, cutting his jacket and causing a "blunt force injury," police said. When Sullivan allegedly began to swing the sword at Officer Jason Rasmussen. Rasmussen shot and killed him. http://www.sltrib.com/news/1938044-155/shootings-by-police-vastly-underreported-in</v>
      </c>
      <c r="V2588" s="109"/>
      <c r="W2588" s="109">
        <v>3623.1</v>
      </c>
      <c r="X2588" s="109"/>
      <c r="Y2588" s="109"/>
      <c r="Z2588" s="109"/>
      <c r="AA2588" s="109"/>
      <c r="AB2588" s="109"/>
      <c r="AC2588" s="113"/>
      <c r="AD2588" s="29"/>
      <c r="AE2588" s="29"/>
      <c r="AF2588" s="29"/>
      <c r="AG2588" s="65"/>
    </row>
    <row r="2589" spans="1:33" ht="12">
      <c r="A2589" s="30">
        <v>41643</v>
      </c>
      <c r="B2589" s="109" t="s">
        <v>16601</v>
      </c>
      <c r="C2589" s="121">
        <v>38</v>
      </c>
      <c r="D2589" s="109" t="s">
        <v>23</v>
      </c>
      <c r="E2589" s="109" t="s">
        <v>16392</v>
      </c>
      <c r="F2589" s="109"/>
      <c r="G2589" s="42">
        <v>39438</v>
      </c>
      <c r="H2589" s="109" t="s">
        <v>16602</v>
      </c>
      <c r="I2589" s="109" t="s">
        <v>16603</v>
      </c>
      <c r="J2589" s="109" t="s">
        <v>431</v>
      </c>
      <c r="K2589" s="98" t="s">
        <v>16604</v>
      </c>
      <c r="L2589" s="109" t="s">
        <v>432</v>
      </c>
      <c r="M2589" s="109" t="s">
        <v>16603</v>
      </c>
      <c r="N2589" s="109" t="s">
        <v>32</v>
      </c>
      <c r="O2589" s="109" t="s">
        <v>16605</v>
      </c>
      <c r="P2589" s="109" t="s">
        <v>58</v>
      </c>
      <c r="Q2589" s="109" t="s">
        <v>16356</v>
      </c>
      <c r="R2589" s="109" t="s">
        <v>80</v>
      </c>
      <c r="S2589" s="122" t="s">
        <v>16357</v>
      </c>
      <c r="T2589" s="31"/>
      <c r="U2589" s="109" t="str">
        <f t="shared" si="40"/>
        <v>39438: Officers went to Rees' home because a bail bondsman was revoking his bail, and Rees was wanted on domestic violence allegations. Rees' wife let police inside, where they found Rees hiding in the attic. Rees allegedly jumped out from under insulation, pointing a gun at Lt. William O'Neil. The officers fired on Rees, killing him. http://www.sltrib.com/news/1938044-155/shootings-by-police-vastly-underreported-in</v>
      </c>
      <c r="V2589" s="109"/>
      <c r="W2589" s="109">
        <v>3624.1</v>
      </c>
      <c r="X2589" s="109"/>
      <c r="Y2589" s="109"/>
      <c r="Z2589" s="109"/>
      <c r="AA2589" s="109"/>
      <c r="AB2589" s="109"/>
      <c r="AC2589" s="113"/>
      <c r="AD2589" s="29"/>
      <c r="AE2589" s="29"/>
      <c r="AF2589" s="29"/>
      <c r="AG2589" s="65"/>
    </row>
    <row r="2590" spans="1:33" ht="12">
      <c r="A2590" s="30">
        <v>41643</v>
      </c>
      <c r="B2590" s="109" t="s">
        <v>16606</v>
      </c>
      <c r="C2590" s="121">
        <v>30</v>
      </c>
      <c r="D2590" s="109" t="s">
        <v>23</v>
      </c>
      <c r="E2590" s="109" t="s">
        <v>16392</v>
      </c>
      <c r="F2590" s="109"/>
      <c r="G2590" s="42">
        <v>39388</v>
      </c>
      <c r="H2590" s="109" t="s">
        <v>16607</v>
      </c>
      <c r="I2590" s="109" t="s">
        <v>728</v>
      </c>
      <c r="J2590" s="109" t="s">
        <v>431</v>
      </c>
      <c r="K2590" s="98" t="s">
        <v>729</v>
      </c>
      <c r="L2590" s="109" t="s">
        <v>432</v>
      </c>
      <c r="M2590" s="109" t="s">
        <v>16608</v>
      </c>
      <c r="N2590" s="109" t="s">
        <v>32</v>
      </c>
      <c r="O2590" s="109" t="s">
        <v>16609</v>
      </c>
      <c r="P2590" s="109" t="s">
        <v>58</v>
      </c>
      <c r="Q2590" s="109" t="s">
        <v>16356</v>
      </c>
      <c r="R2590" s="109" t="s">
        <v>80</v>
      </c>
      <c r="S2590" s="122" t="s">
        <v>16357</v>
      </c>
      <c r="T2590" s="31"/>
      <c r="U2590" s="109" t="str">
        <f t="shared" si="40"/>
        <v>39388: The mother of Harris' girlfriend called marshals because Harris allegedly said he was going to “smash” his girlfriend. Marshals went to the West Valley City dry cleaning shop where the girlfriend worked. Harris and the girlfriend were having a breakup conversation when the marshals arrived, relatives said. Harris, who was wanted for violating federal probation, tried to flee. The marshals said they saw a revolver in Harris' hand and shot him. The girlfriend said he was not armed and marshals didn't order him to freeze before shooting him. http://www.sltrib.com/news/1938044-155/shootings-by-police-vastly-underreported-in</v>
      </c>
      <c r="V2590" s="109"/>
      <c r="W2590" s="109">
        <v>3625.1</v>
      </c>
      <c r="X2590" s="109"/>
      <c r="Y2590" s="109"/>
      <c r="Z2590" s="109"/>
      <c r="AA2590" s="109"/>
      <c r="AB2590" s="109"/>
      <c r="AC2590" s="113"/>
      <c r="AD2590" s="29"/>
      <c r="AE2590" s="29"/>
      <c r="AF2590" s="29"/>
      <c r="AG2590" s="65"/>
    </row>
    <row r="2591" spans="1:33" ht="12">
      <c r="A2591" s="30">
        <v>41643</v>
      </c>
      <c r="B2591" s="109" t="s">
        <v>16610</v>
      </c>
      <c r="C2591" s="121">
        <v>45</v>
      </c>
      <c r="D2591" s="109" t="s">
        <v>23</v>
      </c>
      <c r="E2591" s="109" t="s">
        <v>16392</v>
      </c>
      <c r="F2591" s="109"/>
      <c r="G2591" s="42">
        <v>39365</v>
      </c>
      <c r="H2591" s="109" t="s">
        <v>16611</v>
      </c>
      <c r="I2591" s="109" t="s">
        <v>430</v>
      </c>
      <c r="J2591" s="109" t="s">
        <v>431</v>
      </c>
      <c r="K2591" s="98" t="s">
        <v>8979</v>
      </c>
      <c r="L2591" s="109" t="s">
        <v>432</v>
      </c>
      <c r="M2591" s="109" t="s">
        <v>16407</v>
      </c>
      <c r="N2591" s="109" t="s">
        <v>32</v>
      </c>
      <c r="O2591" s="109" t="s">
        <v>16612</v>
      </c>
      <c r="P2591" s="109" t="s">
        <v>58</v>
      </c>
      <c r="Q2591" s="109" t="s">
        <v>16356</v>
      </c>
      <c r="R2591" s="109" t="s">
        <v>80</v>
      </c>
      <c r="S2591" s="122" t="s">
        <v>16357</v>
      </c>
      <c r="T2591" s="31"/>
      <c r="U2591" s="109" t="str">
        <f t="shared" si="40"/>
        <v>39365: Atiana had stabbed two men in Pioneer Park, one fatally, when Officer Jenn Diederich shot Atiana. Police said Atiana threatened Diederich with the knife. http://www.sltrib.com/news/1938044-155/shootings-by-police-vastly-underreported-in</v>
      </c>
      <c r="V2591" s="109"/>
      <c r="W2591" s="109">
        <v>3626.1</v>
      </c>
      <c r="X2591" s="109"/>
      <c r="Y2591" s="109"/>
      <c r="Z2591" s="109"/>
      <c r="AA2591" s="109"/>
      <c r="AB2591" s="109"/>
      <c r="AC2591" s="113"/>
      <c r="AD2591" s="29"/>
      <c r="AE2591" s="29"/>
      <c r="AF2591" s="29"/>
      <c r="AG2591" s="65"/>
    </row>
    <row r="2592" spans="1:33" ht="12">
      <c r="A2592" s="30">
        <v>41643</v>
      </c>
      <c r="B2592" s="109" t="s">
        <v>16613</v>
      </c>
      <c r="C2592" s="121">
        <v>29</v>
      </c>
      <c r="D2592" s="109" t="s">
        <v>23</v>
      </c>
      <c r="E2592" s="109" t="s">
        <v>16392</v>
      </c>
      <c r="F2592" s="109"/>
      <c r="G2592" s="42">
        <v>39348</v>
      </c>
      <c r="H2592" s="109" t="s">
        <v>16614</v>
      </c>
      <c r="I2592" s="109" t="s">
        <v>16615</v>
      </c>
      <c r="J2592" s="109" t="s">
        <v>431</v>
      </c>
      <c r="K2592" s="98" t="s">
        <v>16616</v>
      </c>
      <c r="L2592" s="109" t="s">
        <v>16617</v>
      </c>
      <c r="M2592" s="109" t="s">
        <v>16618</v>
      </c>
      <c r="N2592" s="109" t="s">
        <v>32</v>
      </c>
      <c r="O2592" s="109" t="s">
        <v>16619</v>
      </c>
      <c r="P2592" s="109" t="s">
        <v>58</v>
      </c>
      <c r="Q2592" s="109" t="s">
        <v>16356</v>
      </c>
      <c r="R2592" s="109" t="s">
        <v>100</v>
      </c>
      <c r="S2592" s="122" t="s">
        <v>16357</v>
      </c>
      <c r="T2592" s="31"/>
      <c r="U2592" s="109" t="str">
        <f t="shared" si="40"/>
        <v>39348: Deputies went to Gaylord's mobile home due to reports he was suicidal and armed. Deputies and Moab police said they urged Gaylord to put down his guns and surrender. Instead, he walked out of the mobile home, carrying a rifle and handgun. Chief Deputy Curt Brewer shot him as he approached officers and reached for the handgun. http://www.sltrib.com/news/1938044-155/shootings-by-police-vastly-underreported-in</v>
      </c>
      <c r="V2592" s="109"/>
      <c r="W2592" s="109">
        <v>3627.1</v>
      </c>
      <c r="X2592" s="109"/>
      <c r="Y2592" s="109"/>
      <c r="Z2592" s="109"/>
      <c r="AA2592" s="109"/>
      <c r="AB2592" s="109"/>
      <c r="AC2592" s="113"/>
      <c r="AD2592" s="29"/>
      <c r="AE2592" s="29"/>
      <c r="AF2592" s="29"/>
      <c r="AG2592" s="65"/>
    </row>
    <row r="2593" spans="1:33" ht="12">
      <c r="A2593" s="30">
        <v>41643</v>
      </c>
      <c r="B2593" s="109" t="s">
        <v>16620</v>
      </c>
      <c r="C2593" s="121">
        <v>22</v>
      </c>
      <c r="D2593" s="109" t="s">
        <v>23</v>
      </c>
      <c r="E2593" s="109" t="s">
        <v>40</v>
      </c>
      <c r="F2593" s="109" t="s">
        <v>16621</v>
      </c>
      <c r="G2593" s="42">
        <v>39316</v>
      </c>
      <c r="H2593" s="109" t="s">
        <v>16622</v>
      </c>
      <c r="I2593" s="109" t="s">
        <v>728</v>
      </c>
      <c r="J2593" s="109" t="s">
        <v>431</v>
      </c>
      <c r="K2593" s="98" t="s">
        <v>16442</v>
      </c>
      <c r="L2593" s="109" t="s">
        <v>432</v>
      </c>
      <c r="M2593" s="109" t="s">
        <v>16415</v>
      </c>
      <c r="N2593" s="109" t="s">
        <v>32</v>
      </c>
      <c r="O2593" s="109" t="s">
        <v>16623</v>
      </c>
      <c r="P2593" s="109" t="s">
        <v>58</v>
      </c>
      <c r="Q2593" s="109" t="s">
        <v>16356</v>
      </c>
      <c r="R2593" s="109" t="s">
        <v>80</v>
      </c>
      <c r="S2593" s="122" t="s">
        <v>16357</v>
      </c>
      <c r="T2593" s="31"/>
      <c r="U2593" s="109" t="str">
        <f t="shared" si="40"/>
        <v>39316: Cotton was asleep in a car parked at a 7-Eleven when Salmon stopped for a drink and saw him. Two hours later, Officer Kevin Salmon saw Cotton still was asleep and employees wanted Cotton to leave because he was taking up a handicapped parking space. Salmon called for assistance and woke up Cotton; Salmon said Cotton acted nervously and had no ID. Cotton was holding a gun, which he allegedly turned toward Salmon. Salmon and Officer Tyler Longman fired multiple shots at Cotton. http://www.sltrib.com/news/1938044-155/shootings-by-police-vastly-underreported-in</v>
      </c>
      <c r="V2593" s="109"/>
      <c r="W2593" s="109">
        <v>3628.1</v>
      </c>
      <c r="X2593" s="109"/>
      <c r="Y2593" s="109"/>
      <c r="Z2593" s="109"/>
      <c r="AA2593" s="109"/>
      <c r="AB2593" s="109"/>
      <c r="AC2593" s="113"/>
      <c r="AD2593" s="29"/>
      <c r="AE2593" s="29"/>
      <c r="AF2593" s="29"/>
      <c r="AG2593" s="65"/>
    </row>
    <row r="2594" spans="1:33" ht="12">
      <c r="A2594" s="30">
        <v>41643</v>
      </c>
      <c r="B2594" s="109" t="s">
        <v>16624</v>
      </c>
      <c r="C2594" s="121">
        <v>32</v>
      </c>
      <c r="D2594" s="109" t="s">
        <v>23</v>
      </c>
      <c r="E2594" s="109" t="s">
        <v>16392</v>
      </c>
      <c r="F2594" s="109"/>
      <c r="G2594" s="42">
        <v>39312</v>
      </c>
      <c r="H2594" s="109" t="s">
        <v>16625</v>
      </c>
      <c r="I2594" s="109" t="s">
        <v>430</v>
      </c>
      <c r="J2594" s="109" t="s">
        <v>431</v>
      </c>
      <c r="K2594" s="98" t="s">
        <v>16424</v>
      </c>
      <c r="L2594" s="109" t="s">
        <v>432</v>
      </c>
      <c r="M2594" s="109" t="s">
        <v>16407</v>
      </c>
      <c r="N2594" s="109" t="s">
        <v>32</v>
      </c>
      <c r="O2594" s="109" t="s">
        <v>16626</v>
      </c>
      <c r="P2594" s="109" t="s">
        <v>58</v>
      </c>
      <c r="Q2594" s="109" t="s">
        <v>16356</v>
      </c>
      <c r="R2594" s="109" t="s">
        <v>100</v>
      </c>
      <c r="S2594" s="122" t="s">
        <v>16357</v>
      </c>
      <c r="T2594" s="31"/>
      <c r="U2594" s="109" t="str">
        <f t="shared" si="40"/>
        <v>39312: According to a heavily-redacted police report, someone called 911 to report Raso was threatening to kill himself, contradicting initial police statements that a caller said Raso had a gun and was threatening passers-by. Police wrote that dispatchers told officers Raso had a gun, but none was seen. At some point, Raso reached into a pocket while charging at Officer Ben Jones, when Jones fired on him. The department declined Tribune requests for the 911 recordings. http://www.sltrib.com/news/1938044-155/shootings-by-police-vastly-underreported-in</v>
      </c>
      <c r="V2594" s="109"/>
      <c r="W2594" s="109">
        <v>3629.1</v>
      </c>
      <c r="X2594" s="109"/>
      <c r="Y2594" s="109"/>
      <c r="Z2594" s="109"/>
      <c r="AA2594" s="109"/>
      <c r="AB2594" s="109"/>
      <c r="AC2594" s="113"/>
      <c r="AD2594" s="29"/>
      <c r="AE2594" s="29"/>
      <c r="AF2594" s="29"/>
      <c r="AG2594" s="65"/>
    </row>
    <row r="2595" spans="1:33" ht="12">
      <c r="A2595" s="30">
        <v>41643</v>
      </c>
      <c r="B2595" s="109" t="s">
        <v>16627</v>
      </c>
      <c r="C2595" s="121">
        <v>48</v>
      </c>
      <c r="D2595" s="109" t="s">
        <v>23</v>
      </c>
      <c r="E2595" s="109" t="s">
        <v>40</v>
      </c>
      <c r="F2595" s="109" t="s">
        <v>16628</v>
      </c>
      <c r="G2595" s="42">
        <v>39277</v>
      </c>
      <c r="H2595" s="109" t="s">
        <v>16629</v>
      </c>
      <c r="I2595" s="109" t="s">
        <v>16394</v>
      </c>
      <c r="J2595" s="109" t="s">
        <v>431</v>
      </c>
      <c r="K2595" s="98" t="s">
        <v>16395</v>
      </c>
      <c r="L2595" s="109" t="s">
        <v>432</v>
      </c>
      <c r="M2595" s="109" t="s">
        <v>16630</v>
      </c>
      <c r="N2595" s="109" t="s">
        <v>32</v>
      </c>
      <c r="O2595" s="109" t="s">
        <v>16631</v>
      </c>
      <c r="P2595" s="109" t="s">
        <v>58</v>
      </c>
      <c r="Q2595" s="109" t="s">
        <v>16356</v>
      </c>
      <c r="R2595" s="109" t="s">
        <v>80</v>
      </c>
      <c r="S2595" s="122" t="s">
        <v>16357</v>
      </c>
      <c r="T2595" s="31"/>
      <c r="U2595" s="109" t="str">
        <f t="shared" si="40"/>
        <v>39277: Members of the Salt Lake County Gang Unit tried to serve a search warrant on Grueber, surrounding him as he parked at a Taylorsville apartment. Grueber's car struck a a tree and another car while patrol vehicles blocked him in. Officer Jared Nichols approached the passenger side and ordered Grueber to stop the car. He did not. West Jordan Det. Aaron L. Daley, South Jordan and Nichols fired on him. http://www.sltrib.com/news/1938044-155/shootings-by-police-vastly-underreported-in</v>
      </c>
      <c r="V2595" s="109"/>
      <c r="W2595" s="109">
        <v>3630.1</v>
      </c>
      <c r="X2595" s="109"/>
      <c r="Y2595" s="109"/>
      <c r="Z2595" s="109"/>
      <c r="AA2595" s="109"/>
      <c r="AB2595" s="109"/>
      <c r="AC2595" s="113"/>
      <c r="AD2595" s="29"/>
      <c r="AE2595" s="29"/>
      <c r="AF2595" s="29"/>
      <c r="AG2595" s="65"/>
    </row>
    <row r="2596" spans="1:33" ht="12">
      <c r="A2596" s="30">
        <v>41643</v>
      </c>
      <c r="B2596" s="109" t="s">
        <v>16632</v>
      </c>
      <c r="C2596" s="121">
        <v>45</v>
      </c>
      <c r="D2596" s="109" t="s">
        <v>23</v>
      </c>
      <c r="E2596" s="109" t="s">
        <v>40</v>
      </c>
      <c r="F2596" s="109" t="s">
        <v>16633</v>
      </c>
      <c r="G2596" s="42">
        <v>39269</v>
      </c>
      <c r="H2596" s="109" t="s">
        <v>16634</v>
      </c>
      <c r="I2596" s="109" t="s">
        <v>430</v>
      </c>
      <c r="J2596" s="109" t="s">
        <v>431</v>
      </c>
      <c r="K2596" s="98" t="s">
        <v>16213</v>
      </c>
      <c r="L2596" s="109" t="s">
        <v>432</v>
      </c>
      <c r="M2596" s="109" t="s">
        <v>16407</v>
      </c>
      <c r="N2596" s="109" t="s">
        <v>32</v>
      </c>
      <c r="O2596" s="109" t="s">
        <v>16635</v>
      </c>
      <c r="P2596" s="109" t="s">
        <v>58</v>
      </c>
      <c r="Q2596" s="109" t="s">
        <v>16356</v>
      </c>
      <c r="R2596" s="109" t="s">
        <v>80</v>
      </c>
      <c r="S2596" s="122" t="s">
        <v>16357</v>
      </c>
      <c r="T2596" s="31"/>
      <c r="U2596" s="109" t="str">
        <f t="shared" si="40"/>
        <v>39269: Police said Sickler tried to carjack a man but was fought off; he then ran to a nearby house and took a woman hostage. He allegedly held her at gunpoint until he turned his head to talk to a police negotiator, creating a small space between himself and the hostage; Officer Scott Mourtgos fired an AR-15 assault rifle, striking Sickler in the head. http://www.sltrib.com/news/1938044-155/shootings-by-police-vastly-underreported-in</v>
      </c>
      <c r="V2596" s="109"/>
      <c r="W2596" s="109">
        <v>3631.1</v>
      </c>
      <c r="X2596" s="109"/>
      <c r="Y2596" s="109"/>
      <c r="Z2596" s="109"/>
      <c r="AA2596" s="109"/>
      <c r="AB2596" s="109"/>
      <c r="AC2596" s="113"/>
      <c r="AD2596" s="29"/>
      <c r="AE2596" s="29"/>
      <c r="AF2596" s="29"/>
      <c r="AG2596" s="65"/>
    </row>
    <row r="2597" spans="1:33" ht="12">
      <c r="A2597" s="30">
        <v>41643</v>
      </c>
      <c r="B2597" s="109" t="s">
        <v>16636</v>
      </c>
      <c r="C2597" s="121">
        <v>29</v>
      </c>
      <c r="D2597" s="109" t="s">
        <v>23</v>
      </c>
      <c r="E2597" s="109" t="s">
        <v>16392</v>
      </c>
      <c r="F2597" s="109"/>
      <c r="G2597" s="42">
        <v>39250</v>
      </c>
      <c r="H2597" s="109"/>
      <c r="I2597" s="109" t="s">
        <v>9254</v>
      </c>
      <c r="J2597" s="109" t="s">
        <v>431</v>
      </c>
      <c r="K2597" s="98" t="s">
        <v>9255</v>
      </c>
      <c r="L2597" s="109" t="s">
        <v>9256</v>
      </c>
      <c r="M2597" s="109" t="s">
        <v>16637</v>
      </c>
      <c r="N2597" s="109" t="s">
        <v>32</v>
      </c>
      <c r="O2597" s="109" t="s">
        <v>16638</v>
      </c>
      <c r="P2597" s="109" t="s">
        <v>58</v>
      </c>
      <c r="Q2597" s="109" t="s">
        <v>16356</v>
      </c>
      <c r="R2597" s="109" t="s">
        <v>80</v>
      </c>
      <c r="S2597" s="122" t="s">
        <v>16357</v>
      </c>
      <c r="T2597" s="31"/>
      <c r="U2597" s="109" t="str">
        <f t="shared" si="40"/>
        <v>39250: Lt. Paul Child and another officer went to Lane's Centerville home to investigate a reported assault. Lane wouldn't come outside, so his girlfriend invited officers into their bedroom, where Lane allegedly pointed a rifle at Child. The girlfriend and her daughter corroborated Child's account. http://www.sltrib.com/news/1938044-155/shootings-by-police-vastly-underreported-in</v>
      </c>
      <c r="V2597" s="109"/>
      <c r="W2597" s="109">
        <v>3632.1</v>
      </c>
      <c r="X2597" s="109"/>
      <c r="Y2597" s="109"/>
      <c r="Z2597" s="109"/>
      <c r="AA2597" s="109"/>
      <c r="AB2597" s="109"/>
      <c r="AC2597" s="113"/>
      <c r="AD2597" s="29"/>
      <c r="AE2597" s="29"/>
      <c r="AF2597" s="29"/>
      <c r="AG2597" s="65"/>
    </row>
    <row r="2598" spans="1:33" ht="12">
      <c r="A2598" s="30">
        <v>41643</v>
      </c>
      <c r="B2598" s="109" t="s">
        <v>16639</v>
      </c>
      <c r="C2598" s="121">
        <v>51</v>
      </c>
      <c r="D2598" s="109" t="s">
        <v>23</v>
      </c>
      <c r="E2598" s="109" t="s">
        <v>40</v>
      </c>
      <c r="F2598" s="109" t="s">
        <v>16640</v>
      </c>
      <c r="G2598" s="42">
        <v>39233</v>
      </c>
      <c r="H2598" s="109" t="s">
        <v>16641</v>
      </c>
      <c r="I2598" s="109" t="s">
        <v>2577</v>
      </c>
      <c r="J2598" s="109" t="s">
        <v>431</v>
      </c>
      <c r="K2598" s="98" t="s">
        <v>16548</v>
      </c>
      <c r="L2598" s="109" t="s">
        <v>2579</v>
      </c>
      <c r="M2598" s="109" t="s">
        <v>16642</v>
      </c>
      <c r="N2598" s="109" t="s">
        <v>32</v>
      </c>
      <c r="O2598" s="109" t="s">
        <v>16643</v>
      </c>
      <c r="P2598" s="109" t="s">
        <v>58</v>
      </c>
      <c r="Q2598" s="109" t="s">
        <v>16356</v>
      </c>
      <c r="R2598" s="109" t="s">
        <v>80</v>
      </c>
      <c r="S2598" s="122" t="s">
        <v>16357</v>
      </c>
      <c r="T2598" s="31"/>
      <c r="U2598" s="109" t="str">
        <f t="shared" si="40"/>
        <v>39233: The Strike Force, Layton Sgt. Travis Homer, Ogden officer Jacob Sube, was serving a no-knock warrant at Florez's home after undercover officers bought meth and a gun from him. Homer was at the living room window when Florez appeared in the doorway and pointed a gun at Homer. Homer fired and missed; Sube fired twice and killed Florez. The gun was a BB gun replica of a semi-automatic handgun. http://www.sltrib.com/news/1938044-155/shootings-by-police-vastly-underreported-in</v>
      </c>
      <c r="V2598" s="109"/>
      <c r="W2598" s="109">
        <v>3633.1</v>
      </c>
      <c r="X2598" s="109"/>
      <c r="Y2598" s="109"/>
      <c r="Z2598" s="109"/>
      <c r="AA2598" s="109"/>
      <c r="AB2598" s="109"/>
      <c r="AC2598" s="113"/>
      <c r="AD2598" s="29"/>
      <c r="AE2598" s="29"/>
      <c r="AF2598" s="29"/>
      <c r="AG2598" s="65"/>
    </row>
    <row r="2599" spans="1:33" ht="12">
      <c r="A2599" s="30">
        <v>41643</v>
      </c>
      <c r="B2599" s="109" t="s">
        <v>16644</v>
      </c>
      <c r="C2599" s="121">
        <v>26</v>
      </c>
      <c r="D2599" s="109" t="s">
        <v>23</v>
      </c>
      <c r="E2599" s="109" t="s">
        <v>40</v>
      </c>
      <c r="F2599" s="109" t="s">
        <v>16645</v>
      </c>
      <c r="G2599" s="42">
        <v>39200</v>
      </c>
      <c r="H2599" s="109" t="s">
        <v>16646</v>
      </c>
      <c r="I2599" s="109" t="s">
        <v>16647</v>
      </c>
      <c r="J2599" s="109" t="s">
        <v>431</v>
      </c>
      <c r="K2599" s="98" t="s">
        <v>16648</v>
      </c>
      <c r="L2599" s="109" t="s">
        <v>432</v>
      </c>
      <c r="M2599" s="109" t="s">
        <v>16649</v>
      </c>
      <c r="N2599" s="109" t="s">
        <v>32</v>
      </c>
      <c r="O2599" s="109" t="s">
        <v>16650</v>
      </c>
      <c r="P2599" s="109" t="s">
        <v>58</v>
      </c>
      <c r="Q2599" s="109" t="s">
        <v>16356</v>
      </c>
      <c r="R2599" s="109" t="s">
        <v>219</v>
      </c>
      <c r="S2599" s="122" t="s">
        <v>16357</v>
      </c>
      <c r="T2599" s="31"/>
      <c r="U2599" s="109" t="str">
        <f t="shared" si="40"/>
        <v>39200: Officers said they tried to pull Cochran over on suspicion of drunken driving, but he fled, crashing into another car nearby. Cochran then led police on a foot chase and allegedly stole a Cadillac at knife-point. Police say he struck one officer with the car, causing minor injuries, and slammed into a cruiser when officers fired on him. http://www.sltrib.com/news/1938044-155/shootings-by-police-vastly-underreported-in</v>
      </c>
      <c r="V2599" s="109"/>
      <c r="W2599" s="109">
        <v>3634.1</v>
      </c>
      <c r="X2599" s="109"/>
      <c r="Y2599" s="109"/>
      <c r="Z2599" s="109"/>
      <c r="AA2599" s="109"/>
      <c r="AB2599" s="109"/>
      <c r="AC2599" s="113"/>
      <c r="AD2599" s="29"/>
      <c r="AE2599" s="29"/>
      <c r="AF2599" s="29"/>
      <c r="AG2599" s="65"/>
    </row>
    <row r="2600" spans="1:33" ht="12">
      <c r="A2600" s="30">
        <v>41643</v>
      </c>
      <c r="B2600" s="109" t="s">
        <v>16651</v>
      </c>
      <c r="C2600" s="121">
        <v>36</v>
      </c>
      <c r="D2600" s="109" t="s">
        <v>23</v>
      </c>
      <c r="E2600" s="109" t="s">
        <v>173</v>
      </c>
      <c r="F2600" s="109" t="s">
        <v>16652</v>
      </c>
      <c r="G2600" s="42">
        <v>39155</v>
      </c>
      <c r="H2600" s="109" t="s">
        <v>16653</v>
      </c>
      <c r="I2600" s="109" t="s">
        <v>728</v>
      </c>
      <c r="J2600" s="109" t="s">
        <v>431</v>
      </c>
      <c r="K2600" s="98" t="s">
        <v>16442</v>
      </c>
      <c r="L2600" s="109" t="s">
        <v>432</v>
      </c>
      <c r="M2600" s="109" t="s">
        <v>16415</v>
      </c>
      <c r="N2600" s="109" t="s">
        <v>32</v>
      </c>
      <c r="O2600" s="109" t="s">
        <v>16654</v>
      </c>
      <c r="P2600" s="109" t="s">
        <v>58</v>
      </c>
      <c r="Q2600" s="109" t="s">
        <v>16356</v>
      </c>
      <c r="R2600" s="109" t="s">
        <v>80</v>
      </c>
      <c r="S2600" s="122" t="s">
        <v>16357</v>
      </c>
      <c r="T2600" s="31"/>
      <c r="U2600" s="109" t="str">
        <f t="shared" si="40"/>
        <v>39155: Undercover officers arranged a drug sale with Garcia, a suspected dealer, and planned to arrest him. They said when they closed in on his car, Garcia pointed a gun at one officer's head. Officer Andy Attridge fired seven times, killing Garcia. Garcia fired one round through the floor of the car. http://www.sltrib.com/news/1938044-155/shootings-by-police-vastly-underreported-in</v>
      </c>
      <c r="V2600" s="109"/>
      <c r="W2600" s="109">
        <v>3635.1</v>
      </c>
      <c r="X2600" s="109"/>
      <c r="Y2600" s="109"/>
      <c r="Z2600" s="109"/>
      <c r="AA2600" s="109"/>
      <c r="AB2600" s="109"/>
      <c r="AC2600" s="113"/>
      <c r="AD2600" s="29"/>
      <c r="AE2600" s="29"/>
      <c r="AF2600" s="29"/>
      <c r="AG2600" s="65"/>
    </row>
    <row r="2601" spans="1:33" ht="12">
      <c r="A2601" s="30">
        <v>41643</v>
      </c>
      <c r="B2601" s="109" t="s">
        <v>16655</v>
      </c>
      <c r="C2601" s="121">
        <v>41</v>
      </c>
      <c r="D2601" s="109" t="s">
        <v>23</v>
      </c>
      <c r="E2601" s="109" t="s">
        <v>16392</v>
      </c>
      <c r="F2601" s="109"/>
      <c r="G2601" s="42">
        <v>39135</v>
      </c>
      <c r="H2601" s="109" t="s">
        <v>16656</v>
      </c>
      <c r="I2601" s="109" t="s">
        <v>2577</v>
      </c>
      <c r="J2601" s="109" t="s">
        <v>431</v>
      </c>
      <c r="K2601" s="98" t="s">
        <v>16548</v>
      </c>
      <c r="L2601" s="109" t="s">
        <v>2579</v>
      </c>
      <c r="M2601" s="109" t="s">
        <v>16657</v>
      </c>
      <c r="N2601" s="109" t="s">
        <v>32</v>
      </c>
      <c r="O2601" s="109" t="s">
        <v>16658</v>
      </c>
      <c r="P2601" s="109" t="s">
        <v>58</v>
      </c>
      <c r="Q2601" s="109" t="s">
        <v>16356</v>
      </c>
      <c r="R2601" s="109" t="s">
        <v>80</v>
      </c>
      <c r="S2601" s="122" t="s">
        <v>16357</v>
      </c>
      <c r="T2601" s="31"/>
      <c r="U2601" s="109" t="str">
        <f t="shared" si="40"/>
        <v>39135: Police saw Sanchez running from one of two businesses that had reported robberies, and chased him behind some houses. Police said Sanchez was holding a gun and dropped it when ordered. But when ordered to lay on the ground, Sanchez allegedly picked up the gun and pointed it at Officer Jeremy Nelson. Nelson shot Sanchez once in the torso; Sanchez died the next day. http://www.sltrib.com/news/1938044-155/shootings-by-police-vastly-underreported-in</v>
      </c>
      <c r="V2601" s="109"/>
      <c r="W2601" s="109">
        <v>3636.1</v>
      </c>
      <c r="X2601" s="109"/>
      <c r="Y2601" s="109"/>
      <c r="Z2601" s="109"/>
      <c r="AA2601" s="109"/>
      <c r="AB2601" s="109"/>
      <c r="AC2601" s="113"/>
      <c r="AD2601" s="29"/>
      <c r="AE2601" s="29"/>
      <c r="AF2601" s="29"/>
      <c r="AG2601" s="65"/>
    </row>
    <row r="2602" spans="1:33" ht="12">
      <c r="A2602" s="30">
        <v>41643</v>
      </c>
      <c r="B2602" s="109" t="s">
        <v>16659</v>
      </c>
      <c r="C2602" s="121">
        <v>29</v>
      </c>
      <c r="D2602" s="109" t="s">
        <v>23</v>
      </c>
      <c r="E2602" s="109" t="s">
        <v>16392</v>
      </c>
      <c r="F2602" s="109"/>
      <c r="G2602" s="42">
        <v>39069</v>
      </c>
      <c r="H2602" s="109" t="s">
        <v>16660</v>
      </c>
      <c r="I2602" s="109" t="s">
        <v>2577</v>
      </c>
      <c r="J2602" s="109" t="s">
        <v>431</v>
      </c>
      <c r="K2602" s="98" t="s">
        <v>16453</v>
      </c>
      <c r="L2602" s="109" t="s">
        <v>2579</v>
      </c>
      <c r="M2602" s="109" t="s">
        <v>16657</v>
      </c>
      <c r="N2602" s="109" t="s">
        <v>32</v>
      </c>
      <c r="O2602" s="109" t="s">
        <v>16661</v>
      </c>
      <c r="P2602" s="109" t="s">
        <v>58</v>
      </c>
      <c r="Q2602" s="109" t="s">
        <v>16356</v>
      </c>
      <c r="R2602" s="109" t="s">
        <v>80</v>
      </c>
      <c r="S2602" s="122" t="s">
        <v>16357</v>
      </c>
      <c r="T2602" s="31"/>
      <c r="U2602" s="109" t="str">
        <f t="shared" si="40"/>
        <v>39069: Officers said they tried to question Turnbow after several callers reported a fight and shots fired. Turnbow, who had been having “distraught” discussions with his girlfriend, was spotted by neighbors walking up the street with a shotgun, which he allegedly fired randomly at least once. Police said Turnbow initiated gunfire and reloaded during a shootout in which he fired eight shots. Officers shot Turnbow 20 times. http://www.sltrib.com/news/1938044-155/shootings-by-police-vastly-underreported-in</v>
      </c>
      <c r="V2602" s="109"/>
      <c r="W2602" s="109">
        <v>3638.1</v>
      </c>
      <c r="X2602" s="109"/>
      <c r="Y2602" s="109"/>
      <c r="Z2602" s="109"/>
      <c r="AA2602" s="109"/>
      <c r="AB2602" s="109"/>
      <c r="AC2602" s="113"/>
      <c r="AD2602" s="29"/>
      <c r="AE2602" s="29"/>
      <c r="AF2602" s="29"/>
      <c r="AG2602" s="65"/>
    </row>
    <row r="2603" spans="1:33" ht="12">
      <c r="A2603" s="30">
        <v>41643</v>
      </c>
      <c r="B2603" s="109" t="s">
        <v>16662</v>
      </c>
      <c r="C2603" s="121">
        <v>18</v>
      </c>
      <c r="D2603" s="109" t="s">
        <v>23</v>
      </c>
      <c r="E2603" s="109" t="s">
        <v>16392</v>
      </c>
      <c r="F2603" s="109"/>
      <c r="G2603" s="42">
        <v>38975</v>
      </c>
      <c r="H2603" s="109" t="s">
        <v>16663</v>
      </c>
      <c r="I2603" s="109" t="s">
        <v>430</v>
      </c>
      <c r="J2603" s="109" t="s">
        <v>431</v>
      </c>
      <c r="K2603" s="98" t="s">
        <v>16420</v>
      </c>
      <c r="L2603" s="109" t="s">
        <v>432</v>
      </c>
      <c r="M2603" s="109" t="s">
        <v>16407</v>
      </c>
      <c r="N2603" s="109" t="s">
        <v>32</v>
      </c>
      <c r="O2603" s="109" t="s">
        <v>16664</v>
      </c>
      <c r="P2603" s="109" t="s">
        <v>58</v>
      </c>
      <c r="Q2603" s="109" t="s">
        <v>16356</v>
      </c>
      <c r="R2603" s="109" t="s">
        <v>80</v>
      </c>
      <c r="S2603" s="122" t="s">
        <v>16357</v>
      </c>
      <c r="T2603" s="31"/>
      <c r="U2603" s="109" t="str">
        <f t="shared" si="40"/>
        <v>38975: A 911 caller whose home was burglarized the night before said someone in a mask and holding a gun had just knocked on his door and fled when the caller answered. Officer Alma Sweeny saw Rivera walking nearby. Rivera allegedly refused to take his hands out of his pockets and ran away from Sweeney, who chased him. When Sweeney was about 10 feet from Rivera, Rivera allegedly pulled out a gun and fired at Sweeney. Sweeney returned fire, killing Rivera. http://www.sltrib.com/news/1938044-155/shootings-by-police-vastly-underreported-in</v>
      </c>
      <c r="V2603" s="109"/>
      <c r="W2603" s="109">
        <v>3639.1</v>
      </c>
      <c r="X2603" s="109"/>
      <c r="Y2603" s="109"/>
      <c r="Z2603" s="109"/>
      <c r="AA2603" s="109"/>
      <c r="AB2603" s="109"/>
      <c r="AC2603" s="113"/>
      <c r="AD2603" s="29"/>
      <c r="AE2603" s="29"/>
      <c r="AF2603" s="29"/>
      <c r="AG2603" s="65"/>
    </row>
    <row r="2604" spans="1:33" ht="12">
      <c r="A2604" s="30">
        <v>41643</v>
      </c>
      <c r="B2604" s="109" t="s">
        <v>16665</v>
      </c>
      <c r="C2604" s="121">
        <v>35</v>
      </c>
      <c r="D2604" s="109" t="s">
        <v>23</v>
      </c>
      <c r="E2604" s="109" t="s">
        <v>40</v>
      </c>
      <c r="F2604" s="109" t="s">
        <v>16666</v>
      </c>
      <c r="G2604" s="42">
        <v>38864</v>
      </c>
      <c r="H2604" s="109" t="s">
        <v>16667</v>
      </c>
      <c r="I2604" s="109" t="s">
        <v>2577</v>
      </c>
      <c r="J2604" s="109" t="s">
        <v>431</v>
      </c>
      <c r="K2604" s="98" t="s">
        <v>2578</v>
      </c>
      <c r="L2604" s="109" t="s">
        <v>2579</v>
      </c>
      <c r="M2604" s="109" t="s">
        <v>16657</v>
      </c>
      <c r="N2604" s="109" t="s">
        <v>32</v>
      </c>
      <c r="O2604" s="109" t="s">
        <v>16668</v>
      </c>
      <c r="P2604" s="109" t="s">
        <v>58</v>
      </c>
      <c r="Q2604" s="109" t="s">
        <v>16356</v>
      </c>
      <c r="R2604" s="109" t="s">
        <v>80</v>
      </c>
      <c r="S2604" s="122" t="s">
        <v>16357</v>
      </c>
      <c r="T2604" s="31"/>
      <c r="U2604" s="109" t="str">
        <f t="shared" si="40"/>
        <v>38864: A trooper said he pulled Maw over because he and his passenger weren't wearing seatbelts. Sgt. Troy Burnett said he stopped to assist and recognized Maw as a white supremacist with a criminal history. He said he stayed to ensure the trooper's safety as he arrested Maw's passenger on an outstanding warrant. Burnett said he saw Maw move in the car and ordered him to get out for a pat-down. Instead Maw ran away. He allegedly raised his shirt, grabbed a gun and pointed it at Burnett. Burnett fired four times, knocking Maw to the ground. When Maw allegedly kept holding the gun raised, Burnett fired twice more and and Officer Aaron Hawes fired once. http://www.sltrib.com/news/1938044-155/shootings-by-police-vastly-underreported-in</v>
      </c>
      <c r="V2604" s="109"/>
      <c r="W2604" s="109">
        <v>3640.1</v>
      </c>
      <c r="X2604" s="109"/>
      <c r="Y2604" s="109"/>
      <c r="Z2604" s="109"/>
      <c r="AA2604" s="109"/>
      <c r="AB2604" s="109"/>
      <c r="AC2604" s="113"/>
      <c r="AD2604" s="29"/>
      <c r="AE2604" s="29"/>
      <c r="AF2604" s="29"/>
      <c r="AG2604" s="65"/>
    </row>
    <row r="2605" spans="1:33" ht="12">
      <c r="A2605" s="30">
        <v>41643</v>
      </c>
      <c r="B2605" s="109" t="s">
        <v>16669</v>
      </c>
      <c r="C2605" s="121">
        <v>42</v>
      </c>
      <c r="D2605" s="109" t="s">
        <v>23</v>
      </c>
      <c r="E2605" s="109" t="s">
        <v>16392</v>
      </c>
      <c r="F2605" s="109"/>
      <c r="G2605" s="42">
        <v>38776</v>
      </c>
      <c r="H2605" s="109" t="s">
        <v>16670</v>
      </c>
      <c r="I2605" s="109" t="s">
        <v>16497</v>
      </c>
      <c r="J2605" s="109" t="s">
        <v>431</v>
      </c>
      <c r="K2605" s="98" t="s">
        <v>16671</v>
      </c>
      <c r="L2605" s="109" t="s">
        <v>16497</v>
      </c>
      <c r="M2605" s="109" t="s">
        <v>16672</v>
      </c>
      <c r="N2605" s="109" t="s">
        <v>32</v>
      </c>
      <c r="O2605" s="109" t="s">
        <v>16673</v>
      </c>
      <c r="P2605" s="109" t="s">
        <v>58</v>
      </c>
      <c r="Q2605" s="109" t="s">
        <v>16356</v>
      </c>
      <c r="R2605" s="109" t="s">
        <v>80</v>
      </c>
      <c r="S2605" s="122" t="s">
        <v>16357</v>
      </c>
      <c r="T2605" s="31"/>
      <c r="U2605" s="109" t="str">
        <f t="shared" ref="U2605:U2668" si="41">CONCATENATE(G2605, ": ", O2605, " ", Q2605)</f>
        <v>38776: A deputy noticed Francis was driving an SUV with stolen plates and tried to pull him over. Instead Francis led officers on a 25-mile chase to Indian Canyon, where Francis crashed the truck. He got out, fired a gun at the officers and jumped into a pickup vacated by a retreating deputy. He then crashed that truck. As officers approached, he alleged fired again; they shot him while he was in the truck. Francis had absconded from federal parole in Oregon. http://www.sltrib.com/news/1938044-155/shootings-by-police-vastly-underreported-in</v>
      </c>
      <c r="V2605" s="109"/>
      <c r="W2605" s="109">
        <v>3641.1</v>
      </c>
      <c r="X2605" s="109"/>
      <c r="Y2605" s="109"/>
      <c r="Z2605" s="109"/>
      <c r="AA2605" s="109"/>
      <c r="AB2605" s="109"/>
      <c r="AC2605" s="113"/>
      <c r="AD2605" s="29"/>
      <c r="AE2605" s="29"/>
      <c r="AF2605" s="29"/>
      <c r="AG2605" s="65"/>
    </row>
    <row r="2606" spans="1:33" ht="12">
      <c r="A2606" s="30">
        <v>41643</v>
      </c>
      <c r="B2606" s="109" t="s">
        <v>16674</v>
      </c>
      <c r="C2606" s="121">
        <v>38</v>
      </c>
      <c r="D2606" s="109" t="s">
        <v>23</v>
      </c>
      <c r="E2606" s="109" t="s">
        <v>16392</v>
      </c>
      <c r="F2606" s="109"/>
      <c r="G2606" s="42">
        <v>38654</v>
      </c>
      <c r="H2606" s="109"/>
      <c r="I2606" s="109" t="s">
        <v>16530</v>
      </c>
      <c r="J2606" s="109" t="s">
        <v>431</v>
      </c>
      <c r="K2606" s="98" t="s">
        <v>16675</v>
      </c>
      <c r="L2606" s="109" t="s">
        <v>432</v>
      </c>
      <c r="M2606" s="109" t="s">
        <v>16676</v>
      </c>
      <c r="N2606" s="109" t="s">
        <v>32</v>
      </c>
      <c r="O2606" s="109" t="s">
        <v>16677</v>
      </c>
      <c r="P2606" s="109" t="s">
        <v>58</v>
      </c>
      <c r="Q2606" s="109" t="s">
        <v>16356</v>
      </c>
      <c r="R2606" s="109" t="s">
        <v>100</v>
      </c>
      <c r="S2606" s="122" t="s">
        <v>16357</v>
      </c>
      <c r="T2606" s="31"/>
      <c r="U2606" s="109" t="str">
        <f t="shared" si="41"/>
        <v>38654: Castillo and his wife had a fight, and his wife left the house with her two children. She said Castillo shoved her and was threatening suicide. Castillo soon called 911 himself and said, “I have a gun and I'm going to hurt [the] first person to come to the door.” He barricaded himself inside, and officers heard what sounded like gunshots in the home. Over the next two hours he called police twice. He then opened the door and yelled, “Come and get me.” Officers told him to come outside, but he ran at police. Officers found exploded firecrackers in the house. http://www.sltrib.com/news/1938044-155/shootings-by-police-vastly-underreported-in</v>
      </c>
      <c r="V2606" s="109"/>
      <c r="W2606" s="109">
        <v>3642.1</v>
      </c>
      <c r="X2606" s="109"/>
      <c r="Y2606" s="109"/>
      <c r="Z2606" s="109"/>
      <c r="AA2606" s="109"/>
      <c r="AB2606" s="109"/>
      <c r="AC2606" s="113"/>
      <c r="AD2606" s="29"/>
      <c r="AE2606" s="29"/>
      <c r="AF2606" s="29"/>
      <c r="AG2606" s="65"/>
    </row>
    <row r="2607" spans="1:33" ht="12">
      <c r="A2607" s="30">
        <v>41643</v>
      </c>
      <c r="B2607" s="109" t="s">
        <v>16678</v>
      </c>
      <c r="C2607" s="121">
        <v>59</v>
      </c>
      <c r="D2607" s="109" t="s">
        <v>23</v>
      </c>
      <c r="E2607" s="109" t="s">
        <v>16392</v>
      </c>
      <c r="F2607" s="109" t="s">
        <v>16679</v>
      </c>
      <c r="G2607" s="42">
        <v>38540</v>
      </c>
      <c r="H2607" s="109" t="s">
        <v>16680</v>
      </c>
      <c r="I2607" s="109" t="s">
        <v>728</v>
      </c>
      <c r="J2607" s="109" t="s">
        <v>431</v>
      </c>
      <c r="K2607" s="98" t="s">
        <v>729</v>
      </c>
      <c r="L2607" s="109" t="s">
        <v>432</v>
      </c>
      <c r="M2607" s="109" t="s">
        <v>16415</v>
      </c>
      <c r="N2607" s="109" t="s">
        <v>32</v>
      </c>
      <c r="O2607" s="109" t="s">
        <v>16681</v>
      </c>
      <c r="P2607" s="109" t="s">
        <v>58</v>
      </c>
      <c r="Q2607" s="109" t="s">
        <v>16356</v>
      </c>
      <c r="R2607" s="109" t="s">
        <v>80</v>
      </c>
      <c r="S2607" s="122" t="s">
        <v>16357</v>
      </c>
      <c r="T2607" s="31"/>
      <c r="U2607" s="109" t="str">
        <f t="shared" si="41"/>
        <v>38540: Officers Steven C. Ward and Matt Carman were parked in an unmarked car as part of a stakeout of another home when Ousa approached. Police said the officers opened fire after they saw Ousa brandish what they thought was a weapon but was actually a flashlight. Ousa's family said the officers took the flashlight from their home and planted it on Ousa to justify the shooting. The family also said Ward was on steroids, and Ward later resigned amidst a drug investigation against him. West Valley City settled a lawsuit with Ousa's family for $450,000. http://www.sltrib.com/news/1938044-155/shootings-by-police-vastly-underreported-in</v>
      </c>
      <c r="V2607" s="109"/>
      <c r="W2607" s="109">
        <v>3643.1</v>
      </c>
      <c r="X2607" s="109"/>
      <c r="Y2607" s="109"/>
      <c r="Z2607" s="109"/>
      <c r="AA2607" s="109"/>
      <c r="AB2607" s="109"/>
      <c r="AC2607" s="113"/>
      <c r="AD2607" s="29"/>
      <c r="AE2607" s="29"/>
      <c r="AF2607" s="29"/>
      <c r="AG2607" s="65"/>
    </row>
    <row r="2608" spans="1:33" ht="12">
      <c r="A2608" s="30">
        <v>41643</v>
      </c>
      <c r="B2608" s="109" t="s">
        <v>16682</v>
      </c>
      <c r="C2608" s="121">
        <v>40</v>
      </c>
      <c r="D2608" s="109" t="s">
        <v>23</v>
      </c>
      <c r="E2608" s="109" t="s">
        <v>16392</v>
      </c>
      <c r="F2608" s="109"/>
      <c r="G2608" s="42">
        <v>38408</v>
      </c>
      <c r="H2608" s="109" t="s">
        <v>16683</v>
      </c>
      <c r="I2608" s="109" t="s">
        <v>16684</v>
      </c>
      <c r="J2608" s="109" t="s">
        <v>431</v>
      </c>
      <c r="K2608" s="98" t="s">
        <v>16511</v>
      </c>
      <c r="L2608" s="109" t="s">
        <v>5107</v>
      </c>
      <c r="M2608" s="109" t="s">
        <v>16685</v>
      </c>
      <c r="N2608" s="109" t="s">
        <v>32</v>
      </c>
      <c r="O2608" s="109" t="s">
        <v>16686</v>
      </c>
      <c r="P2608" s="109" t="s">
        <v>58</v>
      </c>
      <c r="Q2608" s="109" t="s">
        <v>16356</v>
      </c>
      <c r="R2608" s="109" t="s">
        <v>80</v>
      </c>
      <c r="S2608" s="122" t="s">
        <v>16357</v>
      </c>
      <c r="T2608" s="31"/>
      <c r="U2608" s="109" t="str">
        <f t="shared" si="41"/>
        <v>38408: Cleveland was suspected of robbing a Pleasant Grove bank and eluded police during a car chase. He was later found at his Orem home. Cleveland, who allegedly had a gun in each hand, opened his garage door and hid behind a car. When Officers Robert J. Flygare and Ross Snyder told him to drop the guns, Cleveland allegedly climbed onto the car and fired three shots at officers. They returned fire, striking Cleveland several times. http://www.sltrib.com/news/1938044-155/shootings-by-police-vastly-underreported-in</v>
      </c>
      <c r="V2608" s="109"/>
      <c r="W2608" s="109">
        <v>3644.1</v>
      </c>
      <c r="X2608" s="109"/>
      <c r="Y2608" s="109"/>
      <c r="Z2608" s="109"/>
      <c r="AA2608" s="109"/>
      <c r="AB2608" s="109"/>
      <c r="AC2608" s="113"/>
      <c r="AD2608" s="29"/>
      <c r="AE2608" s="29"/>
      <c r="AF2608" s="29"/>
      <c r="AG2608" s="65"/>
    </row>
    <row r="2609" spans="1:33" ht="12">
      <c r="A2609" s="30">
        <v>41995</v>
      </c>
      <c r="B2609" s="109" t="s">
        <v>16687</v>
      </c>
      <c r="C2609" s="121">
        <v>61</v>
      </c>
      <c r="D2609" s="109" t="s">
        <v>23</v>
      </c>
      <c r="E2609" s="109" t="s">
        <v>24</v>
      </c>
      <c r="F2609" s="109" t="s">
        <v>16688</v>
      </c>
      <c r="G2609" s="42">
        <v>41575</v>
      </c>
      <c r="H2609" s="109" t="s">
        <v>16689</v>
      </c>
      <c r="I2609" s="109" t="s">
        <v>16690</v>
      </c>
      <c r="J2609" s="109" t="s">
        <v>64</v>
      </c>
      <c r="K2609" s="98" t="s">
        <v>16691</v>
      </c>
      <c r="L2609" s="109" t="s">
        <v>16692</v>
      </c>
      <c r="M2609" s="109" t="s">
        <v>16693</v>
      </c>
      <c r="N2609" s="109" t="s">
        <v>32</v>
      </c>
      <c r="O2609" s="109" t="s">
        <v>16694</v>
      </c>
      <c r="P2609" s="109" t="s">
        <v>760</v>
      </c>
      <c r="Q2609" s="109" t="s">
        <v>16695</v>
      </c>
      <c r="R2609" s="109" t="s">
        <v>80</v>
      </c>
      <c r="S2609" s="122" t="s">
        <v>16696</v>
      </c>
      <c r="T2609" s="31"/>
      <c r="U2609" s="109" t="str">
        <f t="shared" si="41"/>
        <v>41575: Police arrived at Pryor's house to enforce a code violation. Pryor was apprently involved in a shootout with officers, although circumstances remain unclear. http://www.wsav.com/story/23806056/one-dead-in-officer-involved-shooting-in-statesboro</v>
      </c>
      <c r="V2609" s="109"/>
      <c r="W2609" s="109">
        <v>3645.1</v>
      </c>
      <c r="X2609" s="109"/>
      <c r="Y2609" s="109"/>
      <c r="Z2609" s="109"/>
      <c r="AA2609" s="109"/>
      <c r="AB2609" s="109"/>
      <c r="AC2609" s="113"/>
      <c r="AD2609" s="29"/>
      <c r="AE2609" s="29"/>
      <c r="AF2609" s="29"/>
      <c r="AG2609" s="65"/>
    </row>
    <row r="2610" spans="1:33" ht="12">
      <c r="A2610" s="30">
        <v>41995</v>
      </c>
      <c r="B2610" s="109" t="s">
        <v>16697</v>
      </c>
      <c r="C2610" s="121">
        <v>57</v>
      </c>
      <c r="D2610" s="109" t="s">
        <v>23</v>
      </c>
      <c r="E2610" s="109" t="s">
        <v>40</v>
      </c>
      <c r="F2610" s="109" t="s">
        <v>16698</v>
      </c>
      <c r="G2610" s="42">
        <v>41576</v>
      </c>
      <c r="H2610" s="109" t="s">
        <v>16699</v>
      </c>
      <c r="I2610" s="109" t="s">
        <v>6861</v>
      </c>
      <c r="J2610" s="109" t="s">
        <v>152</v>
      </c>
      <c r="K2610" s="98" t="s">
        <v>16700</v>
      </c>
      <c r="L2610" s="109" t="s">
        <v>5403</v>
      </c>
      <c r="M2610" s="109" t="s">
        <v>7058</v>
      </c>
      <c r="N2610" s="109" t="s">
        <v>32</v>
      </c>
      <c r="O2610" s="109" t="s">
        <v>16701</v>
      </c>
      <c r="P2610" s="109" t="s">
        <v>58</v>
      </c>
      <c r="Q2610" s="109" t="s">
        <v>16702</v>
      </c>
      <c r="R2610" s="109" t="s">
        <v>100</v>
      </c>
      <c r="S2610" s="122" t="s">
        <v>16696</v>
      </c>
      <c r="T2610" s="31"/>
      <c r="U2610" s="109" t="str">
        <f t="shared" si="41"/>
        <v>41576: Sica's parents called authorities to say their son was suicidal and threatening to kill police. When police responded, he locked himself in a garage and fired a shot. When police entered the garage, Sica pointed a pistol at them and they fired on him. http://www.syracuse.com/news/index.ssf/2013/10/sheriff_onondaga_man_shot_by_deputies_had_threatened_to_kill_himself_shoot_polic.html</v>
      </c>
      <c r="V2610" s="109"/>
      <c r="W2610" s="109">
        <v>3647.1</v>
      </c>
      <c r="X2610" s="109"/>
      <c r="Y2610" s="109"/>
      <c r="Z2610" s="109"/>
      <c r="AA2610" s="109"/>
      <c r="AB2610" s="109"/>
      <c r="AC2610" s="113"/>
      <c r="AD2610" s="29"/>
      <c r="AE2610" s="29"/>
      <c r="AF2610" s="29"/>
      <c r="AG2610" s="65"/>
    </row>
    <row r="2611" spans="1:33" ht="12">
      <c r="A2611" s="30">
        <v>41995</v>
      </c>
      <c r="B2611" s="109" t="s">
        <v>16703</v>
      </c>
      <c r="C2611" s="121">
        <v>30</v>
      </c>
      <c r="D2611" s="109" t="s">
        <v>23</v>
      </c>
      <c r="E2611" s="109" t="s">
        <v>24</v>
      </c>
      <c r="F2611" s="109" t="s">
        <v>16704</v>
      </c>
      <c r="G2611" s="42">
        <v>41577</v>
      </c>
      <c r="H2611" s="109" t="s">
        <v>16705</v>
      </c>
      <c r="I2611" s="109" t="s">
        <v>5299</v>
      </c>
      <c r="J2611" s="109" t="s">
        <v>143</v>
      </c>
      <c r="K2611" s="98" t="s">
        <v>16706</v>
      </c>
      <c r="L2611" s="109" t="s">
        <v>5299</v>
      </c>
      <c r="M2611" s="109" t="s">
        <v>16707</v>
      </c>
      <c r="N2611" s="109" t="s">
        <v>32</v>
      </c>
      <c r="O2611" s="109" t="s">
        <v>16708</v>
      </c>
      <c r="P2611" s="109" t="s">
        <v>58</v>
      </c>
      <c r="Q2611" s="109" t="s">
        <v>16709</v>
      </c>
      <c r="R2611" s="109" t="s">
        <v>80</v>
      </c>
      <c r="S2611" s="122" t="s">
        <v>769</v>
      </c>
      <c r="T2611" s="31"/>
      <c r="U2611" s="109" t="str">
        <f t="shared" si="41"/>
        <v>41577: Jordan was killed by Erie police on the afternoon of Oct. 30, shortly after investigators said he entered the Widget Financial branch on East 38th Street with a gun and threatened to shoot employees while robbing the branch of a significant amount of cash. http://www.goerie.com/article/20140304/NEWS02/303039915/police-say-dna-links-erie-man-to-second-bank-robbery</v>
      </c>
      <c r="V2611" s="109"/>
      <c r="W2611" s="109">
        <v>3648.1</v>
      </c>
      <c r="X2611" s="109"/>
      <c r="Y2611" s="109"/>
      <c r="Z2611" s="109"/>
      <c r="AA2611" s="109"/>
      <c r="AB2611" s="109"/>
      <c r="AC2611" s="113"/>
      <c r="AD2611" s="29"/>
      <c r="AE2611" s="29"/>
      <c r="AF2611" s="29"/>
      <c r="AG2611" s="65"/>
    </row>
    <row r="2612" spans="1:33" ht="12">
      <c r="A2612" s="30">
        <v>41995</v>
      </c>
      <c r="B2612" s="109" t="s">
        <v>16710</v>
      </c>
      <c r="C2612" s="121">
        <v>28</v>
      </c>
      <c r="D2612" s="109" t="s">
        <v>23</v>
      </c>
      <c r="E2612" s="109" t="s">
        <v>82</v>
      </c>
      <c r="F2612" s="109"/>
      <c r="G2612" s="42">
        <v>41577</v>
      </c>
      <c r="H2612" s="109" t="s">
        <v>16711</v>
      </c>
      <c r="I2612" s="109" t="s">
        <v>16712</v>
      </c>
      <c r="J2612" s="109" t="s">
        <v>1084</v>
      </c>
      <c r="K2612" s="98" t="s">
        <v>16713</v>
      </c>
      <c r="L2612" s="109" t="s">
        <v>4904</v>
      </c>
      <c r="M2612" s="109" t="s">
        <v>4905</v>
      </c>
      <c r="N2612" s="109" t="s">
        <v>32</v>
      </c>
      <c r="O2612" s="109" t="s">
        <v>16714</v>
      </c>
      <c r="P2612" s="109" t="s">
        <v>760</v>
      </c>
      <c r="Q2612" s="109" t="s">
        <v>16715</v>
      </c>
      <c r="R2612" s="109" t="s">
        <v>80</v>
      </c>
      <c r="S2612" s="122" t="s">
        <v>769</v>
      </c>
      <c r="T2612" s="31"/>
      <c r="U2612" s="109" t="str">
        <f t="shared" si="41"/>
        <v>41577: Bryant assaulted an officer, took his baton and hit the officer with it. The officer then shot and killed Bryant. http://patch.com/virginia/greateralexandria/police-identify-man-killed-at-alexandria-homeless-shelter</v>
      </c>
      <c r="V2612" s="109"/>
      <c r="W2612" s="109">
        <v>3649.1</v>
      </c>
      <c r="X2612" s="109"/>
      <c r="Y2612" s="109"/>
      <c r="Z2612" s="109"/>
      <c r="AA2612" s="109"/>
      <c r="AB2612" s="109"/>
      <c r="AC2612" s="113"/>
      <c r="AD2612" s="29"/>
      <c r="AE2612" s="29"/>
      <c r="AF2612" s="29"/>
      <c r="AG2612" s="65"/>
    </row>
    <row r="2613" spans="1:33" ht="12">
      <c r="A2613" s="30">
        <v>41995</v>
      </c>
      <c r="B2613" s="109" t="s">
        <v>16716</v>
      </c>
      <c r="C2613" s="121">
        <v>30</v>
      </c>
      <c r="D2613" s="109" t="s">
        <v>23</v>
      </c>
      <c r="E2613" s="109" t="s">
        <v>82</v>
      </c>
      <c r="F2613" s="109"/>
      <c r="G2613" s="42">
        <v>41577</v>
      </c>
      <c r="H2613" s="109" t="s">
        <v>16717</v>
      </c>
      <c r="I2613" s="109" t="s">
        <v>16718</v>
      </c>
      <c r="J2613" s="109" t="s">
        <v>1084</v>
      </c>
      <c r="K2613" s="98" t="s">
        <v>16719</v>
      </c>
      <c r="L2613" s="109" t="s">
        <v>16720</v>
      </c>
      <c r="M2613" s="109" t="s">
        <v>16721</v>
      </c>
      <c r="N2613" s="109" t="s">
        <v>32</v>
      </c>
      <c r="O2613" s="109" t="s">
        <v>16722</v>
      </c>
      <c r="P2613" s="109" t="s">
        <v>760</v>
      </c>
      <c r="Q2613" s="109" t="s">
        <v>16723</v>
      </c>
      <c r="R2613" s="109" t="s">
        <v>100</v>
      </c>
      <c r="S2613" s="122" t="s">
        <v>769</v>
      </c>
      <c r="T2613" s="31"/>
      <c r="U2613" s="109" t="str">
        <f t="shared" si="41"/>
        <v>41577: 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 http://wtkr.com/2013/10/30/beach-police-investigate-shooting-after-barricade-situation/</v>
      </c>
      <c r="V2613" s="109"/>
      <c r="W2613" s="109">
        <v>3650.1</v>
      </c>
      <c r="X2613" s="109"/>
      <c r="Y2613" s="109"/>
      <c r="Z2613" s="109"/>
      <c r="AA2613" s="109"/>
      <c r="AB2613" s="109"/>
      <c r="AC2613" s="113"/>
      <c r="AD2613" s="29"/>
      <c r="AE2613" s="29"/>
      <c r="AF2613" s="29"/>
      <c r="AG2613" s="65"/>
    </row>
    <row r="2614" spans="1:33" ht="12">
      <c r="A2614" s="30">
        <v>41995</v>
      </c>
      <c r="B2614" s="109" t="s">
        <v>16724</v>
      </c>
      <c r="C2614" s="121">
        <v>57</v>
      </c>
      <c r="D2614" s="109" t="s">
        <v>23</v>
      </c>
      <c r="E2614" s="109" t="s">
        <v>82</v>
      </c>
      <c r="F2614" s="109"/>
      <c r="G2614" s="42">
        <v>41578</v>
      </c>
      <c r="H2614" s="109" t="s">
        <v>16725</v>
      </c>
      <c r="I2614" s="109" t="s">
        <v>5307</v>
      </c>
      <c r="J2614" s="109" t="s">
        <v>64</v>
      </c>
      <c r="K2614" s="98" t="s">
        <v>16726</v>
      </c>
      <c r="L2614" s="109" t="s">
        <v>7452</v>
      </c>
      <c r="M2614" s="109" t="s">
        <v>7453</v>
      </c>
      <c r="N2614" s="109" t="s">
        <v>32</v>
      </c>
      <c r="O2614" s="109" t="s">
        <v>16727</v>
      </c>
      <c r="P2614" s="109" t="s">
        <v>760</v>
      </c>
      <c r="Q2614" s="109" t="s">
        <v>16728</v>
      </c>
      <c r="R2614" s="109" t="s">
        <v>36</v>
      </c>
      <c r="S2614" s="122" t="s">
        <v>769</v>
      </c>
      <c r="T2614" s="31"/>
      <c r="U2614" s="109" t="str">
        <f t="shared" si="41"/>
        <v>41578: 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 http://j16dev.41nbc.com/news/local-news/29042-gbi-investigating-deputy-involved-fatal-shooting-in-taylor-county</v>
      </c>
      <c r="V2614" s="109"/>
      <c r="W2614" s="109">
        <v>3651.1</v>
      </c>
      <c r="X2614" s="109"/>
      <c r="Y2614" s="109"/>
      <c r="Z2614" s="109"/>
      <c r="AA2614" s="109"/>
      <c r="AB2614" s="109"/>
      <c r="AC2614" s="113"/>
      <c r="AD2614" s="29"/>
      <c r="AE2614" s="29"/>
      <c r="AF2614" s="29"/>
      <c r="AG2614" s="65"/>
    </row>
    <row r="2615" spans="1:33" ht="12">
      <c r="A2615" s="30">
        <v>41996</v>
      </c>
      <c r="B2615" s="109" t="s">
        <v>16729</v>
      </c>
      <c r="C2615" s="121">
        <v>66</v>
      </c>
      <c r="D2615" s="109" t="s">
        <v>23</v>
      </c>
      <c r="E2615" s="109" t="s">
        <v>24</v>
      </c>
      <c r="F2615" s="109"/>
      <c r="G2615" s="42">
        <v>40187</v>
      </c>
      <c r="H2615" s="109" t="s">
        <v>16730</v>
      </c>
      <c r="I2615" s="109" t="s">
        <v>16731</v>
      </c>
      <c r="J2615" s="109" t="s">
        <v>1128</v>
      </c>
      <c r="K2615" s="98" t="s">
        <v>16732</v>
      </c>
      <c r="L2615" s="109" t="s">
        <v>4567</v>
      </c>
      <c r="M2615" s="109" t="s">
        <v>4568</v>
      </c>
      <c r="N2615" s="109" t="s">
        <v>32</v>
      </c>
      <c r="O2615" s="109" t="s">
        <v>16733</v>
      </c>
      <c r="P2615" s="109" t="s">
        <v>760</v>
      </c>
      <c r="Q2615" s="109" t="s">
        <v>16734</v>
      </c>
      <c r="R2615" s="109" t="s">
        <v>219</v>
      </c>
      <c r="S2615" s="122">
        <v>941</v>
      </c>
      <c r="T2615" s="31"/>
      <c r="U2615" s="109" t="str">
        <f t="shared" si="41"/>
        <v>40187: The police were called by Ms. Jones, Mr. Kimbro's sister as he was trying to enter here house using a butcher knife. Allegedly, Mr Kimbro charged the police eith the knife and was shot 30 times. http://blog.operation-nation.com/?p=115</v>
      </c>
      <c r="V2615" s="109"/>
      <c r="W2615" s="109">
        <v>3652.1</v>
      </c>
      <c r="X2615" s="109"/>
      <c r="Y2615" s="109"/>
      <c r="Z2615" s="109"/>
      <c r="AA2615" s="109"/>
      <c r="AB2615" s="109"/>
      <c r="AC2615" s="113"/>
      <c r="AD2615" s="29"/>
      <c r="AE2615" s="29"/>
      <c r="AF2615" s="29"/>
      <c r="AG2615" s="65"/>
    </row>
    <row r="2616" spans="1:33" ht="12">
      <c r="A2616" s="30">
        <v>41996</v>
      </c>
      <c r="B2616" s="109" t="s">
        <v>16735</v>
      </c>
      <c r="C2616" s="121">
        <v>22</v>
      </c>
      <c r="D2616" s="109" t="s">
        <v>23</v>
      </c>
      <c r="E2616" s="109" t="s">
        <v>1728</v>
      </c>
      <c r="F2616" s="109" t="s">
        <v>16736</v>
      </c>
      <c r="G2616" s="42">
        <v>41223</v>
      </c>
      <c r="H2616" s="109" t="s">
        <v>16737</v>
      </c>
      <c r="I2616" s="109" t="s">
        <v>16738</v>
      </c>
      <c r="J2616" s="109" t="s">
        <v>85</v>
      </c>
      <c r="K2616" s="98" t="s">
        <v>16739</v>
      </c>
      <c r="L2616" s="109" t="s">
        <v>784</v>
      </c>
      <c r="M2616" s="109" t="s">
        <v>16740</v>
      </c>
      <c r="N2616" s="109" t="s">
        <v>32</v>
      </c>
      <c r="O2616" s="109" t="s">
        <v>16741</v>
      </c>
      <c r="P2616" s="109" t="s">
        <v>58</v>
      </c>
      <c r="Q2616" s="109" t="s">
        <v>16742</v>
      </c>
      <c r="R2616" s="109" t="s">
        <v>219</v>
      </c>
      <c r="S2616" s="122" t="s">
        <v>7722</v>
      </c>
      <c r="T2616" s="31"/>
      <c r="U2616" s="109" t="str">
        <f t="shared" si="41"/>
        <v>41223: Officers fatally shot DeVillena after the 22-year-old unarmed Marine allegedly drunkenly drove his car at the officers. Despite conflicting witness statements, the county District Attorney declined to file charges against the officers in 2014. http://www.desertsun.com/story/news/crime_courts/2014/10/30/cpl-allan-devillena-ii-police-shooting-chad-nordman-mike-heron/18194959/</v>
      </c>
      <c r="V2616" s="109"/>
      <c r="W2616" s="109">
        <v>3653.1</v>
      </c>
      <c r="X2616" s="109"/>
      <c r="Y2616" s="109"/>
      <c r="Z2616" s="109"/>
      <c r="AA2616" s="109"/>
      <c r="AB2616" s="109"/>
      <c r="AC2616" s="113"/>
      <c r="AD2616" s="29"/>
      <c r="AE2616" s="29"/>
      <c r="AF2616" s="29"/>
      <c r="AG2616" s="65"/>
    </row>
    <row r="2617" spans="1:33" ht="12">
      <c r="A2617" s="30">
        <v>41996</v>
      </c>
      <c r="B2617" s="109" t="s">
        <v>16743</v>
      </c>
      <c r="C2617" s="121">
        <v>76</v>
      </c>
      <c r="D2617" s="109" t="s">
        <v>23</v>
      </c>
      <c r="E2617" s="109" t="s">
        <v>82</v>
      </c>
      <c r="F2617" s="109"/>
      <c r="G2617" s="42">
        <v>41469</v>
      </c>
      <c r="H2617" s="109" t="s">
        <v>16744</v>
      </c>
      <c r="I2617" s="109" t="s">
        <v>16745</v>
      </c>
      <c r="J2617" s="109" t="s">
        <v>1577</v>
      </c>
      <c r="K2617" s="98" t="s">
        <v>1815</v>
      </c>
      <c r="L2617" s="109" t="s">
        <v>1816</v>
      </c>
      <c r="M2617" s="109" t="s">
        <v>16746</v>
      </c>
      <c r="N2617" s="109" t="s">
        <v>262</v>
      </c>
      <c r="O2617" s="109" t="s">
        <v>16747</v>
      </c>
      <c r="P2617" s="109" t="s">
        <v>760</v>
      </c>
      <c r="Q2617" s="109" t="s">
        <v>16748</v>
      </c>
      <c r="R2617" s="109" t="s">
        <v>80</v>
      </c>
      <c r="S2617" s="122" t="s">
        <v>7722</v>
      </c>
      <c r="T2617" s="31"/>
      <c r="U2617" s="109" t="str">
        <f t="shared" si="41"/>
        <v>41469: Police tasered Diao after the 76-year-old behaved erratically and held a knife to his throat. Diao later died from his injuries. http://www.startribune.com/politics/statelocal/220573291.html</v>
      </c>
      <c r="V2617" s="109"/>
      <c r="W2617" s="109">
        <v>3654.1</v>
      </c>
      <c r="X2617" s="109"/>
      <c r="Y2617" s="109"/>
      <c r="Z2617" s="109"/>
      <c r="AA2617" s="109"/>
      <c r="AB2617" s="109"/>
      <c r="AC2617" s="113"/>
      <c r="AD2617" s="29"/>
      <c r="AE2617" s="29"/>
      <c r="AF2617" s="29"/>
      <c r="AG2617" s="65"/>
    </row>
    <row r="2618" spans="1:33" ht="12">
      <c r="A2618" s="30">
        <v>41996</v>
      </c>
      <c r="B2618" s="109" t="s">
        <v>16749</v>
      </c>
      <c r="C2618" s="121">
        <v>44</v>
      </c>
      <c r="D2618" s="109" t="s">
        <v>23</v>
      </c>
      <c r="E2618" s="109" t="s">
        <v>173</v>
      </c>
      <c r="F2618" s="109" t="s">
        <v>16750</v>
      </c>
      <c r="G2618" s="42">
        <v>41483</v>
      </c>
      <c r="H2618" s="109" t="s">
        <v>16751</v>
      </c>
      <c r="I2618" s="109" t="s">
        <v>1025</v>
      </c>
      <c r="J2618" s="109" t="s">
        <v>195</v>
      </c>
      <c r="K2618" s="98" t="s">
        <v>15028</v>
      </c>
      <c r="L2618" s="109" t="s">
        <v>686</v>
      </c>
      <c r="M2618" s="109" t="s">
        <v>1451</v>
      </c>
      <c r="N2618" s="109" t="s">
        <v>262</v>
      </c>
      <c r="O2618" s="109" t="s">
        <v>16752</v>
      </c>
      <c r="P2618" s="109" t="s">
        <v>760</v>
      </c>
      <c r="Q2618" s="109" t="s">
        <v>16753</v>
      </c>
      <c r="R2618" s="109" t="s">
        <v>219</v>
      </c>
      <c r="S2618" s="122" t="s">
        <v>7722</v>
      </c>
      <c r="T2618" s="31"/>
      <c r="U2618" s="109" t="str">
        <f t="shared" si="41"/>
        <v>41483: Ruiz was swarmed by police officers due to the 44-year-old's erratic behavior on the roof of his apartment complex. Officers tasered and choked Ruiz, who died several days later from injuries sustained. http://www.kpho.com/story/23178374/family-questions-polices-actions-after-sons-death</v>
      </c>
      <c r="V2618" s="109"/>
      <c r="W2618" s="109">
        <v>3655.1</v>
      </c>
      <c r="X2618" s="109"/>
      <c r="Y2618" s="109"/>
      <c r="Z2618" s="109"/>
      <c r="AA2618" s="109"/>
      <c r="AB2618" s="109"/>
      <c r="AC2618" s="113"/>
      <c r="AD2618" s="29"/>
      <c r="AE2618" s="29"/>
      <c r="AF2618" s="29"/>
      <c r="AG2618" s="65"/>
    </row>
    <row r="2619" spans="1:33" ht="12">
      <c r="A2619" s="30">
        <v>41996</v>
      </c>
      <c r="B2619" s="109" t="s">
        <v>16754</v>
      </c>
      <c r="C2619" s="121">
        <v>57</v>
      </c>
      <c r="D2619" s="109" t="s">
        <v>23</v>
      </c>
      <c r="E2619" s="109" t="s">
        <v>40</v>
      </c>
      <c r="F2619" s="109" t="s">
        <v>16755</v>
      </c>
      <c r="G2619" s="42">
        <v>41569</v>
      </c>
      <c r="H2619" s="109" t="s">
        <v>16756</v>
      </c>
      <c r="I2619" s="109" t="s">
        <v>16757</v>
      </c>
      <c r="J2619" s="109" t="s">
        <v>28</v>
      </c>
      <c r="K2619" s="98" t="s">
        <v>16758</v>
      </c>
      <c r="L2619" s="109" t="s">
        <v>6915</v>
      </c>
      <c r="M2619" s="109" t="s">
        <v>16759</v>
      </c>
      <c r="N2619" s="109" t="s">
        <v>32</v>
      </c>
      <c r="O2619" s="109" t="s">
        <v>16760</v>
      </c>
      <c r="P2619" s="109" t="s">
        <v>760</v>
      </c>
      <c r="Q2619" s="109" t="s">
        <v>16761</v>
      </c>
      <c r="R2619" s="109" t="s">
        <v>80</v>
      </c>
      <c r="S2619" s="122" t="s">
        <v>769</v>
      </c>
      <c r="T2619" s="31"/>
      <c r="U2619" s="109" t="str">
        <f t="shared" si="41"/>
        <v>41569: 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 http://www.abc-7.com/story/23763963/one-dead-in-officer-involved-shooting-in-north-port#.VJnKDAEzDx</v>
      </c>
      <c r="V2619" s="109"/>
      <c r="W2619" s="109">
        <v>3656.1</v>
      </c>
      <c r="X2619" s="109"/>
      <c r="Y2619" s="109"/>
      <c r="Z2619" s="109"/>
      <c r="AA2619" s="109"/>
      <c r="AB2619" s="109"/>
      <c r="AC2619" s="113"/>
      <c r="AD2619" s="29"/>
      <c r="AE2619" s="29"/>
      <c r="AF2619" s="29"/>
      <c r="AG2619" s="65"/>
    </row>
    <row r="2620" spans="1:33" ht="12">
      <c r="A2620" s="30">
        <v>41996</v>
      </c>
      <c r="B2620" s="109" t="s">
        <v>16762</v>
      </c>
      <c r="C2620" s="121">
        <v>34</v>
      </c>
      <c r="D2620" s="109" t="s">
        <v>23</v>
      </c>
      <c r="E2620" s="109" t="s">
        <v>82</v>
      </c>
      <c r="F2620" s="109"/>
      <c r="G2620" s="42">
        <v>41572</v>
      </c>
      <c r="H2620" s="109" t="s">
        <v>16763</v>
      </c>
      <c r="I2620" s="109" t="s">
        <v>438</v>
      </c>
      <c r="J2620" s="109" t="s">
        <v>439</v>
      </c>
      <c r="K2620" s="98" t="s">
        <v>16764</v>
      </c>
      <c r="L2620" s="109" t="s">
        <v>2515</v>
      </c>
      <c r="M2620" s="109" t="s">
        <v>441</v>
      </c>
      <c r="N2620" s="109" t="s">
        <v>32</v>
      </c>
      <c r="O2620" s="109" t="s">
        <v>16765</v>
      </c>
      <c r="P2620" s="109" t="s">
        <v>760</v>
      </c>
      <c r="Q2620" s="109" t="s">
        <v>16766</v>
      </c>
      <c r="R2620" s="109" t="s">
        <v>36</v>
      </c>
      <c r="S2620" s="122" t="s">
        <v>769</v>
      </c>
      <c r="T2620" s="31"/>
      <c r="U2620" s="109" t="str">
        <f t="shared" si="41"/>
        <v>41572: Hall ignored orders from officers to drop his weapon. Officers then opened fire on Hall, killing him. http://www.stltoday.com/news/local/metro/st-louis-police-fatally-shoot-man-after-he-points-gun/article_9ca1168c-24e2-50ed-85b3-78a458934534.html</v>
      </c>
      <c r="V2620" s="109"/>
      <c r="W2620" s="109">
        <v>3657.1</v>
      </c>
      <c r="X2620" s="109"/>
      <c r="Y2620" s="109"/>
      <c r="Z2620" s="109"/>
      <c r="AA2620" s="109"/>
      <c r="AB2620" s="109"/>
      <c r="AC2620" s="113"/>
      <c r="AD2620" s="29"/>
      <c r="AE2620" s="29"/>
      <c r="AF2620" s="29"/>
      <c r="AG2620" s="65"/>
    </row>
    <row r="2621" spans="1:33" ht="12">
      <c r="A2621" s="30">
        <v>41996</v>
      </c>
      <c r="B2621" s="109" t="s">
        <v>16767</v>
      </c>
      <c r="C2621" s="121">
        <v>43</v>
      </c>
      <c r="D2621" s="109" t="s">
        <v>91</v>
      </c>
      <c r="E2621" s="109" t="s">
        <v>82</v>
      </c>
      <c r="F2621" s="109"/>
      <c r="G2621" s="42">
        <v>41572</v>
      </c>
      <c r="H2621" s="109" t="s">
        <v>16768</v>
      </c>
      <c r="I2621" s="109" t="s">
        <v>7265</v>
      </c>
      <c r="J2621" s="109" t="s">
        <v>1304</v>
      </c>
      <c r="K2621" s="98" t="s">
        <v>16769</v>
      </c>
      <c r="L2621" s="109" t="s">
        <v>1306</v>
      </c>
      <c r="M2621" s="109" t="s">
        <v>1307</v>
      </c>
      <c r="N2621" s="109" t="s">
        <v>32</v>
      </c>
      <c r="O2621" s="109" t="s">
        <v>16770</v>
      </c>
      <c r="P2621" s="109" t="s">
        <v>58</v>
      </c>
      <c r="Q2621" s="109" t="s">
        <v>16771</v>
      </c>
      <c r="R2621" s="109" t="s">
        <v>100</v>
      </c>
      <c r="S2621" s="122" t="s">
        <v>769</v>
      </c>
      <c r="T2621" s="31"/>
      <c r="U2621" s="109" t="str">
        <f t="shared" si="41"/>
        <v>41572: 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 http://www.10tv.com/content/stories/2013/10/25/columbus-woman-shot-by-police-ponset-drive.html</v>
      </c>
      <c r="V2621" s="109"/>
      <c r="W2621" s="109">
        <v>3658.1</v>
      </c>
      <c r="X2621" s="109"/>
      <c r="Y2621" s="109"/>
      <c r="Z2621" s="109"/>
      <c r="AA2621" s="109"/>
      <c r="AB2621" s="109"/>
      <c r="AC2621" s="113"/>
      <c r="AD2621" s="29"/>
      <c r="AE2621" s="29"/>
      <c r="AF2621" s="29"/>
      <c r="AG2621" s="65"/>
    </row>
    <row r="2622" spans="1:33" ht="12">
      <c r="A2622" s="30">
        <v>41996</v>
      </c>
      <c r="B2622" s="109" t="s">
        <v>16772</v>
      </c>
      <c r="C2622" s="121">
        <v>68</v>
      </c>
      <c r="D2622" s="109" t="s">
        <v>23</v>
      </c>
      <c r="E2622" s="109" t="s">
        <v>82</v>
      </c>
      <c r="F2622" s="109"/>
      <c r="G2622" s="42">
        <v>41572</v>
      </c>
      <c r="H2622" s="109" t="s">
        <v>16773</v>
      </c>
      <c r="I2622" s="109" t="s">
        <v>4685</v>
      </c>
      <c r="J2622" s="109" t="s">
        <v>28</v>
      </c>
      <c r="K2622" s="98" t="s">
        <v>16774</v>
      </c>
      <c r="L2622" s="109" t="s">
        <v>4687</v>
      </c>
      <c r="M2622" s="109" t="s">
        <v>16775</v>
      </c>
      <c r="N2622" s="109" t="s">
        <v>32</v>
      </c>
      <c r="O2622" s="109" t="s">
        <v>16776</v>
      </c>
      <c r="P2622" s="109" t="s">
        <v>760</v>
      </c>
      <c r="Q2622" s="109" t="s">
        <v>16777</v>
      </c>
      <c r="R2622" s="109" t="s">
        <v>36</v>
      </c>
      <c r="S2622" s="122" t="s">
        <v>769</v>
      </c>
      <c r="T2622" s="31"/>
      <c r="U2622" s="109" t="str">
        <f t="shared" si="41"/>
        <v>41572: Young claimed he had a bomb and lunged a knife toward VA police. The officer shot and killed Young. Young did not have a bomb. http://www.wfla.com/Global/story.asp?S=23793064</v>
      </c>
      <c r="V2622" s="109"/>
      <c r="W2622" s="109">
        <v>3659.1</v>
      </c>
      <c r="X2622" s="109"/>
      <c r="Y2622" s="109"/>
      <c r="Z2622" s="109"/>
      <c r="AA2622" s="109"/>
      <c r="AB2622" s="109"/>
      <c r="AC2622" s="113"/>
      <c r="AD2622" s="29"/>
      <c r="AE2622" s="29"/>
      <c r="AF2622" s="29"/>
      <c r="AG2622" s="65"/>
    </row>
    <row r="2623" spans="1:33" ht="12">
      <c r="A2623" s="30">
        <v>41996</v>
      </c>
      <c r="B2623" s="109" t="s">
        <v>16778</v>
      </c>
      <c r="C2623" s="121">
        <v>57</v>
      </c>
      <c r="D2623" s="109" t="s">
        <v>23</v>
      </c>
      <c r="E2623" s="109" t="s">
        <v>82</v>
      </c>
      <c r="F2623" s="109"/>
      <c r="G2623" s="42">
        <v>41574</v>
      </c>
      <c r="H2623" s="109" t="s">
        <v>16779</v>
      </c>
      <c r="I2623" s="109" t="s">
        <v>16780</v>
      </c>
      <c r="J2623" s="109" t="s">
        <v>85</v>
      </c>
      <c r="K2623" s="98" t="s">
        <v>13263</v>
      </c>
      <c r="L2623" s="109" t="s">
        <v>539</v>
      </c>
      <c r="M2623" s="109" t="s">
        <v>13072</v>
      </c>
      <c r="N2623" s="109" t="s">
        <v>32</v>
      </c>
      <c r="O2623" s="109" t="s">
        <v>16781</v>
      </c>
      <c r="P2623" s="109" t="s">
        <v>760</v>
      </c>
      <c r="Q2623" s="109" t="s">
        <v>16782</v>
      </c>
      <c r="R2623" s="109" t="s">
        <v>100</v>
      </c>
      <c r="S2623" s="122" t="s">
        <v>16783</v>
      </c>
      <c r="T2623" s="31"/>
      <c r="U2623" s="109" t="str">
        <f t="shared" si="41"/>
        <v>41574: 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 http://www.nbclosangeles.com/news/local/Two-Deputies-Injured-in-Fatal-Shooting-in-Bellflower-229441761.html</v>
      </c>
      <c r="V2623" s="109"/>
      <c r="W2623" s="109">
        <v>3660.1</v>
      </c>
      <c r="X2623" s="109"/>
      <c r="Y2623" s="109"/>
      <c r="Z2623" s="109"/>
      <c r="AA2623" s="109"/>
      <c r="AB2623" s="109"/>
      <c r="AC2623" s="113"/>
      <c r="AD2623" s="29"/>
      <c r="AE2623" s="29"/>
      <c r="AF2623" s="29"/>
      <c r="AG2623" s="65"/>
    </row>
    <row r="2624" spans="1:33" ht="12">
      <c r="A2624" s="30">
        <v>41996</v>
      </c>
      <c r="B2624" s="109" t="s">
        <v>16784</v>
      </c>
      <c r="C2624" s="121">
        <v>32</v>
      </c>
      <c r="D2624" s="109" t="s">
        <v>23</v>
      </c>
      <c r="E2624" s="109" t="s">
        <v>173</v>
      </c>
      <c r="F2624" s="109"/>
      <c r="G2624" s="42">
        <v>41573</v>
      </c>
      <c r="H2624" s="109" t="s">
        <v>16785</v>
      </c>
      <c r="I2624" s="109" t="s">
        <v>16786</v>
      </c>
      <c r="J2624" s="109" t="s">
        <v>85</v>
      </c>
      <c r="K2624" s="98" t="s">
        <v>16787</v>
      </c>
      <c r="L2624" s="109" t="s">
        <v>784</v>
      </c>
      <c r="M2624" s="109" t="s">
        <v>16788</v>
      </c>
      <c r="N2624" s="109" t="s">
        <v>32</v>
      </c>
      <c r="O2624" s="109" t="s">
        <v>16789</v>
      </c>
      <c r="P2624" s="109" t="s">
        <v>760</v>
      </c>
      <c r="Q2624" s="109" t="s">
        <v>16790</v>
      </c>
      <c r="R2624" s="109" t="s">
        <v>80</v>
      </c>
      <c r="S2624" s="122" t="s">
        <v>16791</v>
      </c>
      <c r="T2624" s="31"/>
      <c r="U2624" s="109" t="str">
        <f t="shared" si="41"/>
        <v>41573: Police officer responded to a call about a man who was knocking on motel room doors looking for a woman.The man brandished a pistol and the officer shot him. http://blog.pe.com/breaking-news/2013/10/27/banning-police-officer-fatally-shoots-man-at-hotel/</v>
      </c>
      <c r="V2624" s="109"/>
      <c r="W2624" s="109">
        <v>3661.1</v>
      </c>
      <c r="X2624" s="109"/>
      <c r="Y2624" s="109"/>
      <c r="Z2624" s="109"/>
      <c r="AA2624" s="109"/>
      <c r="AB2624" s="109"/>
      <c r="AC2624" s="113"/>
      <c r="AD2624" s="29"/>
      <c r="AE2624" s="29"/>
      <c r="AF2624" s="29"/>
      <c r="AG2624" s="65"/>
    </row>
    <row r="2625" spans="1:33" ht="12">
      <c r="A2625" s="30">
        <v>41996</v>
      </c>
      <c r="B2625" s="109" t="s">
        <v>16792</v>
      </c>
      <c r="C2625" s="121">
        <v>51</v>
      </c>
      <c r="D2625" s="109" t="s">
        <v>23</v>
      </c>
      <c r="E2625" s="109" t="s">
        <v>173</v>
      </c>
      <c r="F2625" s="109" t="s">
        <v>16793</v>
      </c>
      <c r="G2625" s="42">
        <v>41574</v>
      </c>
      <c r="H2625" s="109" t="s">
        <v>16794</v>
      </c>
      <c r="I2625" s="109" t="s">
        <v>2009</v>
      </c>
      <c r="J2625" s="109" t="s">
        <v>28</v>
      </c>
      <c r="K2625" s="98" t="s">
        <v>8042</v>
      </c>
      <c r="L2625" s="109" t="s">
        <v>30</v>
      </c>
      <c r="M2625" s="109" t="s">
        <v>14093</v>
      </c>
      <c r="N2625" s="109" t="s">
        <v>32</v>
      </c>
      <c r="O2625" s="109" t="s">
        <v>16795</v>
      </c>
      <c r="P2625" s="109" t="s">
        <v>760</v>
      </c>
      <c r="Q2625" s="109" t="s">
        <v>16796</v>
      </c>
      <c r="R2625" s="109" t="s">
        <v>80</v>
      </c>
      <c r="S2625" s="122" t="s">
        <v>16783</v>
      </c>
      <c r="T2625" s="31"/>
      <c r="U2625" s="109" t="str">
        <f t="shared" si="41"/>
        <v>41574: Hialeah police were called by woman about a domestic dispute where she claimed a man in the house had a gun. Police claim they were forced to fire on a man when they encountered him within the house. http://miami.cbslocal.com/2013/10/28/police-involved-shooting-in-hialeah/</v>
      </c>
      <c r="V2625" s="109"/>
      <c r="W2625" s="109">
        <v>3662.1</v>
      </c>
      <c r="X2625" s="109"/>
      <c r="Y2625" s="109"/>
      <c r="Z2625" s="109"/>
      <c r="AA2625" s="109"/>
      <c r="AB2625" s="109"/>
      <c r="AC2625" s="113"/>
      <c r="AD2625" s="29"/>
      <c r="AE2625" s="29"/>
      <c r="AF2625" s="29"/>
      <c r="AG2625" s="65"/>
    </row>
    <row r="2626" spans="1:33" ht="12">
      <c r="A2626" s="30">
        <v>41996</v>
      </c>
      <c r="B2626" s="109" t="s">
        <v>16797</v>
      </c>
      <c r="C2626" s="121">
        <v>71</v>
      </c>
      <c r="D2626" s="109" t="s">
        <v>23</v>
      </c>
      <c r="E2626" s="109" t="s">
        <v>82</v>
      </c>
      <c r="F2626" s="109"/>
      <c r="G2626" s="42">
        <v>41575</v>
      </c>
      <c r="H2626" s="109" t="s">
        <v>16798</v>
      </c>
      <c r="I2626" s="109" t="s">
        <v>9168</v>
      </c>
      <c r="J2626" s="109" t="s">
        <v>2539</v>
      </c>
      <c r="K2626" s="98" t="s">
        <v>16799</v>
      </c>
      <c r="L2626" s="109" t="s">
        <v>9168</v>
      </c>
      <c r="M2626" s="109" t="s">
        <v>16800</v>
      </c>
      <c r="N2626" s="109" t="s">
        <v>32</v>
      </c>
      <c r="O2626" s="109" t="s">
        <v>16801</v>
      </c>
      <c r="P2626" s="109" t="s">
        <v>760</v>
      </c>
      <c r="Q2626" s="109" t="s">
        <v>16802</v>
      </c>
      <c r="R2626" s="109" t="s">
        <v>80</v>
      </c>
      <c r="S2626" s="122" t="s">
        <v>16803</v>
      </c>
      <c r="T2626" s="31"/>
      <c r="U2626" s="109" t="str">
        <f t="shared" si="41"/>
        <v>41575: Officers responded to a report of shots fired at Hutto's home. Upon arrival, offficer say Hutto threatened him and pointed a gun at the officer. Officer shot and killed Hutto. http://www.wltx.com/news/article/254423/2/Officer-Involved-Shooting-in-Lexington</v>
      </c>
      <c r="V2626" s="109"/>
      <c r="W2626" s="109">
        <v>3663.1</v>
      </c>
      <c r="X2626" s="109"/>
      <c r="Y2626" s="109"/>
      <c r="Z2626" s="109"/>
      <c r="AA2626" s="109"/>
      <c r="AB2626" s="109"/>
      <c r="AC2626" s="113"/>
      <c r="AD2626" s="29"/>
      <c r="AE2626" s="29"/>
      <c r="AF2626" s="29"/>
      <c r="AG2626" s="65"/>
    </row>
    <row r="2627" spans="1:33" ht="12">
      <c r="A2627" s="30">
        <v>41996</v>
      </c>
      <c r="B2627" s="109" t="s">
        <v>16804</v>
      </c>
      <c r="C2627" s="121">
        <v>28</v>
      </c>
      <c r="D2627" s="109" t="s">
        <v>23</v>
      </c>
      <c r="E2627" s="109" t="s">
        <v>24</v>
      </c>
      <c r="F2627" s="109" t="s">
        <v>16805</v>
      </c>
      <c r="G2627" s="42">
        <v>41577</v>
      </c>
      <c r="H2627" s="109" t="s">
        <v>16806</v>
      </c>
      <c r="I2627" s="109" t="s">
        <v>232</v>
      </c>
      <c r="J2627" s="109" t="s">
        <v>233</v>
      </c>
      <c r="K2627" s="98" t="s">
        <v>16807</v>
      </c>
      <c r="L2627" s="109" t="s">
        <v>235</v>
      </c>
      <c r="M2627" s="109" t="s">
        <v>11046</v>
      </c>
      <c r="N2627" s="109" t="s">
        <v>32</v>
      </c>
      <c r="O2627" s="109" t="s">
        <v>16808</v>
      </c>
      <c r="P2627" s="109" t="s">
        <v>760</v>
      </c>
      <c r="Q2627" s="109" t="s">
        <v>16809</v>
      </c>
      <c r="R2627" s="109" t="s">
        <v>80</v>
      </c>
      <c r="S2627" s="122" t="s">
        <v>16783</v>
      </c>
      <c r="T2627" s="31"/>
      <c r="U2627" s="109" t="str">
        <f t="shared" si="41"/>
        <v>41577: 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 http://www.wthr.com/story/23829356/2013/10/30/police-activity-on-indianapolis-north-side</v>
      </c>
      <c r="V2627" s="109"/>
      <c r="W2627" s="109">
        <v>3665.1</v>
      </c>
      <c r="X2627" s="109"/>
      <c r="Y2627" s="109"/>
      <c r="Z2627" s="109"/>
      <c r="AA2627" s="109"/>
      <c r="AB2627" s="109"/>
      <c r="AC2627" s="113"/>
      <c r="AD2627" s="29"/>
      <c r="AE2627" s="29"/>
      <c r="AF2627" s="29"/>
      <c r="AG2627" s="65"/>
    </row>
    <row r="2628" spans="1:33" ht="12">
      <c r="A2628" s="30">
        <v>41996</v>
      </c>
      <c r="B2628" s="109" t="s">
        <v>16810</v>
      </c>
      <c r="C2628" s="121">
        <v>24</v>
      </c>
      <c r="D2628" s="109" t="s">
        <v>23</v>
      </c>
      <c r="E2628" s="109" t="s">
        <v>120</v>
      </c>
      <c r="F2628" s="109" t="s">
        <v>16811</v>
      </c>
      <c r="G2628" s="42">
        <v>41577</v>
      </c>
      <c r="H2628" s="109" t="s">
        <v>16812</v>
      </c>
      <c r="I2628" s="109" t="s">
        <v>16813</v>
      </c>
      <c r="J2628" s="109" t="s">
        <v>1112</v>
      </c>
      <c r="K2628" s="98" t="s">
        <v>16814</v>
      </c>
      <c r="L2628" s="109" t="s">
        <v>5297</v>
      </c>
      <c r="M2628" s="109" t="s">
        <v>16815</v>
      </c>
      <c r="N2628" s="109" t="s">
        <v>32</v>
      </c>
      <c r="O2628" s="109" t="s">
        <v>16816</v>
      </c>
      <c r="P2628" s="109" t="s">
        <v>760</v>
      </c>
      <c r="Q2628" s="109" t="s">
        <v>16817</v>
      </c>
      <c r="R2628" s="109" t="s">
        <v>80</v>
      </c>
      <c r="S2628" s="122" t="s">
        <v>16783</v>
      </c>
      <c r="T2628" s="31"/>
      <c r="U2628" s="109" t="str">
        <f t="shared" si="41"/>
        <v>41577: 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 http://www.keloland.com/newsdetail.cfm/fbi-investigates-deadly-ft-thompson-shooting/?id=155379</v>
      </c>
      <c r="V2628" s="109"/>
      <c r="W2628" s="109">
        <v>3666.1</v>
      </c>
      <c r="X2628" s="109"/>
      <c r="Y2628" s="109"/>
      <c r="Z2628" s="109"/>
      <c r="AA2628" s="109"/>
      <c r="AB2628" s="109"/>
      <c r="AC2628" s="113"/>
      <c r="AD2628" s="29"/>
      <c r="AE2628" s="29"/>
      <c r="AF2628" s="29"/>
      <c r="AG2628" s="65"/>
    </row>
    <row r="2629" spans="1:33" ht="12">
      <c r="A2629" s="30">
        <v>41996</v>
      </c>
      <c r="B2629" s="109" t="s">
        <v>16818</v>
      </c>
      <c r="C2629" s="121">
        <v>25</v>
      </c>
      <c r="D2629" s="109" t="s">
        <v>23</v>
      </c>
      <c r="E2629" s="109" t="s">
        <v>24</v>
      </c>
      <c r="F2629" s="109"/>
      <c r="G2629" s="42">
        <v>41576</v>
      </c>
      <c r="H2629" s="109" t="s">
        <v>16819</v>
      </c>
      <c r="I2629" s="109" t="s">
        <v>347</v>
      </c>
      <c r="J2629" s="109" t="s">
        <v>213</v>
      </c>
      <c r="K2629" s="98" t="s">
        <v>16820</v>
      </c>
      <c r="L2629" s="109" t="s">
        <v>819</v>
      </c>
      <c r="M2629" s="109" t="s">
        <v>16821</v>
      </c>
      <c r="N2629" s="109" t="s">
        <v>32</v>
      </c>
      <c r="O2629" s="109" t="s">
        <v>16822</v>
      </c>
      <c r="P2629" s="109" t="s">
        <v>299</v>
      </c>
      <c r="Q2629" s="109" t="s">
        <v>16823</v>
      </c>
      <c r="R2629" s="109" t="s">
        <v>80</v>
      </c>
      <c r="S2629" s="122" t="s">
        <v>16803</v>
      </c>
      <c r="T2629" s="31"/>
      <c r="U2629" s="109" t="str">
        <f t="shared" si="41"/>
        <v>41576: Brown approached sheriff's car and tried to rob him at gunpoint http://www.chron.com/news/houston-texas/houston/article/Women-charged-after-Louisiana-deputy-fatally-4943179.php?cmpid=htx</v>
      </c>
      <c r="V2629" s="109"/>
      <c r="W2629" s="109">
        <v>3667.1</v>
      </c>
      <c r="X2629" s="109"/>
      <c r="Y2629" s="109"/>
      <c r="Z2629" s="109"/>
      <c r="AA2629" s="109"/>
      <c r="AB2629" s="109"/>
      <c r="AC2629" s="113"/>
      <c r="AD2629" s="29"/>
      <c r="AE2629" s="29"/>
      <c r="AF2629" s="29"/>
      <c r="AG2629" s="65"/>
    </row>
    <row r="2630" spans="1:33" ht="12">
      <c r="A2630" s="30">
        <v>41996</v>
      </c>
      <c r="B2630" s="109" t="s">
        <v>16824</v>
      </c>
      <c r="C2630" s="121">
        <v>18</v>
      </c>
      <c r="D2630" s="109" t="s">
        <v>23</v>
      </c>
      <c r="E2630" s="109" t="s">
        <v>173</v>
      </c>
      <c r="F2630" s="109"/>
      <c r="G2630" s="42">
        <v>41600</v>
      </c>
      <c r="H2630" s="109" t="s">
        <v>16825</v>
      </c>
      <c r="I2630" s="109" t="s">
        <v>539</v>
      </c>
      <c r="J2630" s="109" t="s">
        <v>85</v>
      </c>
      <c r="K2630" s="98" t="s">
        <v>5048</v>
      </c>
      <c r="L2630" s="109" t="s">
        <v>539</v>
      </c>
      <c r="M2630" s="109" t="s">
        <v>540</v>
      </c>
      <c r="N2630" s="109" t="s">
        <v>32</v>
      </c>
      <c r="O2630" s="109" t="s">
        <v>16826</v>
      </c>
      <c r="P2630" s="109" t="s">
        <v>7428</v>
      </c>
      <c r="Q2630" s="109" t="s">
        <v>16827</v>
      </c>
      <c r="R2630" s="109" t="s">
        <v>80</v>
      </c>
      <c r="S2630" s="122" t="s">
        <v>5358</v>
      </c>
      <c r="T2630" s="31"/>
      <c r="U2630" s="109" t="str">
        <f t="shared" si="41"/>
        <v>41600: Responding to a "man with gun" call in an intersection, police reportedly spotted Mendoza walking in the street. They report that when they approached him in their vehicle, he produced a gun. They shot and killed him. http://www.lapdonline.org/newsroom/news_view/54948</v>
      </c>
      <c r="V2630" s="109"/>
      <c r="W2630" s="109">
        <v>3668.1</v>
      </c>
      <c r="X2630" s="109"/>
      <c r="Y2630" s="109"/>
      <c r="Z2630" s="109"/>
      <c r="AA2630" s="109"/>
      <c r="AB2630" s="109"/>
      <c r="AC2630" s="113"/>
      <c r="AD2630" s="29"/>
      <c r="AE2630" s="29"/>
      <c r="AF2630" s="29"/>
      <c r="AG2630" s="65"/>
    </row>
    <row r="2631" spans="1:33" ht="12">
      <c r="A2631" s="30">
        <v>41996</v>
      </c>
      <c r="B2631" s="109" t="s">
        <v>16828</v>
      </c>
      <c r="C2631" s="121">
        <v>51</v>
      </c>
      <c r="D2631" s="109" t="s">
        <v>23</v>
      </c>
      <c r="E2631" s="109" t="s">
        <v>40</v>
      </c>
      <c r="F2631" s="109"/>
      <c r="G2631" s="42">
        <v>41607</v>
      </c>
      <c r="H2631" s="109" t="s">
        <v>16829</v>
      </c>
      <c r="I2631" s="109" t="s">
        <v>123</v>
      </c>
      <c r="J2631" s="109" t="s">
        <v>124</v>
      </c>
      <c r="K2631" s="98" t="s">
        <v>9177</v>
      </c>
      <c r="L2631" s="109" t="s">
        <v>126</v>
      </c>
      <c r="M2631" s="109" t="s">
        <v>127</v>
      </c>
      <c r="N2631" s="109" t="s">
        <v>32</v>
      </c>
      <c r="O2631" s="109" t="s">
        <v>16830</v>
      </c>
      <c r="P2631" s="109" t="s">
        <v>7428</v>
      </c>
      <c r="Q2631" s="109" t="s">
        <v>16831</v>
      </c>
      <c r="R2631" s="109" t="s">
        <v>80</v>
      </c>
      <c r="S2631" s="122" t="s">
        <v>5358</v>
      </c>
      <c r="T2631" s="31"/>
      <c r="U2631" s="109" t="str">
        <f t="shared" si="41"/>
        <v>41607: Police responded to a 911 call on a man with a gun at an apartment complex. Kalyuzhnyy reportedly pointed and fired his rifle at police from an upstairs window. Officer Brad Devore fired back, killing him. http://blogs.seattletimes.com/today/2014/03/inquest-ordered-into-fatal-seattle-police-shooting/</v>
      </c>
      <c r="V2631" s="109"/>
      <c r="W2631" s="109">
        <v>3669.1</v>
      </c>
      <c r="X2631" s="109"/>
      <c r="Y2631" s="109"/>
      <c r="Z2631" s="109"/>
      <c r="AA2631" s="109"/>
      <c r="AB2631" s="109"/>
      <c r="AC2631" s="113"/>
      <c r="AD2631" s="29"/>
      <c r="AE2631" s="29"/>
      <c r="AF2631" s="29"/>
      <c r="AG2631" s="65"/>
    </row>
    <row r="2632" spans="1:33" ht="12">
      <c r="A2632" s="30">
        <v>41996</v>
      </c>
      <c r="B2632" s="109" t="s">
        <v>16832</v>
      </c>
      <c r="C2632" s="121">
        <v>30</v>
      </c>
      <c r="D2632" s="109" t="s">
        <v>23</v>
      </c>
      <c r="E2632" s="109" t="s">
        <v>40</v>
      </c>
      <c r="F2632" s="109" t="s">
        <v>16833</v>
      </c>
      <c r="G2632" s="42">
        <v>41600</v>
      </c>
      <c r="H2632" s="109" t="s">
        <v>16834</v>
      </c>
      <c r="I2632" s="109" t="s">
        <v>16835</v>
      </c>
      <c r="J2632" s="109" t="s">
        <v>328</v>
      </c>
      <c r="K2632" s="98" t="s">
        <v>16836</v>
      </c>
      <c r="L2632" s="109" t="s">
        <v>16837</v>
      </c>
      <c r="M2632" s="109" t="s">
        <v>16838</v>
      </c>
      <c r="N2632" s="109" t="s">
        <v>32</v>
      </c>
      <c r="O2632" s="109" t="s">
        <v>16839</v>
      </c>
      <c r="P2632" s="109" t="s">
        <v>299</v>
      </c>
      <c r="Q2632" s="109" t="s">
        <v>16840</v>
      </c>
      <c r="R2632" s="109" t="s">
        <v>80</v>
      </c>
      <c r="S2632" s="122" t="s">
        <v>16791</v>
      </c>
      <c r="T2632" s="31"/>
      <c r="U2632" s="109" t="str">
        <f t="shared" si="41"/>
        <v>41600: 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 http://www.kwqc.com/story/24045932/crash-on-i-88-in-whiteside-co</v>
      </c>
      <c r="V2632" s="109"/>
      <c r="W2632" s="109">
        <v>3670.1</v>
      </c>
      <c r="X2632" s="109"/>
      <c r="Y2632" s="109"/>
      <c r="Z2632" s="109"/>
      <c r="AA2632" s="109"/>
      <c r="AB2632" s="109"/>
      <c r="AC2632" s="113"/>
      <c r="AD2632" s="29"/>
      <c r="AE2632" s="29"/>
      <c r="AF2632" s="29"/>
      <c r="AG2632" s="65"/>
    </row>
    <row r="2633" spans="1:33" ht="12">
      <c r="A2633" s="30">
        <v>41996</v>
      </c>
      <c r="B2633" s="109" t="s">
        <v>16841</v>
      </c>
      <c r="C2633" s="121">
        <v>26</v>
      </c>
      <c r="D2633" s="109" t="s">
        <v>23</v>
      </c>
      <c r="E2633" s="109" t="s">
        <v>40</v>
      </c>
      <c r="F2633" s="109" t="s">
        <v>16842</v>
      </c>
      <c r="G2633" s="42">
        <v>41600</v>
      </c>
      <c r="H2633" s="109" t="s">
        <v>16843</v>
      </c>
      <c r="I2633" s="109" t="s">
        <v>4024</v>
      </c>
      <c r="J2633" s="109" t="s">
        <v>213</v>
      </c>
      <c r="K2633" s="98" t="s">
        <v>16844</v>
      </c>
      <c r="L2633" s="109" t="s">
        <v>243</v>
      </c>
      <c r="M2633" s="109" t="s">
        <v>4026</v>
      </c>
      <c r="N2633" s="109" t="s">
        <v>32</v>
      </c>
      <c r="O2633" s="109" t="s">
        <v>16845</v>
      </c>
      <c r="P2633" s="109" t="s">
        <v>58</v>
      </c>
      <c r="Q2633" s="109" t="s">
        <v>16846</v>
      </c>
      <c r="R2633" s="109" t="s">
        <v>80</v>
      </c>
      <c r="S2633" s="122" t="s">
        <v>16847</v>
      </c>
      <c r="T2633" s="31"/>
      <c r="U2633" s="109" t="str">
        <f t="shared" si="41"/>
        <v>41600: A narcotics officer who fatally shot a suspect after he pointed a shotgun at officers executing a search warrant at a north Fort Worth house. http://www.wfaa.com/news/local/Tarrant-County-officer-involved-shooting-233107731.html</v>
      </c>
      <c r="V2633" s="109"/>
      <c r="W2633" s="109">
        <v>3671.1</v>
      </c>
      <c r="X2633" s="109"/>
      <c r="Y2633" s="109"/>
      <c r="Z2633" s="109"/>
      <c r="AA2633" s="109"/>
      <c r="AB2633" s="109"/>
      <c r="AC2633" s="113"/>
      <c r="AD2633" s="29"/>
      <c r="AE2633" s="29"/>
      <c r="AF2633" s="29"/>
      <c r="AG2633" s="65"/>
    </row>
    <row r="2634" spans="1:33" ht="12">
      <c r="A2634" s="30">
        <v>41996</v>
      </c>
      <c r="B2634" s="109" t="s">
        <v>16848</v>
      </c>
      <c r="C2634" s="121">
        <v>24</v>
      </c>
      <c r="D2634" s="109" t="s">
        <v>23</v>
      </c>
      <c r="E2634" s="109" t="s">
        <v>82</v>
      </c>
      <c r="F2634" s="109"/>
      <c r="G2634" s="42">
        <v>41601</v>
      </c>
      <c r="H2634" s="109" t="s">
        <v>16849</v>
      </c>
      <c r="I2634" s="109" t="s">
        <v>16850</v>
      </c>
      <c r="J2634" s="109" t="s">
        <v>85</v>
      </c>
      <c r="K2634" s="98" t="s">
        <v>16851</v>
      </c>
      <c r="L2634" s="109" t="s">
        <v>539</v>
      </c>
      <c r="M2634" s="109" t="s">
        <v>16852</v>
      </c>
      <c r="N2634" s="109" t="s">
        <v>32</v>
      </c>
      <c r="O2634" s="109" t="s">
        <v>16853</v>
      </c>
      <c r="P2634" s="109" t="s">
        <v>7428</v>
      </c>
      <c r="Q2634" s="109" t="s">
        <v>16854</v>
      </c>
      <c r="R2634" s="109" t="s">
        <v>80</v>
      </c>
      <c r="S2634" s="122" t="s">
        <v>5358</v>
      </c>
      <c r="T2634" s="31"/>
      <c r="U2634" s="109" t="str">
        <f t="shared" si="41"/>
        <v>41601: 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 https://local.nixle.com/alert/5097529/</v>
      </c>
      <c r="V2634" s="109"/>
      <c r="W2634" s="109">
        <v>3672.1</v>
      </c>
      <c r="X2634" s="109"/>
      <c r="Y2634" s="109"/>
      <c r="Z2634" s="109"/>
      <c r="AA2634" s="109"/>
      <c r="AB2634" s="109"/>
      <c r="AC2634" s="113"/>
      <c r="AD2634" s="29"/>
      <c r="AE2634" s="29"/>
      <c r="AF2634" s="29"/>
      <c r="AG2634" s="65"/>
    </row>
    <row r="2635" spans="1:33" ht="12">
      <c r="A2635" s="30">
        <v>41996</v>
      </c>
      <c r="B2635" s="109" t="s">
        <v>16855</v>
      </c>
      <c r="C2635" s="121">
        <v>42</v>
      </c>
      <c r="D2635" s="109" t="s">
        <v>23</v>
      </c>
      <c r="E2635" s="109" t="s">
        <v>82</v>
      </c>
      <c r="F2635" s="109"/>
      <c r="G2635" s="42">
        <v>41602</v>
      </c>
      <c r="H2635" s="109" t="s">
        <v>16856</v>
      </c>
      <c r="I2635" s="109" t="s">
        <v>5348</v>
      </c>
      <c r="J2635" s="109" t="s">
        <v>1694</v>
      </c>
      <c r="K2635" s="98" t="s">
        <v>16857</v>
      </c>
      <c r="L2635" s="109" t="s">
        <v>5348</v>
      </c>
      <c r="M2635" s="109" t="s">
        <v>16858</v>
      </c>
      <c r="N2635" s="109" t="s">
        <v>32</v>
      </c>
      <c r="O2635" s="109" t="s">
        <v>16859</v>
      </c>
      <c r="P2635" s="109" t="s">
        <v>58</v>
      </c>
      <c r="Q2635" s="109" t="s">
        <v>16860</v>
      </c>
      <c r="R2635" s="109" t="s">
        <v>80</v>
      </c>
      <c r="S2635" s="122" t="s">
        <v>5358</v>
      </c>
      <c r="T2635" s="31"/>
      <c r="U2635" s="109" t="str">
        <f t="shared" si="41"/>
        <v>41602: 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 http://www.scribd.com/doc/193399948/DA-Stan-Garnett-s-memo-on-Nov-24-officer-involved-shooting</v>
      </c>
      <c r="V2635" s="109"/>
      <c r="W2635" s="109">
        <v>3673.1</v>
      </c>
      <c r="X2635" s="109"/>
      <c r="Y2635" s="109"/>
      <c r="Z2635" s="109"/>
      <c r="AA2635" s="109"/>
      <c r="AB2635" s="109"/>
      <c r="AC2635" s="113"/>
      <c r="AD2635" s="29"/>
      <c r="AE2635" s="29"/>
      <c r="AF2635" s="29"/>
      <c r="AG2635" s="65"/>
    </row>
    <row r="2636" spans="1:33" ht="12">
      <c r="A2636" s="30">
        <v>41996</v>
      </c>
      <c r="B2636" s="109" t="s">
        <v>16861</v>
      </c>
      <c r="C2636" s="121">
        <v>23</v>
      </c>
      <c r="D2636" s="109" t="s">
        <v>23</v>
      </c>
      <c r="E2636" s="109" t="s">
        <v>24</v>
      </c>
      <c r="F2636" s="109" t="s">
        <v>16862</v>
      </c>
      <c r="G2636" s="42">
        <v>41603</v>
      </c>
      <c r="H2636" s="109" t="s">
        <v>16863</v>
      </c>
      <c r="I2636" s="109" t="s">
        <v>16864</v>
      </c>
      <c r="J2636" s="109" t="s">
        <v>5595</v>
      </c>
      <c r="K2636" s="98" t="s">
        <v>16865</v>
      </c>
      <c r="L2636" s="109" t="s">
        <v>849</v>
      </c>
      <c r="M2636" s="109" t="s">
        <v>16866</v>
      </c>
      <c r="N2636" s="109" t="s">
        <v>32</v>
      </c>
      <c r="O2636" s="109" t="s">
        <v>16867</v>
      </c>
      <c r="P2636" s="109" t="s">
        <v>7428</v>
      </c>
      <c r="Q2636" s="109" t="s">
        <v>16868</v>
      </c>
      <c r="R2636" s="109" t="s">
        <v>80</v>
      </c>
      <c r="S2636" s="122" t="s">
        <v>5358</v>
      </c>
      <c r="T2636" s="31"/>
      <c r="U2636" s="109" t="str">
        <f t="shared" si="41"/>
        <v>41603: 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 http://www.ct.gov/despp/cwp/view.asp?Q=535840&amp;A=4226</v>
      </c>
      <c r="V2636" s="109"/>
      <c r="W2636" s="109">
        <v>3674.1</v>
      </c>
      <c r="X2636" s="109"/>
      <c r="Y2636" s="109"/>
      <c r="Z2636" s="109"/>
      <c r="AA2636" s="109"/>
      <c r="AB2636" s="109"/>
      <c r="AC2636" s="113"/>
      <c r="AD2636" s="29"/>
      <c r="AE2636" s="29"/>
      <c r="AF2636" s="29"/>
      <c r="AG2636" s="65"/>
    </row>
    <row r="2637" spans="1:33" ht="12">
      <c r="A2637" s="30">
        <v>41996</v>
      </c>
      <c r="B2637" s="109" t="s">
        <v>16869</v>
      </c>
      <c r="C2637" s="121">
        <v>72</v>
      </c>
      <c r="D2637" s="109" t="s">
        <v>23</v>
      </c>
      <c r="E2637" s="109" t="s">
        <v>173</v>
      </c>
      <c r="F2637" s="109"/>
      <c r="G2637" s="42">
        <v>41603</v>
      </c>
      <c r="H2637" s="109" t="s">
        <v>16870</v>
      </c>
      <c r="I2637" s="109" t="s">
        <v>16871</v>
      </c>
      <c r="J2637" s="109" t="s">
        <v>85</v>
      </c>
      <c r="K2637" s="98" t="s">
        <v>16872</v>
      </c>
      <c r="L2637" s="109" t="s">
        <v>539</v>
      </c>
      <c r="M2637" s="109" t="s">
        <v>540</v>
      </c>
      <c r="N2637" s="109" t="s">
        <v>32</v>
      </c>
      <c r="O2637" s="109" t="s">
        <v>16873</v>
      </c>
      <c r="P2637" s="109" t="s">
        <v>7428</v>
      </c>
      <c r="Q2637" s="109" t="s">
        <v>16874</v>
      </c>
      <c r="R2637" s="109" t="s">
        <v>80</v>
      </c>
      <c r="S2637" s="122" t="s">
        <v>5358</v>
      </c>
      <c r="T2637" s="31"/>
      <c r="U2637" s="109" t="str">
        <f t="shared" si="41"/>
        <v>41603: 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 http://ktla.com/2013/11/26/armed-man-killed-in-officer-involved-shooting-police-say/</v>
      </c>
      <c r="V2637" s="109"/>
      <c r="W2637" s="109">
        <v>3675.1</v>
      </c>
      <c r="X2637" s="109"/>
      <c r="Y2637" s="109"/>
      <c r="Z2637" s="109"/>
      <c r="AA2637" s="109"/>
      <c r="AB2637" s="109"/>
      <c r="AC2637" s="113"/>
      <c r="AD2637" s="29"/>
      <c r="AE2637" s="29"/>
      <c r="AF2637" s="29"/>
      <c r="AG2637" s="65"/>
    </row>
    <row r="2638" spans="1:33" ht="12">
      <c r="A2638" s="30">
        <v>41996</v>
      </c>
      <c r="B2638" s="109" t="s">
        <v>16875</v>
      </c>
      <c r="C2638" s="121">
        <v>31</v>
      </c>
      <c r="D2638" s="109" t="s">
        <v>23</v>
      </c>
      <c r="E2638" s="109" t="s">
        <v>40</v>
      </c>
      <c r="F2638" s="109" t="s">
        <v>16876</v>
      </c>
      <c r="G2638" s="42">
        <v>41604</v>
      </c>
      <c r="H2638" s="109" t="s">
        <v>16877</v>
      </c>
      <c r="I2638" s="109" t="s">
        <v>4951</v>
      </c>
      <c r="J2638" s="109" t="s">
        <v>28</v>
      </c>
      <c r="K2638" s="98" t="s">
        <v>16878</v>
      </c>
      <c r="L2638" s="109" t="s">
        <v>404</v>
      </c>
      <c r="M2638" s="109" t="s">
        <v>16879</v>
      </c>
      <c r="N2638" s="109" t="s">
        <v>32</v>
      </c>
      <c r="O2638" s="109" t="s">
        <v>16880</v>
      </c>
      <c r="P2638" s="109" t="s">
        <v>7428</v>
      </c>
      <c r="Q2638" s="109" t="s">
        <v>16881</v>
      </c>
      <c r="R2638" s="109" t="s">
        <v>80</v>
      </c>
      <c r="S2638" s="122" t="s">
        <v>5358</v>
      </c>
      <c r="T2638" s="31"/>
      <c r="U2638" s="109" t="str">
        <f t="shared" si="41"/>
        <v>41604: An officer pulled over Leggitt on suspicion of having fled an earlier traffic stop. As the officer approached on foot, Leggitt allegedly put his car in reverse, "tried to run him down," and hit the patrol car. The officer then shot Leggitt. http://www.wftv.com/news/news/local/officials-orlando-officer-involved-shooting/nb44G/</v>
      </c>
      <c r="V2638" s="109"/>
      <c r="W2638" s="109">
        <v>3676.1</v>
      </c>
      <c r="X2638" s="109"/>
      <c r="Y2638" s="109"/>
      <c r="Z2638" s="109"/>
      <c r="AA2638" s="109"/>
      <c r="AB2638" s="109"/>
      <c r="AC2638" s="113"/>
      <c r="AD2638" s="29"/>
      <c r="AE2638" s="29"/>
      <c r="AF2638" s="29"/>
      <c r="AG2638" s="65"/>
    </row>
    <row r="2639" spans="1:33" ht="12">
      <c r="A2639" s="30">
        <v>41996</v>
      </c>
      <c r="B2639" s="109" t="s">
        <v>16882</v>
      </c>
      <c r="C2639" s="121">
        <v>48</v>
      </c>
      <c r="D2639" s="109" t="s">
        <v>23</v>
      </c>
      <c r="E2639" s="109" t="s">
        <v>40</v>
      </c>
      <c r="F2639" s="109" t="s">
        <v>16883</v>
      </c>
      <c r="G2639" s="42">
        <v>41606</v>
      </c>
      <c r="H2639" s="109" t="s">
        <v>16884</v>
      </c>
      <c r="I2639" s="109" t="s">
        <v>16885</v>
      </c>
      <c r="J2639" s="109" t="s">
        <v>1694</v>
      </c>
      <c r="K2639" s="98" t="s">
        <v>16886</v>
      </c>
      <c r="L2639" s="109" t="s">
        <v>2237</v>
      </c>
      <c r="M2639" s="109" t="s">
        <v>16887</v>
      </c>
      <c r="N2639" s="109" t="s">
        <v>32</v>
      </c>
      <c r="O2639" s="109" t="s">
        <v>16888</v>
      </c>
      <c r="P2639" s="109" t="s">
        <v>58</v>
      </c>
      <c r="Q2639" s="109" t="s">
        <v>16889</v>
      </c>
      <c r="R2639" s="109" t="s">
        <v>80</v>
      </c>
      <c r="S2639" s="122" t="s">
        <v>5358</v>
      </c>
      <c r="T2639" s="31"/>
      <c r="U2639" s="109" t="str">
        <f t="shared" si="41"/>
        <v>41606: 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 http://www.da18.org/Portals/0/Users/001/01/11-28-13%201323%20North%20Monroe%20St.,%20Strasburg,%20CO.pdf</v>
      </c>
      <c r="V2639" s="109"/>
      <c r="W2639" s="109">
        <v>3677.1</v>
      </c>
      <c r="X2639" s="109"/>
      <c r="Y2639" s="109"/>
      <c r="Z2639" s="109"/>
      <c r="AA2639" s="109"/>
      <c r="AB2639" s="109"/>
      <c r="AC2639" s="113"/>
      <c r="AD2639" s="29"/>
      <c r="AE2639" s="29"/>
      <c r="AF2639" s="29"/>
      <c r="AG2639" s="65"/>
    </row>
    <row r="2640" spans="1:33" ht="12">
      <c r="A2640" s="30">
        <v>41996</v>
      </c>
      <c r="B2640" s="109" t="s">
        <v>16890</v>
      </c>
      <c r="C2640" s="121">
        <v>30</v>
      </c>
      <c r="D2640" s="109" t="s">
        <v>23</v>
      </c>
      <c r="E2640" s="109" t="s">
        <v>173</v>
      </c>
      <c r="F2640" s="109" t="s">
        <v>16891</v>
      </c>
      <c r="G2640" s="42">
        <v>41605</v>
      </c>
      <c r="H2640" s="109" t="s">
        <v>16892</v>
      </c>
      <c r="I2640" s="109" t="s">
        <v>1528</v>
      </c>
      <c r="J2640" s="109" t="s">
        <v>482</v>
      </c>
      <c r="K2640" s="98" t="s">
        <v>16893</v>
      </c>
      <c r="L2640" s="109" t="s">
        <v>483</v>
      </c>
      <c r="M2640" s="109" t="s">
        <v>6532</v>
      </c>
      <c r="N2640" s="109" t="s">
        <v>32</v>
      </c>
      <c r="O2640" s="109" t="s">
        <v>16894</v>
      </c>
      <c r="P2640" s="109" t="s">
        <v>7428</v>
      </c>
      <c r="Q2640" s="109" t="s">
        <v>16895</v>
      </c>
      <c r="R2640" s="109" t="s">
        <v>80</v>
      </c>
      <c r="S2640" s="122" t="s">
        <v>5358</v>
      </c>
      <c r="T2640" s="31"/>
      <c r="U2640" s="109" t="str">
        <f t="shared" si="41"/>
        <v>41605: 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 http://www.koco.com/news/oklahomanews/okc/more-information-released-in-fatal-officerinvolved-shooting/23244524</v>
      </c>
      <c r="V2640" s="109"/>
      <c r="W2640" s="109">
        <v>3678.1</v>
      </c>
      <c r="X2640" s="109"/>
      <c r="Y2640" s="109"/>
      <c r="Z2640" s="109"/>
      <c r="AA2640" s="109"/>
      <c r="AB2640" s="109"/>
      <c r="AC2640" s="113"/>
      <c r="AD2640" s="29"/>
      <c r="AE2640" s="29"/>
      <c r="AF2640" s="29"/>
      <c r="AG2640" s="65"/>
    </row>
    <row r="2641" spans="1:33" ht="12">
      <c r="A2641" s="30">
        <v>41996</v>
      </c>
      <c r="B2641" s="109" t="s">
        <v>16896</v>
      </c>
      <c r="C2641" s="121">
        <v>42</v>
      </c>
      <c r="D2641" s="109" t="s">
        <v>23</v>
      </c>
      <c r="E2641" s="109" t="s">
        <v>173</v>
      </c>
      <c r="F2641" s="109" t="s">
        <v>16897</v>
      </c>
      <c r="G2641" s="42">
        <v>41606</v>
      </c>
      <c r="H2641" s="109" t="s">
        <v>16898</v>
      </c>
      <c r="I2641" s="109" t="s">
        <v>3609</v>
      </c>
      <c r="J2641" s="109" t="s">
        <v>85</v>
      </c>
      <c r="K2641" s="98" t="s">
        <v>16899</v>
      </c>
      <c r="L2641" s="109" t="s">
        <v>3611</v>
      </c>
      <c r="M2641" s="109" t="s">
        <v>3612</v>
      </c>
      <c r="N2641" s="109" t="s">
        <v>32</v>
      </c>
      <c r="O2641" s="109" t="s">
        <v>16900</v>
      </c>
      <c r="P2641" s="109" t="s">
        <v>7428</v>
      </c>
      <c r="Q2641" s="109" t="s">
        <v>16901</v>
      </c>
      <c r="R2641" s="109" t="s">
        <v>80</v>
      </c>
      <c r="S2641" s="122" t="s">
        <v>5358</v>
      </c>
      <c r="T2641" s="31"/>
      <c r="U2641" s="109" t="str">
        <f t="shared" si="41"/>
        <v>41606: Police allege that Vasquez stabbed three people and then carjacked a van. Officer Kevin Peters states that he spotted and pursued the van into a cul-de-sac, and that after he blocked the van, Vasquez rammed his vehicle. Peters shot and killed him. http://www.mercurynews.com/crime-courts/ci_24646201/san-jose-authorities-identify-man-killed-by-police</v>
      </c>
      <c r="V2641" s="109"/>
      <c r="W2641" s="109">
        <v>3679.1</v>
      </c>
      <c r="X2641" s="109"/>
      <c r="Y2641" s="109"/>
      <c r="Z2641" s="109"/>
      <c r="AA2641" s="109"/>
      <c r="AB2641" s="109"/>
      <c r="AC2641" s="113"/>
      <c r="AD2641" s="29"/>
      <c r="AE2641" s="29"/>
      <c r="AF2641" s="29"/>
      <c r="AG2641" s="65"/>
    </row>
    <row r="2642" spans="1:33" ht="12">
      <c r="A2642" s="30">
        <v>41996</v>
      </c>
      <c r="B2642" s="109" t="s">
        <v>16902</v>
      </c>
      <c r="C2642" s="121">
        <v>22</v>
      </c>
      <c r="D2642" s="109" t="s">
        <v>23</v>
      </c>
      <c r="E2642" s="109" t="s">
        <v>40</v>
      </c>
      <c r="F2642" s="109" t="s">
        <v>16903</v>
      </c>
      <c r="G2642" s="42">
        <v>41913</v>
      </c>
      <c r="H2642" s="109" t="s">
        <v>16904</v>
      </c>
      <c r="I2642" s="109" t="s">
        <v>16905</v>
      </c>
      <c r="J2642" s="109" t="s">
        <v>143</v>
      </c>
      <c r="K2642" s="98" t="s">
        <v>8858</v>
      </c>
      <c r="L2642" s="109" t="s">
        <v>7034</v>
      </c>
      <c r="M2642" s="109" t="s">
        <v>8234</v>
      </c>
      <c r="N2642" s="109" t="s">
        <v>32</v>
      </c>
      <c r="O2642" s="109" t="s">
        <v>16906</v>
      </c>
      <c r="P2642" s="109" t="s">
        <v>949</v>
      </c>
      <c r="Q2642" s="109" t="s">
        <v>16907</v>
      </c>
      <c r="R2642" s="109" t="s">
        <v>100</v>
      </c>
      <c r="S2642" s="122" t="s">
        <v>5358</v>
      </c>
      <c r="T2642" s="31"/>
      <c r="U2642" s="109" t="str">
        <f t="shared" si="41"/>
        <v>41913: Senko's mother called 911 to report he was suicidal after a romantic break-up. Police spotted and pursued his car. He led them on a 15 minute high-speed chase until police pit-manouvered his car. Police report that he shot himself in the head, and they then shot at him several times. His death was ruled a suicide by the medical examiner. http://triblive.com/news/adminpage/6925665-74/police-senko-chase#axzz3MRw6D5q7</v>
      </c>
      <c r="V2642" s="109"/>
      <c r="W2642" s="109">
        <v>3680.1</v>
      </c>
      <c r="X2642" s="109"/>
      <c r="Y2642" s="109"/>
      <c r="Z2642" s="109"/>
      <c r="AA2642" s="109"/>
      <c r="AB2642" s="109"/>
      <c r="AC2642" s="113"/>
      <c r="AD2642" s="29"/>
      <c r="AE2642" s="29"/>
      <c r="AF2642" s="29"/>
      <c r="AG2642" s="65"/>
    </row>
    <row r="2643" spans="1:33" ht="12">
      <c r="A2643" s="30">
        <v>41996</v>
      </c>
      <c r="B2643" s="109" t="s">
        <v>16908</v>
      </c>
      <c r="C2643" s="121">
        <v>22</v>
      </c>
      <c r="D2643" s="109" t="s">
        <v>23</v>
      </c>
      <c r="E2643" s="109" t="s">
        <v>173</v>
      </c>
      <c r="F2643" s="109" t="s">
        <v>16909</v>
      </c>
      <c r="G2643" s="42">
        <v>41936</v>
      </c>
      <c r="H2643" s="109" t="s">
        <v>16910</v>
      </c>
      <c r="I2643" s="109" t="s">
        <v>16911</v>
      </c>
      <c r="J2643" s="109" t="s">
        <v>1033</v>
      </c>
      <c r="K2643" s="98" t="s">
        <v>16912</v>
      </c>
      <c r="L2643" s="109" t="s">
        <v>4157</v>
      </c>
      <c r="M2643" s="109" t="s">
        <v>4158</v>
      </c>
      <c r="N2643" s="109" t="s">
        <v>32</v>
      </c>
      <c r="O2643" s="109" t="s">
        <v>16913</v>
      </c>
      <c r="P2643" s="109" t="s">
        <v>58</v>
      </c>
      <c r="Q2643" s="109" t="s">
        <v>16914</v>
      </c>
      <c r="R2643" s="109" t="s">
        <v>80</v>
      </c>
      <c r="S2643" s="122" t="s">
        <v>769</v>
      </c>
      <c r="T2643" s="31"/>
      <c r="U2643" s="109" t="str">
        <f t="shared" si="41"/>
        <v>41936: 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 http://www.abqjournal.com/288503/news/espanola-man-killed-state-police-officer-injured-in-shooting.html</v>
      </c>
      <c r="V2643" s="109"/>
      <c r="W2643" s="109">
        <v>3681.1</v>
      </c>
      <c r="X2643" s="109"/>
      <c r="Y2643" s="109"/>
      <c r="Z2643" s="109"/>
      <c r="AA2643" s="109"/>
      <c r="AB2643" s="109"/>
      <c r="AC2643" s="113"/>
      <c r="AD2643" s="29"/>
      <c r="AE2643" s="29"/>
      <c r="AF2643" s="29"/>
      <c r="AG2643" s="65"/>
    </row>
    <row r="2644" spans="1:33" ht="12">
      <c r="A2644" s="30">
        <v>41997</v>
      </c>
      <c r="B2644" s="109" t="s">
        <v>16915</v>
      </c>
      <c r="C2644" s="121">
        <v>47</v>
      </c>
      <c r="D2644" s="109" t="s">
        <v>23</v>
      </c>
      <c r="E2644" s="109" t="s">
        <v>40</v>
      </c>
      <c r="F2644" s="109"/>
      <c r="G2644" s="42">
        <v>36785</v>
      </c>
      <c r="H2644" s="109"/>
      <c r="I2644" s="109" t="s">
        <v>15087</v>
      </c>
      <c r="J2644" s="109" t="s">
        <v>64</v>
      </c>
      <c r="K2644" s="98" t="s">
        <v>15088</v>
      </c>
      <c r="L2644" s="109" t="s">
        <v>2952</v>
      </c>
      <c r="M2644" s="109" t="s">
        <v>12214</v>
      </c>
      <c r="N2644" s="109" t="s">
        <v>32</v>
      </c>
      <c r="O2644" s="109" t="s">
        <v>16916</v>
      </c>
      <c r="P2644" s="109" t="s">
        <v>760</v>
      </c>
      <c r="Q2644" s="109" t="s">
        <v>16917</v>
      </c>
      <c r="R2644" s="109" t="s">
        <v>80</v>
      </c>
      <c r="S2644" s="122" t="s">
        <v>5119</v>
      </c>
      <c r="T2644" s="31"/>
      <c r="U2644" s="109" t="str">
        <f t="shared" si="41"/>
        <v>36785: County deputies accompanied Cooper's girlfriend to his residence to retrieve some of her belongings. Upon arrival shots were fired at the officers. The situation developed into a standoff of a couple of hours, ending when Cooper was fatally shot. http://old.chronicle.augusta.com/stories/2001/08/27/met_321648.shtml</v>
      </c>
      <c r="V2644" s="109"/>
      <c r="W2644" s="109">
        <v>3682.1</v>
      </c>
      <c r="X2644" s="109"/>
      <c r="Y2644" s="109"/>
      <c r="Z2644" s="109"/>
      <c r="AA2644" s="109"/>
      <c r="AB2644" s="109"/>
      <c r="AC2644" s="113"/>
      <c r="AD2644" s="29"/>
      <c r="AE2644" s="29"/>
      <c r="AF2644" s="29"/>
      <c r="AG2644" s="65"/>
    </row>
    <row r="2645" spans="1:33" ht="12">
      <c r="A2645" s="30">
        <v>41997</v>
      </c>
      <c r="B2645" s="109" t="s">
        <v>16918</v>
      </c>
      <c r="C2645" s="121">
        <v>22</v>
      </c>
      <c r="D2645" s="109" t="s">
        <v>23</v>
      </c>
      <c r="E2645" s="109" t="s">
        <v>82</v>
      </c>
      <c r="F2645" s="109"/>
      <c r="G2645" s="42">
        <v>36785</v>
      </c>
      <c r="H2645" s="109"/>
      <c r="I2645" s="109" t="s">
        <v>7801</v>
      </c>
      <c r="J2645" s="109" t="s">
        <v>2539</v>
      </c>
      <c r="K2645" s="98" t="s">
        <v>16919</v>
      </c>
      <c r="L2645" s="109" t="s">
        <v>10569</v>
      </c>
      <c r="M2645" s="109" t="s">
        <v>16920</v>
      </c>
      <c r="N2645" s="109" t="s">
        <v>1818</v>
      </c>
      <c r="O2645" s="109" t="s">
        <v>16921</v>
      </c>
      <c r="P2645" s="109" t="s">
        <v>760</v>
      </c>
      <c r="Q2645" s="109" t="s">
        <v>16922</v>
      </c>
      <c r="R2645" s="109" t="s">
        <v>80</v>
      </c>
      <c r="S2645" s="122" t="s">
        <v>5119</v>
      </c>
      <c r="T2645" s="31"/>
      <c r="U2645" s="109" t="str">
        <f t="shared" si="41"/>
        <v>36785: Thompkins died of an apparent overdose one day after being caught, and released, in a drug raid. The coroner surmised that he'd swallowed the drugs to avoid arrest. http://old.chronicle.augusta.com/stories/2000/09/19/met_296695.shtml</v>
      </c>
      <c r="V2645" s="109"/>
      <c r="W2645" s="109">
        <v>3683.1</v>
      </c>
      <c r="X2645" s="109"/>
      <c r="Y2645" s="109"/>
      <c r="Z2645" s="109"/>
      <c r="AA2645" s="109"/>
      <c r="AB2645" s="109"/>
      <c r="AC2645" s="113"/>
      <c r="AD2645" s="29"/>
      <c r="AE2645" s="29"/>
      <c r="AF2645" s="29"/>
      <c r="AG2645" s="65"/>
    </row>
    <row r="2646" spans="1:33" ht="12">
      <c r="A2646" s="30">
        <v>41997</v>
      </c>
      <c r="B2646" s="109" t="s">
        <v>16923</v>
      </c>
      <c r="C2646" s="121">
        <v>22</v>
      </c>
      <c r="D2646" s="109" t="s">
        <v>23</v>
      </c>
      <c r="E2646" s="109" t="s">
        <v>40</v>
      </c>
      <c r="F2646" s="109"/>
      <c r="G2646" s="42">
        <v>37404</v>
      </c>
      <c r="H2646" s="109" t="s">
        <v>16924</v>
      </c>
      <c r="I2646" s="109" t="s">
        <v>5220</v>
      </c>
      <c r="J2646" s="109" t="s">
        <v>28</v>
      </c>
      <c r="K2646" s="98" t="s">
        <v>16925</v>
      </c>
      <c r="L2646" s="109" t="s">
        <v>30</v>
      </c>
      <c r="M2646" s="109" t="s">
        <v>5222</v>
      </c>
      <c r="N2646" s="109" t="s">
        <v>32</v>
      </c>
      <c r="O2646" s="109" t="s">
        <v>16926</v>
      </c>
      <c r="P2646" s="109" t="s">
        <v>760</v>
      </c>
      <c r="Q2646" s="109" t="s">
        <v>16927</v>
      </c>
      <c r="R2646" s="109" t="s">
        <v>80</v>
      </c>
      <c r="S2646" s="122" t="s">
        <v>5119</v>
      </c>
      <c r="T2646" s="31"/>
      <c r="U2646" s="109" t="str">
        <f t="shared" si="41"/>
        <v>37404: Bike patrol officers were flagged down by a man reporting that he'd been assaulted by another man roaming around with a kinfe. The officers discovered Santella, with an icepick, and followed him into a nearby apartment complex. After an encounter where Santella appeared irrational and suicidal, and lunged twice at officers, the police fatally shot him. http://articles.sun-sentinel.com/2002-05-30/news/0205291061_1_police-shootings-police-officers-miami-dade</v>
      </c>
      <c r="V2646" s="109"/>
      <c r="W2646" s="109">
        <v>3684.1</v>
      </c>
      <c r="X2646" s="109"/>
      <c r="Y2646" s="109"/>
      <c r="Z2646" s="109"/>
      <c r="AA2646" s="109"/>
      <c r="AB2646" s="109"/>
      <c r="AC2646" s="113"/>
      <c r="AD2646" s="29"/>
      <c r="AE2646" s="29"/>
      <c r="AF2646" s="29"/>
      <c r="AG2646" s="65"/>
    </row>
    <row r="2647" spans="1:33" ht="12">
      <c r="A2647" s="30">
        <v>41997</v>
      </c>
      <c r="B2647" s="109" t="s">
        <v>16928</v>
      </c>
      <c r="C2647" s="121">
        <v>37</v>
      </c>
      <c r="D2647" s="109" t="s">
        <v>23</v>
      </c>
      <c r="E2647" s="109" t="s">
        <v>82</v>
      </c>
      <c r="F2647" s="109"/>
      <c r="G2647" s="42">
        <v>38688</v>
      </c>
      <c r="H2647" s="109"/>
      <c r="I2647" s="109" t="s">
        <v>16929</v>
      </c>
      <c r="J2647" s="109" t="s">
        <v>64</v>
      </c>
      <c r="K2647" s="98" t="s">
        <v>16930</v>
      </c>
      <c r="L2647" s="109" t="s">
        <v>16931</v>
      </c>
      <c r="M2647" s="109" t="s">
        <v>16932</v>
      </c>
      <c r="N2647" s="109" t="s">
        <v>1589</v>
      </c>
      <c r="O2647" s="109" t="s">
        <v>16933</v>
      </c>
      <c r="P2647" s="109" t="s">
        <v>58</v>
      </c>
      <c r="Q2647" s="109" t="s">
        <v>16934</v>
      </c>
      <c r="R2647" s="109" t="s">
        <v>80</v>
      </c>
      <c r="S2647" s="122" t="s">
        <v>5119</v>
      </c>
      <c r="T2647" s="31"/>
      <c r="U2647" s="109" t="str">
        <f t="shared" si="41"/>
        <v>38688: Jackson was apprehended at a small-town nightclub after he'd reportedly slapped the mother of his child. He resisted arrest. People on the scene said three officers slammed him to the ground and used a baton around his neck to subdue him. The police were turned away from two jails -- one was full, the other would not accept a prisoner in this condition -- and Jackson died in the hospital. An autopsy named the cause as a crushed larynx. http://www.tiftongazette.com/news/local_news/suspect-s-death-being-investigated/article_4f0471df-adde-5e55-859c-9c16c6183f34.html</v>
      </c>
      <c r="V2647" s="109"/>
      <c r="W2647" s="109">
        <v>3685.1</v>
      </c>
      <c r="X2647" s="109"/>
      <c r="Y2647" s="109"/>
      <c r="Z2647" s="109"/>
      <c r="AA2647" s="109"/>
      <c r="AB2647" s="109"/>
      <c r="AC2647" s="113"/>
      <c r="AD2647" s="29"/>
      <c r="AE2647" s="29"/>
      <c r="AF2647" s="29"/>
      <c r="AG2647" s="65"/>
    </row>
    <row r="2648" spans="1:33" ht="12">
      <c r="A2648" s="30">
        <v>41997</v>
      </c>
      <c r="B2648" s="109" t="s">
        <v>16935</v>
      </c>
      <c r="C2648" s="121">
        <v>25</v>
      </c>
      <c r="D2648" s="109" t="s">
        <v>23</v>
      </c>
      <c r="E2648" s="109" t="s">
        <v>24</v>
      </c>
      <c r="F2648" s="109" t="s">
        <v>16936</v>
      </c>
      <c r="G2648" s="42">
        <v>38082</v>
      </c>
      <c r="H2648" s="109" t="s">
        <v>16937</v>
      </c>
      <c r="I2648" s="109" t="s">
        <v>16938</v>
      </c>
      <c r="J2648" s="109" t="s">
        <v>28</v>
      </c>
      <c r="K2648" s="98" t="s">
        <v>16939</v>
      </c>
      <c r="L2648" s="109" t="s">
        <v>30</v>
      </c>
      <c r="M2648" s="109" t="s">
        <v>5222</v>
      </c>
      <c r="N2648" s="109" t="s">
        <v>32</v>
      </c>
      <c r="O2648" s="109" t="s">
        <v>16940</v>
      </c>
      <c r="P2648" s="109" t="s">
        <v>760</v>
      </c>
      <c r="Q2648" s="109" t="s">
        <v>16941</v>
      </c>
      <c r="R2648" s="109" t="s">
        <v>80</v>
      </c>
      <c r="S2648" s="122" t="s">
        <v>5119</v>
      </c>
      <c r="T2648" s="31"/>
      <c r="U2648" s="109" t="str">
        <f t="shared" si="41"/>
        <v>38082: Police "Tactical Narcotics Team" surveillance of an apartment complex parking lot revealed Rahming, a Golden Gloves champion boxer, apparently dealing drugs. When approached Rahming ran into the complex with a weapon -- according to police. According to witnesses he was unarmed and desperately trying to flee into his cousin's apartment. http://articles.sun-sentinel.com/2004-04-07/news/0404070026_1_miami-dade-police-officer-gun-shooting</v>
      </c>
      <c r="V2648" s="109"/>
      <c r="W2648" s="109">
        <v>3686.1</v>
      </c>
      <c r="X2648" s="109"/>
      <c r="Y2648" s="109"/>
      <c r="Z2648" s="109"/>
      <c r="AA2648" s="109"/>
      <c r="AB2648" s="109"/>
      <c r="AC2648" s="113"/>
      <c r="AD2648" s="29"/>
      <c r="AE2648" s="29"/>
      <c r="AF2648" s="29"/>
      <c r="AG2648" s="65"/>
    </row>
    <row r="2649" spans="1:33" ht="12">
      <c r="A2649" s="30">
        <v>41997</v>
      </c>
      <c r="B2649" s="109" t="s">
        <v>16942</v>
      </c>
      <c r="C2649" s="121">
        <v>26</v>
      </c>
      <c r="D2649" s="109" t="s">
        <v>23</v>
      </c>
      <c r="E2649" s="109" t="s">
        <v>82</v>
      </c>
      <c r="F2649" s="109"/>
      <c r="G2649" s="42">
        <v>38753</v>
      </c>
      <c r="H2649" s="109" t="s">
        <v>16943</v>
      </c>
      <c r="I2649" s="109" t="s">
        <v>4858</v>
      </c>
      <c r="J2649" s="109" t="s">
        <v>328</v>
      </c>
      <c r="K2649" s="98" t="s">
        <v>16944</v>
      </c>
      <c r="L2649" s="109" t="s">
        <v>106</v>
      </c>
      <c r="M2649" s="109" t="s">
        <v>4860</v>
      </c>
      <c r="N2649" s="109" t="s">
        <v>32</v>
      </c>
      <c r="O2649" s="109" t="s">
        <v>16945</v>
      </c>
      <c r="P2649" s="109" t="s">
        <v>58</v>
      </c>
      <c r="Q2649" s="109" t="s">
        <v>16946</v>
      </c>
      <c r="R2649" s="109" t="s">
        <v>80</v>
      </c>
      <c r="S2649" s="122" t="s">
        <v>5119</v>
      </c>
      <c r="T2649" s="31"/>
      <c r="U2649" s="109" t="str">
        <f t="shared" si="41"/>
        <v>38753: According to police Cooper was harassing people at a grocery store, and ran off when officers arrived. He was shot to death as he appeared to reach for a gun -- he didn't have one. Cooper's family filed a wrongful death lawsuit seeking $8M and a full explanation from police. http://www.wifr.com/news/headlines/3238786.html</v>
      </c>
      <c r="V2649" s="109"/>
      <c r="W2649" s="109">
        <v>3687.1</v>
      </c>
      <c r="X2649" s="109"/>
      <c r="Y2649" s="109"/>
      <c r="Z2649" s="109"/>
      <c r="AA2649" s="109"/>
      <c r="AB2649" s="109"/>
      <c r="AC2649" s="113"/>
      <c r="AD2649" s="29"/>
      <c r="AE2649" s="29"/>
      <c r="AF2649" s="29"/>
      <c r="AG2649" s="65"/>
    </row>
    <row r="2650" spans="1:33" ht="12">
      <c r="A2650" s="30">
        <v>41997</v>
      </c>
      <c r="B2650" s="109" t="s">
        <v>16947</v>
      </c>
      <c r="C2650" s="121">
        <v>32</v>
      </c>
      <c r="D2650" s="109" t="s">
        <v>23</v>
      </c>
      <c r="E2650" s="109" t="s">
        <v>24</v>
      </c>
      <c r="F2650" s="109" t="s">
        <v>16948</v>
      </c>
      <c r="G2650" s="42">
        <v>41060</v>
      </c>
      <c r="H2650" s="109" t="s">
        <v>16949</v>
      </c>
      <c r="I2650" s="109" t="s">
        <v>1046</v>
      </c>
      <c r="J2650" s="109" t="s">
        <v>28</v>
      </c>
      <c r="K2650" s="98" t="s">
        <v>8908</v>
      </c>
      <c r="L2650" s="109" t="s">
        <v>523</v>
      </c>
      <c r="M2650" s="109" t="s">
        <v>8909</v>
      </c>
      <c r="N2650" s="109" t="s">
        <v>32</v>
      </c>
      <c r="O2650" s="109" t="s">
        <v>16950</v>
      </c>
      <c r="P2650" s="109" t="s">
        <v>760</v>
      </c>
      <c r="Q2650" s="109" t="s">
        <v>16951</v>
      </c>
      <c r="R2650" s="109" t="s">
        <v>80</v>
      </c>
      <c r="S2650" s="122" t="s">
        <v>5119</v>
      </c>
      <c r="T2650" s="31"/>
      <c r="U2650" s="109" t="str">
        <f t="shared" si="41"/>
        <v>41060: McMullen was intercepted by police at an apartment complex after he'd fired several shots at suspected robbers of his girlfriend's place. When officers arrived, McMullen refused to drop his weapon, and was fatally shot. He'd served 15 years in prison in years past for his involvement in a 1993 shooting. http://www.theledger.com/article/20120601/NEWS/120609964</v>
      </c>
      <c r="V2650" s="109"/>
      <c r="W2650" s="109">
        <v>3688.1</v>
      </c>
      <c r="X2650" s="109"/>
      <c r="Y2650" s="109"/>
      <c r="Z2650" s="109"/>
      <c r="AA2650" s="109"/>
      <c r="AB2650" s="109"/>
      <c r="AC2650" s="113"/>
      <c r="AD2650" s="29"/>
      <c r="AE2650" s="29"/>
      <c r="AF2650" s="29"/>
      <c r="AG2650" s="65"/>
    </row>
    <row r="2651" spans="1:33" ht="12">
      <c r="A2651" s="30">
        <v>41997</v>
      </c>
      <c r="B2651" s="109" t="s">
        <v>16952</v>
      </c>
      <c r="C2651" s="121">
        <v>18</v>
      </c>
      <c r="D2651" s="109" t="s">
        <v>23</v>
      </c>
      <c r="E2651" s="109" t="s">
        <v>82</v>
      </c>
      <c r="F2651" s="109"/>
      <c r="G2651" s="42">
        <v>41186</v>
      </c>
      <c r="H2651" s="109" t="s">
        <v>16953</v>
      </c>
      <c r="I2651" s="109" t="s">
        <v>6320</v>
      </c>
      <c r="J2651" s="109" t="s">
        <v>28</v>
      </c>
      <c r="K2651" s="98" t="s">
        <v>16954</v>
      </c>
      <c r="L2651" s="109" t="s">
        <v>338</v>
      </c>
      <c r="M2651" s="109" t="s">
        <v>6322</v>
      </c>
      <c r="N2651" s="109" t="s">
        <v>32</v>
      </c>
      <c r="O2651" s="109" t="s">
        <v>16955</v>
      </c>
      <c r="P2651" s="109" t="s">
        <v>58</v>
      </c>
      <c r="Q2651" s="109" t="s">
        <v>16956</v>
      </c>
      <c r="R2651" s="109" t="s">
        <v>100</v>
      </c>
      <c r="S2651" s="122" t="s">
        <v>5119</v>
      </c>
      <c r="T2651" s="31"/>
      <c r="U2651" s="109" t="str">
        <f t="shared" si="41"/>
        <v>41186: Autistic, bipolar, low-IQ, ADHD Camberdella had gone outside to "cool off" after a partly violent confrontation with his mother. Police arrived and Camberdella, although unarmed, began to throw whatever came to hand at them. He was fatally shot with 11 bullets from a distance of more than 20 feet away. http://articles.sun-sentinel.com/2013-03-29/news/fl-deputy-involved-camberdella-cleared-20130329_1_palm-beach-county-sheriff-tremezzo-lane-michael-camberdella</v>
      </c>
      <c r="V2651" s="109"/>
      <c r="W2651" s="109">
        <v>3689.1</v>
      </c>
      <c r="X2651" s="109"/>
      <c r="Y2651" s="109"/>
      <c r="Z2651" s="109"/>
      <c r="AA2651" s="109"/>
      <c r="AB2651" s="109"/>
      <c r="AC2651" s="113"/>
      <c r="AD2651" s="29"/>
      <c r="AE2651" s="29"/>
      <c r="AF2651" s="29"/>
      <c r="AG2651" s="65"/>
    </row>
    <row r="2652" spans="1:33" ht="12">
      <c r="A2652" s="30">
        <v>41997</v>
      </c>
      <c r="B2652" s="109" t="s">
        <v>16957</v>
      </c>
      <c r="C2652" s="121">
        <v>24</v>
      </c>
      <c r="D2652" s="109" t="s">
        <v>23</v>
      </c>
      <c r="E2652" s="109" t="s">
        <v>24</v>
      </c>
      <c r="F2652" s="109" t="s">
        <v>16958</v>
      </c>
      <c r="G2652" s="42">
        <v>41566</v>
      </c>
      <c r="H2652" s="109" t="s">
        <v>16959</v>
      </c>
      <c r="I2652" s="109" t="s">
        <v>4933</v>
      </c>
      <c r="J2652" s="109" t="s">
        <v>1304</v>
      </c>
      <c r="K2652" s="98" t="s">
        <v>16960</v>
      </c>
      <c r="L2652" s="109" t="s">
        <v>6557</v>
      </c>
      <c r="M2652" s="109" t="s">
        <v>13917</v>
      </c>
      <c r="N2652" s="109" t="s">
        <v>32</v>
      </c>
      <c r="O2652" s="109" t="s">
        <v>16961</v>
      </c>
      <c r="P2652" s="109" t="s">
        <v>760</v>
      </c>
      <c r="Q2652" s="109" t="s">
        <v>16962</v>
      </c>
      <c r="R2652" s="109" t="s">
        <v>80</v>
      </c>
      <c r="S2652" s="122" t="s">
        <v>769</v>
      </c>
      <c r="T2652" s="31"/>
      <c r="U2652" s="109" t="str">
        <f t="shared" si="41"/>
        <v>41566: 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 http://www.policeone.com/officer-shootings/articles/6547413-Video-Ohio-police-respond-to-dramatic-OIS/</v>
      </c>
      <c r="V2652" s="109"/>
      <c r="W2652" s="109">
        <v>3690.1</v>
      </c>
      <c r="X2652" s="109"/>
      <c r="Y2652" s="109"/>
      <c r="Z2652" s="109"/>
      <c r="AA2652" s="109"/>
      <c r="AB2652" s="109"/>
      <c r="AC2652" s="113"/>
      <c r="AD2652" s="29"/>
      <c r="AE2652" s="29"/>
      <c r="AF2652" s="29"/>
      <c r="AG2652" s="65"/>
    </row>
    <row r="2653" spans="1:33" ht="12">
      <c r="A2653" s="30">
        <v>41997</v>
      </c>
      <c r="B2653" s="109" t="s">
        <v>16963</v>
      </c>
      <c r="C2653" s="121">
        <v>42</v>
      </c>
      <c r="D2653" s="109" t="s">
        <v>23</v>
      </c>
      <c r="E2653" s="109" t="s">
        <v>24</v>
      </c>
      <c r="F2653" s="109"/>
      <c r="G2653" s="42">
        <v>41567</v>
      </c>
      <c r="H2653" s="109" t="s">
        <v>16964</v>
      </c>
      <c r="I2653" s="109" t="s">
        <v>16965</v>
      </c>
      <c r="J2653" s="109" t="s">
        <v>166</v>
      </c>
      <c r="K2653" s="98" t="s">
        <v>16966</v>
      </c>
      <c r="L2653" s="109" t="s">
        <v>16967</v>
      </c>
      <c r="M2653" s="109" t="s">
        <v>16968</v>
      </c>
      <c r="N2653" s="109" t="s">
        <v>32</v>
      </c>
      <c r="O2653" s="109" t="s">
        <v>16969</v>
      </c>
      <c r="P2653" s="109" t="s">
        <v>760</v>
      </c>
      <c r="Q2653" s="109" t="s">
        <v>16970</v>
      </c>
      <c r="R2653" s="109" t="s">
        <v>80</v>
      </c>
      <c r="S2653" s="122" t="s">
        <v>769</v>
      </c>
      <c r="T2653" s="31"/>
      <c r="U2653" s="109" t="str">
        <f t="shared" si="41"/>
        <v>41567: Investigators say that Savage was responding alone, to a domestic incident. There was a shootout and Savage was shot four times. His return fire, killing the assailant, David Long. http://www.wmcactionnews5.com/story/23741323/officer-shot-and-in-critical-condition</v>
      </c>
      <c r="V2653" s="109"/>
      <c r="W2653" s="109">
        <v>3691.1</v>
      </c>
      <c r="X2653" s="109"/>
      <c r="Y2653" s="109"/>
      <c r="Z2653" s="109"/>
      <c r="AA2653" s="109"/>
      <c r="AB2653" s="109"/>
      <c r="AC2653" s="113"/>
      <c r="AD2653" s="29"/>
      <c r="AE2653" s="29"/>
      <c r="AF2653" s="29"/>
      <c r="AG2653" s="65"/>
    </row>
    <row r="2654" spans="1:33" ht="12">
      <c r="A2654" s="30">
        <v>41997</v>
      </c>
      <c r="B2654" s="109" t="s">
        <v>16971</v>
      </c>
      <c r="C2654" s="121">
        <v>53</v>
      </c>
      <c r="D2654" s="109" t="s">
        <v>23</v>
      </c>
      <c r="E2654" s="109" t="s">
        <v>40</v>
      </c>
      <c r="F2654" s="109" t="s">
        <v>16972</v>
      </c>
      <c r="G2654" s="42">
        <v>41567</v>
      </c>
      <c r="H2654" s="109" t="s">
        <v>16973</v>
      </c>
      <c r="I2654" s="109" t="s">
        <v>16974</v>
      </c>
      <c r="J2654" s="109" t="s">
        <v>85</v>
      </c>
      <c r="K2654" s="98" t="s">
        <v>16975</v>
      </c>
      <c r="L2654" s="109" t="s">
        <v>16976</v>
      </c>
      <c r="M2654" s="109" t="s">
        <v>16977</v>
      </c>
      <c r="N2654" s="109" t="s">
        <v>32</v>
      </c>
      <c r="O2654" s="109" t="s">
        <v>16978</v>
      </c>
      <c r="P2654" s="109" t="s">
        <v>58</v>
      </c>
      <c r="Q2654" s="109" t="s">
        <v>16979</v>
      </c>
      <c r="R2654" s="109" t="s">
        <v>100</v>
      </c>
      <c r="S2654" s="122" t="s">
        <v>769</v>
      </c>
      <c r="T2654" s="31"/>
      <c r="U2654" s="109" t="str">
        <f t="shared" si="41"/>
        <v>41567: 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 http://www.news10.net/news/article/261538/2/Patient-IDd-in-fatal-Plumas-deputy-hospital-shooting</v>
      </c>
      <c r="V2654" s="109"/>
      <c r="W2654" s="109">
        <v>3692.1</v>
      </c>
      <c r="X2654" s="109"/>
      <c r="Y2654" s="109"/>
      <c r="Z2654" s="109"/>
      <c r="AA2654" s="109"/>
      <c r="AB2654" s="109"/>
      <c r="AC2654" s="113"/>
      <c r="AD2654" s="29"/>
      <c r="AE2654" s="29"/>
      <c r="AF2654" s="29"/>
      <c r="AG2654" s="65"/>
    </row>
    <row r="2655" spans="1:33" ht="12">
      <c r="A2655" s="30">
        <v>41997</v>
      </c>
      <c r="B2655" s="109" t="s">
        <v>16980</v>
      </c>
      <c r="C2655" s="121">
        <v>30</v>
      </c>
      <c r="D2655" s="109" t="s">
        <v>23</v>
      </c>
      <c r="E2655" s="109" t="s">
        <v>173</v>
      </c>
      <c r="F2655" s="109" t="s">
        <v>16981</v>
      </c>
      <c r="G2655" s="42">
        <v>41568</v>
      </c>
      <c r="H2655" s="109" t="s">
        <v>16982</v>
      </c>
      <c r="I2655" s="109" t="s">
        <v>16983</v>
      </c>
      <c r="J2655" s="109" t="s">
        <v>1033</v>
      </c>
      <c r="K2655" s="98" t="s">
        <v>16984</v>
      </c>
      <c r="L2655" s="109" t="s">
        <v>16985</v>
      </c>
      <c r="M2655" s="109" t="s">
        <v>4158</v>
      </c>
      <c r="N2655" s="109" t="s">
        <v>32</v>
      </c>
      <c r="O2655" s="109" t="s">
        <v>16986</v>
      </c>
      <c r="P2655" s="109" t="s">
        <v>760</v>
      </c>
      <c r="Q2655" s="109" t="s">
        <v>16987</v>
      </c>
      <c r="R2655" s="109" t="s">
        <v>80</v>
      </c>
      <c r="S2655" s="122" t="s">
        <v>769</v>
      </c>
      <c r="T2655" s="31"/>
      <c r="U2655" s="109" t="str">
        <f t="shared" si="41"/>
        <v>41568: Quintana was in a pursuit with officers. The pursuit ended in shots being fired. Quintana was shot and killed. http://www.koat.com/news/fatal-roswell-shootout-caught-on-camera/22577824</v>
      </c>
      <c r="V2655" s="109"/>
      <c r="W2655" s="109">
        <v>3693.1</v>
      </c>
      <c r="X2655" s="109"/>
      <c r="Y2655" s="109"/>
      <c r="Z2655" s="109"/>
      <c r="AA2655" s="109"/>
      <c r="AB2655" s="109"/>
      <c r="AC2655" s="113"/>
      <c r="AD2655" s="29"/>
      <c r="AE2655" s="29"/>
      <c r="AF2655" s="29"/>
      <c r="AG2655" s="65"/>
    </row>
    <row r="2656" spans="1:33" ht="12">
      <c r="A2656" s="30">
        <v>41997</v>
      </c>
      <c r="B2656" s="109" t="s">
        <v>16988</v>
      </c>
      <c r="C2656" s="121">
        <v>42</v>
      </c>
      <c r="D2656" s="109" t="s">
        <v>23</v>
      </c>
      <c r="E2656" s="109" t="s">
        <v>24</v>
      </c>
      <c r="F2656" s="109" t="s">
        <v>16989</v>
      </c>
      <c r="G2656" s="42">
        <v>41568</v>
      </c>
      <c r="H2656" s="109" t="s">
        <v>16990</v>
      </c>
      <c r="I2656" s="109" t="s">
        <v>294</v>
      </c>
      <c r="J2656" s="109" t="s">
        <v>64</v>
      </c>
      <c r="K2656" s="98" t="s">
        <v>11164</v>
      </c>
      <c r="L2656" s="109" t="s">
        <v>10087</v>
      </c>
      <c r="M2656" s="109" t="s">
        <v>4985</v>
      </c>
      <c r="N2656" s="109" t="s">
        <v>32</v>
      </c>
      <c r="O2656" s="109" t="s">
        <v>16991</v>
      </c>
      <c r="P2656" s="109" t="s">
        <v>58</v>
      </c>
      <c r="Q2656" s="109" t="s">
        <v>16992</v>
      </c>
      <c r="R2656" s="109" t="s">
        <v>80</v>
      </c>
      <c r="S2656" s="122" t="s">
        <v>769</v>
      </c>
      <c r="T2656" s="31"/>
      <c r="U2656" s="109" t="str">
        <f t="shared" si="41"/>
        <v>41568: Clyde was wanted for assault and robbery. Police found him in an vacant house. Clyde fought with an officer until being shot and killed. http://www.walb.com/story/25055856/lee-co-officer-cleared-in-shooting</v>
      </c>
      <c r="V2656" s="109"/>
      <c r="W2656" s="109">
        <v>3694.1</v>
      </c>
      <c r="X2656" s="109"/>
      <c r="Y2656" s="109"/>
      <c r="Z2656" s="109"/>
      <c r="AA2656" s="109"/>
      <c r="AB2656" s="109"/>
      <c r="AC2656" s="113"/>
      <c r="AD2656" s="29"/>
      <c r="AE2656" s="29"/>
      <c r="AF2656" s="29"/>
      <c r="AG2656" s="65"/>
    </row>
    <row r="2657" spans="1:33" ht="12">
      <c r="A2657" s="30">
        <v>41997</v>
      </c>
      <c r="B2657" s="109" t="s">
        <v>16993</v>
      </c>
      <c r="C2657" s="121">
        <v>40</v>
      </c>
      <c r="D2657" s="109" t="s">
        <v>23</v>
      </c>
      <c r="E2657" s="109" t="s">
        <v>82</v>
      </c>
      <c r="F2657" s="109"/>
      <c r="G2657" s="42">
        <v>41569</v>
      </c>
      <c r="H2657" s="109" t="s">
        <v>16994</v>
      </c>
      <c r="I2657" s="109" t="s">
        <v>327</v>
      </c>
      <c r="J2657" s="109" t="s">
        <v>328</v>
      </c>
      <c r="K2657" s="98" t="s">
        <v>7693</v>
      </c>
      <c r="L2657" s="109" t="s">
        <v>329</v>
      </c>
      <c r="M2657" s="109" t="s">
        <v>330</v>
      </c>
      <c r="N2657" s="109" t="s">
        <v>32</v>
      </c>
      <c r="O2657" s="109" t="s">
        <v>16995</v>
      </c>
      <c r="P2657" s="109" t="s">
        <v>760</v>
      </c>
      <c r="Q2657" s="109" t="s">
        <v>16996</v>
      </c>
      <c r="R2657" s="109" t="s">
        <v>80</v>
      </c>
      <c r="S2657" s="122" t="s">
        <v>769</v>
      </c>
      <c r="T2657" s="31"/>
      <c r="U2657" s="109" t="str">
        <f t="shared" si="41"/>
        <v>41569: 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 http://www.dnainfo.com/chicago/20131023/roseland/man-fatally-shot-by-cops-after-stabbing-officer-police-say</v>
      </c>
      <c r="V2657" s="109"/>
      <c r="W2657" s="109">
        <v>3695.1</v>
      </c>
      <c r="X2657" s="109"/>
      <c r="Y2657" s="109"/>
      <c r="Z2657" s="109"/>
      <c r="AA2657" s="109"/>
      <c r="AB2657" s="109"/>
      <c r="AC2657" s="113"/>
      <c r="AD2657" s="29"/>
      <c r="AE2657" s="29"/>
      <c r="AF2657" s="29"/>
      <c r="AG2657" s="65"/>
    </row>
    <row r="2658" spans="1:33" ht="12">
      <c r="A2658" s="30">
        <v>41997</v>
      </c>
      <c r="B2658" s="109" t="s">
        <v>16997</v>
      </c>
      <c r="C2658" s="121">
        <v>27</v>
      </c>
      <c r="D2658" s="109" t="s">
        <v>91</v>
      </c>
      <c r="E2658" s="109" t="s">
        <v>40</v>
      </c>
      <c r="F2658" s="109" t="s">
        <v>16998</v>
      </c>
      <c r="G2658" s="42">
        <v>41731</v>
      </c>
      <c r="H2658" s="109" t="s">
        <v>16999</v>
      </c>
      <c r="I2658" s="109" t="s">
        <v>17000</v>
      </c>
      <c r="J2658" s="109" t="s">
        <v>2539</v>
      </c>
      <c r="K2658" s="98" t="s">
        <v>17001</v>
      </c>
      <c r="L2658" s="109" t="s">
        <v>17002</v>
      </c>
      <c r="M2658" s="109" t="s">
        <v>17003</v>
      </c>
      <c r="N2658" s="109" t="s">
        <v>314</v>
      </c>
      <c r="O2658" s="109" t="s">
        <v>17004</v>
      </c>
      <c r="P2658" s="109" t="s">
        <v>760</v>
      </c>
      <c r="Q2658" s="109" t="s">
        <v>17005</v>
      </c>
      <c r="R2658" s="109" t="s">
        <v>80</v>
      </c>
      <c r="S2658" s="122" t="s">
        <v>5119</v>
      </c>
      <c r="T2658" s="31"/>
      <c r="U2658" s="109" t="str">
        <f t="shared" si="41"/>
        <v>41731: In the early morning hours of a Wednesday Amberley Hunnicutt and Tyler Evans Terry drew the attention of a county deputy by speeding through a 35 MPH zone at 70, and after a brief police chase they crashed and overturned at a bridge. The deputy also collided into their car as well. Both were killed; the deputy was unharmed. http://www.wbtw.com/story/25167034/funeral-plans-set-for-hartsville-pair-killed-after-police-chase</v>
      </c>
      <c r="V2658" s="109"/>
      <c r="W2658" s="109">
        <v>3696.1</v>
      </c>
      <c r="X2658" s="109"/>
      <c r="Y2658" s="109"/>
      <c r="Z2658" s="109"/>
      <c r="AA2658" s="109"/>
      <c r="AB2658" s="109"/>
      <c r="AC2658" s="113"/>
      <c r="AD2658" s="29"/>
      <c r="AE2658" s="29"/>
      <c r="AF2658" s="29"/>
      <c r="AG2658" s="65"/>
    </row>
    <row r="2659" spans="1:33" ht="12">
      <c r="A2659" s="30">
        <v>41997</v>
      </c>
      <c r="B2659" s="109" t="s">
        <v>17006</v>
      </c>
      <c r="C2659" s="121">
        <v>23</v>
      </c>
      <c r="D2659" s="109" t="s">
        <v>23</v>
      </c>
      <c r="E2659" s="109" t="s">
        <v>40</v>
      </c>
      <c r="F2659" s="109" t="s">
        <v>16998</v>
      </c>
      <c r="G2659" s="42">
        <v>41731</v>
      </c>
      <c r="H2659" s="109" t="s">
        <v>16999</v>
      </c>
      <c r="I2659" s="109" t="s">
        <v>17000</v>
      </c>
      <c r="J2659" s="109" t="s">
        <v>2539</v>
      </c>
      <c r="K2659" s="98" t="s">
        <v>17001</v>
      </c>
      <c r="L2659" s="109" t="s">
        <v>17002</v>
      </c>
      <c r="M2659" s="109" t="s">
        <v>17003</v>
      </c>
      <c r="N2659" s="109" t="s">
        <v>314</v>
      </c>
      <c r="O2659" s="109" t="s">
        <v>17004</v>
      </c>
      <c r="P2659" s="109" t="s">
        <v>760</v>
      </c>
      <c r="Q2659" s="109" t="s">
        <v>17005</v>
      </c>
      <c r="R2659" s="109" t="s">
        <v>80</v>
      </c>
      <c r="S2659" s="122" t="s">
        <v>5119</v>
      </c>
      <c r="T2659" s="31"/>
      <c r="U2659" s="109" t="str">
        <f t="shared" si="41"/>
        <v>41731: In the early morning hours of a Wednesday Amberley Hunnicutt and Tyler Evans Terry drew the attention of a county deputy by speeding through a 35 MPH zone at 70, and after a brief police chase they crashed and overturned at a bridge. The deputy also collided into their car as well. Both were killed; the deputy was unharmed. http://www.wbtw.com/story/25167034/funeral-plans-set-for-hartsville-pair-killed-after-police-chase</v>
      </c>
      <c r="V2659" s="109"/>
      <c r="W2659" s="109">
        <v>3697.1</v>
      </c>
      <c r="X2659" s="109"/>
      <c r="Y2659" s="109"/>
      <c r="Z2659" s="109"/>
      <c r="AA2659" s="109"/>
      <c r="AB2659" s="109"/>
      <c r="AC2659" s="113"/>
      <c r="AD2659" s="29"/>
      <c r="AE2659" s="29"/>
      <c r="AF2659" s="29"/>
      <c r="AG2659" s="65"/>
    </row>
    <row r="2660" spans="1:33" ht="12">
      <c r="A2660" s="30">
        <v>41997</v>
      </c>
      <c r="B2660" s="109" t="s">
        <v>17007</v>
      </c>
      <c r="C2660" s="121">
        <v>17</v>
      </c>
      <c r="D2660" s="109" t="s">
        <v>23</v>
      </c>
      <c r="E2660" s="109" t="s">
        <v>120</v>
      </c>
      <c r="F2660" s="109" t="s">
        <v>17008</v>
      </c>
      <c r="G2660" s="42">
        <v>41991</v>
      </c>
      <c r="H2660" s="109"/>
      <c r="I2660" s="109" t="s">
        <v>17009</v>
      </c>
      <c r="J2660" s="109" t="s">
        <v>85</v>
      </c>
      <c r="K2660" s="98" t="s">
        <v>17010</v>
      </c>
      <c r="L2660" s="109" t="s">
        <v>603</v>
      </c>
      <c r="M2660" s="109" t="s">
        <v>6578</v>
      </c>
      <c r="N2660" s="109" t="s">
        <v>14676</v>
      </c>
      <c r="O2660" s="109" t="s">
        <v>17011</v>
      </c>
      <c r="P2660" s="109" t="s">
        <v>323</v>
      </c>
      <c r="Q2660" s="109" t="s">
        <v>17012</v>
      </c>
      <c r="R2660" s="109" t="s">
        <v>36</v>
      </c>
      <c r="S2660" s="122" t="s">
        <v>10326</v>
      </c>
      <c r="T2660" s="31"/>
      <c r="U2660" s="109" t="str">
        <f t="shared" si="41"/>
        <v>41991: 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 http://lostcoastoutpost.com/2014/dec/19/chp-person-shot-and-killed-yesterday-confirmed-be/</v>
      </c>
      <c r="V2660" s="109"/>
      <c r="W2660" s="109">
        <v>3698.1</v>
      </c>
      <c r="X2660" s="109"/>
      <c r="Y2660" s="109"/>
      <c r="Z2660" s="109"/>
      <c r="AA2660" s="109"/>
      <c r="AB2660" s="109"/>
      <c r="AC2660" s="113"/>
      <c r="AD2660" s="29"/>
      <c r="AE2660" s="29"/>
      <c r="AF2660" s="29"/>
      <c r="AG2660" s="65"/>
    </row>
    <row r="2661" spans="1:33" ht="12">
      <c r="A2661" s="30">
        <v>41997</v>
      </c>
      <c r="B2661" s="109" t="s">
        <v>17013</v>
      </c>
      <c r="C2661" s="121">
        <v>30</v>
      </c>
      <c r="D2661" s="109" t="s">
        <v>23</v>
      </c>
      <c r="E2661" s="109" t="s">
        <v>120</v>
      </c>
      <c r="F2661" s="109" t="s">
        <v>17014</v>
      </c>
      <c r="G2661" s="42">
        <v>41993</v>
      </c>
      <c r="H2661" s="109" t="s">
        <v>17015</v>
      </c>
      <c r="I2661" s="109" t="s">
        <v>6602</v>
      </c>
      <c r="J2661" s="109" t="s">
        <v>1112</v>
      </c>
      <c r="K2661" s="98" t="s">
        <v>6603</v>
      </c>
      <c r="L2661" s="109" t="s">
        <v>6604</v>
      </c>
      <c r="M2661" s="109" t="s">
        <v>17016</v>
      </c>
      <c r="N2661" s="109" t="s">
        <v>32</v>
      </c>
      <c r="O2661" s="109" t="s">
        <v>17017</v>
      </c>
      <c r="P2661" s="109" t="s">
        <v>323</v>
      </c>
      <c r="Q2661" s="109" t="s">
        <v>17018</v>
      </c>
      <c r="R2661" s="109" t="s">
        <v>80</v>
      </c>
      <c r="S2661" s="122" t="s">
        <v>10326</v>
      </c>
      <c r="T2661" s="31"/>
      <c r="U2661" s="109" t="str">
        <f t="shared" si="41"/>
        <v>41993: Police were dispatched to remove an unwanted person from a house. Locke attacked with a knife, so they shot and killed him. http://indiancountrytodaymedianetwork.com/2014/12/22/native-american-man-who-attended-anti-police-brutality-rally-killed-police-next-day</v>
      </c>
      <c r="V2661" s="109"/>
      <c r="W2661" s="109">
        <v>3699.1</v>
      </c>
      <c r="X2661" s="109"/>
      <c r="Y2661" s="109"/>
      <c r="Z2661" s="109"/>
      <c r="AA2661" s="109"/>
      <c r="AB2661" s="109"/>
      <c r="AC2661" s="113"/>
      <c r="AD2661" s="29"/>
      <c r="AE2661" s="29"/>
      <c r="AF2661" s="29"/>
      <c r="AG2661" s="65"/>
    </row>
    <row r="2662" spans="1:33" ht="12">
      <c r="A2662" s="30">
        <v>41997</v>
      </c>
      <c r="B2662" s="109" t="s">
        <v>17019</v>
      </c>
      <c r="C2662" s="121">
        <v>25</v>
      </c>
      <c r="D2662" s="109" t="s">
        <v>23</v>
      </c>
      <c r="E2662" s="109" t="s">
        <v>40</v>
      </c>
      <c r="F2662" s="109" t="s">
        <v>17020</v>
      </c>
      <c r="G2662" s="42">
        <v>41565</v>
      </c>
      <c r="H2662" s="109" t="s">
        <v>17021</v>
      </c>
      <c r="I2662" s="109" t="s">
        <v>4541</v>
      </c>
      <c r="J2662" s="109" t="s">
        <v>85</v>
      </c>
      <c r="K2662" s="98" t="s">
        <v>4542</v>
      </c>
      <c r="L2662" s="109" t="s">
        <v>4543</v>
      </c>
      <c r="M2662" s="109" t="s">
        <v>4544</v>
      </c>
      <c r="N2662" s="109" t="s">
        <v>32</v>
      </c>
      <c r="O2662" s="109" t="s">
        <v>17022</v>
      </c>
      <c r="P2662" s="109" t="s">
        <v>760</v>
      </c>
      <c r="Q2662" s="109" t="s">
        <v>17023</v>
      </c>
      <c r="R2662" s="109" t="s">
        <v>100</v>
      </c>
      <c r="S2662" s="122" t="s">
        <v>769</v>
      </c>
      <c r="T2662" s="31"/>
      <c r="U2662" s="109" t="str">
        <f t="shared" si="41"/>
        <v>41565: Visalia police shot James outside the family home after he threatened his mother with a knife. http://centerforhealthreporting.org/article/could-lauras-law-have-saved-visalia-couples-son</v>
      </c>
      <c r="V2662" s="109"/>
      <c r="W2662" s="109">
        <v>3700.1</v>
      </c>
      <c r="X2662" s="109"/>
      <c r="Y2662" s="109"/>
      <c r="Z2662" s="109"/>
      <c r="AA2662" s="109"/>
      <c r="AB2662" s="109"/>
      <c r="AC2662" s="113"/>
      <c r="AD2662" s="29"/>
      <c r="AE2662" s="29"/>
      <c r="AF2662" s="29"/>
      <c r="AG2662" s="65"/>
    </row>
    <row r="2663" spans="1:33" ht="12">
      <c r="A2663" s="30">
        <v>41998</v>
      </c>
      <c r="B2663" s="109" t="s">
        <v>17024</v>
      </c>
      <c r="C2663" s="121">
        <v>30</v>
      </c>
      <c r="D2663" s="109" t="s">
        <v>23</v>
      </c>
      <c r="E2663" s="109" t="s">
        <v>2754</v>
      </c>
      <c r="F2663" s="109" t="s">
        <v>17025</v>
      </c>
      <c r="G2663" s="42">
        <v>41828</v>
      </c>
      <c r="H2663" s="109" t="s">
        <v>17026</v>
      </c>
      <c r="I2663" s="109" t="s">
        <v>6224</v>
      </c>
      <c r="J2663" s="109" t="s">
        <v>213</v>
      </c>
      <c r="K2663" s="98" t="s">
        <v>17027</v>
      </c>
      <c r="L2663" s="109" t="s">
        <v>6226</v>
      </c>
      <c r="M2663" s="109" t="s">
        <v>6227</v>
      </c>
      <c r="N2663" s="109" t="s">
        <v>1818</v>
      </c>
      <c r="O2663" s="109" t="s">
        <v>17028</v>
      </c>
      <c r="P2663" s="109" t="s">
        <v>7428</v>
      </c>
      <c r="Q2663" s="109" t="s">
        <v>17029</v>
      </c>
      <c r="R2663" s="109" t="s">
        <v>80</v>
      </c>
      <c r="S2663" s="122" t="s">
        <v>5358</v>
      </c>
      <c r="T2663" s="31"/>
      <c r="U2663" s="109" t="str">
        <f t="shared" si="41"/>
        <v>41828: Franco was in a store allegedly committing fraud or stealing a phone and ran into a parking lot when confronted by police. Officer Robert Mount tasered, pepper sprayed and hit him with a baton. Mount and Officer Roland Pacheco arresteed and tried to subdue Franco, who was "generally being difficult" while handcuffed and being taken to the hospital for a fast heart rate. While unloading him, police said he "appeared to be faking unresponsiveness". The officers threatened to intubate him if he did not respond, and when the staff did this, his pulse stopped. The death was ruled a homicide and is currently under investigation. http://www.mysanantonio.com/news/local/article/Report-Man-who-died-in-police-custody-showed-5628434.php</v>
      </c>
      <c r="V2663" s="109"/>
      <c r="W2663" s="109">
        <v>3702.1</v>
      </c>
      <c r="X2663" s="109"/>
      <c r="Y2663" s="109"/>
      <c r="Z2663" s="109"/>
      <c r="AA2663" s="109"/>
      <c r="AB2663" s="109"/>
      <c r="AC2663" s="113"/>
      <c r="AD2663" s="29"/>
      <c r="AE2663" s="29"/>
      <c r="AF2663" s="29"/>
      <c r="AG2663" s="65"/>
    </row>
    <row r="2664" spans="1:33" ht="12">
      <c r="A2664" s="30">
        <v>41998</v>
      </c>
      <c r="B2664" s="109" t="s">
        <v>17030</v>
      </c>
      <c r="C2664" s="121">
        <v>53</v>
      </c>
      <c r="D2664" s="109" t="s">
        <v>23</v>
      </c>
      <c r="E2664" s="109" t="s">
        <v>24</v>
      </c>
      <c r="F2664" s="109" t="s">
        <v>17031</v>
      </c>
      <c r="G2664" s="42">
        <v>41829</v>
      </c>
      <c r="H2664" s="109" t="s">
        <v>17032</v>
      </c>
      <c r="I2664" s="109" t="s">
        <v>11877</v>
      </c>
      <c r="J2664" s="109" t="s">
        <v>213</v>
      </c>
      <c r="K2664" s="98" t="s">
        <v>11878</v>
      </c>
      <c r="L2664" s="109" t="s">
        <v>819</v>
      </c>
      <c r="M2664" s="109" t="s">
        <v>17033</v>
      </c>
      <c r="N2664" s="109" t="s">
        <v>32</v>
      </c>
      <c r="O2664" s="109" t="s">
        <v>17034</v>
      </c>
      <c r="P2664" s="109" t="s">
        <v>7428</v>
      </c>
      <c r="Q2664" s="109" t="s">
        <v>17035</v>
      </c>
      <c r="R2664" s="109" t="s">
        <v>80</v>
      </c>
      <c r="S2664" s="122" t="s">
        <v>5358</v>
      </c>
      <c r="T2664" s="31"/>
      <c r="U2664" s="109" t="str">
        <f t="shared" si="41"/>
        <v>41829: 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 http://www.houstonchronicle.com/news/houston-texas/houston/article/Family-searches-for-answers-in-man-s-death-by-5772363.php</v>
      </c>
      <c r="V2664" s="109"/>
      <c r="W2664" s="109">
        <v>3703.1</v>
      </c>
      <c r="X2664" s="109"/>
      <c r="Y2664" s="109"/>
      <c r="Z2664" s="109"/>
      <c r="AA2664" s="109"/>
      <c r="AB2664" s="109"/>
      <c r="AC2664" s="113"/>
      <c r="AD2664" s="29"/>
      <c r="AE2664" s="29"/>
      <c r="AF2664" s="29"/>
      <c r="AG2664" s="65"/>
    </row>
    <row r="2665" spans="1:33" ht="12">
      <c r="A2665" s="30">
        <v>41998</v>
      </c>
      <c r="B2665" s="109" t="s">
        <v>17036</v>
      </c>
      <c r="C2665" s="121">
        <v>26</v>
      </c>
      <c r="D2665" s="109" t="s">
        <v>23</v>
      </c>
      <c r="E2665" s="109" t="s">
        <v>40</v>
      </c>
      <c r="F2665" s="109" t="s">
        <v>17037</v>
      </c>
      <c r="G2665" s="42">
        <v>41829</v>
      </c>
      <c r="H2665" s="109" t="s">
        <v>17038</v>
      </c>
      <c r="I2665" s="109" t="s">
        <v>17039</v>
      </c>
      <c r="J2665" s="109" t="s">
        <v>213</v>
      </c>
      <c r="K2665" s="98" t="s">
        <v>17040</v>
      </c>
      <c r="L2665" s="109" t="s">
        <v>370</v>
      </c>
      <c r="M2665" s="109" t="s">
        <v>17041</v>
      </c>
      <c r="N2665" s="109" t="s">
        <v>32</v>
      </c>
      <c r="O2665" s="109" t="s">
        <v>17042</v>
      </c>
      <c r="P2665" s="109" t="s">
        <v>760</v>
      </c>
      <c r="Q2665" s="109" t="s">
        <v>17043</v>
      </c>
      <c r="R2665" s="109" t="s">
        <v>80</v>
      </c>
      <c r="S2665" s="122" t="s">
        <v>7722</v>
      </c>
      <c r="T2665" s="31"/>
      <c r="U2665" s="109" t="str">
        <f t="shared" si="41"/>
        <v>41829: Stone allegedly called police and threatened to start shooting people. After police arrived, Stone was fatally shot after pointing a handgun at arriving officers. http://www.khou.com/news/local/Sugar-Land-police-shoot-kill-suspect-who-fired-on-officers-266577131.html</v>
      </c>
      <c r="V2665" s="109"/>
      <c r="W2665" s="109">
        <v>3704.1</v>
      </c>
      <c r="X2665" s="109"/>
      <c r="Y2665" s="109"/>
      <c r="Z2665" s="109"/>
      <c r="AA2665" s="109"/>
      <c r="AB2665" s="109"/>
      <c r="AC2665" s="113"/>
      <c r="AD2665" s="29"/>
      <c r="AE2665" s="29"/>
      <c r="AF2665" s="29"/>
      <c r="AG2665" s="65"/>
    </row>
    <row r="2666" spans="1:33" ht="12">
      <c r="A2666" s="30">
        <v>41998</v>
      </c>
      <c r="B2666" s="109" t="s">
        <v>17044</v>
      </c>
      <c r="C2666" s="121">
        <v>49</v>
      </c>
      <c r="D2666" s="109" t="s">
        <v>23</v>
      </c>
      <c r="E2666" s="109" t="s">
        <v>40</v>
      </c>
      <c r="F2666" s="109" t="s">
        <v>17045</v>
      </c>
      <c r="G2666" s="42">
        <v>41829</v>
      </c>
      <c r="H2666" s="109" t="s">
        <v>17046</v>
      </c>
      <c r="I2666" s="109" t="s">
        <v>10405</v>
      </c>
      <c r="J2666" s="109" t="s">
        <v>124</v>
      </c>
      <c r="K2666" s="98" t="s">
        <v>13734</v>
      </c>
      <c r="L2666" s="109" t="s">
        <v>1306</v>
      </c>
      <c r="M2666" s="109" t="s">
        <v>12572</v>
      </c>
      <c r="N2666" s="109" t="s">
        <v>32</v>
      </c>
      <c r="O2666" s="109" t="s">
        <v>17047</v>
      </c>
      <c r="P2666" s="109" t="s">
        <v>760</v>
      </c>
      <c r="Q2666" s="109" t="s">
        <v>17048</v>
      </c>
      <c r="R2666" s="109" t="s">
        <v>100</v>
      </c>
      <c r="S2666" s="122" t="s">
        <v>7722</v>
      </c>
      <c r="T2666" s="31"/>
      <c r="U2666" s="109" t="str">
        <f t="shared" si="41"/>
        <v>41829: Howard was allegedly mentally unstable and highly intoxicated when he left his home and began firing, while armed with several firearms. An officer shot Howard in the chest after a short standoff that ended with officers shooting the 49-year-old after he pointed a gun at them. http://www.kvewtv.com/article/2014/jul/09/police-standoff-pasco/</v>
      </c>
      <c r="V2666" s="109"/>
      <c r="W2666" s="109">
        <v>3705.1</v>
      </c>
      <c r="X2666" s="109"/>
      <c r="Y2666" s="109"/>
      <c r="Z2666" s="109"/>
      <c r="AA2666" s="109"/>
      <c r="AB2666" s="109"/>
      <c r="AC2666" s="113"/>
      <c r="AD2666" s="29"/>
      <c r="AE2666" s="29"/>
      <c r="AF2666" s="29"/>
      <c r="AG2666" s="65"/>
    </row>
    <row r="2667" spans="1:33" ht="12">
      <c r="A2667" s="30">
        <v>41998</v>
      </c>
      <c r="B2667" s="109" t="s">
        <v>17049</v>
      </c>
      <c r="C2667" s="121">
        <v>40</v>
      </c>
      <c r="D2667" s="109" t="s">
        <v>23</v>
      </c>
      <c r="E2667" s="109" t="s">
        <v>173</v>
      </c>
      <c r="F2667" s="109" t="s">
        <v>17050</v>
      </c>
      <c r="G2667" s="42">
        <v>41830</v>
      </c>
      <c r="H2667" s="109" t="s">
        <v>17051</v>
      </c>
      <c r="I2667" s="109" t="s">
        <v>8892</v>
      </c>
      <c r="J2667" s="109" t="s">
        <v>85</v>
      </c>
      <c r="K2667" s="98" t="s">
        <v>8893</v>
      </c>
      <c r="L2667" s="109" t="s">
        <v>8884</v>
      </c>
      <c r="M2667" s="109" t="s">
        <v>8894</v>
      </c>
      <c r="N2667" s="109" t="s">
        <v>32</v>
      </c>
      <c r="O2667" s="109" t="s">
        <v>17052</v>
      </c>
      <c r="P2667" s="109" t="s">
        <v>7428</v>
      </c>
      <c r="Q2667" s="109" t="s">
        <v>17053</v>
      </c>
      <c r="R2667" s="109" t="s">
        <v>80</v>
      </c>
      <c r="S2667" s="122" t="s">
        <v>7722</v>
      </c>
      <c r="T2667" s="31"/>
      <c r="U2667" s="109" t="str">
        <f t="shared" si="41"/>
        <v>41830: After Alvarado broke into his grandfather's home and vandalized the place, family members called police to report the 40-year-old was on meth and wouldn't go back to prison. Alvarado was shot by police after rushing at them while holding an object, later revealed to be a cellphone. http://www.thecalifornian.com/story/news/local/2014/07/11/family-speaks-man-killed-police/12539801/</v>
      </c>
      <c r="V2667" s="109"/>
      <c r="W2667" s="109">
        <v>3706.1</v>
      </c>
      <c r="X2667" s="109"/>
      <c r="Y2667" s="109"/>
      <c r="Z2667" s="109"/>
      <c r="AA2667" s="109"/>
      <c r="AB2667" s="109"/>
      <c r="AC2667" s="113"/>
      <c r="AD2667" s="29"/>
      <c r="AE2667" s="29"/>
      <c r="AF2667" s="29"/>
      <c r="AG2667" s="65"/>
    </row>
    <row r="2668" spans="1:33" ht="12">
      <c r="A2668" s="30">
        <v>41998</v>
      </c>
      <c r="B2668" s="109" t="s">
        <v>17054</v>
      </c>
      <c r="C2668" s="121">
        <v>37</v>
      </c>
      <c r="D2668" s="109" t="s">
        <v>23</v>
      </c>
      <c r="E2668" s="109" t="s">
        <v>24</v>
      </c>
      <c r="F2668" s="109" t="s">
        <v>17055</v>
      </c>
      <c r="G2668" s="42">
        <v>41830</v>
      </c>
      <c r="H2668" s="109" t="s">
        <v>17056</v>
      </c>
      <c r="I2668" s="109" t="s">
        <v>1303</v>
      </c>
      <c r="J2668" s="109" t="s">
        <v>1304</v>
      </c>
      <c r="K2668" s="98" t="s">
        <v>17057</v>
      </c>
      <c r="L2668" s="109" t="s">
        <v>1306</v>
      </c>
      <c r="M2668" s="109" t="s">
        <v>17058</v>
      </c>
      <c r="N2668" s="109" t="s">
        <v>32</v>
      </c>
      <c r="O2668" s="109" t="s">
        <v>17059</v>
      </c>
      <c r="P2668" s="109" t="s">
        <v>7428</v>
      </c>
      <c r="Q2668" s="109" t="s">
        <v>17060</v>
      </c>
      <c r="R2668" s="109" t="s">
        <v>100</v>
      </c>
      <c r="S2668" s="122" t="s">
        <v>5358</v>
      </c>
      <c r="T2668" s="31"/>
      <c r="U2668" s="109" t="str">
        <f t="shared" si="41"/>
        <v>41830: 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 http://www.10tv.com/content/stories/2014/07/10/columbus-ohio-probation-officer-among-2-people-shot-in-southeast-columbus.html</v>
      </c>
      <c r="V2668" s="109"/>
      <c r="W2668" s="109">
        <v>3707.1</v>
      </c>
      <c r="X2668" s="109"/>
      <c r="Y2668" s="109"/>
      <c r="Z2668" s="109"/>
      <c r="AA2668" s="109"/>
      <c r="AB2668" s="109"/>
      <c r="AC2668" s="113"/>
      <c r="AD2668" s="29"/>
      <c r="AE2668" s="29"/>
      <c r="AF2668" s="29"/>
      <c r="AG2668" s="65"/>
    </row>
    <row r="2669" spans="1:33" ht="12">
      <c r="A2669" s="30">
        <v>41998</v>
      </c>
      <c r="B2669" s="109" t="s">
        <v>17061</v>
      </c>
      <c r="C2669" s="121">
        <v>42</v>
      </c>
      <c r="D2669" s="109" t="s">
        <v>23</v>
      </c>
      <c r="E2669" s="109" t="s">
        <v>120</v>
      </c>
      <c r="F2669" s="109" t="s">
        <v>17062</v>
      </c>
      <c r="G2669" s="42">
        <v>41831</v>
      </c>
      <c r="H2669" s="109" t="s">
        <v>17063</v>
      </c>
      <c r="I2669" s="109" t="s">
        <v>17064</v>
      </c>
      <c r="J2669" s="109" t="s">
        <v>124</v>
      </c>
      <c r="K2669" s="98" t="s">
        <v>17065</v>
      </c>
      <c r="L2669" s="109" t="s">
        <v>2045</v>
      </c>
      <c r="M2669" s="109" t="s">
        <v>17066</v>
      </c>
      <c r="N2669" s="109" t="s">
        <v>32</v>
      </c>
      <c r="O2669" s="109" t="s">
        <v>17067</v>
      </c>
      <c r="P2669" s="109" t="s">
        <v>7428</v>
      </c>
      <c r="Q2669" s="109" t="s">
        <v>17068</v>
      </c>
      <c r="R2669" s="109" t="s">
        <v>80</v>
      </c>
      <c r="S2669" s="122" t="s">
        <v>5358</v>
      </c>
      <c r="T2669" s="31"/>
      <c r="U2669" s="109" t="str">
        <f t="shared" ref="U2669:U2732" si="42">CONCATENATE(G2669, ": ", O2669, " ", Q2669)</f>
        <v>41831: Police responded to a domestic disturbance. Arquette fled in a vehicle, allegedly shooting at the pursuing officer. He allegedly stopped and continued shooting at the officer, who then shot Arquette in the heart and leg. http://www.komonews.com/news/local/Yakama-tribal-police-involved-in-fatal-shooting-266825381.html</v>
      </c>
      <c r="V2669" s="109"/>
      <c r="W2669" s="109">
        <v>3708.1</v>
      </c>
      <c r="X2669" s="109"/>
      <c r="Y2669" s="109"/>
      <c r="Z2669" s="109"/>
      <c r="AA2669" s="109"/>
      <c r="AB2669" s="109"/>
      <c r="AC2669" s="113"/>
      <c r="AD2669" s="29"/>
      <c r="AE2669" s="29"/>
      <c r="AF2669" s="29"/>
      <c r="AG2669" s="65"/>
    </row>
    <row r="2670" spans="1:33" ht="12">
      <c r="A2670" s="30">
        <v>41998</v>
      </c>
      <c r="B2670" s="109" t="s">
        <v>17069</v>
      </c>
      <c r="C2670" s="121">
        <v>67</v>
      </c>
      <c r="D2670" s="109" t="s">
        <v>23</v>
      </c>
      <c r="E2670" s="109" t="s">
        <v>82</v>
      </c>
      <c r="F2670" s="109"/>
      <c r="G2670" s="42">
        <v>41831</v>
      </c>
      <c r="H2670" s="109" t="s">
        <v>17070</v>
      </c>
      <c r="I2670" s="109" t="s">
        <v>6657</v>
      </c>
      <c r="J2670" s="109" t="s">
        <v>1757</v>
      </c>
      <c r="K2670" s="98" t="s">
        <v>17071</v>
      </c>
      <c r="L2670" s="109" t="s">
        <v>17072</v>
      </c>
      <c r="M2670" s="109" t="s">
        <v>17073</v>
      </c>
      <c r="N2670" s="109" t="s">
        <v>32</v>
      </c>
      <c r="O2670" s="109" t="s">
        <v>17074</v>
      </c>
      <c r="P2670" s="109" t="s">
        <v>58</v>
      </c>
      <c r="Q2670" s="109" t="s">
        <v>17075</v>
      </c>
      <c r="R2670" s="109" t="s">
        <v>80</v>
      </c>
      <c r="S2670" s="122" t="s">
        <v>5358</v>
      </c>
      <c r="T2670" s="31"/>
      <c r="U2670" s="109" t="str">
        <f t="shared" si="42"/>
        <v>41831: Police Chief Don Weedman was in a bank when Hamm reportedly entered with a mask, bag and gun. Weedman says he told Hamm to drop the gun, and Hamm fired at him. Weedman shot him multiple times. http://www.dailyindependent.com/news/local_news/article_aa462702-3075-11e4-b196-0019bb2963f4.html?mode=jqm</v>
      </c>
      <c r="V2670" s="109"/>
      <c r="W2670" s="109">
        <v>3709.1</v>
      </c>
      <c r="X2670" s="109"/>
      <c r="Y2670" s="109"/>
      <c r="Z2670" s="109"/>
      <c r="AA2670" s="109"/>
      <c r="AB2670" s="109"/>
      <c r="AC2670" s="113"/>
      <c r="AD2670" s="29"/>
      <c r="AE2670" s="29"/>
      <c r="AF2670" s="29"/>
      <c r="AG2670" s="65"/>
    </row>
    <row r="2671" spans="1:33" ht="12">
      <c r="A2671" s="30">
        <v>42000</v>
      </c>
      <c r="B2671" s="109" t="s">
        <v>17076</v>
      </c>
      <c r="C2671" s="121">
        <v>48</v>
      </c>
      <c r="D2671" s="109" t="s">
        <v>23</v>
      </c>
      <c r="E2671" s="109" t="s">
        <v>82</v>
      </c>
      <c r="F2671" s="109"/>
      <c r="G2671" s="42">
        <v>36703</v>
      </c>
      <c r="H2671" s="109" t="s">
        <v>17077</v>
      </c>
      <c r="I2671" s="109" t="s">
        <v>538</v>
      </c>
      <c r="J2671" s="109" t="s">
        <v>28</v>
      </c>
      <c r="K2671" s="98" t="s">
        <v>14872</v>
      </c>
      <c r="L2671" s="109" t="s">
        <v>4778</v>
      </c>
      <c r="M2671" s="109" t="s">
        <v>17078</v>
      </c>
      <c r="N2671" s="109" t="s">
        <v>1818</v>
      </c>
      <c r="O2671" s="109" t="s">
        <v>17079</v>
      </c>
      <c r="P2671" s="109" t="s">
        <v>58</v>
      </c>
      <c r="Q2671" s="109" t="s">
        <v>17080</v>
      </c>
      <c r="R2671" s="109" t="s">
        <v>100</v>
      </c>
      <c r="S2671" s="122" t="s">
        <v>5119</v>
      </c>
      <c r="T2671" s="31"/>
      <c r="U2671" s="109" t="str">
        <f t="shared" si="42"/>
        <v>36703: A reported schizophrenic, Fernandez confronted three local officers, flicked a cigarette at them, and began physically engaging with two. He was pepper-sprayed and wrestled to the ground. At some point "they noticed he was turning blue." Fernandez died shortly thereafter from unknown causes. http://articles.sun-sentinel.com/2001-06-29/news/0106290170_1_police-officers-mentally-ill-man-spray</v>
      </c>
      <c r="V2671" s="109"/>
      <c r="W2671" s="109">
        <v>3710.1</v>
      </c>
      <c r="X2671" s="109"/>
      <c r="Y2671" s="109"/>
      <c r="Z2671" s="109"/>
      <c r="AA2671" s="109"/>
      <c r="AB2671" s="109"/>
      <c r="AC2671" s="113"/>
      <c r="AD2671" s="29"/>
      <c r="AE2671" s="29"/>
      <c r="AF2671" s="29"/>
      <c r="AG2671" s="65"/>
    </row>
    <row r="2672" spans="1:33" ht="12">
      <c r="A2672" s="30">
        <v>42000</v>
      </c>
      <c r="B2672" s="109" t="s">
        <v>17081</v>
      </c>
      <c r="C2672" s="121">
        <v>19</v>
      </c>
      <c r="D2672" s="109" t="s">
        <v>23</v>
      </c>
      <c r="E2672" s="109" t="s">
        <v>82</v>
      </c>
      <c r="F2672" s="109"/>
      <c r="G2672" s="42">
        <v>39111</v>
      </c>
      <c r="H2672" s="109" t="s">
        <v>17082</v>
      </c>
      <c r="I2672" s="109" t="s">
        <v>17083</v>
      </c>
      <c r="J2672" s="109" t="s">
        <v>28</v>
      </c>
      <c r="K2672" s="98" t="s">
        <v>17084</v>
      </c>
      <c r="L2672" s="109" t="s">
        <v>14759</v>
      </c>
      <c r="M2672" s="109" t="s">
        <v>17085</v>
      </c>
      <c r="N2672" s="109" t="s">
        <v>32</v>
      </c>
      <c r="O2672" s="109" t="s">
        <v>17086</v>
      </c>
      <c r="P2672" s="109" t="s">
        <v>760</v>
      </c>
      <c r="Q2672" s="109" t="s">
        <v>17087</v>
      </c>
      <c r="R2672" s="109" t="s">
        <v>80</v>
      </c>
      <c r="S2672" s="122" t="s">
        <v>5119</v>
      </c>
      <c r="T2672" s="31"/>
      <c r="U2672" s="109" t="str">
        <f t="shared" si="42"/>
        <v>39111: Lauda had threatened to shoot his father, and his father called police from his job as a schoolbus driver, on an extended conversation. When Lauda arrived at home police were already there, prepared for him. After a brief auto chase, carjacking, and crash, Lauda was fatally shot by the police. http://articles.orlandosentinel.com/2007-02-11/news/OLAUDA11_1_lauda-kissimmee-police-police-department</v>
      </c>
      <c r="V2672" s="109"/>
      <c r="W2672" s="109">
        <v>3711.1</v>
      </c>
      <c r="X2672" s="109"/>
      <c r="Y2672" s="109"/>
      <c r="Z2672" s="109"/>
      <c r="AA2672" s="109"/>
      <c r="AB2672" s="109"/>
      <c r="AC2672" s="113"/>
      <c r="AD2672" s="29"/>
      <c r="AE2672" s="29"/>
      <c r="AF2672" s="29"/>
      <c r="AG2672" s="65"/>
    </row>
    <row r="2673" spans="1:33" ht="12">
      <c r="A2673" s="30">
        <v>42000</v>
      </c>
      <c r="B2673" s="109" t="s">
        <v>17088</v>
      </c>
      <c r="C2673" s="121">
        <v>23</v>
      </c>
      <c r="D2673" s="109" t="s">
        <v>23</v>
      </c>
      <c r="E2673" s="109" t="s">
        <v>82</v>
      </c>
      <c r="F2673" s="109"/>
      <c r="G2673" s="42">
        <v>39256</v>
      </c>
      <c r="H2673" s="109" t="s">
        <v>17089</v>
      </c>
      <c r="I2673" s="109" t="s">
        <v>7625</v>
      </c>
      <c r="J2673" s="109" t="s">
        <v>28</v>
      </c>
      <c r="K2673" s="98" t="s">
        <v>7626</v>
      </c>
      <c r="L2673" s="109" t="s">
        <v>4778</v>
      </c>
      <c r="M2673" s="109" t="s">
        <v>7627</v>
      </c>
      <c r="N2673" s="109" t="s">
        <v>32</v>
      </c>
      <c r="O2673" s="109" t="s">
        <v>17090</v>
      </c>
      <c r="P2673" s="109" t="s">
        <v>760</v>
      </c>
      <c r="Q2673" s="109" t="s">
        <v>17091</v>
      </c>
      <c r="R2673" s="109" t="s">
        <v>80</v>
      </c>
      <c r="S2673" s="122" t="s">
        <v>5119</v>
      </c>
      <c r="T2673" s="31"/>
      <c r="U2673" s="109" t="str">
        <f t="shared" si="42"/>
        <v>39256: Three county officers in a "known drug dealing area" approached Lawson on the street in a old grey Crown Victoria. Lawson put up armed resistance, shooting one of the officers in the shoulder, before he was fatally shot. http://articles.sun-sentinel.com/2007-06-24/news/0706230199_1_deputy-involved-deputies-sheriff-s-office</v>
      </c>
      <c r="V2673" s="109"/>
      <c r="W2673" s="109">
        <v>3712.1</v>
      </c>
      <c r="X2673" s="109"/>
      <c r="Y2673" s="109"/>
      <c r="Z2673" s="109"/>
      <c r="AA2673" s="109"/>
      <c r="AB2673" s="109"/>
      <c r="AC2673" s="113"/>
      <c r="AD2673" s="29"/>
      <c r="AE2673" s="29"/>
      <c r="AF2673" s="29"/>
      <c r="AG2673" s="65"/>
    </row>
    <row r="2674" spans="1:33" ht="12">
      <c r="A2674" s="30">
        <v>42000</v>
      </c>
      <c r="B2674" s="109" t="s">
        <v>17092</v>
      </c>
      <c r="C2674" s="121">
        <v>35</v>
      </c>
      <c r="D2674" s="109" t="s">
        <v>23</v>
      </c>
      <c r="E2674" s="109" t="s">
        <v>82</v>
      </c>
      <c r="F2674" s="109"/>
      <c r="G2674" s="42">
        <v>39395</v>
      </c>
      <c r="H2674" s="109" t="s">
        <v>17093</v>
      </c>
      <c r="I2674" s="109" t="s">
        <v>17094</v>
      </c>
      <c r="J2674" s="109" t="s">
        <v>28</v>
      </c>
      <c r="K2674" s="98" t="s">
        <v>16276</v>
      </c>
      <c r="L2674" s="109" t="s">
        <v>4778</v>
      </c>
      <c r="M2674" s="109" t="s">
        <v>17095</v>
      </c>
      <c r="N2674" s="109" t="s">
        <v>32</v>
      </c>
      <c r="O2674" s="109" t="s">
        <v>17096</v>
      </c>
      <c r="P2674" s="109" t="s">
        <v>760</v>
      </c>
      <c r="Q2674" s="109" t="s">
        <v>17097</v>
      </c>
      <c r="R2674" s="109" t="s">
        <v>80</v>
      </c>
      <c r="S2674" s="122" t="s">
        <v>5119</v>
      </c>
      <c r="T2674" s="31"/>
      <c r="U2674" s="109" t="str">
        <f t="shared" si="42"/>
        <v>39395: A weeks-long narcotics investigation involving the DEA and local police culminated in a sting in the parking lot of a Home Depot. Pereira, described by police as a cocaine trafficker, was fatally shot by two undercover officers from Davie. http://articles.sun-sentinel.com/2007-11-13/news/0711120379_1_drug-sting-drug-trafficking-cocaine-trafficking</v>
      </c>
      <c r="V2674" s="109"/>
      <c r="W2674" s="109">
        <v>3713.1</v>
      </c>
      <c r="X2674" s="109"/>
      <c r="Y2674" s="109"/>
      <c r="Z2674" s="109"/>
      <c r="AA2674" s="109"/>
      <c r="AB2674" s="109"/>
      <c r="AC2674" s="113"/>
      <c r="AD2674" s="29"/>
      <c r="AE2674" s="29"/>
      <c r="AF2674" s="29"/>
      <c r="AG2674" s="65"/>
    </row>
    <row r="2675" spans="1:33" ht="12">
      <c r="A2675" s="30">
        <v>42000</v>
      </c>
      <c r="B2675" s="109" t="s">
        <v>17098</v>
      </c>
      <c r="C2675" s="121">
        <v>19</v>
      </c>
      <c r="D2675" s="109" t="s">
        <v>23</v>
      </c>
      <c r="E2675" s="109" t="s">
        <v>82</v>
      </c>
      <c r="F2675" s="109"/>
      <c r="G2675" s="42">
        <v>39881</v>
      </c>
      <c r="H2675" s="109" t="s">
        <v>17099</v>
      </c>
      <c r="I2675" s="109" t="s">
        <v>9567</v>
      </c>
      <c r="J2675" s="109" t="s">
        <v>28</v>
      </c>
      <c r="K2675" s="98" t="s">
        <v>17100</v>
      </c>
      <c r="L2675" s="109" t="s">
        <v>338</v>
      </c>
      <c r="M2675" s="109" t="s">
        <v>6322</v>
      </c>
      <c r="N2675" s="109" t="s">
        <v>32</v>
      </c>
      <c r="O2675" s="109" t="s">
        <v>17101</v>
      </c>
      <c r="P2675" s="109" t="s">
        <v>760</v>
      </c>
      <c r="Q2675" s="109" t="s">
        <v>17102</v>
      </c>
      <c r="R2675" s="109" t="s">
        <v>80</v>
      </c>
      <c r="S2675" s="122" t="s">
        <v>5119</v>
      </c>
      <c r="T2675" s="31"/>
      <c r="U2675" s="109" t="str">
        <f t="shared" si="42"/>
        <v>39881: Holliday had just robbed a Circle K of $110 at 2:30 a.m. when two county officers arrived in the parking lot. Holliday turned his painted-black BB gun towards them, and he was fatally shot. http://articles.sun-sentinel.com/2009-03-11/news/0903100325_1_deputies-bb-gun-sheriff-s-office</v>
      </c>
      <c r="V2675" s="109"/>
      <c r="W2675" s="109">
        <v>3714.1</v>
      </c>
      <c r="X2675" s="109"/>
      <c r="Y2675" s="109"/>
      <c r="Z2675" s="109"/>
      <c r="AA2675" s="109"/>
      <c r="AB2675" s="109"/>
      <c r="AC2675" s="113"/>
      <c r="AD2675" s="29"/>
      <c r="AE2675" s="29"/>
      <c r="AF2675" s="29"/>
      <c r="AG2675" s="65"/>
    </row>
    <row r="2676" spans="1:33" ht="12">
      <c r="A2676" s="30">
        <v>42000</v>
      </c>
      <c r="B2676" s="109" t="s">
        <v>17103</v>
      </c>
      <c r="C2676" s="121">
        <v>44</v>
      </c>
      <c r="D2676" s="109" t="s">
        <v>23</v>
      </c>
      <c r="E2676" s="109" t="s">
        <v>82</v>
      </c>
      <c r="F2676" s="109"/>
      <c r="G2676" s="42">
        <v>40277</v>
      </c>
      <c r="H2676" s="109" t="s">
        <v>17104</v>
      </c>
      <c r="I2676" s="109" t="s">
        <v>9567</v>
      </c>
      <c r="J2676" s="109" t="s">
        <v>28</v>
      </c>
      <c r="K2676" s="98" t="s">
        <v>9568</v>
      </c>
      <c r="L2676" s="109" t="s">
        <v>338</v>
      </c>
      <c r="M2676" s="109" t="s">
        <v>6322</v>
      </c>
      <c r="N2676" s="109" t="s">
        <v>32</v>
      </c>
      <c r="O2676" s="109" t="s">
        <v>17105</v>
      </c>
      <c r="P2676" s="109" t="s">
        <v>760</v>
      </c>
      <c r="Q2676" s="109" t="s">
        <v>17106</v>
      </c>
      <c r="R2676" s="109" t="s">
        <v>80</v>
      </c>
      <c r="S2676" s="122" t="s">
        <v>5119</v>
      </c>
      <c r="T2676" s="31"/>
      <c r="U2676" s="109" t="str">
        <f t="shared" si="42"/>
        <v>40277: At 6:30 on a Friday morning two sheriff's deputies pounded on the side of a Ford Explorer, trying to wake the passed-out occupant, Montero. Once awake they decided to release him to his girlfriend rather than take him in. But when Montero realized his vehicle was to be towed, he became enraged, and violently struggled with the two. Tasers reportedly had no effect on him. The deputies, physically bested, fired five quick shots that killed the unarmed construction worker. http://articles.sun-sentinel.com/2010-04-09/news/fl-west-palm-beach-shooting-20100409_1_stun-guns-deputies-law-enforcement-officer</v>
      </c>
      <c r="V2676" s="109"/>
      <c r="W2676" s="109">
        <v>3715.1</v>
      </c>
      <c r="X2676" s="109"/>
      <c r="Y2676" s="109"/>
      <c r="Z2676" s="109"/>
      <c r="AA2676" s="109"/>
      <c r="AB2676" s="109"/>
      <c r="AC2676" s="113"/>
      <c r="AD2676" s="29"/>
      <c r="AE2676" s="29"/>
      <c r="AF2676" s="29"/>
      <c r="AG2676" s="65"/>
    </row>
    <row r="2677" spans="1:33" ht="12">
      <c r="A2677" s="30">
        <v>42000</v>
      </c>
      <c r="B2677" s="109" t="s">
        <v>17107</v>
      </c>
      <c r="C2677" s="121">
        <v>39</v>
      </c>
      <c r="D2677" s="109" t="s">
        <v>23</v>
      </c>
      <c r="E2677" s="109" t="s">
        <v>82</v>
      </c>
      <c r="F2677" s="109"/>
      <c r="G2677" s="42">
        <v>40964</v>
      </c>
      <c r="H2677" s="109" t="s">
        <v>17108</v>
      </c>
      <c r="I2677" s="109" t="s">
        <v>336</v>
      </c>
      <c r="J2677" s="109" t="s">
        <v>28</v>
      </c>
      <c r="K2677" s="98" t="s">
        <v>337</v>
      </c>
      <c r="L2677" s="109" t="s">
        <v>338</v>
      </c>
      <c r="M2677" s="109" t="s">
        <v>6322</v>
      </c>
      <c r="N2677" s="109" t="s">
        <v>314</v>
      </c>
      <c r="O2677" s="109" t="s">
        <v>17109</v>
      </c>
      <c r="P2677" s="109" t="s">
        <v>3069</v>
      </c>
      <c r="Q2677" s="109" t="s">
        <v>17110</v>
      </c>
      <c r="R2677" s="109" t="s">
        <v>80</v>
      </c>
      <c r="S2677" s="122" t="s">
        <v>5119</v>
      </c>
      <c r="T2677" s="31"/>
      <c r="U2677" s="109" t="str">
        <f t="shared" si="42"/>
        <v>40964: According to police, Andres was likely under the influence of alcohol when he unexpectedly stepped out in front of a moving police car on Dixie Highway. The impact was fatal. The officer was said not to have been speeding and no charges were brought. http://articles.sun-sentinel.com/2012-02-25/news/fl-pbso-hits-pedestrian-brf-20120225_1_pedestrian-sheriff-s-office-low-speed</v>
      </c>
      <c r="V2677" s="109"/>
      <c r="W2677" s="109">
        <v>3716.1</v>
      </c>
      <c r="X2677" s="109"/>
      <c r="Y2677" s="109"/>
      <c r="Z2677" s="109"/>
      <c r="AA2677" s="109"/>
      <c r="AB2677" s="109"/>
      <c r="AC2677" s="113"/>
      <c r="AD2677" s="29"/>
      <c r="AE2677" s="29"/>
      <c r="AF2677" s="29"/>
      <c r="AG2677" s="65"/>
    </row>
    <row r="2678" spans="1:33" ht="12">
      <c r="A2678" s="30">
        <v>42000</v>
      </c>
      <c r="B2678" s="109" t="s">
        <v>17111</v>
      </c>
      <c r="C2678" s="121">
        <v>27</v>
      </c>
      <c r="D2678" s="109" t="s">
        <v>23</v>
      </c>
      <c r="E2678" s="109" t="s">
        <v>1311</v>
      </c>
      <c r="F2678" s="109" t="s">
        <v>17112</v>
      </c>
      <c r="G2678" s="42">
        <v>41463</v>
      </c>
      <c r="H2678" s="109" t="s">
        <v>17113</v>
      </c>
      <c r="I2678" s="109" t="s">
        <v>17114</v>
      </c>
      <c r="J2678" s="109" t="s">
        <v>143</v>
      </c>
      <c r="K2678" s="98" t="s">
        <v>17115</v>
      </c>
      <c r="L2678" s="109" t="s">
        <v>5162</v>
      </c>
      <c r="M2678" s="109" t="s">
        <v>17116</v>
      </c>
      <c r="N2678" s="109" t="s">
        <v>32</v>
      </c>
      <c r="O2678" s="109" t="s">
        <v>17117</v>
      </c>
      <c r="P2678" s="109" t="s">
        <v>58</v>
      </c>
      <c r="Q2678" s="109" t="s">
        <v>17118</v>
      </c>
      <c r="R2678" s="109" t="s">
        <v>80</v>
      </c>
      <c r="S2678" s="122" t="s">
        <v>16791</v>
      </c>
      <c r="T2678" s="31"/>
      <c r="U2678" s="109" t="str">
        <f t="shared" si="42"/>
        <v>41463: A suicidal Army Ranger grew increasingly violent in the months before he broke into the home of a former lover -- his cousin's wife -- and tussled with police officers who fatally shot him. http://www.post-gazette.com/stories/local/neighborhoods-north/man-shot-to-death-in-sewickley-694786/</v>
      </c>
      <c r="V2678" s="109"/>
      <c r="W2678" s="109">
        <v>3717.1</v>
      </c>
      <c r="X2678" s="109"/>
      <c r="Y2678" s="109"/>
      <c r="Z2678" s="109"/>
      <c r="AA2678" s="109"/>
      <c r="AB2678" s="109"/>
      <c r="AC2678" s="113"/>
      <c r="AD2678" s="29"/>
      <c r="AE2678" s="29"/>
      <c r="AF2678" s="29"/>
      <c r="AG2678" s="65"/>
    </row>
    <row r="2679" spans="1:33" ht="12">
      <c r="A2679" s="30">
        <v>42000</v>
      </c>
      <c r="B2679" s="109" t="s">
        <v>17119</v>
      </c>
      <c r="C2679" s="121">
        <v>57</v>
      </c>
      <c r="D2679" s="109" t="s">
        <v>23</v>
      </c>
      <c r="E2679" s="109" t="s">
        <v>24</v>
      </c>
      <c r="F2679" s="109" t="s">
        <v>17120</v>
      </c>
      <c r="G2679" s="42">
        <v>41463</v>
      </c>
      <c r="H2679" s="109" t="s">
        <v>17121</v>
      </c>
      <c r="I2679" s="109" t="s">
        <v>17122</v>
      </c>
      <c r="J2679" s="109" t="s">
        <v>28</v>
      </c>
      <c r="K2679" s="98" t="s">
        <v>17123</v>
      </c>
      <c r="L2679" s="109" t="s">
        <v>11067</v>
      </c>
      <c r="M2679" s="109" t="s">
        <v>17124</v>
      </c>
      <c r="N2679" s="109" t="s">
        <v>32</v>
      </c>
      <c r="O2679" s="109" t="s">
        <v>17125</v>
      </c>
      <c r="P2679" s="109" t="s">
        <v>58</v>
      </c>
      <c r="Q2679" s="109" t="s">
        <v>17126</v>
      </c>
      <c r="R2679" s="109" t="s">
        <v>80</v>
      </c>
      <c r="S2679" s="122" t="s">
        <v>16791</v>
      </c>
      <c r="T2679" s="31"/>
      <c r="U2679" s="109" t="str">
        <f t="shared" si="42"/>
        <v>41463: A man suspected of killing his wife and another man at the Courtyard Marriott in Panama City was killed during a shootout with law enforcement several hours later. http://www.newsherald.com/news/crime-public-safety/update-slaying-suspect-killed-in-shootout-1.169050</v>
      </c>
      <c r="V2679" s="109"/>
      <c r="W2679" s="109">
        <v>3718.1</v>
      </c>
      <c r="X2679" s="109"/>
      <c r="Y2679" s="109"/>
      <c r="Z2679" s="109"/>
      <c r="AA2679" s="109"/>
      <c r="AB2679" s="109"/>
      <c r="AC2679" s="113"/>
      <c r="AD2679" s="29"/>
      <c r="AE2679" s="29"/>
      <c r="AF2679" s="29"/>
      <c r="AG2679" s="65"/>
    </row>
    <row r="2680" spans="1:33" ht="12">
      <c r="A2680" s="30">
        <v>42000</v>
      </c>
      <c r="B2680" s="109" t="s">
        <v>17127</v>
      </c>
      <c r="C2680" s="121">
        <v>51</v>
      </c>
      <c r="D2680" s="109" t="s">
        <v>23</v>
      </c>
      <c r="E2680" s="109" t="s">
        <v>173</v>
      </c>
      <c r="F2680" s="109"/>
      <c r="G2680" s="42">
        <v>41463</v>
      </c>
      <c r="H2680" s="109" t="s">
        <v>17128</v>
      </c>
      <c r="I2680" s="109" t="s">
        <v>2598</v>
      </c>
      <c r="J2680" s="109" t="s">
        <v>85</v>
      </c>
      <c r="K2680" s="98" t="s">
        <v>2641</v>
      </c>
      <c r="L2680" s="109" t="s">
        <v>270</v>
      </c>
      <c r="M2680" s="109" t="s">
        <v>2600</v>
      </c>
      <c r="N2680" s="109" t="s">
        <v>1818</v>
      </c>
      <c r="O2680" s="109" t="s">
        <v>17129</v>
      </c>
      <c r="P2680" s="109" t="s">
        <v>17130</v>
      </c>
      <c r="Q2680" s="109" t="s">
        <v>17131</v>
      </c>
      <c r="R2680" s="109" t="s">
        <v>100</v>
      </c>
      <c r="S2680" s="122" t="s">
        <v>16791</v>
      </c>
      <c r="T2680" s="31"/>
      <c r="U2680" s="109" t="str">
        <f t="shared" si="42"/>
        <v>41463: Died after a struggle with Oakland police officers who were attempting to force him into a police vehicle. http://www.sfgate.com/bayarea/article/Oakland-man-dies-in-police-custody-4653384.php</v>
      </c>
      <c r="V2680" s="109"/>
      <c r="W2680" s="109">
        <v>3719.1</v>
      </c>
      <c r="X2680" s="109"/>
      <c r="Y2680" s="109"/>
      <c r="Z2680" s="109"/>
      <c r="AA2680" s="109"/>
      <c r="AB2680" s="109"/>
      <c r="AC2680" s="113"/>
      <c r="AD2680" s="29"/>
      <c r="AE2680" s="29"/>
      <c r="AF2680" s="29"/>
      <c r="AG2680" s="65"/>
    </row>
    <row r="2681" spans="1:33" ht="12">
      <c r="A2681" s="30">
        <v>42000</v>
      </c>
      <c r="B2681" s="109" t="s">
        <v>17132</v>
      </c>
      <c r="C2681" s="121">
        <v>52</v>
      </c>
      <c r="D2681" s="109" t="s">
        <v>23</v>
      </c>
      <c r="E2681" s="109" t="s">
        <v>40</v>
      </c>
      <c r="F2681" s="109"/>
      <c r="G2681" s="42">
        <v>41463</v>
      </c>
      <c r="H2681" s="109" t="s">
        <v>17133</v>
      </c>
      <c r="I2681" s="109" t="s">
        <v>17134</v>
      </c>
      <c r="J2681" s="109" t="s">
        <v>328</v>
      </c>
      <c r="K2681" s="98" t="s">
        <v>17135</v>
      </c>
      <c r="L2681" s="109" t="s">
        <v>10616</v>
      </c>
      <c r="M2681" s="109" t="s">
        <v>17136</v>
      </c>
      <c r="N2681" s="109" t="s">
        <v>32</v>
      </c>
      <c r="O2681" s="109" t="s">
        <v>17137</v>
      </c>
      <c r="P2681" s="109" t="s">
        <v>58</v>
      </c>
      <c r="Q2681" s="109" t="s">
        <v>17138</v>
      </c>
      <c r="R2681" s="109" t="s">
        <v>100</v>
      </c>
      <c r="S2681" s="122" t="s">
        <v>16791</v>
      </c>
      <c r="T2681" s="31"/>
      <c r="U2681" s="109" t="str">
        <f t="shared" si="42"/>
        <v>41463: Fatally shot by Kane County Sheriff's Deputies after the man pointed a rifle at officers. http://www.dailyherald.com/article/20130708/news/707089665/</v>
      </c>
      <c r="V2681" s="109"/>
      <c r="W2681" s="109">
        <v>3720.1</v>
      </c>
      <c r="X2681" s="109"/>
      <c r="Y2681" s="109"/>
      <c r="Z2681" s="109"/>
      <c r="AA2681" s="109"/>
      <c r="AB2681" s="109"/>
      <c r="AC2681" s="113"/>
      <c r="AD2681" s="29"/>
      <c r="AE2681" s="29"/>
      <c r="AF2681" s="29"/>
      <c r="AG2681" s="65"/>
    </row>
    <row r="2682" spans="1:33" ht="12">
      <c r="A2682" s="30">
        <v>42000</v>
      </c>
      <c r="B2682" s="109" t="s">
        <v>17139</v>
      </c>
      <c r="C2682" s="121">
        <v>36</v>
      </c>
      <c r="D2682" s="109" t="s">
        <v>23</v>
      </c>
      <c r="E2682" s="109" t="s">
        <v>24</v>
      </c>
      <c r="F2682" s="109" t="s">
        <v>17140</v>
      </c>
      <c r="G2682" s="42">
        <v>41465</v>
      </c>
      <c r="H2682" s="109" t="s">
        <v>17141</v>
      </c>
      <c r="I2682" s="109" t="s">
        <v>17142</v>
      </c>
      <c r="J2682" s="109" t="s">
        <v>1694</v>
      </c>
      <c r="K2682" s="98" t="s">
        <v>17143</v>
      </c>
      <c r="L2682" s="109" t="s">
        <v>1257</v>
      </c>
      <c r="M2682" s="109" t="s">
        <v>17144</v>
      </c>
      <c r="N2682" s="109" t="s">
        <v>32</v>
      </c>
      <c r="O2682" s="109" t="s">
        <v>17145</v>
      </c>
      <c r="P2682" s="109" t="s">
        <v>58</v>
      </c>
      <c r="Q2682" s="109" t="s">
        <v>17146</v>
      </c>
      <c r="R2682" s="109" t="s">
        <v>80</v>
      </c>
      <c r="S2682" s="122" t="s">
        <v>16791</v>
      </c>
      <c r="T2682" s="31"/>
      <c r="U2682" s="109" t="str">
        <f t="shared" si="42"/>
        <v>41465: A suspect in an attempted kidnapping and car theft in Lakewood on Tuesday night was fatally shot after he pointed a weapon at officers. http://www.denverpost.com/breakingnews/ci_23634479/police-suspect-violent-lakewood-crime-killed-i-70</v>
      </c>
      <c r="V2682" s="109"/>
      <c r="W2682" s="109">
        <v>3721.1</v>
      </c>
      <c r="X2682" s="109"/>
      <c r="Y2682" s="109"/>
      <c r="Z2682" s="109"/>
      <c r="AA2682" s="109"/>
      <c r="AB2682" s="109"/>
      <c r="AC2682" s="113"/>
      <c r="AD2682" s="29"/>
      <c r="AE2682" s="29"/>
      <c r="AF2682" s="29"/>
      <c r="AG2682" s="65"/>
    </row>
    <row r="2683" spans="1:33" ht="12">
      <c r="A2683" s="30">
        <v>42000</v>
      </c>
      <c r="B2683" s="109" t="s">
        <v>17147</v>
      </c>
      <c r="C2683" s="121">
        <v>38</v>
      </c>
      <c r="D2683" s="109" t="s">
        <v>23</v>
      </c>
      <c r="E2683" s="109" t="s">
        <v>40</v>
      </c>
      <c r="F2683" s="109" t="s">
        <v>17148</v>
      </c>
      <c r="G2683" s="42">
        <v>41472</v>
      </c>
      <c r="H2683" s="109" t="s">
        <v>17149</v>
      </c>
      <c r="I2683" s="109" t="s">
        <v>6379</v>
      </c>
      <c r="J2683" s="109" t="s">
        <v>85</v>
      </c>
      <c r="K2683" s="98" t="s">
        <v>15168</v>
      </c>
      <c r="L2683" s="109" t="s">
        <v>15169</v>
      </c>
      <c r="M2683" s="109" t="s">
        <v>17150</v>
      </c>
      <c r="N2683" s="109" t="s">
        <v>32</v>
      </c>
      <c r="O2683" s="109" t="s">
        <v>17151</v>
      </c>
      <c r="P2683" s="109" t="s">
        <v>299</v>
      </c>
      <c r="Q2683" s="109" t="s">
        <v>17152</v>
      </c>
      <c r="R2683" s="109" t="s">
        <v>80</v>
      </c>
      <c r="S2683" s="122" t="s">
        <v>16791</v>
      </c>
      <c r="T2683" s="31"/>
      <c r="U2683" s="109" t="str">
        <f t="shared" si="42"/>
        <v>41472: Snider opened fire with a shotgun at the seven SWAT team members as they approached the home. The seven team members returned fire, killing Snider. http://www.andersonvalleypost.com/news/2013/jul/17/suspect-dead-after-standoff-shoot-out-anderson/</v>
      </c>
      <c r="V2683" s="109"/>
      <c r="W2683" s="109">
        <v>3722.1</v>
      </c>
      <c r="X2683" s="109"/>
      <c r="Y2683" s="109"/>
      <c r="Z2683" s="109"/>
      <c r="AA2683" s="109"/>
      <c r="AB2683" s="109"/>
      <c r="AC2683" s="113"/>
      <c r="AD2683" s="29"/>
      <c r="AE2683" s="29"/>
      <c r="AF2683" s="29"/>
      <c r="AG2683" s="65"/>
    </row>
    <row r="2684" spans="1:33" ht="12">
      <c r="A2684" s="30">
        <v>42000</v>
      </c>
      <c r="B2684" s="109" t="s">
        <v>17153</v>
      </c>
      <c r="C2684" s="121">
        <v>25</v>
      </c>
      <c r="D2684" s="109" t="s">
        <v>23</v>
      </c>
      <c r="E2684" s="109" t="s">
        <v>40</v>
      </c>
      <c r="F2684" s="109" t="s">
        <v>17154</v>
      </c>
      <c r="G2684" s="42">
        <v>41468</v>
      </c>
      <c r="H2684" s="109" t="s">
        <v>17155</v>
      </c>
      <c r="I2684" s="109" t="s">
        <v>17156</v>
      </c>
      <c r="J2684" s="109" t="s">
        <v>233</v>
      </c>
      <c r="K2684" s="98" t="s">
        <v>17157</v>
      </c>
      <c r="L2684" s="109" t="s">
        <v>2313</v>
      </c>
      <c r="M2684" s="109" t="s">
        <v>17158</v>
      </c>
      <c r="N2684" s="109" t="s">
        <v>32</v>
      </c>
      <c r="O2684" s="109" t="s">
        <v>17159</v>
      </c>
      <c r="P2684" s="109" t="s">
        <v>58</v>
      </c>
      <c r="Q2684" s="109" t="s">
        <v>17160</v>
      </c>
      <c r="R2684" s="109" t="s">
        <v>80</v>
      </c>
      <c r="S2684" s="122" t="s">
        <v>7722</v>
      </c>
      <c r="T2684" s="31"/>
      <c r="U2684" s="109" t="str">
        <f t="shared" si="42"/>
        <v>41468: Hobson attempted to run from police after giving them a false name and then later running from deputies. The 25-year-old allegedly fired at deputies, who then returned fire and fatally struck Hobson. http://www.dailyjournal.net/view/local_story/Fatal-cemetery-shooting-called_1405732850/</v>
      </c>
      <c r="V2684" s="109"/>
      <c r="W2684" s="109">
        <v>3723.1</v>
      </c>
      <c r="X2684" s="109"/>
      <c r="Y2684" s="109"/>
      <c r="Z2684" s="109"/>
      <c r="AA2684" s="109"/>
      <c r="AB2684" s="109"/>
      <c r="AC2684" s="113"/>
      <c r="AD2684" s="29"/>
      <c r="AE2684" s="29"/>
      <c r="AF2684" s="29"/>
      <c r="AG2684" s="65"/>
    </row>
    <row r="2685" spans="1:33" ht="12">
      <c r="A2685" s="30">
        <v>42000</v>
      </c>
      <c r="B2685" s="109" t="s">
        <v>17161</v>
      </c>
      <c r="C2685" s="121">
        <v>35</v>
      </c>
      <c r="D2685" s="109" t="s">
        <v>23</v>
      </c>
      <c r="E2685" s="109" t="s">
        <v>40</v>
      </c>
      <c r="F2685" s="109" t="s">
        <v>17162</v>
      </c>
      <c r="G2685" s="42">
        <v>41563</v>
      </c>
      <c r="H2685" s="109" t="s">
        <v>17163</v>
      </c>
      <c r="I2685" s="109" t="s">
        <v>602</v>
      </c>
      <c r="J2685" s="109" t="s">
        <v>809</v>
      </c>
      <c r="K2685" s="98" t="s">
        <v>17164</v>
      </c>
      <c r="L2685" s="109" t="s">
        <v>10649</v>
      </c>
      <c r="M2685" s="109" t="s">
        <v>17165</v>
      </c>
      <c r="N2685" s="109" t="s">
        <v>32</v>
      </c>
      <c r="O2685" s="109" t="s">
        <v>17166</v>
      </c>
      <c r="P2685" s="109" t="s">
        <v>7428</v>
      </c>
      <c r="Q2685" s="109" t="s">
        <v>17167</v>
      </c>
      <c r="R2685" s="109" t="s">
        <v>100</v>
      </c>
      <c r="S2685" s="122" t="s">
        <v>5358</v>
      </c>
      <c r="T2685" s="31"/>
      <c r="U2685" s="109" t="str">
        <f t="shared" si="42"/>
        <v>41563: Welsch was the subject of a triple-shooting manhunt. Local police led Kansas Bureau of Investigation officers to an abandoned house, where they encountered him. He reportedly pointed a gun at them, and they shot at him multiple times, killing him. http://cjonline.com/news/state/2013-10-17/homicide-suspect-welsh-killed-after-police-spot-unlocked-door-his-hideout</v>
      </c>
      <c r="V2685" s="109"/>
      <c r="W2685" s="109">
        <v>3724.1</v>
      </c>
      <c r="X2685" s="109"/>
      <c r="Y2685" s="109"/>
      <c r="Z2685" s="109"/>
      <c r="AA2685" s="109"/>
      <c r="AB2685" s="109"/>
      <c r="AC2685" s="113"/>
      <c r="AD2685" s="29"/>
      <c r="AE2685" s="29"/>
      <c r="AF2685" s="29"/>
      <c r="AG2685" s="65"/>
    </row>
    <row r="2686" spans="1:33" ht="12">
      <c r="A2686" s="30">
        <v>42000</v>
      </c>
      <c r="B2686" s="109" t="s">
        <v>17168</v>
      </c>
      <c r="C2686" s="121">
        <v>37</v>
      </c>
      <c r="D2686" s="109" t="s">
        <v>23</v>
      </c>
      <c r="E2686" s="109" t="s">
        <v>82</v>
      </c>
      <c r="F2686" s="109"/>
      <c r="G2686" s="42">
        <v>41563</v>
      </c>
      <c r="H2686" s="109" t="s">
        <v>17169</v>
      </c>
      <c r="I2686" s="109" t="s">
        <v>176</v>
      </c>
      <c r="J2686" s="109" t="s">
        <v>85</v>
      </c>
      <c r="K2686" s="98" t="s">
        <v>17170</v>
      </c>
      <c r="L2686" s="109" t="s">
        <v>178</v>
      </c>
      <c r="M2686" s="109" t="s">
        <v>9749</v>
      </c>
      <c r="N2686" s="109" t="s">
        <v>1818</v>
      </c>
      <c r="O2686" s="109" t="s">
        <v>17171</v>
      </c>
      <c r="P2686" s="109" t="s">
        <v>7428</v>
      </c>
      <c r="Q2686" s="109" t="s">
        <v>17172</v>
      </c>
      <c r="R2686" s="109" t="s">
        <v>100</v>
      </c>
      <c r="S2686" s="122" t="s">
        <v>5358</v>
      </c>
      <c r="T2686" s="31"/>
      <c r="U2686" s="109" t="str">
        <f t="shared" si="42"/>
        <v>41563: Paul Walters, 46, called 911 to report that Augustin was delusional and holding people against their will in an apartment. Police arrived and found him naked. They report that when he failed to obey commands and became combative, they wrestled him onto a bed and handcuffed him. Because he continued to kick, they used a maximum restraint cord (waist and ankles). They report that he went unconscious moments later, and that he could not be revived. http://www.pressdemocrat.com/news/2221236-181/man-who-died-in-santa?page=1</v>
      </c>
      <c r="V2686" s="109"/>
      <c r="W2686" s="109">
        <v>3725.1</v>
      </c>
      <c r="X2686" s="109"/>
      <c r="Y2686" s="109"/>
      <c r="Z2686" s="109"/>
      <c r="AA2686" s="109"/>
      <c r="AB2686" s="109"/>
      <c r="AC2686" s="113"/>
      <c r="AD2686" s="29"/>
      <c r="AE2686" s="29"/>
      <c r="AF2686" s="29"/>
      <c r="AG2686" s="65"/>
    </row>
    <row r="2687" spans="1:33" ht="12">
      <c r="A2687" s="30">
        <v>42000</v>
      </c>
      <c r="B2687" s="109" t="s">
        <v>17173</v>
      </c>
      <c r="C2687" s="121">
        <v>31</v>
      </c>
      <c r="D2687" s="109" t="s">
        <v>23</v>
      </c>
      <c r="E2687" s="109" t="s">
        <v>40</v>
      </c>
      <c r="F2687" s="109" t="s">
        <v>17174</v>
      </c>
      <c r="G2687" s="42">
        <v>41564</v>
      </c>
      <c r="H2687" s="109" t="s">
        <v>17175</v>
      </c>
      <c r="I2687" s="109" t="s">
        <v>17176</v>
      </c>
      <c r="J2687" s="109" t="s">
        <v>28</v>
      </c>
      <c r="K2687" s="98" t="s">
        <v>17177</v>
      </c>
      <c r="L2687" s="109" t="s">
        <v>4687</v>
      </c>
      <c r="M2687" s="109" t="s">
        <v>17178</v>
      </c>
      <c r="N2687" s="109" t="s">
        <v>32</v>
      </c>
      <c r="O2687" s="109" t="s">
        <v>17179</v>
      </c>
      <c r="P2687" s="109" t="s">
        <v>58</v>
      </c>
      <c r="Q2687" s="109" t="s">
        <v>17180</v>
      </c>
      <c r="R2687" s="109" t="s">
        <v>80</v>
      </c>
      <c r="S2687" s="122" t="s">
        <v>5358</v>
      </c>
      <c r="T2687" s="31"/>
      <c r="U2687" s="109" t="str">
        <f t="shared" si="42"/>
        <v>41564: 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 http://www.baynews9.com/content/news/baynews9/news/article.html/content/news/articles/bn9/2013/11/8/st_petersburg_police.html</v>
      </c>
      <c r="V2687" s="109"/>
      <c r="W2687" s="109">
        <v>3726.1</v>
      </c>
      <c r="X2687" s="109"/>
      <c r="Y2687" s="109"/>
      <c r="Z2687" s="109"/>
      <c r="AA2687" s="109"/>
      <c r="AB2687" s="109"/>
      <c r="AC2687" s="113"/>
      <c r="AD2687" s="29"/>
      <c r="AE2687" s="29"/>
      <c r="AF2687" s="29"/>
      <c r="AG2687" s="65"/>
    </row>
    <row r="2688" spans="1:33" ht="12">
      <c r="A2688" s="30">
        <v>42000</v>
      </c>
      <c r="B2688" s="109" t="s">
        <v>17181</v>
      </c>
      <c r="C2688" s="121">
        <v>33</v>
      </c>
      <c r="D2688" s="109" t="s">
        <v>23</v>
      </c>
      <c r="E2688" s="109" t="s">
        <v>82</v>
      </c>
      <c r="F2688" s="109"/>
      <c r="G2688" s="42">
        <v>41565</v>
      </c>
      <c r="H2688" s="109" t="s">
        <v>17182</v>
      </c>
      <c r="I2688" s="109" t="s">
        <v>2952</v>
      </c>
      <c r="J2688" s="109" t="s">
        <v>2539</v>
      </c>
      <c r="K2688" s="98" t="s">
        <v>17183</v>
      </c>
      <c r="L2688" s="109" t="s">
        <v>8770</v>
      </c>
      <c r="M2688" s="109" t="s">
        <v>17184</v>
      </c>
      <c r="N2688" s="109" t="s">
        <v>32</v>
      </c>
      <c r="O2688" s="109" t="s">
        <v>17185</v>
      </c>
      <c r="P2688" s="109" t="s">
        <v>7428</v>
      </c>
      <c r="Q2688" s="109" t="s">
        <v>17186</v>
      </c>
      <c r="R2688" s="109" t="s">
        <v>80</v>
      </c>
      <c r="S2688" s="122" t="s">
        <v>5358</v>
      </c>
      <c r="T2688" s="31"/>
      <c r="U2688" s="109" t="str">
        <f t="shared" si="42"/>
        <v>41565: 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 http://www.wistv.com/story/23725933/one-suspect-dead-another-hospitalized-after-burglary-attempt</v>
      </c>
      <c r="V2688" s="109"/>
      <c r="W2688" s="109">
        <v>3727.1</v>
      </c>
      <c r="X2688" s="109"/>
      <c r="Y2688" s="109"/>
      <c r="Z2688" s="109"/>
      <c r="AA2688" s="109"/>
      <c r="AB2688" s="109"/>
      <c r="AC2688" s="113"/>
      <c r="AD2688" s="29"/>
      <c r="AE2688" s="29"/>
      <c r="AF2688" s="29"/>
      <c r="AG2688" s="65"/>
    </row>
    <row r="2689" spans="1:33" ht="12">
      <c r="A2689" s="30">
        <v>42000</v>
      </c>
      <c r="B2689" s="109" t="s">
        <v>17187</v>
      </c>
      <c r="C2689" s="121">
        <v>44</v>
      </c>
      <c r="D2689" s="109" t="s">
        <v>23</v>
      </c>
      <c r="E2689" s="109" t="s">
        <v>173</v>
      </c>
      <c r="F2689" s="109"/>
      <c r="G2689" s="42">
        <v>41565</v>
      </c>
      <c r="H2689" s="109" t="s">
        <v>17188</v>
      </c>
      <c r="I2689" s="109" t="s">
        <v>327</v>
      </c>
      <c r="J2689" s="109" t="s">
        <v>328</v>
      </c>
      <c r="K2689" s="98" t="s">
        <v>15789</v>
      </c>
      <c r="L2689" s="109" t="s">
        <v>329</v>
      </c>
      <c r="M2689" s="109" t="s">
        <v>330</v>
      </c>
      <c r="N2689" s="109" t="s">
        <v>32</v>
      </c>
      <c r="O2689" s="109" t="s">
        <v>17189</v>
      </c>
      <c r="P2689" s="109" t="s">
        <v>7428</v>
      </c>
      <c r="Q2689" s="109" t="s">
        <v>17190</v>
      </c>
      <c r="R2689" s="109" t="s">
        <v>80</v>
      </c>
      <c r="S2689" s="122" t="s">
        <v>5358</v>
      </c>
      <c r="T2689" s="31"/>
      <c r="U2689" s="109" t="str">
        <f t="shared" si="42"/>
        <v>41565: Police responded to a domestic disturbance call at which they report that Valdez had a knife. When officers reportedly told him to drop the knife he approached them or lunged with the knife. "An officer then fatally shot the man in self-defense." http://www.nbcchicago.com/news/local/3000-south-halsted-bridgeport-shooting-228309841.html</v>
      </c>
      <c r="V2689" s="109"/>
      <c r="W2689" s="109">
        <v>3728.1</v>
      </c>
      <c r="X2689" s="109"/>
      <c r="Y2689" s="109"/>
      <c r="Z2689" s="109"/>
      <c r="AA2689" s="109"/>
      <c r="AB2689" s="109"/>
      <c r="AC2689" s="113"/>
      <c r="AD2689" s="29"/>
      <c r="AE2689" s="29"/>
      <c r="AF2689" s="29"/>
      <c r="AG2689" s="65"/>
    </row>
    <row r="2690" spans="1:33" ht="12">
      <c r="A2690" s="30">
        <v>42000</v>
      </c>
      <c r="B2690" s="109" t="s">
        <v>4728</v>
      </c>
      <c r="C2690" s="121"/>
      <c r="D2690" s="109" t="s">
        <v>23</v>
      </c>
      <c r="E2690" s="109" t="s">
        <v>82</v>
      </c>
      <c r="F2690" s="109"/>
      <c r="G2690" s="42">
        <v>41566</v>
      </c>
      <c r="H2690" s="109" t="s">
        <v>17191</v>
      </c>
      <c r="I2690" s="109" t="s">
        <v>203</v>
      </c>
      <c r="J2690" s="109" t="s">
        <v>85</v>
      </c>
      <c r="K2690" s="98" t="s">
        <v>7870</v>
      </c>
      <c r="L2690" s="109" t="s">
        <v>203</v>
      </c>
      <c r="M2690" s="109" t="s">
        <v>588</v>
      </c>
      <c r="N2690" s="109" t="s">
        <v>32</v>
      </c>
      <c r="O2690" s="109" t="s">
        <v>17192</v>
      </c>
      <c r="P2690" s="109" t="s">
        <v>7428</v>
      </c>
      <c r="Q2690" s="109" t="s">
        <v>17193</v>
      </c>
      <c r="R2690" s="109" t="s">
        <v>80</v>
      </c>
      <c r="S2690" s="122" t="s">
        <v>5358</v>
      </c>
      <c r="T2690" s="31"/>
      <c r="U2690" s="109" t="str">
        <f t="shared" si="42"/>
        <v>41566: Police chased a suspected carjacker 100+ miles to the Otay Mesa Mexico-US border, where the Border Patrol had closed it in anticipation of his arrival. The man reportedly tried to veer past officers in an attempt to cross the border. Three officers fired into the vehicle, killing him. http://www.nbcsandiego.com/news/local/Suspect-CHP-High-Speed-Pursuit-North-County-to-Otay-Mesa-228469991.html</v>
      </c>
      <c r="V2690" s="109"/>
      <c r="W2690" s="109">
        <v>3729.1</v>
      </c>
      <c r="X2690" s="109"/>
      <c r="Y2690" s="109"/>
      <c r="Z2690" s="109"/>
      <c r="AA2690" s="109"/>
      <c r="AB2690" s="109"/>
      <c r="AC2690" s="113"/>
      <c r="AD2690" s="29"/>
      <c r="AE2690" s="29"/>
      <c r="AF2690" s="29"/>
      <c r="AG2690" s="65"/>
    </row>
    <row r="2691" spans="1:33" ht="12">
      <c r="A2691" s="30">
        <v>42000</v>
      </c>
      <c r="B2691" s="109" t="s">
        <v>17194</v>
      </c>
      <c r="C2691" s="121">
        <v>44</v>
      </c>
      <c r="D2691" s="109" t="s">
        <v>23</v>
      </c>
      <c r="E2691" s="109" t="s">
        <v>24</v>
      </c>
      <c r="F2691" s="109"/>
      <c r="G2691" s="42">
        <v>41567</v>
      </c>
      <c r="H2691" s="109" t="s">
        <v>17195</v>
      </c>
      <c r="I2691" s="109" t="s">
        <v>438</v>
      </c>
      <c r="J2691" s="109" t="s">
        <v>439</v>
      </c>
      <c r="K2691" s="98" t="s">
        <v>15735</v>
      </c>
      <c r="L2691" s="109" t="s">
        <v>2515</v>
      </c>
      <c r="M2691" s="109" t="s">
        <v>17196</v>
      </c>
      <c r="N2691" s="109" t="s">
        <v>32</v>
      </c>
      <c r="O2691" s="109" t="s">
        <v>17197</v>
      </c>
      <c r="P2691" s="109" t="s">
        <v>949</v>
      </c>
      <c r="Q2691" s="109" t="s">
        <v>17198</v>
      </c>
      <c r="R2691" s="109" t="s">
        <v>80</v>
      </c>
      <c r="S2691" s="122" t="s">
        <v>5358</v>
      </c>
      <c r="T2691" s="31"/>
      <c r="U2691" s="109" t="str">
        <f t="shared" si="42"/>
        <v>41567: Police report that they went to Afolabi's home after his ex-wife reported a domestic disturbance at her home, and saw him pulling his van into his driveway. They initially reported that he rammed their van, and that he "showed a handgun and they fired one shot striking the suspect in the head, killing him". They later reported that Afolabi shot himself in the head. A neighbor witness said "I observed the officer telling the guy to stop he was backing up real slow in his driveway and the one officer just opened fire on him." http://www.stltoday.com/news/local/crime-and-courts/man-shot-by-florissant-police-died-of-self-inflicted-wound/article_866722f4-ae2b-5463-910f-1b04f03ed289.html</v>
      </c>
      <c r="V2691" s="109"/>
      <c r="W2691" s="109">
        <v>3730.1</v>
      </c>
      <c r="X2691" s="109"/>
      <c r="Y2691" s="109"/>
      <c r="Z2691" s="109"/>
      <c r="AA2691" s="109"/>
      <c r="AB2691" s="109"/>
      <c r="AC2691" s="113"/>
      <c r="AD2691" s="29"/>
      <c r="AE2691" s="29"/>
      <c r="AF2691" s="29"/>
      <c r="AG2691" s="65"/>
    </row>
    <row r="2692" spans="1:33" ht="12">
      <c r="A2692" s="30">
        <v>42000</v>
      </c>
      <c r="B2692" s="109" t="s">
        <v>17199</v>
      </c>
      <c r="C2692" s="121">
        <v>47</v>
      </c>
      <c r="D2692" s="109" t="s">
        <v>23</v>
      </c>
      <c r="E2692" s="109" t="s">
        <v>40</v>
      </c>
      <c r="F2692" s="109" t="s">
        <v>17200</v>
      </c>
      <c r="G2692" s="42">
        <v>41571</v>
      </c>
      <c r="H2692" s="109" t="s">
        <v>17201</v>
      </c>
      <c r="I2692" s="109" t="s">
        <v>552</v>
      </c>
      <c r="J2692" s="109" t="s">
        <v>64</v>
      </c>
      <c r="K2692" s="98" t="s">
        <v>17202</v>
      </c>
      <c r="L2692" s="109" t="s">
        <v>1140</v>
      </c>
      <c r="M2692" s="109" t="s">
        <v>17203</v>
      </c>
      <c r="N2692" s="109" t="s">
        <v>32</v>
      </c>
      <c r="O2692" s="109" t="s">
        <v>17204</v>
      </c>
      <c r="P2692" s="109" t="s">
        <v>7428</v>
      </c>
      <c r="Q2692" s="109" t="s">
        <v>17205</v>
      </c>
      <c r="R2692" s="109" t="s">
        <v>80</v>
      </c>
      <c r="S2692" s="122" t="s">
        <v>5358</v>
      </c>
      <c r="T2692" s="31"/>
      <c r="U2692" s="109" t="str">
        <f t="shared" si="42"/>
        <v>41571: An officer reports that while on his way to work, he saw Garmon attempting to break into an abandoned car. Garmon fled on foot when he approached. When he caught up to him, Garmon tried to take his gun. During a struggle, "the gun discharged," killing Garmon. http://www.wsbtv.com/news/news/local/suspect-idd-officer-involved-shooting-along-i-75/nbYXC/</v>
      </c>
      <c r="V2692" s="109"/>
      <c r="W2692" s="109">
        <v>3731.1</v>
      </c>
      <c r="X2692" s="109"/>
      <c r="Y2692" s="109"/>
      <c r="Z2692" s="109"/>
      <c r="AA2692" s="109"/>
      <c r="AB2692" s="109"/>
      <c r="AC2692" s="113"/>
      <c r="AD2692" s="29"/>
      <c r="AE2692" s="29"/>
      <c r="AF2692" s="29"/>
      <c r="AG2692" s="65"/>
    </row>
    <row r="2693" spans="1:33" ht="12">
      <c r="A2693" s="30">
        <v>42000</v>
      </c>
      <c r="B2693" s="109" t="s">
        <v>17206</v>
      </c>
      <c r="C2693" s="121">
        <v>51</v>
      </c>
      <c r="D2693" s="109" t="s">
        <v>23</v>
      </c>
      <c r="E2693" s="109" t="s">
        <v>24</v>
      </c>
      <c r="F2693" s="109" t="s">
        <v>17207</v>
      </c>
      <c r="G2693" s="42">
        <v>41576</v>
      </c>
      <c r="H2693" s="109" t="s">
        <v>17208</v>
      </c>
      <c r="I2693" s="109" t="s">
        <v>5220</v>
      </c>
      <c r="J2693" s="109" t="s">
        <v>28</v>
      </c>
      <c r="K2693" s="98" t="s">
        <v>17209</v>
      </c>
      <c r="L2693" s="109" t="s">
        <v>30</v>
      </c>
      <c r="M2693" s="109" t="s">
        <v>5222</v>
      </c>
      <c r="N2693" s="109" t="s">
        <v>32</v>
      </c>
      <c r="O2693" s="109" t="s">
        <v>17210</v>
      </c>
      <c r="P2693" s="109" t="s">
        <v>58</v>
      </c>
      <c r="Q2693" s="109" t="s">
        <v>17211</v>
      </c>
      <c r="R2693" s="109" t="s">
        <v>80</v>
      </c>
      <c r="S2693" s="122" t="s">
        <v>5119</v>
      </c>
      <c r="T2693" s="31"/>
      <c r="U2693" s="109" t="str">
        <f t="shared" si="42"/>
        <v>41576: 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 http://www.wsvn.com/story/23830443/officer-stabbed-multiple-times-suspect-fatally-shot</v>
      </c>
      <c r="V2693" s="109"/>
      <c r="W2693" s="109">
        <v>3732.1</v>
      </c>
      <c r="X2693" s="109"/>
      <c r="Y2693" s="109"/>
      <c r="Z2693" s="109"/>
      <c r="AA2693" s="109"/>
      <c r="AB2693" s="109"/>
      <c r="AC2693" s="113"/>
      <c r="AD2693" s="29"/>
      <c r="AE2693" s="29"/>
      <c r="AF2693" s="29"/>
      <c r="AG2693" s="65"/>
    </row>
    <row r="2694" spans="1:33" ht="12">
      <c r="A2694" s="30">
        <v>42000</v>
      </c>
      <c r="B2694" s="109" t="s">
        <v>17212</v>
      </c>
      <c r="C2694" s="121">
        <v>20</v>
      </c>
      <c r="D2694" s="109" t="s">
        <v>23</v>
      </c>
      <c r="E2694" s="109" t="s">
        <v>82</v>
      </c>
      <c r="F2694" s="109" t="s">
        <v>17213</v>
      </c>
      <c r="G2694" s="42">
        <v>41598</v>
      </c>
      <c r="H2694" s="109" t="s">
        <v>17214</v>
      </c>
      <c r="I2694" s="109" t="s">
        <v>11433</v>
      </c>
      <c r="J2694" s="109" t="s">
        <v>195</v>
      </c>
      <c r="K2694" s="98" t="s">
        <v>1399</v>
      </c>
      <c r="L2694" s="109" t="s">
        <v>197</v>
      </c>
      <c r="M2694" s="109" t="s">
        <v>14795</v>
      </c>
      <c r="N2694" s="109" t="s">
        <v>32</v>
      </c>
      <c r="O2694" s="109" t="s">
        <v>17215</v>
      </c>
      <c r="P2694" s="109" t="s">
        <v>7428</v>
      </c>
      <c r="Q2694" s="109" t="s">
        <v>17216</v>
      </c>
      <c r="R2694" s="109" t="s">
        <v>100</v>
      </c>
      <c r="S2694" s="122" t="s">
        <v>5358</v>
      </c>
      <c r="T2694" s="31"/>
      <c r="U2694" s="109" t="str">
        <f t="shared" si="42"/>
        <v>41598: 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 http://tucson.com/news/blogs/police-beat/sheriff-suicidal-tucson-man-killed-when-he-presented-a-threat/article_d1b6b12b-5a4b-50ff-bd96-946624a1854c.html</v>
      </c>
      <c r="V2694" s="109"/>
      <c r="W2694" s="109">
        <v>3733.1</v>
      </c>
      <c r="X2694" s="109"/>
      <c r="Y2694" s="109"/>
      <c r="Z2694" s="109"/>
      <c r="AA2694" s="109"/>
      <c r="AB2694" s="109"/>
      <c r="AC2694" s="113"/>
      <c r="AD2694" s="29"/>
      <c r="AE2694" s="29"/>
      <c r="AF2694" s="29"/>
      <c r="AG2694" s="65"/>
    </row>
    <row r="2695" spans="1:33" ht="12">
      <c r="A2695" s="30">
        <v>42000</v>
      </c>
      <c r="B2695" s="109" t="s">
        <v>17217</v>
      </c>
      <c r="C2695" s="121">
        <v>31</v>
      </c>
      <c r="D2695" s="109" t="s">
        <v>23</v>
      </c>
      <c r="E2695" s="109" t="s">
        <v>82</v>
      </c>
      <c r="F2695" s="109"/>
      <c r="G2695" s="42">
        <v>41963</v>
      </c>
      <c r="H2695" s="109" t="s">
        <v>17218</v>
      </c>
      <c r="I2695" s="109" t="s">
        <v>11065</v>
      </c>
      <c r="J2695" s="109" t="s">
        <v>28</v>
      </c>
      <c r="K2695" s="98" t="s">
        <v>17219</v>
      </c>
      <c r="L2695" s="109" t="s">
        <v>11067</v>
      </c>
      <c r="M2695" s="109" t="s">
        <v>17220</v>
      </c>
      <c r="N2695" s="109" t="s">
        <v>32</v>
      </c>
      <c r="O2695" s="109" t="s">
        <v>17221</v>
      </c>
      <c r="P2695" s="109" t="s">
        <v>323</v>
      </c>
      <c r="Q2695" s="109" t="s">
        <v>17222</v>
      </c>
      <c r="R2695" s="109" t="s">
        <v>80</v>
      </c>
      <c r="S2695" s="122" t="s">
        <v>5119</v>
      </c>
      <c r="T2695" s="31"/>
      <c r="U2695" s="109" t="str">
        <f t="shared" si="42"/>
        <v>41963: Returning to Florida State University where he'd taken a degree in 2005, May went to the library in the middle of the campus and began firing at random. He ended up shooting three people, critically wounding one of them, but was the only fatality of the incident when police arrived. http://www.nytimes.com/2014/11/21/us/florida-state-university-shooting.html?_r=0</v>
      </c>
      <c r="V2695" s="109"/>
      <c r="W2695" s="109">
        <v>3734.1</v>
      </c>
      <c r="X2695" s="109"/>
      <c r="Y2695" s="109"/>
      <c r="Z2695" s="109"/>
      <c r="AA2695" s="109"/>
      <c r="AB2695" s="109"/>
      <c r="AC2695" s="113"/>
      <c r="AD2695" s="29"/>
      <c r="AE2695" s="29"/>
      <c r="AF2695" s="29"/>
      <c r="AG2695" s="65"/>
    </row>
    <row r="2696" spans="1:33" ht="12">
      <c r="A2696" s="30">
        <v>42000</v>
      </c>
      <c r="B2696" s="109" t="s">
        <v>17223</v>
      </c>
      <c r="C2696" s="121">
        <v>32</v>
      </c>
      <c r="D2696" s="109" t="s">
        <v>23</v>
      </c>
      <c r="E2696" s="109" t="s">
        <v>1728</v>
      </c>
      <c r="F2696" s="109"/>
      <c r="G2696" s="42">
        <v>41108</v>
      </c>
      <c r="H2696" s="109" t="s">
        <v>17224</v>
      </c>
      <c r="I2696" s="109" t="s">
        <v>84</v>
      </c>
      <c r="J2696" s="109" t="s">
        <v>85</v>
      </c>
      <c r="K2696" s="98" t="s">
        <v>15784</v>
      </c>
      <c r="L2696" s="109" t="s">
        <v>84</v>
      </c>
      <c r="M2696" s="109" t="s">
        <v>87</v>
      </c>
      <c r="N2696" s="109" t="s">
        <v>32</v>
      </c>
      <c r="O2696" s="109" t="s">
        <v>17225</v>
      </c>
      <c r="P2696" s="109" t="s">
        <v>323</v>
      </c>
      <c r="Q2696" s="109" t="s">
        <v>17226</v>
      </c>
      <c r="R2696" s="109" t="s">
        <v>100</v>
      </c>
      <c r="S2696" s="122" t="s">
        <v>17227</v>
      </c>
      <c r="T2696" s="31"/>
      <c r="U2696" s="109" t="str">
        <f t="shared" si="42"/>
        <v>41108: Police called after Pralith attacked a coworker with a box cutter. The police found him on the street, still holding the box cutter. Pralith lunged at an officer who shot him twice in the chest. http://www.sfexaminer.com/sanfrancisco/witnesses-corroborate-police-shooting-details/Content?oid=2201694</v>
      </c>
      <c r="V2696" s="109"/>
      <c r="W2696" s="109">
        <v>3735.1</v>
      </c>
      <c r="X2696" s="109"/>
      <c r="Y2696" s="109"/>
      <c r="Z2696" s="109"/>
      <c r="AA2696" s="109"/>
      <c r="AB2696" s="109"/>
      <c r="AC2696" s="113"/>
      <c r="AD2696" s="29"/>
      <c r="AE2696" s="29"/>
      <c r="AF2696" s="29"/>
      <c r="AG2696" s="65"/>
    </row>
    <row r="2697" spans="1:33" ht="12">
      <c r="A2697" s="30">
        <v>42001</v>
      </c>
      <c r="B2697" s="109" t="s">
        <v>17228</v>
      </c>
      <c r="C2697" s="121">
        <v>45</v>
      </c>
      <c r="D2697" s="109" t="s">
        <v>91</v>
      </c>
      <c r="E2697" s="109" t="s">
        <v>40</v>
      </c>
      <c r="F2697" s="109" t="s">
        <v>17229</v>
      </c>
      <c r="G2697" s="42">
        <v>37172</v>
      </c>
      <c r="H2697" s="109" t="s">
        <v>17230</v>
      </c>
      <c r="I2697" s="109" t="s">
        <v>1481</v>
      </c>
      <c r="J2697" s="109" t="s">
        <v>152</v>
      </c>
      <c r="K2697" s="98" t="s">
        <v>10814</v>
      </c>
      <c r="L2697" s="109" t="s">
        <v>1474</v>
      </c>
      <c r="M2697" s="109" t="s">
        <v>5201</v>
      </c>
      <c r="N2697" s="109" t="s">
        <v>474</v>
      </c>
      <c r="O2697" s="109" t="s">
        <v>17231</v>
      </c>
      <c r="P2697" s="109" t="s">
        <v>17232</v>
      </c>
      <c r="Q2697" s="109" t="s">
        <v>17233</v>
      </c>
      <c r="R2697" s="109" t="s">
        <v>80</v>
      </c>
      <c r="S2697" s="122" t="s">
        <v>17234</v>
      </c>
      <c r="T2697" s="31"/>
      <c r="U2697" s="109" t="str">
        <f t="shared" si="42"/>
        <v>37172: Off-duty cop Clayton Bullock charged in second-degree murder of Donna Towe, with whom he shared an apartment. Authorities believed that Bullock made sexual advances on Towe, Towe refused, and Bullock strangled her. Bullock was held in prison for one year then released for lack of evidence and a flawed autopsy. Bullock was acquitted of all charges and received back pay for time in jail. Towe's boyfriend, Charles Powell, has been accused by Bullock's attorney of the crime, but testified in exchange for immunity from the DA's office (according to the attorney). http://www.nydailynews.com/archives/boroughs/slay-trial-jury-takes-stand-declare-innocence-article-1.553781</v>
      </c>
      <c r="V2697" s="109"/>
      <c r="W2697" s="109">
        <v>3736.1</v>
      </c>
      <c r="X2697" s="109"/>
      <c r="Y2697" s="109"/>
      <c r="Z2697" s="109"/>
      <c r="AA2697" s="109"/>
      <c r="AB2697" s="109"/>
      <c r="AC2697" s="113"/>
      <c r="AD2697" s="29"/>
      <c r="AE2697" s="29"/>
      <c r="AF2697" s="29"/>
      <c r="AG2697" s="65"/>
    </row>
    <row r="2698" spans="1:33" ht="12">
      <c r="A2698" s="30">
        <v>42001</v>
      </c>
      <c r="B2698" s="109" t="s">
        <v>17235</v>
      </c>
      <c r="C2698" s="121">
        <v>55</v>
      </c>
      <c r="D2698" s="109" t="s">
        <v>23</v>
      </c>
      <c r="E2698" s="109" t="s">
        <v>1728</v>
      </c>
      <c r="F2698" s="109"/>
      <c r="G2698" s="42">
        <v>37311</v>
      </c>
      <c r="H2698" s="109" t="s">
        <v>17236</v>
      </c>
      <c r="I2698" s="109" t="s">
        <v>539</v>
      </c>
      <c r="J2698" s="109" t="s">
        <v>85</v>
      </c>
      <c r="K2698" s="98" t="s">
        <v>17237</v>
      </c>
      <c r="L2698" s="109" t="s">
        <v>539</v>
      </c>
      <c r="M2698" s="109" t="s">
        <v>17238</v>
      </c>
      <c r="N2698" s="109" t="s">
        <v>32</v>
      </c>
      <c r="O2698" s="109" t="s">
        <v>17239</v>
      </c>
      <c r="P2698" s="109" t="s">
        <v>760</v>
      </c>
      <c r="Q2698" s="109" t="s">
        <v>17240</v>
      </c>
      <c r="R2698" s="109" t="s">
        <v>80</v>
      </c>
      <c r="S2698" s="122" t="s">
        <v>17241</v>
      </c>
      <c r="T2698" s="31"/>
      <c r="U2698" s="109" t="str">
        <f t="shared" si="42"/>
        <v>37311: Officers G. Olson and M. Peters searched Douglas Kim's home after being informed that Kim had attacked his wife and 18yo son and had fired a handgun in his home. When the officers arrived Kim was hiding in the attic, when officers attempted to open the attic, Kim fired a handgun and the officers fired back. The officers retreated and called for a SWAT team. Kim emerged from the attic, the officers could not see his hands and fired, then retreated again. The SWAT team arrived and fired two rounds and took Kim into custody. Los Angeles Fire Department Paramedics pronounced Kim dead. Kim's wife and son were treated for minor injuries inflicted by Kim. http://lapdonline.org/february_2002/news_view/22396</v>
      </c>
      <c r="V2698" s="109"/>
      <c r="W2698" s="109">
        <v>3737.1</v>
      </c>
      <c r="X2698" s="109"/>
      <c r="Y2698" s="109"/>
      <c r="Z2698" s="109"/>
      <c r="AA2698" s="109"/>
      <c r="AB2698" s="109"/>
      <c r="AC2698" s="113"/>
      <c r="AD2698" s="29"/>
      <c r="AE2698" s="29"/>
      <c r="AF2698" s="29"/>
      <c r="AG2698" s="65"/>
    </row>
    <row r="2699" spans="1:33" ht="12">
      <c r="A2699" s="30">
        <v>42002</v>
      </c>
      <c r="B2699" s="109" t="s">
        <v>17242</v>
      </c>
      <c r="C2699" s="121">
        <v>51</v>
      </c>
      <c r="D2699" s="109" t="s">
        <v>23</v>
      </c>
      <c r="E2699" s="109" t="s">
        <v>24</v>
      </c>
      <c r="F2699" s="109" t="s">
        <v>17243</v>
      </c>
      <c r="G2699" s="42">
        <v>41923</v>
      </c>
      <c r="H2699" s="109" t="s">
        <v>17244</v>
      </c>
      <c r="I2699" s="109" t="s">
        <v>17245</v>
      </c>
      <c r="J2699" s="109" t="s">
        <v>2539</v>
      </c>
      <c r="K2699" s="98" t="s">
        <v>17246</v>
      </c>
      <c r="L2699" s="109" t="s">
        <v>10347</v>
      </c>
      <c r="M2699" s="109" t="s">
        <v>17247</v>
      </c>
      <c r="N2699" s="109" t="s">
        <v>32</v>
      </c>
      <c r="O2699" s="109" t="s">
        <v>17248</v>
      </c>
      <c r="P2699" s="109" t="s">
        <v>760</v>
      </c>
      <c r="Q2699" s="109" t="s">
        <v>17249</v>
      </c>
      <c r="R2699" s="109" t="s">
        <v>100</v>
      </c>
      <c r="S2699" s="122" t="s">
        <v>769</v>
      </c>
      <c r="T2699" s="31"/>
      <c r="U2699" s="109" t="str">
        <f t="shared" si="42"/>
        <v>41923: Drayton was suicidal when he threatened his sister, himself and deputies with a knife. I fought with officers and was tasered multiple times. Drayton then jabbed at deputies prompting them to shoot and kill Drayton. http://www.postandcourier.com/article/20131014/PC16/131019685</v>
      </c>
      <c r="V2699" s="109"/>
      <c r="W2699" s="109">
        <v>3738.1</v>
      </c>
      <c r="X2699" s="109"/>
      <c r="Y2699" s="109"/>
      <c r="Z2699" s="109"/>
      <c r="AA2699" s="109"/>
      <c r="AB2699" s="109"/>
      <c r="AC2699" s="113"/>
      <c r="AD2699" s="29"/>
      <c r="AE2699" s="29"/>
      <c r="AF2699" s="29"/>
      <c r="AG2699" s="65"/>
    </row>
    <row r="2700" spans="1:33" ht="12">
      <c r="A2700" s="30">
        <v>42002</v>
      </c>
      <c r="B2700" s="109" t="s">
        <v>17250</v>
      </c>
      <c r="C2700" s="121">
        <v>32</v>
      </c>
      <c r="D2700" s="109" t="s">
        <v>23</v>
      </c>
      <c r="E2700" s="109" t="s">
        <v>24</v>
      </c>
      <c r="F2700" s="109" t="s">
        <v>17251</v>
      </c>
      <c r="G2700" s="42">
        <v>41560</v>
      </c>
      <c r="H2700" s="109" t="s">
        <v>17252</v>
      </c>
      <c r="I2700" s="109" t="s">
        <v>17253</v>
      </c>
      <c r="J2700" s="109" t="s">
        <v>1304</v>
      </c>
      <c r="K2700" s="98" t="s">
        <v>17254</v>
      </c>
      <c r="L2700" s="109" t="s">
        <v>17253</v>
      </c>
      <c r="M2700" s="109" t="s">
        <v>17255</v>
      </c>
      <c r="N2700" s="109" t="s">
        <v>262</v>
      </c>
      <c r="O2700" s="109" t="s">
        <v>17256</v>
      </c>
      <c r="P2700" s="109" t="s">
        <v>760</v>
      </c>
      <c r="Q2700" s="109" t="s">
        <v>17257</v>
      </c>
      <c r="R2700" s="109" t="s">
        <v>80</v>
      </c>
      <c r="S2700" s="122" t="s">
        <v>769</v>
      </c>
      <c r="T2700" s="31"/>
      <c r="U2700" s="109" t="str">
        <f t="shared" si="42"/>
        <v>41560: Taylor dove through a closed window into a home. He was detained by the family until police arrived and arrested him. Taylor was tasered and died later at the hospital. http://www.wkyc.com/news/article/318174/45/911-calls-in-bizarre-Lorain-homicide-released</v>
      </c>
      <c r="V2700" s="109"/>
      <c r="W2700" s="109">
        <v>3739.1</v>
      </c>
      <c r="X2700" s="109"/>
      <c r="Y2700" s="109"/>
      <c r="Z2700" s="109"/>
      <c r="AA2700" s="109"/>
      <c r="AB2700" s="109"/>
      <c r="AC2700" s="113"/>
      <c r="AD2700" s="29"/>
      <c r="AE2700" s="29"/>
      <c r="AF2700" s="29"/>
      <c r="AG2700" s="65"/>
    </row>
    <row r="2701" spans="1:33" ht="12">
      <c r="A2701" s="30">
        <v>42002</v>
      </c>
      <c r="B2701" s="109" t="s">
        <v>17258</v>
      </c>
      <c r="C2701" s="121">
        <v>47</v>
      </c>
      <c r="D2701" s="109" t="s">
        <v>23</v>
      </c>
      <c r="E2701" s="109" t="s">
        <v>40</v>
      </c>
      <c r="F2701" s="109" t="s">
        <v>17259</v>
      </c>
      <c r="G2701" s="42">
        <v>41558</v>
      </c>
      <c r="H2701" s="109" t="s">
        <v>17260</v>
      </c>
      <c r="I2701" s="109" t="s">
        <v>11482</v>
      </c>
      <c r="J2701" s="109" t="s">
        <v>1128</v>
      </c>
      <c r="K2701" s="98" t="s">
        <v>11483</v>
      </c>
      <c r="L2701" s="109" t="s">
        <v>11484</v>
      </c>
      <c r="M2701" s="109" t="s">
        <v>17261</v>
      </c>
      <c r="N2701" s="109" t="s">
        <v>32</v>
      </c>
      <c r="O2701" s="109" t="s">
        <v>17262</v>
      </c>
      <c r="P2701" s="109" t="s">
        <v>58</v>
      </c>
      <c r="Q2701" s="109" t="s">
        <v>17263</v>
      </c>
      <c r="R2701" s="109" t="s">
        <v>80</v>
      </c>
      <c r="S2701" s="122" t="s">
        <v>769</v>
      </c>
      <c r="T2701" s="31"/>
      <c r="U2701" s="109" t="str">
        <f t="shared" si="42"/>
        <v>41558: Clark tried to run over two policemen Friday evening while fleeing the scene of an active meth lab on Bay Street. He was shot by the officers and died of his injuries. http://www.tricities.com/news/local/article_5ab85210-32e1-11e3-995c-001a4bcf6878.html</v>
      </c>
      <c r="V2701" s="109"/>
      <c r="W2701" s="109">
        <v>3740.1</v>
      </c>
      <c r="X2701" s="109"/>
      <c r="Y2701" s="109"/>
      <c r="Z2701" s="109"/>
      <c r="AA2701" s="109"/>
      <c r="AB2701" s="109"/>
      <c r="AC2701" s="113"/>
      <c r="AD2701" s="29"/>
      <c r="AE2701" s="29"/>
      <c r="AF2701" s="29"/>
      <c r="AG2701" s="65"/>
    </row>
    <row r="2702" spans="1:33" ht="12">
      <c r="A2702" s="30">
        <v>42002</v>
      </c>
      <c r="B2702" s="109" t="s">
        <v>17264</v>
      </c>
      <c r="C2702" s="121">
        <v>41</v>
      </c>
      <c r="D2702" s="109" t="s">
        <v>23</v>
      </c>
      <c r="E2702" s="109" t="s">
        <v>40</v>
      </c>
      <c r="F2702" s="109" t="s">
        <v>17265</v>
      </c>
      <c r="G2702" s="42">
        <v>41558</v>
      </c>
      <c r="H2702" s="109" t="s">
        <v>17266</v>
      </c>
      <c r="I2702" s="109" t="s">
        <v>5753</v>
      </c>
      <c r="J2702" s="109" t="s">
        <v>85</v>
      </c>
      <c r="K2702" s="98" t="s">
        <v>17267</v>
      </c>
      <c r="L2702" s="109" t="s">
        <v>784</v>
      </c>
      <c r="M2702" s="109" t="s">
        <v>17268</v>
      </c>
      <c r="N2702" s="109" t="s">
        <v>17269</v>
      </c>
      <c r="O2702" s="109" t="s">
        <v>17270</v>
      </c>
      <c r="P2702" s="109" t="s">
        <v>760</v>
      </c>
      <c r="Q2702" s="109" t="s">
        <v>17271</v>
      </c>
      <c r="R2702" s="109" t="s">
        <v>219</v>
      </c>
      <c r="S2702" s="122" t="s">
        <v>769</v>
      </c>
      <c r="T2702" s="31"/>
      <c r="U2702" s="109" t="str">
        <f t="shared" si="42"/>
        <v>41558: 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 http://abc7.com/archive/9365131/</v>
      </c>
      <c r="V2702" s="109"/>
      <c r="W2702" s="109">
        <v>3741.1</v>
      </c>
      <c r="X2702" s="109"/>
      <c r="Y2702" s="109"/>
      <c r="Z2702" s="109"/>
      <c r="AA2702" s="109"/>
      <c r="AB2702" s="109"/>
      <c r="AC2702" s="113"/>
      <c r="AD2702" s="29"/>
      <c r="AE2702" s="29"/>
      <c r="AF2702" s="29"/>
      <c r="AG2702" s="65"/>
    </row>
    <row r="2703" spans="1:33" ht="12">
      <c r="A2703" s="30">
        <v>42002</v>
      </c>
      <c r="B2703" s="109" t="s">
        <v>17272</v>
      </c>
      <c r="C2703" s="121">
        <v>40</v>
      </c>
      <c r="D2703" s="109" t="s">
        <v>23</v>
      </c>
      <c r="E2703" s="109" t="s">
        <v>40</v>
      </c>
      <c r="F2703" s="109" t="s">
        <v>17273</v>
      </c>
      <c r="G2703" s="42">
        <v>41558</v>
      </c>
      <c r="H2703" s="109" t="s">
        <v>17274</v>
      </c>
      <c r="I2703" s="109" t="s">
        <v>17275</v>
      </c>
      <c r="J2703" s="109" t="s">
        <v>439</v>
      </c>
      <c r="K2703" s="98" t="s">
        <v>17276</v>
      </c>
      <c r="L2703" s="109" t="s">
        <v>491</v>
      </c>
      <c r="M2703" s="109" t="s">
        <v>10268</v>
      </c>
      <c r="N2703" s="109" t="s">
        <v>32</v>
      </c>
      <c r="O2703" s="109" t="s">
        <v>17277</v>
      </c>
      <c r="P2703" s="109" t="s">
        <v>58</v>
      </c>
      <c r="Q2703" s="109" t="s">
        <v>17278</v>
      </c>
      <c r="R2703" s="109" t="s">
        <v>80</v>
      </c>
      <c r="S2703" s="122" t="s">
        <v>769</v>
      </c>
      <c r="T2703" s="31"/>
      <c r="U2703" s="109" t="str">
        <f t="shared" si="42"/>
        <v>41558: Deputies were searching for Nims. They found him in a home at Cedar Drive. He tried to flee from the home, but was stopped. He refused to drop his gun and shot and wounded two deputies. Deputies then shot and killed Nims. http://www.stltoday.com/news/local/crime-and-courts/suspect-who-ambushed-shot-two-deputies-is-killed-in-jefferson/article_4562294a-57c7-5468-a2e5-71510ef99d27.html</v>
      </c>
      <c r="V2703" s="109"/>
      <c r="W2703" s="109">
        <v>3742.1</v>
      </c>
      <c r="X2703" s="109"/>
      <c r="Y2703" s="109"/>
      <c r="Z2703" s="109"/>
      <c r="AA2703" s="109"/>
      <c r="AB2703" s="109"/>
      <c r="AC2703" s="113"/>
      <c r="AD2703" s="29"/>
      <c r="AE2703" s="29"/>
      <c r="AF2703" s="29"/>
      <c r="AG2703" s="65"/>
    </row>
    <row r="2704" spans="1:33" ht="12">
      <c r="A2704" s="30">
        <v>42002</v>
      </c>
      <c r="B2704" s="109" t="s">
        <v>17279</v>
      </c>
      <c r="C2704" s="121">
        <v>21</v>
      </c>
      <c r="D2704" s="109" t="s">
        <v>23</v>
      </c>
      <c r="E2704" s="109" t="s">
        <v>82</v>
      </c>
      <c r="F2704" s="109"/>
      <c r="G2704" s="42">
        <v>41558</v>
      </c>
      <c r="H2704" s="109" t="s">
        <v>17280</v>
      </c>
      <c r="I2704" s="109" t="s">
        <v>11922</v>
      </c>
      <c r="J2704" s="109" t="s">
        <v>28</v>
      </c>
      <c r="K2704" s="98" t="s">
        <v>17281</v>
      </c>
      <c r="L2704" s="109" t="s">
        <v>5141</v>
      </c>
      <c r="M2704" s="109" t="s">
        <v>17282</v>
      </c>
      <c r="N2704" s="109" t="s">
        <v>32</v>
      </c>
      <c r="O2704" s="109" t="s">
        <v>17283</v>
      </c>
      <c r="P2704" s="109" t="s">
        <v>760</v>
      </c>
      <c r="Q2704" s="109" t="s">
        <v>17284</v>
      </c>
      <c r="R2704" s="109" t="s">
        <v>100</v>
      </c>
      <c r="S2704" s="122" t="s">
        <v>769</v>
      </c>
      <c r="T2704" s="31"/>
      <c r="U2704" s="109" t="str">
        <f t="shared" si="42"/>
        <v>41558: Norman's sister called authorities about his brother because he said he was going to kill himself. When officers found him in his car, he had a gun and refused to drop it. He was shot and killed by authorities. http://dailyridge.com/headlines-now/2013/10/11/deputy-involved-shooting-in-lakeland-one-person-deceased/</v>
      </c>
      <c r="V2704" s="109"/>
      <c r="W2704" s="109">
        <v>3743.1</v>
      </c>
      <c r="X2704" s="109"/>
      <c r="Y2704" s="109"/>
      <c r="Z2704" s="109"/>
      <c r="AA2704" s="109"/>
      <c r="AB2704" s="109"/>
      <c r="AC2704" s="113"/>
      <c r="AD2704" s="29"/>
      <c r="AE2704" s="29"/>
      <c r="AF2704" s="29"/>
      <c r="AG2704" s="65"/>
    </row>
    <row r="2705" spans="1:33" ht="12">
      <c r="A2705" s="30">
        <v>42002</v>
      </c>
      <c r="B2705" s="109" t="s">
        <v>17285</v>
      </c>
      <c r="C2705" s="121">
        <v>55</v>
      </c>
      <c r="D2705" s="109" t="s">
        <v>23</v>
      </c>
      <c r="E2705" s="109" t="s">
        <v>40</v>
      </c>
      <c r="F2705" s="109" t="s">
        <v>17286</v>
      </c>
      <c r="G2705" s="42">
        <v>41556</v>
      </c>
      <c r="H2705" s="109" t="s">
        <v>17287</v>
      </c>
      <c r="I2705" s="109" t="s">
        <v>17288</v>
      </c>
      <c r="J2705" s="109" t="s">
        <v>94</v>
      </c>
      <c r="K2705" s="98" t="s">
        <v>17289</v>
      </c>
      <c r="L2705" s="109" t="s">
        <v>17290</v>
      </c>
      <c r="M2705" s="109" t="s">
        <v>17291</v>
      </c>
      <c r="N2705" s="109" t="s">
        <v>32</v>
      </c>
      <c r="O2705" s="109" t="s">
        <v>17292</v>
      </c>
      <c r="P2705" s="109" t="s">
        <v>760</v>
      </c>
      <c r="Q2705" s="109" t="s">
        <v>17293</v>
      </c>
      <c r="R2705" s="109" t="s">
        <v>36</v>
      </c>
      <c r="S2705" s="122" t="s">
        <v>769</v>
      </c>
      <c r="T2705" s="31"/>
      <c r="U2705" s="109" t="str">
        <f t="shared" si="42"/>
        <v>41556: Piccarrd was a former police officer who was diagnosed with cancer. He had a hatred for the federal government and decided to fire shots at a federal building. Officers arrived and were shot at by Piccarrd. Officers shot and killed Piccarrd. http://www.cbsnews.com/news/w-va-courthouse-shooting-update-prosecutor-says-ex-cop-thomas-j-piccard-hated-govt/</v>
      </c>
      <c r="V2705" s="109"/>
      <c r="W2705" s="109">
        <v>3744.1</v>
      </c>
      <c r="X2705" s="109"/>
      <c r="Y2705" s="109"/>
      <c r="Z2705" s="109"/>
      <c r="AA2705" s="109"/>
      <c r="AB2705" s="109"/>
      <c r="AC2705" s="113"/>
      <c r="AD2705" s="29"/>
      <c r="AE2705" s="29"/>
      <c r="AF2705" s="29"/>
      <c r="AG2705" s="65"/>
    </row>
    <row r="2706" spans="1:33" ht="12">
      <c r="A2706" s="30">
        <v>42002</v>
      </c>
      <c r="B2706" s="109" t="s">
        <v>17294</v>
      </c>
      <c r="C2706" s="121">
        <v>25</v>
      </c>
      <c r="D2706" s="109" t="s">
        <v>23</v>
      </c>
      <c r="E2706" s="109" t="s">
        <v>82</v>
      </c>
      <c r="F2706" s="109"/>
      <c r="G2706" s="42">
        <v>41552</v>
      </c>
      <c r="H2706" s="109" t="s">
        <v>17295</v>
      </c>
      <c r="I2706" s="109" t="s">
        <v>438</v>
      </c>
      <c r="J2706" s="109" t="s">
        <v>439</v>
      </c>
      <c r="K2706" s="98" t="s">
        <v>17296</v>
      </c>
      <c r="L2706" s="109" t="s">
        <v>2515</v>
      </c>
      <c r="M2706" s="109" t="s">
        <v>441</v>
      </c>
      <c r="N2706" s="109" t="s">
        <v>32</v>
      </c>
      <c r="O2706" s="109" t="s">
        <v>17297</v>
      </c>
      <c r="P2706" s="109" t="s">
        <v>760</v>
      </c>
      <c r="Q2706" s="109" t="s">
        <v>17298</v>
      </c>
      <c r="R2706" s="109" t="s">
        <v>80</v>
      </c>
      <c r="S2706" s="122" t="s">
        <v>769</v>
      </c>
      <c r="T2706" s="31"/>
      <c r="U2706" s="109" t="str">
        <f t="shared" si="42"/>
        <v>41552: 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 http://www.stltoday.com/news/local/crime-and-courts/suspect-dead-st-louis-police-officer-wounded-after-chase/article_d9e6e206-459d-56b7-8965-cfa67006d659.html</v>
      </c>
      <c r="V2706" s="109"/>
      <c r="W2706" s="109">
        <v>3745.1</v>
      </c>
      <c r="X2706" s="109"/>
      <c r="Y2706" s="109"/>
      <c r="Z2706" s="109"/>
      <c r="AA2706" s="109"/>
      <c r="AB2706" s="109"/>
      <c r="AC2706" s="113"/>
      <c r="AD2706" s="29"/>
      <c r="AE2706" s="29"/>
      <c r="AF2706" s="29"/>
      <c r="AG2706" s="65"/>
    </row>
    <row r="2707" spans="1:33" ht="12">
      <c r="A2707" s="30">
        <v>42002</v>
      </c>
      <c r="B2707" s="109" t="s">
        <v>17299</v>
      </c>
      <c r="C2707" s="121">
        <v>47</v>
      </c>
      <c r="D2707" s="109" t="s">
        <v>23</v>
      </c>
      <c r="E2707" s="109" t="s">
        <v>173</v>
      </c>
      <c r="F2707" s="109"/>
      <c r="G2707" s="42">
        <v>36975</v>
      </c>
      <c r="H2707" s="109" t="s">
        <v>17300</v>
      </c>
      <c r="I2707" s="109" t="s">
        <v>17301</v>
      </c>
      <c r="J2707" s="109" t="s">
        <v>213</v>
      </c>
      <c r="K2707" s="98" t="s">
        <v>17302</v>
      </c>
      <c r="L2707" s="109" t="s">
        <v>819</v>
      </c>
      <c r="M2707" s="109" t="s">
        <v>17303</v>
      </c>
      <c r="N2707" s="109" t="s">
        <v>1589</v>
      </c>
      <c r="O2707" s="109" t="s">
        <v>17304</v>
      </c>
      <c r="P2707" s="109" t="s">
        <v>157</v>
      </c>
      <c r="Q2707" s="109" t="s">
        <v>17305</v>
      </c>
      <c r="R2707" s="109" t="s">
        <v>80</v>
      </c>
      <c r="S2707" s="122" t="s">
        <v>17306</v>
      </c>
      <c r="T2707" s="31"/>
      <c r="U2707" s="109" t="str">
        <f t="shared" si="42"/>
        <v>36975: During a March 25, 2001 INS raid on a house in Bryan, TX, Serafin Olvera was beaten, pepper-sprayed, and denied medical attention, which resulted in his being paralyzed from the neck down. Eleven months after the beating, he suffered heart and respiratory problems related to his paralysis and was left brain dead. He died after being taken off life support. The three officers were convicted in June 2002 of denying Olvera medical care. http://articles.latimes.com/2002/sep/26/nation/na-immig26</v>
      </c>
      <c r="V2707" s="109"/>
      <c r="W2707" s="109">
        <v>3746.1</v>
      </c>
      <c r="X2707" s="109"/>
      <c r="Y2707" s="109"/>
      <c r="Z2707" s="109"/>
      <c r="AA2707" s="109"/>
      <c r="AB2707" s="109"/>
      <c r="AC2707" s="113"/>
      <c r="AD2707" s="29"/>
      <c r="AE2707" s="29"/>
      <c r="AF2707" s="29"/>
      <c r="AG2707" s="65"/>
    </row>
    <row r="2708" spans="1:33" ht="12">
      <c r="A2708" s="30">
        <v>42002</v>
      </c>
      <c r="B2708" s="109" t="s">
        <v>17307</v>
      </c>
      <c r="C2708" s="121">
        <v>36</v>
      </c>
      <c r="D2708" s="109" t="s">
        <v>23</v>
      </c>
      <c r="E2708" s="109" t="s">
        <v>173</v>
      </c>
      <c r="F2708" s="109"/>
      <c r="G2708" s="42">
        <v>41564</v>
      </c>
      <c r="H2708" s="109" t="s">
        <v>17308</v>
      </c>
      <c r="I2708" s="109" t="s">
        <v>232</v>
      </c>
      <c r="J2708" s="109" t="s">
        <v>233</v>
      </c>
      <c r="K2708" s="98" t="s">
        <v>17309</v>
      </c>
      <c r="L2708" s="109" t="s">
        <v>235</v>
      </c>
      <c r="M2708" s="109" t="s">
        <v>17310</v>
      </c>
      <c r="N2708" s="109" t="s">
        <v>32</v>
      </c>
      <c r="O2708" s="109" t="s">
        <v>17311</v>
      </c>
      <c r="P2708" s="109" t="s">
        <v>7428</v>
      </c>
      <c r="Q2708" s="109" t="s">
        <v>17312</v>
      </c>
      <c r="R2708" s="109" t="s">
        <v>80</v>
      </c>
      <c r="S2708" s="122" t="s">
        <v>5358</v>
      </c>
      <c r="T2708" s="31"/>
      <c r="U2708" s="109" t="str">
        <f t="shared" si="42"/>
        <v>41564: During a multi-agency drug task force "sting", two officers attempted to serve an arrest warrant at an apartment. Guerrero reportedly "emerged from a closet pointing a gun" at the officers and ignored their commands to drop the gun. They shot and killed him. http://stopthedrugwar.org/chronicle/2013/oct/18/indianapolis_man_killed_drug_tas</v>
      </c>
      <c r="V2708" s="109"/>
      <c r="W2708" s="109">
        <v>3747.1</v>
      </c>
      <c r="X2708" s="109"/>
      <c r="Y2708" s="109"/>
      <c r="Z2708" s="109"/>
      <c r="AA2708" s="109"/>
      <c r="AB2708" s="109"/>
      <c r="AC2708" s="113"/>
      <c r="AD2708" s="29"/>
      <c r="AE2708" s="29"/>
      <c r="AF2708" s="29"/>
      <c r="AG2708" s="65"/>
    </row>
    <row r="2709" spans="1:33" ht="12">
      <c r="A2709" s="30">
        <v>42002</v>
      </c>
      <c r="B2709" s="109" t="s">
        <v>17313</v>
      </c>
      <c r="C2709" s="121">
        <v>58</v>
      </c>
      <c r="D2709" s="109" t="s">
        <v>23</v>
      </c>
      <c r="E2709" s="109" t="s">
        <v>40</v>
      </c>
      <c r="F2709" s="109" t="s">
        <v>17314</v>
      </c>
      <c r="G2709" s="42">
        <v>41562</v>
      </c>
      <c r="H2709" s="109" t="s">
        <v>17315</v>
      </c>
      <c r="I2709" s="109" t="s">
        <v>11250</v>
      </c>
      <c r="J2709" s="109" t="s">
        <v>1154</v>
      </c>
      <c r="K2709" s="98" t="s">
        <v>17316</v>
      </c>
      <c r="L2709" s="109" t="s">
        <v>11252</v>
      </c>
      <c r="M2709" s="109" t="s">
        <v>11253</v>
      </c>
      <c r="N2709" s="109" t="s">
        <v>32</v>
      </c>
      <c r="O2709" s="109" t="s">
        <v>17317</v>
      </c>
      <c r="P2709" s="109" t="s">
        <v>58</v>
      </c>
      <c r="Q2709" s="109" t="s">
        <v>17318</v>
      </c>
      <c r="R2709" s="109" t="s">
        <v>219</v>
      </c>
      <c r="S2709" s="122" t="s">
        <v>7722</v>
      </c>
      <c r="T2709" s="31"/>
      <c r="U2709" s="109" t="str">
        <f t="shared" si="42"/>
        <v>41562: Police were called after a woman reported Shepard acting erratically. The 58-year-old attempted to attack EMS personnel with a kitchen knife, and was then fatally shot by responding officers after advancing towards them armed with a knife. http://raycomnbc.worldnow.com/story/24210037/spd-officer-cleared-in-fatal-shooting-of-knife-wielding-man</v>
      </c>
      <c r="V2709" s="109"/>
      <c r="W2709" s="109">
        <v>3748.1</v>
      </c>
      <c r="X2709" s="109"/>
      <c r="Y2709" s="109"/>
      <c r="Z2709" s="109"/>
      <c r="AA2709" s="109"/>
      <c r="AB2709" s="109"/>
      <c r="AC2709" s="113"/>
      <c r="AD2709" s="29"/>
      <c r="AE2709" s="29"/>
      <c r="AF2709" s="29"/>
      <c r="AG2709" s="65"/>
    </row>
    <row r="2710" spans="1:33" ht="12">
      <c r="A2710" s="30">
        <v>42002</v>
      </c>
      <c r="B2710" s="109" t="s">
        <v>17319</v>
      </c>
      <c r="C2710" s="121">
        <v>16</v>
      </c>
      <c r="D2710" s="109" t="s">
        <v>23</v>
      </c>
      <c r="E2710" s="109" t="s">
        <v>24</v>
      </c>
      <c r="F2710" s="109" t="s">
        <v>17320</v>
      </c>
      <c r="G2710" s="42">
        <v>41560</v>
      </c>
      <c r="H2710" s="109" t="s">
        <v>17321</v>
      </c>
      <c r="I2710" s="109" t="s">
        <v>7548</v>
      </c>
      <c r="J2710" s="109" t="s">
        <v>1372</v>
      </c>
      <c r="K2710" s="98" t="s">
        <v>17322</v>
      </c>
      <c r="L2710" s="109" t="s">
        <v>225</v>
      </c>
      <c r="M2710" s="109" t="s">
        <v>15625</v>
      </c>
      <c r="N2710" s="109" t="s">
        <v>32</v>
      </c>
      <c r="O2710" s="109" t="s">
        <v>17323</v>
      </c>
      <c r="P2710" s="109" t="s">
        <v>58</v>
      </c>
      <c r="Q2710" s="109" t="s">
        <v>17324</v>
      </c>
      <c r="R2710" s="109" t="s">
        <v>80</v>
      </c>
      <c r="S2710" s="122" t="s">
        <v>7722</v>
      </c>
      <c r="T2710" s="31"/>
      <c r="U2710" s="109" t="str">
        <f t="shared" si="42"/>
        <v>41560: An officer responding to a domestic dispute fatally shot McNair after the 16-year-old allegedly pulled a gun on the officer. After a year-long investigation, the officer was cleared of any criminal wrongdoing. http://www.fayobserver.com/news/crime_courts/da-no-charges-to-be-filed-against-fayetteville-police-officer/article_b3c06750-b126-5805-aa09-a029e98b910f.html</v>
      </c>
      <c r="V2710" s="109"/>
      <c r="W2710" s="109">
        <v>3749.1</v>
      </c>
      <c r="X2710" s="109"/>
      <c r="Y2710" s="109"/>
      <c r="Z2710" s="109"/>
      <c r="AA2710" s="109"/>
      <c r="AB2710" s="109"/>
      <c r="AC2710" s="113"/>
      <c r="AD2710" s="29"/>
      <c r="AE2710" s="29"/>
      <c r="AF2710" s="29"/>
      <c r="AG2710" s="65"/>
    </row>
    <row r="2711" spans="1:33" ht="12">
      <c r="A2711" s="30">
        <v>42002</v>
      </c>
      <c r="B2711" s="109" t="s">
        <v>17325</v>
      </c>
      <c r="C2711" s="121">
        <v>59</v>
      </c>
      <c r="D2711" s="109" t="s">
        <v>23</v>
      </c>
      <c r="E2711" s="109" t="s">
        <v>40</v>
      </c>
      <c r="F2711" s="109" t="s">
        <v>17326</v>
      </c>
      <c r="G2711" s="42">
        <v>41560</v>
      </c>
      <c r="H2711" s="109" t="s">
        <v>17327</v>
      </c>
      <c r="I2711" s="109" t="s">
        <v>17328</v>
      </c>
      <c r="J2711" s="109" t="s">
        <v>1757</v>
      </c>
      <c r="K2711" s="98" t="s">
        <v>17329</v>
      </c>
      <c r="L2711" s="109" t="s">
        <v>2354</v>
      </c>
      <c r="M2711" s="109" t="s">
        <v>7099</v>
      </c>
      <c r="N2711" s="109" t="s">
        <v>32</v>
      </c>
      <c r="O2711" s="109" t="s">
        <v>17330</v>
      </c>
      <c r="P2711" s="109" t="s">
        <v>760</v>
      </c>
      <c r="Q2711" s="109" t="s">
        <v>17331</v>
      </c>
      <c r="R2711" s="109" t="s">
        <v>100</v>
      </c>
      <c r="S2711" s="122" t="s">
        <v>7722</v>
      </c>
      <c r="T2711" s="31"/>
      <c r="U2711" s="109" t="str">
        <f t="shared" si="42"/>
        <v>41560: Police serving a warrant at 2 a.m. on Burba fatally shot the 59-year-old after he grabbed a B.B. gun and pointed it at officers. http://www.wlky.com/news/local-news/kentucky-news/friends-ask-questions-after-man-killed-in-officerinvolved-shooting/22432774</v>
      </c>
      <c r="V2711" s="109"/>
      <c r="W2711" s="109">
        <v>3750.1</v>
      </c>
      <c r="X2711" s="109"/>
      <c r="Y2711" s="109"/>
      <c r="Z2711" s="109"/>
      <c r="AA2711" s="109"/>
      <c r="AB2711" s="109"/>
      <c r="AC2711" s="113"/>
      <c r="AD2711" s="29"/>
      <c r="AE2711" s="29"/>
      <c r="AF2711" s="29"/>
      <c r="AG2711" s="65"/>
    </row>
    <row r="2712" spans="1:33" ht="12">
      <c r="A2712" s="30">
        <v>42002</v>
      </c>
      <c r="B2712" s="109" t="s">
        <v>17332</v>
      </c>
      <c r="C2712" s="121">
        <v>31</v>
      </c>
      <c r="D2712" s="109" t="s">
        <v>23</v>
      </c>
      <c r="E2712" s="109" t="s">
        <v>40</v>
      </c>
      <c r="F2712" s="109" t="s">
        <v>17333</v>
      </c>
      <c r="G2712" s="42">
        <v>41560</v>
      </c>
      <c r="H2712" s="109" t="s">
        <v>17334</v>
      </c>
      <c r="I2712" s="109" t="s">
        <v>17335</v>
      </c>
      <c r="J2712" s="109" t="s">
        <v>2539</v>
      </c>
      <c r="K2712" s="98" t="s">
        <v>17336</v>
      </c>
      <c r="L2712" s="109" t="s">
        <v>6379</v>
      </c>
      <c r="M2712" s="109" t="s">
        <v>14153</v>
      </c>
      <c r="N2712" s="109" t="s">
        <v>1818</v>
      </c>
      <c r="O2712" s="109" t="s">
        <v>17337</v>
      </c>
      <c r="P2712" s="109" t="s">
        <v>760</v>
      </c>
      <c r="Q2712" s="109" t="s">
        <v>17338</v>
      </c>
      <c r="R2712" s="109" t="s">
        <v>219</v>
      </c>
      <c r="S2712" s="122" t="s">
        <v>7722</v>
      </c>
      <c r="T2712" s="31"/>
      <c r="U2712" s="109" t="str">
        <f t="shared" si="42"/>
        <v>41560: Evans, who had a history of heart problems and recently ingested amphetamine, led police on a lengthy car chase before crashing and running away from officers. Evans was tasered, captured, and died from medical complications shortly after arrest. http://www.wyff4.com/news/local-news/anderson-news/driver-tasered-after-highspeed-chase-dies/22417946</v>
      </c>
      <c r="V2712" s="109"/>
      <c r="W2712" s="109">
        <v>3751.1</v>
      </c>
      <c r="X2712" s="109"/>
      <c r="Y2712" s="109"/>
      <c r="Z2712" s="109"/>
      <c r="AA2712" s="109"/>
      <c r="AB2712" s="109"/>
      <c r="AC2712" s="113"/>
      <c r="AD2712" s="29"/>
      <c r="AE2712" s="29"/>
      <c r="AF2712" s="29"/>
      <c r="AG2712" s="65"/>
    </row>
    <row r="2713" spans="1:33" ht="12">
      <c r="A2713" s="30">
        <v>42002</v>
      </c>
      <c r="B2713" s="109" t="s">
        <v>17339</v>
      </c>
      <c r="C2713" s="121">
        <v>36</v>
      </c>
      <c r="D2713" s="109" t="s">
        <v>23</v>
      </c>
      <c r="E2713" s="109" t="s">
        <v>173</v>
      </c>
      <c r="F2713" s="109" t="s">
        <v>17340</v>
      </c>
      <c r="G2713" s="42">
        <v>41560</v>
      </c>
      <c r="H2713" s="109" t="s">
        <v>17341</v>
      </c>
      <c r="I2713" s="109" t="s">
        <v>1995</v>
      </c>
      <c r="J2713" s="109" t="s">
        <v>213</v>
      </c>
      <c r="K2713" s="98" t="s">
        <v>17342</v>
      </c>
      <c r="L2713" s="109" t="s">
        <v>1995</v>
      </c>
      <c r="M2713" s="109" t="s">
        <v>4415</v>
      </c>
      <c r="N2713" s="109" t="s">
        <v>1818</v>
      </c>
      <c r="O2713" s="109" t="s">
        <v>17343</v>
      </c>
      <c r="P2713" s="109" t="s">
        <v>3069</v>
      </c>
      <c r="Q2713" s="109" t="s">
        <v>17344</v>
      </c>
      <c r="R2713" s="109" t="s">
        <v>219</v>
      </c>
      <c r="S2713" s="122" t="s">
        <v>7722</v>
      </c>
      <c r="T2713" s="31"/>
      <c r="U2713" s="109" t="str">
        <f t="shared" si="42"/>
        <v>41560: Gomez, a well-known drag queen, died after being arrested and tasered by El Paso police. An autopsy revealed that Gomez's death was accidental, and the 36-year-old ingested cocaine before dying. http://www.ktsm.com/news/crimebeat/autopsy-released-mercedes-demarco-police-custody-death</v>
      </c>
      <c r="V2713" s="109"/>
      <c r="W2713" s="109">
        <v>3752.1</v>
      </c>
      <c r="X2713" s="109"/>
      <c r="Y2713" s="109"/>
      <c r="Z2713" s="109"/>
      <c r="AA2713" s="109"/>
      <c r="AB2713" s="109"/>
      <c r="AC2713" s="113"/>
      <c r="AD2713" s="29"/>
      <c r="AE2713" s="29"/>
      <c r="AF2713" s="29"/>
      <c r="AG2713" s="65"/>
    </row>
    <row r="2714" spans="1:33" ht="12">
      <c r="A2714" s="30">
        <v>42002</v>
      </c>
      <c r="B2714" s="109" t="s">
        <v>17345</v>
      </c>
      <c r="C2714" s="121">
        <v>83</v>
      </c>
      <c r="D2714" s="109" t="s">
        <v>23</v>
      </c>
      <c r="E2714" s="109" t="s">
        <v>40</v>
      </c>
      <c r="F2714" s="109" t="s">
        <v>17346</v>
      </c>
      <c r="G2714" s="42">
        <v>41561</v>
      </c>
      <c r="H2714" s="109" t="s">
        <v>17347</v>
      </c>
      <c r="I2714" s="109" t="s">
        <v>17348</v>
      </c>
      <c r="J2714" s="109" t="s">
        <v>44</v>
      </c>
      <c r="K2714" s="98" t="s">
        <v>17349</v>
      </c>
      <c r="L2714" s="109" t="s">
        <v>1265</v>
      </c>
      <c r="M2714" s="109" t="s">
        <v>17350</v>
      </c>
      <c r="N2714" s="109" t="s">
        <v>32</v>
      </c>
      <c r="O2714" s="109" t="s">
        <v>17351</v>
      </c>
      <c r="P2714" s="109" t="s">
        <v>58</v>
      </c>
      <c r="Q2714" s="109" t="s">
        <v>17352</v>
      </c>
      <c r="R2714" s="109" t="s">
        <v>100</v>
      </c>
      <c r="S2714" s="122" t="s">
        <v>7722</v>
      </c>
      <c r="T2714" s="31"/>
      <c r="U2714" s="109" t="str">
        <f t="shared" si="42"/>
        <v>41561: Morrow, who suffered from dementia, was fatally shot by police after threatening a neighbor with a gun and then refusing to lower the weapon when police arrived. http://archive.montgomeryadvertiser.com/article/20131016/NEWS/131016004/Ozark-Police-Chief-Police-justified-killing-83-year-old-man</v>
      </c>
      <c r="V2714" s="109"/>
      <c r="W2714" s="109">
        <v>3753.1</v>
      </c>
      <c r="X2714" s="109"/>
      <c r="Y2714" s="109"/>
      <c r="Z2714" s="109"/>
      <c r="AA2714" s="109"/>
      <c r="AB2714" s="109"/>
      <c r="AC2714" s="113"/>
      <c r="AD2714" s="29"/>
      <c r="AE2714" s="29"/>
      <c r="AF2714" s="29"/>
      <c r="AG2714" s="65"/>
    </row>
    <row r="2715" spans="1:33" ht="12">
      <c r="A2715" s="30">
        <v>42002</v>
      </c>
      <c r="B2715" s="109" t="s">
        <v>17353</v>
      </c>
      <c r="C2715" s="121">
        <v>24</v>
      </c>
      <c r="D2715" s="109" t="s">
        <v>23</v>
      </c>
      <c r="E2715" s="109" t="s">
        <v>82</v>
      </c>
      <c r="F2715" s="109"/>
      <c r="G2715" s="42">
        <v>41561</v>
      </c>
      <c r="H2715" s="109" t="s">
        <v>17354</v>
      </c>
      <c r="I2715" s="109" t="s">
        <v>6379</v>
      </c>
      <c r="J2715" s="109" t="s">
        <v>2539</v>
      </c>
      <c r="K2715" s="98" t="s">
        <v>17355</v>
      </c>
      <c r="L2715" s="109" t="s">
        <v>6379</v>
      </c>
      <c r="M2715" s="109" t="s">
        <v>17356</v>
      </c>
      <c r="N2715" s="109" t="s">
        <v>32</v>
      </c>
      <c r="O2715" s="109" t="s">
        <v>17357</v>
      </c>
      <c r="P2715" s="109" t="s">
        <v>760</v>
      </c>
      <c r="Q2715" s="109" t="s">
        <v>17358</v>
      </c>
      <c r="R2715" s="109" t="s">
        <v>80</v>
      </c>
      <c r="S2715" s="122" t="s">
        <v>7722</v>
      </c>
      <c r="T2715" s="31"/>
      <c r="U2715" s="109" t="str">
        <f t="shared" si="42"/>
        <v>41561: Police were called to Aldrich's home on a domestic call, and fatally shot the 24-year-old after he picked up a dropped taser and aimed it at officers. http://www.foxcarolina.com/story/23689681/shooting-reported-in-anderson-county</v>
      </c>
      <c r="V2715" s="109"/>
      <c r="W2715" s="109">
        <v>3754.1</v>
      </c>
      <c r="X2715" s="109"/>
      <c r="Y2715" s="109"/>
      <c r="Z2715" s="109"/>
      <c r="AA2715" s="109"/>
      <c r="AB2715" s="109"/>
      <c r="AC2715" s="113"/>
      <c r="AD2715" s="29"/>
      <c r="AE2715" s="29"/>
      <c r="AF2715" s="29"/>
      <c r="AG2715" s="65"/>
    </row>
    <row r="2716" spans="1:33" ht="12">
      <c r="A2716" s="30">
        <v>42002</v>
      </c>
      <c r="B2716" s="109" t="s">
        <v>17359</v>
      </c>
      <c r="C2716" s="121">
        <v>43</v>
      </c>
      <c r="D2716" s="109" t="s">
        <v>23</v>
      </c>
      <c r="E2716" s="109" t="s">
        <v>40</v>
      </c>
      <c r="F2716" s="109" t="s">
        <v>17360</v>
      </c>
      <c r="G2716" s="42">
        <v>41556</v>
      </c>
      <c r="H2716" s="109" t="s">
        <v>17361</v>
      </c>
      <c r="I2716" s="109" t="s">
        <v>17362</v>
      </c>
      <c r="J2716" s="109" t="s">
        <v>1372</v>
      </c>
      <c r="K2716" s="98" t="s">
        <v>17363</v>
      </c>
      <c r="L2716" s="109" t="s">
        <v>14215</v>
      </c>
      <c r="M2716" s="109" t="s">
        <v>17364</v>
      </c>
      <c r="N2716" s="109" t="s">
        <v>32</v>
      </c>
      <c r="O2716" s="109" t="s">
        <v>17365</v>
      </c>
      <c r="P2716" s="109" t="s">
        <v>760</v>
      </c>
      <c r="Q2716" s="109" t="s">
        <v>17366</v>
      </c>
      <c r="R2716" s="109" t="s">
        <v>80</v>
      </c>
      <c r="S2716" s="122" t="s">
        <v>7722</v>
      </c>
      <c r="T2716" s="31"/>
      <c r="U2716" s="109" t="str">
        <f t="shared" si="42"/>
        <v>41556: Officers serving a warrant on Martin, a registered sex offender, fatally shot the 43-year-old after he fired an arrow at officers. http://www.wyff4.com/news/north-carolina-news/bcso-1-dead-in-officer-involved-shooting/22359802</v>
      </c>
      <c r="V2716" s="109"/>
      <c r="W2716" s="109">
        <v>3755.1</v>
      </c>
      <c r="X2716" s="109"/>
      <c r="Y2716" s="109"/>
      <c r="Z2716" s="109"/>
      <c r="AA2716" s="109"/>
      <c r="AB2716" s="109"/>
      <c r="AC2716" s="113"/>
      <c r="AD2716" s="29"/>
      <c r="AE2716" s="29"/>
      <c r="AF2716" s="29"/>
      <c r="AG2716" s="65"/>
    </row>
    <row r="2717" spans="1:33" ht="12">
      <c r="A2717" s="30">
        <v>42002</v>
      </c>
      <c r="B2717" s="109" t="s">
        <v>17367</v>
      </c>
      <c r="C2717" s="121">
        <v>49</v>
      </c>
      <c r="D2717" s="109" t="s">
        <v>23</v>
      </c>
      <c r="E2717" s="109" t="s">
        <v>24</v>
      </c>
      <c r="F2717" s="109"/>
      <c r="G2717" s="42">
        <v>41553</v>
      </c>
      <c r="H2717" s="109" t="s">
        <v>17368</v>
      </c>
      <c r="I2717" s="109" t="s">
        <v>539</v>
      </c>
      <c r="J2717" s="109" t="s">
        <v>85</v>
      </c>
      <c r="K2717" s="98" t="s">
        <v>17369</v>
      </c>
      <c r="L2717" s="109" t="s">
        <v>539</v>
      </c>
      <c r="M2717" s="109" t="s">
        <v>13072</v>
      </c>
      <c r="N2717" s="109" t="s">
        <v>32</v>
      </c>
      <c r="O2717" s="109" t="s">
        <v>17370</v>
      </c>
      <c r="P2717" s="109" t="s">
        <v>7428</v>
      </c>
      <c r="Q2717" s="109" t="s">
        <v>17371</v>
      </c>
      <c r="R2717" s="109" t="s">
        <v>80</v>
      </c>
      <c r="S2717" s="122" t="s">
        <v>5358</v>
      </c>
      <c r="T2717" s="31"/>
      <c r="U2717" s="109" t="str">
        <f t="shared" si="42"/>
        <v>41553: Transit Services Bureau deputies "came into contact" with Atkinson, who then allegedly grabbed a wooden stick from a shopping cart and “advanced toward the deputies with the wooden stick overhead, prompting deputies to open fire." http://www.nbclosangeles.com/news/local/Transient-Killed-by-Deputies-Identified-227552501.html</v>
      </c>
      <c r="V2717" s="109"/>
      <c r="W2717" s="109">
        <v>3756.1</v>
      </c>
      <c r="X2717" s="109"/>
      <c r="Y2717" s="109"/>
      <c r="Z2717" s="109"/>
      <c r="AA2717" s="109"/>
      <c r="AB2717" s="109"/>
      <c r="AC2717" s="113"/>
      <c r="AD2717" s="29"/>
      <c r="AE2717" s="29"/>
      <c r="AF2717" s="29"/>
      <c r="AG2717" s="65"/>
    </row>
    <row r="2718" spans="1:33" ht="12">
      <c r="A2718" s="30">
        <v>42002</v>
      </c>
      <c r="B2718" s="109" t="s">
        <v>17372</v>
      </c>
      <c r="C2718" s="121">
        <v>53</v>
      </c>
      <c r="D2718" s="109" t="s">
        <v>23</v>
      </c>
      <c r="E2718" s="109" t="s">
        <v>40</v>
      </c>
      <c r="F2718" s="109"/>
      <c r="G2718" s="42">
        <v>41553</v>
      </c>
      <c r="H2718" s="109" t="s">
        <v>17373</v>
      </c>
      <c r="I2718" s="109" t="s">
        <v>17374</v>
      </c>
      <c r="J2718" s="109" t="s">
        <v>85</v>
      </c>
      <c r="K2718" s="98" t="s">
        <v>17375</v>
      </c>
      <c r="L2718" s="109" t="s">
        <v>539</v>
      </c>
      <c r="M2718" s="109" t="s">
        <v>13072</v>
      </c>
      <c r="N2718" s="109" t="s">
        <v>32</v>
      </c>
      <c r="O2718" s="109" t="s">
        <v>17376</v>
      </c>
      <c r="P2718" s="109" t="s">
        <v>7428</v>
      </c>
      <c r="Q2718" s="109" t="s">
        <v>17377</v>
      </c>
      <c r="R2718" s="109" t="s">
        <v>100</v>
      </c>
      <c r="S2718" s="122" t="s">
        <v>5358</v>
      </c>
      <c r="T2718" s="31"/>
      <c r="U2718" s="109" t="str">
        <f t="shared" si="42"/>
        <v>41553: When deputies responded to a "suicidal man with a gun” call at a home, Graham reportedly emerged from a garage area holding a rifle. He reportedly refused to follow commands, and would not drop the rifle. When he reportedly pointed the rifle at deputies, they shot him. http://homicide.latimes.com/post/bruce-douglas-graham/</v>
      </c>
      <c r="V2718" s="109"/>
      <c r="W2718" s="109">
        <v>3757.1</v>
      </c>
      <c r="X2718" s="109"/>
      <c r="Y2718" s="109"/>
      <c r="Z2718" s="109"/>
      <c r="AA2718" s="109"/>
      <c r="AB2718" s="109"/>
      <c r="AC2718" s="113"/>
      <c r="AD2718" s="29"/>
      <c r="AE2718" s="29"/>
      <c r="AF2718" s="29"/>
      <c r="AG2718" s="65"/>
    </row>
    <row r="2719" spans="1:33" ht="12">
      <c r="A2719" s="30">
        <v>42002</v>
      </c>
      <c r="B2719" s="109" t="s">
        <v>17378</v>
      </c>
      <c r="C2719" s="121">
        <v>39</v>
      </c>
      <c r="D2719" s="109" t="s">
        <v>23</v>
      </c>
      <c r="E2719" s="109" t="s">
        <v>40</v>
      </c>
      <c r="F2719" s="109"/>
      <c r="G2719" s="42">
        <v>41552</v>
      </c>
      <c r="H2719" s="109" t="s">
        <v>17379</v>
      </c>
      <c r="I2719" s="109" t="s">
        <v>17380</v>
      </c>
      <c r="J2719" s="109" t="s">
        <v>413</v>
      </c>
      <c r="K2719" s="98" t="s">
        <v>17381</v>
      </c>
      <c r="L2719" s="109" t="s">
        <v>17382</v>
      </c>
      <c r="M2719" s="109" t="s">
        <v>17383</v>
      </c>
      <c r="N2719" s="109" t="s">
        <v>32</v>
      </c>
      <c r="O2719" s="109" t="s">
        <v>17384</v>
      </c>
      <c r="P2719" s="109" t="s">
        <v>7428</v>
      </c>
      <c r="Q2719" s="109" t="s">
        <v>17385</v>
      </c>
      <c r="R2719" s="109" t="s">
        <v>80</v>
      </c>
      <c r="S2719" s="122" t="s">
        <v>5358</v>
      </c>
      <c r="T2719" s="31"/>
      <c r="U2719" s="109" t="str">
        <f t="shared" si="42"/>
        <v>41552: 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 http://www.arkansasonline.com/news/2013/oct/07/garland-county-man-fatally-shot-officers-identifie/</v>
      </c>
      <c r="V2719" s="109"/>
      <c r="W2719" s="109">
        <v>3758.1</v>
      </c>
      <c r="X2719" s="109"/>
      <c r="Y2719" s="109"/>
      <c r="Z2719" s="109"/>
      <c r="AA2719" s="109"/>
      <c r="AB2719" s="109"/>
      <c r="AC2719" s="113"/>
      <c r="AD2719" s="29"/>
      <c r="AE2719" s="29"/>
      <c r="AF2719" s="29"/>
      <c r="AG2719" s="65"/>
    </row>
    <row r="2720" spans="1:33" ht="12">
      <c r="A2720" s="30">
        <v>42002</v>
      </c>
      <c r="B2720" s="109" t="s">
        <v>17386</v>
      </c>
      <c r="C2720" s="121">
        <v>29</v>
      </c>
      <c r="D2720" s="109" t="s">
        <v>23</v>
      </c>
      <c r="E2720" s="109" t="s">
        <v>24</v>
      </c>
      <c r="F2720" s="109" t="s">
        <v>17387</v>
      </c>
      <c r="G2720" s="42">
        <v>41551</v>
      </c>
      <c r="H2720" s="109" t="s">
        <v>17388</v>
      </c>
      <c r="I2720" s="109" t="s">
        <v>4015</v>
      </c>
      <c r="J2720" s="109" t="s">
        <v>1304</v>
      </c>
      <c r="K2720" s="98" t="s">
        <v>17389</v>
      </c>
      <c r="L2720" s="109" t="s">
        <v>1685</v>
      </c>
      <c r="M2720" s="109" t="s">
        <v>4017</v>
      </c>
      <c r="N2720" s="109" t="s">
        <v>262</v>
      </c>
      <c r="O2720" s="109" t="s">
        <v>17390</v>
      </c>
      <c r="P2720" s="109" t="s">
        <v>7428</v>
      </c>
      <c r="Q2720" s="109" t="s">
        <v>17391</v>
      </c>
      <c r="R2720" s="109" t="s">
        <v>80</v>
      </c>
      <c r="S2720" s="122" t="s">
        <v>5358</v>
      </c>
      <c r="T2720" s="31"/>
      <c r="U2720" s="109" t="str">
        <f t="shared" si="42"/>
        <v>41551: 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 http://www.cleveland.com/metro/index.ssf/2013/10/no_lethal_injury_reported_in_a.html</v>
      </c>
      <c r="V2720" s="109"/>
      <c r="W2720" s="109">
        <v>3759.1</v>
      </c>
      <c r="X2720" s="109"/>
      <c r="Y2720" s="109"/>
      <c r="Z2720" s="109"/>
      <c r="AA2720" s="109"/>
      <c r="AB2720" s="109"/>
      <c r="AC2720" s="113"/>
      <c r="AD2720" s="29"/>
      <c r="AE2720" s="29"/>
      <c r="AF2720" s="29"/>
      <c r="AG2720" s="65"/>
    </row>
    <row r="2721" spans="1:33" ht="12">
      <c r="A2721" s="30">
        <v>42002</v>
      </c>
      <c r="B2721" s="109" t="s">
        <v>17392</v>
      </c>
      <c r="C2721" s="121">
        <v>26</v>
      </c>
      <c r="D2721" s="109" t="s">
        <v>23</v>
      </c>
      <c r="E2721" s="109" t="s">
        <v>173</v>
      </c>
      <c r="F2721" s="109" t="s">
        <v>17393</v>
      </c>
      <c r="G2721" s="42">
        <v>41560</v>
      </c>
      <c r="H2721" s="109" t="s">
        <v>17394</v>
      </c>
      <c r="I2721" s="109" t="s">
        <v>17395</v>
      </c>
      <c r="J2721" s="109" t="s">
        <v>143</v>
      </c>
      <c r="K2721" s="98" t="s">
        <v>13891</v>
      </c>
      <c r="L2721" s="109" t="s">
        <v>11902</v>
      </c>
      <c r="M2721" s="109" t="s">
        <v>17396</v>
      </c>
      <c r="N2721" s="109" t="s">
        <v>32</v>
      </c>
      <c r="O2721" s="109" t="s">
        <v>17397</v>
      </c>
      <c r="P2721" s="109" t="s">
        <v>58</v>
      </c>
      <c r="Q2721" s="109" t="s">
        <v>17398</v>
      </c>
      <c r="R2721" s="109" t="s">
        <v>80</v>
      </c>
      <c r="S2721" s="122" t="s">
        <v>5358</v>
      </c>
      <c r="T2721" s="31"/>
      <c r="U2721" s="109" t="str">
        <f t="shared" si="42"/>
        <v>41560: 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 http://m.standardspeaker.com/news/family-files-3-45m-police-shooting-lawsuit-1.1718109</v>
      </c>
      <c r="V2721" s="109"/>
      <c r="W2721" s="109">
        <v>3760.1</v>
      </c>
      <c r="X2721" s="109"/>
      <c r="Y2721" s="109"/>
      <c r="Z2721" s="109"/>
      <c r="AA2721" s="109"/>
      <c r="AB2721" s="109"/>
      <c r="AC2721" s="113"/>
      <c r="AD2721" s="29"/>
      <c r="AE2721" s="29"/>
      <c r="AF2721" s="29"/>
      <c r="AG2721" s="65"/>
    </row>
    <row r="2722" spans="1:33" ht="12">
      <c r="A2722" s="30">
        <v>42002</v>
      </c>
      <c r="B2722" s="109" t="s">
        <v>17399</v>
      </c>
      <c r="C2722" s="121">
        <v>24</v>
      </c>
      <c r="D2722" s="109" t="s">
        <v>23</v>
      </c>
      <c r="E2722" s="109" t="s">
        <v>82</v>
      </c>
      <c r="F2722" s="109" t="s">
        <v>17400</v>
      </c>
      <c r="G2722" s="42">
        <v>41552</v>
      </c>
      <c r="H2722" s="109" t="s">
        <v>17401</v>
      </c>
      <c r="I2722" s="109" t="s">
        <v>5587</v>
      </c>
      <c r="J2722" s="109" t="s">
        <v>124</v>
      </c>
      <c r="K2722" s="98" t="s">
        <v>17402</v>
      </c>
      <c r="L2722" s="109" t="s">
        <v>17403</v>
      </c>
      <c r="M2722" s="109" t="s">
        <v>5589</v>
      </c>
      <c r="N2722" s="109" t="s">
        <v>32</v>
      </c>
      <c r="O2722" s="109" t="s">
        <v>17404</v>
      </c>
      <c r="P2722" s="109" t="s">
        <v>58</v>
      </c>
      <c r="Q2722" s="109" t="s">
        <v>17405</v>
      </c>
      <c r="R2722" s="109" t="s">
        <v>80</v>
      </c>
      <c r="S2722" s="122" t="s">
        <v>5358</v>
      </c>
      <c r="T2722" s="31"/>
      <c r="U2722" s="109" t="str">
        <f t="shared" si="42"/>
        <v>41552: Two officers came to Sutherland's home to serve a warrant. They report that while attempting to handcuff him face down on his sofa, he pulled a gun and fired at one of the officers. Officer Kissel shot him twice in the side, killing him. http://s3-us-west-2.amazonaws.com/assets.www.wenatcheeworld.com/media/doc/2013/12/17/7eb46c2b90-prosecutor-shooting-decision.pdf</v>
      </c>
      <c r="V2722" s="109"/>
      <c r="W2722" s="109">
        <v>3761.1</v>
      </c>
      <c r="X2722" s="109"/>
      <c r="Y2722" s="109"/>
      <c r="Z2722" s="109"/>
      <c r="AA2722" s="109"/>
      <c r="AB2722" s="109"/>
      <c r="AC2722" s="113"/>
      <c r="AD2722" s="29"/>
      <c r="AE2722" s="29"/>
      <c r="AF2722" s="29"/>
      <c r="AG2722" s="65"/>
    </row>
    <row r="2723" spans="1:33" ht="12">
      <c r="A2723" s="30">
        <v>42002</v>
      </c>
      <c r="B2723" s="109" t="s">
        <v>17406</v>
      </c>
      <c r="C2723" s="121">
        <v>49</v>
      </c>
      <c r="D2723" s="109" t="s">
        <v>23</v>
      </c>
      <c r="E2723" s="109" t="s">
        <v>82</v>
      </c>
      <c r="F2723" s="109"/>
      <c r="G2723" s="42">
        <v>41550</v>
      </c>
      <c r="H2723" s="109" t="s">
        <v>17407</v>
      </c>
      <c r="I2723" s="109" t="s">
        <v>5553</v>
      </c>
      <c r="J2723" s="109" t="s">
        <v>143</v>
      </c>
      <c r="K2723" s="98" t="s">
        <v>5554</v>
      </c>
      <c r="L2723" s="109" t="s">
        <v>5162</v>
      </c>
      <c r="M2723" s="109" t="s">
        <v>5555</v>
      </c>
      <c r="N2723" s="109" t="s">
        <v>314</v>
      </c>
      <c r="O2723" s="109" t="s">
        <v>17408</v>
      </c>
      <c r="P2723" s="109" t="s">
        <v>58</v>
      </c>
      <c r="Q2723" s="109" t="s">
        <v>17409</v>
      </c>
      <c r="R2723" s="109" t="s">
        <v>219</v>
      </c>
      <c r="S2723" s="122" t="s">
        <v>7722</v>
      </c>
      <c r="T2723" s="31"/>
      <c r="U2723" s="109" t="str">
        <f t="shared" si="42"/>
        <v>41550: Barnes was hit and killed by a patrol car while the 49-year-old was walking across a highway. A District Attorney investigation cleared the officer of any wrongdoing. http://pittsburgh.cbslocal.com/2013/11/12/d-a-completes-investigation-into-monroeville-crash/</v>
      </c>
      <c r="V2723" s="109"/>
      <c r="W2723" s="109">
        <v>3762.1</v>
      </c>
      <c r="X2723" s="109"/>
      <c r="Y2723" s="109"/>
      <c r="Z2723" s="109"/>
      <c r="AA2723" s="109"/>
      <c r="AB2723" s="109"/>
      <c r="AC2723" s="113"/>
      <c r="AD2723" s="29"/>
      <c r="AE2723" s="29"/>
      <c r="AF2723" s="29"/>
      <c r="AG2723" s="65"/>
    </row>
    <row r="2724" spans="1:33" ht="12">
      <c r="A2724" s="30">
        <v>42002</v>
      </c>
      <c r="B2724" s="109" t="s">
        <v>17410</v>
      </c>
      <c r="C2724" s="121">
        <v>21</v>
      </c>
      <c r="D2724" s="109" t="s">
        <v>23</v>
      </c>
      <c r="E2724" s="109" t="s">
        <v>173</v>
      </c>
      <c r="F2724" s="109"/>
      <c r="G2724" s="42">
        <v>41542</v>
      </c>
      <c r="H2724" s="109" t="s">
        <v>17411</v>
      </c>
      <c r="I2724" s="109" t="s">
        <v>17412</v>
      </c>
      <c r="J2724" s="109" t="s">
        <v>213</v>
      </c>
      <c r="K2724" s="98" t="s">
        <v>17413</v>
      </c>
      <c r="L2724" s="109" t="s">
        <v>17414</v>
      </c>
      <c r="M2724" s="109" t="s">
        <v>17415</v>
      </c>
      <c r="N2724" s="109" t="s">
        <v>32</v>
      </c>
      <c r="O2724" s="109" t="s">
        <v>17416</v>
      </c>
      <c r="P2724" s="109" t="s">
        <v>7428</v>
      </c>
      <c r="Q2724" s="109" t="s">
        <v>17417</v>
      </c>
      <c r="R2724" s="109" t="s">
        <v>80</v>
      </c>
      <c r="S2724" s="122" t="s">
        <v>5358</v>
      </c>
      <c r="T2724" s="31"/>
      <c r="U2724" s="109" t="str">
        <f t="shared" si="42"/>
        <v>41542: During a multi-agency raid on a marijuana farm, sheriff deputies report that when they identified themselves to Millan and Daniel Ramirez, 30, Millan opened fire on them. They returned fire, killing him. Ramirez was taken into custody. http://www.gonzalesinquirer.com/news/article_cb0facee-2aa7-11e3-90ff-001a4bcf887a.html</v>
      </c>
      <c r="V2724" s="109"/>
      <c r="W2724" s="109">
        <v>3763.1</v>
      </c>
      <c r="X2724" s="109"/>
      <c r="Y2724" s="109"/>
      <c r="Z2724" s="109"/>
      <c r="AA2724" s="109"/>
      <c r="AB2724" s="109"/>
      <c r="AC2724" s="113"/>
      <c r="AD2724" s="29"/>
      <c r="AE2724" s="29"/>
      <c r="AF2724" s="29"/>
      <c r="AG2724" s="65"/>
    </row>
    <row r="2725" spans="1:33" ht="12">
      <c r="A2725" s="30">
        <v>42002</v>
      </c>
      <c r="B2725" s="109" t="s">
        <v>17418</v>
      </c>
      <c r="C2725" s="121">
        <v>37</v>
      </c>
      <c r="D2725" s="109" t="s">
        <v>23</v>
      </c>
      <c r="E2725" s="109" t="s">
        <v>82</v>
      </c>
      <c r="F2725" s="109"/>
      <c r="G2725" s="42">
        <v>41550</v>
      </c>
      <c r="H2725" s="109" t="s">
        <v>17419</v>
      </c>
      <c r="I2725" s="109" t="s">
        <v>17420</v>
      </c>
      <c r="J2725" s="109" t="s">
        <v>413</v>
      </c>
      <c r="K2725" s="98" t="s">
        <v>17421</v>
      </c>
      <c r="L2725" s="109" t="s">
        <v>1844</v>
      </c>
      <c r="M2725" s="109" t="s">
        <v>17422</v>
      </c>
      <c r="N2725" s="109" t="s">
        <v>32</v>
      </c>
      <c r="O2725" s="109" t="s">
        <v>17423</v>
      </c>
      <c r="P2725" s="109" t="s">
        <v>58</v>
      </c>
      <c r="Q2725" s="109" t="s">
        <v>17424</v>
      </c>
      <c r="R2725" s="109" t="s">
        <v>100</v>
      </c>
      <c r="S2725" s="122" t="s">
        <v>5358</v>
      </c>
      <c r="T2725" s="31"/>
      <c r="U2725" s="109" t="str">
        <f t="shared" si="42"/>
        <v>41550: 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 http://www.kait8.com/story/23605774/police-deadly-paragould-shooting</v>
      </c>
      <c r="V2725" s="109"/>
      <c r="W2725" s="109">
        <v>3764.1</v>
      </c>
      <c r="X2725" s="109"/>
      <c r="Y2725" s="109"/>
      <c r="Z2725" s="109"/>
      <c r="AA2725" s="109"/>
      <c r="AB2725" s="109"/>
      <c r="AC2725" s="113"/>
      <c r="AD2725" s="29"/>
      <c r="AE2725" s="29"/>
      <c r="AF2725" s="29"/>
      <c r="AG2725" s="65"/>
    </row>
    <row r="2726" spans="1:33" ht="12">
      <c r="A2726" s="30">
        <v>42002</v>
      </c>
      <c r="B2726" s="109" t="s">
        <v>17425</v>
      </c>
      <c r="C2726" s="121">
        <v>39</v>
      </c>
      <c r="D2726" s="109" t="s">
        <v>23</v>
      </c>
      <c r="E2726" s="109" t="s">
        <v>24</v>
      </c>
      <c r="F2726" s="109" t="s">
        <v>17426</v>
      </c>
      <c r="G2726" s="42">
        <v>41549</v>
      </c>
      <c r="H2726" s="109" t="s">
        <v>17427</v>
      </c>
      <c r="I2726" s="109" t="s">
        <v>17428</v>
      </c>
      <c r="J2726" s="109" t="s">
        <v>250</v>
      </c>
      <c r="K2726" s="98" t="s">
        <v>17429</v>
      </c>
      <c r="L2726" s="109" t="s">
        <v>9725</v>
      </c>
      <c r="M2726" s="109" t="s">
        <v>9726</v>
      </c>
      <c r="N2726" s="109" t="s">
        <v>32</v>
      </c>
      <c r="O2726" s="109" t="s">
        <v>17430</v>
      </c>
      <c r="P2726" s="109" t="s">
        <v>760</v>
      </c>
      <c r="Q2726" s="109" t="s">
        <v>17431</v>
      </c>
      <c r="R2726" s="109" t="s">
        <v>80</v>
      </c>
      <c r="S2726" s="122" t="s">
        <v>7722</v>
      </c>
      <c r="T2726" s="31"/>
      <c r="U2726" s="109" t="str">
        <f t="shared" si="42"/>
        <v>41549: Police responding to a domestic disturbance call found Glay, who then led police on a quarter mile chase. After a struggle, an officer fatally shot Glay. http://pgpolice.blogspot.com/2013/10/pgpd-investigates-police-involved.html</v>
      </c>
      <c r="V2726" s="109"/>
      <c r="W2726" s="109">
        <v>3765.1</v>
      </c>
      <c r="X2726" s="109"/>
      <c r="Y2726" s="109"/>
      <c r="Z2726" s="109"/>
      <c r="AA2726" s="109"/>
      <c r="AB2726" s="109"/>
      <c r="AC2726" s="113"/>
      <c r="AD2726" s="29"/>
      <c r="AE2726" s="29"/>
      <c r="AF2726" s="29"/>
      <c r="AG2726" s="65"/>
    </row>
    <row r="2727" spans="1:33" ht="12">
      <c r="A2727" s="30">
        <v>42002</v>
      </c>
      <c r="B2727" s="109" t="s">
        <v>17432</v>
      </c>
      <c r="C2727" s="121">
        <v>31</v>
      </c>
      <c r="D2727" s="109" t="s">
        <v>91</v>
      </c>
      <c r="E2727" s="109" t="s">
        <v>173</v>
      </c>
      <c r="F2727" s="109"/>
      <c r="G2727" s="42">
        <v>41548</v>
      </c>
      <c r="H2727" s="109" t="s">
        <v>17433</v>
      </c>
      <c r="I2727" s="109" t="s">
        <v>774</v>
      </c>
      <c r="J2727" s="109" t="s">
        <v>85</v>
      </c>
      <c r="K2727" s="98" t="s">
        <v>5381</v>
      </c>
      <c r="L2727" s="109" t="s">
        <v>775</v>
      </c>
      <c r="M2727" s="109" t="s">
        <v>5382</v>
      </c>
      <c r="N2727" s="109" t="s">
        <v>32</v>
      </c>
      <c r="O2727" s="109" t="s">
        <v>17434</v>
      </c>
      <c r="P2727" s="109" t="s">
        <v>7428</v>
      </c>
      <c r="Q2727" s="109" t="s">
        <v>17435</v>
      </c>
      <c r="R2727" s="109" t="s">
        <v>100</v>
      </c>
      <c r="S2727" s="122" t="s">
        <v>5358</v>
      </c>
      <c r="T2727" s="31"/>
      <c r="U2727" s="109" t="str">
        <f t="shared" si="42"/>
        <v>41548: 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 http://www.kuzznews.com/documents/magicois.pdf</v>
      </c>
      <c r="V2727" s="109"/>
      <c r="W2727" s="109">
        <v>3766.1</v>
      </c>
      <c r="X2727" s="109"/>
      <c r="Y2727" s="109"/>
      <c r="Z2727" s="109"/>
      <c r="AA2727" s="109"/>
      <c r="AB2727" s="109"/>
      <c r="AC2727" s="113"/>
      <c r="AD2727" s="29"/>
      <c r="AE2727" s="29"/>
      <c r="AF2727" s="29"/>
      <c r="AG2727" s="65"/>
    </row>
    <row r="2728" spans="1:33" ht="12">
      <c r="A2728" s="30">
        <v>42002</v>
      </c>
      <c r="B2728" s="109" t="s">
        <v>17436</v>
      </c>
      <c r="C2728" s="121">
        <v>32</v>
      </c>
      <c r="D2728" s="109" t="s">
        <v>23</v>
      </c>
      <c r="E2728" s="109" t="s">
        <v>40</v>
      </c>
      <c r="F2728" s="109" t="s">
        <v>17437</v>
      </c>
      <c r="G2728" s="42">
        <v>41546</v>
      </c>
      <c r="H2728" s="109" t="s">
        <v>17438</v>
      </c>
      <c r="I2728" s="109" t="s">
        <v>17439</v>
      </c>
      <c r="J2728" s="109" t="s">
        <v>2539</v>
      </c>
      <c r="K2728" s="98" t="s">
        <v>17440</v>
      </c>
      <c r="L2728" s="109" t="s">
        <v>1585</v>
      </c>
      <c r="M2728" s="109" t="s">
        <v>11106</v>
      </c>
      <c r="N2728" s="109" t="s">
        <v>1818</v>
      </c>
      <c r="O2728" s="109" t="s">
        <v>17441</v>
      </c>
      <c r="P2728" s="109" t="s">
        <v>760</v>
      </c>
      <c r="Q2728" s="109" t="s">
        <v>17442</v>
      </c>
      <c r="R2728" s="109" t="s">
        <v>80</v>
      </c>
      <c r="S2728" s="122" t="s">
        <v>7722</v>
      </c>
      <c r="T2728" s="31"/>
      <c r="U2728" s="109" t="str">
        <f t="shared" si="42"/>
        <v>41546: Howard suffered cardiac arrest and later died after being arrested in connection with his girlfriend's shooting death. http://www.thestate.com/2013/10/01/3014327_upstate-murder-suspect-dies-after.html?rh=1</v>
      </c>
      <c r="V2728" s="109"/>
      <c r="W2728" s="109">
        <v>3767.1</v>
      </c>
      <c r="X2728" s="109"/>
      <c r="Y2728" s="109"/>
      <c r="Z2728" s="109"/>
      <c r="AA2728" s="109"/>
      <c r="AB2728" s="109"/>
      <c r="AC2728" s="113"/>
      <c r="AD2728" s="29"/>
      <c r="AE2728" s="29"/>
      <c r="AF2728" s="29"/>
      <c r="AG2728" s="65"/>
    </row>
    <row r="2729" spans="1:33" ht="12">
      <c r="A2729" s="30">
        <v>42002</v>
      </c>
      <c r="B2729" s="109" t="s">
        <v>4728</v>
      </c>
      <c r="C2729" s="121" t="s">
        <v>17443</v>
      </c>
      <c r="D2729" s="109" t="s">
        <v>23</v>
      </c>
      <c r="E2729" s="109" t="s">
        <v>173</v>
      </c>
      <c r="F2729" s="109"/>
      <c r="G2729" s="42">
        <v>41548</v>
      </c>
      <c r="H2729" s="109" t="s">
        <v>17444</v>
      </c>
      <c r="I2729" s="109" t="s">
        <v>17445</v>
      </c>
      <c r="J2729" s="109" t="s">
        <v>213</v>
      </c>
      <c r="K2729" s="98" t="s">
        <v>17446</v>
      </c>
      <c r="L2729" s="109" t="s">
        <v>17447</v>
      </c>
      <c r="M2729" s="109" t="s">
        <v>17448</v>
      </c>
      <c r="N2729" s="109" t="s">
        <v>32</v>
      </c>
      <c r="O2729" s="109" t="s">
        <v>17449</v>
      </c>
      <c r="P2729" s="109" t="s">
        <v>7428</v>
      </c>
      <c r="Q2729" s="109" t="s">
        <v>17450</v>
      </c>
      <c r="R2729" s="109" t="s">
        <v>80</v>
      </c>
      <c r="S2729" s="122" t="s">
        <v>5358</v>
      </c>
      <c r="T2729" s="31"/>
      <c r="U2729" s="109" t="str">
        <f t="shared" si="42"/>
        <v>41548: Witnesses to recent street "gunfire" pointed out the suspect to police as he drove by. Police followed the man for about two blocks. They report that he refused to show his hands and when they opened his car door, he fired a gun at them. At least three officers shot back, killing him. http://abc13.com/archive/9270067/</v>
      </c>
      <c r="V2729" s="109"/>
      <c r="W2729" s="109">
        <v>3768.1</v>
      </c>
      <c r="X2729" s="109"/>
      <c r="Y2729" s="109"/>
      <c r="Z2729" s="109"/>
      <c r="AA2729" s="109"/>
      <c r="AB2729" s="109"/>
      <c r="AC2729" s="113"/>
      <c r="AD2729" s="29"/>
      <c r="AE2729" s="29"/>
      <c r="AF2729" s="29"/>
      <c r="AG2729" s="65"/>
    </row>
    <row r="2730" spans="1:33" ht="12">
      <c r="A2730" s="30">
        <v>42003</v>
      </c>
      <c r="B2730" s="109" t="s">
        <v>17451</v>
      </c>
      <c r="C2730" s="121">
        <v>19</v>
      </c>
      <c r="D2730" s="109" t="s">
        <v>23</v>
      </c>
      <c r="E2730" s="109" t="s">
        <v>82</v>
      </c>
      <c r="F2730" s="109"/>
      <c r="G2730" s="42">
        <v>41544</v>
      </c>
      <c r="H2730" s="109" t="s">
        <v>17452</v>
      </c>
      <c r="I2730" s="109" t="s">
        <v>17453</v>
      </c>
      <c r="J2730" s="109" t="s">
        <v>213</v>
      </c>
      <c r="K2730" s="98" t="s">
        <v>17454</v>
      </c>
      <c r="L2730" s="109" t="s">
        <v>8670</v>
      </c>
      <c r="M2730" s="109" t="s">
        <v>17455</v>
      </c>
      <c r="N2730" s="109" t="s">
        <v>32</v>
      </c>
      <c r="O2730" s="109" t="s">
        <v>17456</v>
      </c>
      <c r="P2730" s="109" t="s">
        <v>760</v>
      </c>
      <c r="Q2730" s="109" t="s">
        <v>17457</v>
      </c>
      <c r="R2730" s="109" t="s">
        <v>80</v>
      </c>
      <c r="S2730" s="122" t="s">
        <v>769</v>
      </c>
      <c r="T2730" s="31"/>
      <c r="U2730" s="109" t="str">
        <f t="shared" si="42"/>
        <v>41544: According to the preliminary investigation, the deputy encountered an armed man and shot the individual. Caleb Hector, 19, died at the Scenic Mountain Medical Center. There was not much published about the incident. http://www.newswest9.com/story/23547666/howard-county-deputy-involved-in-officer-involved-shooting</v>
      </c>
      <c r="V2730" s="109"/>
      <c r="W2730" s="109">
        <v>3769.1</v>
      </c>
      <c r="X2730" s="109"/>
      <c r="Y2730" s="109"/>
      <c r="Z2730" s="109"/>
      <c r="AA2730" s="109"/>
      <c r="AB2730" s="109"/>
      <c r="AC2730" s="113"/>
      <c r="AD2730" s="29"/>
      <c r="AE2730" s="29"/>
      <c r="AF2730" s="29"/>
      <c r="AG2730" s="65"/>
    </row>
    <row r="2731" spans="1:33" ht="12">
      <c r="A2731" s="30">
        <v>42003</v>
      </c>
      <c r="B2731" s="109" t="s">
        <v>17458</v>
      </c>
      <c r="C2731" s="121">
        <v>34</v>
      </c>
      <c r="D2731" s="109" t="s">
        <v>23</v>
      </c>
      <c r="E2731" s="109" t="s">
        <v>82</v>
      </c>
      <c r="F2731" s="109"/>
      <c r="G2731" s="42">
        <v>41543</v>
      </c>
      <c r="H2731" s="109" t="s">
        <v>17459</v>
      </c>
      <c r="I2731" s="109" t="s">
        <v>17460</v>
      </c>
      <c r="J2731" s="109" t="s">
        <v>44</v>
      </c>
      <c r="K2731" s="98" t="s">
        <v>17461</v>
      </c>
      <c r="L2731" s="109" t="s">
        <v>43</v>
      </c>
      <c r="M2731" s="109" t="s">
        <v>17462</v>
      </c>
      <c r="N2731" s="109" t="s">
        <v>32</v>
      </c>
      <c r="O2731" s="109" t="s">
        <v>17463</v>
      </c>
      <c r="P2731" s="109" t="s">
        <v>760</v>
      </c>
      <c r="Q2731" s="109" t="s">
        <v>17464</v>
      </c>
      <c r="R2731" s="109" t="s">
        <v>36</v>
      </c>
      <c r="S2731" s="122" t="s">
        <v>769</v>
      </c>
      <c r="T2731" s="31"/>
      <c r="U2731" s="109" t="str">
        <f t="shared" si="42"/>
        <v>41543: Tavaris Gulley, holed up in a car near his mother's grave at Pine Crest Cemetery, refused several orders to surrender.After several hours, he got out of his car armed with a gun, and deputies fatally shot him. http://blog.al.com/live/2013/09/citronelle_homicide_suspect_ki.html</v>
      </c>
      <c r="V2731" s="109"/>
      <c r="W2731" s="109">
        <v>3770.1</v>
      </c>
      <c r="X2731" s="109"/>
      <c r="Y2731" s="109"/>
      <c r="Z2731" s="109"/>
      <c r="AA2731" s="109"/>
      <c r="AB2731" s="109"/>
      <c r="AC2731" s="113"/>
      <c r="AD2731" s="29"/>
      <c r="AE2731" s="29"/>
      <c r="AF2731" s="29"/>
      <c r="AG2731" s="65"/>
    </row>
    <row r="2732" spans="1:33" ht="12">
      <c r="A2732" s="30">
        <v>42003</v>
      </c>
      <c r="B2732" s="109" t="s">
        <v>17465</v>
      </c>
      <c r="C2732" s="121">
        <v>39</v>
      </c>
      <c r="D2732" s="109" t="s">
        <v>23</v>
      </c>
      <c r="E2732" s="109" t="s">
        <v>40</v>
      </c>
      <c r="F2732" s="109" t="s">
        <v>17466</v>
      </c>
      <c r="G2732" s="42">
        <v>41543</v>
      </c>
      <c r="H2732" s="109" t="s">
        <v>17467</v>
      </c>
      <c r="I2732" s="109" t="s">
        <v>2554</v>
      </c>
      <c r="J2732" s="109" t="s">
        <v>85</v>
      </c>
      <c r="K2732" s="98" t="s">
        <v>17468</v>
      </c>
      <c r="L2732" s="109" t="s">
        <v>539</v>
      </c>
      <c r="M2732" s="109" t="s">
        <v>2556</v>
      </c>
      <c r="N2732" s="109" t="s">
        <v>32</v>
      </c>
      <c r="O2732" s="109" t="s">
        <v>17469</v>
      </c>
      <c r="P2732" s="109" t="s">
        <v>760</v>
      </c>
      <c r="Q2732" s="109" t="s">
        <v>17470</v>
      </c>
      <c r="R2732" s="109" t="s">
        <v>80</v>
      </c>
      <c r="S2732" s="122" t="s">
        <v>769</v>
      </c>
      <c r="T2732" s="31"/>
      <c r="U2732" s="109" t="str">
        <f t="shared" si="42"/>
        <v>41543: John DelReal was shot and killed by a plainclothes narcotics officer after approaching the officer in a threatening and aggressive manner, police officials said. DelReal reached for an unknown object in his waistband, leading to the officer shooting. http://www.presstelegram.com/general-news/20130926/long-beach-police-kill-man-in-departments-third-ois-in-past-week</v>
      </c>
      <c r="V2732" s="109"/>
      <c r="W2732" s="109">
        <v>3771.1</v>
      </c>
      <c r="X2732" s="109"/>
      <c r="Y2732" s="109"/>
      <c r="Z2732" s="109"/>
      <c r="AA2732" s="109"/>
      <c r="AB2732" s="109"/>
      <c r="AC2732" s="113"/>
      <c r="AD2732" s="29"/>
      <c r="AE2732" s="29"/>
      <c r="AF2732" s="29"/>
      <c r="AG2732" s="65"/>
    </row>
    <row r="2733" spans="1:33" ht="12">
      <c r="A2733" s="30">
        <v>42003</v>
      </c>
      <c r="B2733" s="109" t="s">
        <v>17471</v>
      </c>
      <c r="C2733" s="121">
        <v>32</v>
      </c>
      <c r="D2733" s="109" t="s">
        <v>23</v>
      </c>
      <c r="E2733" s="109" t="s">
        <v>173</v>
      </c>
      <c r="F2733" s="109" t="s">
        <v>17472</v>
      </c>
      <c r="G2733" s="42">
        <v>41542</v>
      </c>
      <c r="H2733" s="109" t="s">
        <v>17473</v>
      </c>
      <c r="I2733" s="109" t="s">
        <v>3930</v>
      </c>
      <c r="J2733" s="109" t="s">
        <v>85</v>
      </c>
      <c r="K2733" s="98" t="s">
        <v>17474</v>
      </c>
      <c r="L2733" s="109" t="s">
        <v>539</v>
      </c>
      <c r="M2733" s="109" t="s">
        <v>540</v>
      </c>
      <c r="N2733" s="109" t="s">
        <v>32</v>
      </c>
      <c r="O2733" s="109" t="s">
        <v>17475</v>
      </c>
      <c r="P2733" s="109" t="s">
        <v>760</v>
      </c>
      <c r="Q2733" s="109" t="s">
        <v>17476</v>
      </c>
      <c r="R2733" s="109" t="s">
        <v>80</v>
      </c>
      <c r="S2733" s="122" t="s">
        <v>769</v>
      </c>
      <c r="T2733" s="31"/>
      <c r="U2733" s="109" t="str">
        <f t="shared" ref="U2733:U2796" si="43">CONCATENATE(G2733, ": ", O2733, " ", Q2733)</f>
        <v>41542: Long Beach Police officers investigated a man who reportedly threatened to kill his girlfriend and her family in Long Beach. He was shot to death during a running gunbattle with police officers in Carson. http://www.presstelegram.com/general-news/20130926/man-shot-by-long-beach-police-in-carson-gunbattle-identified</v>
      </c>
      <c r="V2733" s="109"/>
      <c r="W2733" s="109">
        <v>3772.1</v>
      </c>
      <c r="X2733" s="109"/>
      <c r="Y2733" s="109"/>
      <c r="Z2733" s="109"/>
      <c r="AA2733" s="109"/>
      <c r="AB2733" s="109"/>
      <c r="AC2733" s="113"/>
      <c r="AD2733" s="29"/>
      <c r="AE2733" s="29"/>
      <c r="AF2733" s="29"/>
      <c r="AG2733" s="65"/>
    </row>
    <row r="2734" spans="1:33" ht="12">
      <c r="A2734" s="30">
        <v>42003</v>
      </c>
      <c r="B2734" s="109" t="s">
        <v>17477</v>
      </c>
      <c r="C2734" s="121">
        <v>18</v>
      </c>
      <c r="D2734" s="109" t="s">
        <v>23</v>
      </c>
      <c r="E2734" s="109" t="s">
        <v>82</v>
      </c>
      <c r="F2734" s="109"/>
      <c r="G2734" s="42">
        <v>41540</v>
      </c>
      <c r="H2734" s="109" t="s">
        <v>17478</v>
      </c>
      <c r="I2734" s="109" t="s">
        <v>438</v>
      </c>
      <c r="J2734" s="109" t="s">
        <v>439</v>
      </c>
      <c r="K2734" s="98" t="s">
        <v>17479</v>
      </c>
      <c r="L2734" s="109" t="s">
        <v>2515</v>
      </c>
      <c r="M2734" s="109" t="s">
        <v>17480</v>
      </c>
      <c r="N2734" s="109" t="s">
        <v>32</v>
      </c>
      <c r="O2734" s="109" t="s">
        <v>17481</v>
      </c>
      <c r="P2734" s="109" t="s">
        <v>760</v>
      </c>
      <c r="Q2734" s="109" t="s">
        <v>17482</v>
      </c>
      <c r="R2734" s="109" t="s">
        <v>80</v>
      </c>
      <c r="S2734" s="122" t="s">
        <v>769</v>
      </c>
      <c r="T2734" s="31"/>
      <c r="U2734" s="109" t="str">
        <f t="shared" si="43"/>
        <v>41540: 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 http://fox2now.com/2013/09/24/off-duty-sheriffs-deputy-shoots-kills-man-who-allegedly-tried-to-rob-him/</v>
      </c>
      <c r="V2734" s="109"/>
      <c r="W2734" s="109">
        <v>3773.1</v>
      </c>
      <c r="X2734" s="109"/>
      <c r="Y2734" s="109"/>
      <c r="Z2734" s="109"/>
      <c r="AA2734" s="109"/>
      <c r="AB2734" s="109"/>
      <c r="AC2734" s="113"/>
      <c r="AD2734" s="29"/>
      <c r="AE2734" s="29"/>
      <c r="AF2734" s="29"/>
      <c r="AG2734" s="65"/>
    </row>
    <row r="2735" spans="1:33" ht="12">
      <c r="A2735" s="30">
        <v>42003</v>
      </c>
      <c r="B2735" s="109" t="s">
        <v>17483</v>
      </c>
      <c r="C2735" s="121">
        <v>22</v>
      </c>
      <c r="D2735" s="109" t="s">
        <v>23</v>
      </c>
      <c r="E2735" s="109" t="s">
        <v>24</v>
      </c>
      <c r="F2735" s="109" t="s">
        <v>17484</v>
      </c>
      <c r="G2735" s="42">
        <v>41541</v>
      </c>
      <c r="H2735" s="109" t="s">
        <v>17485</v>
      </c>
      <c r="I2735" s="109" t="s">
        <v>13202</v>
      </c>
      <c r="J2735" s="109" t="s">
        <v>1372</v>
      </c>
      <c r="K2735" s="98" t="s">
        <v>14578</v>
      </c>
      <c r="L2735" s="109" t="s">
        <v>13202</v>
      </c>
      <c r="M2735" s="109" t="s">
        <v>17486</v>
      </c>
      <c r="N2735" s="109" t="s">
        <v>32</v>
      </c>
      <c r="O2735" s="109" t="s">
        <v>17487</v>
      </c>
      <c r="P2735" s="109" t="s">
        <v>760</v>
      </c>
      <c r="Q2735" s="109" t="s">
        <v>17488</v>
      </c>
      <c r="R2735" s="109" t="s">
        <v>36</v>
      </c>
      <c r="S2735" s="122" t="s">
        <v>769</v>
      </c>
      <c r="T2735" s="31"/>
      <c r="U2735" s="109" t="str">
        <f t="shared" si="43"/>
        <v>41541: 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 http://www.witn.com/home/headlines/NCCU-Locked-Down-Overnight---224978702.html</v>
      </c>
      <c r="V2735" s="109"/>
      <c r="W2735" s="109">
        <v>3774.1</v>
      </c>
      <c r="X2735" s="109"/>
      <c r="Y2735" s="109"/>
      <c r="Z2735" s="109"/>
      <c r="AA2735" s="109"/>
      <c r="AB2735" s="109"/>
      <c r="AC2735" s="113"/>
      <c r="AD2735" s="29"/>
      <c r="AE2735" s="29"/>
      <c r="AF2735" s="29"/>
      <c r="AG2735" s="65"/>
    </row>
    <row r="2736" spans="1:33" ht="12">
      <c r="A2736" s="30">
        <v>42003</v>
      </c>
      <c r="B2736" s="109" t="s">
        <v>17489</v>
      </c>
      <c r="C2736" s="121">
        <v>21</v>
      </c>
      <c r="D2736" s="109" t="s">
        <v>23</v>
      </c>
      <c r="E2736" s="109" t="s">
        <v>40</v>
      </c>
      <c r="F2736" s="109" t="s">
        <v>17490</v>
      </c>
      <c r="G2736" s="42">
        <v>41541</v>
      </c>
      <c r="H2736" s="109" t="s">
        <v>17491</v>
      </c>
      <c r="I2736" s="109" t="s">
        <v>17492</v>
      </c>
      <c r="J2736" s="109" t="s">
        <v>85</v>
      </c>
      <c r="K2736" s="98" t="s">
        <v>17493</v>
      </c>
      <c r="L2736" s="109" t="s">
        <v>404</v>
      </c>
      <c r="M2736" s="109" t="s">
        <v>7842</v>
      </c>
      <c r="N2736" s="109" t="s">
        <v>32</v>
      </c>
      <c r="O2736" s="109" t="s">
        <v>17494</v>
      </c>
      <c r="P2736" s="109"/>
      <c r="Q2736" s="109" t="s">
        <v>17495</v>
      </c>
      <c r="R2736" s="109" t="s">
        <v>36</v>
      </c>
      <c r="S2736" s="122" t="s">
        <v>769</v>
      </c>
      <c r="T2736" s="31"/>
      <c r="U2736" s="109" t="str">
        <f t="shared" si="43"/>
        <v>41541: Officials say deputies saw 21-year-old Connor Zion stab his mother and roommate.That's when one of the deputies got too close. One of the deputies was stabbed by the suspect, another deputy shot and fatally wounded the suspect. http://abclocal.go.com/story?section=news/local/orange_county&amp;id=9261436</v>
      </c>
      <c r="V2736" s="109"/>
      <c r="W2736" s="109">
        <v>3775.1</v>
      </c>
      <c r="X2736" s="109"/>
      <c r="Y2736" s="109"/>
      <c r="Z2736" s="109"/>
      <c r="AA2736" s="109"/>
      <c r="AB2736" s="109"/>
      <c r="AC2736" s="113"/>
      <c r="AD2736" s="29"/>
      <c r="AE2736" s="29"/>
      <c r="AF2736" s="29"/>
      <c r="AG2736" s="65"/>
    </row>
    <row r="2737" spans="1:33" ht="12">
      <c r="A2737" s="30">
        <v>42003</v>
      </c>
      <c r="B2737" s="109" t="s">
        <v>17496</v>
      </c>
      <c r="C2737" s="121">
        <v>27</v>
      </c>
      <c r="D2737" s="109" t="s">
        <v>23</v>
      </c>
      <c r="E2737" s="109" t="s">
        <v>40</v>
      </c>
      <c r="F2737" s="109" t="s">
        <v>17497</v>
      </c>
      <c r="G2737" s="42">
        <v>41540</v>
      </c>
      <c r="H2737" s="109" t="s">
        <v>17498</v>
      </c>
      <c r="I2737" s="109" t="s">
        <v>4685</v>
      </c>
      <c r="J2737" s="109" t="s">
        <v>28</v>
      </c>
      <c r="K2737" s="98" t="s">
        <v>17499</v>
      </c>
      <c r="L2737" s="109" t="s">
        <v>4687</v>
      </c>
      <c r="M2737" s="109" t="s">
        <v>4688</v>
      </c>
      <c r="N2737" s="109" t="s">
        <v>32</v>
      </c>
      <c r="O2737" s="109" t="s">
        <v>17500</v>
      </c>
      <c r="P2737" s="109" t="s">
        <v>760</v>
      </c>
      <c r="Q2737" s="109" t="s">
        <v>17501</v>
      </c>
      <c r="R2737" s="109" t="s">
        <v>100</v>
      </c>
      <c r="S2737" s="122" t="s">
        <v>769</v>
      </c>
      <c r="T2737" s="31"/>
      <c r="U2737" s="109" t="str">
        <f t="shared" si="43"/>
        <v>41540: Two officers arrived and ordered Kenneth Sprankle, 27, to drop his weapon. But according to police, instead of dropping the ax, he ran toward one of the officers, yelling unintelligible statements. Multiple shots were fired. Sprankle was pronounced dead at the scene by paramedics. http://www.tampabay.com/news/publicsafety/crime/ax-wielding-man-shot-by-st-pete-police-had-history-of-mental-health-issues/2143608</v>
      </c>
      <c r="V2737" s="109"/>
      <c r="W2737" s="109">
        <v>3776.1</v>
      </c>
      <c r="X2737" s="109"/>
      <c r="Y2737" s="109"/>
      <c r="Z2737" s="109"/>
      <c r="AA2737" s="109"/>
      <c r="AB2737" s="109"/>
      <c r="AC2737" s="113"/>
      <c r="AD2737" s="29"/>
      <c r="AE2737" s="29"/>
      <c r="AF2737" s="29"/>
      <c r="AG2737" s="65"/>
    </row>
    <row r="2738" spans="1:33" ht="12">
      <c r="A2738" s="30">
        <v>42003</v>
      </c>
      <c r="B2738" s="109" t="s">
        <v>17502</v>
      </c>
      <c r="C2738" s="121">
        <v>24</v>
      </c>
      <c r="D2738" s="109" t="s">
        <v>23</v>
      </c>
      <c r="E2738" s="109" t="s">
        <v>24</v>
      </c>
      <c r="F2738" s="109" t="s">
        <v>17503</v>
      </c>
      <c r="G2738" s="42">
        <v>41537</v>
      </c>
      <c r="H2738" s="109" t="s">
        <v>17504</v>
      </c>
      <c r="I2738" s="109" t="s">
        <v>232</v>
      </c>
      <c r="J2738" s="109" t="s">
        <v>233</v>
      </c>
      <c r="K2738" s="98" t="s">
        <v>17505</v>
      </c>
      <c r="L2738" s="109" t="s">
        <v>235</v>
      </c>
      <c r="M2738" s="109" t="s">
        <v>5675</v>
      </c>
      <c r="N2738" s="109" t="s">
        <v>32</v>
      </c>
      <c r="O2738" s="109" t="s">
        <v>17506</v>
      </c>
      <c r="P2738" s="109" t="s">
        <v>760</v>
      </c>
      <c r="Q2738" s="109" t="s">
        <v>17507</v>
      </c>
      <c r="R2738" s="109" t="s">
        <v>80</v>
      </c>
      <c r="S2738" s="122" t="s">
        <v>769</v>
      </c>
      <c r="T2738" s="31"/>
      <c r="U2738" s="109" t="str">
        <f t="shared" si="43"/>
        <v>41537: Byrdo was holding his girlfriend hostage. An officer entered Brydos apartment. Byrdo fatally shot the officer, but the officer was able to fire a few shots at Byrdo. Another officer encountered Byrdo at the door - they exchanged gunfire. Byrdo was killed. http://fox59.com/2013/09/20/new-details-of-officers-deadly-encounter-with-gunman/</v>
      </c>
      <c r="V2738" s="109"/>
      <c r="W2738" s="109">
        <v>3777.1</v>
      </c>
      <c r="X2738" s="109"/>
      <c r="Y2738" s="109"/>
      <c r="Z2738" s="109"/>
      <c r="AA2738" s="109"/>
      <c r="AB2738" s="109"/>
      <c r="AC2738" s="113"/>
      <c r="AD2738" s="29"/>
      <c r="AE2738" s="29"/>
      <c r="AF2738" s="29"/>
      <c r="AG2738" s="65"/>
    </row>
    <row r="2739" spans="1:33" ht="12">
      <c r="A2739" s="30">
        <v>42003</v>
      </c>
      <c r="B2739" s="109" t="s">
        <v>17508</v>
      </c>
      <c r="C2739" s="121">
        <v>30</v>
      </c>
      <c r="D2739" s="109" t="s">
        <v>23</v>
      </c>
      <c r="E2739" s="109" t="s">
        <v>24</v>
      </c>
      <c r="F2739" s="109" t="s">
        <v>17509</v>
      </c>
      <c r="G2739" s="42">
        <v>39532</v>
      </c>
      <c r="H2739" s="109" t="s">
        <v>17510</v>
      </c>
      <c r="I2739" s="109" t="s">
        <v>1046</v>
      </c>
      <c r="J2739" s="109" t="s">
        <v>28</v>
      </c>
      <c r="K2739" s="98" t="s">
        <v>17511</v>
      </c>
      <c r="L2739" s="109" t="s">
        <v>523</v>
      </c>
      <c r="M2739" s="109" t="s">
        <v>8909</v>
      </c>
      <c r="N2739" s="109" t="s">
        <v>32</v>
      </c>
      <c r="O2739" s="109" t="s">
        <v>17512</v>
      </c>
      <c r="P2739" s="109" t="s">
        <v>760</v>
      </c>
      <c r="Q2739" s="109" t="s">
        <v>17513</v>
      </c>
      <c r="R2739" s="109" t="s">
        <v>100</v>
      </c>
      <c r="S2739" s="122" t="s">
        <v>5119</v>
      </c>
      <c r="T2739" s="31"/>
      <c r="U2739" s="109" t="str">
        <f t="shared" si="43"/>
        <v>39532: Police were called in to White's apartment by a mental health caseworker who was having trouble with him. Well aware of his mental condition, police claimed to have heard the sound of a shotgun being racked from within his apartment. White appeared and drew knives, similar to steak knives, from both of his pants pockets. The officers repeatedly tasered him, could not make him stay down, then fatally shot him. http://jacksonville.com/tu-online/stories/032608/met_261640040.shtml</v>
      </c>
      <c r="V2739" s="109"/>
      <c r="W2739" s="109">
        <v>3778.1</v>
      </c>
      <c r="X2739" s="109"/>
      <c r="Y2739" s="109"/>
      <c r="Z2739" s="109"/>
      <c r="AA2739" s="109"/>
      <c r="AB2739" s="109"/>
      <c r="AC2739" s="113"/>
      <c r="AD2739" s="29"/>
      <c r="AE2739" s="29"/>
      <c r="AF2739" s="29"/>
      <c r="AG2739" s="65"/>
    </row>
    <row r="2740" spans="1:33" ht="12">
      <c r="A2740" s="30">
        <v>42003</v>
      </c>
      <c r="B2740" s="109" t="s">
        <v>17514</v>
      </c>
      <c r="C2740" s="121">
        <v>46</v>
      </c>
      <c r="D2740" s="109" t="s">
        <v>23</v>
      </c>
      <c r="E2740" s="109" t="s">
        <v>82</v>
      </c>
      <c r="F2740" s="109"/>
      <c r="G2740" s="42">
        <v>39611</v>
      </c>
      <c r="H2740" s="109" t="s">
        <v>17515</v>
      </c>
      <c r="I2740" s="109" t="s">
        <v>14545</v>
      </c>
      <c r="J2740" s="109" t="s">
        <v>28</v>
      </c>
      <c r="K2740" s="98" t="s">
        <v>17516</v>
      </c>
      <c r="L2740" s="109" t="s">
        <v>4778</v>
      </c>
      <c r="M2740" s="109" t="s">
        <v>14547</v>
      </c>
      <c r="N2740" s="109" t="s">
        <v>32</v>
      </c>
      <c r="O2740" s="109" t="s">
        <v>17517</v>
      </c>
      <c r="P2740" s="109" t="s">
        <v>760</v>
      </c>
      <c r="Q2740" s="109" t="s">
        <v>17518</v>
      </c>
      <c r="R2740" s="109" t="s">
        <v>80</v>
      </c>
      <c r="S2740" s="122" t="s">
        <v>5119</v>
      </c>
      <c r="T2740" s="31"/>
      <c r="U2740" s="109" t="str">
        <f t="shared" si="43"/>
        <v>39611: Hodgkiss was fatally shot during an early-morning drug raid at his home of 14 years. Friends and family said that the police story of him defending the property with a shotgun was completely out of character, and the drug search netted a small amount of marijuana belonging to his son's girlfriend. http://articles.sun-sentinel.com/2008-06-13/news/0806121720_1_police-officer-police-drug-raid-fatal-shooting</v>
      </c>
      <c r="V2740" s="109"/>
      <c r="W2740" s="109">
        <v>3779.1</v>
      </c>
      <c r="X2740" s="109"/>
      <c r="Y2740" s="109"/>
      <c r="Z2740" s="109"/>
      <c r="AA2740" s="109"/>
      <c r="AB2740" s="109"/>
      <c r="AC2740" s="113"/>
      <c r="AD2740" s="29"/>
      <c r="AE2740" s="29"/>
      <c r="AF2740" s="29"/>
      <c r="AG2740" s="65"/>
    </row>
    <row r="2741" spans="1:33" ht="12">
      <c r="A2741" s="30">
        <v>42003</v>
      </c>
      <c r="B2741" s="109" t="s">
        <v>17519</v>
      </c>
      <c r="C2741" s="121">
        <v>17</v>
      </c>
      <c r="D2741" s="109" t="s">
        <v>23</v>
      </c>
      <c r="E2741" s="109" t="s">
        <v>24</v>
      </c>
      <c r="F2741" s="109" t="s">
        <v>17520</v>
      </c>
      <c r="G2741" s="42">
        <v>38109</v>
      </c>
      <c r="H2741" s="109" t="s">
        <v>17521</v>
      </c>
      <c r="I2741" s="109" t="s">
        <v>4685</v>
      </c>
      <c r="J2741" s="109" t="s">
        <v>28</v>
      </c>
      <c r="K2741" s="98" t="s">
        <v>4686</v>
      </c>
      <c r="L2741" s="109" t="s">
        <v>4687</v>
      </c>
      <c r="M2741" s="109" t="s">
        <v>17522</v>
      </c>
      <c r="N2741" s="109" t="s">
        <v>32</v>
      </c>
      <c r="O2741" s="109" t="s">
        <v>17523</v>
      </c>
      <c r="P2741" s="109" t="s">
        <v>760</v>
      </c>
      <c r="Q2741" s="109" t="s">
        <v>17524</v>
      </c>
      <c r="R2741" s="109" t="s">
        <v>80</v>
      </c>
      <c r="S2741" s="122" t="s">
        <v>5119</v>
      </c>
      <c r="T2741" s="31"/>
      <c r="U2741" s="109" t="str">
        <f t="shared" si="43"/>
        <v>38109: A 1 a.m. drug deal observed in a La Quinta parking lot drew county officers -- mistakenly -- to McCullough, who led them on a high-speed chase in a white pickup. Unarmed, he died in a hail of 15 bullets as he was trying to evade officers in a parking lot. http://www.sptimes.com/2006/05/19/Tampabay/Suit_blames_deputies_.shtml</v>
      </c>
      <c r="V2741" s="109"/>
      <c r="W2741" s="109">
        <v>3780.1</v>
      </c>
      <c r="X2741" s="109"/>
      <c r="Y2741" s="109"/>
      <c r="Z2741" s="109"/>
      <c r="AA2741" s="109"/>
      <c r="AB2741" s="109"/>
      <c r="AC2741" s="113"/>
      <c r="AD2741" s="29"/>
      <c r="AE2741" s="29"/>
      <c r="AF2741" s="29"/>
      <c r="AG2741" s="65"/>
    </row>
    <row r="2742" spans="1:33" ht="12">
      <c r="A2742" s="30">
        <v>42003</v>
      </c>
      <c r="B2742" s="109" t="s">
        <v>17525</v>
      </c>
      <c r="C2742" s="121">
        <v>31</v>
      </c>
      <c r="D2742" s="109" t="s">
        <v>23</v>
      </c>
      <c r="E2742" s="109" t="s">
        <v>24</v>
      </c>
      <c r="F2742" s="109" t="s">
        <v>17526</v>
      </c>
      <c r="G2742" s="42">
        <v>40263</v>
      </c>
      <c r="H2742" s="109" t="s">
        <v>17527</v>
      </c>
      <c r="I2742" s="109" t="s">
        <v>1046</v>
      </c>
      <c r="J2742" s="109" t="s">
        <v>28</v>
      </c>
      <c r="K2742" s="98" t="s">
        <v>17528</v>
      </c>
      <c r="L2742" s="109" t="s">
        <v>523</v>
      </c>
      <c r="M2742" s="109" t="s">
        <v>8909</v>
      </c>
      <c r="N2742" s="109" t="s">
        <v>32</v>
      </c>
      <c r="O2742" s="109" t="s">
        <v>17529</v>
      </c>
      <c r="P2742" s="109" t="s">
        <v>58</v>
      </c>
      <c r="Q2742" s="109" t="s">
        <v>17530</v>
      </c>
      <c r="R2742" s="109" t="s">
        <v>80</v>
      </c>
      <c r="S2742" s="122" t="s">
        <v>5119</v>
      </c>
      <c r="T2742" s="31"/>
      <c r="U2742" s="109" t="str">
        <f t="shared" si="43"/>
        <v>40263: Mathis had just robbed a bank as he carjacked a vehicle with a mother and her two children. Police took 42 shots at the car, killing Mathis, wounding the mother and seriously wounding her 2-year-old boy. http://jacksonville.com/news/crime/2010-03-31/story/family-man-shot-jacksonville-police-struggles-understand-his-death</v>
      </c>
      <c r="V2742" s="109"/>
      <c r="W2742" s="109">
        <v>3781.1</v>
      </c>
      <c r="X2742" s="109"/>
      <c r="Y2742" s="109"/>
      <c r="Z2742" s="109"/>
      <c r="AA2742" s="109"/>
      <c r="AB2742" s="109"/>
      <c r="AC2742" s="113"/>
      <c r="AD2742" s="29"/>
      <c r="AE2742" s="29"/>
      <c r="AF2742" s="29"/>
      <c r="AG2742" s="65"/>
    </row>
    <row r="2743" spans="1:33" ht="12">
      <c r="A2743" s="30">
        <v>42003</v>
      </c>
      <c r="B2743" s="109" t="s">
        <v>17531</v>
      </c>
      <c r="C2743" s="121">
        <v>88</v>
      </c>
      <c r="D2743" s="109" t="s">
        <v>23</v>
      </c>
      <c r="E2743" s="109" t="s">
        <v>24</v>
      </c>
      <c r="F2743" s="109"/>
      <c r="G2743" s="42">
        <v>36948</v>
      </c>
      <c r="H2743" s="109"/>
      <c r="I2743" s="109" t="s">
        <v>5220</v>
      </c>
      <c r="J2743" s="109" t="s">
        <v>28</v>
      </c>
      <c r="K2743" s="98" t="s">
        <v>17532</v>
      </c>
      <c r="L2743" s="109" t="s">
        <v>30</v>
      </c>
      <c r="M2743" s="109" t="s">
        <v>5222</v>
      </c>
      <c r="N2743" s="109" t="s">
        <v>32</v>
      </c>
      <c r="O2743" s="109" t="s">
        <v>17533</v>
      </c>
      <c r="P2743" s="109" t="s">
        <v>760</v>
      </c>
      <c r="Q2743" s="109" t="s">
        <v>17534</v>
      </c>
      <c r="R2743" s="109" t="s">
        <v>80</v>
      </c>
      <c r="S2743" s="122" t="s">
        <v>5119</v>
      </c>
      <c r="T2743" s="31"/>
      <c r="U2743" s="109" t="str">
        <f t="shared" si="43"/>
        <v>36948: Riley's wife called police in shortly after midnight claiming her husband had tried to set their residence on fire, then locked himself in his room. Officers arrived and forced his door open, only to be confronted with the elderly Riley aiming a shotgun at them. He'd been bedridden and dependent on an oxygen tank for more than a year. Riley, who refused or could not understand their commands to drop the gun, was fatally shot. http://articles.sun-sentinel.com/2001-02-28/news/0102280143_1_officers-shot-miami-dade-police-rudy-espinosa</v>
      </c>
      <c r="V2743" s="109"/>
      <c r="W2743" s="109">
        <v>3782.1</v>
      </c>
      <c r="X2743" s="109"/>
      <c r="Y2743" s="109"/>
      <c r="Z2743" s="109"/>
      <c r="AA2743" s="109"/>
      <c r="AB2743" s="109"/>
      <c r="AC2743" s="113"/>
      <c r="AD2743" s="29"/>
      <c r="AE2743" s="29"/>
      <c r="AF2743" s="29"/>
      <c r="AG2743" s="65"/>
    </row>
    <row r="2744" spans="1:33" ht="12">
      <c r="A2744" s="30">
        <v>42003</v>
      </c>
      <c r="B2744" s="109" t="s">
        <v>17535</v>
      </c>
      <c r="C2744" s="121">
        <v>25</v>
      </c>
      <c r="D2744" s="109" t="s">
        <v>23</v>
      </c>
      <c r="E2744" s="109" t="s">
        <v>82</v>
      </c>
      <c r="F2744" s="109"/>
      <c r="G2744" s="42">
        <v>39199</v>
      </c>
      <c r="H2744" s="109" t="s">
        <v>17536</v>
      </c>
      <c r="I2744" s="109" t="s">
        <v>6320</v>
      </c>
      <c r="J2744" s="109" t="s">
        <v>28</v>
      </c>
      <c r="K2744" s="98" t="s">
        <v>16954</v>
      </c>
      <c r="L2744" s="109" t="s">
        <v>338</v>
      </c>
      <c r="M2744" s="109" t="s">
        <v>339</v>
      </c>
      <c r="N2744" s="109" t="s">
        <v>32</v>
      </c>
      <c r="O2744" s="109" t="s">
        <v>17537</v>
      </c>
      <c r="P2744" s="109" t="s">
        <v>58</v>
      </c>
      <c r="Q2744" s="109" t="s">
        <v>17538</v>
      </c>
      <c r="R2744" s="109" t="s">
        <v>80</v>
      </c>
      <c r="S2744" s="122" t="s">
        <v>5119</v>
      </c>
      <c r="T2744" s="31"/>
      <c r="U2744" s="109" t="str">
        <f t="shared" si="43"/>
        <v>39199: Beasley and his younger brother Brandon were linked to a string of 10 bank robberies, as well as other charges, when they robbed a Washington Mutual branch in West Boynton. After a car chase and foot chase, Beasley struggled with an officer for control of his gun until other officers arrived and shot him dead. His brother was taken into custody. http://articles.sun-sentinel.com/2007-04-28/news/0704270641_1_bank-robberies-friday-s-robbery-rifles</v>
      </c>
      <c r="V2744" s="109"/>
      <c r="W2744" s="109">
        <v>3783.1</v>
      </c>
      <c r="X2744" s="109"/>
      <c r="Y2744" s="109"/>
      <c r="Z2744" s="109"/>
      <c r="AA2744" s="109"/>
      <c r="AB2744" s="109"/>
      <c r="AC2744" s="113"/>
      <c r="AD2744" s="29"/>
      <c r="AE2744" s="29"/>
      <c r="AF2744" s="29"/>
      <c r="AG2744" s="65"/>
    </row>
    <row r="2745" spans="1:33" ht="12">
      <c r="A2745" s="30">
        <v>42003</v>
      </c>
      <c r="B2745" s="109" t="s">
        <v>17539</v>
      </c>
      <c r="C2745" s="121">
        <v>22</v>
      </c>
      <c r="D2745" s="109" t="s">
        <v>23</v>
      </c>
      <c r="E2745" s="109" t="s">
        <v>82</v>
      </c>
      <c r="F2745" s="109"/>
      <c r="G2745" s="42">
        <v>39710</v>
      </c>
      <c r="H2745" s="109" t="s">
        <v>17540</v>
      </c>
      <c r="I2745" s="109" t="s">
        <v>1046</v>
      </c>
      <c r="J2745" s="109" t="s">
        <v>28</v>
      </c>
      <c r="K2745" s="98" t="s">
        <v>8908</v>
      </c>
      <c r="L2745" s="109" t="s">
        <v>523</v>
      </c>
      <c r="M2745" s="109" t="s">
        <v>8909</v>
      </c>
      <c r="N2745" s="109" t="s">
        <v>32</v>
      </c>
      <c r="O2745" s="109" t="s">
        <v>17541</v>
      </c>
      <c r="P2745" s="109" t="s">
        <v>58</v>
      </c>
      <c r="Q2745" s="109" t="s">
        <v>17542</v>
      </c>
      <c r="R2745" s="109" t="s">
        <v>80</v>
      </c>
      <c r="S2745" s="122" t="s">
        <v>5119</v>
      </c>
      <c r="T2745" s="31"/>
      <c r="U2745" s="109" t="str">
        <f t="shared" si="43"/>
        <v>39710: An attempt of local officers to apprehend Elliot on the street grew dangerous when Elliot pulled a handgun and started shooting. The officer was wounded in the shoulder and hospitalized overnight; Elliot (also reported as "Elliott") was killed. https://www.questia.com/newspaper/1G1-185406561/officer-shot-recovering-suspect-dead-police-still</v>
      </c>
      <c r="V2745" s="109"/>
      <c r="W2745" s="109">
        <v>3784.1</v>
      </c>
      <c r="X2745" s="109"/>
      <c r="Y2745" s="109"/>
      <c r="Z2745" s="109"/>
      <c r="AA2745" s="109"/>
      <c r="AB2745" s="109"/>
      <c r="AC2745" s="113"/>
      <c r="AD2745" s="29"/>
      <c r="AE2745" s="29"/>
      <c r="AF2745" s="29"/>
      <c r="AG2745" s="65"/>
    </row>
    <row r="2746" spans="1:33" ht="12">
      <c r="A2746" s="30">
        <v>42003</v>
      </c>
      <c r="B2746" s="109" t="s">
        <v>17543</v>
      </c>
      <c r="C2746" s="121">
        <v>48</v>
      </c>
      <c r="D2746" s="109" t="s">
        <v>91</v>
      </c>
      <c r="E2746" s="109" t="s">
        <v>40</v>
      </c>
      <c r="F2746" s="109" t="s">
        <v>17544</v>
      </c>
      <c r="G2746" s="42">
        <v>41535</v>
      </c>
      <c r="H2746" s="109" t="s">
        <v>17545</v>
      </c>
      <c r="I2746" s="109" t="s">
        <v>17546</v>
      </c>
      <c r="J2746" s="109" t="s">
        <v>28</v>
      </c>
      <c r="K2746" s="98" t="s">
        <v>17532</v>
      </c>
      <c r="L2746" s="109" t="s">
        <v>4778</v>
      </c>
      <c r="M2746" s="109" t="s">
        <v>7627</v>
      </c>
      <c r="N2746" s="109" t="s">
        <v>314</v>
      </c>
      <c r="O2746" s="109" t="s">
        <v>17547</v>
      </c>
      <c r="P2746" s="109" t="s">
        <v>760</v>
      </c>
      <c r="Q2746" s="109" t="s">
        <v>17548</v>
      </c>
      <c r="R2746" s="109" t="s">
        <v>80</v>
      </c>
      <c r="S2746" s="122" t="s">
        <v>5119</v>
      </c>
      <c r="T2746" s="31"/>
      <c r="U2746" s="109" t="str">
        <f t="shared" si="43"/>
        <v>41535: Medina died as her Mercedes violently collided with the Mercedes of a fleeing murder suspect, Antonio Feliu, in a high-speed police chase. Feliu killed himself with a pistol after the crash. County deputies and SWAT members set up an hour-long "standoff," filmed by news helicopters, unaware that Feliu was already dead. http://www.nydailynews.com/news/national/victims-id-florida-shooting-high-speed-crash-article-1.1460926</v>
      </c>
      <c r="V2746" s="109"/>
      <c r="W2746" s="109">
        <v>3785.1</v>
      </c>
      <c r="X2746" s="109"/>
      <c r="Y2746" s="109"/>
      <c r="Z2746" s="109"/>
      <c r="AA2746" s="109"/>
      <c r="AB2746" s="109"/>
      <c r="AC2746" s="113"/>
      <c r="AD2746" s="29"/>
      <c r="AE2746" s="29"/>
      <c r="AF2746" s="29"/>
      <c r="AG2746" s="65"/>
    </row>
    <row r="2747" spans="1:33" ht="12">
      <c r="A2747" s="30">
        <v>42003</v>
      </c>
      <c r="B2747" s="109" t="s">
        <v>17549</v>
      </c>
      <c r="C2747" s="121">
        <v>49</v>
      </c>
      <c r="D2747" s="109" t="s">
        <v>23</v>
      </c>
      <c r="E2747" s="109" t="s">
        <v>24</v>
      </c>
      <c r="F2747" s="109"/>
      <c r="G2747" s="42">
        <v>38324</v>
      </c>
      <c r="H2747" s="109" t="s">
        <v>17550</v>
      </c>
      <c r="I2747" s="109" t="s">
        <v>1046</v>
      </c>
      <c r="J2747" s="109" t="s">
        <v>28</v>
      </c>
      <c r="K2747" s="98" t="s">
        <v>17551</v>
      </c>
      <c r="L2747" s="109" t="s">
        <v>523</v>
      </c>
      <c r="M2747" s="109" t="s">
        <v>8909</v>
      </c>
      <c r="N2747" s="109" t="s">
        <v>1589</v>
      </c>
      <c r="O2747" s="109" t="s">
        <v>17552</v>
      </c>
      <c r="P2747" s="109" t="s">
        <v>760</v>
      </c>
      <c r="Q2747" s="109" t="s">
        <v>17553</v>
      </c>
      <c r="R2747" s="109" t="s">
        <v>80</v>
      </c>
      <c r="S2747" s="122" t="s">
        <v>5119</v>
      </c>
      <c r="T2747" s="31"/>
      <c r="U2747" s="109" t="str">
        <f t="shared" si="43"/>
        <v>38324: Local police approached Evans and two others for breaking the open-container law on the street about 1:30 in the morning. Witness accounts vary from police accounts but all agree that Evans was cuffed, unarmed, beaten to the ground, and died of a broken neck. One of the involved officers resigned from the force the next day. https://www.questia.com/newspaper/1G1-126331969/suspect-s-autopsy-shows-broken-neck-rutherford-promises</v>
      </c>
      <c r="V2747" s="109"/>
      <c r="W2747" s="109">
        <v>3786.1</v>
      </c>
      <c r="X2747" s="109"/>
      <c r="Y2747" s="109"/>
      <c r="Z2747" s="109"/>
      <c r="AA2747" s="109"/>
      <c r="AB2747" s="109"/>
      <c r="AC2747" s="113"/>
      <c r="AD2747" s="29"/>
      <c r="AE2747" s="29"/>
      <c r="AF2747" s="29"/>
      <c r="AG2747" s="65"/>
    </row>
    <row r="2748" spans="1:33" ht="12">
      <c r="A2748" s="30">
        <v>42003</v>
      </c>
      <c r="B2748" s="109" t="s">
        <v>17554</v>
      </c>
      <c r="C2748" s="121">
        <v>19</v>
      </c>
      <c r="D2748" s="109" t="s">
        <v>23</v>
      </c>
      <c r="E2748" s="109" t="s">
        <v>82</v>
      </c>
      <c r="F2748" s="109"/>
      <c r="G2748" s="42">
        <v>39758</v>
      </c>
      <c r="H2748" s="109" t="s">
        <v>17555</v>
      </c>
      <c r="I2748" s="109" t="s">
        <v>1046</v>
      </c>
      <c r="J2748" s="109" t="s">
        <v>28</v>
      </c>
      <c r="K2748" s="98" t="s">
        <v>17556</v>
      </c>
      <c r="L2748" s="109" t="s">
        <v>523</v>
      </c>
      <c r="M2748" s="109" t="s">
        <v>8909</v>
      </c>
      <c r="N2748" s="109" t="s">
        <v>32</v>
      </c>
      <c r="O2748" s="109" t="s">
        <v>17557</v>
      </c>
      <c r="P2748" s="109" t="s">
        <v>760</v>
      </c>
      <c r="Q2748" s="109" t="s">
        <v>17558</v>
      </c>
      <c r="R2748" s="109" t="s">
        <v>80</v>
      </c>
      <c r="S2748" s="122" t="s">
        <v>5119</v>
      </c>
      <c r="T2748" s="31"/>
      <c r="U2748" s="109" t="str">
        <f t="shared" si="43"/>
        <v>39758: Two local police responding to a shots-fired call tried to arrest Pittman, and said they detected a weapon in his waistband. Pittman broke away, reported turned back towards the police, and was shot to death. In October 2004 Pittman had been cuffed and beaten unconscious by a JSO officer, who later left the force after his role in the December 2004 death of Sammy Lee Evans. For the October 2004 incident Pittman's parents had been awarded $47,000. http://jacksonville.com/tu-online/stories/110808/met_353473260.shtml</v>
      </c>
      <c r="V2748" s="109"/>
      <c r="W2748" s="109">
        <v>3787.1</v>
      </c>
      <c r="X2748" s="109"/>
      <c r="Y2748" s="109"/>
      <c r="Z2748" s="109"/>
      <c r="AA2748" s="109"/>
      <c r="AB2748" s="109"/>
      <c r="AC2748" s="113"/>
      <c r="AD2748" s="29"/>
      <c r="AE2748" s="29"/>
      <c r="AF2748" s="29"/>
      <c r="AG2748" s="65"/>
    </row>
    <row r="2749" spans="1:33" ht="12">
      <c r="A2749" s="30">
        <v>42003</v>
      </c>
      <c r="B2749" s="109" t="s">
        <v>17559</v>
      </c>
      <c r="C2749" s="121">
        <v>8</v>
      </c>
      <c r="D2749" s="109" t="s">
        <v>91</v>
      </c>
      <c r="E2749" s="109" t="s">
        <v>24</v>
      </c>
      <c r="F2749" s="109" t="s">
        <v>17560</v>
      </c>
      <c r="G2749" s="42">
        <v>38241</v>
      </c>
      <c r="H2749" s="109" t="s">
        <v>17561</v>
      </c>
      <c r="I2749" s="109" t="s">
        <v>878</v>
      </c>
      <c r="J2749" s="109" t="s">
        <v>879</v>
      </c>
      <c r="K2749" s="98" t="s">
        <v>8663</v>
      </c>
      <c r="L2749" s="109" t="s">
        <v>881</v>
      </c>
      <c r="M2749" s="109" t="s">
        <v>882</v>
      </c>
      <c r="N2749" s="109" t="s">
        <v>314</v>
      </c>
      <c r="O2749" s="109" t="s">
        <v>17562</v>
      </c>
      <c r="P2749" s="109" t="s">
        <v>760</v>
      </c>
      <c r="Q2749" s="109" t="s">
        <v>17563</v>
      </c>
      <c r="R2749" s="109" t="s">
        <v>80</v>
      </c>
      <c r="S2749" s="122" t="s">
        <v>5119</v>
      </c>
      <c r="T2749" s="31"/>
      <c r="U2749" s="109" t="str">
        <f t="shared" si="43"/>
        <v>38241: Siblings Octavia and Christopher Suydan Jr. were killed as a 19-year-old motorist fled a drug sting at high speed in his Honda Accord, striking them both as they crossed the street. They were thrown 140 feet and died in front of their father. Admitting no wrongdoing, the District settled with the parents for $1.2M. http://www.washingtonpost.com/wp-dyn/content/article/2007/04/18/AR2007041802327.html</v>
      </c>
      <c r="V2749" s="109"/>
      <c r="W2749" s="109">
        <v>3788.1</v>
      </c>
      <c r="X2749" s="109"/>
      <c r="Y2749" s="109"/>
      <c r="Z2749" s="109"/>
      <c r="AA2749" s="109"/>
      <c r="AB2749" s="109"/>
      <c r="AC2749" s="113"/>
      <c r="AD2749" s="29"/>
      <c r="AE2749" s="29"/>
      <c r="AF2749" s="29"/>
      <c r="AG2749" s="65"/>
    </row>
    <row r="2750" spans="1:33" ht="12">
      <c r="A2750" s="30">
        <v>42003</v>
      </c>
      <c r="B2750" s="109" t="s">
        <v>17564</v>
      </c>
      <c r="C2750" s="121">
        <v>7</v>
      </c>
      <c r="D2750" s="109" t="s">
        <v>23</v>
      </c>
      <c r="E2750" s="109" t="s">
        <v>24</v>
      </c>
      <c r="F2750" s="109" t="s">
        <v>17560</v>
      </c>
      <c r="G2750" s="42">
        <v>38241</v>
      </c>
      <c r="H2750" s="109" t="s">
        <v>17561</v>
      </c>
      <c r="I2750" s="109" t="s">
        <v>878</v>
      </c>
      <c r="J2750" s="109" t="s">
        <v>879</v>
      </c>
      <c r="K2750" s="98" t="s">
        <v>8663</v>
      </c>
      <c r="L2750" s="109" t="s">
        <v>881</v>
      </c>
      <c r="M2750" s="109" t="s">
        <v>882</v>
      </c>
      <c r="N2750" s="109" t="s">
        <v>314</v>
      </c>
      <c r="O2750" s="109" t="s">
        <v>17562</v>
      </c>
      <c r="P2750" s="109" t="s">
        <v>760</v>
      </c>
      <c r="Q2750" s="109" t="s">
        <v>17563</v>
      </c>
      <c r="R2750" s="109" t="s">
        <v>80</v>
      </c>
      <c r="S2750" s="122" t="s">
        <v>5119</v>
      </c>
      <c r="T2750" s="31"/>
      <c r="U2750" s="109" t="str">
        <f t="shared" si="43"/>
        <v>38241: Siblings Octavia and Christopher Suydan Jr. were killed as a 19-year-old motorist fled a drug sting at high speed in his Honda Accord, striking them both as they crossed the street. They were thrown 140 feet and died in front of their father. Admitting no wrongdoing, the District settled with the parents for $1.2M. http://www.washingtonpost.com/wp-dyn/content/article/2007/04/18/AR2007041802327.html</v>
      </c>
      <c r="V2750" s="109"/>
      <c r="W2750" s="109">
        <v>3789.1</v>
      </c>
      <c r="X2750" s="109"/>
      <c r="Y2750" s="109"/>
      <c r="Z2750" s="109"/>
      <c r="AA2750" s="109"/>
      <c r="AB2750" s="109"/>
      <c r="AC2750" s="113"/>
      <c r="AD2750" s="29"/>
      <c r="AE2750" s="29"/>
      <c r="AF2750" s="29"/>
      <c r="AG2750" s="65"/>
    </row>
    <row r="2751" spans="1:33" ht="12">
      <c r="A2751" s="30">
        <v>42003</v>
      </c>
      <c r="B2751" s="109" t="s">
        <v>17565</v>
      </c>
      <c r="C2751" s="121">
        <v>86</v>
      </c>
      <c r="D2751" s="109" t="s">
        <v>23</v>
      </c>
      <c r="E2751" s="109" t="s">
        <v>40</v>
      </c>
      <c r="F2751" s="109" t="s">
        <v>17566</v>
      </c>
      <c r="G2751" s="42">
        <v>39827</v>
      </c>
      <c r="H2751" s="109" t="s">
        <v>17567</v>
      </c>
      <c r="I2751" s="109" t="s">
        <v>1046</v>
      </c>
      <c r="J2751" s="109" t="s">
        <v>28</v>
      </c>
      <c r="K2751" s="98" t="s">
        <v>17511</v>
      </c>
      <c r="L2751" s="109" t="s">
        <v>523</v>
      </c>
      <c r="M2751" s="109" t="s">
        <v>8909</v>
      </c>
      <c r="N2751" s="109" t="s">
        <v>314</v>
      </c>
      <c r="O2751" s="109" t="s">
        <v>17568</v>
      </c>
      <c r="P2751" s="109" t="s">
        <v>157</v>
      </c>
      <c r="Q2751" s="109" t="s">
        <v>17569</v>
      </c>
      <c r="R2751" s="109" t="s">
        <v>80</v>
      </c>
      <c r="S2751" s="122" t="s">
        <v>5119</v>
      </c>
      <c r="T2751" s="31"/>
      <c r="U2751" s="109" t="str">
        <f t="shared" si="43"/>
        <v>39827: Speeding 98 MPH in a 40 MPH zone, without lights or siren, a local officer struck and killed Ogden. The officer was sentenced to a year of probation and 100 hours of community service, after admitting to culpable negligence. http://jaxairnews.jacksonville.com/news/metro/crime/2009-03-19/story/city_faces_lawsuit_over_man_killed_in_crash_with_cop?page=1</v>
      </c>
      <c r="V2751" s="109"/>
      <c r="W2751" s="109">
        <v>3790.1</v>
      </c>
      <c r="X2751" s="109"/>
      <c r="Y2751" s="109"/>
      <c r="Z2751" s="109"/>
      <c r="AA2751" s="109"/>
      <c r="AB2751" s="109"/>
      <c r="AC2751" s="113"/>
      <c r="AD2751" s="29"/>
      <c r="AE2751" s="29"/>
      <c r="AF2751" s="29"/>
      <c r="AG2751" s="65"/>
    </row>
    <row r="2752" spans="1:33" ht="12">
      <c r="A2752" s="30">
        <v>42003</v>
      </c>
      <c r="B2752" s="109" t="s">
        <v>17570</v>
      </c>
      <c r="C2752" s="121">
        <v>55</v>
      </c>
      <c r="D2752" s="109" t="s">
        <v>23</v>
      </c>
      <c r="E2752" s="109" t="s">
        <v>82</v>
      </c>
      <c r="F2752" s="109"/>
      <c r="G2752" s="42">
        <v>37048</v>
      </c>
      <c r="H2752" s="109" t="s">
        <v>17571</v>
      </c>
      <c r="I2752" s="109" t="s">
        <v>5220</v>
      </c>
      <c r="J2752" s="109" t="s">
        <v>28</v>
      </c>
      <c r="K2752" s="98" t="s">
        <v>15599</v>
      </c>
      <c r="L2752" s="109" t="s">
        <v>30</v>
      </c>
      <c r="M2752" s="109" t="s">
        <v>5222</v>
      </c>
      <c r="N2752" s="109" t="s">
        <v>32</v>
      </c>
      <c r="O2752" s="109" t="s">
        <v>17572</v>
      </c>
      <c r="P2752" s="109" t="s">
        <v>760</v>
      </c>
      <c r="Q2752" s="109" t="s">
        <v>17573</v>
      </c>
      <c r="R2752" s="109" t="s">
        <v>80</v>
      </c>
      <c r="S2752" s="122" t="s">
        <v>5119</v>
      </c>
      <c r="T2752" s="31"/>
      <c r="U2752" s="109" t="str">
        <f t="shared" si="43"/>
        <v>37048: Homeless and well known to the police, Beatty reportedly threatened cafeteria customers with a knife in the early morning hours. After a 12-block foot chase he turned and directly threatened officers, and was shot to death with 17 rounds. Police remained tight-lipped about the shooting due in part to then-current federal investigations about allegations of their department planting weapons and fabricating evidence. http://articles.sun-sentinel.com/2001-06-07/news/0106070193_1_miami-police-knife-officers</v>
      </c>
      <c r="V2752" s="109"/>
      <c r="W2752" s="109">
        <v>3791.1</v>
      </c>
      <c r="X2752" s="109"/>
      <c r="Y2752" s="109"/>
      <c r="Z2752" s="109"/>
      <c r="AA2752" s="109"/>
      <c r="AB2752" s="109"/>
      <c r="AC2752" s="113"/>
      <c r="AD2752" s="29"/>
      <c r="AE2752" s="29"/>
      <c r="AF2752" s="29"/>
      <c r="AG2752" s="65"/>
    </row>
    <row r="2753" spans="1:33" ht="12">
      <c r="A2753" s="30">
        <v>42003</v>
      </c>
      <c r="B2753" s="109" t="s">
        <v>17574</v>
      </c>
      <c r="C2753" s="121">
        <v>70</v>
      </c>
      <c r="D2753" s="109" t="s">
        <v>91</v>
      </c>
      <c r="E2753" s="109" t="s">
        <v>82</v>
      </c>
      <c r="F2753" s="109"/>
      <c r="G2753" s="42">
        <v>39135</v>
      </c>
      <c r="H2753" s="109" t="s">
        <v>17575</v>
      </c>
      <c r="I2753" s="109" t="s">
        <v>4705</v>
      </c>
      <c r="J2753" s="109" t="s">
        <v>28</v>
      </c>
      <c r="K2753" s="98" t="s">
        <v>7961</v>
      </c>
      <c r="L2753" s="109" t="s">
        <v>6303</v>
      </c>
      <c r="M2753" s="109" t="s">
        <v>17576</v>
      </c>
      <c r="N2753" s="109" t="s">
        <v>314</v>
      </c>
      <c r="O2753" s="109" t="s">
        <v>17577</v>
      </c>
      <c r="P2753" s="109" t="s">
        <v>760</v>
      </c>
      <c r="Q2753" s="109" t="s">
        <v>17578</v>
      </c>
      <c r="R2753" s="109" t="s">
        <v>80</v>
      </c>
      <c r="S2753" s="122" t="s">
        <v>5119</v>
      </c>
      <c r="T2753" s="31"/>
      <c r="U2753" s="109" t="str">
        <f t="shared" si="43"/>
        <v>39135: According to the investigating state trooper, the local officer checking his onboard computer while making an illegal U-turn at 40 MPH was solely to blame for the car crash that fatally wounded Winstead. She died one month later. The county officer had been dispatched to catch a careless driver. He was given a traffic citation. http://articles.orlandosentinel.com/2012-02-12/news/os-police-car-crashes-fatals-sidebar-20120213_1_cop-crashes-ed-soistman-magnolia-homes-road</v>
      </c>
      <c r="V2753" s="109"/>
      <c r="W2753" s="109">
        <v>3792.1</v>
      </c>
      <c r="X2753" s="109"/>
      <c r="Y2753" s="109"/>
      <c r="Z2753" s="109"/>
      <c r="AA2753" s="109"/>
      <c r="AB2753" s="109"/>
      <c r="AC2753" s="113"/>
      <c r="AD2753" s="29"/>
      <c r="AE2753" s="29"/>
      <c r="AF2753" s="29"/>
      <c r="AG2753" s="65"/>
    </row>
    <row r="2754" spans="1:33" ht="12">
      <c r="A2754" s="30">
        <v>42003</v>
      </c>
      <c r="B2754" s="109" t="s">
        <v>17579</v>
      </c>
      <c r="C2754" s="121">
        <v>13</v>
      </c>
      <c r="D2754" s="109" t="s">
        <v>23</v>
      </c>
      <c r="E2754" s="109" t="s">
        <v>24</v>
      </c>
      <c r="F2754" s="109" t="s">
        <v>17580</v>
      </c>
      <c r="G2754" s="42">
        <v>39955</v>
      </c>
      <c r="H2754" s="109" t="s">
        <v>17581</v>
      </c>
      <c r="I2754" s="109" t="s">
        <v>327</v>
      </c>
      <c r="J2754" s="109" t="s">
        <v>328</v>
      </c>
      <c r="K2754" s="98" t="s">
        <v>1040</v>
      </c>
      <c r="L2754" s="109" t="s">
        <v>329</v>
      </c>
      <c r="M2754" s="109" t="s">
        <v>330</v>
      </c>
      <c r="N2754" s="109" t="s">
        <v>314</v>
      </c>
      <c r="O2754" s="109" t="s">
        <v>17582</v>
      </c>
      <c r="P2754" s="109" t="s">
        <v>157</v>
      </c>
      <c r="Q2754" s="109" t="s">
        <v>17583</v>
      </c>
      <c r="R2754" s="109" t="s">
        <v>80</v>
      </c>
      <c r="S2754" s="122" t="s">
        <v>5119</v>
      </c>
      <c r="T2754" s="31"/>
      <c r="U2754" s="109" t="str">
        <f t="shared" si="43"/>
        <v>39955: Booker was killed by a drunk off-duty Chicago police officer who sped on for blocks despite his crushed and blood-splattered windshield. The sentencing judge gave him 3 years in prison for aggravated DUI, reckless homicide and leaving the scene of a fatal accident, plus a command to speak to the police academy "how to properly handle an investigation into one of their own." http://www.dailymail.co.uk/news/article-2085707/Richard-Bolling-worried-windshield-killing-Trenton-Booker-13-drunk-driving-case.html</v>
      </c>
      <c r="V2754" s="109"/>
      <c r="W2754" s="109">
        <v>3793.1</v>
      </c>
      <c r="X2754" s="109"/>
      <c r="Y2754" s="109"/>
      <c r="Z2754" s="109"/>
      <c r="AA2754" s="109"/>
      <c r="AB2754" s="109"/>
      <c r="AC2754" s="113"/>
      <c r="AD2754" s="29"/>
      <c r="AE2754" s="29"/>
      <c r="AF2754" s="29"/>
      <c r="AG2754" s="65"/>
    </row>
    <row r="2755" spans="1:33" ht="12">
      <c r="A2755" s="30">
        <v>42003</v>
      </c>
      <c r="B2755" s="109" t="s">
        <v>17584</v>
      </c>
      <c r="C2755" s="121">
        <v>22</v>
      </c>
      <c r="D2755" s="109" t="s">
        <v>23</v>
      </c>
      <c r="E2755" s="109" t="s">
        <v>24</v>
      </c>
      <c r="F2755" s="109" t="s">
        <v>17585</v>
      </c>
      <c r="G2755" s="42">
        <v>39622</v>
      </c>
      <c r="H2755" s="109" t="s">
        <v>17586</v>
      </c>
      <c r="I2755" s="109" t="s">
        <v>1046</v>
      </c>
      <c r="J2755" s="109" t="s">
        <v>28</v>
      </c>
      <c r="K2755" s="98" t="s">
        <v>17587</v>
      </c>
      <c r="L2755" s="109" t="s">
        <v>523</v>
      </c>
      <c r="M2755" s="109" t="s">
        <v>8909</v>
      </c>
      <c r="N2755" s="109" t="s">
        <v>32</v>
      </c>
      <c r="O2755" s="109" t="s">
        <v>17588</v>
      </c>
      <c r="P2755" s="109" t="s">
        <v>58</v>
      </c>
      <c r="Q2755" s="109" t="s">
        <v>17589</v>
      </c>
      <c r="R2755" s="109" t="s">
        <v>80</v>
      </c>
      <c r="S2755" s="122" t="s">
        <v>5119</v>
      </c>
      <c r="T2755" s="31"/>
      <c r="U2755" s="109" t="str">
        <f t="shared" si="43"/>
        <v>39622: DeBose was involved in the armed robbery of a Game Stop, and fled police at speeds of up to 130 MPH. Crashing his car, he fled on foot into residential back yards and was said by police to be reaching for a gun when they fatally shot him. DeBose was unarmed. http://jacksonville.com/tu-online/stories/102108/met_346508883.shtml</v>
      </c>
      <c r="V2755" s="109"/>
      <c r="W2755" s="109">
        <v>3794.1</v>
      </c>
      <c r="X2755" s="109"/>
      <c r="Y2755" s="109"/>
      <c r="Z2755" s="109"/>
      <c r="AA2755" s="109"/>
      <c r="AB2755" s="109"/>
      <c r="AC2755" s="113"/>
      <c r="AD2755" s="29"/>
      <c r="AE2755" s="29"/>
      <c r="AF2755" s="29"/>
      <c r="AG2755" s="65"/>
    </row>
    <row r="2756" spans="1:33" ht="12">
      <c r="A2756" s="30">
        <v>42003</v>
      </c>
      <c r="B2756" s="109" t="s">
        <v>17590</v>
      </c>
      <c r="C2756" s="121">
        <v>21</v>
      </c>
      <c r="D2756" s="109" t="s">
        <v>23</v>
      </c>
      <c r="E2756" s="109" t="s">
        <v>82</v>
      </c>
      <c r="F2756" s="109"/>
      <c r="G2756" s="42">
        <v>39049</v>
      </c>
      <c r="H2756" s="109" t="s">
        <v>17591</v>
      </c>
      <c r="I2756" s="109" t="s">
        <v>12047</v>
      </c>
      <c r="J2756" s="109" t="s">
        <v>28</v>
      </c>
      <c r="K2756" s="98" t="s">
        <v>13400</v>
      </c>
      <c r="L2756" s="109" t="s">
        <v>4778</v>
      </c>
      <c r="M2756" s="109" t="s">
        <v>14087</v>
      </c>
      <c r="N2756" s="109" t="s">
        <v>32</v>
      </c>
      <c r="O2756" s="109" t="s">
        <v>17592</v>
      </c>
      <c r="P2756" s="109" t="s">
        <v>760</v>
      </c>
      <c r="Q2756" s="109" t="s">
        <v>17593</v>
      </c>
      <c r="R2756" s="109" t="s">
        <v>80</v>
      </c>
      <c r="S2756" s="122" t="s">
        <v>5119</v>
      </c>
      <c r="T2756" s="31"/>
      <c r="U2756" s="109" t="str">
        <f t="shared" si="43"/>
        <v>39049: Eddines and another man in a carjacked SUV were shot in the back by police because their vehicle "suddenly flew" into reverse. Eddines was killed, the other man wounded. Local police came under community criticism and federal scrutiny for this and other shootings in the northwest section of the city. Eddines' mother went uncontacted by police for a week. http://articles.sun-sentinel.com/2006-12-09/news/0612080589_1_memo-detectives-police-department-s-response</v>
      </c>
      <c r="V2756" s="109"/>
      <c r="W2756" s="109">
        <v>3795.1</v>
      </c>
      <c r="X2756" s="109"/>
      <c r="Y2756" s="109"/>
      <c r="Z2756" s="109"/>
      <c r="AA2756" s="109"/>
      <c r="AB2756" s="109"/>
      <c r="AC2756" s="113"/>
      <c r="AD2756" s="29"/>
      <c r="AE2756" s="29"/>
      <c r="AF2756" s="29"/>
      <c r="AG2756" s="65"/>
    </row>
    <row r="2757" spans="1:33" ht="12">
      <c r="A2757" s="30">
        <v>42003</v>
      </c>
      <c r="B2757" s="109" t="s">
        <v>17594</v>
      </c>
      <c r="C2757" s="121">
        <v>45</v>
      </c>
      <c r="D2757" s="109" t="s">
        <v>91</v>
      </c>
      <c r="E2757" s="109" t="s">
        <v>24</v>
      </c>
      <c r="F2757" s="109" t="s">
        <v>17595</v>
      </c>
      <c r="G2757" s="42">
        <v>39811</v>
      </c>
      <c r="H2757" s="109" t="s">
        <v>17596</v>
      </c>
      <c r="I2757" s="109" t="s">
        <v>151</v>
      </c>
      <c r="J2757" s="109" t="s">
        <v>152</v>
      </c>
      <c r="K2757" s="98" t="s">
        <v>5838</v>
      </c>
      <c r="L2757" s="109" t="s">
        <v>154</v>
      </c>
      <c r="M2757" s="109" t="s">
        <v>5201</v>
      </c>
      <c r="N2757" s="109" t="s">
        <v>314</v>
      </c>
      <c r="O2757" s="109" t="s">
        <v>17597</v>
      </c>
      <c r="P2757" s="109" t="s">
        <v>760</v>
      </c>
      <c r="Q2757" s="109" t="s">
        <v>17598</v>
      </c>
      <c r="R2757" s="109" t="s">
        <v>80</v>
      </c>
      <c r="S2757" s="122" t="s">
        <v>5119</v>
      </c>
      <c r="T2757" s="31"/>
      <c r="U2757" s="109" t="str">
        <f t="shared" si="43"/>
        <v>39811: Three or four NYPD vehicles were in hot pursuit of a stolen 2003 Ford van when the vehicle struck and killed Blount, a Gulf War veteran and the mother of two. http://www.nydailynews.com/new-york/brooklyn/nypd-probe-eyes-car-chase-fatal-brooklyn-hit-run-article-1.355655</v>
      </c>
      <c r="V2757" s="109"/>
      <c r="W2757" s="109">
        <v>3796.1</v>
      </c>
      <c r="X2757" s="109"/>
      <c r="Y2757" s="109"/>
      <c r="Z2757" s="109"/>
      <c r="AA2757" s="109"/>
      <c r="AB2757" s="109"/>
      <c r="AC2757" s="113"/>
      <c r="AD2757" s="29"/>
      <c r="AE2757" s="29"/>
      <c r="AF2757" s="29"/>
      <c r="AG2757" s="65"/>
    </row>
    <row r="2758" spans="1:33" ht="12">
      <c r="A2758" s="30">
        <v>42003</v>
      </c>
      <c r="B2758" s="109" t="s">
        <v>17599</v>
      </c>
      <c r="C2758" s="121">
        <v>26</v>
      </c>
      <c r="D2758" s="109" t="s">
        <v>23</v>
      </c>
      <c r="E2758" s="109" t="s">
        <v>40</v>
      </c>
      <c r="F2758" s="109" t="s">
        <v>17600</v>
      </c>
      <c r="G2758" s="42">
        <v>40776</v>
      </c>
      <c r="H2758" s="109" t="s">
        <v>17601</v>
      </c>
      <c r="I2758" s="109" t="s">
        <v>5220</v>
      </c>
      <c r="J2758" s="109" t="s">
        <v>28</v>
      </c>
      <c r="K2758" s="98" t="s">
        <v>17602</v>
      </c>
      <c r="L2758" s="109" t="s">
        <v>30</v>
      </c>
      <c r="M2758" s="109" t="s">
        <v>5222</v>
      </c>
      <c r="N2758" s="109" t="s">
        <v>32</v>
      </c>
      <c r="O2758" s="109" t="s">
        <v>17603</v>
      </c>
      <c r="P2758" s="109" t="s">
        <v>760</v>
      </c>
      <c r="Q2758" s="109" t="s">
        <v>17604</v>
      </c>
      <c r="R2758" s="109" t="s">
        <v>80</v>
      </c>
      <c r="S2758" s="122" t="s">
        <v>5119</v>
      </c>
      <c r="T2758" s="31"/>
      <c r="U2758" s="109" t="str">
        <f t="shared" si="43"/>
        <v>40776: Just before 2 a.m. a local officer engaged with Pozdol in front of a restaurant for unreported reasons, and ended up firing three bullets into his chest, killing him. http://www.palmbeachpost.com/news/news/state-regional/miami-police-shoot-kill-man-in-confrontation/nLxGB/</v>
      </c>
      <c r="V2758" s="109"/>
      <c r="W2758" s="109">
        <v>3797.1</v>
      </c>
      <c r="X2758" s="109"/>
      <c r="Y2758" s="109"/>
      <c r="Z2758" s="109"/>
      <c r="AA2758" s="109"/>
      <c r="AB2758" s="109"/>
      <c r="AC2758" s="113"/>
      <c r="AD2758" s="29"/>
      <c r="AE2758" s="29"/>
      <c r="AF2758" s="29"/>
      <c r="AG2758" s="65"/>
    </row>
    <row r="2759" spans="1:33" ht="12">
      <c r="A2759" s="30">
        <v>42005</v>
      </c>
      <c r="B2759" s="109" t="s">
        <v>17605</v>
      </c>
      <c r="C2759" s="121">
        <v>64</v>
      </c>
      <c r="D2759" s="109" t="s">
        <v>91</v>
      </c>
      <c r="E2759" s="109" t="s">
        <v>40</v>
      </c>
      <c r="F2759" s="109" t="s">
        <v>17606</v>
      </c>
      <c r="G2759" s="42">
        <v>41539</v>
      </c>
      <c r="H2759" s="109" t="s">
        <v>17607</v>
      </c>
      <c r="I2759" s="109" t="s">
        <v>17608</v>
      </c>
      <c r="J2759" s="109" t="s">
        <v>74</v>
      </c>
      <c r="K2759" s="98" t="s">
        <v>17609</v>
      </c>
      <c r="L2759" s="109" t="s">
        <v>17608</v>
      </c>
      <c r="M2759" s="109" t="s">
        <v>14288</v>
      </c>
      <c r="N2759" s="109" t="s">
        <v>314</v>
      </c>
      <c r="O2759" s="109" t="s">
        <v>17610</v>
      </c>
      <c r="P2759" s="109" t="s">
        <v>157</v>
      </c>
      <c r="Q2759" s="109" t="s">
        <v>17611</v>
      </c>
      <c r="R2759" s="109" t="s">
        <v>80</v>
      </c>
      <c r="S2759" s="122" t="s">
        <v>7722</v>
      </c>
      <c r="T2759" s="31"/>
      <c r="U2759" s="109" t="str">
        <f t="shared" si="43"/>
        <v>41539: Macchi and her daughter were driving home from a baseball game when their vehicle was struck by another car driven by a drunk off-duty state trooper. The trooper, John Basler, was indicted on several charges related to the accident. http://randolph.wickedlocal.com/article/20140612/News/140619647</v>
      </c>
      <c r="V2759" s="109"/>
      <c r="W2759" s="109">
        <v>3798.1</v>
      </c>
      <c r="X2759" s="109"/>
      <c r="Y2759" s="109"/>
      <c r="Z2759" s="109"/>
      <c r="AA2759" s="109"/>
      <c r="AB2759" s="109"/>
      <c r="AC2759" s="113"/>
      <c r="AD2759" s="29"/>
      <c r="AE2759" s="29"/>
      <c r="AF2759" s="29"/>
      <c r="AG2759" s="65"/>
    </row>
    <row r="2760" spans="1:33" ht="12">
      <c r="A2760" s="30">
        <v>42005</v>
      </c>
      <c r="B2760" s="109" t="s">
        <v>17612</v>
      </c>
      <c r="C2760" s="121">
        <v>23</v>
      </c>
      <c r="D2760" s="109" t="s">
        <v>91</v>
      </c>
      <c r="E2760" s="109" t="s">
        <v>40</v>
      </c>
      <c r="F2760" s="109" t="s">
        <v>17606</v>
      </c>
      <c r="G2760" s="42">
        <v>41539</v>
      </c>
      <c r="H2760" s="109" t="s">
        <v>17613</v>
      </c>
      <c r="I2760" s="109" t="s">
        <v>17608</v>
      </c>
      <c r="J2760" s="109" t="s">
        <v>74</v>
      </c>
      <c r="K2760" s="98" t="s">
        <v>17609</v>
      </c>
      <c r="L2760" s="109" t="s">
        <v>17608</v>
      </c>
      <c r="M2760" s="109" t="s">
        <v>14288</v>
      </c>
      <c r="N2760" s="109" t="s">
        <v>314</v>
      </c>
      <c r="O2760" s="109" t="s">
        <v>17614</v>
      </c>
      <c r="P2760" s="109" t="s">
        <v>157</v>
      </c>
      <c r="Q2760" s="109" t="s">
        <v>17611</v>
      </c>
      <c r="R2760" s="109" t="s">
        <v>80</v>
      </c>
      <c r="S2760" s="122" t="s">
        <v>7722</v>
      </c>
      <c r="T2760" s="31"/>
      <c r="U2760" s="109" t="str">
        <f t="shared" si="43"/>
        <v>41539: Macchi and her mother were driving home from a baseball game when their vehicle was struck by another car driven by a drunk off-duty state trooper. The trooper, John Basler, was indicted on several charges related to the accident. http://randolph.wickedlocal.com/article/20140612/News/140619647</v>
      </c>
      <c r="V2760" s="109"/>
      <c r="W2760" s="109">
        <v>3799.1</v>
      </c>
      <c r="X2760" s="109"/>
      <c r="Y2760" s="109"/>
      <c r="Z2760" s="109"/>
      <c r="AA2760" s="109"/>
      <c r="AB2760" s="109"/>
      <c r="AC2760" s="113"/>
      <c r="AD2760" s="29"/>
      <c r="AE2760" s="29"/>
      <c r="AF2760" s="29"/>
      <c r="AG2760" s="65"/>
    </row>
    <row r="2761" spans="1:33" ht="12">
      <c r="A2761" s="30">
        <v>42005</v>
      </c>
      <c r="B2761" s="109" t="s">
        <v>17615</v>
      </c>
      <c r="C2761" s="121">
        <v>55</v>
      </c>
      <c r="D2761" s="109" t="s">
        <v>23</v>
      </c>
      <c r="E2761" s="109" t="s">
        <v>40</v>
      </c>
      <c r="F2761" s="109" t="s">
        <v>17616</v>
      </c>
      <c r="G2761" s="42">
        <v>41531</v>
      </c>
      <c r="H2761" s="109" t="s">
        <v>17617</v>
      </c>
      <c r="I2761" s="109" t="s">
        <v>4730</v>
      </c>
      <c r="J2761" s="109" t="s">
        <v>143</v>
      </c>
      <c r="K2761" s="98" t="s">
        <v>17618</v>
      </c>
      <c r="L2761" s="109" t="s">
        <v>4730</v>
      </c>
      <c r="M2761" s="109" t="s">
        <v>4732</v>
      </c>
      <c r="N2761" s="109" t="s">
        <v>314</v>
      </c>
      <c r="O2761" s="109" t="s">
        <v>17619</v>
      </c>
      <c r="P2761" s="109" t="s">
        <v>7428</v>
      </c>
      <c r="Q2761" s="109" t="s">
        <v>17620</v>
      </c>
      <c r="R2761" s="109" t="s">
        <v>80</v>
      </c>
      <c r="S2761" s="122" t="s">
        <v>7722</v>
      </c>
      <c r="T2761" s="31"/>
      <c r="U2761" s="109" t="str">
        <f t="shared" si="43"/>
        <v>41531: Farries's vehicle was hit by a drunk off-duty police officer traveling over 100 miles per hour, killing Farries. The officer was charged with homicide and is currently standing trial. http://abclocal.go.com/wpvi/story?section=news%2Flocal&amp;id=9265081</v>
      </c>
      <c r="V2761" s="109"/>
      <c r="W2761" s="109">
        <v>3800.1</v>
      </c>
      <c r="X2761" s="109"/>
      <c r="Y2761" s="109"/>
      <c r="Z2761" s="109"/>
      <c r="AA2761" s="109"/>
      <c r="AB2761" s="109"/>
      <c r="AC2761" s="113"/>
      <c r="AD2761" s="29"/>
      <c r="AE2761" s="29"/>
      <c r="AF2761" s="29"/>
      <c r="AG2761" s="65"/>
    </row>
    <row r="2762" spans="1:33" ht="12">
      <c r="A2762" s="30">
        <v>42005</v>
      </c>
      <c r="B2762" s="109" t="s">
        <v>17621</v>
      </c>
      <c r="C2762" s="121">
        <v>57</v>
      </c>
      <c r="D2762" s="109" t="s">
        <v>23</v>
      </c>
      <c r="E2762" s="109" t="s">
        <v>40</v>
      </c>
      <c r="F2762" s="109" t="s">
        <v>17622</v>
      </c>
      <c r="G2762" s="42">
        <v>41543</v>
      </c>
      <c r="H2762" s="109" t="s">
        <v>17623</v>
      </c>
      <c r="I2762" s="109" t="s">
        <v>671</v>
      </c>
      <c r="J2762" s="109" t="s">
        <v>213</v>
      </c>
      <c r="K2762" s="98" t="s">
        <v>17624</v>
      </c>
      <c r="L2762" s="109" t="s">
        <v>671</v>
      </c>
      <c r="M2762" s="109" t="s">
        <v>6101</v>
      </c>
      <c r="N2762" s="109" t="s">
        <v>32</v>
      </c>
      <c r="O2762" s="109" t="s">
        <v>17625</v>
      </c>
      <c r="P2762" s="109" t="s">
        <v>760</v>
      </c>
      <c r="Q2762" s="109" t="s">
        <v>17626</v>
      </c>
      <c r="R2762" s="109" t="s">
        <v>80</v>
      </c>
      <c r="S2762" s="122" t="s">
        <v>7722</v>
      </c>
      <c r="T2762" s="31"/>
      <c r="U2762" s="109" t="str">
        <f t="shared" si="43"/>
        <v>41543: After a man broke into his home attempting burglarize Hall, the 57-year-old shot the intruder and then threatened arriving officers with a handgun. Hall was fatally shot after refusing to lower his weapon. http://dfw.cbslocal.com/2013/09/27/dallas-police-officers-shoot-kill-homeowner/</v>
      </c>
      <c r="V2762" s="109"/>
      <c r="W2762" s="109">
        <v>3801.1</v>
      </c>
      <c r="X2762" s="109"/>
      <c r="Y2762" s="109"/>
      <c r="Z2762" s="109"/>
      <c r="AA2762" s="109"/>
      <c r="AB2762" s="109"/>
      <c r="AC2762" s="113"/>
      <c r="AD2762" s="29"/>
      <c r="AE2762" s="29"/>
      <c r="AF2762" s="29"/>
      <c r="AG2762" s="65"/>
    </row>
    <row r="2763" spans="1:33" ht="12">
      <c r="A2763" s="30">
        <v>42005</v>
      </c>
      <c r="B2763" s="109" t="s">
        <v>17627</v>
      </c>
      <c r="C2763" s="121">
        <v>27</v>
      </c>
      <c r="D2763" s="109" t="s">
        <v>23</v>
      </c>
      <c r="E2763" s="109" t="s">
        <v>40</v>
      </c>
      <c r="F2763" s="109" t="s">
        <v>17628</v>
      </c>
      <c r="G2763" s="42">
        <v>41541</v>
      </c>
      <c r="H2763" s="109" t="s">
        <v>17629</v>
      </c>
      <c r="I2763" s="109" t="s">
        <v>17630</v>
      </c>
      <c r="J2763" s="109" t="s">
        <v>233</v>
      </c>
      <c r="K2763" s="98" t="s">
        <v>17631</v>
      </c>
      <c r="L2763" s="109" t="s">
        <v>17632</v>
      </c>
      <c r="M2763" s="109" t="s">
        <v>17633</v>
      </c>
      <c r="N2763" s="109" t="s">
        <v>32</v>
      </c>
      <c r="O2763" s="109" t="s">
        <v>17634</v>
      </c>
      <c r="P2763" s="109" t="s">
        <v>760</v>
      </c>
      <c r="Q2763" s="109" t="s">
        <v>17635</v>
      </c>
      <c r="R2763" s="109" t="s">
        <v>80</v>
      </c>
      <c r="S2763" s="122" t="s">
        <v>7722</v>
      </c>
      <c r="T2763" s="31"/>
      <c r="U2763" s="109" t="str">
        <f t="shared" si="43"/>
        <v>41541: Poore was fatally shot by police arriving on a burglary call, and shot the 27-year-old after he pointed a gun at an officer. Poore's accomplice was arrested and charged with multiple robbery counts. http://www.theindychannel.com/news/local-news/burglary-suspect-fatally-shot-by-police-identified</v>
      </c>
      <c r="V2763" s="109"/>
      <c r="W2763" s="109">
        <v>3802.1</v>
      </c>
      <c r="X2763" s="109"/>
      <c r="Y2763" s="109"/>
      <c r="Z2763" s="109"/>
      <c r="AA2763" s="109"/>
      <c r="AB2763" s="109"/>
      <c r="AC2763" s="113"/>
      <c r="AD2763" s="29"/>
      <c r="AE2763" s="29"/>
      <c r="AF2763" s="29"/>
      <c r="AG2763" s="65"/>
    </row>
    <row r="2764" spans="1:33" ht="12">
      <c r="A2764" s="30">
        <v>42005</v>
      </c>
      <c r="B2764" s="109" t="s">
        <v>4728</v>
      </c>
      <c r="C2764" s="121" t="s">
        <v>17636</v>
      </c>
      <c r="D2764" s="109" t="s">
        <v>23</v>
      </c>
      <c r="E2764" s="109" t="s">
        <v>173</v>
      </c>
      <c r="F2764" s="109"/>
      <c r="G2764" s="42">
        <v>41542</v>
      </c>
      <c r="H2764" s="109" t="s">
        <v>17637</v>
      </c>
      <c r="I2764" s="109" t="s">
        <v>347</v>
      </c>
      <c r="J2764" s="109" t="s">
        <v>213</v>
      </c>
      <c r="K2764" s="98" t="s">
        <v>17638</v>
      </c>
      <c r="L2764" s="109" t="s">
        <v>819</v>
      </c>
      <c r="M2764" s="109" t="s">
        <v>829</v>
      </c>
      <c r="N2764" s="109" t="s">
        <v>32</v>
      </c>
      <c r="O2764" s="109" t="s">
        <v>17639</v>
      </c>
      <c r="P2764" s="109" t="s">
        <v>760</v>
      </c>
      <c r="Q2764" s="109" t="s">
        <v>17640</v>
      </c>
      <c r="R2764" s="109" t="s">
        <v>80</v>
      </c>
      <c r="S2764" s="122" t="s">
        <v>7722</v>
      </c>
      <c r="T2764" s="31"/>
      <c r="U2764" s="109" t="str">
        <f t="shared" si="43"/>
        <v>41542: A Houston Police Department SWAT officer fatally shot a middle aged Hispanic man while serving a drug-related search warrant. The man was allegedly pointing a gun at officers. http://www.chron.com/news/article/SWAT-team-fatally-shoots-suspect-during-scene-at-4841867.php</v>
      </c>
      <c r="V2764" s="109"/>
      <c r="W2764" s="109">
        <v>3803.1</v>
      </c>
      <c r="X2764" s="109"/>
      <c r="Y2764" s="109"/>
      <c r="Z2764" s="109"/>
      <c r="AA2764" s="109"/>
      <c r="AB2764" s="109"/>
      <c r="AC2764" s="113"/>
      <c r="AD2764" s="29"/>
      <c r="AE2764" s="29"/>
      <c r="AF2764" s="29"/>
      <c r="AG2764" s="65"/>
    </row>
    <row r="2765" spans="1:33" ht="12">
      <c r="A2765" s="30">
        <v>42005</v>
      </c>
      <c r="B2765" s="109" t="s">
        <v>17641</v>
      </c>
      <c r="C2765" s="121">
        <v>39</v>
      </c>
      <c r="D2765" s="109" t="s">
        <v>23</v>
      </c>
      <c r="E2765" s="109" t="s">
        <v>40</v>
      </c>
      <c r="F2765" s="109" t="s">
        <v>17642</v>
      </c>
      <c r="G2765" s="42">
        <v>41539</v>
      </c>
      <c r="H2765" s="109" t="s">
        <v>17643</v>
      </c>
      <c r="I2765" s="109" t="s">
        <v>17644</v>
      </c>
      <c r="J2765" s="109" t="s">
        <v>2311</v>
      </c>
      <c r="K2765" s="98" t="s">
        <v>17645</v>
      </c>
      <c r="L2765" s="109" t="s">
        <v>16931</v>
      </c>
      <c r="M2765" s="109" t="s">
        <v>17646</v>
      </c>
      <c r="N2765" s="109" t="s">
        <v>1818</v>
      </c>
      <c r="O2765" s="109" t="s">
        <v>17647</v>
      </c>
      <c r="P2765" s="109" t="s">
        <v>58</v>
      </c>
      <c r="Q2765" s="109" t="s">
        <v>17648</v>
      </c>
      <c r="R2765" s="109" t="s">
        <v>219</v>
      </c>
      <c r="S2765" s="122" t="s">
        <v>7722</v>
      </c>
      <c r="T2765" s="31"/>
      <c r="U2765" s="109" t="str">
        <f t="shared" si="43"/>
        <v>41539: Deputies arrived to find Zubrod beating his girlfriend, and tasered the 39-year-old several times after he attempted to attack a deputy. Zubrod's death was ruled justified by a county District Attorney. http://www.dps.state.ia.us/commis/pib/Releases/2013/12-14-2013_Northwood_Results.htm</v>
      </c>
      <c r="V2765" s="109"/>
      <c r="W2765" s="109">
        <v>3804.1</v>
      </c>
      <c r="X2765" s="109"/>
      <c r="Y2765" s="109"/>
      <c r="Z2765" s="109"/>
      <c r="AA2765" s="109"/>
      <c r="AB2765" s="109"/>
      <c r="AC2765" s="113"/>
      <c r="AD2765" s="29"/>
      <c r="AE2765" s="29"/>
      <c r="AF2765" s="29"/>
      <c r="AG2765" s="65"/>
    </row>
    <row r="2766" spans="1:33" ht="12">
      <c r="A2766" s="30">
        <v>42005</v>
      </c>
      <c r="B2766" s="109" t="s">
        <v>17649</v>
      </c>
      <c r="C2766" s="121">
        <v>66</v>
      </c>
      <c r="D2766" s="109" t="s">
        <v>23</v>
      </c>
      <c r="E2766" s="109" t="s">
        <v>40</v>
      </c>
      <c r="F2766" s="109"/>
      <c r="G2766" s="42">
        <v>41538</v>
      </c>
      <c r="H2766" s="109" t="s">
        <v>17650</v>
      </c>
      <c r="I2766" s="109" t="s">
        <v>17651</v>
      </c>
      <c r="J2766" s="109" t="s">
        <v>85</v>
      </c>
      <c r="K2766" s="98" t="s">
        <v>17652</v>
      </c>
      <c r="L2766" s="109" t="s">
        <v>539</v>
      </c>
      <c r="M2766" s="109" t="s">
        <v>17653</v>
      </c>
      <c r="N2766" s="109" t="s">
        <v>32</v>
      </c>
      <c r="O2766" s="109" t="s">
        <v>17654</v>
      </c>
      <c r="P2766" s="109" t="s">
        <v>760</v>
      </c>
      <c r="Q2766" s="109" t="s">
        <v>17655</v>
      </c>
      <c r="R2766" s="109" t="s">
        <v>36</v>
      </c>
      <c r="S2766" s="122" t="s">
        <v>7722</v>
      </c>
      <c r="T2766" s="31"/>
      <c r="U2766" s="109" t="str">
        <f t="shared" si="43"/>
        <v>41538: Ward, who has homeless, was fatally shot after walking into the Culver City police headquarters and announcing he had a gun. http://www.culvercityobserver.com/story/2013/10/10/news/man-shot-at-ccpd-hq-identified/3089.html</v>
      </c>
      <c r="V2766" s="109"/>
      <c r="W2766" s="109">
        <v>3805.1</v>
      </c>
      <c r="X2766" s="109"/>
      <c r="Y2766" s="109"/>
      <c r="Z2766" s="109"/>
      <c r="AA2766" s="109"/>
      <c r="AB2766" s="109"/>
      <c r="AC2766" s="113"/>
      <c r="AD2766" s="29"/>
      <c r="AE2766" s="29"/>
      <c r="AF2766" s="29"/>
      <c r="AG2766" s="65"/>
    </row>
    <row r="2767" spans="1:33" ht="12">
      <c r="A2767" s="30">
        <v>42005</v>
      </c>
      <c r="B2767" s="109" t="s">
        <v>17656</v>
      </c>
      <c r="C2767" s="121">
        <v>34</v>
      </c>
      <c r="D2767" s="109" t="s">
        <v>23</v>
      </c>
      <c r="E2767" s="109" t="s">
        <v>24</v>
      </c>
      <c r="F2767" s="109" t="s">
        <v>17657</v>
      </c>
      <c r="G2767" s="42">
        <v>41533</v>
      </c>
      <c r="H2767" s="109" t="s">
        <v>17658</v>
      </c>
      <c r="I2767" s="109" t="s">
        <v>878</v>
      </c>
      <c r="J2767" s="109" t="s">
        <v>879</v>
      </c>
      <c r="K2767" s="98" t="s">
        <v>17659</v>
      </c>
      <c r="L2767" s="109" t="s">
        <v>881</v>
      </c>
      <c r="M2767" s="109" t="s">
        <v>17660</v>
      </c>
      <c r="N2767" s="109" t="s">
        <v>32</v>
      </c>
      <c r="O2767" s="109" t="s">
        <v>17661</v>
      </c>
      <c r="P2767" s="109" t="s">
        <v>58</v>
      </c>
      <c r="Q2767" s="109" t="s">
        <v>17662</v>
      </c>
      <c r="R2767" s="109" t="s">
        <v>80</v>
      </c>
      <c r="S2767" s="122" t="s">
        <v>17663</v>
      </c>
      <c r="T2767" s="31"/>
      <c r="U2767" s="109" t="str">
        <f t="shared" si="43"/>
        <v>41533: Alexis entered the Naval Sea Systems Command Center and killed 12 people and injured three others. He was fatally shot by police in response to the shooting. http://www.washingtonpost.com/politics/aaron-alexis-34-is-dead-gunman-in-navy-yard-shooting-authorities-say/2013/09/16/dcf431ce-1f07-11e3-8459-657e0c72fec8_story.html</v>
      </c>
      <c r="V2767" s="109"/>
      <c r="W2767" s="109">
        <v>3806.1</v>
      </c>
      <c r="X2767" s="109"/>
      <c r="Y2767" s="109"/>
      <c r="Z2767" s="109"/>
      <c r="AA2767" s="109"/>
      <c r="AB2767" s="109"/>
      <c r="AC2767" s="113"/>
      <c r="AD2767" s="29"/>
      <c r="AE2767" s="29"/>
      <c r="AF2767" s="29"/>
      <c r="AG2767" s="65"/>
    </row>
    <row r="2768" spans="1:33" ht="12">
      <c r="A2768" s="30">
        <v>42005</v>
      </c>
      <c r="B2768" s="109" t="s">
        <v>17664</v>
      </c>
      <c r="C2768" s="121">
        <v>39</v>
      </c>
      <c r="D2768" s="109" t="s">
        <v>23</v>
      </c>
      <c r="E2768" s="109" t="s">
        <v>24</v>
      </c>
      <c r="F2768" s="109" t="s">
        <v>17665</v>
      </c>
      <c r="G2768" s="42">
        <v>41533</v>
      </c>
      <c r="H2768" s="109" t="s">
        <v>17666</v>
      </c>
      <c r="I2768" s="109" t="s">
        <v>2952</v>
      </c>
      <c r="J2768" s="109" t="s">
        <v>2539</v>
      </c>
      <c r="K2768" s="98" t="s">
        <v>17183</v>
      </c>
      <c r="L2768" s="109" t="s">
        <v>8770</v>
      </c>
      <c r="M2768" s="109" t="s">
        <v>17667</v>
      </c>
      <c r="N2768" s="109" t="s">
        <v>32</v>
      </c>
      <c r="O2768" s="109" t="s">
        <v>17668</v>
      </c>
      <c r="P2768" s="109" t="s">
        <v>760</v>
      </c>
      <c r="Q2768" s="109" t="s">
        <v>17669</v>
      </c>
      <c r="R2768" s="109" t="s">
        <v>80</v>
      </c>
      <c r="S2768" s="122" t="s">
        <v>17670</v>
      </c>
      <c r="T2768" s="31"/>
      <c r="U2768" s="109" t="str">
        <f t="shared" si="43"/>
        <v>41533: St. Clair ran fled from sheriff's deputies during an attempted traffic stop, led them on a chase and finally pulled over and fired shots at deputies. Deputies returned fire and fatally shot St. Clair. http://www.wistv.com/story/23448495/suspect-shot-killed-following-chase-on-e-boundary-road</v>
      </c>
      <c r="V2768" s="109"/>
      <c r="W2768" s="109">
        <v>3807.1</v>
      </c>
      <c r="X2768" s="109"/>
      <c r="Y2768" s="109"/>
      <c r="Z2768" s="109"/>
      <c r="AA2768" s="109"/>
      <c r="AB2768" s="109"/>
      <c r="AC2768" s="113"/>
      <c r="AD2768" s="29"/>
      <c r="AE2768" s="29"/>
      <c r="AF2768" s="29"/>
      <c r="AG2768" s="65"/>
    </row>
    <row r="2769" spans="1:33" ht="12">
      <c r="A2769" s="30">
        <v>42005</v>
      </c>
      <c r="B2769" s="109" t="s">
        <v>17671</v>
      </c>
      <c r="C2769" s="121">
        <v>56</v>
      </c>
      <c r="D2769" s="109" t="s">
        <v>23</v>
      </c>
      <c r="E2769" s="109" t="s">
        <v>82</v>
      </c>
      <c r="F2769" s="109"/>
      <c r="G2769" s="42">
        <v>41531</v>
      </c>
      <c r="H2769" s="109" t="s">
        <v>17672</v>
      </c>
      <c r="I2769" s="109" t="s">
        <v>559</v>
      </c>
      <c r="J2769" s="109" t="s">
        <v>64</v>
      </c>
      <c r="K2769" s="98" t="s">
        <v>17673</v>
      </c>
      <c r="L2769" s="109" t="s">
        <v>7673</v>
      </c>
      <c r="M2769" s="109" t="s">
        <v>17674</v>
      </c>
      <c r="N2769" s="109" t="s">
        <v>32</v>
      </c>
      <c r="O2769" s="109" t="s">
        <v>17675</v>
      </c>
      <c r="P2769" s="109" t="s">
        <v>323</v>
      </c>
      <c r="Q2769" s="109" t="s">
        <v>17676</v>
      </c>
      <c r="R2769" s="109" t="s">
        <v>80</v>
      </c>
      <c r="S2769" s="122" t="s">
        <v>17670</v>
      </c>
      <c r="T2769" s="31"/>
      <c r="U2769" s="109" t="str">
        <f t="shared" si="43"/>
        <v>41531: Police went to Frazier's home in response to an altercation that had occurred at a business earlier in the day. Frazier was shot following a standoff with officers at his home. http://savannahnow.com/crime/2013-09-15/savannah-chatham-police-fatally-shoot-armed-man-gbi-investigating#.UjXXH9Iwd9Z</v>
      </c>
      <c r="V2769" s="109"/>
      <c r="W2769" s="109">
        <v>3808.1</v>
      </c>
      <c r="X2769" s="109"/>
      <c r="Y2769" s="109"/>
      <c r="Z2769" s="109"/>
      <c r="AA2769" s="109"/>
      <c r="AB2769" s="109"/>
      <c r="AC2769" s="113"/>
      <c r="AD2769" s="29"/>
      <c r="AE2769" s="29"/>
      <c r="AF2769" s="29"/>
      <c r="AG2769" s="65"/>
    </row>
    <row r="2770" spans="1:33" ht="12">
      <c r="A2770" s="30">
        <v>42005</v>
      </c>
      <c r="B2770" s="109" t="s">
        <v>17677</v>
      </c>
      <c r="C2770" s="121">
        <v>53</v>
      </c>
      <c r="D2770" s="109" t="s">
        <v>23</v>
      </c>
      <c r="E2770" s="109" t="s">
        <v>40</v>
      </c>
      <c r="F2770" s="109" t="s">
        <v>17678</v>
      </c>
      <c r="G2770" s="42">
        <v>41523</v>
      </c>
      <c r="H2770" s="109" t="s">
        <v>17679</v>
      </c>
      <c r="I2770" s="109" t="s">
        <v>17680</v>
      </c>
      <c r="J2770" s="109" t="s">
        <v>85</v>
      </c>
      <c r="K2770" s="98" t="s">
        <v>17681</v>
      </c>
      <c r="L2770" s="109" t="s">
        <v>8707</v>
      </c>
      <c r="M2770" s="109" t="s">
        <v>17682</v>
      </c>
      <c r="N2770" s="109" t="s">
        <v>32</v>
      </c>
      <c r="O2770" s="109" t="s">
        <v>17683</v>
      </c>
      <c r="P2770" s="109" t="s">
        <v>323</v>
      </c>
      <c r="Q2770" s="109" t="s">
        <v>17684</v>
      </c>
      <c r="R2770" s="109" t="s">
        <v>80</v>
      </c>
      <c r="S2770" s="122" t="s">
        <v>17670</v>
      </c>
      <c r="T2770" s="31"/>
      <c r="U2770" s="109" t="str">
        <f t="shared" si="43"/>
        <v>41523: Deluca was involved in a car accident. Police responded to scene and Deluca was uncooperative with officers and told them he had a handgun. Officers were involved in a confrontation with Deluca and shot him after using a taser on him was ineffective. http://www.vcstar.com/news/man-killed-by-port-hueneme-police-was-former-for</v>
      </c>
      <c r="V2770" s="109"/>
      <c r="W2770" s="109">
        <v>3809.1</v>
      </c>
      <c r="X2770" s="109"/>
      <c r="Y2770" s="109"/>
      <c r="Z2770" s="109"/>
      <c r="AA2770" s="109"/>
      <c r="AB2770" s="109"/>
      <c r="AC2770" s="113"/>
      <c r="AD2770" s="29"/>
      <c r="AE2770" s="29"/>
      <c r="AF2770" s="29"/>
      <c r="AG2770" s="65"/>
    </row>
    <row r="2771" spans="1:33" ht="12">
      <c r="A2771" s="30">
        <v>42005</v>
      </c>
      <c r="B2771" s="109" t="s">
        <v>17685</v>
      </c>
      <c r="C2771" s="121">
        <v>32</v>
      </c>
      <c r="D2771" s="109" t="s">
        <v>23</v>
      </c>
      <c r="E2771" s="109" t="s">
        <v>82</v>
      </c>
      <c r="F2771" s="109" t="s">
        <v>17686</v>
      </c>
      <c r="G2771" s="42">
        <v>41453</v>
      </c>
      <c r="H2771" s="109" t="s">
        <v>17687</v>
      </c>
      <c r="I2771" s="109" t="s">
        <v>6224</v>
      </c>
      <c r="J2771" s="109" t="s">
        <v>213</v>
      </c>
      <c r="K2771" s="98" t="s">
        <v>13176</v>
      </c>
      <c r="L2771" s="109" t="s">
        <v>6226</v>
      </c>
      <c r="M2771" s="109" t="s">
        <v>6227</v>
      </c>
      <c r="N2771" s="109" t="s">
        <v>32</v>
      </c>
      <c r="O2771" s="109" t="s">
        <v>17688</v>
      </c>
      <c r="P2771" s="109" t="s">
        <v>17689</v>
      </c>
      <c r="Q2771" s="109" t="s">
        <v>17690</v>
      </c>
      <c r="R2771" s="109" t="s">
        <v>36</v>
      </c>
      <c r="S2771" s="122">
        <v>318.3</v>
      </c>
      <c r="T2771" s="31"/>
      <c r="U2771" s="109" t="str">
        <f t="shared" si="43"/>
        <v>41453: Officers called to the scene for a family disturbance, suspect was being aggressive towards his parents. Taken into yard by two officers, as they searched him, he pulls gun, fires it. Officer inside house ran out and fired. http://www.kens5.com/story/news/local/2014/06/26/10480200/</v>
      </c>
      <c r="V2771" s="109"/>
      <c r="W2771" s="109">
        <v>3810.1</v>
      </c>
      <c r="X2771" s="109"/>
      <c r="Y2771" s="109"/>
      <c r="Z2771" s="109"/>
      <c r="AA2771" s="109"/>
      <c r="AB2771" s="109"/>
      <c r="AC2771" s="113"/>
      <c r="AD2771" s="29"/>
      <c r="AE2771" s="29"/>
      <c r="AF2771" s="29"/>
      <c r="AG2771" s="65"/>
    </row>
    <row r="2772" spans="1:33" ht="12">
      <c r="A2772" s="30">
        <v>42006</v>
      </c>
      <c r="B2772" s="109" t="s">
        <v>17691</v>
      </c>
      <c r="C2772" s="121">
        <v>51</v>
      </c>
      <c r="D2772" s="109" t="s">
        <v>23</v>
      </c>
      <c r="E2772" s="109" t="s">
        <v>82</v>
      </c>
      <c r="F2772" s="109"/>
      <c r="G2772" s="42">
        <v>42001</v>
      </c>
      <c r="H2772" s="109" t="s">
        <v>17692</v>
      </c>
      <c r="I2772" s="109" t="s">
        <v>9952</v>
      </c>
      <c r="J2772" s="109" t="s">
        <v>195</v>
      </c>
      <c r="K2772" s="98" t="s">
        <v>9953</v>
      </c>
      <c r="L2772" s="109" t="s">
        <v>17693</v>
      </c>
      <c r="M2772" s="109" t="s">
        <v>17694</v>
      </c>
      <c r="N2772" s="109" t="s">
        <v>32</v>
      </c>
      <c r="O2772" s="109" t="s">
        <v>17695</v>
      </c>
      <c r="P2772" s="109" t="s">
        <v>58</v>
      </c>
      <c r="Q2772" s="109" t="s">
        <v>17696</v>
      </c>
      <c r="R2772" s="109" t="s">
        <v>100</v>
      </c>
      <c r="S2772" s="122" t="s">
        <v>9957</v>
      </c>
      <c r="T2772" s="31"/>
      <c r="U2772" s="109" t="str">
        <f t="shared" si="43"/>
        <v>42001: Gray was reported in by relative as suicidal, and armed with a gun. When deputies arrived, Gray refused to put gun down, and threatened two deputies with gun. Gray was shot by Deputy White, and transported to Yavapai Regional Medical Center, where he later died from his injury. http://dcourier.com/main.asp?SectionID=1&amp;SubSectionID=1086&amp;ArticleID=140129&amp;TM=48353.26</v>
      </c>
      <c r="V2772" s="109"/>
      <c r="W2772" s="109">
        <v>3811.1</v>
      </c>
      <c r="X2772" s="109"/>
      <c r="Y2772" s="109"/>
      <c r="Z2772" s="109"/>
      <c r="AA2772" s="109"/>
      <c r="AB2772" s="109"/>
      <c r="AC2772" s="113"/>
      <c r="AD2772" s="29"/>
      <c r="AE2772" s="29"/>
      <c r="AF2772" s="29"/>
      <c r="AG2772" s="65"/>
    </row>
    <row r="2773" spans="1:33" ht="12">
      <c r="A2773" s="30">
        <v>42006</v>
      </c>
      <c r="B2773" s="109" t="s">
        <v>17697</v>
      </c>
      <c r="C2773" s="121">
        <v>31</v>
      </c>
      <c r="D2773" s="109" t="s">
        <v>23</v>
      </c>
      <c r="E2773" s="109" t="s">
        <v>24</v>
      </c>
      <c r="F2773" s="109" t="s">
        <v>17698</v>
      </c>
      <c r="G2773" s="42">
        <v>41527</v>
      </c>
      <c r="H2773" s="109" t="s">
        <v>17699</v>
      </c>
      <c r="I2773" s="109" t="s">
        <v>17700</v>
      </c>
      <c r="J2773" s="109" t="s">
        <v>250</v>
      </c>
      <c r="K2773" s="98" t="s">
        <v>17701</v>
      </c>
      <c r="L2773" s="109" t="s">
        <v>4787</v>
      </c>
      <c r="M2773" s="109" t="s">
        <v>17702</v>
      </c>
      <c r="N2773" s="109" t="s">
        <v>32</v>
      </c>
      <c r="O2773" s="109" t="s">
        <v>17703</v>
      </c>
      <c r="P2773" s="109"/>
      <c r="Q2773" s="109" t="s">
        <v>17704</v>
      </c>
      <c r="R2773" s="109" t="s">
        <v>80</v>
      </c>
      <c r="S2773" s="122" t="s">
        <v>769</v>
      </c>
      <c r="T2773" s="31"/>
      <c r="U2773" s="109" t="str">
        <f t="shared" si="43"/>
        <v>41527: Brown attacked his ex-girlfriend with a knife. An Annapolis police officer shot and killed Brown as a result. Brown's ex-girlfriend died from her injuries. http://www.baltimoresun.com/news/maryland/anne-arundel/annapolis/bs-md-ar-police-shooting-20130910-story.html#page=1</v>
      </c>
      <c r="V2773" s="109"/>
      <c r="W2773" s="109">
        <v>3812.1</v>
      </c>
      <c r="X2773" s="109"/>
      <c r="Y2773" s="109"/>
      <c r="Z2773" s="109"/>
      <c r="AA2773" s="109"/>
      <c r="AB2773" s="109"/>
      <c r="AC2773" s="113"/>
      <c r="AD2773" s="29"/>
      <c r="AE2773" s="29"/>
      <c r="AF2773" s="29"/>
      <c r="AG2773" s="65"/>
    </row>
    <row r="2774" spans="1:33" ht="12">
      <c r="A2774" s="30">
        <v>42006</v>
      </c>
      <c r="B2774" s="109" t="s">
        <v>17705</v>
      </c>
      <c r="C2774" s="121">
        <v>33</v>
      </c>
      <c r="D2774" s="109" t="s">
        <v>23</v>
      </c>
      <c r="E2774" s="109" t="s">
        <v>173</v>
      </c>
      <c r="F2774" s="109" t="s">
        <v>17706</v>
      </c>
      <c r="G2774" s="42">
        <v>41526</v>
      </c>
      <c r="H2774" s="109" t="s">
        <v>17707</v>
      </c>
      <c r="I2774" s="109" t="s">
        <v>17708</v>
      </c>
      <c r="J2774" s="109" t="s">
        <v>213</v>
      </c>
      <c r="K2774" s="98" t="s">
        <v>17709</v>
      </c>
      <c r="L2774" s="109" t="s">
        <v>2634</v>
      </c>
      <c r="M2774" s="109" t="s">
        <v>17710</v>
      </c>
      <c r="N2774" s="109" t="s">
        <v>32</v>
      </c>
      <c r="O2774" s="109" t="s">
        <v>17711</v>
      </c>
      <c r="P2774" s="109" t="s">
        <v>760</v>
      </c>
      <c r="Q2774" s="109" t="s">
        <v>17712</v>
      </c>
      <c r="R2774" s="109" t="s">
        <v>80</v>
      </c>
      <c r="S2774" s="122" t="s">
        <v>769</v>
      </c>
      <c r="T2774" s="31"/>
      <c r="U2774" s="109" t="str">
        <f t="shared" si="43"/>
        <v>41526: According to Henderson County Sheriff Ray Nutt, while executing the search warrant, a Henderson County Sheriff's Office Investigator was involved in a shooting. http://www.kltv.com/story/23394802/authorities-release-identity-of-man-killed-in-officer-involved-shooting</v>
      </c>
      <c r="V2774" s="109"/>
      <c r="W2774" s="109">
        <v>3813.1</v>
      </c>
      <c r="X2774" s="109"/>
      <c r="Y2774" s="109"/>
      <c r="Z2774" s="109"/>
      <c r="AA2774" s="109"/>
      <c r="AB2774" s="109"/>
      <c r="AC2774" s="113"/>
      <c r="AD2774" s="29"/>
      <c r="AE2774" s="29"/>
      <c r="AF2774" s="29"/>
      <c r="AG2774" s="65"/>
    </row>
    <row r="2775" spans="1:33" ht="12">
      <c r="A2775" s="30">
        <v>42006</v>
      </c>
      <c r="B2775" s="109" t="s">
        <v>17713</v>
      </c>
      <c r="C2775" s="121">
        <v>25</v>
      </c>
      <c r="D2775" s="109" t="s">
        <v>23</v>
      </c>
      <c r="E2775" s="109" t="s">
        <v>82</v>
      </c>
      <c r="F2775" s="109"/>
      <c r="G2775" s="42">
        <v>41524</v>
      </c>
      <c r="H2775" s="109" t="s">
        <v>17714</v>
      </c>
      <c r="I2775" s="109" t="s">
        <v>1025</v>
      </c>
      <c r="J2775" s="109" t="s">
        <v>195</v>
      </c>
      <c r="K2775" s="98" t="s">
        <v>7829</v>
      </c>
      <c r="L2775" s="109" t="s">
        <v>686</v>
      </c>
      <c r="M2775" s="109" t="s">
        <v>1451</v>
      </c>
      <c r="N2775" s="109" t="s">
        <v>32</v>
      </c>
      <c r="O2775" s="109" t="s">
        <v>17715</v>
      </c>
      <c r="P2775" s="109" t="s">
        <v>760</v>
      </c>
      <c r="Q2775" s="109" t="s">
        <v>17716</v>
      </c>
      <c r="R2775" s="109" t="s">
        <v>80</v>
      </c>
      <c r="S2775" s="122" t="s">
        <v>769</v>
      </c>
      <c r="T2775" s="31"/>
      <c r="U2775" s="109" t="str">
        <f t="shared" si="43"/>
        <v>41524: 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 http://www.azfamily.com/news/Police-identify-man-found-dead-after-officer-involved-shooting-in-Phoenix-222990611.html</v>
      </c>
      <c r="V2775" s="109"/>
      <c r="W2775" s="109">
        <v>3814.1</v>
      </c>
      <c r="X2775" s="109"/>
      <c r="Y2775" s="109"/>
      <c r="Z2775" s="109"/>
      <c r="AA2775" s="109"/>
      <c r="AB2775" s="109"/>
      <c r="AC2775" s="113"/>
      <c r="AD2775" s="29"/>
      <c r="AE2775" s="29"/>
      <c r="AF2775" s="29"/>
      <c r="AG2775" s="65"/>
    </row>
    <row r="2776" spans="1:33" ht="12">
      <c r="A2776" s="30">
        <v>42006</v>
      </c>
      <c r="B2776" s="109" t="s">
        <v>17717</v>
      </c>
      <c r="C2776" s="121">
        <v>32</v>
      </c>
      <c r="D2776" s="109" t="s">
        <v>23</v>
      </c>
      <c r="E2776" s="109" t="s">
        <v>40</v>
      </c>
      <c r="F2776" s="109" t="s">
        <v>17718</v>
      </c>
      <c r="G2776" s="42">
        <v>41523</v>
      </c>
      <c r="H2776" s="109" t="s">
        <v>17719</v>
      </c>
      <c r="I2776" s="109" t="s">
        <v>671</v>
      </c>
      <c r="J2776" s="109" t="s">
        <v>213</v>
      </c>
      <c r="K2776" s="98" t="s">
        <v>17720</v>
      </c>
      <c r="L2776" s="109" t="s">
        <v>671</v>
      </c>
      <c r="M2776" s="109" t="s">
        <v>6101</v>
      </c>
      <c r="N2776" s="109" t="s">
        <v>32</v>
      </c>
      <c r="O2776" s="109" t="s">
        <v>17721</v>
      </c>
      <c r="P2776" s="109" t="s">
        <v>760</v>
      </c>
      <c r="Q2776" s="109" t="s">
        <v>17722</v>
      </c>
      <c r="R2776" s="109" t="s">
        <v>36</v>
      </c>
      <c r="S2776" s="122" t="s">
        <v>769</v>
      </c>
      <c r="T2776" s="31"/>
      <c r="U2776" s="109" t="str">
        <f t="shared" si="43"/>
        <v>41523: Dallas and Garland police officers opened fire Friday afternoon on a man suspected of shooting his ex-girlfriend's boyfriend hours earlier at a Garland QuikTrip gas station. Police say the suspect, Dallas resident Domingo Soto, died of a self-inflicted gunshot wound. http://www.wfaa.com/story/news/crime/2014/08/19/14093996/</v>
      </c>
      <c r="V2776" s="109"/>
      <c r="W2776" s="109">
        <v>3815.1</v>
      </c>
      <c r="X2776" s="109"/>
      <c r="Y2776" s="109"/>
      <c r="Z2776" s="109"/>
      <c r="AA2776" s="109"/>
      <c r="AB2776" s="109"/>
      <c r="AC2776" s="113"/>
      <c r="AD2776" s="29"/>
      <c r="AE2776" s="29"/>
      <c r="AF2776" s="29"/>
      <c r="AG2776" s="65"/>
    </row>
    <row r="2777" spans="1:33" ht="12">
      <c r="A2777" s="30">
        <v>42006</v>
      </c>
      <c r="B2777" s="109" t="s">
        <v>17723</v>
      </c>
      <c r="C2777" s="121">
        <v>46</v>
      </c>
      <c r="D2777" s="109" t="s">
        <v>23</v>
      </c>
      <c r="E2777" s="109" t="s">
        <v>40</v>
      </c>
      <c r="F2777" s="109" t="s">
        <v>17724</v>
      </c>
      <c r="G2777" s="42">
        <v>41524</v>
      </c>
      <c r="H2777" s="109" t="s">
        <v>17725</v>
      </c>
      <c r="I2777" s="109" t="s">
        <v>17176</v>
      </c>
      <c r="J2777" s="109" t="s">
        <v>28</v>
      </c>
      <c r="K2777" s="98" t="s">
        <v>4686</v>
      </c>
      <c r="L2777" s="109" t="s">
        <v>4687</v>
      </c>
      <c r="M2777" s="109" t="s">
        <v>4688</v>
      </c>
      <c r="N2777" s="109" t="s">
        <v>32</v>
      </c>
      <c r="O2777" s="109" t="s">
        <v>17726</v>
      </c>
      <c r="P2777" s="109" t="s">
        <v>58</v>
      </c>
      <c r="Q2777" s="109" t="s">
        <v>17727</v>
      </c>
      <c r="R2777" s="109" t="s">
        <v>80</v>
      </c>
      <c r="S2777" s="122" t="s">
        <v>769</v>
      </c>
      <c r="T2777" s="31"/>
      <c r="U2777" s="109" t="str">
        <f t="shared" si="43"/>
        <v>41524: 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 http://www.tampabay.com/news/publicsafety/crime/man-killed-after-pointing-rifle-at-st-petersburg-officers/2140569</v>
      </c>
      <c r="V2777" s="109"/>
      <c r="W2777" s="109">
        <v>3816.1</v>
      </c>
      <c r="X2777" s="109"/>
      <c r="Y2777" s="109"/>
      <c r="Z2777" s="109"/>
      <c r="AA2777" s="109"/>
      <c r="AB2777" s="109"/>
      <c r="AC2777" s="113"/>
      <c r="AD2777" s="29"/>
      <c r="AE2777" s="29"/>
      <c r="AF2777" s="29"/>
      <c r="AG2777" s="65"/>
    </row>
    <row r="2778" spans="1:33" ht="12">
      <c r="A2778" s="30">
        <v>42006</v>
      </c>
      <c r="B2778" s="109" t="s">
        <v>17728</v>
      </c>
      <c r="C2778" s="121">
        <v>19</v>
      </c>
      <c r="D2778" s="109" t="s">
        <v>23</v>
      </c>
      <c r="E2778" s="109" t="s">
        <v>24</v>
      </c>
      <c r="F2778" s="109" t="s">
        <v>17729</v>
      </c>
      <c r="G2778" s="42">
        <v>38454</v>
      </c>
      <c r="H2778" s="109" t="s">
        <v>17730</v>
      </c>
      <c r="I2778" s="109" t="s">
        <v>4685</v>
      </c>
      <c r="J2778" s="109" t="s">
        <v>28</v>
      </c>
      <c r="K2778" s="98" t="s">
        <v>17731</v>
      </c>
      <c r="L2778" s="109" t="s">
        <v>4687</v>
      </c>
      <c r="M2778" s="109" t="s">
        <v>17522</v>
      </c>
      <c r="N2778" s="109" t="s">
        <v>32</v>
      </c>
      <c r="O2778" s="109" t="s">
        <v>17732</v>
      </c>
      <c r="P2778" s="109" t="s">
        <v>760</v>
      </c>
      <c r="Q2778" s="109" t="s">
        <v>17733</v>
      </c>
      <c r="R2778" s="109" t="s">
        <v>80</v>
      </c>
      <c r="S2778" s="122" t="s">
        <v>5119</v>
      </c>
      <c r="T2778" s="31"/>
      <c r="U2778" s="109" t="str">
        <f t="shared" si="43"/>
        <v>38454: Members of a SWAT team shot Walker to death, in the back, at close range, while he lay prone during a drug raid. His death triggered local protests and an FBI investigation. http://www.sptimes.com/2005/05/13/news_pf/Southpinellas/Slain_man_s_kin_arres.shtml</v>
      </c>
      <c r="V2778" s="109"/>
      <c r="W2778" s="109">
        <v>3817.1</v>
      </c>
      <c r="X2778" s="109"/>
      <c r="Y2778" s="109"/>
      <c r="Z2778" s="109"/>
      <c r="AA2778" s="109"/>
      <c r="AB2778" s="109"/>
      <c r="AC2778" s="113"/>
      <c r="AD2778" s="29"/>
      <c r="AE2778" s="29"/>
      <c r="AF2778" s="29"/>
      <c r="AG2778" s="65"/>
    </row>
    <row r="2779" spans="1:33" ht="12">
      <c r="A2779" s="30">
        <v>42018</v>
      </c>
      <c r="B2779" s="109" t="s">
        <v>17734</v>
      </c>
      <c r="C2779" s="121">
        <v>53</v>
      </c>
      <c r="D2779" s="109" t="s">
        <v>23</v>
      </c>
      <c r="E2779" s="109" t="s">
        <v>40</v>
      </c>
      <c r="F2779" s="109" t="s">
        <v>17678</v>
      </c>
      <c r="G2779" s="42">
        <v>41523</v>
      </c>
      <c r="H2779" s="109" t="s">
        <v>17735</v>
      </c>
      <c r="I2779" s="109" t="s">
        <v>17680</v>
      </c>
      <c r="J2779" s="109" t="s">
        <v>85</v>
      </c>
      <c r="K2779" s="98" t="s">
        <v>17681</v>
      </c>
      <c r="L2779" s="109" t="s">
        <v>8707</v>
      </c>
      <c r="M2779" s="109" t="s">
        <v>17682</v>
      </c>
      <c r="N2779" s="109" t="s">
        <v>32</v>
      </c>
      <c r="O2779" s="109" t="s">
        <v>17736</v>
      </c>
      <c r="P2779" s="109" t="s">
        <v>760</v>
      </c>
      <c r="Q2779" s="109" t="s">
        <v>17737</v>
      </c>
      <c r="R2779" s="109" t="s">
        <v>80</v>
      </c>
      <c r="S2779" s="122" t="s">
        <v>17738</v>
      </c>
      <c r="T2779" s="31"/>
      <c r="U2779" s="109" t="str">
        <f t="shared" si="43"/>
        <v>41523: Police said De Luca's pickup apparently hit a palm tree on the sand near a parking lot. Police said De Luca was uncooperative and told them he had a handgun. Officers shot and killed De Luca after using a Taser stun gun on him, which was ineffective. http://www.vcstar.com/news/2013/sep/06/person-shot-and-killed-by-port-hueneme-police/</v>
      </c>
      <c r="V2779" s="109"/>
      <c r="W2779" s="109">
        <v>3818.1</v>
      </c>
      <c r="X2779" s="109"/>
      <c r="Y2779" s="109"/>
      <c r="Z2779" s="109"/>
      <c r="AA2779" s="109"/>
      <c r="AB2779" s="109"/>
      <c r="AC2779" s="113"/>
      <c r="AD2779" s="29"/>
      <c r="AE2779" s="29"/>
      <c r="AF2779" s="29"/>
      <c r="AG2779" s="65"/>
    </row>
    <row r="2780" spans="1:33" ht="12">
      <c r="A2780" s="30">
        <v>42006</v>
      </c>
      <c r="B2780" s="109" t="s">
        <v>17739</v>
      </c>
      <c r="C2780" s="121">
        <v>17</v>
      </c>
      <c r="D2780" s="109" t="s">
        <v>23</v>
      </c>
      <c r="E2780" s="109" t="s">
        <v>24</v>
      </c>
      <c r="F2780" s="109" t="s">
        <v>17740</v>
      </c>
      <c r="G2780" s="42">
        <v>39606</v>
      </c>
      <c r="H2780" s="109" t="s">
        <v>17741</v>
      </c>
      <c r="I2780" s="109" t="s">
        <v>4685</v>
      </c>
      <c r="J2780" s="109" t="s">
        <v>28</v>
      </c>
      <c r="K2780" s="98" t="s">
        <v>17731</v>
      </c>
      <c r="L2780" s="109" t="s">
        <v>4687</v>
      </c>
      <c r="M2780" s="109" t="s">
        <v>4688</v>
      </c>
      <c r="N2780" s="109" t="s">
        <v>32</v>
      </c>
      <c r="O2780" s="109" t="s">
        <v>17742</v>
      </c>
      <c r="P2780" s="109" t="s">
        <v>58</v>
      </c>
      <c r="Q2780" s="109" t="s">
        <v>17743</v>
      </c>
      <c r="R2780" s="109" t="s">
        <v>80</v>
      </c>
      <c r="S2780" s="122" t="s">
        <v>16063</v>
      </c>
      <c r="T2780" s="31"/>
      <c r="U2780" s="109" t="str">
        <f t="shared" si="43"/>
        <v>39606: Only about 50 guests were expected at an evening outdoor graduation party at a Masonic lodge, but the gathering drew several hundred people, including Dawson. An officer called to disperse the crowd heard and saw a nuzzle flash as Dawson fired his handgun at others, and fatally shot him as he was running away. http://www.tampabay.com/news/publicsafety/crime/officer-cleared-in-teens-shooting/768383</v>
      </c>
      <c r="V2780" s="109"/>
      <c r="W2780" s="109">
        <v>3819.1</v>
      </c>
      <c r="X2780" s="109"/>
      <c r="Y2780" s="109"/>
      <c r="Z2780" s="109"/>
      <c r="AA2780" s="109"/>
      <c r="AB2780" s="109"/>
      <c r="AC2780" s="113"/>
      <c r="AD2780" s="29"/>
      <c r="AE2780" s="29"/>
      <c r="AF2780" s="29"/>
      <c r="AG2780" s="65"/>
    </row>
    <row r="2781" spans="1:33" ht="12">
      <c r="A2781" s="30">
        <v>42006</v>
      </c>
      <c r="B2781" s="109" t="s">
        <v>17744</v>
      </c>
      <c r="C2781" s="121">
        <v>40</v>
      </c>
      <c r="D2781" s="109" t="s">
        <v>23</v>
      </c>
      <c r="E2781" s="109" t="s">
        <v>24</v>
      </c>
      <c r="F2781" s="109" t="s">
        <v>17745</v>
      </c>
      <c r="G2781" s="42">
        <v>41004</v>
      </c>
      <c r="H2781" s="109" t="s">
        <v>17746</v>
      </c>
      <c r="I2781" s="109" t="s">
        <v>1046</v>
      </c>
      <c r="J2781" s="109" t="s">
        <v>28</v>
      </c>
      <c r="K2781" s="98" t="s">
        <v>17511</v>
      </c>
      <c r="L2781" s="109" t="s">
        <v>523</v>
      </c>
      <c r="M2781" s="109" t="s">
        <v>8909</v>
      </c>
      <c r="N2781" s="109" t="s">
        <v>32</v>
      </c>
      <c r="O2781" s="109" t="s">
        <v>17747</v>
      </c>
      <c r="P2781" s="109" t="s">
        <v>760</v>
      </c>
      <c r="Q2781" s="109" t="s">
        <v>17748</v>
      </c>
      <c r="R2781" s="109" t="s">
        <v>80</v>
      </c>
      <c r="S2781" s="122" t="s">
        <v>17749</v>
      </c>
      <c r="T2781" s="31"/>
      <c r="U2781" s="109" t="str">
        <f t="shared" si="43"/>
        <v>41004: Undercover narcotics officers had been making drug buys in an apartment complex for six weeks. During the final sting, while arresting their primary contact, Lawrence appeared in a hallway with a gun. He reportedly refused to drop the weapon and was fatally shot. http://jacksonville.com/community/arlington/2012-04-06/story/police-supervisor-saved-lives-shooting-armed-felon-during</v>
      </c>
      <c r="V2781" s="109"/>
      <c r="W2781" s="109">
        <v>3820.1</v>
      </c>
      <c r="X2781" s="109"/>
      <c r="Y2781" s="109"/>
      <c r="Z2781" s="109"/>
      <c r="AA2781" s="109"/>
      <c r="AB2781" s="109"/>
      <c r="AC2781" s="113"/>
      <c r="AD2781" s="29"/>
      <c r="AE2781" s="29"/>
      <c r="AF2781" s="29"/>
      <c r="AG2781" s="65"/>
    </row>
    <row r="2782" spans="1:33" ht="12">
      <c r="A2782" s="30">
        <v>42006</v>
      </c>
      <c r="B2782" s="109" t="s">
        <v>17750</v>
      </c>
      <c r="C2782" s="121">
        <v>59</v>
      </c>
      <c r="D2782" s="109" t="s">
        <v>23</v>
      </c>
      <c r="E2782" s="109" t="s">
        <v>82</v>
      </c>
      <c r="F2782" s="109"/>
      <c r="G2782" s="42">
        <v>40920</v>
      </c>
      <c r="H2782" s="109" t="s">
        <v>17751</v>
      </c>
      <c r="I2782" s="109" t="s">
        <v>17752</v>
      </c>
      <c r="J2782" s="109" t="s">
        <v>28</v>
      </c>
      <c r="K2782" s="98" t="s">
        <v>17753</v>
      </c>
      <c r="L2782" s="109" t="s">
        <v>5572</v>
      </c>
      <c r="M2782" s="109" t="s">
        <v>16099</v>
      </c>
      <c r="N2782" s="109" t="s">
        <v>32</v>
      </c>
      <c r="O2782" s="109" t="s">
        <v>17754</v>
      </c>
      <c r="P2782" s="109" t="s">
        <v>760</v>
      </c>
      <c r="Q2782" s="109" t="s">
        <v>17755</v>
      </c>
      <c r="R2782" s="109" t="s">
        <v>100</v>
      </c>
      <c r="S2782" s="122" t="s">
        <v>17749</v>
      </c>
      <c r="T2782" s="31"/>
      <c r="U2782" s="109" t="str">
        <f t="shared" si="43"/>
        <v>40920: Neighbors found Atkins passed out on the lawn of his condominium in the evening, took a gun away from him, and saw him back inside. A further conversation revealed Atkins as heavily armed and making suicidal statements. This developed into a police response, Atkins sticking a rifle out his window at them, and 10 or 12 shots from officers. He was fatally shot. http://jacksonville.com/news/crime/2012-01-13/story/authorities-preliminary-autopsy-shows-deputies-killed-ponte-vedra-man</v>
      </c>
      <c r="V2782" s="109"/>
      <c r="W2782" s="109">
        <v>3821.1</v>
      </c>
      <c r="X2782" s="109"/>
      <c r="Y2782" s="109"/>
      <c r="Z2782" s="109"/>
      <c r="AA2782" s="109"/>
      <c r="AB2782" s="109"/>
      <c r="AC2782" s="113"/>
      <c r="AD2782" s="29"/>
      <c r="AE2782" s="29"/>
      <c r="AF2782" s="29"/>
      <c r="AG2782" s="65"/>
    </row>
    <row r="2783" spans="1:33" ht="12">
      <c r="A2783" s="30">
        <v>42006</v>
      </c>
      <c r="B2783" s="109" t="s">
        <v>17756</v>
      </c>
      <c r="C2783" s="121">
        <v>46</v>
      </c>
      <c r="D2783" s="109" t="s">
        <v>23</v>
      </c>
      <c r="E2783" s="109" t="s">
        <v>82</v>
      </c>
      <c r="F2783" s="109"/>
      <c r="G2783" s="42">
        <v>37628</v>
      </c>
      <c r="H2783" s="109" t="s">
        <v>17757</v>
      </c>
      <c r="I2783" s="109" t="s">
        <v>4858</v>
      </c>
      <c r="J2783" s="109" t="s">
        <v>328</v>
      </c>
      <c r="K2783" s="98" t="s">
        <v>13857</v>
      </c>
      <c r="L2783" s="109" t="s">
        <v>106</v>
      </c>
      <c r="M2783" s="109" t="s">
        <v>4860</v>
      </c>
      <c r="N2783" s="109" t="s">
        <v>32</v>
      </c>
      <c r="O2783" s="109" t="s">
        <v>17758</v>
      </c>
      <c r="P2783" s="109" t="s">
        <v>58</v>
      </c>
      <c r="Q2783" s="109" t="s">
        <v>17759</v>
      </c>
      <c r="R2783" s="109" t="s">
        <v>80</v>
      </c>
      <c r="S2783" s="122" t="s">
        <v>16063</v>
      </c>
      <c r="T2783" s="31"/>
      <c r="U2783" s="109" t="str">
        <f t="shared" si="43"/>
        <v>37628: Hackbarth was fatally shot by an off-duty local officer working as a security guard for the bank Hackbarth was trying to rob. Released from prison within the prior two months, after his death (a week after the shooting) he became the prime suspect in four other local armed robberies. http://www.wifr.com/home/headlines/175271.html</v>
      </c>
      <c r="V2783" s="109"/>
      <c r="W2783" s="109">
        <v>3822.1</v>
      </c>
      <c r="X2783" s="109"/>
      <c r="Y2783" s="109"/>
      <c r="Z2783" s="109"/>
      <c r="AA2783" s="109"/>
      <c r="AB2783" s="109"/>
      <c r="AC2783" s="113"/>
      <c r="AD2783" s="29"/>
      <c r="AE2783" s="29"/>
      <c r="AF2783" s="29"/>
      <c r="AG2783" s="65"/>
    </row>
    <row r="2784" spans="1:33" ht="12">
      <c r="A2784" s="30">
        <v>42006</v>
      </c>
      <c r="B2784" s="109" t="s">
        <v>17760</v>
      </c>
      <c r="C2784" s="121">
        <v>17</v>
      </c>
      <c r="D2784" s="109" t="s">
        <v>23</v>
      </c>
      <c r="E2784" s="109" t="s">
        <v>82</v>
      </c>
      <c r="F2784" s="109"/>
      <c r="G2784" s="42">
        <v>40922</v>
      </c>
      <c r="H2784" s="109" t="s">
        <v>17761</v>
      </c>
      <c r="I2784" s="109" t="s">
        <v>1046</v>
      </c>
      <c r="J2784" s="109" t="s">
        <v>28</v>
      </c>
      <c r="K2784" s="98" t="s">
        <v>4814</v>
      </c>
      <c r="L2784" s="109" t="s">
        <v>523</v>
      </c>
      <c r="M2784" s="109" t="s">
        <v>8909</v>
      </c>
      <c r="N2784" s="109" t="s">
        <v>32</v>
      </c>
      <c r="O2784" s="109" t="s">
        <v>17762</v>
      </c>
      <c r="P2784" s="109" t="s">
        <v>760</v>
      </c>
      <c r="Q2784" s="109" t="s">
        <v>17763</v>
      </c>
      <c r="R2784" s="109" t="s">
        <v>80</v>
      </c>
      <c r="S2784" s="122" t="s">
        <v>17749</v>
      </c>
      <c r="T2784" s="31"/>
      <c r="U2784" s="109" t="str">
        <f t="shared" si="43"/>
        <v>40922: Close to 3 a.m. Ruise held up a Kangaroo convenience store, a frequent target for robberies, and was shot by two officers who had been performing a stakeout. He was found to have been holding a fake gun. http://jacksonville.com/news/crime/2012-01-14/story/17-year-old-holding-fake-gun-during-robbery-shot-dead-jacksonville</v>
      </c>
      <c r="V2784" s="109"/>
      <c r="W2784" s="109">
        <v>3823.1</v>
      </c>
      <c r="X2784" s="109"/>
      <c r="Y2784" s="109"/>
      <c r="Z2784" s="109"/>
      <c r="AA2784" s="109"/>
      <c r="AB2784" s="109"/>
      <c r="AC2784" s="113"/>
      <c r="AD2784" s="29"/>
      <c r="AE2784" s="29"/>
      <c r="AF2784" s="29"/>
      <c r="AG2784" s="65"/>
    </row>
    <row r="2785" spans="1:33" ht="12">
      <c r="A2785" s="30">
        <v>42006</v>
      </c>
      <c r="B2785" s="109" t="s">
        <v>17764</v>
      </c>
      <c r="C2785" s="121">
        <v>36</v>
      </c>
      <c r="D2785" s="109" t="s">
        <v>23</v>
      </c>
      <c r="E2785" s="109" t="s">
        <v>24</v>
      </c>
      <c r="F2785" s="109" t="s">
        <v>17765</v>
      </c>
      <c r="G2785" s="42">
        <v>41038</v>
      </c>
      <c r="H2785" s="109" t="s">
        <v>17766</v>
      </c>
      <c r="I2785" s="109" t="s">
        <v>1046</v>
      </c>
      <c r="J2785" s="109" t="s">
        <v>28</v>
      </c>
      <c r="K2785" s="98" t="s">
        <v>17767</v>
      </c>
      <c r="L2785" s="109" t="s">
        <v>523</v>
      </c>
      <c r="M2785" s="109" t="s">
        <v>8909</v>
      </c>
      <c r="N2785" s="109" t="s">
        <v>32</v>
      </c>
      <c r="O2785" s="109" t="s">
        <v>17768</v>
      </c>
      <c r="P2785" s="109" t="s">
        <v>58</v>
      </c>
      <c r="Q2785" s="109" t="s">
        <v>17769</v>
      </c>
      <c r="R2785" s="109" t="s">
        <v>80</v>
      </c>
      <c r="S2785" s="122" t="s">
        <v>17749</v>
      </c>
      <c r="T2785" s="31"/>
      <c r="U2785" s="109" t="str">
        <f t="shared" si="43"/>
        <v>41038: Williams was shot to death in a 2 a.m. traffic stop. Pulled over for driving suspiciously in an area known for drug activity, then attempting to elude officers, then running stop signs, he is said to have reached down into his vehicle as if for a weapon. Unarmed, he was shot six to eight times. http://jacksonville.com/news/crime/2012-05-09/story/jacksonville-police-identify-unarmed-man-killed-officer</v>
      </c>
      <c r="V2785" s="109"/>
      <c r="W2785" s="109">
        <v>3824.1</v>
      </c>
      <c r="X2785" s="109"/>
      <c r="Y2785" s="109"/>
      <c r="Z2785" s="109"/>
      <c r="AA2785" s="109"/>
      <c r="AB2785" s="109"/>
      <c r="AC2785" s="113"/>
      <c r="AD2785" s="29"/>
      <c r="AE2785" s="29"/>
      <c r="AF2785" s="29"/>
      <c r="AG2785" s="65"/>
    </row>
    <row r="2786" spans="1:33" ht="12">
      <c r="A2786" s="30">
        <v>42006</v>
      </c>
      <c r="B2786" s="109" t="s">
        <v>17770</v>
      </c>
      <c r="C2786" s="121">
        <v>40</v>
      </c>
      <c r="D2786" s="109" t="s">
        <v>23</v>
      </c>
      <c r="E2786" s="109" t="s">
        <v>40</v>
      </c>
      <c r="F2786" s="109" t="s">
        <v>17771</v>
      </c>
      <c r="G2786" s="42">
        <v>41135</v>
      </c>
      <c r="H2786" s="109" t="s">
        <v>17772</v>
      </c>
      <c r="I2786" s="109" t="s">
        <v>5220</v>
      </c>
      <c r="J2786" s="109" t="s">
        <v>28</v>
      </c>
      <c r="K2786" s="98" t="s">
        <v>11615</v>
      </c>
      <c r="L2786" s="109" t="s">
        <v>30</v>
      </c>
      <c r="M2786" s="109" t="s">
        <v>5222</v>
      </c>
      <c r="N2786" s="109" t="s">
        <v>32</v>
      </c>
      <c r="O2786" s="109" t="s">
        <v>17773</v>
      </c>
      <c r="P2786" s="109" t="s">
        <v>760</v>
      </c>
      <c r="Q2786" s="109" t="s">
        <v>17774</v>
      </c>
      <c r="R2786" s="109" t="s">
        <v>80</v>
      </c>
      <c r="S2786" s="122" t="s">
        <v>16063</v>
      </c>
      <c r="T2786" s="31"/>
      <c r="U2786" s="109" t="str">
        <f t="shared" si="43"/>
        <v>41135: Collins was stopped by officers inside a pawn shop. Excusing himself to get his identification, he attempted to escape in his vehicle, a stolen Volkswagen GTI with a 27-year-old female passenger. Officers claimed Collins tried to run them over as he reversed out of the parking lot, and fired. The passenger was unharmed. http://miami.cbslocal.com/2012/08/14/police-involved-shooting-in-pawn-shop-parking-lot/</v>
      </c>
      <c r="V2786" s="109"/>
      <c r="W2786" s="109">
        <v>3825.1</v>
      </c>
      <c r="X2786" s="109"/>
      <c r="Y2786" s="109"/>
      <c r="Z2786" s="109"/>
      <c r="AA2786" s="109"/>
      <c r="AB2786" s="109"/>
      <c r="AC2786" s="113"/>
      <c r="AD2786" s="29"/>
      <c r="AE2786" s="29"/>
      <c r="AF2786" s="29"/>
      <c r="AG2786" s="65"/>
    </row>
    <row r="2787" spans="1:33" ht="12">
      <c r="A2787" s="30">
        <v>42006</v>
      </c>
      <c r="B2787" s="109" t="s">
        <v>17775</v>
      </c>
      <c r="C2787" s="121">
        <v>27</v>
      </c>
      <c r="D2787" s="109" t="s">
        <v>23</v>
      </c>
      <c r="E2787" s="109" t="s">
        <v>24</v>
      </c>
      <c r="F2787" s="109" t="s">
        <v>17776</v>
      </c>
      <c r="G2787" s="42">
        <v>40183</v>
      </c>
      <c r="H2787" s="109" t="s">
        <v>17777</v>
      </c>
      <c r="I2787" s="109" t="s">
        <v>4951</v>
      </c>
      <c r="J2787" s="109" t="s">
        <v>28</v>
      </c>
      <c r="K2787" s="98" t="s">
        <v>17778</v>
      </c>
      <c r="L2787" s="109" t="s">
        <v>404</v>
      </c>
      <c r="M2787" s="109" t="s">
        <v>7842</v>
      </c>
      <c r="N2787" s="109" t="s">
        <v>32</v>
      </c>
      <c r="O2787" s="109" t="s">
        <v>17779</v>
      </c>
      <c r="P2787" s="109" t="s">
        <v>58</v>
      </c>
      <c r="Q2787" s="109" t="s">
        <v>17780</v>
      </c>
      <c r="R2787" s="109" t="s">
        <v>80</v>
      </c>
      <c r="S2787" s="122" t="s">
        <v>16063</v>
      </c>
      <c r="T2787" s="31"/>
      <c r="U2787" s="109" t="str">
        <f t="shared" si="43"/>
        <v>40183: Ten county deputies followed Breedlove, whom they suspect of car theft, and confronted him in an apartment complex parking lot. When he got into his vehicle, started the engine, reversed and then hit several cars, they fired an estimated 137 shots, hitting him 22 times. http://articles.orlandosentinel.com/2013-05-03/news/os-orange-county-excessive-force-torey-breedlove-20130503_1_torey-breedlove-orange-county-deputies-27-year-old-breedlove</v>
      </c>
      <c r="V2787" s="109"/>
      <c r="W2787" s="109">
        <v>3826.1</v>
      </c>
      <c r="X2787" s="109"/>
      <c r="Y2787" s="109"/>
      <c r="Z2787" s="109"/>
      <c r="AA2787" s="109"/>
      <c r="AB2787" s="109"/>
      <c r="AC2787" s="113"/>
      <c r="AD2787" s="29"/>
      <c r="AE2787" s="29"/>
      <c r="AF2787" s="29"/>
      <c r="AG2787" s="65"/>
    </row>
    <row r="2788" spans="1:33" ht="12">
      <c r="A2788" s="30">
        <v>42007</v>
      </c>
      <c r="B2788" s="109" t="s">
        <v>17781</v>
      </c>
      <c r="C2788" s="121">
        <v>30</v>
      </c>
      <c r="D2788" s="109" t="s">
        <v>23</v>
      </c>
      <c r="E2788" s="109" t="s">
        <v>40</v>
      </c>
      <c r="F2788" s="109" t="s">
        <v>17782</v>
      </c>
      <c r="G2788" s="42">
        <v>42003</v>
      </c>
      <c r="H2788" s="109" t="s">
        <v>17783</v>
      </c>
      <c r="I2788" s="109" t="s">
        <v>626</v>
      </c>
      <c r="J2788" s="109" t="s">
        <v>44</v>
      </c>
      <c r="K2788" s="98" t="s">
        <v>627</v>
      </c>
      <c r="L2788" s="109" t="s">
        <v>347</v>
      </c>
      <c r="M2788" s="109" t="s">
        <v>17784</v>
      </c>
      <c r="N2788" s="109" t="s">
        <v>32</v>
      </c>
      <c r="O2788" s="109" t="s">
        <v>17785</v>
      </c>
      <c r="P2788" s="109" t="s">
        <v>323</v>
      </c>
      <c r="Q2788" s="109" t="s">
        <v>17786</v>
      </c>
      <c r="R2788" s="109" t="s">
        <v>80</v>
      </c>
      <c r="S2788" s="122" t="s">
        <v>8340</v>
      </c>
      <c r="T2788" s="31"/>
      <c r="U2788" s="109" t="str">
        <f t="shared" si="43"/>
        <v>42003: 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 http://www.al.com/news/montgomery/index.ssf/2014/12/man_shot_by_dothan_police_offi.html#comments</v>
      </c>
      <c r="V2788" s="109"/>
      <c r="W2788" s="109">
        <v>3827.1</v>
      </c>
      <c r="X2788" s="109"/>
      <c r="Y2788" s="109"/>
      <c r="Z2788" s="109"/>
      <c r="AA2788" s="109"/>
      <c r="AB2788" s="109"/>
      <c r="AC2788" s="113"/>
      <c r="AD2788" s="29"/>
      <c r="AE2788" s="29"/>
      <c r="AF2788" s="29"/>
      <c r="AG2788" s="65"/>
    </row>
    <row r="2789" spans="1:33" ht="12">
      <c r="A2789" s="30">
        <v>42008</v>
      </c>
      <c r="B2789" s="109" t="s">
        <v>17787</v>
      </c>
      <c r="C2789" s="121">
        <v>28</v>
      </c>
      <c r="D2789" s="109" t="s">
        <v>23</v>
      </c>
      <c r="E2789" s="109" t="s">
        <v>82</v>
      </c>
      <c r="F2789" s="109"/>
      <c r="G2789" s="42">
        <v>41552</v>
      </c>
      <c r="H2789" s="109" t="s">
        <v>17788</v>
      </c>
      <c r="I2789" s="109" t="s">
        <v>17789</v>
      </c>
      <c r="J2789" s="109" t="s">
        <v>328</v>
      </c>
      <c r="K2789" s="98" t="s">
        <v>17790</v>
      </c>
      <c r="L2789" s="109" t="s">
        <v>329</v>
      </c>
      <c r="M2789" s="109" t="s">
        <v>17791</v>
      </c>
      <c r="N2789" s="109" t="s">
        <v>32</v>
      </c>
      <c r="O2789" s="109" t="s">
        <v>17792</v>
      </c>
      <c r="P2789" s="109" t="s">
        <v>7428</v>
      </c>
      <c r="Q2789" s="109" t="s">
        <v>17793</v>
      </c>
      <c r="R2789" s="109" t="s">
        <v>80</v>
      </c>
      <c r="S2789" s="122" t="s">
        <v>17794</v>
      </c>
      <c r="T2789" s="31"/>
      <c r="U2789" s="109" t="str">
        <f t="shared" si="43"/>
        <v>41552: Jenna Sammons, 21, was recuperating from an alleged attack by Threets and he reportedly returned to her home, shot her and killed Tristan Hart, 27. Police responded and reportedly "found and killed him" in a nearby garage. http://www.chicagotribune.com/news/local/breaking/chi-at-least-1-wounded-in-policeinvolved-shooting-in-posen-20131004,0,7140004.story</v>
      </c>
      <c r="V2789" s="109"/>
      <c r="W2789" s="109">
        <v>3828.1</v>
      </c>
      <c r="X2789" s="109"/>
      <c r="Y2789" s="109"/>
      <c r="Z2789" s="109"/>
      <c r="AA2789" s="109"/>
      <c r="AB2789" s="109"/>
      <c r="AC2789" s="113"/>
      <c r="AD2789" s="29"/>
      <c r="AE2789" s="29"/>
      <c r="AF2789" s="29"/>
      <c r="AG2789" s="65"/>
    </row>
    <row r="2790" spans="1:33" ht="12">
      <c r="A2790" s="30">
        <v>42008</v>
      </c>
      <c r="B2790" s="109" t="s">
        <v>17795</v>
      </c>
      <c r="C2790" s="121">
        <v>58</v>
      </c>
      <c r="D2790" s="109" t="s">
        <v>23</v>
      </c>
      <c r="E2790" s="109" t="s">
        <v>82</v>
      </c>
      <c r="F2790" s="109"/>
      <c r="G2790" s="42">
        <v>41538</v>
      </c>
      <c r="H2790" s="109" t="s">
        <v>17796</v>
      </c>
      <c r="I2790" s="109" t="s">
        <v>1693</v>
      </c>
      <c r="J2790" s="109" t="s">
        <v>1694</v>
      </c>
      <c r="K2790" s="98" t="s">
        <v>17797</v>
      </c>
      <c r="L2790" s="109" t="s">
        <v>1693</v>
      </c>
      <c r="M2790" s="109" t="s">
        <v>1696</v>
      </c>
      <c r="N2790" s="109" t="s">
        <v>32</v>
      </c>
      <c r="O2790" s="109" t="s">
        <v>17798</v>
      </c>
      <c r="P2790" s="109" t="s">
        <v>7428</v>
      </c>
      <c r="Q2790" s="109" t="s">
        <v>17799</v>
      </c>
      <c r="R2790" s="109" t="s">
        <v>80</v>
      </c>
      <c r="S2790" s="122" t="s">
        <v>17794</v>
      </c>
      <c r="T2790" s="31"/>
      <c r="U2790" s="109" t="str">
        <f t="shared" si="43"/>
        <v>41538: A man allegedly robbed a bank teller and was leaving the bank when he pointed what appeared to be a weapon at the uniformed off-duty officer paid to stand guard outside the bank. That officer shot and killed him. http://www.denverpost.com/breakingnews/ci_24147149/police-fatally-shoot-denver-bank-robbery-suspect</v>
      </c>
      <c r="V2790" s="109"/>
      <c r="W2790" s="109">
        <v>3829.1</v>
      </c>
      <c r="X2790" s="109"/>
      <c r="Y2790" s="109"/>
      <c r="Z2790" s="109"/>
      <c r="AA2790" s="109"/>
      <c r="AB2790" s="109"/>
      <c r="AC2790" s="113"/>
      <c r="AD2790" s="29"/>
      <c r="AE2790" s="29"/>
      <c r="AF2790" s="29"/>
      <c r="AG2790" s="65"/>
    </row>
    <row r="2791" spans="1:33" ht="12">
      <c r="A2791" s="30">
        <v>42008</v>
      </c>
      <c r="B2791" s="109" t="s">
        <v>17800</v>
      </c>
      <c r="C2791" s="121">
        <v>20</v>
      </c>
      <c r="D2791" s="109" t="s">
        <v>23</v>
      </c>
      <c r="E2791" s="109" t="s">
        <v>82</v>
      </c>
      <c r="F2791" s="109"/>
      <c r="G2791" s="42">
        <v>41537</v>
      </c>
      <c r="H2791" s="109" t="s">
        <v>17801</v>
      </c>
      <c r="I2791" s="109" t="s">
        <v>17802</v>
      </c>
      <c r="J2791" s="109" t="s">
        <v>85</v>
      </c>
      <c r="K2791" s="98" t="s">
        <v>17803</v>
      </c>
      <c r="L2791" s="109" t="s">
        <v>4543</v>
      </c>
      <c r="M2791" s="109" t="s">
        <v>17804</v>
      </c>
      <c r="N2791" s="109" t="s">
        <v>32</v>
      </c>
      <c r="O2791" s="109" t="s">
        <v>17805</v>
      </c>
      <c r="P2791" s="109" t="s">
        <v>760</v>
      </c>
      <c r="Q2791" s="109" t="s">
        <v>17806</v>
      </c>
      <c r="R2791" s="109" t="s">
        <v>80</v>
      </c>
      <c r="S2791" s="122" t="s">
        <v>17807</v>
      </c>
      <c r="T2791" s="31"/>
      <c r="U2791" s="109" t="str">
        <f t="shared" si="43"/>
        <v>41537: Fuentes, who was wanted on a homicide charge, was fatally shot by a deputy after the 20-year-old allegedly pulled out a handgun while being chased by police. http://www.tularesheriff.info/news.php?p=13</v>
      </c>
      <c r="V2791" s="109"/>
      <c r="W2791" s="109">
        <v>3830.1</v>
      </c>
      <c r="X2791" s="109"/>
      <c r="Y2791" s="109"/>
      <c r="Z2791" s="109"/>
      <c r="AA2791" s="109"/>
      <c r="AB2791" s="109"/>
      <c r="AC2791" s="113"/>
      <c r="AD2791" s="29"/>
      <c r="AE2791" s="29"/>
      <c r="AF2791" s="29"/>
      <c r="AG2791" s="65"/>
    </row>
    <row r="2792" spans="1:33" ht="12">
      <c r="A2792" s="30">
        <v>42008</v>
      </c>
      <c r="B2792" s="109" t="s">
        <v>17808</v>
      </c>
      <c r="C2792" s="121">
        <v>20</v>
      </c>
      <c r="D2792" s="109" t="s">
        <v>23</v>
      </c>
      <c r="E2792" s="109" t="s">
        <v>173</v>
      </c>
      <c r="F2792" s="109"/>
      <c r="G2792" s="42">
        <v>41535</v>
      </c>
      <c r="H2792" s="109" t="s">
        <v>17809</v>
      </c>
      <c r="I2792" s="109" t="s">
        <v>347</v>
      </c>
      <c r="J2792" s="109" t="s">
        <v>213</v>
      </c>
      <c r="K2792" s="98" t="s">
        <v>17810</v>
      </c>
      <c r="L2792" s="109" t="s">
        <v>819</v>
      </c>
      <c r="M2792" s="109" t="s">
        <v>13481</v>
      </c>
      <c r="N2792" s="109" t="s">
        <v>32</v>
      </c>
      <c r="O2792" s="109" t="s">
        <v>17811</v>
      </c>
      <c r="P2792" s="109" t="s">
        <v>7428</v>
      </c>
      <c r="Q2792" s="109" t="s">
        <v>17812</v>
      </c>
      <c r="R2792" s="109" t="s">
        <v>80</v>
      </c>
      <c r="S2792" s="122" t="s">
        <v>17794</v>
      </c>
      <c r="T2792" s="31"/>
      <c r="U2792" s="109" t="str">
        <f t="shared" si="43"/>
        <v>41535: 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 http://www.yourhoustonnews.com/cypresscreek/news/hcso-identifies-suspect-shot-by-reserve-deputy/article_662c87d6-2154-11e3-b81b-001a4bcf887a.html</v>
      </c>
      <c r="V2792" s="109"/>
      <c r="W2792" s="109">
        <v>3831.1</v>
      </c>
      <c r="X2792" s="109"/>
      <c r="Y2792" s="109"/>
      <c r="Z2792" s="109"/>
      <c r="AA2792" s="109"/>
      <c r="AB2792" s="109"/>
      <c r="AC2792" s="113"/>
      <c r="AD2792" s="29"/>
      <c r="AE2792" s="29"/>
      <c r="AF2792" s="29"/>
      <c r="AG2792" s="65"/>
    </row>
    <row r="2793" spans="1:33" ht="12">
      <c r="A2793" s="30">
        <v>42008</v>
      </c>
      <c r="B2793" s="109" t="s">
        <v>4728</v>
      </c>
      <c r="C2793" s="121" t="s">
        <v>36</v>
      </c>
      <c r="D2793" s="109" t="s">
        <v>23</v>
      </c>
      <c r="E2793" s="109" t="s">
        <v>173</v>
      </c>
      <c r="F2793" s="109"/>
      <c r="G2793" s="42">
        <v>41535</v>
      </c>
      <c r="H2793" s="109" t="s">
        <v>17813</v>
      </c>
      <c r="I2793" s="109" t="s">
        <v>539</v>
      </c>
      <c r="J2793" s="109" t="s">
        <v>85</v>
      </c>
      <c r="K2793" s="98" t="s">
        <v>13812</v>
      </c>
      <c r="L2793" s="109" t="s">
        <v>539</v>
      </c>
      <c r="M2793" s="109" t="s">
        <v>540</v>
      </c>
      <c r="N2793" s="109" t="s">
        <v>32</v>
      </c>
      <c r="O2793" s="109" t="s">
        <v>17814</v>
      </c>
      <c r="P2793" s="109" t="s">
        <v>760</v>
      </c>
      <c r="Q2793" s="109" t="s">
        <v>17815</v>
      </c>
      <c r="R2793" s="109" t="s">
        <v>80</v>
      </c>
      <c r="S2793" s="122" t="s">
        <v>17807</v>
      </c>
      <c r="T2793" s="31"/>
      <c r="U2793" s="109" t="str">
        <f t="shared" si="43"/>
        <v>41535: An unnamed Hispanic man was fatally shot by police after he allegedly drew a gun on officers. http://www.lapdonline.org/newsroom/news_view/54498</v>
      </c>
      <c r="V2793" s="109"/>
      <c r="W2793" s="109">
        <v>3832.1</v>
      </c>
      <c r="X2793" s="109"/>
      <c r="Y2793" s="109"/>
      <c r="Z2793" s="109"/>
      <c r="AA2793" s="109"/>
      <c r="AB2793" s="109"/>
      <c r="AC2793" s="113"/>
      <c r="AD2793" s="29"/>
      <c r="AE2793" s="29"/>
      <c r="AF2793" s="29"/>
      <c r="AG2793" s="65"/>
    </row>
    <row r="2794" spans="1:33" ht="12">
      <c r="A2794" s="30">
        <v>42008</v>
      </c>
      <c r="B2794" s="109" t="s">
        <v>17816</v>
      </c>
      <c r="C2794" s="121">
        <v>40</v>
      </c>
      <c r="D2794" s="109" t="s">
        <v>23</v>
      </c>
      <c r="E2794" s="109" t="s">
        <v>40</v>
      </c>
      <c r="F2794" s="109" t="s">
        <v>17817</v>
      </c>
      <c r="G2794" s="42">
        <v>41534</v>
      </c>
      <c r="H2794" s="109" t="s">
        <v>17818</v>
      </c>
      <c r="I2794" s="109" t="s">
        <v>17819</v>
      </c>
      <c r="J2794" s="109" t="s">
        <v>413</v>
      </c>
      <c r="K2794" s="98" t="s">
        <v>17820</v>
      </c>
      <c r="L2794" s="109" t="s">
        <v>6317</v>
      </c>
      <c r="M2794" s="109" t="s">
        <v>17422</v>
      </c>
      <c r="N2794" s="109" t="s">
        <v>32</v>
      </c>
      <c r="O2794" s="109" t="s">
        <v>17821</v>
      </c>
      <c r="P2794" s="109" t="s">
        <v>760</v>
      </c>
      <c r="Q2794" s="109" t="s">
        <v>17822</v>
      </c>
      <c r="R2794" s="109" t="s">
        <v>80</v>
      </c>
      <c r="S2794" s="122" t="s">
        <v>17823</v>
      </c>
      <c r="T2794" s="31"/>
      <c r="U2794" s="109" t="str">
        <f t="shared" si="43"/>
        <v>41534: Martin engaged in a prolonged standoff with a state police SWAT team after he threatened a neighbor and fired a gun at an officer. The 40-year-old and officers exchanged gunfire, fatally striking Martin. http://www.arkansasonline.com/news/2013/sep/17/police-fatally-shoot-gunman-white-county-standoff/?f=crime</v>
      </c>
      <c r="V2794" s="109"/>
      <c r="W2794" s="109">
        <v>3833.1</v>
      </c>
      <c r="X2794" s="109"/>
      <c r="Y2794" s="109"/>
      <c r="Z2794" s="109"/>
      <c r="AA2794" s="109"/>
      <c r="AB2794" s="109"/>
      <c r="AC2794" s="113"/>
      <c r="AD2794" s="29"/>
      <c r="AE2794" s="29"/>
      <c r="AF2794" s="29"/>
      <c r="AG2794" s="65"/>
    </row>
    <row r="2795" spans="1:33" ht="12">
      <c r="A2795" s="30">
        <v>42008</v>
      </c>
      <c r="B2795" s="109" t="s">
        <v>17824</v>
      </c>
      <c r="C2795" s="121">
        <v>32</v>
      </c>
      <c r="D2795" s="109" t="s">
        <v>23</v>
      </c>
      <c r="E2795" s="109" t="s">
        <v>40</v>
      </c>
      <c r="F2795" s="109" t="s">
        <v>17825</v>
      </c>
      <c r="G2795" s="42">
        <v>41533</v>
      </c>
      <c r="H2795" s="109" t="s">
        <v>13930</v>
      </c>
      <c r="I2795" s="109" t="s">
        <v>774</v>
      </c>
      <c r="J2795" s="109" t="s">
        <v>85</v>
      </c>
      <c r="K2795" s="98" t="s">
        <v>13931</v>
      </c>
      <c r="L2795" s="109" t="s">
        <v>775</v>
      </c>
      <c r="M2795" s="109" t="s">
        <v>5382</v>
      </c>
      <c r="N2795" s="109" t="s">
        <v>32</v>
      </c>
      <c r="O2795" s="109" t="s">
        <v>17826</v>
      </c>
      <c r="P2795" s="109" t="s">
        <v>58</v>
      </c>
      <c r="Q2795" s="109" t="s">
        <v>17827</v>
      </c>
      <c r="R2795" s="109" t="s">
        <v>80</v>
      </c>
      <c r="S2795" s="122" t="s">
        <v>17807</v>
      </c>
      <c r="T2795" s="31"/>
      <c r="U2795" s="109" t="str">
        <f t="shared" si="43"/>
        <v>41533: Police fatally shot Harger and Jorge Ramirez after an attempted traffic stop turned into a gunfight. The shooting deaths of the two were ruled justified. http://www.kerngoldenempire.com/story/internal-review-board-says-deadly-officer-involved/d/story/ZjoYHC4Waket9Tjj6LpU9A</v>
      </c>
      <c r="V2795" s="109"/>
      <c r="W2795" s="109">
        <v>3834.1</v>
      </c>
      <c r="X2795" s="109"/>
      <c r="Y2795" s="109"/>
      <c r="Z2795" s="109"/>
      <c r="AA2795" s="109"/>
      <c r="AB2795" s="109"/>
      <c r="AC2795" s="113"/>
      <c r="AD2795" s="29"/>
      <c r="AE2795" s="29"/>
      <c r="AF2795" s="29"/>
      <c r="AG2795" s="65"/>
    </row>
    <row r="2796" spans="1:33" ht="12">
      <c r="A2796" s="30">
        <v>42008</v>
      </c>
      <c r="B2796" s="109" t="s">
        <v>17828</v>
      </c>
      <c r="C2796" s="121">
        <v>27</v>
      </c>
      <c r="D2796" s="109" t="s">
        <v>23</v>
      </c>
      <c r="E2796" s="109" t="s">
        <v>24</v>
      </c>
      <c r="F2796" s="109" t="s">
        <v>17829</v>
      </c>
      <c r="G2796" s="42">
        <v>41531</v>
      </c>
      <c r="H2796" s="109" t="s">
        <v>17830</v>
      </c>
      <c r="I2796" s="109" t="s">
        <v>17831</v>
      </c>
      <c r="J2796" s="109" t="s">
        <v>195</v>
      </c>
      <c r="K2796" s="98" t="s">
        <v>17832</v>
      </c>
      <c r="L2796" s="109" t="s">
        <v>686</v>
      </c>
      <c r="M2796" s="109" t="s">
        <v>17833</v>
      </c>
      <c r="N2796" s="109" t="s">
        <v>32</v>
      </c>
      <c r="O2796" s="109" t="s">
        <v>17834</v>
      </c>
      <c r="P2796" s="109" t="s">
        <v>7428</v>
      </c>
      <c r="Q2796" s="109" t="s">
        <v>17835</v>
      </c>
      <c r="R2796" s="109" t="s">
        <v>80</v>
      </c>
      <c r="S2796" s="122" t="s">
        <v>17794</v>
      </c>
      <c r="T2796" s="31"/>
      <c r="U2796" s="109" t="str">
        <f t="shared" si="43"/>
        <v>41531: Officers stopped McGinty for an unknown reason. When they stepped out of their vehicle, he allegedly began shooting at them. He hit one officer in the face, injuring him. Officers then shot and killed McGinty. http://archive.azcentral.com/community/swvalley/articles/20130914avondale-officer-shot.html</v>
      </c>
      <c r="V2796" s="109"/>
      <c r="W2796" s="109">
        <v>3835.1</v>
      </c>
      <c r="X2796" s="109"/>
      <c r="Y2796" s="109"/>
      <c r="Z2796" s="109"/>
      <c r="AA2796" s="109"/>
      <c r="AB2796" s="109"/>
      <c r="AC2796" s="113"/>
      <c r="AD2796" s="29"/>
      <c r="AE2796" s="29"/>
      <c r="AF2796" s="29"/>
      <c r="AG2796" s="65"/>
    </row>
    <row r="2797" spans="1:33" ht="12">
      <c r="A2797" s="30">
        <v>42008</v>
      </c>
      <c r="B2797" s="109" t="s">
        <v>17836</v>
      </c>
      <c r="C2797" s="121">
        <v>30</v>
      </c>
      <c r="D2797" s="109" t="s">
        <v>23</v>
      </c>
      <c r="E2797" s="109" t="s">
        <v>40</v>
      </c>
      <c r="F2797" s="109" t="s">
        <v>17837</v>
      </c>
      <c r="G2797" s="42">
        <v>41531</v>
      </c>
      <c r="H2797" s="109" t="s">
        <v>17838</v>
      </c>
      <c r="I2797" s="109" t="s">
        <v>1025</v>
      </c>
      <c r="J2797" s="109" t="s">
        <v>195</v>
      </c>
      <c r="K2797" s="98" t="s">
        <v>2201</v>
      </c>
      <c r="L2797" s="109" t="s">
        <v>686</v>
      </c>
      <c r="M2797" s="109" t="s">
        <v>1451</v>
      </c>
      <c r="N2797" s="109" t="s">
        <v>32</v>
      </c>
      <c r="O2797" s="109" t="s">
        <v>17839</v>
      </c>
      <c r="P2797" s="109" t="s">
        <v>7428</v>
      </c>
      <c r="Q2797" s="109" t="s">
        <v>17840</v>
      </c>
      <c r="R2797" s="109" t="s">
        <v>80</v>
      </c>
      <c r="S2797" s="122" t="s">
        <v>17794</v>
      </c>
      <c r="T2797" s="31"/>
      <c r="U2797" s="109" t="str">
        <f t="shared" ref="U2797:U2860" si="44">CONCATENATE(G2797, ": ", O2797, " ", Q2797)</f>
        <v>41531: 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 http://www.azcentral.com/news/articles/20130915police-man-dead-officers-shot-following-hour-phoenix-standoff.html</v>
      </c>
      <c r="V2797" s="109"/>
      <c r="W2797" s="109">
        <v>3836.1</v>
      </c>
      <c r="X2797" s="109"/>
      <c r="Y2797" s="109"/>
      <c r="Z2797" s="109"/>
      <c r="AA2797" s="109"/>
      <c r="AB2797" s="109"/>
      <c r="AC2797" s="113"/>
      <c r="AD2797" s="29"/>
      <c r="AE2797" s="29"/>
      <c r="AF2797" s="29"/>
      <c r="AG2797" s="65"/>
    </row>
    <row r="2798" spans="1:33" ht="12">
      <c r="A2798" s="30">
        <v>42008</v>
      </c>
      <c r="B2798" s="109" t="s">
        <v>17841</v>
      </c>
      <c r="C2798" s="121">
        <v>30</v>
      </c>
      <c r="D2798" s="109" t="s">
        <v>23</v>
      </c>
      <c r="E2798" s="109" t="s">
        <v>82</v>
      </c>
      <c r="F2798" s="109"/>
      <c r="G2798" s="42">
        <v>41531</v>
      </c>
      <c r="H2798" s="109" t="s">
        <v>17842</v>
      </c>
      <c r="I2798" s="109" t="s">
        <v>16718</v>
      </c>
      <c r="J2798" s="109" t="s">
        <v>1084</v>
      </c>
      <c r="K2798" s="98" t="s">
        <v>17843</v>
      </c>
      <c r="L2798" s="109" t="s">
        <v>16720</v>
      </c>
      <c r="M2798" s="109" t="s">
        <v>9219</v>
      </c>
      <c r="N2798" s="109" t="s">
        <v>32</v>
      </c>
      <c r="O2798" s="109" t="s">
        <v>17844</v>
      </c>
      <c r="P2798" s="109" t="s">
        <v>58</v>
      </c>
      <c r="Q2798" s="109" t="s">
        <v>17845</v>
      </c>
      <c r="R2798" s="109" t="s">
        <v>80</v>
      </c>
      <c r="S2798" s="122" t="s">
        <v>17807</v>
      </c>
      <c r="T2798" s="31"/>
      <c r="U2798" s="109" t="str">
        <f t="shared" si="44"/>
        <v>41531: An off-duty Portsmouth police officer fatally shot Hollomon as the 30-year-old attempted to rob a bank in Virginia City. The officer was cleared of any wrongdoing. http://www.vbgov.com/news/pages/selected.aspx?release=1670</v>
      </c>
      <c r="V2798" s="109"/>
      <c r="W2798" s="109">
        <v>3837.1</v>
      </c>
      <c r="X2798" s="109"/>
      <c r="Y2798" s="109"/>
      <c r="Z2798" s="109"/>
      <c r="AA2798" s="109"/>
      <c r="AB2798" s="109"/>
      <c r="AC2798" s="113"/>
      <c r="AD2798" s="29"/>
      <c r="AE2798" s="29"/>
      <c r="AF2798" s="29"/>
      <c r="AG2798" s="65"/>
    </row>
    <row r="2799" spans="1:33" ht="12">
      <c r="A2799" s="30">
        <v>42008</v>
      </c>
      <c r="B2799" s="109" t="s">
        <v>17846</v>
      </c>
      <c r="C2799" s="121">
        <v>66</v>
      </c>
      <c r="D2799" s="109" t="s">
        <v>23</v>
      </c>
      <c r="E2799" s="109" t="s">
        <v>82</v>
      </c>
      <c r="F2799" s="109"/>
      <c r="G2799" s="42">
        <v>41529</v>
      </c>
      <c r="H2799" s="109" t="s">
        <v>17847</v>
      </c>
      <c r="I2799" s="109" t="s">
        <v>17848</v>
      </c>
      <c r="J2799" s="109" t="s">
        <v>85</v>
      </c>
      <c r="K2799" s="98" t="s">
        <v>9970</v>
      </c>
      <c r="L2799" s="109" t="s">
        <v>784</v>
      </c>
      <c r="M2799" s="109" t="s">
        <v>17849</v>
      </c>
      <c r="N2799" s="109" t="s">
        <v>32</v>
      </c>
      <c r="O2799" s="109" t="s">
        <v>17850</v>
      </c>
      <c r="P2799" s="109" t="s">
        <v>760</v>
      </c>
      <c r="Q2799" s="109" t="s">
        <v>17851</v>
      </c>
      <c r="R2799" s="109" t="s">
        <v>36</v>
      </c>
      <c r="S2799" s="122" t="s">
        <v>17807</v>
      </c>
      <c r="T2799" s="31"/>
      <c r="U2799" s="109" t="str">
        <f t="shared" si="44"/>
        <v>41529: Police responding to a possible suicide call fatally shot Schultz after the 66-year-old refused orders to lower a handgun and then pointed the weapon at officers. http://patch.com/california/lakeelsinore-wildomar/coroner-identifies-menifee-man-killed-by-police-gunfire</v>
      </c>
      <c r="V2799" s="109"/>
      <c r="W2799" s="109">
        <v>3838.1</v>
      </c>
      <c r="X2799" s="109"/>
      <c r="Y2799" s="109"/>
      <c r="Z2799" s="109"/>
      <c r="AA2799" s="109"/>
      <c r="AB2799" s="109"/>
      <c r="AC2799" s="113"/>
      <c r="AD2799" s="29"/>
      <c r="AE2799" s="29"/>
      <c r="AF2799" s="29"/>
      <c r="AG2799" s="65"/>
    </row>
    <row r="2800" spans="1:33" ht="12">
      <c r="A2800" s="30">
        <v>42008</v>
      </c>
      <c r="B2800" s="109" t="s">
        <v>17852</v>
      </c>
      <c r="C2800" s="121">
        <v>23</v>
      </c>
      <c r="D2800" s="109" t="s">
        <v>23</v>
      </c>
      <c r="E2800" s="109" t="s">
        <v>173</v>
      </c>
      <c r="F2800" s="109" t="s">
        <v>17853</v>
      </c>
      <c r="G2800" s="42">
        <v>41527</v>
      </c>
      <c r="H2800" s="109" t="s">
        <v>17854</v>
      </c>
      <c r="I2800" s="109" t="s">
        <v>539</v>
      </c>
      <c r="J2800" s="109" t="s">
        <v>85</v>
      </c>
      <c r="K2800" s="98" t="s">
        <v>5061</v>
      </c>
      <c r="L2800" s="109" t="s">
        <v>539</v>
      </c>
      <c r="M2800" s="109" t="s">
        <v>6252</v>
      </c>
      <c r="N2800" s="109" t="s">
        <v>32</v>
      </c>
      <c r="O2800" s="109" t="s">
        <v>17855</v>
      </c>
      <c r="P2800" s="109" t="s">
        <v>7428</v>
      </c>
      <c r="Q2800" s="109" t="s">
        <v>17856</v>
      </c>
      <c r="R2800" s="109" t="s">
        <v>80</v>
      </c>
      <c r="S2800" s="122" t="s">
        <v>17857</v>
      </c>
      <c r="T2800" s="31"/>
      <c r="U2800" s="109" t="str">
        <f t="shared" si="44"/>
        <v>41527: 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 http://www.nbclosangeles.com/news/local/Family-of-Man-Killed-by-LASD-Deputy-Filing-10-million-Lawsuit-274721541.html</v>
      </c>
      <c r="V2800" s="109"/>
      <c r="W2800" s="109">
        <v>3839.1</v>
      </c>
      <c r="X2800" s="109"/>
      <c r="Y2800" s="109"/>
      <c r="Z2800" s="109"/>
      <c r="AA2800" s="109"/>
      <c r="AB2800" s="109"/>
      <c r="AC2800" s="113"/>
      <c r="AD2800" s="29"/>
      <c r="AE2800" s="29"/>
      <c r="AF2800" s="29"/>
      <c r="AG2800" s="65"/>
    </row>
    <row r="2801" spans="1:33" ht="12">
      <c r="A2801" s="30">
        <v>42008</v>
      </c>
      <c r="B2801" s="109" t="s">
        <v>4728</v>
      </c>
      <c r="C2801" s="121"/>
      <c r="D2801" s="109" t="s">
        <v>23</v>
      </c>
      <c r="E2801" s="109" t="s">
        <v>40</v>
      </c>
      <c r="F2801" s="109"/>
      <c r="G2801" s="42">
        <v>41526</v>
      </c>
      <c r="H2801" s="109" t="s">
        <v>17858</v>
      </c>
      <c r="I2801" s="109" t="s">
        <v>347</v>
      </c>
      <c r="J2801" s="109" t="s">
        <v>213</v>
      </c>
      <c r="K2801" s="98" t="s">
        <v>17859</v>
      </c>
      <c r="L2801" s="109" t="s">
        <v>819</v>
      </c>
      <c r="M2801" s="109" t="s">
        <v>829</v>
      </c>
      <c r="N2801" s="109" t="s">
        <v>32</v>
      </c>
      <c r="O2801" s="109" t="s">
        <v>17860</v>
      </c>
      <c r="P2801" s="109" t="s">
        <v>7428</v>
      </c>
      <c r="Q2801" s="109" t="s">
        <v>17861</v>
      </c>
      <c r="R2801" s="109" t="s">
        <v>80</v>
      </c>
      <c r="S2801" s="122" t="s">
        <v>17794</v>
      </c>
      <c r="T2801" s="31"/>
      <c r="U2801" s="109" t="str">
        <f t="shared" si="44"/>
        <v>41526: 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 http://www.houstontx.gov/police/nr/2013/sep/nr090913-5.htm</v>
      </c>
      <c r="V2801" s="109"/>
      <c r="W2801" s="109">
        <v>3840.1</v>
      </c>
      <c r="X2801" s="109"/>
      <c r="Y2801" s="109"/>
      <c r="Z2801" s="109"/>
      <c r="AA2801" s="109"/>
      <c r="AB2801" s="109"/>
      <c r="AC2801" s="113"/>
      <c r="AD2801" s="29"/>
      <c r="AE2801" s="29"/>
      <c r="AF2801" s="29"/>
      <c r="AG2801" s="65"/>
    </row>
    <row r="2802" spans="1:33" ht="12">
      <c r="A2802" s="30">
        <v>42008</v>
      </c>
      <c r="B2802" s="109" t="s">
        <v>17862</v>
      </c>
      <c r="C2802" s="121">
        <v>44</v>
      </c>
      <c r="D2802" s="109" t="s">
        <v>23</v>
      </c>
      <c r="E2802" s="109" t="s">
        <v>24</v>
      </c>
      <c r="F2802" s="109" t="s">
        <v>17863</v>
      </c>
      <c r="G2802" s="42">
        <v>41520</v>
      </c>
      <c r="H2802" s="109" t="s">
        <v>17864</v>
      </c>
      <c r="I2802" s="109" t="s">
        <v>232</v>
      </c>
      <c r="J2802" s="109" t="s">
        <v>233</v>
      </c>
      <c r="K2802" s="98" t="s">
        <v>17309</v>
      </c>
      <c r="L2802" s="109" t="s">
        <v>235</v>
      </c>
      <c r="M2802" s="109" t="s">
        <v>5675</v>
      </c>
      <c r="N2802" s="109" t="s">
        <v>1818</v>
      </c>
      <c r="O2802" s="109" t="s">
        <v>17865</v>
      </c>
      <c r="P2802" s="109" t="s">
        <v>760</v>
      </c>
      <c r="Q2802" s="109" t="s">
        <v>17866</v>
      </c>
      <c r="R2802" s="109" t="s">
        <v>80</v>
      </c>
      <c r="S2802" s="122" t="s">
        <v>17807</v>
      </c>
      <c r="T2802" s="31"/>
      <c r="U2802" s="109" t="str">
        <f t="shared" si="44"/>
        <v>41520: Officers responding to a call of a man acting erratic used pepper spray in arresting Nichols, who suffered an episode of cardiac arrest shortly after. http://web.archive.org/web/20130911160623/http://www.wane.com/news/indiana/man-dies-in-police-custody-after-becoming-combative-impd-launches-investigation</v>
      </c>
      <c r="V2802" s="109"/>
      <c r="W2802" s="109">
        <v>3841.1</v>
      </c>
      <c r="X2802" s="109"/>
      <c r="Y2802" s="109"/>
      <c r="Z2802" s="109"/>
      <c r="AA2802" s="109"/>
      <c r="AB2802" s="109"/>
      <c r="AC2802" s="113"/>
      <c r="AD2802" s="29"/>
      <c r="AE2802" s="29"/>
      <c r="AF2802" s="29"/>
      <c r="AG2802" s="65"/>
    </row>
    <row r="2803" spans="1:33" ht="12">
      <c r="A2803" s="30">
        <v>42008</v>
      </c>
      <c r="B2803" s="109" t="s">
        <v>17867</v>
      </c>
      <c r="C2803" s="121">
        <v>29</v>
      </c>
      <c r="D2803" s="109" t="s">
        <v>23</v>
      </c>
      <c r="E2803" s="109" t="s">
        <v>40</v>
      </c>
      <c r="F2803" s="109" t="s">
        <v>17868</v>
      </c>
      <c r="G2803" s="42">
        <v>41524</v>
      </c>
      <c r="H2803" s="109" t="s">
        <v>17869</v>
      </c>
      <c r="I2803" s="109" t="s">
        <v>15967</v>
      </c>
      <c r="J2803" s="109" t="s">
        <v>1128</v>
      </c>
      <c r="K2803" s="98" t="s">
        <v>17870</v>
      </c>
      <c r="L2803" s="109" t="s">
        <v>235</v>
      </c>
      <c r="M2803" s="109" t="s">
        <v>236</v>
      </c>
      <c r="N2803" s="109" t="s">
        <v>32</v>
      </c>
      <c r="O2803" s="109" t="s">
        <v>17871</v>
      </c>
      <c r="P2803" s="109" t="s">
        <v>7428</v>
      </c>
      <c r="Q2803" s="109" t="s">
        <v>17872</v>
      </c>
      <c r="R2803" s="109" t="s">
        <v>80</v>
      </c>
      <c r="S2803" s="122" t="s">
        <v>17794</v>
      </c>
      <c r="T2803" s="31"/>
      <c r="U2803" s="109" t="str">
        <f t="shared" si="44"/>
        <v>41524: 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 http://www.timesfreepress.com/news/2013/sep/07/breaking-one-killed-officer-involved-shooting/</v>
      </c>
      <c r="V2803" s="109"/>
      <c r="W2803" s="109">
        <v>3842.1</v>
      </c>
      <c r="X2803" s="109"/>
      <c r="Y2803" s="109"/>
      <c r="Z2803" s="109"/>
      <c r="AA2803" s="109"/>
      <c r="AB2803" s="109"/>
      <c r="AC2803" s="113"/>
      <c r="AD2803" s="29"/>
      <c r="AE2803" s="29"/>
      <c r="AF2803" s="29"/>
      <c r="AG2803" s="65"/>
    </row>
    <row r="2804" spans="1:33" ht="12">
      <c r="A2804" s="30">
        <v>42008</v>
      </c>
      <c r="B2804" s="109" t="s">
        <v>17873</v>
      </c>
      <c r="C2804" s="121">
        <v>21</v>
      </c>
      <c r="D2804" s="109" t="s">
        <v>23</v>
      </c>
      <c r="E2804" s="109" t="s">
        <v>82</v>
      </c>
      <c r="F2804" s="109"/>
      <c r="G2804" s="42">
        <v>41524</v>
      </c>
      <c r="H2804" s="109" t="s">
        <v>17874</v>
      </c>
      <c r="I2804" s="109" t="s">
        <v>8707</v>
      </c>
      <c r="J2804" s="109" t="s">
        <v>85</v>
      </c>
      <c r="K2804" s="98" t="s">
        <v>17875</v>
      </c>
      <c r="L2804" s="109" t="s">
        <v>8707</v>
      </c>
      <c r="M2804" s="109" t="s">
        <v>17876</v>
      </c>
      <c r="N2804" s="109" t="s">
        <v>32</v>
      </c>
      <c r="O2804" s="109" t="s">
        <v>17877</v>
      </c>
      <c r="P2804" s="109" t="s">
        <v>760</v>
      </c>
      <c r="Q2804" s="109" t="s">
        <v>17878</v>
      </c>
      <c r="R2804" s="109" t="s">
        <v>80</v>
      </c>
      <c r="S2804" s="122" t="s">
        <v>17807</v>
      </c>
      <c r="T2804" s="31"/>
      <c r="U2804" s="109" t="str">
        <f t="shared" si="44"/>
        <v>41524: A police deputy fatally shot Costa after the 21-year-old threatened and then attacked a deputy using his fists. http://www.vcstar.com/news/suspect-threatened-deputy-was-attacked-by-police</v>
      </c>
      <c r="V2804" s="109"/>
      <c r="W2804" s="109">
        <v>3843.1</v>
      </c>
      <c r="X2804" s="109"/>
      <c r="Y2804" s="109"/>
      <c r="Z2804" s="109"/>
      <c r="AA2804" s="109"/>
      <c r="AB2804" s="109"/>
      <c r="AC2804" s="113"/>
      <c r="AD2804" s="29"/>
      <c r="AE2804" s="29"/>
      <c r="AF2804" s="29"/>
      <c r="AG2804" s="65"/>
    </row>
    <row r="2805" spans="1:33" ht="12">
      <c r="A2805" s="30">
        <v>42008</v>
      </c>
      <c r="B2805" s="109" t="s">
        <v>17879</v>
      </c>
      <c r="C2805" s="121">
        <v>37</v>
      </c>
      <c r="D2805" s="109" t="s">
        <v>23</v>
      </c>
      <c r="E2805" s="109" t="s">
        <v>24</v>
      </c>
      <c r="F2805" s="109" t="s">
        <v>17880</v>
      </c>
      <c r="G2805" s="42">
        <v>41523</v>
      </c>
      <c r="H2805" s="109" t="s">
        <v>17881</v>
      </c>
      <c r="I2805" s="109" t="s">
        <v>43</v>
      </c>
      <c r="J2805" s="109" t="s">
        <v>44</v>
      </c>
      <c r="K2805" s="98" t="s">
        <v>17882</v>
      </c>
      <c r="L2805" s="109" t="s">
        <v>43</v>
      </c>
      <c r="M2805" s="109" t="s">
        <v>8355</v>
      </c>
      <c r="N2805" s="109" t="s">
        <v>32</v>
      </c>
      <c r="O2805" s="109" t="s">
        <v>17883</v>
      </c>
      <c r="P2805" s="109" t="s">
        <v>760</v>
      </c>
      <c r="Q2805" s="109" t="s">
        <v>17884</v>
      </c>
      <c r="R2805" s="109" t="s">
        <v>80</v>
      </c>
      <c r="S2805" s="122" t="s">
        <v>17807</v>
      </c>
      <c r="T2805" s="31"/>
      <c r="U2805" s="109" t="str">
        <f t="shared" si="44"/>
        <v>41523: Police responding to a prowler call fatally shot Mitchell after the 37-year-old wrestled a taser from officers and attempted to use it on them. http://blog.al.com/live/2013/09/mobile_police_37-year-old_atte.html</v>
      </c>
      <c r="V2805" s="109"/>
      <c r="W2805" s="109">
        <v>3844.1</v>
      </c>
      <c r="X2805" s="109"/>
      <c r="Y2805" s="109"/>
      <c r="Z2805" s="109"/>
      <c r="AA2805" s="109"/>
      <c r="AB2805" s="109"/>
      <c r="AC2805" s="113"/>
      <c r="AD2805" s="29"/>
      <c r="AE2805" s="29"/>
      <c r="AF2805" s="29"/>
      <c r="AG2805" s="65"/>
    </row>
    <row r="2806" spans="1:33" ht="12">
      <c r="A2806" s="30">
        <v>42008</v>
      </c>
      <c r="B2806" s="109" t="s">
        <v>17885</v>
      </c>
      <c r="C2806" s="121">
        <v>24</v>
      </c>
      <c r="D2806" s="109" t="s">
        <v>23</v>
      </c>
      <c r="E2806" s="109" t="s">
        <v>24</v>
      </c>
      <c r="F2806" s="109" t="s">
        <v>17886</v>
      </c>
      <c r="G2806" s="42">
        <v>41523</v>
      </c>
      <c r="H2806" s="109" t="s">
        <v>17887</v>
      </c>
      <c r="I2806" s="109" t="s">
        <v>11776</v>
      </c>
      <c r="J2806" s="109" t="s">
        <v>28</v>
      </c>
      <c r="K2806" s="98" t="s">
        <v>17888</v>
      </c>
      <c r="L2806" s="109" t="s">
        <v>8052</v>
      </c>
      <c r="M2806" s="109" t="s">
        <v>17889</v>
      </c>
      <c r="N2806" s="109" t="s">
        <v>32</v>
      </c>
      <c r="O2806" s="109" t="s">
        <v>17890</v>
      </c>
      <c r="P2806" s="109" t="s">
        <v>58</v>
      </c>
      <c r="Q2806" s="109" t="s">
        <v>17891</v>
      </c>
      <c r="R2806" s="109" t="s">
        <v>80</v>
      </c>
      <c r="S2806" s="122" t="s">
        <v>17807</v>
      </c>
      <c r="T2806" s="31"/>
      <c r="U2806" s="109" t="str">
        <f t="shared" si="44"/>
        <v>41523: Bates sexually assaulted several women and terrorized party-goers before police found and began pursuing his vehicle. Police and Bates exchanged gunfire until the 24-year-old crashed his vehicle and was fatally shot by police. http://tbo.com/news/crime/shooting-of-usf-rampage-suspect-ruled-justified-20131004/</v>
      </c>
      <c r="V2806" s="109"/>
      <c r="W2806" s="109">
        <v>3845.1</v>
      </c>
      <c r="X2806" s="109"/>
      <c r="Y2806" s="109"/>
      <c r="Z2806" s="109"/>
      <c r="AA2806" s="109"/>
      <c r="AB2806" s="109"/>
      <c r="AC2806" s="113"/>
      <c r="AD2806" s="29"/>
      <c r="AE2806" s="29"/>
      <c r="AF2806" s="29"/>
      <c r="AG2806" s="65"/>
    </row>
    <row r="2807" spans="1:33" ht="12">
      <c r="A2807" s="30">
        <v>42008</v>
      </c>
      <c r="B2807" s="109" t="s">
        <v>4728</v>
      </c>
      <c r="C2807" s="121" t="s">
        <v>36</v>
      </c>
      <c r="D2807" s="109" t="s">
        <v>23</v>
      </c>
      <c r="E2807" s="109" t="s">
        <v>82</v>
      </c>
      <c r="F2807" s="109"/>
      <c r="G2807" s="42">
        <v>41522</v>
      </c>
      <c r="H2807" s="109" t="s">
        <v>17892</v>
      </c>
      <c r="I2807" s="109" t="s">
        <v>552</v>
      </c>
      <c r="J2807" s="109" t="s">
        <v>64</v>
      </c>
      <c r="K2807" s="98" t="s">
        <v>12993</v>
      </c>
      <c r="L2807" s="109" t="s">
        <v>364</v>
      </c>
      <c r="M2807" s="109" t="s">
        <v>2129</v>
      </c>
      <c r="N2807" s="109" t="s">
        <v>32</v>
      </c>
      <c r="O2807" s="109" t="s">
        <v>17893</v>
      </c>
      <c r="P2807" s="109" t="s">
        <v>760</v>
      </c>
      <c r="Q2807" s="109" t="s">
        <v>17894</v>
      </c>
      <c r="R2807" s="109" t="s">
        <v>80</v>
      </c>
      <c r="S2807" s="122" t="s">
        <v>17807</v>
      </c>
      <c r="T2807" s="31"/>
      <c r="U2807" s="109" t="str">
        <f t="shared" si="44"/>
        <v>41522: An officer fatally shot a man after the man shot and wounded the officer. http://www.ajc.com/news/news/fulton-police-officer-shot-near-college-park/nZnPb/</v>
      </c>
      <c r="V2807" s="109"/>
      <c r="W2807" s="109">
        <v>3846.1</v>
      </c>
      <c r="X2807" s="109"/>
      <c r="Y2807" s="109"/>
      <c r="Z2807" s="109"/>
      <c r="AA2807" s="109"/>
      <c r="AB2807" s="109"/>
      <c r="AC2807" s="113"/>
      <c r="AD2807" s="29"/>
      <c r="AE2807" s="29"/>
      <c r="AF2807" s="29"/>
      <c r="AG2807" s="65"/>
    </row>
    <row r="2808" spans="1:33" ht="12">
      <c r="A2808" s="30">
        <v>42008</v>
      </c>
      <c r="B2808" s="109" t="s">
        <v>17895</v>
      </c>
      <c r="C2808" s="121">
        <v>36</v>
      </c>
      <c r="D2808" s="109" t="s">
        <v>23</v>
      </c>
      <c r="E2808" s="109" t="s">
        <v>24</v>
      </c>
      <c r="F2808" s="109" t="s">
        <v>17896</v>
      </c>
      <c r="G2808" s="42">
        <v>41522</v>
      </c>
      <c r="H2808" s="109" t="s">
        <v>17897</v>
      </c>
      <c r="I2808" s="109" t="s">
        <v>43</v>
      </c>
      <c r="J2808" s="109" t="s">
        <v>44</v>
      </c>
      <c r="K2808" s="98" t="s">
        <v>17898</v>
      </c>
      <c r="L2808" s="109" t="s">
        <v>43</v>
      </c>
      <c r="M2808" s="109" t="s">
        <v>8355</v>
      </c>
      <c r="N2808" s="109" t="s">
        <v>32</v>
      </c>
      <c r="O2808" s="109" t="s">
        <v>17899</v>
      </c>
      <c r="P2808" s="109" t="s">
        <v>760</v>
      </c>
      <c r="Q2808" s="109" t="s">
        <v>17900</v>
      </c>
      <c r="R2808" s="109" t="s">
        <v>80</v>
      </c>
      <c r="S2808" s="122" t="s">
        <v>17807</v>
      </c>
      <c r="T2808" s="31"/>
      <c r="U2808" s="109" t="str">
        <f t="shared" si="44"/>
        <v>41522: Police responding to a stolen car call fatally shot Bedgood after the 36-year-old opened fire at officers. http://blog.al.com/live/2013/09/police_id_26-year-old_killed_f.html</v>
      </c>
      <c r="V2808" s="109"/>
      <c r="W2808" s="109">
        <v>3847.1</v>
      </c>
      <c r="X2808" s="109"/>
      <c r="Y2808" s="109"/>
      <c r="Z2808" s="109"/>
      <c r="AA2808" s="109"/>
      <c r="AB2808" s="109"/>
      <c r="AC2808" s="113"/>
      <c r="AD2808" s="29"/>
      <c r="AE2808" s="29"/>
      <c r="AF2808" s="29"/>
      <c r="AG2808" s="65"/>
    </row>
    <row r="2809" spans="1:33" ht="12">
      <c r="A2809" s="30">
        <v>42009</v>
      </c>
      <c r="B2809" s="109" t="s">
        <v>17901</v>
      </c>
      <c r="C2809" s="121">
        <v>44</v>
      </c>
      <c r="D2809" s="109" t="s">
        <v>23</v>
      </c>
      <c r="E2809" s="109" t="s">
        <v>40</v>
      </c>
      <c r="F2809" s="109" t="s">
        <v>17902</v>
      </c>
      <c r="G2809" s="42">
        <v>41519</v>
      </c>
      <c r="H2809" s="109" t="s">
        <v>17903</v>
      </c>
      <c r="I2809" s="109" t="s">
        <v>17904</v>
      </c>
      <c r="J2809" s="109" t="s">
        <v>1757</v>
      </c>
      <c r="K2809" s="98" t="s">
        <v>17905</v>
      </c>
      <c r="L2809" s="109" t="s">
        <v>8378</v>
      </c>
      <c r="M2809" s="109" t="s">
        <v>17906</v>
      </c>
      <c r="N2809" s="109" t="s">
        <v>32</v>
      </c>
      <c r="O2809" s="109" t="s">
        <v>17907</v>
      </c>
      <c r="P2809" s="109" t="s">
        <v>760</v>
      </c>
      <c r="Q2809" s="109" t="s">
        <v>17908</v>
      </c>
      <c r="R2809" s="109" t="s">
        <v>80</v>
      </c>
      <c r="S2809" s="122" t="s">
        <v>769</v>
      </c>
      <c r="T2809" s="31"/>
      <c r="U2809" s="109" t="str">
        <f t="shared" si="44"/>
        <v>41519: 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 http://www.thetimestribune.com/news/local_news/article_0fa340cf-f113-501b-882e-f515735af6b4.html</v>
      </c>
      <c r="V2809" s="109"/>
      <c r="W2809" s="109">
        <v>3848.1</v>
      </c>
      <c r="X2809" s="109"/>
      <c r="Y2809" s="109"/>
      <c r="Z2809" s="109"/>
      <c r="AA2809" s="109"/>
      <c r="AB2809" s="109"/>
      <c r="AC2809" s="113"/>
      <c r="AD2809" s="29"/>
      <c r="AE2809" s="29"/>
      <c r="AF2809" s="29"/>
      <c r="AG2809" s="65"/>
    </row>
    <row r="2810" spans="1:33" ht="12">
      <c r="A2810" s="30">
        <v>42009</v>
      </c>
      <c r="B2810" s="109" t="s">
        <v>17909</v>
      </c>
      <c r="C2810" s="121">
        <v>46</v>
      </c>
      <c r="D2810" s="109" t="s">
        <v>91</v>
      </c>
      <c r="E2810" s="109" t="s">
        <v>82</v>
      </c>
      <c r="F2810" s="109"/>
      <c r="G2810" s="42">
        <v>41451</v>
      </c>
      <c r="H2810" s="109" t="s">
        <v>17910</v>
      </c>
      <c r="I2810" s="109" t="s">
        <v>12047</v>
      </c>
      <c r="J2810" s="109" t="s">
        <v>28</v>
      </c>
      <c r="K2810" s="98" t="s">
        <v>17911</v>
      </c>
      <c r="L2810" s="109" t="s">
        <v>4778</v>
      </c>
      <c r="M2810" s="109" t="s">
        <v>7627</v>
      </c>
      <c r="N2810" s="109" t="s">
        <v>314</v>
      </c>
      <c r="O2810" s="109" t="s">
        <v>17912</v>
      </c>
      <c r="P2810" s="109" t="s">
        <v>3069</v>
      </c>
      <c r="Q2810" s="109" t="s">
        <v>17913</v>
      </c>
      <c r="R2810" s="109" t="s">
        <v>80</v>
      </c>
      <c r="S2810" s="122" t="s">
        <v>5119</v>
      </c>
      <c r="T2810" s="31"/>
      <c r="U2810" s="109" t="str">
        <f t="shared" si="44"/>
        <v>41451: Adams was killed about 3 a.m. by an off-duty sheriff's deputy as she crossed a major roadway as a pedestrian. No charges were pressed against the deputy. http://articles.sun-sentinel.com/2014-08-06/news/fl-deadly-deputy-vehicle-crash-folo-20140805_1_john-adams-jeffrey-bates-patrol-car</v>
      </c>
      <c r="V2810" s="109"/>
      <c r="W2810" s="109">
        <v>3849.1</v>
      </c>
      <c r="X2810" s="109"/>
      <c r="Y2810" s="109"/>
      <c r="Z2810" s="109"/>
      <c r="AA2810" s="109"/>
      <c r="AB2810" s="109"/>
      <c r="AC2810" s="113"/>
      <c r="AD2810" s="29"/>
      <c r="AE2810" s="29"/>
      <c r="AF2810" s="29"/>
      <c r="AG2810" s="65"/>
    </row>
    <row r="2811" spans="1:33" ht="12">
      <c r="A2811" s="30">
        <v>42009</v>
      </c>
      <c r="B2811" s="109" t="s">
        <v>17914</v>
      </c>
      <c r="C2811" s="121">
        <v>69</v>
      </c>
      <c r="D2811" s="109" t="s">
        <v>91</v>
      </c>
      <c r="E2811" s="109" t="s">
        <v>82</v>
      </c>
      <c r="F2811" s="109"/>
      <c r="G2811" s="42">
        <v>39854</v>
      </c>
      <c r="H2811" s="109" t="s">
        <v>17915</v>
      </c>
      <c r="I2811" s="109" t="s">
        <v>336</v>
      </c>
      <c r="J2811" s="109" t="s">
        <v>28</v>
      </c>
      <c r="K2811" s="98" t="s">
        <v>17916</v>
      </c>
      <c r="L2811" s="109" t="s">
        <v>338</v>
      </c>
      <c r="M2811" s="109" t="s">
        <v>17917</v>
      </c>
      <c r="N2811" s="109" t="s">
        <v>314</v>
      </c>
      <c r="O2811" s="109" t="s">
        <v>17918</v>
      </c>
      <c r="P2811" s="109" t="s">
        <v>3069</v>
      </c>
      <c r="Q2811" s="109" t="s">
        <v>17919</v>
      </c>
      <c r="R2811" s="109" t="s">
        <v>80</v>
      </c>
      <c r="S2811" s="122" t="s">
        <v>16063</v>
      </c>
      <c r="T2811" s="31"/>
      <c r="U2811" s="109" t="str">
        <f t="shared" si="44"/>
        <v>39854: Thompson's car collided with a local patrol car, responding to a call with lights and siren on, as she executed a left turn. The officer was initally charged with vehicular homicide but the charges were later dropped. http://articles.sun-sentinel.com/2009-02-11/news/0902100494_1_car-s-path-police-car-cruiser</v>
      </c>
      <c r="V2811" s="109"/>
      <c r="W2811" s="109">
        <v>3850.1</v>
      </c>
      <c r="X2811" s="109"/>
      <c r="Y2811" s="109"/>
      <c r="Z2811" s="109"/>
      <c r="AA2811" s="109"/>
      <c r="AB2811" s="109"/>
      <c r="AC2811" s="113"/>
      <c r="AD2811" s="29"/>
      <c r="AE2811" s="29"/>
      <c r="AF2811" s="29"/>
      <c r="AG2811" s="65"/>
    </row>
    <row r="2812" spans="1:33" ht="12">
      <c r="A2812" s="30">
        <v>42009</v>
      </c>
      <c r="B2812" s="109" t="s">
        <v>17920</v>
      </c>
      <c r="C2812" s="121">
        <v>24</v>
      </c>
      <c r="D2812" s="109" t="s">
        <v>23</v>
      </c>
      <c r="E2812" s="109" t="s">
        <v>24</v>
      </c>
      <c r="F2812" s="109" t="s">
        <v>17921</v>
      </c>
      <c r="G2812" s="42">
        <v>39979</v>
      </c>
      <c r="H2812" s="109" t="s">
        <v>17922</v>
      </c>
      <c r="I2812" s="109" t="s">
        <v>1046</v>
      </c>
      <c r="J2812" s="109" t="s">
        <v>28</v>
      </c>
      <c r="K2812" s="98" t="s">
        <v>17551</v>
      </c>
      <c r="L2812" s="109" t="s">
        <v>523</v>
      </c>
      <c r="M2812" s="109" t="s">
        <v>8909</v>
      </c>
      <c r="N2812" s="109" t="s">
        <v>32</v>
      </c>
      <c r="O2812" s="109" t="s">
        <v>17923</v>
      </c>
      <c r="P2812" s="109" t="s">
        <v>58</v>
      </c>
      <c r="Q2812" s="109" t="s">
        <v>17924</v>
      </c>
      <c r="R2812" s="109" t="s">
        <v>80</v>
      </c>
      <c r="S2812" s="122" t="s">
        <v>16063</v>
      </c>
      <c r="T2812" s="31"/>
      <c r="U2812" s="109" t="str">
        <f t="shared" si="44"/>
        <v>39979: Two off-duty but uninformed officers made a “quality of life enforcement” stop of Battle and his cousin for walking in the street. Battle resisted, and the officers tasered him before he allegedly pulled out a 9 mm pistol; officers then shot and killed him. http://jacksonville.com/news/metro/crime/2009-06-16/story/family_seeks_answers_in_jacksonville_police_shooting</v>
      </c>
      <c r="V2812" s="109"/>
      <c r="W2812" s="109">
        <v>3851.1</v>
      </c>
      <c r="X2812" s="109"/>
      <c r="Y2812" s="109"/>
      <c r="Z2812" s="109"/>
      <c r="AA2812" s="109"/>
      <c r="AB2812" s="109"/>
      <c r="AC2812" s="113"/>
      <c r="AD2812" s="29"/>
      <c r="AE2812" s="29"/>
      <c r="AF2812" s="29"/>
      <c r="AG2812" s="65"/>
    </row>
    <row r="2813" spans="1:33" ht="12">
      <c r="A2813" s="30">
        <v>42009</v>
      </c>
      <c r="B2813" s="109" t="s">
        <v>17925</v>
      </c>
      <c r="C2813" s="121">
        <v>19</v>
      </c>
      <c r="D2813" s="109" t="s">
        <v>23</v>
      </c>
      <c r="E2813" s="109" t="s">
        <v>82</v>
      </c>
      <c r="F2813" s="109"/>
      <c r="G2813" s="42">
        <v>37660</v>
      </c>
      <c r="H2813" s="109" t="s">
        <v>17926</v>
      </c>
      <c r="I2813" s="109" t="s">
        <v>5220</v>
      </c>
      <c r="J2813" s="109" t="s">
        <v>28</v>
      </c>
      <c r="K2813" s="98" t="s">
        <v>12314</v>
      </c>
      <c r="L2813" s="109" t="s">
        <v>30</v>
      </c>
      <c r="M2813" s="109" t="s">
        <v>5222</v>
      </c>
      <c r="N2813" s="109" t="s">
        <v>32</v>
      </c>
      <c r="O2813" s="109" t="s">
        <v>17927</v>
      </c>
      <c r="P2813" s="109" t="s">
        <v>760</v>
      </c>
      <c r="Q2813" s="109" t="s">
        <v>17928</v>
      </c>
      <c r="R2813" s="109" t="s">
        <v>80</v>
      </c>
      <c r="S2813" s="122" t="s">
        <v>5119</v>
      </c>
      <c r="T2813" s="31"/>
      <c r="U2813" s="109" t="str">
        <f t="shared" si="44"/>
        <v>37660: An ex-boyfriend of a person at this address, an enraged Mills had broken out the front window of the residence and armed himself with a large piece of glass. Police arrived near midnight, ordered him to drop the glass, then fatally shot him. http://articles.sun-sentinel.com/2003-02-10/news/0302090288_1_mills-glass-officers</v>
      </c>
      <c r="V2813" s="109"/>
      <c r="W2813" s="109">
        <v>3852.1</v>
      </c>
      <c r="X2813" s="109"/>
      <c r="Y2813" s="109"/>
      <c r="Z2813" s="109"/>
      <c r="AA2813" s="109"/>
      <c r="AB2813" s="109"/>
      <c r="AC2813" s="113"/>
      <c r="AD2813" s="29"/>
      <c r="AE2813" s="29"/>
      <c r="AF2813" s="29"/>
      <c r="AG2813" s="65"/>
    </row>
    <row r="2814" spans="1:33" ht="12">
      <c r="A2814" s="30">
        <v>42009</v>
      </c>
      <c r="B2814" s="109" t="s">
        <v>17929</v>
      </c>
      <c r="C2814" s="121">
        <v>25</v>
      </c>
      <c r="D2814" s="109" t="s">
        <v>23</v>
      </c>
      <c r="E2814" s="109" t="s">
        <v>82</v>
      </c>
      <c r="F2814" s="109"/>
      <c r="G2814" s="42">
        <v>41459</v>
      </c>
      <c r="H2814" s="109" t="s">
        <v>17930</v>
      </c>
      <c r="I2814" s="109" t="s">
        <v>4951</v>
      </c>
      <c r="J2814" s="109" t="s">
        <v>28</v>
      </c>
      <c r="K2814" s="98" t="s">
        <v>17778</v>
      </c>
      <c r="L2814" s="109" t="s">
        <v>404</v>
      </c>
      <c r="M2814" s="109" t="s">
        <v>4953</v>
      </c>
      <c r="N2814" s="109" t="s">
        <v>314</v>
      </c>
      <c r="O2814" s="109" t="s">
        <v>17931</v>
      </c>
      <c r="P2814" s="109" t="s">
        <v>760</v>
      </c>
      <c r="Q2814" s="109" t="s">
        <v>17932</v>
      </c>
      <c r="R2814" s="109" t="s">
        <v>80</v>
      </c>
      <c r="S2814" s="122" t="s">
        <v>5119</v>
      </c>
      <c r="T2814" s="31"/>
      <c r="U2814" s="109" t="str">
        <f t="shared" si="44"/>
        <v>41459: An ex-con and "experienced car thief" fled from police in the early morning hours of July the Fourth not once but three times, the third time reportedly firing shots back at the pursuing officer. In the resulting high-speed chase the suspect rammed into Hunter's Mazda SUV, spinning it, and ejecting Hunter onto the street with fatal injuries. http://articles.orlandosentinel.com/2013-07-05/news/os-driver-shoots-at-police-colonial-20130704_1_fatal-crash-west-colonial-drive-kim-montes</v>
      </c>
      <c r="V2814" s="109"/>
      <c r="W2814" s="109">
        <v>3853.1</v>
      </c>
      <c r="X2814" s="109"/>
      <c r="Y2814" s="109"/>
      <c r="Z2814" s="109"/>
      <c r="AA2814" s="109"/>
      <c r="AB2814" s="109"/>
      <c r="AC2814" s="113"/>
      <c r="AD2814" s="29"/>
      <c r="AE2814" s="29"/>
      <c r="AF2814" s="29"/>
      <c r="AG2814" s="65"/>
    </row>
    <row r="2815" spans="1:33" ht="12">
      <c r="A2815" s="30">
        <v>42009</v>
      </c>
      <c r="B2815" s="109" t="s">
        <v>17933</v>
      </c>
      <c r="C2815" s="121">
        <v>65</v>
      </c>
      <c r="D2815" s="109" t="s">
        <v>23</v>
      </c>
      <c r="E2815" s="109" t="s">
        <v>82</v>
      </c>
      <c r="F2815" s="109"/>
      <c r="G2815" s="42">
        <v>40285</v>
      </c>
      <c r="H2815" s="109" t="s">
        <v>17934</v>
      </c>
      <c r="I2815" s="109" t="s">
        <v>12047</v>
      </c>
      <c r="J2815" s="109" t="s">
        <v>28</v>
      </c>
      <c r="K2815" s="98" t="s">
        <v>12048</v>
      </c>
      <c r="L2815" s="109" t="s">
        <v>4778</v>
      </c>
      <c r="M2815" s="109" t="s">
        <v>14087</v>
      </c>
      <c r="N2815" s="109" t="s">
        <v>314</v>
      </c>
      <c r="O2815" s="109" t="s">
        <v>17935</v>
      </c>
      <c r="P2815" s="109" t="s">
        <v>760</v>
      </c>
      <c r="Q2815" s="109" t="s">
        <v>17936</v>
      </c>
      <c r="R2815" s="109" t="s">
        <v>80</v>
      </c>
      <c r="S2815" s="122" t="s">
        <v>5119</v>
      </c>
      <c r="T2815" s="31"/>
      <c r="U2815" s="109" t="str">
        <f t="shared" si="44"/>
        <v>40285: Schramm, bicycling after midnight, was struck by the vehicle of a local police officer. He died five days later. http://articles.sun-sentinel.com/2010-04-21/features/fl-ftl-police-crash-brf-20100421_1_police-car-investigator-jill-hirsch-bicyclist</v>
      </c>
      <c r="V2815" s="109"/>
      <c r="W2815" s="109">
        <v>3854.1</v>
      </c>
      <c r="X2815" s="109"/>
      <c r="Y2815" s="109"/>
      <c r="Z2815" s="109"/>
      <c r="AA2815" s="109"/>
      <c r="AB2815" s="109"/>
      <c r="AC2815" s="113"/>
      <c r="AD2815" s="29"/>
      <c r="AE2815" s="29"/>
      <c r="AF2815" s="29"/>
      <c r="AG2815" s="65"/>
    </row>
    <row r="2816" spans="1:33" ht="12">
      <c r="A2816" s="30">
        <v>42009</v>
      </c>
      <c r="B2816" s="109" t="s">
        <v>17937</v>
      </c>
      <c r="C2816" s="121">
        <v>29</v>
      </c>
      <c r="D2816" s="109" t="s">
        <v>23</v>
      </c>
      <c r="E2816" s="109" t="s">
        <v>82</v>
      </c>
      <c r="F2816" s="109"/>
      <c r="G2816" s="42">
        <v>39658</v>
      </c>
      <c r="H2816" s="109" t="s">
        <v>17938</v>
      </c>
      <c r="I2816" s="109" t="s">
        <v>1046</v>
      </c>
      <c r="J2816" s="109" t="s">
        <v>28</v>
      </c>
      <c r="K2816" s="98" t="s">
        <v>17939</v>
      </c>
      <c r="L2816" s="109" t="s">
        <v>523</v>
      </c>
      <c r="M2816" s="109" t="s">
        <v>8909</v>
      </c>
      <c r="N2816" s="109" t="s">
        <v>32</v>
      </c>
      <c r="O2816" s="109" t="s">
        <v>17940</v>
      </c>
      <c r="P2816" s="109" t="s">
        <v>760</v>
      </c>
      <c r="Q2816" s="109" t="s">
        <v>17941</v>
      </c>
      <c r="R2816" s="109" t="s">
        <v>80</v>
      </c>
      <c r="S2816" s="122" t="s">
        <v>5119</v>
      </c>
      <c r="T2816" s="31"/>
      <c r="U2816" s="109" t="str">
        <f t="shared" si="44"/>
        <v>39658: Brock was a person-of-interest in a murder investigation. Sought by the police and found at an apartment complex, Brock attempted to flee and was fatally shot by police after making a hand gesture as if he'd been armed. http://jacksonville.com/tu-online/stories/073108/met_311550533.shtml</v>
      </c>
      <c r="V2816" s="109"/>
      <c r="W2816" s="109">
        <v>3855.1</v>
      </c>
      <c r="X2816" s="109"/>
      <c r="Y2816" s="109"/>
      <c r="Z2816" s="109"/>
      <c r="AA2816" s="109"/>
      <c r="AB2816" s="109"/>
      <c r="AC2816" s="113"/>
      <c r="AD2816" s="29"/>
      <c r="AE2816" s="29"/>
      <c r="AF2816" s="29"/>
      <c r="AG2816" s="65"/>
    </row>
    <row r="2817" spans="1:33" ht="12">
      <c r="A2817" s="30">
        <v>42009</v>
      </c>
      <c r="B2817" s="109" t="s">
        <v>17942</v>
      </c>
      <c r="C2817" s="121">
        <v>80</v>
      </c>
      <c r="D2817" s="109" t="s">
        <v>23</v>
      </c>
      <c r="E2817" s="109" t="s">
        <v>82</v>
      </c>
      <c r="F2817" s="109" t="s">
        <v>17943</v>
      </c>
      <c r="G2817" s="42">
        <v>39109</v>
      </c>
      <c r="H2817" s="109" t="s">
        <v>17944</v>
      </c>
      <c r="I2817" s="109" t="s">
        <v>1046</v>
      </c>
      <c r="J2817" s="109" t="s">
        <v>28</v>
      </c>
      <c r="K2817" s="98" t="s">
        <v>17945</v>
      </c>
      <c r="L2817" s="109" t="s">
        <v>523</v>
      </c>
      <c r="M2817" s="109" t="s">
        <v>8909</v>
      </c>
      <c r="N2817" s="109" t="s">
        <v>32</v>
      </c>
      <c r="O2817" s="109" t="s">
        <v>17946</v>
      </c>
      <c r="P2817" s="109" t="s">
        <v>58</v>
      </c>
      <c r="Q2817" s="109" t="s">
        <v>17947</v>
      </c>
      <c r="R2817" s="109" t="s">
        <v>80</v>
      </c>
      <c r="S2817" s="122" t="s">
        <v>16007</v>
      </c>
      <c r="T2817" s="31"/>
      <c r="U2817" s="109" t="str">
        <f t="shared" si="44"/>
        <v>39109: The elderly Singletary was known to be territorial, carry a gun, and use that gun to chase drug dealers away from his property. He confronted two undercover local officers on narcotics duty; they ordered him to drop his weapon, which he did not, and he was shot to death. Perhaps the most notorious of a string of Jacksonville police shootings in 2007-2009, Singletary's family won a $200K wrongful death settlement from the city. http://jax-cdn.com/news/metro/2009-01-23/story/police_sued_for_fatally_shooting_80_year_old_resident</v>
      </c>
      <c r="V2817" s="109"/>
      <c r="W2817" s="109">
        <v>3856.1</v>
      </c>
      <c r="X2817" s="109"/>
      <c r="Y2817" s="109"/>
      <c r="Z2817" s="109"/>
      <c r="AA2817" s="109"/>
      <c r="AB2817" s="109"/>
      <c r="AC2817" s="113"/>
      <c r="AD2817" s="29"/>
      <c r="AE2817" s="29"/>
      <c r="AF2817" s="29"/>
      <c r="AG2817" s="65"/>
    </row>
    <row r="2818" spans="1:33" ht="12">
      <c r="A2818" s="30">
        <v>42009</v>
      </c>
      <c r="B2818" s="109" t="s">
        <v>17948</v>
      </c>
      <c r="C2818" s="121">
        <v>36</v>
      </c>
      <c r="D2818" s="109" t="s">
        <v>23</v>
      </c>
      <c r="E2818" s="109" t="s">
        <v>82</v>
      </c>
      <c r="F2818" s="109"/>
      <c r="G2818" s="42">
        <v>38913</v>
      </c>
      <c r="H2818" s="109" t="s">
        <v>17949</v>
      </c>
      <c r="I2818" s="109" t="s">
        <v>12047</v>
      </c>
      <c r="J2818" s="109" t="s">
        <v>28</v>
      </c>
      <c r="K2818" s="98" t="s">
        <v>17950</v>
      </c>
      <c r="L2818" s="109" t="s">
        <v>4778</v>
      </c>
      <c r="M2818" s="109" t="s">
        <v>14087</v>
      </c>
      <c r="N2818" s="109" t="s">
        <v>32</v>
      </c>
      <c r="O2818" s="109" t="s">
        <v>17951</v>
      </c>
      <c r="P2818" s="109" t="s">
        <v>760</v>
      </c>
      <c r="Q2818" s="109" t="s">
        <v>17952</v>
      </c>
      <c r="R2818" s="109" t="s">
        <v>80</v>
      </c>
      <c r="S2818" s="122" t="s">
        <v>5119</v>
      </c>
      <c r="T2818" s="31"/>
      <c r="U2818" s="109" t="str">
        <f t="shared" si="44"/>
        <v>38913: Three calls for help came in from the neighborhood where White had gone to retrieve one of his tools, a key saw, from the truck of a neighbor he'd suspected of stealing it. Without independent witnesses, police described White as aggressive and hostile. He was shot 20 times; the FBI was called in to investigate this and three other shootings of the same period. http://articles.sun-sentinel.com/2007-02-06/news/0702050349_1_police-officers</v>
      </c>
      <c r="V2818" s="109"/>
      <c r="W2818" s="109">
        <v>3857.1</v>
      </c>
      <c r="X2818" s="109"/>
      <c r="Y2818" s="109"/>
      <c r="Z2818" s="109"/>
      <c r="AA2818" s="109"/>
      <c r="AB2818" s="109"/>
      <c r="AC2818" s="113"/>
      <c r="AD2818" s="29"/>
      <c r="AE2818" s="29"/>
      <c r="AF2818" s="29"/>
      <c r="AG2818" s="65"/>
    </row>
    <row r="2819" spans="1:33" ht="12">
      <c r="A2819" s="30">
        <v>42009</v>
      </c>
      <c r="B2819" s="109" t="s">
        <v>17953</v>
      </c>
      <c r="C2819" s="121">
        <v>18</v>
      </c>
      <c r="D2819" s="109" t="s">
        <v>91</v>
      </c>
      <c r="E2819" s="109" t="s">
        <v>82</v>
      </c>
      <c r="F2819" s="109"/>
      <c r="G2819" s="42">
        <v>40559</v>
      </c>
      <c r="H2819" s="109" t="s">
        <v>17954</v>
      </c>
      <c r="I2819" s="109" t="s">
        <v>9567</v>
      </c>
      <c r="J2819" s="109" t="s">
        <v>28</v>
      </c>
      <c r="K2819" s="98" t="s">
        <v>16018</v>
      </c>
      <c r="L2819" s="109" t="s">
        <v>338</v>
      </c>
      <c r="M2819" s="109" t="s">
        <v>17955</v>
      </c>
      <c r="N2819" s="109" t="s">
        <v>314</v>
      </c>
      <c r="O2819" s="109" t="s">
        <v>17956</v>
      </c>
      <c r="P2819" s="109" t="s">
        <v>760</v>
      </c>
      <c r="Q2819" s="109" t="s">
        <v>17957</v>
      </c>
      <c r="R2819" s="109" t="s">
        <v>80</v>
      </c>
      <c r="S2819" s="122" t="s">
        <v>5119</v>
      </c>
      <c r="T2819" s="31"/>
      <c r="U2819" s="109" t="str">
        <f t="shared" si="44"/>
        <v>40559: Conlisk had a dispute with other young people in the car she was riding in -- she head-butted the driver -- and was let out on the shoulder of an eight-lane interstate at 3 a.m. Trying to cross, or perhaps trying to be hit, she was struck and killed by a local police cruiser. http://articles.sun-sentinel.com/2011-01-20/news/fl-lake-worth-woman-hit-brf-20110120_1_police-car-florida-highway-patrol-spokesman-police-department</v>
      </c>
      <c r="V2819" s="109"/>
      <c r="W2819" s="109">
        <v>3858.1</v>
      </c>
      <c r="X2819" s="109"/>
      <c r="Y2819" s="109"/>
      <c r="Z2819" s="109"/>
      <c r="AA2819" s="109"/>
      <c r="AB2819" s="109"/>
      <c r="AC2819" s="113"/>
      <c r="AD2819" s="29"/>
      <c r="AE2819" s="29"/>
      <c r="AF2819" s="29"/>
      <c r="AG2819" s="65"/>
    </row>
    <row r="2820" spans="1:33" ht="12">
      <c r="A2820" s="30">
        <v>42010</v>
      </c>
      <c r="B2820" s="109" t="s">
        <v>17958</v>
      </c>
      <c r="C2820" s="121">
        <v>18</v>
      </c>
      <c r="D2820" s="109" t="s">
        <v>23</v>
      </c>
      <c r="E2820" s="109" t="s">
        <v>82</v>
      </c>
      <c r="F2820" s="109"/>
      <c r="G2820" s="42">
        <v>39473</v>
      </c>
      <c r="H2820" s="109" t="s">
        <v>17959</v>
      </c>
      <c r="I2820" s="109" t="s">
        <v>1046</v>
      </c>
      <c r="J2820" s="109" t="s">
        <v>28</v>
      </c>
      <c r="K2820" s="98" t="s">
        <v>17960</v>
      </c>
      <c r="L2820" s="109" t="s">
        <v>523</v>
      </c>
      <c r="M2820" s="109" t="s">
        <v>8909</v>
      </c>
      <c r="N2820" s="109" t="s">
        <v>32</v>
      </c>
      <c r="O2820" s="109" t="s">
        <v>17961</v>
      </c>
      <c r="P2820" s="109" t="s">
        <v>760</v>
      </c>
      <c r="Q2820" s="109" t="s">
        <v>17962</v>
      </c>
      <c r="R2820" s="109" t="s">
        <v>80</v>
      </c>
      <c r="S2820" s="122" t="s">
        <v>5119</v>
      </c>
      <c r="T2820" s="31"/>
      <c r="U2820" s="109" t="str">
        <f t="shared" si="44"/>
        <v>39473: Two Jacksonville officers working off-duty as mall security were called in to capture two shoplifters. One of the two fled on foot, chased by one of the officers, then drew a weapon and began shooting. The officer was fired on 12 times, and hit 6 times, in close-quarter combat and saved only by his bulletproof vest. The shoplifter was fired on 14 times, hit 7, and fatally struck. http://www.news4jax.com/news/Officer-Shot-6-Times-Shoots-Kills-Teenage-Gunman/2088350</v>
      </c>
      <c r="V2820" s="109"/>
      <c r="W2820" s="109">
        <v>3859.1</v>
      </c>
      <c r="X2820" s="109"/>
      <c r="Y2820" s="109"/>
      <c r="Z2820" s="109"/>
      <c r="AA2820" s="109"/>
      <c r="AB2820" s="109"/>
      <c r="AC2820" s="113"/>
      <c r="AD2820" s="29"/>
      <c r="AE2820" s="29"/>
      <c r="AF2820" s="29"/>
      <c r="AG2820" s="65"/>
    </row>
    <row r="2821" spans="1:33" ht="12">
      <c r="A2821" s="30">
        <v>42010</v>
      </c>
      <c r="B2821" s="109" t="s">
        <v>17963</v>
      </c>
      <c r="C2821" s="121">
        <v>23</v>
      </c>
      <c r="D2821" s="109" t="s">
        <v>91</v>
      </c>
      <c r="E2821" s="109" t="s">
        <v>40</v>
      </c>
      <c r="F2821" s="109" t="s">
        <v>17964</v>
      </c>
      <c r="G2821" s="42">
        <v>39575</v>
      </c>
      <c r="H2821" s="109" t="s">
        <v>17965</v>
      </c>
      <c r="I2821" s="109" t="s">
        <v>11065</v>
      </c>
      <c r="J2821" s="109" t="s">
        <v>28</v>
      </c>
      <c r="K2821" s="98" t="s">
        <v>17966</v>
      </c>
      <c r="L2821" s="109" t="s">
        <v>7452</v>
      </c>
      <c r="M2821" s="109" t="s">
        <v>11068</v>
      </c>
      <c r="N2821" s="109" t="s">
        <v>32</v>
      </c>
      <c r="O2821" s="109" t="s">
        <v>17967</v>
      </c>
      <c r="P2821" s="109" t="s">
        <v>760</v>
      </c>
      <c r="Q2821" s="109" t="s">
        <v>17968</v>
      </c>
      <c r="R2821" s="109" t="s">
        <v>80</v>
      </c>
      <c r="S2821" s="122" t="s">
        <v>5119</v>
      </c>
      <c r="T2821" s="31"/>
      <c r="U2821" s="109" t="str">
        <f t="shared" si="44"/>
        <v>39575: Hoffman was pressed into service as a police "informant" (actually as an undercover agent) to avoid prosecution for drug charges. Without training or experience Hoffman was armed with a handgun and instructed to make a $13K drug buy. In the best case she would have been in mortal danger during the buy-bust operation. In fact she was murdered by the targets. The state legislature passed a law forbidding future such operations; her family filed a wrongful death suit and were awarded $2.4M. https://en.wikipedia.org/wiki/Rachel_Hoffman</v>
      </c>
      <c r="V2821" s="109"/>
      <c r="W2821" s="109">
        <v>3860.1</v>
      </c>
      <c r="X2821" s="109"/>
      <c r="Y2821" s="109"/>
      <c r="Z2821" s="109"/>
      <c r="AA2821" s="109"/>
      <c r="AB2821" s="109"/>
      <c r="AC2821" s="113"/>
      <c r="AD2821" s="29"/>
      <c r="AE2821" s="29"/>
      <c r="AF2821" s="29"/>
      <c r="AG2821" s="65"/>
    </row>
    <row r="2822" spans="1:33" ht="12">
      <c r="A2822" s="30">
        <v>42010</v>
      </c>
      <c r="B2822" s="109" t="s">
        <v>17969</v>
      </c>
      <c r="C2822" s="121">
        <v>20</v>
      </c>
      <c r="D2822" s="109" t="s">
        <v>23</v>
      </c>
      <c r="E2822" s="109" t="s">
        <v>173</v>
      </c>
      <c r="F2822" s="109"/>
      <c r="G2822" s="42">
        <v>39776</v>
      </c>
      <c r="H2822" s="109" t="s">
        <v>17970</v>
      </c>
      <c r="I2822" s="109" t="s">
        <v>1046</v>
      </c>
      <c r="J2822" s="109" t="s">
        <v>28</v>
      </c>
      <c r="K2822" s="98" t="s">
        <v>17971</v>
      </c>
      <c r="L2822" s="109" t="s">
        <v>523</v>
      </c>
      <c r="M2822" s="109" t="s">
        <v>8909</v>
      </c>
      <c r="N2822" s="109" t="s">
        <v>32</v>
      </c>
      <c r="O2822" s="109" t="s">
        <v>17972</v>
      </c>
      <c r="P2822" s="109" t="s">
        <v>760</v>
      </c>
      <c r="Q2822" s="109" t="s">
        <v>17973</v>
      </c>
      <c r="R2822" s="109" t="s">
        <v>80</v>
      </c>
      <c r="S2822" s="122" t="s">
        <v>5119</v>
      </c>
      <c r="T2822" s="31"/>
      <c r="U2822" s="109" t="str">
        <f t="shared" si="44"/>
        <v>39776: Vizcarrundo died after a gun battle with police while running from the scene of his armed robbery of a convenience store. One of two people shot dead by Jacksonville police in unrelated incidents within the same hour. http://www.news4jax.com/news/Man-Shot-Killed-In-Gun-Battle-With-Officers/2060544</v>
      </c>
      <c r="V2822" s="109"/>
      <c r="W2822" s="109">
        <v>3861.1</v>
      </c>
      <c r="X2822" s="109"/>
      <c r="Y2822" s="109"/>
      <c r="Z2822" s="109"/>
      <c r="AA2822" s="109"/>
      <c r="AB2822" s="109"/>
      <c r="AC2822" s="113"/>
      <c r="AD2822" s="29"/>
      <c r="AE2822" s="29"/>
      <c r="AF2822" s="29"/>
      <c r="AG2822" s="65"/>
    </row>
    <row r="2823" spans="1:33" ht="12">
      <c r="A2823" s="30">
        <v>42010</v>
      </c>
      <c r="B2823" s="109" t="s">
        <v>17974</v>
      </c>
      <c r="C2823" s="121">
        <v>18</v>
      </c>
      <c r="D2823" s="109" t="s">
        <v>23</v>
      </c>
      <c r="E2823" s="109" t="s">
        <v>82</v>
      </c>
      <c r="F2823" s="109"/>
      <c r="G2823" s="42">
        <v>38604</v>
      </c>
      <c r="H2823" s="109" t="s">
        <v>17975</v>
      </c>
      <c r="I2823" s="109" t="s">
        <v>16738</v>
      </c>
      <c r="J2823" s="109" t="s">
        <v>28</v>
      </c>
      <c r="K2823" s="98" t="s">
        <v>17976</v>
      </c>
      <c r="L2823" s="109" t="s">
        <v>338</v>
      </c>
      <c r="M2823" s="109" t="s">
        <v>16740</v>
      </c>
      <c r="N2823" s="109" t="s">
        <v>32</v>
      </c>
      <c r="O2823" s="109" t="s">
        <v>17977</v>
      </c>
      <c r="P2823" s="109" t="s">
        <v>760</v>
      </c>
      <c r="Q2823" s="109" t="s">
        <v>17978</v>
      </c>
      <c r="R2823" s="109" t="s">
        <v>80</v>
      </c>
      <c r="S2823" s="122" t="s">
        <v>5119</v>
      </c>
      <c r="T2823" s="31"/>
      <c r="U2823" s="109" t="str">
        <f t="shared" si="44"/>
        <v>38604: Ariot and a passenger tried to pass a bad check in a drive-through bank. The teller called 911, the police arrived and blocked Ariot's car, and Ariot accelerated towards the cruiser. The officer fired at him twice and killed him. http://articles.sun-sentinel.com/2005-09-13/news/0509120577_1_palm-springs-police-officer-after-school-program</v>
      </c>
      <c r="V2823" s="109"/>
      <c r="W2823" s="109">
        <v>3862.1</v>
      </c>
      <c r="X2823" s="109"/>
      <c r="Y2823" s="109"/>
      <c r="Z2823" s="109"/>
      <c r="AA2823" s="109"/>
      <c r="AB2823" s="109"/>
      <c r="AC2823" s="113"/>
      <c r="AD2823" s="29"/>
      <c r="AE2823" s="29"/>
      <c r="AF2823" s="29"/>
      <c r="AG2823" s="65"/>
    </row>
    <row r="2824" spans="1:33" ht="12">
      <c r="A2824" s="30">
        <v>42018</v>
      </c>
      <c r="B2824" s="109" t="s">
        <v>17979</v>
      </c>
      <c r="C2824" s="121">
        <v>25</v>
      </c>
      <c r="D2824" s="109" t="s">
        <v>23</v>
      </c>
      <c r="E2824" s="109" t="s">
        <v>82</v>
      </c>
      <c r="F2824" s="109"/>
      <c r="G2824" s="42">
        <v>39081</v>
      </c>
      <c r="H2824" s="109" t="s">
        <v>17980</v>
      </c>
      <c r="I2824" s="109" t="s">
        <v>17981</v>
      </c>
      <c r="J2824" s="109" t="s">
        <v>28</v>
      </c>
      <c r="K2824" s="98" t="s">
        <v>17982</v>
      </c>
      <c r="L2824" s="109" t="s">
        <v>5141</v>
      </c>
      <c r="M2824" s="109" t="s">
        <v>17983</v>
      </c>
      <c r="N2824" s="109" t="s">
        <v>314</v>
      </c>
      <c r="O2824" s="109" t="s">
        <v>17984</v>
      </c>
      <c r="P2824" s="109" t="s">
        <v>17985</v>
      </c>
      <c r="Q2824" s="109" t="s">
        <v>17578</v>
      </c>
      <c r="R2824" s="109" t="s">
        <v>80</v>
      </c>
      <c r="S2824" s="122" t="s">
        <v>37</v>
      </c>
      <c r="T2824" s="31"/>
      <c r="U2824" s="109" t="str">
        <f t="shared" si="44"/>
        <v>39081: Arturo Cordero lost control of his Ford Explorer on a curve, and it flipped into a ditch. He had been driving his younger brother to work. Neither was seriously hurt, but 27-year-old Arturo climbed back inside to get some papers. Several other vehicles drove safely past the wreckage, which was off the road. But about 10 minutes later, according to a witness, Polk County Deputy Isaac D. Jackson skidded out of control and slammed into the overturned SUV. Arturo Cordero was trapped in the wreckage and died. http://articles.orlandosentinel.com/2012-02-12/news/os-police-car-crashes-fatals-sidebar-20120213_1_cop-crashes-ed-soistman-magnolia-homes-road</v>
      </c>
      <c r="V2824" s="109"/>
      <c r="W2824" s="109">
        <v>3863.1</v>
      </c>
      <c r="X2824" s="109"/>
      <c r="Y2824" s="109"/>
      <c r="Z2824" s="109"/>
      <c r="AA2824" s="109"/>
      <c r="AB2824" s="109"/>
      <c r="AC2824" s="113"/>
      <c r="AD2824" s="29"/>
      <c r="AE2824" s="29"/>
      <c r="AF2824" s="29"/>
      <c r="AG2824" s="65"/>
    </row>
    <row r="2825" spans="1:33" ht="12">
      <c r="A2825" s="30">
        <v>42011</v>
      </c>
      <c r="B2825" s="109" t="s">
        <v>17986</v>
      </c>
      <c r="C2825" s="121">
        <v>91</v>
      </c>
      <c r="D2825" s="109" t="s">
        <v>23</v>
      </c>
      <c r="E2825" s="109" t="s">
        <v>40</v>
      </c>
      <c r="F2825" s="109"/>
      <c r="G2825" s="42">
        <v>40407</v>
      </c>
      <c r="H2825" s="109" t="s">
        <v>17987</v>
      </c>
      <c r="I2825" s="109" t="s">
        <v>4951</v>
      </c>
      <c r="J2825" s="109" t="s">
        <v>28</v>
      </c>
      <c r="K2825" s="98" t="s">
        <v>17988</v>
      </c>
      <c r="L2825" s="109" t="s">
        <v>404</v>
      </c>
      <c r="M2825" s="109" t="s">
        <v>7842</v>
      </c>
      <c r="N2825" s="109" t="s">
        <v>314</v>
      </c>
      <c r="O2825" s="109" t="s">
        <v>17989</v>
      </c>
      <c r="P2825" s="109" t="s">
        <v>3069</v>
      </c>
      <c r="Q2825" s="109" t="s">
        <v>17578</v>
      </c>
      <c r="R2825" s="109" t="s">
        <v>80</v>
      </c>
      <c r="S2825" s="122" t="s">
        <v>5119</v>
      </c>
      <c r="T2825" s="31"/>
      <c r="U2825" s="109" t="str">
        <f t="shared" si="44"/>
        <v>40407: Soistman had just pulled out of his driveway at about 5:30 am, on his way to pray with the sick and dying at the local hospital, when his vehicle was slammed into by a county deputy traveling 86 MPH in a 40 MPH zone without lights or siren. He was killed. She was ticketed (the tickets later thrown out) and later fired from the force for violating department policy during the crash. http://articles.orlandosentinel.com/2012-02-12/news/os-police-car-crashes-fatals-sidebar-20120213_1_cop-crashes-ed-soistman-magnolia-homes-road</v>
      </c>
      <c r="V2825" s="109"/>
      <c r="W2825" s="109">
        <v>3864.1</v>
      </c>
      <c r="X2825" s="109"/>
      <c r="Y2825" s="109"/>
      <c r="Z2825" s="109"/>
      <c r="AA2825" s="109"/>
      <c r="AB2825" s="109"/>
      <c r="AC2825" s="113"/>
      <c r="AD2825" s="29"/>
      <c r="AE2825" s="29"/>
      <c r="AF2825" s="29"/>
      <c r="AG2825" s="65"/>
    </row>
    <row r="2826" spans="1:33" ht="12">
      <c r="A2826" s="30">
        <v>42010</v>
      </c>
      <c r="B2826" s="109" t="s">
        <v>17990</v>
      </c>
      <c r="C2826" s="121">
        <v>17</v>
      </c>
      <c r="D2826" s="109" t="s">
        <v>23</v>
      </c>
      <c r="E2826" s="109" t="s">
        <v>40</v>
      </c>
      <c r="F2826" s="109"/>
      <c r="G2826" s="42">
        <v>39021</v>
      </c>
      <c r="H2826" s="109" t="s">
        <v>17991</v>
      </c>
      <c r="I2826" s="109" t="s">
        <v>12047</v>
      </c>
      <c r="J2826" s="109" t="s">
        <v>28</v>
      </c>
      <c r="K2826" s="98" t="s">
        <v>17992</v>
      </c>
      <c r="L2826" s="109" t="s">
        <v>4778</v>
      </c>
      <c r="M2826" s="109" t="s">
        <v>14087</v>
      </c>
      <c r="N2826" s="109" t="s">
        <v>32</v>
      </c>
      <c r="O2826" s="109" t="s">
        <v>17993</v>
      </c>
      <c r="P2826" s="109" t="s">
        <v>58</v>
      </c>
      <c r="Q2826" s="109" t="s">
        <v>17994</v>
      </c>
      <c r="R2826" s="109" t="s">
        <v>80</v>
      </c>
      <c r="S2826" s="122" t="s">
        <v>5119</v>
      </c>
      <c r="T2826" s="31"/>
      <c r="U2826" s="109" t="str">
        <f t="shared" si="44"/>
        <v>39021: Suburban runaway Mendelson was accused of brandishing a sharp stick at an officer in an office park at 2 a.m. The result of the "mysterious confrontation" was the unarmed Mendelson shot to death. http://articles.sun-sentinel.com/2006-11-03/news/0611021251_1_dispatch-wrongdoing-answers</v>
      </c>
      <c r="V2826" s="109"/>
      <c r="W2826" s="109">
        <v>3865.1</v>
      </c>
      <c r="X2826" s="109"/>
      <c r="Y2826" s="109"/>
      <c r="Z2826" s="109"/>
      <c r="AA2826" s="109"/>
      <c r="AB2826" s="109"/>
      <c r="AC2826" s="113"/>
      <c r="AD2826" s="29"/>
      <c r="AE2826" s="29"/>
      <c r="AF2826" s="29"/>
      <c r="AG2826" s="65"/>
    </row>
    <row r="2827" spans="1:33" ht="12">
      <c r="A2827" s="30">
        <v>42010</v>
      </c>
      <c r="B2827" s="109" t="s">
        <v>17995</v>
      </c>
      <c r="C2827" s="121">
        <v>26</v>
      </c>
      <c r="D2827" s="109" t="s">
        <v>23</v>
      </c>
      <c r="E2827" s="109" t="s">
        <v>82</v>
      </c>
      <c r="F2827" s="109"/>
      <c r="G2827" s="42">
        <v>39939</v>
      </c>
      <c r="H2827" s="109" t="s">
        <v>17996</v>
      </c>
      <c r="I2827" s="109" t="s">
        <v>4951</v>
      </c>
      <c r="J2827" s="109" t="s">
        <v>28</v>
      </c>
      <c r="K2827" s="98" t="s">
        <v>17997</v>
      </c>
      <c r="L2827" s="109" t="s">
        <v>404</v>
      </c>
      <c r="M2827" s="109" t="s">
        <v>4953</v>
      </c>
      <c r="N2827" s="109" t="s">
        <v>32</v>
      </c>
      <c r="O2827" s="109" t="s">
        <v>17998</v>
      </c>
      <c r="P2827" s="109" t="s">
        <v>760</v>
      </c>
      <c r="Q2827" s="109" t="s">
        <v>17999</v>
      </c>
      <c r="R2827" s="109" t="s">
        <v>80</v>
      </c>
      <c r="S2827" s="122" t="s">
        <v>5119</v>
      </c>
      <c r="T2827" s="31"/>
      <c r="U2827" s="109" t="str">
        <f t="shared" si="44"/>
        <v>39939: Delices was shot to death after piloting his Cadillac CTS through Orlando's Church Street club district. Colliding with other cars, disobeying police orders, and threatening early-morning clubgoers in the street, he was shot at least six times by two local officers. http://articles.orlandosentinel.com/2009-05-07/news/police_1_cinco-de-mayo-delices-police-cars</v>
      </c>
      <c r="V2827" s="109"/>
      <c r="W2827" s="109">
        <v>3866.1</v>
      </c>
      <c r="X2827" s="109"/>
      <c r="Y2827" s="109"/>
      <c r="Z2827" s="109"/>
      <c r="AA2827" s="109"/>
      <c r="AB2827" s="109"/>
      <c r="AC2827" s="113"/>
      <c r="AD2827" s="29"/>
      <c r="AE2827" s="29"/>
      <c r="AF2827" s="29"/>
      <c r="AG2827" s="65"/>
    </row>
    <row r="2828" spans="1:33" ht="12">
      <c r="A2828" s="30">
        <v>42010</v>
      </c>
      <c r="B2828" s="109" t="s">
        <v>18000</v>
      </c>
      <c r="C2828" s="121">
        <v>39</v>
      </c>
      <c r="D2828" s="109" t="s">
        <v>23</v>
      </c>
      <c r="E2828" s="109" t="s">
        <v>40</v>
      </c>
      <c r="F2828" s="109" t="s">
        <v>18001</v>
      </c>
      <c r="G2828" s="42">
        <v>41994</v>
      </c>
      <c r="H2828" s="109" t="s">
        <v>18002</v>
      </c>
      <c r="I2828" s="109" t="s">
        <v>15338</v>
      </c>
      <c r="J2828" s="109" t="s">
        <v>28</v>
      </c>
      <c r="K2828" s="98" t="s">
        <v>15339</v>
      </c>
      <c r="L2828" s="109" t="s">
        <v>5746</v>
      </c>
      <c r="M2828" s="109" t="s">
        <v>15340</v>
      </c>
      <c r="N2828" s="109" t="s">
        <v>314</v>
      </c>
      <c r="O2828" s="109" t="s">
        <v>18003</v>
      </c>
      <c r="P2828" s="109" t="s">
        <v>323</v>
      </c>
      <c r="Q2828" s="109" t="s">
        <v>18004</v>
      </c>
      <c r="R2828" s="109" t="s">
        <v>80</v>
      </c>
      <c r="S2828" s="122" t="s">
        <v>5119</v>
      </c>
      <c r="T2828" s="31"/>
      <c r="U2828" s="109" t="str">
        <f t="shared" si="44"/>
        <v>41994: Navy veteran McIlvain was legally riding a "scooter style motorcycle" when he was rear-ended by a speeding local police cruiser, thrown, and seriously injured by the crash. He was taken off life support three weeks after the crash. His family has filed suit. http://www.wftv.com/news/news/local/man-dies-after-being-hit-port-orange-police-office/njgjz/</v>
      </c>
      <c r="V2828" s="109"/>
      <c r="W2828" s="109">
        <v>3867.1</v>
      </c>
      <c r="X2828" s="109"/>
      <c r="Y2828" s="109"/>
      <c r="Z2828" s="109"/>
      <c r="AA2828" s="109"/>
      <c r="AB2828" s="109"/>
      <c r="AC2828" s="113"/>
      <c r="AD2828" s="29"/>
      <c r="AE2828" s="29"/>
      <c r="AF2828" s="29"/>
      <c r="AG2828" s="65"/>
    </row>
    <row r="2829" spans="1:33" ht="12">
      <c r="A2829" s="30">
        <v>42010</v>
      </c>
      <c r="B2829" s="109" t="s">
        <v>18005</v>
      </c>
      <c r="C2829" s="121">
        <v>54</v>
      </c>
      <c r="D2829" s="109" t="s">
        <v>23</v>
      </c>
      <c r="E2829" s="109" t="s">
        <v>82</v>
      </c>
      <c r="F2829" s="109"/>
      <c r="G2829" s="42">
        <v>38826</v>
      </c>
      <c r="H2829" s="109" t="s">
        <v>18006</v>
      </c>
      <c r="I2829" s="109" t="s">
        <v>5220</v>
      </c>
      <c r="J2829" s="109" t="s">
        <v>28</v>
      </c>
      <c r="K2829" s="98" t="s">
        <v>18007</v>
      </c>
      <c r="L2829" s="109" t="s">
        <v>30</v>
      </c>
      <c r="M2829" s="109" t="s">
        <v>18008</v>
      </c>
      <c r="N2829" s="109" t="s">
        <v>32</v>
      </c>
      <c r="O2829" s="109" t="s">
        <v>18009</v>
      </c>
      <c r="P2829" s="109" t="s">
        <v>58</v>
      </c>
      <c r="Q2829" s="109" t="s">
        <v>18010</v>
      </c>
      <c r="R2829" s="109" t="s">
        <v>80</v>
      </c>
      <c r="S2829" s="122" t="s">
        <v>5119</v>
      </c>
      <c r="T2829" s="31"/>
      <c r="U2829" s="109" t="str">
        <f t="shared" si="44"/>
        <v>38826: Bender shotgunned his ex-girlfriend's boyfriend, then kidnapped both of them and led police on a 100-MPH, 90-minute, 25-mile early-morning chase. In a climactic standoff and firefight with multiple jurisdictions, he was fatally shot. More than 40 bullets were fired. http://articles.sun-sentinel.com/2006-04-20/news/0604191458_1_bender-parking-lot-deputies</v>
      </c>
      <c r="V2829" s="109"/>
      <c r="W2829" s="109">
        <v>3868.1</v>
      </c>
      <c r="X2829" s="109"/>
      <c r="Y2829" s="109"/>
      <c r="Z2829" s="109"/>
      <c r="AA2829" s="109"/>
      <c r="AB2829" s="109"/>
      <c r="AC2829" s="113"/>
      <c r="AD2829" s="29"/>
      <c r="AE2829" s="29"/>
      <c r="AF2829" s="29"/>
      <c r="AG2829" s="65"/>
    </row>
    <row r="2830" spans="1:33" ht="12">
      <c r="A2830" s="30">
        <v>42010</v>
      </c>
      <c r="B2830" s="109" t="s">
        <v>18011</v>
      </c>
      <c r="C2830" s="121">
        <v>23</v>
      </c>
      <c r="D2830" s="109" t="s">
        <v>23</v>
      </c>
      <c r="E2830" s="109" t="s">
        <v>24</v>
      </c>
      <c r="F2830" s="109"/>
      <c r="G2830" s="42">
        <v>38276</v>
      </c>
      <c r="H2830" s="109" t="s">
        <v>18012</v>
      </c>
      <c r="I2830" s="109" t="s">
        <v>7435</v>
      </c>
      <c r="J2830" s="109" t="s">
        <v>28</v>
      </c>
      <c r="K2830" s="98" t="s">
        <v>9579</v>
      </c>
      <c r="L2830" s="109" t="s">
        <v>338</v>
      </c>
      <c r="M2830" s="109" t="s">
        <v>9606</v>
      </c>
      <c r="N2830" s="109" t="s">
        <v>32</v>
      </c>
      <c r="O2830" s="109" t="s">
        <v>18013</v>
      </c>
      <c r="P2830" s="109" t="s">
        <v>58</v>
      </c>
      <c r="Q2830" s="109" t="s">
        <v>18014</v>
      </c>
      <c r="R2830" s="109" t="s">
        <v>80</v>
      </c>
      <c r="S2830" s="122" t="s">
        <v>5119</v>
      </c>
      <c r="T2830" s="31"/>
      <c r="U2830" s="109" t="str">
        <f t="shared" si="44"/>
        <v>38276: The owner of a house notorious to the police -- and the scene of a drug arrest only two hours before -- called police to report two trespassers. Local police arrived to find Brown and another man in their car, unwilling to explain themselves, and trying to leave. Police claimed to be in fear of their lives from the unarmed pair, shot Brown to death, and gravely wounded the other. The families filed suit. http://articles.sun-sentinel.com/2005-01-06/news/0501060163_1_police-officers-oncoming-car-officers-crack-cocaine</v>
      </c>
      <c r="V2830" s="109"/>
      <c r="W2830" s="109">
        <v>3869.1</v>
      </c>
      <c r="X2830" s="109"/>
      <c r="Y2830" s="109"/>
      <c r="Z2830" s="109"/>
      <c r="AA2830" s="109"/>
      <c r="AB2830" s="109"/>
      <c r="AC2830" s="113"/>
      <c r="AD2830" s="29"/>
      <c r="AE2830" s="29"/>
      <c r="AF2830" s="29"/>
      <c r="AG2830" s="65"/>
    </row>
    <row r="2831" spans="1:33" ht="12">
      <c r="A2831" s="30">
        <v>42010</v>
      </c>
      <c r="B2831" s="109" t="s">
        <v>18015</v>
      </c>
      <c r="C2831" s="121">
        <v>52</v>
      </c>
      <c r="D2831" s="109" t="s">
        <v>23</v>
      </c>
      <c r="E2831" s="109" t="s">
        <v>40</v>
      </c>
      <c r="F2831" s="109" t="s">
        <v>18016</v>
      </c>
      <c r="G2831" s="42">
        <v>41882</v>
      </c>
      <c r="H2831" s="109" t="s">
        <v>18017</v>
      </c>
      <c r="I2831" s="109" t="s">
        <v>18018</v>
      </c>
      <c r="J2831" s="109" t="s">
        <v>213</v>
      </c>
      <c r="K2831" s="98" t="s">
        <v>18019</v>
      </c>
      <c r="L2831" s="109" t="s">
        <v>18020</v>
      </c>
      <c r="M2831" s="109" t="s">
        <v>18021</v>
      </c>
      <c r="N2831" s="109" t="s">
        <v>32</v>
      </c>
      <c r="O2831" s="109" t="s">
        <v>18022</v>
      </c>
      <c r="P2831" s="109" t="s">
        <v>58</v>
      </c>
      <c r="Q2831" s="109" t="s">
        <v>18023</v>
      </c>
      <c r="R2831" s="109" t="s">
        <v>219</v>
      </c>
      <c r="S2831" s="122" t="s">
        <v>769</v>
      </c>
      <c r="T2831" s="31"/>
      <c r="U2831" s="109" t="str">
        <f t="shared" si="44"/>
        <v>41882: Mitch Thompson, 52, was shot and killed after Thompson attacked Sheriff J.R. Walker, Potter-Randall Special Crimes Unit Lt. Erick Bohannon told the Globe-News. Earlier, Thompson was drinking and threatening his wife. http://amarillo.com/news/local-news/2014-09-23/armstrong-deputy-no-billed-fatal-shooting</v>
      </c>
      <c r="V2831" s="109"/>
      <c r="W2831" s="109">
        <v>3870.1</v>
      </c>
      <c r="X2831" s="109"/>
      <c r="Y2831" s="109"/>
      <c r="Z2831" s="109"/>
      <c r="AA2831" s="109"/>
      <c r="AB2831" s="109"/>
      <c r="AC2831" s="113"/>
      <c r="AD2831" s="29"/>
      <c r="AE2831" s="29"/>
      <c r="AF2831" s="29"/>
      <c r="AG2831" s="65"/>
    </row>
    <row r="2832" spans="1:33" ht="12">
      <c r="A2832" s="30">
        <v>42010</v>
      </c>
      <c r="B2832" s="109" t="s">
        <v>18024</v>
      </c>
      <c r="C2832" s="121">
        <v>45</v>
      </c>
      <c r="D2832" s="109" t="s">
        <v>23</v>
      </c>
      <c r="E2832" s="109" t="s">
        <v>82</v>
      </c>
      <c r="F2832" s="109"/>
      <c r="G2832" s="42">
        <v>41883</v>
      </c>
      <c r="H2832" s="109" t="s">
        <v>18025</v>
      </c>
      <c r="I2832" s="109" t="s">
        <v>18026</v>
      </c>
      <c r="J2832" s="109" t="s">
        <v>482</v>
      </c>
      <c r="K2832" s="98" t="s">
        <v>18027</v>
      </c>
      <c r="L2832" s="109" t="s">
        <v>8258</v>
      </c>
      <c r="M2832" s="109" t="s">
        <v>18028</v>
      </c>
      <c r="N2832" s="109" t="s">
        <v>32</v>
      </c>
      <c r="O2832" s="109" t="s">
        <v>18029</v>
      </c>
      <c r="P2832" s="109" t="s">
        <v>760</v>
      </c>
      <c r="Q2832" s="109" t="s">
        <v>18030</v>
      </c>
      <c r="R2832" s="109" t="s">
        <v>80</v>
      </c>
      <c r="S2832" s="122" t="s">
        <v>769</v>
      </c>
      <c r="T2832" s="31"/>
      <c r="U2832" s="109" t="str">
        <f t="shared" si="44"/>
        <v>41883: Castillo was shot and killed by Lighthorse police while driving. Castillo was being pursued after refusing to stop his car. It is unclear why he was fired at. http://www.tulsaworld.com/news/crimewatch/osbi-releases-identity-of-man-killed-in-officer-involved-shooting/article_b16f3d46-b479-50de-8d57-e5fb822c79d9.html</v>
      </c>
      <c r="V2832" s="109"/>
      <c r="W2832" s="109">
        <v>3871.1</v>
      </c>
      <c r="X2832" s="109"/>
      <c r="Y2832" s="109"/>
      <c r="Z2832" s="109"/>
      <c r="AA2832" s="109"/>
      <c r="AB2832" s="109"/>
      <c r="AC2832" s="113"/>
      <c r="AD2832" s="29"/>
      <c r="AE2832" s="29"/>
      <c r="AF2832" s="29"/>
      <c r="AG2832" s="65"/>
    </row>
    <row r="2833" spans="1:33" ht="12">
      <c r="A2833" s="30">
        <v>42010</v>
      </c>
      <c r="B2833" s="109" t="s">
        <v>18031</v>
      </c>
      <c r="C2833" s="121">
        <v>45</v>
      </c>
      <c r="D2833" s="109" t="s">
        <v>23</v>
      </c>
      <c r="E2833" s="109" t="s">
        <v>82</v>
      </c>
      <c r="F2833" s="109"/>
      <c r="G2833" s="42">
        <v>41884</v>
      </c>
      <c r="H2833" s="109" t="s">
        <v>18032</v>
      </c>
      <c r="I2833" s="109" t="s">
        <v>5193</v>
      </c>
      <c r="J2833" s="109" t="s">
        <v>482</v>
      </c>
      <c r="K2833" s="98" t="s">
        <v>5194</v>
      </c>
      <c r="L2833" s="109" t="s">
        <v>5193</v>
      </c>
      <c r="M2833" s="109" t="s">
        <v>5195</v>
      </c>
      <c r="N2833" s="109" t="s">
        <v>32</v>
      </c>
      <c r="O2833" s="109" t="s">
        <v>18033</v>
      </c>
      <c r="P2833" s="109" t="s">
        <v>58</v>
      </c>
      <c r="Q2833" s="109" t="s">
        <v>18034</v>
      </c>
      <c r="R2833" s="109" t="s">
        <v>100</v>
      </c>
      <c r="S2833" s="122" t="s">
        <v>769</v>
      </c>
      <c r="T2833" s="31"/>
      <c r="U2833" s="109" t="str">
        <f t="shared" si="44"/>
        <v>41884: 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 http://www.newson6.com/story/26423710/tulsa-police-shoot-kill-man-holding-eight-inch-knife</v>
      </c>
      <c r="V2833" s="109"/>
      <c r="W2833" s="109">
        <v>3872.1</v>
      </c>
      <c r="X2833" s="109"/>
      <c r="Y2833" s="109"/>
      <c r="Z2833" s="109"/>
      <c r="AA2833" s="109"/>
      <c r="AB2833" s="109"/>
      <c r="AC2833" s="113"/>
      <c r="AD2833" s="29"/>
      <c r="AE2833" s="29"/>
      <c r="AF2833" s="29"/>
      <c r="AG2833" s="65"/>
    </row>
    <row r="2834" spans="1:33" ht="12">
      <c r="A2834" s="30">
        <v>42010</v>
      </c>
      <c r="B2834" s="109" t="s">
        <v>18035</v>
      </c>
      <c r="C2834" s="121">
        <v>55</v>
      </c>
      <c r="D2834" s="109" t="s">
        <v>23</v>
      </c>
      <c r="E2834" s="109" t="s">
        <v>40</v>
      </c>
      <c r="F2834" s="109" t="s">
        <v>18036</v>
      </c>
      <c r="G2834" s="42">
        <v>41883</v>
      </c>
      <c r="H2834" s="109" t="s">
        <v>18037</v>
      </c>
      <c r="I2834" s="109" t="s">
        <v>1025</v>
      </c>
      <c r="J2834" s="109" t="s">
        <v>195</v>
      </c>
      <c r="K2834" s="98" t="s">
        <v>15028</v>
      </c>
      <c r="L2834" s="109" t="s">
        <v>686</v>
      </c>
      <c r="M2834" s="109" t="s">
        <v>1451</v>
      </c>
      <c r="N2834" s="109" t="s">
        <v>32</v>
      </c>
      <c r="O2834" s="109" t="s">
        <v>18038</v>
      </c>
      <c r="P2834" s="109" t="s">
        <v>760</v>
      </c>
      <c r="Q2834" s="109" t="s">
        <v>18039</v>
      </c>
      <c r="R2834" s="109" t="s">
        <v>36</v>
      </c>
      <c r="S2834" s="122" t="s">
        <v>769</v>
      </c>
      <c r="T2834" s="31"/>
      <c r="U2834" s="109" t="str">
        <f t="shared" si="44"/>
        <v>41883: Aceves was shooting a gun prompting neighbors to call police. When police arrived a shootout began. Officers ultimately shot and killed Aceves. http://www.kpho.com/story/26424240/phoenix-police-shoot-kill-heavily-armed-man</v>
      </c>
      <c r="V2834" s="109"/>
      <c r="W2834" s="109">
        <v>3873.1</v>
      </c>
      <c r="X2834" s="109"/>
      <c r="Y2834" s="109"/>
      <c r="Z2834" s="109"/>
      <c r="AA2834" s="109"/>
      <c r="AB2834" s="109"/>
      <c r="AC2834" s="113"/>
      <c r="AD2834" s="29"/>
      <c r="AE2834" s="29"/>
      <c r="AF2834" s="29"/>
      <c r="AG2834" s="65"/>
    </row>
    <row r="2835" spans="1:33" ht="12">
      <c r="A2835" s="30">
        <v>42010</v>
      </c>
      <c r="B2835" s="109" t="s">
        <v>18040</v>
      </c>
      <c r="C2835" s="121">
        <v>58</v>
      </c>
      <c r="D2835" s="109" t="s">
        <v>23</v>
      </c>
      <c r="E2835" s="109" t="s">
        <v>82</v>
      </c>
      <c r="F2835" s="109"/>
      <c r="G2835" s="42">
        <v>41885</v>
      </c>
      <c r="H2835" s="109" t="s">
        <v>18041</v>
      </c>
      <c r="I2835" s="109" t="s">
        <v>11433</v>
      </c>
      <c r="J2835" s="109" t="s">
        <v>195</v>
      </c>
      <c r="K2835" s="98" t="s">
        <v>2074</v>
      </c>
      <c r="L2835" s="109" t="s">
        <v>197</v>
      </c>
      <c r="M2835" s="109" t="s">
        <v>11434</v>
      </c>
      <c r="N2835" s="109" t="s">
        <v>32</v>
      </c>
      <c r="O2835" s="109" t="s">
        <v>18042</v>
      </c>
      <c r="P2835" s="109" t="s">
        <v>760</v>
      </c>
      <c r="Q2835" s="109" t="s">
        <v>18043</v>
      </c>
      <c r="R2835" s="109" t="s">
        <v>100</v>
      </c>
      <c r="S2835" s="122" t="s">
        <v>769</v>
      </c>
      <c r="T2835" s="31"/>
      <c r="U2835" s="109" t="str">
        <f t="shared" si="44"/>
        <v>41885: Henry pointed a gun at a family member at a convenience store. Police later arrived at Henry's residence where he was threatening to take his own life. He pointed his gun at officers. Henry was shot and killed. http://www.kvoa.com/news/man-id-d-in-tucson-police-involved-shooting/</v>
      </c>
      <c r="V2835" s="109"/>
      <c r="W2835" s="109">
        <v>3874.1</v>
      </c>
      <c r="X2835" s="109"/>
      <c r="Y2835" s="109"/>
      <c r="Z2835" s="109"/>
      <c r="AA2835" s="109"/>
      <c r="AB2835" s="109"/>
      <c r="AC2835" s="113"/>
      <c r="AD2835" s="29"/>
      <c r="AE2835" s="29"/>
      <c r="AF2835" s="29"/>
      <c r="AG2835" s="65"/>
    </row>
    <row r="2836" spans="1:33" ht="12">
      <c r="A2836" s="30">
        <v>42010</v>
      </c>
      <c r="B2836" s="109" t="s">
        <v>18044</v>
      </c>
      <c r="C2836" s="121">
        <v>23</v>
      </c>
      <c r="D2836" s="109" t="s">
        <v>23</v>
      </c>
      <c r="E2836" s="109" t="s">
        <v>40</v>
      </c>
      <c r="F2836" s="109" t="s">
        <v>18045</v>
      </c>
      <c r="G2836" s="42">
        <v>41887</v>
      </c>
      <c r="H2836" s="109" t="s">
        <v>18046</v>
      </c>
      <c r="I2836" s="109" t="s">
        <v>9770</v>
      </c>
      <c r="J2836" s="109" t="s">
        <v>1128</v>
      </c>
      <c r="K2836" s="98" t="s">
        <v>18047</v>
      </c>
      <c r="L2836" s="109" t="s">
        <v>18048</v>
      </c>
      <c r="M2836" s="109" t="s">
        <v>18049</v>
      </c>
      <c r="N2836" s="109" t="s">
        <v>32</v>
      </c>
      <c r="O2836" s="109" t="s">
        <v>18050</v>
      </c>
      <c r="P2836" s="109" t="s">
        <v>760</v>
      </c>
      <c r="Q2836" s="109" t="s">
        <v>18051</v>
      </c>
      <c r="R2836" s="109" t="s">
        <v>36</v>
      </c>
      <c r="S2836" s="122" t="s">
        <v>769</v>
      </c>
      <c r="T2836" s="31"/>
      <c r="U2836" s="109" t="str">
        <f t="shared" si="44"/>
        <v>41887: 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 http://www.timesfreepress.com/news/local/story/2014/sep/06/man-killed-by-deputy-in-struggle-for-gun-at-rhea/266455/</v>
      </c>
      <c r="V2836" s="109"/>
      <c r="W2836" s="109">
        <v>3875.1</v>
      </c>
      <c r="X2836" s="109"/>
      <c r="Y2836" s="109"/>
      <c r="Z2836" s="109"/>
      <c r="AA2836" s="109"/>
      <c r="AB2836" s="109"/>
      <c r="AC2836" s="113"/>
      <c r="AD2836" s="29"/>
      <c r="AE2836" s="29"/>
      <c r="AF2836" s="29"/>
      <c r="AG2836" s="65"/>
    </row>
    <row r="2837" spans="1:33" ht="12">
      <c r="A2837" s="30">
        <v>42010</v>
      </c>
      <c r="B2837" s="109" t="s">
        <v>18052</v>
      </c>
      <c r="C2837" s="121">
        <v>43</v>
      </c>
      <c r="D2837" s="109" t="s">
        <v>23</v>
      </c>
      <c r="E2837" s="109" t="s">
        <v>40</v>
      </c>
      <c r="F2837" s="109" t="s">
        <v>18053</v>
      </c>
      <c r="G2837" s="42">
        <v>41888</v>
      </c>
      <c r="H2837" s="109" t="s">
        <v>18054</v>
      </c>
      <c r="I2837" s="109" t="s">
        <v>5572</v>
      </c>
      <c r="J2837" s="109" t="s">
        <v>28</v>
      </c>
      <c r="K2837" s="98" t="s">
        <v>18055</v>
      </c>
      <c r="L2837" s="109" t="s">
        <v>5572</v>
      </c>
      <c r="M2837" s="109" t="s">
        <v>18056</v>
      </c>
      <c r="N2837" s="109" t="s">
        <v>32</v>
      </c>
      <c r="O2837" s="109" t="s">
        <v>18057</v>
      </c>
      <c r="P2837" s="109" t="s">
        <v>760</v>
      </c>
      <c r="Q2837" s="109" t="s">
        <v>18058</v>
      </c>
      <c r="R2837" s="109" t="s">
        <v>36</v>
      </c>
      <c r="S2837" s="122" t="s">
        <v>769</v>
      </c>
      <c r="T2837" s="31"/>
      <c r="U2837" s="109" t="str">
        <f t="shared" si="44"/>
        <v>41888: 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 http://staugustine.com/news/local-news/2014-09-06/st-johns-county-deputy-shoots-kills-man-home#.VKxencaZFg1</v>
      </c>
      <c r="V2837" s="109"/>
      <c r="W2837" s="109">
        <v>3876.1</v>
      </c>
      <c r="X2837" s="109"/>
      <c r="Y2837" s="109"/>
      <c r="Z2837" s="109"/>
      <c r="AA2837" s="109"/>
      <c r="AB2837" s="109"/>
      <c r="AC2837" s="113"/>
      <c r="AD2837" s="29"/>
      <c r="AE2837" s="29"/>
      <c r="AF2837" s="29"/>
      <c r="AG2837" s="65"/>
    </row>
    <row r="2838" spans="1:33" ht="12">
      <c r="A2838" s="30">
        <v>42010</v>
      </c>
      <c r="B2838" s="109" t="s">
        <v>18059</v>
      </c>
      <c r="C2838" s="121">
        <v>22</v>
      </c>
      <c r="D2838" s="109" t="s">
        <v>23</v>
      </c>
      <c r="E2838" s="109" t="s">
        <v>24</v>
      </c>
      <c r="F2838" s="109" t="s">
        <v>18060</v>
      </c>
      <c r="G2838" s="42">
        <v>41882</v>
      </c>
      <c r="H2838" s="109" t="s">
        <v>18061</v>
      </c>
      <c r="I2838" s="109" t="s">
        <v>151</v>
      </c>
      <c r="J2838" s="109" t="s">
        <v>152</v>
      </c>
      <c r="K2838" s="98" t="s">
        <v>2388</v>
      </c>
      <c r="L2838" s="109" t="s">
        <v>1481</v>
      </c>
      <c r="M2838" s="109" t="s">
        <v>313</v>
      </c>
      <c r="N2838" s="109" t="s">
        <v>32</v>
      </c>
      <c r="O2838" s="109" t="s">
        <v>18062</v>
      </c>
      <c r="P2838" s="109" t="s">
        <v>760</v>
      </c>
      <c r="Q2838" s="109" t="s">
        <v>18063</v>
      </c>
      <c r="R2838" s="109" t="s">
        <v>80</v>
      </c>
      <c r="S2838" s="122" t="s">
        <v>769</v>
      </c>
      <c r="T2838" s="31"/>
      <c r="U2838" s="109" t="str">
        <f t="shared" si="44"/>
        <v>41882: Naim Owens, 22, grazed officer John Hirschberger in the left thigh while fleeing police. During the pursuit, cops shot Owens once in the upper back, and he was rushed to Kings County Hospital, where he suffered complications during surgery and died from internal bleeding. http://nypost.com/2014/09/06/man-who-shot-nypd-cop-dies-after-surgery/</v>
      </c>
      <c r="V2838" s="109"/>
      <c r="W2838" s="109">
        <v>3877.1</v>
      </c>
      <c r="X2838" s="109"/>
      <c r="Y2838" s="109"/>
      <c r="Z2838" s="109"/>
      <c r="AA2838" s="109"/>
      <c r="AB2838" s="109"/>
      <c r="AC2838" s="113"/>
      <c r="AD2838" s="29"/>
      <c r="AE2838" s="29"/>
      <c r="AF2838" s="29"/>
      <c r="AG2838" s="65"/>
    </row>
    <row r="2839" spans="1:33" ht="12">
      <c r="A2839" s="30">
        <v>42011</v>
      </c>
      <c r="B2839" s="109" t="s">
        <v>18064</v>
      </c>
      <c r="C2839" s="121">
        <v>19</v>
      </c>
      <c r="D2839" s="109" t="s">
        <v>91</v>
      </c>
      <c r="E2839" s="109" t="s">
        <v>40</v>
      </c>
      <c r="F2839" s="109" t="s">
        <v>18065</v>
      </c>
      <c r="G2839" s="42">
        <v>39977</v>
      </c>
      <c r="H2839" s="109" t="s">
        <v>18066</v>
      </c>
      <c r="I2839" s="109" t="s">
        <v>404</v>
      </c>
      <c r="J2839" s="109" t="s">
        <v>5595</v>
      </c>
      <c r="K2839" s="98" t="s">
        <v>18067</v>
      </c>
      <c r="L2839" s="109" t="s">
        <v>18068</v>
      </c>
      <c r="M2839" s="109" t="s">
        <v>5667</v>
      </c>
      <c r="N2839" s="109" t="s">
        <v>314</v>
      </c>
      <c r="O2839" s="109" t="s">
        <v>18069</v>
      </c>
      <c r="P2839" s="109" t="s">
        <v>157</v>
      </c>
      <c r="Q2839" s="109" t="s">
        <v>18070</v>
      </c>
      <c r="R2839" s="109" t="s">
        <v>80</v>
      </c>
      <c r="S2839" s="122" t="s">
        <v>5119</v>
      </c>
      <c r="T2839" s="31"/>
      <c r="U2839" s="109" t="str">
        <f t="shared" si="44"/>
        <v>39977: Teens Ashlie Krakowski and David Servin were killed when a local police cruiser barrelled into their vehicle broadside at more than 90 MPH. The officer was found not guilty of second-degree manslaughter but convicted of misconduct with a motor vehicle and reckless driving, and sentenced to five years. Krakowski's family settled a suit against the city for $4M. http://www.ctpost.com/news/article/4M-settlement-reached-in-teen-s-death-4077552.php</v>
      </c>
      <c r="V2839" s="109"/>
      <c r="W2839" s="109">
        <v>3878.1</v>
      </c>
      <c r="X2839" s="109"/>
      <c r="Y2839" s="109"/>
      <c r="Z2839" s="109"/>
      <c r="AA2839" s="109"/>
      <c r="AB2839" s="109"/>
      <c r="AC2839" s="113"/>
      <c r="AD2839" s="29"/>
      <c r="AE2839" s="29"/>
      <c r="AF2839" s="29"/>
      <c r="AG2839" s="65"/>
    </row>
    <row r="2840" spans="1:33" ht="12">
      <c r="A2840" s="30">
        <v>42011</v>
      </c>
      <c r="B2840" s="109" t="s">
        <v>18071</v>
      </c>
      <c r="C2840" s="121">
        <v>19</v>
      </c>
      <c r="D2840" s="109" t="s">
        <v>23</v>
      </c>
      <c r="E2840" s="109" t="s">
        <v>40</v>
      </c>
      <c r="F2840" s="109" t="s">
        <v>18065</v>
      </c>
      <c r="G2840" s="42">
        <v>39977</v>
      </c>
      <c r="H2840" s="109" t="s">
        <v>18066</v>
      </c>
      <c r="I2840" s="109" t="s">
        <v>404</v>
      </c>
      <c r="J2840" s="109" t="s">
        <v>5595</v>
      </c>
      <c r="K2840" s="98" t="s">
        <v>18067</v>
      </c>
      <c r="L2840" s="109" t="s">
        <v>18068</v>
      </c>
      <c r="M2840" s="109" t="s">
        <v>5667</v>
      </c>
      <c r="N2840" s="109" t="s">
        <v>314</v>
      </c>
      <c r="O2840" s="109" t="s">
        <v>18069</v>
      </c>
      <c r="P2840" s="109" t="s">
        <v>157</v>
      </c>
      <c r="Q2840" s="109" t="s">
        <v>18070</v>
      </c>
      <c r="R2840" s="109" t="s">
        <v>80</v>
      </c>
      <c r="S2840" s="122" t="s">
        <v>5119</v>
      </c>
      <c r="T2840" s="31"/>
      <c r="U2840" s="109" t="str">
        <f t="shared" si="44"/>
        <v>39977: Teens Ashlie Krakowski and David Servin were killed when a local police cruiser barrelled into their vehicle broadside at more than 90 MPH. The officer was found not guilty of second-degree manslaughter but convicted of misconduct with a motor vehicle and reckless driving, and sentenced to five years. Krakowski's family settled a suit against the city for $4M. http://www.ctpost.com/news/article/4M-settlement-reached-in-teen-s-death-4077552.php</v>
      </c>
      <c r="V2840" s="109"/>
      <c r="W2840" s="109">
        <v>3879.1</v>
      </c>
      <c r="X2840" s="109"/>
      <c r="Y2840" s="109"/>
      <c r="Z2840" s="109"/>
      <c r="AA2840" s="109"/>
      <c r="AB2840" s="109"/>
      <c r="AC2840" s="113"/>
      <c r="AD2840" s="29"/>
      <c r="AE2840" s="29"/>
      <c r="AF2840" s="29"/>
      <c r="AG2840" s="65"/>
    </row>
    <row r="2841" spans="1:33" ht="12">
      <c r="A2841" s="30">
        <v>42011</v>
      </c>
      <c r="B2841" s="109" t="s">
        <v>18072</v>
      </c>
      <c r="C2841" s="121">
        <v>26</v>
      </c>
      <c r="D2841" s="109" t="s">
        <v>23</v>
      </c>
      <c r="E2841" s="109" t="s">
        <v>173</v>
      </c>
      <c r="F2841" s="109" t="s">
        <v>18073</v>
      </c>
      <c r="G2841" s="42">
        <v>40094</v>
      </c>
      <c r="H2841" s="109" t="s">
        <v>18074</v>
      </c>
      <c r="I2841" s="109" t="s">
        <v>18075</v>
      </c>
      <c r="J2841" s="109" t="s">
        <v>152</v>
      </c>
      <c r="K2841" s="98" t="s">
        <v>18076</v>
      </c>
      <c r="L2841" s="109" t="s">
        <v>7078</v>
      </c>
      <c r="M2841" s="109" t="s">
        <v>7374</v>
      </c>
      <c r="N2841" s="109" t="s">
        <v>32</v>
      </c>
      <c r="O2841" s="109" t="s">
        <v>18077</v>
      </c>
      <c r="P2841" s="109" t="s">
        <v>58</v>
      </c>
      <c r="Q2841" s="109" t="s">
        <v>18078</v>
      </c>
      <c r="R2841" s="109" t="s">
        <v>80</v>
      </c>
      <c r="S2841" s="122" t="s">
        <v>5119</v>
      </c>
      <c r="T2841" s="31"/>
      <c r="U2841" s="109" t="str">
        <f t="shared" si="44"/>
        <v>40094: Hernandez had just perpetrated a late-evening rape, using a ski mask and a handgun, in the back parking lot of a grocery store, when he was confronted by county police. He refused to obey commands, reportedly went for one of their guns, and was shot to death. http://nypost.com/2009/10/09/long-island-cops-shoot-kill-sex-assault-suspect/</v>
      </c>
      <c r="V2841" s="109"/>
      <c r="W2841" s="109">
        <v>3881.1</v>
      </c>
      <c r="X2841" s="109"/>
      <c r="Y2841" s="109"/>
      <c r="Z2841" s="109"/>
      <c r="AA2841" s="109"/>
      <c r="AB2841" s="109"/>
      <c r="AC2841" s="113"/>
      <c r="AD2841" s="29"/>
      <c r="AE2841" s="29"/>
      <c r="AF2841" s="29"/>
      <c r="AG2841" s="65"/>
    </row>
    <row r="2842" spans="1:33" ht="12">
      <c r="A2842" s="30">
        <v>42011</v>
      </c>
      <c r="B2842" s="109" t="s">
        <v>18079</v>
      </c>
      <c r="C2842" s="121">
        <v>62</v>
      </c>
      <c r="D2842" s="109" t="s">
        <v>23</v>
      </c>
      <c r="E2842" s="109" t="s">
        <v>1058</v>
      </c>
      <c r="F2842" s="109" t="s">
        <v>18080</v>
      </c>
      <c r="G2842" s="42">
        <v>41084</v>
      </c>
      <c r="H2842" s="109" t="s">
        <v>18081</v>
      </c>
      <c r="I2842" s="109" t="s">
        <v>8017</v>
      </c>
      <c r="J2842" s="109" t="s">
        <v>28</v>
      </c>
      <c r="K2842" s="98" t="s">
        <v>18082</v>
      </c>
      <c r="L2842" s="109" t="s">
        <v>8019</v>
      </c>
      <c r="M2842" s="109" t="s">
        <v>8020</v>
      </c>
      <c r="N2842" s="109" t="s">
        <v>32</v>
      </c>
      <c r="O2842" s="109" t="s">
        <v>18083</v>
      </c>
      <c r="P2842" s="109" t="s">
        <v>760</v>
      </c>
      <c r="Q2842" s="109" t="s">
        <v>18084</v>
      </c>
      <c r="R2842" s="109" t="s">
        <v>100</v>
      </c>
      <c r="S2842" s="122" t="s">
        <v>5119</v>
      </c>
      <c r="T2842" s="31"/>
      <c r="U2842" s="109" t="str">
        <f t="shared" si="44"/>
        <v>41084: A retired colonel in the Afghan army, also diagnosed as schizophrenic and clinically depressed, Mujtaba had an argument with a neighbor that developed into a police response, then a Tasering to no effect, then police warning him to stop being so aggressive. Reportedly at one point, he was speaking gibberish. He was fatally shot in the chest. http://www.gainesville.com/article/20120721/ARTICLES/120729947?p=1&amp;tc=pg</v>
      </c>
      <c r="V2842" s="109"/>
      <c r="W2842" s="109">
        <v>3882.1</v>
      </c>
      <c r="X2842" s="109"/>
      <c r="Y2842" s="109"/>
      <c r="Z2842" s="109"/>
      <c r="AA2842" s="109"/>
      <c r="AB2842" s="109"/>
      <c r="AC2842" s="113"/>
      <c r="AD2842" s="29"/>
      <c r="AE2842" s="29"/>
      <c r="AF2842" s="29"/>
      <c r="AG2842" s="65"/>
    </row>
    <row r="2843" spans="1:33" ht="12">
      <c r="A2843" s="30">
        <v>42011</v>
      </c>
      <c r="B2843" s="109" t="s">
        <v>18085</v>
      </c>
      <c r="C2843" s="121">
        <v>42</v>
      </c>
      <c r="D2843" s="109" t="s">
        <v>23</v>
      </c>
      <c r="E2843" s="109" t="s">
        <v>40</v>
      </c>
      <c r="F2843" s="109"/>
      <c r="G2843" s="42">
        <v>37311</v>
      </c>
      <c r="H2843" s="109" t="s">
        <v>18086</v>
      </c>
      <c r="I2843" s="109" t="s">
        <v>18087</v>
      </c>
      <c r="J2843" s="109" t="s">
        <v>28</v>
      </c>
      <c r="K2843" s="98" t="s">
        <v>18088</v>
      </c>
      <c r="L2843" s="109" t="s">
        <v>4984</v>
      </c>
      <c r="M2843" s="109" t="s">
        <v>18089</v>
      </c>
      <c r="N2843" s="109" t="s">
        <v>32</v>
      </c>
      <c r="O2843" s="109" t="s">
        <v>18090</v>
      </c>
      <c r="P2843" s="109" t="s">
        <v>58</v>
      </c>
      <c r="Q2843" s="109" t="s">
        <v>18091</v>
      </c>
      <c r="R2843" s="109" t="s">
        <v>80</v>
      </c>
      <c r="S2843" s="122" t="s">
        <v>5119</v>
      </c>
      <c r="T2843" s="31"/>
      <c r="U2843" s="109" t="str">
        <f t="shared" si="44"/>
        <v>37311: City Council member Allred was shot dead during a botched traffic stop by local officers, in which the driver, also unarmed and unthreatening, was severely wounded by gunfire. Allred's widow and his ex-wife sought a $20M settlement from the cities and received an undisclosed but large amount. The shooting was deemed justified according to the local police procedures.. http://articles.orlandosentinel.com/2003-02-24/news/0302240269_1_mascotte-steve-allred-groveland</v>
      </c>
      <c r="V2843" s="109"/>
      <c r="W2843" s="109">
        <v>3883.1</v>
      </c>
      <c r="X2843" s="109"/>
      <c r="Y2843" s="109"/>
      <c r="Z2843" s="109"/>
      <c r="AA2843" s="109"/>
      <c r="AB2843" s="109"/>
      <c r="AC2843" s="113"/>
      <c r="AD2843" s="29"/>
      <c r="AE2843" s="29"/>
      <c r="AF2843" s="29"/>
      <c r="AG2843" s="65"/>
    </row>
    <row r="2844" spans="1:33" ht="12">
      <c r="A2844" s="30">
        <v>42011</v>
      </c>
      <c r="B2844" s="109" t="s">
        <v>18092</v>
      </c>
      <c r="C2844" s="121">
        <v>23</v>
      </c>
      <c r="D2844" s="109" t="s">
        <v>91</v>
      </c>
      <c r="E2844" s="109" t="s">
        <v>173</v>
      </c>
      <c r="F2844" s="109" t="s">
        <v>18093</v>
      </c>
      <c r="G2844" s="42">
        <v>39867</v>
      </c>
      <c r="H2844" s="109" t="s">
        <v>18094</v>
      </c>
      <c r="I2844" s="109" t="s">
        <v>5220</v>
      </c>
      <c r="J2844" s="109" t="s">
        <v>28</v>
      </c>
      <c r="K2844" s="98" t="s">
        <v>14388</v>
      </c>
      <c r="L2844" s="109" t="s">
        <v>30</v>
      </c>
      <c r="M2844" s="109" t="s">
        <v>5222</v>
      </c>
      <c r="N2844" s="109" t="s">
        <v>314</v>
      </c>
      <c r="O2844" s="109" t="s">
        <v>18095</v>
      </c>
      <c r="P2844" s="109" t="s">
        <v>760</v>
      </c>
      <c r="Q2844" s="109" t="s">
        <v>18096</v>
      </c>
      <c r="R2844" s="109" t="s">
        <v>80</v>
      </c>
      <c r="S2844" s="122" t="s">
        <v>5119</v>
      </c>
      <c r="T2844" s="31"/>
      <c r="U2844" s="109" t="str">
        <f t="shared" si="44"/>
        <v>39867: Velasquez was killed when a county officer in pursuit of a suspect, travelling at a high rate of speed without lights or siren, blew through a stop sign and collided with her car. The impact threw her car through the exterior wall of a nearby house. The Florida legislature put through a special bill to fund the $1M settlement to her family. http://www.flsenate.gov/Session/Bill/2012/0016/BillText/Filed/HTML</v>
      </c>
      <c r="V2844" s="109"/>
      <c r="W2844" s="109">
        <v>3884.1</v>
      </c>
      <c r="X2844" s="109"/>
      <c r="Y2844" s="109"/>
      <c r="Z2844" s="109"/>
      <c r="AA2844" s="109"/>
      <c r="AB2844" s="109"/>
      <c r="AC2844" s="113"/>
      <c r="AD2844" s="29"/>
      <c r="AE2844" s="29"/>
      <c r="AF2844" s="29"/>
      <c r="AG2844" s="65"/>
    </row>
    <row r="2845" spans="1:33" ht="12">
      <c r="A2845" s="30">
        <v>42011</v>
      </c>
      <c r="B2845" s="109" t="s">
        <v>18097</v>
      </c>
      <c r="C2845" s="121">
        <v>23</v>
      </c>
      <c r="D2845" s="109" t="s">
        <v>23</v>
      </c>
      <c r="E2845" s="109" t="s">
        <v>82</v>
      </c>
      <c r="F2845" s="109"/>
      <c r="G2845" s="42">
        <v>40228</v>
      </c>
      <c r="H2845" s="109" t="s">
        <v>18098</v>
      </c>
      <c r="I2845" s="109" t="s">
        <v>18099</v>
      </c>
      <c r="J2845" s="109" t="s">
        <v>28</v>
      </c>
      <c r="K2845" s="98" t="s">
        <v>18100</v>
      </c>
      <c r="L2845" s="109" t="s">
        <v>4575</v>
      </c>
      <c r="M2845" s="109" t="s">
        <v>18101</v>
      </c>
      <c r="N2845" s="109" t="s">
        <v>32</v>
      </c>
      <c r="O2845" s="109" t="s">
        <v>18102</v>
      </c>
      <c r="P2845" s="109" t="s">
        <v>58</v>
      </c>
      <c r="Q2845" s="109" t="s">
        <v>18103</v>
      </c>
      <c r="R2845" s="109" t="s">
        <v>80</v>
      </c>
      <c r="S2845" s="122" t="s">
        <v>5119</v>
      </c>
      <c r="T2845" s="31"/>
      <c r="U2845" s="109" t="str">
        <f t="shared" si="44"/>
        <v>40228: Local police found Scott, wanted on warrants for a parole violation, in his car in the parking lot of a Winn-Dixie. Two officers approached to apprehend him, Scott moved his 2009 Civic forward, the officers felt threatened, and shot him once fatally. A witness standing about 30 feet away disputed the police account. http://articles.orlandosentinel.com/2010-04-07/news/os-sanford-cop-cleared-in-shooting-20100407_1_fatal-shooting-fdle-report-stacie-cabello</v>
      </c>
      <c r="V2845" s="109"/>
      <c r="W2845" s="109">
        <v>3885.1</v>
      </c>
      <c r="X2845" s="109"/>
      <c r="Y2845" s="109"/>
      <c r="Z2845" s="109"/>
      <c r="AA2845" s="109"/>
      <c r="AB2845" s="109"/>
      <c r="AC2845" s="113"/>
      <c r="AD2845" s="29"/>
      <c r="AE2845" s="29"/>
      <c r="AF2845" s="29"/>
      <c r="AG2845" s="65"/>
    </row>
    <row r="2846" spans="1:33" ht="12">
      <c r="A2846" s="30">
        <v>42011</v>
      </c>
      <c r="B2846" s="109" t="s">
        <v>18104</v>
      </c>
      <c r="C2846" s="121">
        <v>38</v>
      </c>
      <c r="D2846" s="109" t="s">
        <v>23</v>
      </c>
      <c r="E2846" s="109" t="s">
        <v>24</v>
      </c>
      <c r="F2846" s="109" t="s">
        <v>18105</v>
      </c>
      <c r="G2846" s="42">
        <v>41302</v>
      </c>
      <c r="H2846" s="109" t="s">
        <v>18106</v>
      </c>
      <c r="I2846" s="109" t="s">
        <v>1046</v>
      </c>
      <c r="J2846" s="109" t="s">
        <v>28</v>
      </c>
      <c r="K2846" s="98" t="s">
        <v>17551</v>
      </c>
      <c r="L2846" s="109" t="s">
        <v>523</v>
      </c>
      <c r="M2846" s="109" t="s">
        <v>8909</v>
      </c>
      <c r="N2846" s="109" t="s">
        <v>32</v>
      </c>
      <c r="O2846" s="109" t="s">
        <v>18107</v>
      </c>
      <c r="P2846" s="109" t="s">
        <v>760</v>
      </c>
      <c r="Q2846" s="109" t="s">
        <v>18108</v>
      </c>
      <c r="R2846" s="109" t="s">
        <v>80</v>
      </c>
      <c r="S2846" s="122" t="s">
        <v>5119</v>
      </c>
      <c r="T2846" s="31"/>
      <c r="U2846" s="109" t="str">
        <f t="shared" si="44"/>
        <v>41302: 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 http://jacksonville.com/news/crime/2014-09-06/story/lawsuit-pits-family-against-jacksonville-police-over-fatal-police</v>
      </c>
      <c r="V2846" s="109"/>
      <c r="W2846" s="109">
        <v>3886.1</v>
      </c>
      <c r="X2846" s="109"/>
      <c r="Y2846" s="109"/>
      <c r="Z2846" s="109"/>
      <c r="AA2846" s="109"/>
      <c r="AB2846" s="109"/>
      <c r="AC2846" s="113"/>
      <c r="AD2846" s="29"/>
      <c r="AE2846" s="29"/>
      <c r="AF2846" s="29"/>
      <c r="AG2846" s="65"/>
    </row>
    <row r="2847" spans="1:33" ht="12">
      <c r="A2847" s="30">
        <v>42011</v>
      </c>
      <c r="B2847" s="109" t="s">
        <v>18109</v>
      </c>
      <c r="C2847" s="121">
        <v>24</v>
      </c>
      <c r="D2847" s="109" t="s">
        <v>23</v>
      </c>
      <c r="E2847" s="109" t="s">
        <v>24</v>
      </c>
      <c r="F2847" s="109" t="s">
        <v>18110</v>
      </c>
      <c r="G2847" s="42">
        <v>41940</v>
      </c>
      <c r="H2847" s="109" t="s">
        <v>18111</v>
      </c>
      <c r="I2847" s="109" t="s">
        <v>18112</v>
      </c>
      <c r="J2847" s="109" t="s">
        <v>28</v>
      </c>
      <c r="K2847" s="98" t="s">
        <v>18113</v>
      </c>
      <c r="L2847" s="109" t="s">
        <v>18114</v>
      </c>
      <c r="M2847" s="109" t="s">
        <v>18115</v>
      </c>
      <c r="N2847" s="109" t="s">
        <v>32</v>
      </c>
      <c r="O2847" s="109" t="s">
        <v>18116</v>
      </c>
      <c r="P2847" s="109" t="s">
        <v>323</v>
      </c>
      <c r="Q2847" s="109" t="s">
        <v>18117</v>
      </c>
      <c r="R2847" s="109" t="s">
        <v>100</v>
      </c>
      <c r="S2847" s="122" t="s">
        <v>5119</v>
      </c>
      <c r="T2847" s="31"/>
      <c r="U2847" s="109" t="str">
        <f t="shared" si="44"/>
        <v>41940: 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 http://www.wctv.tv/news/floridanews/headlines/Man-Shot-Killed-by-Gretna-Police-Officer-280660612.html</v>
      </c>
      <c r="V2847" s="109"/>
      <c r="W2847" s="109">
        <v>3887.1</v>
      </c>
      <c r="X2847" s="109"/>
      <c r="Y2847" s="109"/>
      <c r="Z2847" s="109"/>
      <c r="AA2847" s="109"/>
      <c r="AB2847" s="109"/>
      <c r="AC2847" s="113"/>
      <c r="AD2847" s="29"/>
      <c r="AE2847" s="29"/>
      <c r="AF2847" s="29"/>
      <c r="AG2847" s="65"/>
    </row>
    <row r="2848" spans="1:33" ht="12">
      <c r="A2848" s="30">
        <v>42011</v>
      </c>
      <c r="B2848" s="109" t="s">
        <v>18118</v>
      </c>
      <c r="C2848" s="121">
        <v>44</v>
      </c>
      <c r="D2848" s="109" t="s">
        <v>23</v>
      </c>
      <c r="E2848" s="109" t="s">
        <v>40</v>
      </c>
      <c r="F2848" s="109" t="s">
        <v>18119</v>
      </c>
      <c r="G2848" s="42">
        <v>41887</v>
      </c>
      <c r="H2848" s="109" t="s">
        <v>18120</v>
      </c>
      <c r="I2848" s="109" t="s">
        <v>18121</v>
      </c>
      <c r="J2848" s="109" t="s">
        <v>1011</v>
      </c>
      <c r="K2848" s="98" t="s">
        <v>18122</v>
      </c>
      <c r="L2848" s="109" t="s">
        <v>1010</v>
      </c>
      <c r="M2848" s="109" t="s">
        <v>1013</v>
      </c>
      <c r="N2848" s="109" t="s">
        <v>314</v>
      </c>
      <c r="O2848" s="109" t="s">
        <v>18123</v>
      </c>
      <c r="P2848" s="109" t="s">
        <v>760</v>
      </c>
      <c r="Q2848" s="109" t="s">
        <v>18124</v>
      </c>
      <c r="R2848" s="109" t="s">
        <v>80</v>
      </c>
      <c r="S2848" s="122" t="s">
        <v>769</v>
      </c>
      <c r="T2848" s="31"/>
      <c r="U2848" s="109" t="str">
        <f t="shared" si="44"/>
        <v>41887: An officer was driving on Enterprise Avenue hit Davis with his vehicle. It was dark, the street was poorly lit, and Davis was reportedly in the traffic lane. http://accidentdatacenter.com/us/hawaii/honolulu-hi/barbers-point-housing/14/09/05/wheelchair-pedestrian-thomas-davis-44-struck-and-killed-police-car-driven-34-year-old-officer-oahu</v>
      </c>
      <c r="V2848" s="109"/>
      <c r="W2848" s="109">
        <v>3888.1</v>
      </c>
      <c r="X2848" s="109"/>
      <c r="Y2848" s="109"/>
      <c r="Z2848" s="109"/>
      <c r="AA2848" s="109"/>
      <c r="AB2848" s="109"/>
      <c r="AC2848" s="113"/>
      <c r="AD2848" s="29"/>
      <c r="AE2848" s="29"/>
      <c r="AF2848" s="29"/>
      <c r="AG2848" s="65"/>
    </row>
    <row r="2849" spans="1:33" ht="12">
      <c r="A2849" s="30">
        <v>42011</v>
      </c>
      <c r="B2849" s="109" t="s">
        <v>18125</v>
      </c>
      <c r="C2849" s="121">
        <v>40</v>
      </c>
      <c r="D2849" s="109" t="s">
        <v>23</v>
      </c>
      <c r="E2849" s="109" t="s">
        <v>40</v>
      </c>
      <c r="F2849" s="109" t="s">
        <v>18126</v>
      </c>
      <c r="G2849" s="42">
        <v>41890</v>
      </c>
      <c r="H2849" s="109" t="s">
        <v>18127</v>
      </c>
      <c r="I2849" s="109" t="s">
        <v>18128</v>
      </c>
      <c r="J2849" s="109" t="s">
        <v>1154</v>
      </c>
      <c r="K2849" s="98" t="s">
        <v>18129</v>
      </c>
      <c r="L2849" s="109" t="s">
        <v>18130</v>
      </c>
      <c r="M2849" s="109" t="s">
        <v>18131</v>
      </c>
      <c r="N2849" s="109" t="s">
        <v>32</v>
      </c>
      <c r="O2849" s="109" t="s">
        <v>18132</v>
      </c>
      <c r="P2849" s="109" t="s">
        <v>58</v>
      </c>
      <c r="Q2849" s="109" t="s">
        <v>18133</v>
      </c>
      <c r="R2849" s="109" t="s">
        <v>219</v>
      </c>
      <c r="S2849" s="122" t="s">
        <v>769</v>
      </c>
      <c r="T2849" s="31"/>
      <c r="U2849" s="109" t="str">
        <f t="shared" si="44"/>
        <v>41890: 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 http://www.thetowntalk.com/story/news/local/2014/09/08/rpso-pineville-man-killed-charging-police/15316907/</v>
      </c>
      <c r="V2849" s="109"/>
      <c r="W2849" s="109">
        <v>3889.1</v>
      </c>
      <c r="X2849" s="109"/>
      <c r="Y2849" s="109"/>
      <c r="Z2849" s="109"/>
      <c r="AA2849" s="109"/>
      <c r="AB2849" s="109"/>
      <c r="AC2849" s="113"/>
      <c r="AD2849" s="29"/>
      <c r="AE2849" s="29"/>
      <c r="AF2849" s="29"/>
      <c r="AG2849" s="65"/>
    </row>
    <row r="2850" spans="1:33" ht="12">
      <c r="A2850" s="30">
        <v>42011</v>
      </c>
      <c r="B2850" s="109" t="s">
        <v>18134</v>
      </c>
      <c r="C2850" s="121">
        <v>20</v>
      </c>
      <c r="D2850" s="109" t="s">
        <v>23</v>
      </c>
      <c r="E2850" s="109" t="s">
        <v>82</v>
      </c>
      <c r="F2850" s="109"/>
      <c r="G2850" s="42">
        <v>41891</v>
      </c>
      <c r="H2850" s="109" t="s">
        <v>18135</v>
      </c>
      <c r="I2850" s="109" t="s">
        <v>8958</v>
      </c>
      <c r="J2850" s="109" t="s">
        <v>1791</v>
      </c>
      <c r="K2850" s="98" t="s">
        <v>8959</v>
      </c>
      <c r="L2850" s="109" t="s">
        <v>4534</v>
      </c>
      <c r="M2850" s="109" t="s">
        <v>8960</v>
      </c>
      <c r="N2850" s="109" t="s">
        <v>32</v>
      </c>
      <c r="O2850" s="109" t="s">
        <v>18136</v>
      </c>
      <c r="P2850" s="109" t="s">
        <v>760</v>
      </c>
      <c r="Q2850" s="109" t="s">
        <v>18137</v>
      </c>
      <c r="R2850" s="109" t="s">
        <v>80</v>
      </c>
      <c r="S2850" s="122" t="s">
        <v>769</v>
      </c>
      <c r="T2850" s="31"/>
      <c r="U2850" s="109" t="str">
        <f t="shared" si="44"/>
        <v>41891: Police responded to the city's ShotSpotter gunfire alert system and subsequent 911 calls reporting shots fired. Three plain-clothes detectives encountered Shawn Brown, 20, of Atlantic City, who was armed with a handgun, according to police. The officers shot and killed Brown. http://www.nj.com/south/index.ssf/2014/09/atlantic_city_police_fatally_shoot_armed_suspect.html</v>
      </c>
      <c r="V2850" s="109"/>
      <c r="W2850" s="109">
        <v>3890.1</v>
      </c>
      <c r="X2850" s="109"/>
      <c r="Y2850" s="109"/>
      <c r="Z2850" s="109"/>
      <c r="AA2850" s="109"/>
      <c r="AB2850" s="109"/>
      <c r="AC2850" s="113"/>
      <c r="AD2850" s="29"/>
      <c r="AE2850" s="29"/>
      <c r="AF2850" s="29"/>
      <c r="AG2850" s="65"/>
    </row>
    <row r="2851" spans="1:33" ht="12">
      <c r="A2851" s="30">
        <v>42011</v>
      </c>
      <c r="B2851" s="109" t="s">
        <v>18138</v>
      </c>
      <c r="C2851" s="121">
        <v>38</v>
      </c>
      <c r="D2851" s="109" t="s">
        <v>23</v>
      </c>
      <c r="E2851" s="109" t="s">
        <v>40</v>
      </c>
      <c r="F2851" s="109" t="s">
        <v>18139</v>
      </c>
      <c r="G2851" s="42">
        <v>41890</v>
      </c>
      <c r="H2851" s="109" t="s">
        <v>18140</v>
      </c>
      <c r="I2851" s="109" t="s">
        <v>10347</v>
      </c>
      <c r="J2851" s="109" t="s">
        <v>2539</v>
      </c>
      <c r="K2851" s="98" t="s">
        <v>18141</v>
      </c>
      <c r="L2851" s="109" t="s">
        <v>10347</v>
      </c>
      <c r="M2851" s="109" t="s">
        <v>18142</v>
      </c>
      <c r="N2851" s="109" t="s">
        <v>32</v>
      </c>
      <c r="O2851" s="109" t="s">
        <v>18143</v>
      </c>
      <c r="P2851" s="109" t="s">
        <v>760</v>
      </c>
      <c r="Q2851" s="109" t="s">
        <v>18144</v>
      </c>
      <c r="R2851" s="109" t="s">
        <v>219</v>
      </c>
      <c r="S2851" s="122" t="s">
        <v>769</v>
      </c>
      <c r="T2851" s="31"/>
      <c r="U2851" s="109" t="str">
        <f t="shared" si="44"/>
        <v>41890: Deputy Joseph Matuskovic was fatally shot through a door while responding to a report of a drunk man Michael Donovan Oswald at an apartment. Oswald was also killed by gunfire. Bullets from the weapon, which was similar to an AK-47, punctured the protective vest of the slain deputy. http://ninjapundit.blogspot.com/2014/09/deputy-joseph-matuskovic-and-suspect.html</v>
      </c>
      <c r="V2851" s="109"/>
      <c r="W2851" s="109">
        <v>3891.1</v>
      </c>
      <c r="X2851" s="109"/>
      <c r="Y2851" s="109"/>
      <c r="Z2851" s="109"/>
      <c r="AA2851" s="109"/>
      <c r="AB2851" s="109"/>
      <c r="AC2851" s="113"/>
      <c r="AD2851" s="29"/>
      <c r="AE2851" s="29"/>
      <c r="AF2851" s="29"/>
      <c r="AG2851" s="65"/>
    </row>
    <row r="2852" spans="1:33" ht="12">
      <c r="A2852" s="30">
        <v>42011</v>
      </c>
      <c r="B2852" s="109" t="s">
        <v>18145</v>
      </c>
      <c r="C2852" s="121">
        <v>30</v>
      </c>
      <c r="D2852" s="109" t="s">
        <v>23</v>
      </c>
      <c r="E2852" s="109" t="s">
        <v>40</v>
      </c>
      <c r="F2852" s="109" t="s">
        <v>18146</v>
      </c>
      <c r="G2852" s="42">
        <v>41700</v>
      </c>
      <c r="H2852" s="109" t="s">
        <v>18147</v>
      </c>
      <c r="I2852" s="109" t="s">
        <v>10667</v>
      </c>
      <c r="J2852" s="109" t="s">
        <v>1154</v>
      </c>
      <c r="K2852" s="98" t="s">
        <v>18148</v>
      </c>
      <c r="L2852" s="109" t="s">
        <v>10667</v>
      </c>
      <c r="M2852" s="109" t="s">
        <v>18149</v>
      </c>
      <c r="N2852" s="109" t="s">
        <v>474</v>
      </c>
      <c r="O2852" s="109" t="s">
        <v>18150</v>
      </c>
      <c r="P2852" s="109" t="s">
        <v>760</v>
      </c>
      <c r="Q2852" s="109" t="s">
        <v>18151</v>
      </c>
      <c r="R2852" s="109" t="s">
        <v>219</v>
      </c>
      <c r="S2852" s="122" t="s">
        <v>769</v>
      </c>
      <c r="T2852" s="31"/>
      <c r="U2852" s="109" t="str">
        <f t="shared" si="44"/>
        <v>41700: 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 http://theind.com/article-18557-another-dead-at-the-hands-of-local-police.html</v>
      </c>
      <c r="V2852" s="109"/>
      <c r="W2852" s="109">
        <v>3892.1</v>
      </c>
      <c r="X2852" s="109"/>
      <c r="Y2852" s="109"/>
      <c r="Z2852" s="109"/>
      <c r="AA2852" s="109"/>
      <c r="AB2852" s="109"/>
      <c r="AC2852" s="113"/>
      <c r="AD2852" s="29"/>
      <c r="AE2852" s="29"/>
      <c r="AF2852" s="29"/>
      <c r="AG2852" s="65"/>
    </row>
    <row r="2853" spans="1:33" ht="12">
      <c r="A2853" s="30">
        <v>42011</v>
      </c>
      <c r="B2853" s="109" t="s">
        <v>18152</v>
      </c>
      <c r="C2853" s="121">
        <v>33</v>
      </c>
      <c r="D2853" s="109" t="s">
        <v>23</v>
      </c>
      <c r="E2853" s="109" t="s">
        <v>40</v>
      </c>
      <c r="F2853" s="109" t="s">
        <v>18153</v>
      </c>
      <c r="G2853" s="42">
        <v>41894</v>
      </c>
      <c r="H2853" s="109" t="s">
        <v>18154</v>
      </c>
      <c r="I2853" s="109" t="s">
        <v>7654</v>
      </c>
      <c r="J2853" s="109" t="s">
        <v>213</v>
      </c>
      <c r="K2853" s="98" t="s">
        <v>18155</v>
      </c>
      <c r="L2853" s="109" t="s">
        <v>7452</v>
      </c>
      <c r="M2853" s="109" t="s">
        <v>7656</v>
      </c>
      <c r="N2853" s="109" t="s">
        <v>32</v>
      </c>
      <c r="O2853" s="109" t="s">
        <v>18156</v>
      </c>
      <c r="P2853" s="109" t="s">
        <v>760</v>
      </c>
      <c r="Q2853" s="109" t="s">
        <v>18157</v>
      </c>
      <c r="R2853" s="109" t="s">
        <v>100</v>
      </c>
      <c r="S2853" s="122" t="s">
        <v>769</v>
      </c>
      <c r="T2853" s="31"/>
      <c r="U2853" s="109" t="str">
        <f t="shared" si="44"/>
        <v>41894: 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 http://www.bigcountryhomepage.com/story/d/story/investigation-continues-in-officer-involved-shooti/80145/zXzP5go_C0KyOvY6UKWyeQ</v>
      </c>
      <c r="V2853" s="109"/>
      <c r="W2853" s="109">
        <v>3893.1</v>
      </c>
      <c r="X2853" s="109"/>
      <c r="Y2853" s="109"/>
      <c r="Z2853" s="109"/>
      <c r="AA2853" s="109"/>
      <c r="AB2853" s="109"/>
      <c r="AC2853" s="113"/>
      <c r="AD2853" s="29"/>
      <c r="AE2853" s="29"/>
      <c r="AF2853" s="29"/>
      <c r="AG2853" s="65"/>
    </row>
    <row r="2854" spans="1:33" ht="12">
      <c r="A2854" s="30">
        <v>42011</v>
      </c>
      <c r="B2854" s="109" t="s">
        <v>18158</v>
      </c>
      <c r="C2854" s="121">
        <v>33</v>
      </c>
      <c r="D2854" s="109" t="s">
        <v>23</v>
      </c>
      <c r="E2854" s="109" t="s">
        <v>24</v>
      </c>
      <c r="F2854" s="109" t="s">
        <v>18159</v>
      </c>
      <c r="G2854" s="42">
        <v>41894</v>
      </c>
      <c r="H2854" s="109" t="s">
        <v>18160</v>
      </c>
      <c r="I2854" s="109" t="s">
        <v>8376</v>
      </c>
      <c r="J2854" s="109" t="s">
        <v>1128</v>
      </c>
      <c r="K2854" s="98" t="s">
        <v>8377</v>
      </c>
      <c r="L2854" s="109" t="s">
        <v>8378</v>
      </c>
      <c r="M2854" s="109" t="s">
        <v>17906</v>
      </c>
      <c r="N2854" s="109" t="s">
        <v>32</v>
      </c>
      <c r="O2854" s="109" t="s">
        <v>18161</v>
      </c>
      <c r="P2854" s="109" t="s">
        <v>760</v>
      </c>
      <c r="Q2854" s="109" t="s">
        <v>18162</v>
      </c>
      <c r="R2854" s="109" t="s">
        <v>80</v>
      </c>
      <c r="S2854" s="122" t="s">
        <v>769</v>
      </c>
      <c r="T2854" s="31"/>
      <c r="U2854" s="109" t="str">
        <f t="shared" si="44"/>
        <v>41894: 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 http://www.local8now.com/home/headlines/Shots-fired-in-North-Knox-County-subdivision-274895741.html</v>
      </c>
      <c r="V2854" s="109"/>
      <c r="W2854" s="109">
        <v>3894.1</v>
      </c>
      <c r="X2854" s="109"/>
      <c r="Y2854" s="109"/>
      <c r="Z2854" s="109"/>
      <c r="AA2854" s="109"/>
      <c r="AB2854" s="109"/>
      <c r="AC2854" s="113"/>
      <c r="AD2854" s="29"/>
      <c r="AE2854" s="29"/>
      <c r="AF2854" s="29"/>
      <c r="AG2854" s="65"/>
    </row>
    <row r="2855" spans="1:33" ht="12">
      <c r="A2855" s="30">
        <v>42011</v>
      </c>
      <c r="B2855" s="109" t="s">
        <v>18163</v>
      </c>
      <c r="C2855" s="121">
        <v>29</v>
      </c>
      <c r="D2855" s="109" t="s">
        <v>23</v>
      </c>
      <c r="E2855" s="109" t="s">
        <v>40</v>
      </c>
      <c r="F2855" s="109" t="s">
        <v>18164</v>
      </c>
      <c r="G2855" s="42">
        <v>41895</v>
      </c>
      <c r="H2855" s="109" t="s">
        <v>18165</v>
      </c>
      <c r="I2855" s="109" t="s">
        <v>9168</v>
      </c>
      <c r="J2855" s="109" t="s">
        <v>1757</v>
      </c>
      <c r="K2855" s="98" t="s">
        <v>18166</v>
      </c>
      <c r="L2855" s="109" t="s">
        <v>8233</v>
      </c>
      <c r="M2855" s="109" t="s">
        <v>18167</v>
      </c>
      <c r="N2855" s="109" t="s">
        <v>32</v>
      </c>
      <c r="O2855" s="109" t="s">
        <v>18168</v>
      </c>
      <c r="P2855" s="109" t="s">
        <v>760</v>
      </c>
      <c r="Q2855" s="109" t="s">
        <v>18169</v>
      </c>
      <c r="R2855" s="109" t="s">
        <v>80</v>
      </c>
      <c r="S2855" s="122" t="s">
        <v>769</v>
      </c>
      <c r="T2855" s="31"/>
      <c r="U2855" s="109" t="str">
        <f t="shared" si="44"/>
        <v>41895: 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 http://www.wkyt.com/home/headlines/Police-dealing-with-developing-situation-in-Madison-County-275029661.html</v>
      </c>
      <c r="V2855" s="109"/>
      <c r="W2855" s="109">
        <v>3895.1</v>
      </c>
      <c r="X2855" s="109"/>
      <c r="Y2855" s="109"/>
      <c r="Z2855" s="109"/>
      <c r="AA2855" s="109"/>
      <c r="AB2855" s="109"/>
      <c r="AC2855" s="113"/>
      <c r="AD2855" s="29"/>
      <c r="AE2855" s="29"/>
      <c r="AF2855" s="29"/>
      <c r="AG2855" s="65"/>
    </row>
    <row r="2856" spans="1:33" ht="12">
      <c r="A2856" s="30">
        <v>42011</v>
      </c>
      <c r="B2856" s="109" t="s">
        <v>18170</v>
      </c>
      <c r="C2856" s="121">
        <v>24</v>
      </c>
      <c r="D2856" s="109" t="s">
        <v>23</v>
      </c>
      <c r="E2856" s="109" t="s">
        <v>40</v>
      </c>
      <c r="F2856" s="109" t="s">
        <v>18171</v>
      </c>
      <c r="G2856" s="42">
        <v>41896</v>
      </c>
      <c r="H2856" s="109" t="s">
        <v>18172</v>
      </c>
      <c r="I2856" s="109" t="s">
        <v>1892</v>
      </c>
      <c r="J2856" s="109" t="s">
        <v>85</v>
      </c>
      <c r="K2856" s="98" t="s">
        <v>18173</v>
      </c>
      <c r="L2856" s="109" t="s">
        <v>842</v>
      </c>
      <c r="M2856" s="109" t="s">
        <v>18174</v>
      </c>
      <c r="N2856" s="109" t="s">
        <v>32</v>
      </c>
      <c r="O2856" s="109" t="s">
        <v>18175</v>
      </c>
      <c r="P2856" s="109" t="s">
        <v>760</v>
      </c>
      <c r="Q2856" s="109" t="s">
        <v>18176</v>
      </c>
      <c r="R2856" s="109" t="s">
        <v>219</v>
      </c>
      <c r="S2856" s="122" t="s">
        <v>769</v>
      </c>
      <c r="T2856" s="31"/>
      <c r="U2856" s="109" t="str">
        <f t="shared" si="44"/>
        <v>41896: The shooting death of Richard “Pedie” Perez, 24, during a scuffle with a Richmond police officer, According to police, the officer fired when Perez attempted to grab his gun. http://richmondconfidential.org/2014/09/17/friends-and-family-paint-a-picture-of-richard-perez-as-sometimes-troublesome-but-not-dangerous/</v>
      </c>
      <c r="V2856" s="109"/>
      <c r="W2856" s="109">
        <v>3896.1</v>
      </c>
      <c r="X2856" s="109"/>
      <c r="Y2856" s="109"/>
      <c r="Z2856" s="109"/>
      <c r="AA2856" s="109"/>
      <c r="AB2856" s="109"/>
      <c r="AC2856" s="113"/>
      <c r="AD2856" s="29"/>
      <c r="AE2856" s="29"/>
      <c r="AF2856" s="29"/>
      <c r="AG2856" s="65"/>
    </row>
    <row r="2857" spans="1:33" ht="12">
      <c r="A2857" s="30">
        <v>42011</v>
      </c>
      <c r="B2857" s="109" t="s">
        <v>18177</v>
      </c>
      <c r="C2857" s="121">
        <v>36</v>
      </c>
      <c r="D2857" s="109" t="s">
        <v>23</v>
      </c>
      <c r="E2857" s="109" t="s">
        <v>40</v>
      </c>
      <c r="F2857" s="109" t="s">
        <v>18178</v>
      </c>
      <c r="G2857" s="42">
        <v>41476</v>
      </c>
      <c r="H2857" s="109" t="s">
        <v>18179</v>
      </c>
      <c r="I2857" s="109" t="s">
        <v>18180</v>
      </c>
      <c r="J2857" s="109" t="s">
        <v>5288</v>
      </c>
      <c r="K2857" s="98" t="s">
        <v>18181</v>
      </c>
      <c r="L2857" s="109" t="s">
        <v>18180</v>
      </c>
      <c r="M2857" s="109" t="s">
        <v>18182</v>
      </c>
      <c r="N2857" s="109" t="s">
        <v>32</v>
      </c>
      <c r="O2857" s="109" t="s">
        <v>18183</v>
      </c>
      <c r="P2857" s="109" t="s">
        <v>760</v>
      </c>
      <c r="Q2857" s="109" t="s">
        <v>18184</v>
      </c>
      <c r="R2857" s="109" t="s">
        <v>80</v>
      </c>
      <c r="S2857" s="122" t="s">
        <v>5119</v>
      </c>
      <c r="T2857" s="31"/>
      <c r="U2857" s="109" t="str">
        <f t="shared" si="44"/>
        <v>41476: Omaha-born Technical Sergeant Hullman reportedly was drunk and threatening military police with a handgun when he was shot to death on base. About three years away from retirement, earlier in the incident he'd held the weapon to his own head. http://www.bakkentoday.com/event/article/id/36476/</v>
      </c>
      <c r="V2857" s="109"/>
      <c r="W2857" s="109">
        <v>3897.1</v>
      </c>
      <c r="X2857" s="109"/>
      <c r="Y2857" s="109"/>
      <c r="Z2857" s="109"/>
      <c r="AA2857" s="109"/>
      <c r="AB2857" s="109"/>
      <c r="AC2857" s="113"/>
      <c r="AD2857" s="29"/>
      <c r="AE2857" s="29"/>
      <c r="AF2857" s="29"/>
      <c r="AG2857" s="65"/>
    </row>
    <row r="2858" spans="1:33" ht="12">
      <c r="A2858" s="30">
        <v>42011</v>
      </c>
      <c r="B2858" s="109" t="s">
        <v>18185</v>
      </c>
      <c r="C2858" s="121">
        <v>34</v>
      </c>
      <c r="D2858" s="109" t="s">
        <v>23</v>
      </c>
      <c r="E2858" s="109" t="s">
        <v>24</v>
      </c>
      <c r="F2858" s="109" t="s">
        <v>18186</v>
      </c>
      <c r="G2858" s="42">
        <v>41423</v>
      </c>
      <c r="H2858" s="109" t="s">
        <v>18187</v>
      </c>
      <c r="I2858" s="109" t="s">
        <v>878</v>
      </c>
      <c r="J2858" s="109" t="s">
        <v>879</v>
      </c>
      <c r="K2858" s="98" t="s">
        <v>880</v>
      </c>
      <c r="L2858" s="109" t="s">
        <v>881</v>
      </c>
      <c r="M2858" s="109" t="s">
        <v>882</v>
      </c>
      <c r="N2858" s="109" t="s">
        <v>32</v>
      </c>
      <c r="O2858" s="109" t="s">
        <v>18188</v>
      </c>
      <c r="P2858" s="109" t="s">
        <v>760</v>
      </c>
      <c r="Q2858" s="109" t="s">
        <v>18189</v>
      </c>
      <c r="R2858" s="109" t="s">
        <v>80</v>
      </c>
      <c r="S2858" s="122" t="s">
        <v>5119</v>
      </c>
      <c r="T2858" s="31"/>
      <c r="U2858" s="109" t="str">
        <f t="shared" si="44"/>
        <v>41423: 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 http://www.washingtonpost.com/local/police-officer-grazed-in-head-by-gunman/2013/05/29/8758cba0-c88e-11e2-8da7-d274bc611a47_story.html</v>
      </c>
      <c r="V2858" s="109"/>
      <c r="W2858" s="109">
        <v>3898.1</v>
      </c>
      <c r="X2858" s="109"/>
      <c r="Y2858" s="109"/>
      <c r="Z2858" s="109"/>
      <c r="AA2858" s="109"/>
      <c r="AB2858" s="109"/>
      <c r="AC2858" s="113"/>
      <c r="AD2858" s="29"/>
      <c r="AE2858" s="29"/>
      <c r="AF2858" s="29"/>
      <c r="AG2858" s="65"/>
    </row>
    <row r="2859" spans="1:33" ht="12">
      <c r="A2859" s="30">
        <v>42012</v>
      </c>
      <c r="B2859" s="109" t="s">
        <v>18190</v>
      </c>
      <c r="C2859" s="121">
        <v>26</v>
      </c>
      <c r="D2859" s="109" t="s">
        <v>23</v>
      </c>
      <c r="E2859" s="109" t="s">
        <v>82</v>
      </c>
      <c r="F2859" s="109"/>
      <c r="G2859" s="42">
        <v>37661</v>
      </c>
      <c r="H2859" s="109" t="s">
        <v>18191</v>
      </c>
      <c r="I2859" s="109" t="s">
        <v>18192</v>
      </c>
      <c r="J2859" s="109" t="s">
        <v>152</v>
      </c>
      <c r="K2859" s="98" t="s">
        <v>18193</v>
      </c>
      <c r="L2859" s="109" t="s">
        <v>18194</v>
      </c>
      <c r="M2859" s="109" t="s">
        <v>18195</v>
      </c>
      <c r="N2859" s="109" t="s">
        <v>32</v>
      </c>
      <c r="O2859" s="109" t="s">
        <v>18196</v>
      </c>
      <c r="P2859" s="109" t="s">
        <v>760</v>
      </c>
      <c r="Q2859" s="109" t="s">
        <v>18197</v>
      </c>
      <c r="R2859" s="109" t="s">
        <v>80</v>
      </c>
      <c r="S2859" s="122" t="s">
        <v>5119</v>
      </c>
      <c r="T2859" s="31"/>
      <c r="U2859" s="109" t="str">
        <f t="shared" si="44"/>
        <v>37661: Kanally's shooting spree started at a city bar, where he fired shots at a romantic rival, and ended six hours later when police found him at a mobile home. He hospitalized two local officers with gunshot wounds, one in critical condition, one fair. He was fatally shot. http://www.policeone.com/news/59489-man-killed-2-officers-wounded-in-shooting</v>
      </c>
      <c r="V2859" s="109"/>
      <c r="W2859" s="109">
        <v>3899.1</v>
      </c>
      <c r="X2859" s="109"/>
      <c r="Y2859" s="109"/>
      <c r="Z2859" s="109"/>
      <c r="AA2859" s="109"/>
      <c r="AB2859" s="109"/>
      <c r="AC2859" s="113"/>
      <c r="AD2859" s="29"/>
      <c r="AE2859" s="29"/>
      <c r="AF2859" s="29"/>
      <c r="AG2859" s="65"/>
    </row>
    <row r="2860" spans="1:33" ht="12">
      <c r="A2860" s="30">
        <v>42012</v>
      </c>
      <c r="B2860" s="109" t="s">
        <v>18198</v>
      </c>
      <c r="C2860" s="121">
        <v>26</v>
      </c>
      <c r="D2860" s="109" t="s">
        <v>23</v>
      </c>
      <c r="E2860" s="109" t="s">
        <v>82</v>
      </c>
      <c r="F2860" s="109" t="s">
        <v>18199</v>
      </c>
      <c r="G2860" s="42">
        <v>40779</v>
      </c>
      <c r="H2860" s="109" t="s">
        <v>18200</v>
      </c>
      <c r="I2860" s="109" t="s">
        <v>11776</v>
      </c>
      <c r="J2860" s="109" t="s">
        <v>28</v>
      </c>
      <c r="K2860" s="98" t="s">
        <v>18201</v>
      </c>
      <c r="L2860" s="109" t="s">
        <v>8052</v>
      </c>
      <c r="M2860" s="109" t="s">
        <v>18202</v>
      </c>
      <c r="N2860" s="109" t="s">
        <v>32</v>
      </c>
      <c r="O2860" s="109" t="s">
        <v>18203</v>
      </c>
      <c r="P2860" s="109" t="s">
        <v>760</v>
      </c>
      <c r="Q2860" s="109" t="s">
        <v>18204</v>
      </c>
      <c r="R2860" s="109" t="s">
        <v>80</v>
      </c>
      <c r="S2860" s="122" t="s">
        <v>5119</v>
      </c>
      <c r="T2860" s="31"/>
      <c r="U2860" s="109" t="str">
        <f t="shared" si="44"/>
        <v>40779: Laboy was the prime suspect in the armed robbery and wounding of a shopkeeper in the previous week. Approached by police, Laboy reportedly made a sudden move towards his waistband and was shot and killed. http://patch.com/florida/seminoleheights/robbery-suspect-dead</v>
      </c>
      <c r="V2860" s="109"/>
      <c r="W2860" s="109">
        <v>3900.1</v>
      </c>
      <c r="X2860" s="109"/>
      <c r="Y2860" s="109"/>
      <c r="Z2860" s="109"/>
      <c r="AA2860" s="109"/>
      <c r="AB2860" s="109"/>
      <c r="AC2860" s="113"/>
      <c r="AD2860" s="29"/>
      <c r="AE2860" s="29"/>
      <c r="AF2860" s="29"/>
      <c r="AG2860" s="65"/>
    </row>
    <row r="2861" spans="1:33" ht="12">
      <c r="A2861" s="30">
        <v>42012</v>
      </c>
      <c r="B2861" s="109" t="s">
        <v>18205</v>
      </c>
      <c r="C2861" s="121">
        <v>75</v>
      </c>
      <c r="D2861" s="109" t="s">
        <v>23</v>
      </c>
      <c r="E2861" s="109" t="s">
        <v>82</v>
      </c>
      <c r="F2861" s="109"/>
      <c r="G2861" s="42">
        <v>37208</v>
      </c>
      <c r="H2861" s="109" t="s">
        <v>18206</v>
      </c>
      <c r="I2861" s="109" t="s">
        <v>1892</v>
      </c>
      <c r="J2861" s="109" t="s">
        <v>1757</v>
      </c>
      <c r="K2861" s="98" t="s">
        <v>18207</v>
      </c>
      <c r="L2861" s="109" t="s">
        <v>18208</v>
      </c>
      <c r="M2861" s="109" t="s">
        <v>18209</v>
      </c>
      <c r="N2861" s="109" t="s">
        <v>32</v>
      </c>
      <c r="O2861" s="109" t="s">
        <v>18210</v>
      </c>
      <c r="P2861" s="109" t="s">
        <v>760</v>
      </c>
      <c r="Q2861" s="109" t="s">
        <v>18211</v>
      </c>
      <c r="R2861" s="109" t="s">
        <v>80</v>
      </c>
      <c r="S2861" s="122" t="s">
        <v>5119</v>
      </c>
      <c r="T2861" s="31"/>
      <c r="U2861" s="109" t="str">
        <f t="shared" ref="U2861:U2924" si="45">CONCATENATE(G2861, ": ", O2861, " ", Q2861)</f>
        <v>37208: Three deputies climbed aboard Walker's drydocked houseboat to serve a warrant for "misdemeanor terroristic threatening," assuring the older man that it was no big deal. Walker, sick with cancer, sitting on his bed, calmly explained that he'd been drinking. He pulled out a rifle in a case then a 30-caliber M1 Carbine. He killed two of the deputies and seriously wounded the third before being shot to death. http://enquirer.com/editions/2003/09/06/loc_kydeputies06.html</v>
      </c>
      <c r="V2861" s="109"/>
      <c r="W2861" s="109">
        <v>3901.1</v>
      </c>
      <c r="X2861" s="109"/>
      <c r="Y2861" s="109"/>
      <c r="Z2861" s="109"/>
      <c r="AA2861" s="109"/>
      <c r="AB2861" s="109"/>
      <c r="AC2861" s="113"/>
      <c r="AD2861" s="29"/>
      <c r="AE2861" s="29"/>
      <c r="AF2861" s="29"/>
      <c r="AG2861" s="65"/>
    </row>
    <row r="2862" spans="1:33" ht="12">
      <c r="A2862" s="30">
        <v>42012</v>
      </c>
      <c r="B2862" s="109" t="s">
        <v>18212</v>
      </c>
      <c r="C2862" s="121">
        <v>18</v>
      </c>
      <c r="D2862" s="109" t="s">
        <v>23</v>
      </c>
      <c r="E2862" s="109" t="s">
        <v>82</v>
      </c>
      <c r="F2862" s="109"/>
      <c r="G2862" s="42">
        <v>39630</v>
      </c>
      <c r="H2862" s="109" t="s">
        <v>18213</v>
      </c>
      <c r="I2862" s="109" t="s">
        <v>9567</v>
      </c>
      <c r="J2862" s="109" t="s">
        <v>28</v>
      </c>
      <c r="K2862" s="98" t="s">
        <v>16327</v>
      </c>
      <c r="L2862" s="109" t="s">
        <v>338</v>
      </c>
      <c r="M2862" s="109" t="s">
        <v>18214</v>
      </c>
      <c r="N2862" s="109" t="s">
        <v>32</v>
      </c>
      <c r="O2862" s="109" t="s">
        <v>18215</v>
      </c>
      <c r="P2862" s="109" t="s">
        <v>58</v>
      </c>
      <c r="Q2862" s="109" t="s">
        <v>18216</v>
      </c>
      <c r="R2862" s="109" t="s">
        <v>80</v>
      </c>
      <c r="S2862" s="122" t="s">
        <v>5119</v>
      </c>
      <c r="T2862" s="31"/>
      <c r="U2862" s="109" t="str">
        <f t="shared" si="45"/>
        <v>39630: Caldwell was one of four men caught in a drug sting arranged by the FBI and local police. Their main target was another man, Frank Jackson, and the sting involved misleading Jackson and his three "big goons with AK-47s" into a phony revenge-robbery of 10 kilograms of cocaine from a false Mexican dealer. All four men were wounded in the operation, Caldwell fatally. http://articles.sun-sentinel.com/2008-07-03/news/0807030004_1_three-men-undercover-officer-informant</v>
      </c>
      <c r="V2862" s="109"/>
      <c r="W2862" s="109">
        <v>3902.1</v>
      </c>
      <c r="X2862" s="109"/>
      <c r="Y2862" s="109"/>
      <c r="Z2862" s="109"/>
      <c r="AA2862" s="109"/>
      <c r="AB2862" s="109"/>
      <c r="AC2862" s="113"/>
      <c r="AD2862" s="29"/>
      <c r="AE2862" s="29"/>
      <c r="AF2862" s="29"/>
      <c r="AG2862" s="65"/>
    </row>
    <row r="2863" spans="1:33" ht="12">
      <c r="A2863" s="30">
        <v>42012</v>
      </c>
      <c r="B2863" s="109" t="s">
        <v>18217</v>
      </c>
      <c r="C2863" s="121">
        <v>26</v>
      </c>
      <c r="D2863" s="109" t="s">
        <v>91</v>
      </c>
      <c r="E2863" s="109" t="s">
        <v>82</v>
      </c>
      <c r="F2863" s="109"/>
      <c r="G2863" s="42">
        <v>40878</v>
      </c>
      <c r="H2863" s="109" t="s">
        <v>18218</v>
      </c>
      <c r="I2863" s="109" t="s">
        <v>7625</v>
      </c>
      <c r="J2863" s="109" t="s">
        <v>28</v>
      </c>
      <c r="K2863" s="98" t="s">
        <v>14111</v>
      </c>
      <c r="L2863" s="109" t="s">
        <v>4778</v>
      </c>
      <c r="M2863" s="109" t="s">
        <v>18219</v>
      </c>
      <c r="N2863" s="109" t="s">
        <v>314</v>
      </c>
      <c r="O2863" s="109" t="s">
        <v>18220</v>
      </c>
      <c r="P2863" s="109" t="s">
        <v>760</v>
      </c>
      <c r="Q2863" s="109" t="s">
        <v>18221</v>
      </c>
      <c r="R2863" s="109" t="s">
        <v>80</v>
      </c>
      <c r="S2863" s="122" t="s">
        <v>5119</v>
      </c>
      <c r="T2863" s="31"/>
      <c r="U2863" s="109" t="str">
        <f t="shared" si="45"/>
        <v>40878: Smith died in a vehicle collision. The Jeep in which she was riding as a passenger struck a local police vehicle; she was ejected from her seat, pinned underneath as the Jeep turned over, and died at the scene. http://articles.sun-sentinel.com/2011-12-04/news/fl-pompano-fatal-folo-20111204_1_police-car-jeep-seat-belt</v>
      </c>
      <c r="V2863" s="109"/>
      <c r="W2863" s="109">
        <v>3903.1</v>
      </c>
      <c r="X2863" s="109"/>
      <c r="Y2863" s="109"/>
      <c r="Z2863" s="109"/>
      <c r="AA2863" s="109"/>
      <c r="AB2863" s="109"/>
      <c r="AC2863" s="113"/>
      <c r="AD2863" s="29"/>
      <c r="AE2863" s="29"/>
      <c r="AF2863" s="29"/>
      <c r="AG2863" s="65"/>
    </row>
    <row r="2864" spans="1:33" ht="12">
      <c r="A2864" s="30">
        <v>42012</v>
      </c>
      <c r="B2864" s="109" t="s">
        <v>18222</v>
      </c>
      <c r="C2864" s="121">
        <v>33</v>
      </c>
      <c r="D2864" s="109" t="s">
        <v>23</v>
      </c>
      <c r="E2864" s="109" t="s">
        <v>82</v>
      </c>
      <c r="F2864" s="109"/>
      <c r="G2864" s="42">
        <v>40631</v>
      </c>
      <c r="H2864" s="109" t="s">
        <v>18223</v>
      </c>
      <c r="I2864" s="109" t="s">
        <v>1046</v>
      </c>
      <c r="J2864" s="109" t="s">
        <v>28</v>
      </c>
      <c r="K2864" s="98" t="s">
        <v>16343</v>
      </c>
      <c r="L2864" s="109" t="s">
        <v>523</v>
      </c>
      <c r="M2864" s="109" t="s">
        <v>8909</v>
      </c>
      <c r="N2864" s="109" t="s">
        <v>32</v>
      </c>
      <c r="O2864" s="109" t="s">
        <v>18224</v>
      </c>
      <c r="P2864" s="109" t="s">
        <v>760</v>
      </c>
      <c r="Q2864" s="109" t="s">
        <v>18225</v>
      </c>
      <c r="R2864" s="109" t="s">
        <v>100</v>
      </c>
      <c r="S2864" s="122" t="s">
        <v>5119</v>
      </c>
      <c r="T2864" s="31"/>
      <c r="U2864" s="109" t="str">
        <f t="shared" si="45"/>
        <v>40631: With readily apparent mental health issues, Chabot was prone to carrying around a battered medieval-looking sword with a bent hilt and duct tape wrapped around the handle. On a mid-morning mile-and-a-half walk to his brother's house, somebody called the police to say he was waving that sword around. This developed into a confrontation with multiple officers. Chabot tried to escape by driving away in one of the patrol cars, and he was shot to death. http://jax-cdn.com/news/crime/2011-03-30/story/sword-wielding-man-killed-jacksonville-police-suffered-mental-illness</v>
      </c>
      <c r="V2864" s="109"/>
      <c r="W2864" s="109">
        <v>3904.1</v>
      </c>
      <c r="X2864" s="109"/>
      <c r="Y2864" s="109"/>
      <c r="Z2864" s="109"/>
      <c r="AA2864" s="109"/>
      <c r="AB2864" s="109"/>
      <c r="AC2864" s="113"/>
      <c r="AD2864" s="29"/>
      <c r="AE2864" s="29"/>
      <c r="AF2864" s="29"/>
      <c r="AG2864" s="65"/>
    </row>
    <row r="2865" spans="1:33" ht="12">
      <c r="A2865" s="30">
        <v>42012</v>
      </c>
      <c r="B2865" s="109" t="s">
        <v>18226</v>
      </c>
      <c r="C2865" s="121">
        <v>20</v>
      </c>
      <c r="D2865" s="109" t="s">
        <v>23</v>
      </c>
      <c r="E2865" s="109" t="s">
        <v>82</v>
      </c>
      <c r="F2865" s="109"/>
      <c r="G2865" s="42">
        <v>37151</v>
      </c>
      <c r="H2865" s="109" t="s">
        <v>18227</v>
      </c>
      <c r="I2865" s="109" t="s">
        <v>232</v>
      </c>
      <c r="J2865" s="109" t="s">
        <v>233</v>
      </c>
      <c r="K2865" s="98" t="s">
        <v>11045</v>
      </c>
      <c r="L2865" s="109" t="s">
        <v>235</v>
      </c>
      <c r="M2865" s="109" t="s">
        <v>236</v>
      </c>
      <c r="N2865" s="109" t="s">
        <v>32</v>
      </c>
      <c r="O2865" s="109" t="s">
        <v>18228</v>
      </c>
      <c r="P2865" s="109" t="s">
        <v>760</v>
      </c>
      <c r="Q2865" s="109" t="s">
        <v>18229</v>
      </c>
      <c r="R2865" s="109" t="s">
        <v>80</v>
      </c>
      <c r="S2865" s="122" t="s">
        <v>5119</v>
      </c>
      <c r="T2865" s="31"/>
      <c r="U2865" s="109" t="str">
        <f t="shared" si="45"/>
        <v>37151: An attempted traffic stop prompted a firefight between four heavily-armed young men, Dumperth among them, and sheriff's deputies. Dumperth was the son of a minister and a fully automatic assault rifle was found under his body. Police were initially unclear about the four's plans for their assault weapons and body armor. http://www.theindychannel.com/news/police-investigate-motives-of-suspects-in-deputy-s-death</v>
      </c>
      <c r="V2865" s="109"/>
      <c r="W2865" s="109">
        <v>3905.1</v>
      </c>
      <c r="X2865" s="109"/>
      <c r="Y2865" s="109"/>
      <c r="Z2865" s="109"/>
      <c r="AA2865" s="109"/>
      <c r="AB2865" s="109"/>
      <c r="AC2865" s="113"/>
      <c r="AD2865" s="29"/>
      <c r="AE2865" s="29"/>
      <c r="AF2865" s="29"/>
      <c r="AG2865" s="65"/>
    </row>
    <row r="2866" spans="1:33" ht="12">
      <c r="A2866" s="30">
        <v>42012</v>
      </c>
      <c r="B2866" s="109" t="s">
        <v>18230</v>
      </c>
      <c r="C2866" s="121">
        <v>17</v>
      </c>
      <c r="D2866" s="109" t="s">
        <v>23</v>
      </c>
      <c r="E2866" s="109" t="s">
        <v>24</v>
      </c>
      <c r="F2866" s="109" t="s">
        <v>18231</v>
      </c>
      <c r="G2866" s="42">
        <v>39662</v>
      </c>
      <c r="H2866" s="109" t="s">
        <v>18232</v>
      </c>
      <c r="I2866" s="109" t="s">
        <v>18233</v>
      </c>
      <c r="J2866" s="109" t="s">
        <v>28</v>
      </c>
      <c r="K2866" s="98" t="s">
        <v>18234</v>
      </c>
      <c r="L2866" s="109" t="s">
        <v>338</v>
      </c>
      <c r="M2866" s="109" t="s">
        <v>339</v>
      </c>
      <c r="N2866" s="109" t="s">
        <v>32</v>
      </c>
      <c r="O2866" s="109" t="s">
        <v>18235</v>
      </c>
      <c r="P2866" s="109" t="s">
        <v>760</v>
      </c>
      <c r="Q2866" s="109" t="s">
        <v>18236</v>
      </c>
      <c r="R2866" s="109" t="s">
        <v>80</v>
      </c>
      <c r="S2866" s="122" t="s">
        <v>5119</v>
      </c>
      <c r="T2866" s="31"/>
      <c r="U2866" s="109" t="str">
        <f t="shared" si="45"/>
        <v>39662: Driving a stolen Kia, Debrosse tried to elude a county deputy, then tried to run over the deputy during a traffic stop in a movie theatre parking lot. With no criminal record, and no driver's license, he was fatally shot in the head. Debrosse's family filed a lawsuit that was settled for $200K. http://articles.sun-sentinel.com/2008-08-03/news/0808020092_1_sheriff-s-office-deputy-kia</v>
      </c>
      <c r="V2866" s="109"/>
      <c r="W2866" s="109">
        <v>3906.1</v>
      </c>
      <c r="X2866" s="109"/>
      <c r="Y2866" s="109"/>
      <c r="Z2866" s="109"/>
      <c r="AA2866" s="109"/>
      <c r="AB2866" s="109"/>
      <c r="AC2866" s="113"/>
      <c r="AD2866" s="29"/>
      <c r="AE2866" s="29"/>
      <c r="AF2866" s="29"/>
      <c r="AG2866" s="65"/>
    </row>
    <row r="2867" spans="1:33" ht="12">
      <c r="A2867" s="30">
        <v>42012</v>
      </c>
      <c r="B2867" s="109" t="s">
        <v>18237</v>
      </c>
      <c r="C2867" s="121">
        <v>30</v>
      </c>
      <c r="D2867" s="109" t="s">
        <v>23</v>
      </c>
      <c r="E2867" s="109" t="s">
        <v>82</v>
      </c>
      <c r="F2867" s="109"/>
      <c r="G2867" s="42">
        <v>36921</v>
      </c>
      <c r="H2867" s="109" t="s">
        <v>18238</v>
      </c>
      <c r="I2867" s="109" t="s">
        <v>8017</v>
      </c>
      <c r="J2867" s="109" t="s">
        <v>28</v>
      </c>
      <c r="K2867" s="98" t="s">
        <v>18239</v>
      </c>
      <c r="L2867" s="109" t="s">
        <v>8019</v>
      </c>
      <c r="M2867" s="109" t="s">
        <v>8020</v>
      </c>
      <c r="N2867" s="109" t="s">
        <v>32</v>
      </c>
      <c r="O2867" s="109" t="s">
        <v>18240</v>
      </c>
      <c r="P2867" s="109" t="s">
        <v>157</v>
      </c>
      <c r="Q2867" s="109" t="s">
        <v>18241</v>
      </c>
      <c r="R2867" s="109" t="s">
        <v>80</v>
      </c>
      <c r="S2867" s="122" t="s">
        <v>5119</v>
      </c>
      <c r="T2867" s="31"/>
      <c r="U2867" s="109" t="str">
        <f t="shared" si="45"/>
        <v>36921: A local police officer fired several fatal shots into the car of Rice, an architecture graduate student, as Rice rolled away from an attempted traffic stop. The much-publicized case saw the officer indicted when it was clear from physical evidence that the officer had been in no danger. The officer was found not guilty; the family arrived at a $708K settlement with the city. http://www.gainesville.com/article/20031101/LOCAL/211010340</v>
      </c>
      <c r="V2867" s="109"/>
      <c r="W2867" s="109">
        <v>3907.1</v>
      </c>
      <c r="X2867" s="109"/>
      <c r="Y2867" s="109"/>
      <c r="Z2867" s="109"/>
      <c r="AA2867" s="109"/>
      <c r="AB2867" s="109"/>
      <c r="AC2867" s="113"/>
      <c r="AD2867" s="29"/>
      <c r="AE2867" s="29"/>
      <c r="AF2867" s="29"/>
      <c r="AG2867" s="65"/>
    </row>
    <row r="2868" spans="1:33" ht="12">
      <c r="A2868" s="30">
        <v>42012</v>
      </c>
      <c r="B2868" s="109" t="s">
        <v>18242</v>
      </c>
      <c r="C2868" s="121">
        <v>20</v>
      </c>
      <c r="D2868" s="109" t="s">
        <v>23</v>
      </c>
      <c r="E2868" s="109" t="s">
        <v>173</v>
      </c>
      <c r="F2868" s="109" t="s">
        <v>18243</v>
      </c>
      <c r="G2868" s="42">
        <v>41896</v>
      </c>
      <c r="H2868" s="109" t="s">
        <v>18244</v>
      </c>
      <c r="I2868" s="109" t="s">
        <v>17288</v>
      </c>
      <c r="J2868" s="109" t="s">
        <v>328</v>
      </c>
      <c r="K2868" s="98" t="s">
        <v>18245</v>
      </c>
      <c r="L2868" s="109" t="s">
        <v>329</v>
      </c>
      <c r="M2868" s="109" t="s">
        <v>17291</v>
      </c>
      <c r="N2868" s="109" t="s">
        <v>314</v>
      </c>
      <c r="O2868" s="109" t="s">
        <v>18246</v>
      </c>
      <c r="P2868" s="109" t="s">
        <v>760</v>
      </c>
      <c r="Q2868" s="109" t="s">
        <v>18247</v>
      </c>
      <c r="R2868" s="109" t="s">
        <v>80</v>
      </c>
      <c r="S2868" s="122" t="s">
        <v>769</v>
      </c>
      <c r="T2868" s="31"/>
      <c r="U2868" s="109" t="str">
        <f t="shared" si="45"/>
        <v>41896: A Wheeling officer was speeding to catch up to a traffic violator. The officer had not activated his sirens yet, when he accidentally struck Morales with the squad car. http://abc7chicago.com/news/wheeling-police-officer-on-leave-after-crash-that-killed-pedestrian/309311/</v>
      </c>
      <c r="V2868" s="109"/>
      <c r="W2868" s="109">
        <v>3908.1</v>
      </c>
      <c r="X2868" s="109"/>
      <c r="Y2868" s="109"/>
      <c r="Z2868" s="109"/>
      <c r="AA2868" s="109"/>
      <c r="AB2868" s="109"/>
      <c r="AC2868" s="113"/>
      <c r="AD2868" s="29"/>
      <c r="AE2868" s="29"/>
      <c r="AF2868" s="29"/>
      <c r="AG2868" s="65"/>
    </row>
    <row r="2869" spans="1:33" ht="12">
      <c r="A2869" s="30">
        <v>42012</v>
      </c>
      <c r="B2869" s="109" t="s">
        <v>18248</v>
      </c>
      <c r="C2869" s="121">
        <v>43</v>
      </c>
      <c r="D2869" s="109" t="s">
        <v>23</v>
      </c>
      <c r="E2869" s="109" t="s">
        <v>40</v>
      </c>
      <c r="F2869" s="109" t="s">
        <v>18249</v>
      </c>
      <c r="G2869" s="42">
        <v>41895</v>
      </c>
      <c r="H2869" s="109" t="s">
        <v>18250</v>
      </c>
      <c r="I2869" s="109" t="s">
        <v>18251</v>
      </c>
      <c r="J2869" s="109" t="s">
        <v>1128</v>
      </c>
      <c r="K2869" s="98" t="s">
        <v>18252</v>
      </c>
      <c r="L2869" s="109" t="s">
        <v>16431</v>
      </c>
      <c r="M2869" s="109" t="s">
        <v>18253</v>
      </c>
      <c r="N2869" s="109" t="s">
        <v>32</v>
      </c>
      <c r="O2869" s="109" t="s">
        <v>18254</v>
      </c>
      <c r="P2869" s="109" t="s">
        <v>58</v>
      </c>
      <c r="Q2869" s="109" t="s">
        <v>18255</v>
      </c>
      <c r="R2869" s="109" t="s">
        <v>80</v>
      </c>
      <c r="S2869" s="122" t="s">
        <v>769</v>
      </c>
      <c r="T2869" s="31"/>
      <c r="U2869" s="109" t="str">
        <f t="shared" si="45"/>
        <v>41895: Phillips was wanted in connection to a murder. He was found at a Wendy's. During the arrest Phillips reportedly acted as if he had a weapon. The officer responded by shooting and killing Phillips. Phillips had no real weapon, but a cellphone and hair brush. http://www.knoxnews.com/news/watchful-eye/pigeon-forge-officer-cleared-in-fatal-shooting-of-slaying-suspect_17102946</v>
      </c>
      <c r="V2869" s="109"/>
      <c r="W2869" s="109">
        <v>3909.1</v>
      </c>
      <c r="X2869" s="109"/>
      <c r="Y2869" s="109"/>
      <c r="Z2869" s="109"/>
      <c r="AA2869" s="109"/>
      <c r="AB2869" s="109"/>
      <c r="AC2869" s="113"/>
      <c r="AD2869" s="29"/>
      <c r="AE2869" s="29"/>
      <c r="AF2869" s="29"/>
      <c r="AG2869" s="65"/>
    </row>
    <row r="2870" spans="1:33" ht="12">
      <c r="A2870" s="30">
        <v>42012</v>
      </c>
      <c r="B2870" s="109" t="s">
        <v>18256</v>
      </c>
      <c r="C2870" s="121">
        <v>36</v>
      </c>
      <c r="D2870" s="109" t="s">
        <v>23</v>
      </c>
      <c r="E2870" s="109" t="s">
        <v>82</v>
      </c>
      <c r="F2870" s="109"/>
      <c r="G2870" s="42">
        <v>41896</v>
      </c>
      <c r="H2870" s="109" t="s">
        <v>18257</v>
      </c>
      <c r="I2870" s="109" t="s">
        <v>18112</v>
      </c>
      <c r="J2870" s="109" t="s">
        <v>1154</v>
      </c>
      <c r="K2870" s="98" t="s">
        <v>18258</v>
      </c>
      <c r="L2870" s="109" t="s">
        <v>491</v>
      </c>
      <c r="M2870" s="109" t="s">
        <v>1157</v>
      </c>
      <c r="N2870" s="109" t="s">
        <v>32</v>
      </c>
      <c r="O2870" s="109" t="s">
        <v>18259</v>
      </c>
      <c r="P2870" s="109" t="s">
        <v>58</v>
      </c>
      <c r="Q2870" s="109" t="s">
        <v>18260</v>
      </c>
      <c r="R2870" s="109" t="s">
        <v>80</v>
      </c>
      <c r="S2870" s="122" t="s">
        <v>769</v>
      </c>
      <c r="T2870" s="31"/>
      <c r="U2870" s="109" t="str">
        <f t="shared" si="45"/>
        <v>41896: Adams and another suspect shot an officer. The officer shot and killed Adams and injured the other suspect. The motive is not clear why Adams and the other suspect shot the officer. http://www.wwltv.com/story/news/local/orleans/2014/09/15/officer-shot-on-duty-in-good-spirits/15700815/</v>
      </c>
      <c r="V2870" s="109"/>
      <c r="W2870" s="109">
        <v>3910.1</v>
      </c>
      <c r="X2870" s="109"/>
      <c r="Y2870" s="109"/>
      <c r="Z2870" s="109"/>
      <c r="AA2870" s="109"/>
      <c r="AB2870" s="109"/>
      <c r="AC2870" s="113"/>
      <c r="AD2870" s="29"/>
      <c r="AE2870" s="29"/>
      <c r="AF2870" s="29"/>
      <c r="AG2870" s="65"/>
    </row>
    <row r="2871" spans="1:33" ht="12">
      <c r="A2871" s="30">
        <v>42012</v>
      </c>
      <c r="B2871" s="109" t="s">
        <v>18261</v>
      </c>
      <c r="C2871" s="121">
        <v>37</v>
      </c>
      <c r="D2871" s="109" t="s">
        <v>23</v>
      </c>
      <c r="E2871" s="109" t="s">
        <v>82</v>
      </c>
      <c r="F2871" s="109"/>
      <c r="G2871" s="42">
        <v>41896</v>
      </c>
      <c r="H2871" s="109" t="s">
        <v>18262</v>
      </c>
      <c r="I2871" s="109" t="s">
        <v>1712</v>
      </c>
      <c r="J2871" s="109" t="s">
        <v>1304</v>
      </c>
      <c r="K2871" s="98" t="s">
        <v>18263</v>
      </c>
      <c r="L2871" s="109" t="s">
        <v>1714</v>
      </c>
      <c r="M2871" s="109" t="s">
        <v>3480</v>
      </c>
      <c r="N2871" s="109" t="s">
        <v>32</v>
      </c>
      <c r="O2871" s="109" t="s">
        <v>18264</v>
      </c>
      <c r="P2871" s="109" t="s">
        <v>58</v>
      </c>
      <c r="Q2871" s="109" t="s">
        <v>18265</v>
      </c>
      <c r="R2871" s="109" t="s">
        <v>100</v>
      </c>
      <c r="S2871" s="122" t="s">
        <v>769</v>
      </c>
      <c r="T2871" s="31"/>
      <c r="U2871" s="109" t="str">
        <f t="shared" si="45"/>
        <v>41896: Mitchell was shooting a gun in his neighborhood. Neighbors were fearful and call authorities. When police arrived Mitchell was pointing the gun to his head. He then pointed the gun at officers, prompting the officers to shoot and kill Mitchell. http://www.cincinnati.com/story/news/crime/2014/09/15/officer-involved-shooting/15679715/</v>
      </c>
      <c r="V2871" s="109"/>
      <c r="W2871" s="109">
        <v>3911.1</v>
      </c>
      <c r="X2871" s="109"/>
      <c r="Y2871" s="109"/>
      <c r="Z2871" s="109"/>
      <c r="AA2871" s="109"/>
      <c r="AB2871" s="109"/>
      <c r="AC2871" s="113"/>
      <c r="AD2871" s="29"/>
      <c r="AE2871" s="29"/>
      <c r="AF2871" s="29"/>
      <c r="AG2871" s="65"/>
    </row>
    <row r="2872" spans="1:33" ht="12">
      <c r="A2872" s="30">
        <v>42012</v>
      </c>
      <c r="B2872" s="109" t="s">
        <v>18266</v>
      </c>
      <c r="C2872" s="121">
        <v>34</v>
      </c>
      <c r="D2872" s="109" t="s">
        <v>23</v>
      </c>
      <c r="E2872" s="109" t="s">
        <v>40</v>
      </c>
      <c r="F2872" s="109"/>
      <c r="G2872" s="42">
        <v>41908</v>
      </c>
      <c r="H2872" s="109" t="s">
        <v>18267</v>
      </c>
      <c r="I2872" s="109" t="s">
        <v>18268</v>
      </c>
      <c r="J2872" s="109" t="s">
        <v>213</v>
      </c>
      <c r="K2872" s="98" t="s">
        <v>18269</v>
      </c>
      <c r="L2872" s="109" t="s">
        <v>464</v>
      </c>
      <c r="M2872" s="109" t="s">
        <v>18270</v>
      </c>
      <c r="N2872" s="109" t="s">
        <v>32</v>
      </c>
      <c r="O2872" s="109" t="s">
        <v>18271</v>
      </c>
      <c r="P2872" s="109" t="s">
        <v>760</v>
      </c>
      <c r="Q2872" s="109" t="s">
        <v>18272</v>
      </c>
      <c r="R2872" s="109" t="s">
        <v>80</v>
      </c>
      <c r="S2872" s="122" t="s">
        <v>769</v>
      </c>
      <c r="T2872" s="31"/>
      <c r="U2872" s="109" t="str">
        <f t="shared" si="45"/>
        <v>41908: 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 https://www.eparisextra.com/911/92484/update-on-officer-involved-shooting</v>
      </c>
      <c r="V2872" s="109"/>
      <c r="W2872" s="109">
        <v>3913.1</v>
      </c>
      <c r="X2872" s="109"/>
      <c r="Y2872" s="109"/>
      <c r="Z2872" s="109"/>
      <c r="AA2872" s="109"/>
      <c r="AB2872" s="109"/>
      <c r="AC2872" s="113"/>
      <c r="AD2872" s="29"/>
      <c r="AE2872" s="29"/>
      <c r="AF2872" s="29"/>
      <c r="AG2872" s="65"/>
    </row>
    <row r="2873" spans="1:33" ht="12">
      <c r="A2873" s="30">
        <v>42013</v>
      </c>
      <c r="B2873" s="109" t="s">
        <v>18273</v>
      </c>
      <c r="C2873" s="121">
        <v>38</v>
      </c>
      <c r="D2873" s="109" t="s">
        <v>23</v>
      </c>
      <c r="E2873" s="109" t="s">
        <v>24</v>
      </c>
      <c r="F2873" s="109" t="s">
        <v>18274</v>
      </c>
      <c r="G2873" s="42">
        <v>41909</v>
      </c>
      <c r="H2873" s="109" t="s">
        <v>18275</v>
      </c>
      <c r="I2873" s="109" t="s">
        <v>756</v>
      </c>
      <c r="J2873" s="109" t="s">
        <v>439</v>
      </c>
      <c r="K2873" s="98" t="s">
        <v>18276</v>
      </c>
      <c r="L2873" s="109" t="s">
        <v>165</v>
      </c>
      <c r="M2873" s="109" t="s">
        <v>2068</v>
      </c>
      <c r="N2873" s="109" t="s">
        <v>262</v>
      </c>
      <c r="O2873" s="109" t="s">
        <v>18277</v>
      </c>
      <c r="P2873" s="109" t="s">
        <v>760</v>
      </c>
      <c r="Q2873" s="109" t="s">
        <v>18278</v>
      </c>
      <c r="R2873" s="109" t="s">
        <v>219</v>
      </c>
      <c r="S2873" s="122" t="s">
        <v>769</v>
      </c>
      <c r="T2873" s="31"/>
      <c r="U2873" s="109" t="str">
        <f t="shared" si="45"/>
        <v>41909: Williams was reportedly naked and on PCP when he was tasered by officers. When EMS arrived Williams was cuffed and had no pulse. http://fox4kc.com/2014/10/02/woman-who-witnessed-man-get-tased-by-police-speaks-out/</v>
      </c>
      <c r="V2873" s="109"/>
      <c r="W2873" s="109">
        <v>3914.1</v>
      </c>
      <c r="X2873" s="109"/>
      <c r="Y2873" s="109"/>
      <c r="Z2873" s="109"/>
      <c r="AA2873" s="109"/>
      <c r="AB2873" s="109"/>
      <c r="AC2873" s="113"/>
      <c r="AD2873" s="29"/>
      <c r="AE2873" s="29"/>
      <c r="AF2873" s="29"/>
      <c r="AG2873" s="65"/>
    </row>
    <row r="2874" spans="1:33" ht="12">
      <c r="A2874" s="30">
        <v>42013</v>
      </c>
      <c r="B2874" s="109" t="s">
        <v>18279</v>
      </c>
      <c r="C2874" s="121">
        <v>48</v>
      </c>
      <c r="D2874" s="109" t="s">
        <v>23</v>
      </c>
      <c r="E2874" s="109" t="s">
        <v>82</v>
      </c>
      <c r="F2874" s="109"/>
      <c r="G2874" s="42">
        <v>41915</v>
      </c>
      <c r="H2874" s="109" t="s">
        <v>18280</v>
      </c>
      <c r="I2874" s="109" t="s">
        <v>260</v>
      </c>
      <c r="J2874" s="109" t="s">
        <v>85</v>
      </c>
      <c r="K2874" s="98" t="s">
        <v>18281</v>
      </c>
      <c r="L2874" s="109" t="s">
        <v>260</v>
      </c>
      <c r="M2874" s="109" t="s">
        <v>18282</v>
      </c>
      <c r="N2874" s="109" t="s">
        <v>32</v>
      </c>
      <c r="O2874" s="109" t="s">
        <v>18283</v>
      </c>
      <c r="P2874" s="109" t="s">
        <v>760</v>
      </c>
      <c r="Q2874" s="109" t="s">
        <v>18284</v>
      </c>
      <c r="R2874" s="109" t="s">
        <v>80</v>
      </c>
      <c r="S2874" s="122" t="s">
        <v>769</v>
      </c>
      <c r="T2874" s="31"/>
      <c r="U2874" s="109" t="str">
        <f t="shared" si="45"/>
        <v>41915: 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 http://www.pe.com/articles/officer-751213-officers-police.html</v>
      </c>
      <c r="V2874" s="109"/>
      <c r="W2874" s="109">
        <v>3915.1</v>
      </c>
      <c r="X2874" s="109"/>
      <c r="Y2874" s="109"/>
      <c r="Z2874" s="109"/>
      <c r="AA2874" s="109"/>
      <c r="AB2874" s="109"/>
      <c r="AC2874" s="113"/>
      <c r="AD2874" s="29"/>
      <c r="AE2874" s="29"/>
      <c r="AF2874" s="29"/>
      <c r="AG2874" s="65"/>
    </row>
    <row r="2875" spans="1:33" ht="12">
      <c r="A2875" s="30">
        <v>42013</v>
      </c>
      <c r="B2875" s="109" t="s">
        <v>18285</v>
      </c>
      <c r="C2875" s="121">
        <v>31</v>
      </c>
      <c r="D2875" s="109" t="s">
        <v>23</v>
      </c>
      <c r="E2875" s="109" t="s">
        <v>24</v>
      </c>
      <c r="F2875" s="109" t="s">
        <v>18286</v>
      </c>
      <c r="G2875" s="42">
        <v>41916</v>
      </c>
      <c r="H2875" s="109" t="s">
        <v>18287</v>
      </c>
      <c r="I2875" s="109" t="s">
        <v>18288</v>
      </c>
      <c r="J2875" s="109" t="s">
        <v>5595</v>
      </c>
      <c r="K2875" s="98" t="s">
        <v>18289</v>
      </c>
      <c r="L2875" s="109" t="s">
        <v>18288</v>
      </c>
      <c r="M2875" s="109" t="s">
        <v>18290</v>
      </c>
      <c r="N2875" s="109" t="s">
        <v>262</v>
      </c>
      <c r="O2875" s="109" t="s">
        <v>18291</v>
      </c>
      <c r="P2875" s="109" t="s">
        <v>58</v>
      </c>
      <c r="Q2875" s="109" t="s">
        <v>18292</v>
      </c>
      <c r="R2875" s="109" t="s">
        <v>36</v>
      </c>
      <c r="S2875" s="122" t="s">
        <v>769</v>
      </c>
      <c r="T2875" s="31"/>
      <c r="U2875" s="109" t="str">
        <f t="shared" si="45"/>
        <v>41916: Gilbert, while in an 'altered state of mind' and 'speaking in a bizarre manner,' attempted a carjacking.Gilbert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 http://www.dailymail.co.uk/news/article-2781767/Medical-school-graduate-dies-tasered-twice-police.html</v>
      </c>
      <c r="V2875" s="109"/>
      <c r="W2875" s="109">
        <v>3916.1</v>
      </c>
      <c r="X2875" s="109"/>
      <c r="Y2875" s="109"/>
      <c r="Z2875" s="109"/>
      <c r="AA2875" s="109"/>
      <c r="AB2875" s="109"/>
      <c r="AC2875" s="113"/>
      <c r="AD2875" s="29"/>
      <c r="AE2875" s="29"/>
      <c r="AF2875" s="29"/>
      <c r="AG2875" s="65"/>
    </row>
    <row r="2876" spans="1:33" ht="12">
      <c r="A2876" s="30">
        <v>42013</v>
      </c>
      <c r="B2876" s="109" t="s">
        <v>18293</v>
      </c>
      <c r="C2876" s="121">
        <v>36</v>
      </c>
      <c r="D2876" s="109" t="s">
        <v>23</v>
      </c>
      <c r="E2876" s="109" t="s">
        <v>82</v>
      </c>
      <c r="F2876" s="109"/>
      <c r="G2876" s="42">
        <v>41916</v>
      </c>
      <c r="H2876" s="109" t="s">
        <v>18294</v>
      </c>
      <c r="I2876" s="109" t="s">
        <v>878</v>
      </c>
      <c r="J2876" s="109" t="s">
        <v>879</v>
      </c>
      <c r="K2876" s="98" t="s">
        <v>880</v>
      </c>
      <c r="L2876" s="109" t="s">
        <v>881</v>
      </c>
      <c r="M2876" s="109" t="s">
        <v>18295</v>
      </c>
      <c r="N2876" s="109" t="s">
        <v>32</v>
      </c>
      <c r="O2876" s="109" t="s">
        <v>18296</v>
      </c>
      <c r="P2876" s="109" t="s">
        <v>760</v>
      </c>
      <c r="Q2876" s="109" t="s">
        <v>18297</v>
      </c>
      <c r="R2876" s="109" t="s">
        <v>80</v>
      </c>
      <c r="S2876" s="122" t="s">
        <v>769</v>
      </c>
      <c r="T2876" s="31"/>
      <c r="U2876" s="109" t="str">
        <f t="shared" si="45"/>
        <v>41916: D.C. police were helping U.S. marshals execute an arrest warrant, when a man brandished a handgun and refused to comply with orders to drop it. One member of the Marshal’s Service and one police officer shot and killed the suspect. http://www.washingtonpost.com/local/man-shot-and-killed-by-officers-trying-to-serve-a-warrant-in-southeast-dc/2014/10/05/b755dfea-4c9b-11e4-aa5e-7153e466a02d_story.html</v>
      </c>
      <c r="V2876" s="109"/>
      <c r="W2876" s="109">
        <v>3917.1</v>
      </c>
      <c r="X2876" s="109"/>
      <c r="Y2876" s="109"/>
      <c r="Z2876" s="109"/>
      <c r="AA2876" s="109"/>
      <c r="AB2876" s="109"/>
      <c r="AC2876" s="113"/>
      <c r="AD2876" s="29"/>
      <c r="AE2876" s="29"/>
      <c r="AF2876" s="29"/>
      <c r="AG2876" s="65"/>
    </row>
    <row r="2877" spans="1:33" ht="12">
      <c r="A2877" s="30">
        <v>42013</v>
      </c>
      <c r="B2877" s="109" t="s">
        <v>18298</v>
      </c>
      <c r="C2877" s="121">
        <v>27</v>
      </c>
      <c r="D2877" s="109" t="s">
        <v>23</v>
      </c>
      <c r="E2877" s="109" t="s">
        <v>173</v>
      </c>
      <c r="F2877" s="109" t="s">
        <v>18299</v>
      </c>
      <c r="G2877" s="42">
        <v>41917</v>
      </c>
      <c r="H2877" s="109" t="s">
        <v>18300</v>
      </c>
      <c r="I2877" s="109" t="s">
        <v>18301</v>
      </c>
      <c r="J2877" s="109" t="s">
        <v>1694</v>
      </c>
      <c r="K2877" s="98" t="s">
        <v>18302</v>
      </c>
      <c r="L2877" s="109" t="s">
        <v>18303</v>
      </c>
      <c r="M2877" s="109" t="s">
        <v>18304</v>
      </c>
      <c r="N2877" s="109" t="s">
        <v>32</v>
      </c>
      <c r="O2877" s="109" t="s">
        <v>18305</v>
      </c>
      <c r="P2877" s="109" t="s">
        <v>58</v>
      </c>
      <c r="Q2877" s="109" t="s">
        <v>18306</v>
      </c>
      <c r="R2877" s="109" t="s">
        <v>80</v>
      </c>
      <c r="S2877" s="122" t="s">
        <v>769</v>
      </c>
      <c r="T2877" s="31"/>
      <c r="U2877" s="109" t="str">
        <f t="shared" si="45"/>
        <v>41917: 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 http://www.thedenverchannel.com/news/local-news/reports-officer-suspect-shot-in-fort-collins</v>
      </c>
      <c r="V2877" s="109"/>
      <c r="W2877" s="109">
        <v>3918.1</v>
      </c>
      <c r="X2877" s="109"/>
      <c r="Y2877" s="109"/>
      <c r="Z2877" s="109"/>
      <c r="AA2877" s="109"/>
      <c r="AB2877" s="109"/>
      <c r="AC2877" s="113"/>
      <c r="AD2877" s="29"/>
      <c r="AE2877" s="29"/>
      <c r="AF2877" s="29"/>
      <c r="AG2877" s="65"/>
    </row>
    <row r="2878" spans="1:33" ht="12">
      <c r="A2878" s="30">
        <v>42013</v>
      </c>
      <c r="B2878" s="109" t="s">
        <v>18307</v>
      </c>
      <c r="C2878" s="121">
        <v>36</v>
      </c>
      <c r="D2878" s="109" t="s">
        <v>23</v>
      </c>
      <c r="E2878" s="109" t="s">
        <v>82</v>
      </c>
      <c r="F2878" s="109"/>
      <c r="G2878" s="42">
        <v>41919</v>
      </c>
      <c r="H2878" s="109" t="s">
        <v>18308</v>
      </c>
      <c r="I2878" s="109" t="s">
        <v>347</v>
      </c>
      <c r="J2878" s="109" t="s">
        <v>213</v>
      </c>
      <c r="K2878" s="98" t="s">
        <v>8576</v>
      </c>
      <c r="L2878" s="109" t="s">
        <v>819</v>
      </c>
      <c r="M2878" s="109" t="s">
        <v>829</v>
      </c>
      <c r="N2878" s="109" t="s">
        <v>32</v>
      </c>
      <c r="O2878" s="109" t="s">
        <v>18309</v>
      </c>
      <c r="P2878" s="109" t="s">
        <v>760</v>
      </c>
      <c r="Q2878" s="109" t="s">
        <v>18310</v>
      </c>
      <c r="R2878" s="109" t="s">
        <v>80</v>
      </c>
      <c r="S2878" s="122" t="s">
        <v>769</v>
      </c>
      <c r="T2878" s="31"/>
      <c r="U2878" s="109" t="str">
        <f t="shared" si="45"/>
        <v>41919: Ochoa kidnapped his estranged wife. Officers and SWAT surrounded his parked vehicle, that he barricaded him and his wife in. Ochoa ultimately exited the vehicle, pointed a gun at officers resulting in him being shot and killed. http://www.houstontx.gov/police/nr/2014/oct/nr141008-1.htm</v>
      </c>
      <c r="V2878" s="109"/>
      <c r="W2878" s="109">
        <v>3919.1</v>
      </c>
      <c r="X2878" s="109"/>
      <c r="Y2878" s="109"/>
      <c r="Z2878" s="109"/>
      <c r="AA2878" s="109"/>
      <c r="AB2878" s="109"/>
      <c r="AC2878" s="113"/>
      <c r="AD2878" s="29"/>
      <c r="AE2878" s="29"/>
      <c r="AF2878" s="29"/>
      <c r="AG2878" s="65"/>
    </row>
    <row r="2879" spans="1:33" ht="12">
      <c r="A2879" s="30">
        <v>42013</v>
      </c>
      <c r="B2879" s="109" t="s">
        <v>18311</v>
      </c>
      <c r="C2879" s="121">
        <v>65</v>
      </c>
      <c r="D2879" s="109" t="s">
        <v>91</v>
      </c>
      <c r="E2879" s="109" t="s">
        <v>82</v>
      </c>
      <c r="F2879" s="109"/>
      <c r="G2879" s="42">
        <v>40427</v>
      </c>
      <c r="H2879" s="109" t="s">
        <v>18312</v>
      </c>
      <c r="I2879" s="109" t="s">
        <v>18313</v>
      </c>
      <c r="J2879" s="109" t="s">
        <v>28</v>
      </c>
      <c r="K2879" s="98" t="s">
        <v>18314</v>
      </c>
      <c r="L2879" s="109" t="s">
        <v>6303</v>
      </c>
      <c r="M2879" s="109" t="s">
        <v>18315</v>
      </c>
      <c r="N2879" s="109" t="s">
        <v>314</v>
      </c>
      <c r="O2879" s="109" t="s">
        <v>18316</v>
      </c>
      <c r="P2879" s="109" t="s">
        <v>3069</v>
      </c>
      <c r="Q2879" s="109" t="s">
        <v>17578</v>
      </c>
      <c r="R2879" s="109" t="s">
        <v>80</v>
      </c>
      <c r="S2879" s="122" t="s">
        <v>5119</v>
      </c>
      <c r="T2879" s="31"/>
      <c r="U2879" s="109" t="str">
        <f t="shared" si="45"/>
        <v>40427: Strong often went for an early-morning walk by the roadside to pick up cans. A county offices, recklessly speeding at 65 MPH in a 40 MPH zone according to the Florida Highway Patrol, struck her straight on in the middle of his vehicle. She was killed at the scene. The officer was ticketed for speeding, and a judge later threw that ticket out. http://articles.orlandosentinel.com/2012-02-12/news/os-police-car-crashes-fatals-sidebar-20120213_1_cop-crashes-ed-soistman-magnolia-homes-road</v>
      </c>
      <c r="V2879" s="109"/>
      <c r="W2879" s="109">
        <v>3920.1</v>
      </c>
      <c r="X2879" s="109"/>
      <c r="Y2879" s="109"/>
      <c r="Z2879" s="109"/>
      <c r="AA2879" s="109"/>
      <c r="AB2879" s="109"/>
      <c r="AC2879" s="113"/>
      <c r="AD2879" s="29"/>
      <c r="AE2879" s="29"/>
      <c r="AF2879" s="29"/>
      <c r="AG2879" s="65"/>
    </row>
    <row r="2880" spans="1:33" ht="12">
      <c r="A2880" s="30">
        <v>42013</v>
      </c>
      <c r="B2880" s="109" t="s">
        <v>18317</v>
      </c>
      <c r="C2880" s="121">
        <v>22</v>
      </c>
      <c r="D2880" s="109" t="s">
        <v>91</v>
      </c>
      <c r="E2880" s="109" t="s">
        <v>82</v>
      </c>
      <c r="F2880" s="109"/>
      <c r="G2880" s="42">
        <v>39539</v>
      </c>
      <c r="H2880" s="109" t="s">
        <v>18318</v>
      </c>
      <c r="I2880" s="109" t="s">
        <v>1046</v>
      </c>
      <c r="J2880" s="109" t="s">
        <v>28</v>
      </c>
      <c r="K2880" s="98" t="s">
        <v>8908</v>
      </c>
      <c r="L2880" s="109" t="s">
        <v>523</v>
      </c>
      <c r="M2880" s="109" t="s">
        <v>8909</v>
      </c>
      <c r="N2880" s="109" t="s">
        <v>32</v>
      </c>
      <c r="O2880" s="109" t="s">
        <v>18319</v>
      </c>
      <c r="P2880" s="109" t="s">
        <v>760</v>
      </c>
      <c r="Q2880" s="109" t="s">
        <v>18320</v>
      </c>
      <c r="R2880" s="109" t="s">
        <v>80</v>
      </c>
      <c r="S2880" s="122" t="s">
        <v>5119</v>
      </c>
      <c r="T2880" s="31"/>
      <c r="U2880" s="109" t="str">
        <f t="shared" si="45"/>
        <v>39539: With an apparent history of minor crimes Grier resisted being apprehended during a traffic stop, in and out of her vehicle, and ultimately (according to the police narrative) pulled out a small handgun from her clothing or her purse. She was fatally shot. http://jacksonville.com/tu-online/stories/040208/met_264111096.shtml</v>
      </c>
      <c r="V2880" s="109"/>
      <c r="W2880" s="109">
        <v>3921.1</v>
      </c>
      <c r="X2880" s="109"/>
      <c r="Y2880" s="109"/>
      <c r="Z2880" s="109"/>
      <c r="AA2880" s="109"/>
      <c r="AB2880" s="109"/>
      <c r="AC2880" s="113"/>
      <c r="AD2880" s="29"/>
      <c r="AE2880" s="29"/>
      <c r="AF2880" s="29"/>
      <c r="AG2880" s="65"/>
    </row>
    <row r="2881" spans="1:33" ht="12">
      <c r="A2881" s="30">
        <v>42013</v>
      </c>
      <c r="B2881" s="109" t="s">
        <v>18321</v>
      </c>
      <c r="C2881" s="121">
        <v>40</v>
      </c>
      <c r="D2881" s="109" t="s">
        <v>91</v>
      </c>
      <c r="E2881" s="109" t="s">
        <v>82</v>
      </c>
      <c r="F2881" s="109"/>
      <c r="G2881" s="42">
        <v>36730</v>
      </c>
      <c r="H2881" s="109" t="s">
        <v>18322</v>
      </c>
      <c r="I2881" s="109" t="s">
        <v>4951</v>
      </c>
      <c r="J2881" s="109" t="s">
        <v>28</v>
      </c>
      <c r="K2881" s="98" t="s">
        <v>18323</v>
      </c>
      <c r="L2881" s="109" t="s">
        <v>404</v>
      </c>
      <c r="M2881" s="109" t="s">
        <v>18324</v>
      </c>
      <c r="N2881" s="109" t="s">
        <v>32</v>
      </c>
      <c r="O2881" s="109" t="s">
        <v>18325</v>
      </c>
      <c r="P2881" s="109" t="s">
        <v>3069</v>
      </c>
      <c r="Q2881" s="109" t="s">
        <v>18326</v>
      </c>
      <c r="R2881" s="109" t="s">
        <v>80</v>
      </c>
      <c r="S2881" s="122" t="s">
        <v>5119</v>
      </c>
      <c r="T2881" s="31"/>
      <c r="U2881" s="109" t="str">
        <f t="shared" si="45"/>
        <v>36730: A murder suspect fleeing police stormed into Hall's sister's residence, taking her and several children hostage, and beginning a 51-hour standoff. Mistakenly targeted because of her skin tone, Jamaica-born Hall was killed by a single bullet to the chest from a police sharpshooter. The other hostages were released when the suspect killed himself. Hall's family later settled with the city and county for $3.9M. http://articles.orlandosentinel.com/2000-07-28/news/0007280275_1_police-swat-swat-team-andrea-hall</v>
      </c>
      <c r="V2881" s="109"/>
      <c r="W2881" s="109">
        <v>3922.1</v>
      </c>
      <c r="X2881" s="109"/>
      <c r="Y2881" s="109"/>
      <c r="Z2881" s="109"/>
      <c r="AA2881" s="109"/>
      <c r="AB2881" s="109"/>
      <c r="AC2881" s="113"/>
      <c r="AD2881" s="29"/>
      <c r="AE2881" s="29"/>
      <c r="AF2881" s="29"/>
      <c r="AG2881" s="65"/>
    </row>
    <row r="2882" spans="1:33" ht="12">
      <c r="A2882" s="30">
        <v>42013</v>
      </c>
      <c r="B2882" s="109" t="s">
        <v>18327</v>
      </c>
      <c r="C2882" s="121">
        <v>17</v>
      </c>
      <c r="D2882" s="109" t="s">
        <v>23</v>
      </c>
      <c r="E2882" s="109" t="s">
        <v>82</v>
      </c>
      <c r="F2882" s="109"/>
      <c r="G2882" s="42">
        <v>41157</v>
      </c>
      <c r="H2882" s="109" t="s">
        <v>18328</v>
      </c>
      <c r="I2882" s="109" t="s">
        <v>4951</v>
      </c>
      <c r="J2882" s="109" t="s">
        <v>28</v>
      </c>
      <c r="K2882" s="98" t="s">
        <v>13560</v>
      </c>
      <c r="L2882" s="109" t="s">
        <v>404</v>
      </c>
      <c r="M2882" s="109" t="s">
        <v>4953</v>
      </c>
      <c r="N2882" s="109" t="s">
        <v>32</v>
      </c>
      <c r="O2882" s="109" t="s">
        <v>18329</v>
      </c>
      <c r="P2882" s="109" t="s">
        <v>58</v>
      </c>
      <c r="Q2882" s="109" t="s">
        <v>18330</v>
      </c>
      <c r="R2882" s="109" t="s">
        <v>80</v>
      </c>
      <c r="S2882" s="122" t="s">
        <v>5119</v>
      </c>
      <c r="T2882" s="31"/>
      <c r="U2882" s="109" t="str">
        <f t="shared" si="45"/>
        <v>41157: As a suspect in an armed robbery earlier in the day at his own apartment complex, Williams was identified and approached by three officers in an unmarked Impala. They report that Williams shot at them once; they returned more than 100 shots back at him. Some 22 struck him with fatal results. http://articles.orlandosentinel.com/2013-09-27/news/os-police-shooting-teen-justified-20130927_1_travis-lamont-fdle-report-daniel-daley</v>
      </c>
      <c r="V2882" s="109"/>
      <c r="W2882" s="109">
        <v>3923.1</v>
      </c>
      <c r="X2882" s="109"/>
      <c r="Y2882" s="109"/>
      <c r="Z2882" s="109"/>
      <c r="AA2882" s="109"/>
      <c r="AB2882" s="109"/>
      <c r="AC2882" s="113"/>
      <c r="AD2882" s="29"/>
      <c r="AE2882" s="29"/>
      <c r="AF2882" s="29"/>
      <c r="AG2882" s="65"/>
    </row>
    <row r="2883" spans="1:33" ht="12">
      <c r="A2883" s="30">
        <v>42013</v>
      </c>
      <c r="B2883" s="109" t="s">
        <v>18331</v>
      </c>
      <c r="C2883" s="121">
        <v>42</v>
      </c>
      <c r="D2883" s="109" t="s">
        <v>23</v>
      </c>
      <c r="E2883" s="109" t="s">
        <v>40</v>
      </c>
      <c r="F2883" s="109" t="s">
        <v>18332</v>
      </c>
      <c r="G2883" s="42">
        <v>42012</v>
      </c>
      <c r="H2883" s="109" t="s">
        <v>18333</v>
      </c>
      <c r="I2883" s="109" t="s">
        <v>430</v>
      </c>
      <c r="J2883" s="109" t="s">
        <v>431</v>
      </c>
      <c r="K2883" s="98" t="s">
        <v>18334</v>
      </c>
      <c r="L2883" s="109" t="s">
        <v>432</v>
      </c>
      <c r="M2883" s="109" t="s">
        <v>433</v>
      </c>
      <c r="N2883" s="109" t="s">
        <v>32</v>
      </c>
      <c r="O2883" s="109" t="s">
        <v>18335</v>
      </c>
      <c r="P2883" s="109" t="s">
        <v>323</v>
      </c>
      <c r="Q2883" s="109" t="s">
        <v>18336</v>
      </c>
      <c r="R2883" s="109" t="s">
        <v>36</v>
      </c>
      <c r="S2883" s="122" t="s">
        <v>18337</v>
      </c>
      <c r="T2883" s="31"/>
      <c r="U2883" s="109" t="str">
        <f t="shared" si="45"/>
        <v>42012: Police responded to a suspicious person call and when they approached the man he attacked an officer with a snow shovel. The officer fired multiple shots, killing the man. http://fox13now.com/2015/01/08/man-suffers-multiple-gunshot-wounds-police-respond-to-avenues-neighborhood/</v>
      </c>
      <c r="V2883" s="109"/>
      <c r="W2883" s="109">
        <v>3924.1</v>
      </c>
      <c r="X2883" s="109"/>
      <c r="Y2883" s="109"/>
      <c r="Z2883" s="109"/>
      <c r="AA2883" s="109"/>
      <c r="AB2883" s="109"/>
      <c r="AC2883" s="113"/>
      <c r="AD2883" s="29"/>
      <c r="AE2883" s="29"/>
      <c r="AF2883" s="29"/>
      <c r="AG2883" s="65"/>
    </row>
    <row r="2884" spans="1:33" ht="12">
      <c r="A2884" s="30">
        <v>42013</v>
      </c>
      <c r="B2884" s="109" t="s">
        <v>18338</v>
      </c>
      <c r="C2884" s="121">
        <v>26</v>
      </c>
      <c r="D2884" s="109" t="s">
        <v>23</v>
      </c>
      <c r="E2884" s="109" t="s">
        <v>24</v>
      </c>
      <c r="F2884" s="109"/>
      <c r="G2884" s="42">
        <v>40524</v>
      </c>
      <c r="H2884" s="109" t="s">
        <v>18339</v>
      </c>
      <c r="I2884" s="109" t="s">
        <v>18340</v>
      </c>
      <c r="J2884" s="109" t="s">
        <v>28</v>
      </c>
      <c r="K2884" s="98" t="s">
        <v>18341</v>
      </c>
      <c r="L2884" s="109" t="s">
        <v>18342</v>
      </c>
      <c r="M2884" s="109" t="s">
        <v>18343</v>
      </c>
      <c r="N2884" s="109" t="s">
        <v>262</v>
      </c>
      <c r="O2884" s="109" t="s">
        <v>18344</v>
      </c>
      <c r="P2884" s="109" t="s">
        <v>760</v>
      </c>
      <c r="Q2884" s="109" t="s">
        <v>18345</v>
      </c>
      <c r="R2884" s="109" t="s">
        <v>100</v>
      </c>
      <c r="S2884" s="122" t="s">
        <v>5119</v>
      </c>
      <c r="T2884" s="31"/>
      <c r="U2884" s="109" t="str">
        <f t="shared" si="45"/>
        <v>40524: A neighbor called police when the aunt and caretaker of mentally ill Lormeus needed help. Police handcuffed him, which made him panic and led to a violent physical struggle. After Lormeus was tasered he suffered some kind of medical emergency and died. http://www.naplesnews.com/news/crime/man-dies-taser-fight-collier-sheriff-linel-lormeus</v>
      </c>
      <c r="V2884" s="109"/>
      <c r="W2884" s="109">
        <v>3925.1</v>
      </c>
      <c r="X2884" s="109"/>
      <c r="Y2884" s="109"/>
      <c r="Z2884" s="109"/>
      <c r="AA2884" s="109"/>
      <c r="AB2884" s="109"/>
      <c r="AC2884" s="113"/>
      <c r="AD2884" s="29"/>
      <c r="AE2884" s="29"/>
      <c r="AF2884" s="29"/>
      <c r="AG2884" s="65"/>
    </row>
    <row r="2885" spans="1:33" ht="12">
      <c r="A2885" s="30">
        <v>42013</v>
      </c>
      <c r="B2885" s="109" t="s">
        <v>18346</v>
      </c>
      <c r="C2885" s="121">
        <v>23</v>
      </c>
      <c r="D2885" s="109" t="s">
        <v>23</v>
      </c>
      <c r="E2885" s="109" t="s">
        <v>82</v>
      </c>
      <c r="F2885" s="109"/>
      <c r="G2885" s="42">
        <v>40635</v>
      </c>
      <c r="H2885" s="109" t="s">
        <v>18347</v>
      </c>
      <c r="I2885" s="109" t="s">
        <v>11776</v>
      </c>
      <c r="J2885" s="109" t="s">
        <v>28</v>
      </c>
      <c r="K2885" s="98" t="s">
        <v>18348</v>
      </c>
      <c r="L2885" s="109" t="s">
        <v>8052</v>
      </c>
      <c r="M2885" s="109" t="s">
        <v>18202</v>
      </c>
      <c r="N2885" s="109" t="s">
        <v>262</v>
      </c>
      <c r="O2885" s="109" t="s">
        <v>18349</v>
      </c>
      <c r="P2885" s="109" t="s">
        <v>760</v>
      </c>
      <c r="Q2885" s="109" t="s">
        <v>18350</v>
      </c>
      <c r="R2885" s="109" t="s">
        <v>100</v>
      </c>
      <c r="S2885" s="122" t="s">
        <v>5119</v>
      </c>
      <c r="T2885" s="31"/>
      <c r="U2885" s="109" t="str">
        <f t="shared" si="45"/>
        <v>40635: Local police were flagged down and alerted to McGhee, irrational, combative, and dashing through an intersection. Officers tasered McGhee, who collapsed in a medical emergency and died some 28 hours later. The police later asserted that the victim was in the last stage of some disease -- maybe viral meningitis -- and was within hours of death. http://www.tampabay.com/news/publicsafety/tampa-police-learn-man-shocked-with-taser-was-in-final-throes-of-viral/1162189</v>
      </c>
      <c r="V2885" s="109"/>
      <c r="W2885" s="109">
        <v>3926.1</v>
      </c>
      <c r="X2885" s="109"/>
      <c r="Y2885" s="109"/>
      <c r="Z2885" s="109"/>
      <c r="AA2885" s="109"/>
      <c r="AB2885" s="109"/>
      <c r="AC2885" s="113"/>
      <c r="AD2885" s="29"/>
      <c r="AE2885" s="29"/>
      <c r="AF2885" s="29"/>
      <c r="AG2885" s="65"/>
    </row>
    <row r="2886" spans="1:33" ht="12">
      <c r="A2886" s="30">
        <v>42013</v>
      </c>
      <c r="B2886" s="109" t="s">
        <v>18351</v>
      </c>
      <c r="C2886" s="121">
        <v>37</v>
      </c>
      <c r="D2886" s="109" t="s">
        <v>23</v>
      </c>
      <c r="E2886" s="109" t="s">
        <v>82</v>
      </c>
      <c r="F2886" s="109"/>
      <c r="G2886" s="42">
        <v>38554</v>
      </c>
      <c r="H2886" s="109" t="s">
        <v>18352</v>
      </c>
      <c r="I2886" s="109" t="s">
        <v>336</v>
      </c>
      <c r="J2886" s="109" t="s">
        <v>28</v>
      </c>
      <c r="K2886" s="98" t="s">
        <v>17976</v>
      </c>
      <c r="L2886" s="109" t="s">
        <v>338</v>
      </c>
      <c r="M2886" s="109" t="s">
        <v>18353</v>
      </c>
      <c r="N2886" s="109" t="s">
        <v>32</v>
      </c>
      <c r="O2886" s="109" t="s">
        <v>18354</v>
      </c>
      <c r="P2886" s="109" t="s">
        <v>58</v>
      </c>
      <c r="Q2886" s="109" t="s">
        <v>18355</v>
      </c>
      <c r="R2886" s="109" t="s">
        <v>80</v>
      </c>
      <c r="S2886" s="122" t="s">
        <v>5119</v>
      </c>
      <c r="T2886" s="31"/>
      <c r="U2886" s="109" t="str">
        <f t="shared" si="45"/>
        <v>38554: As a passenger in a truck, Barber aimed a weapon at the driver of another vehicle. That driver called 911 and provided local police with the license plate number. Police identified the truck but Barber would not cooperate or surrender his weapon. He was shot twice then shot once more as he ran. He died from loss of blood. http://articles.sun-sentinel.com/2005-11-18/news/0511171529_1_grand-jury-police-officer-probation-violation</v>
      </c>
      <c r="V2886" s="109"/>
      <c r="W2886" s="109">
        <v>3927.1</v>
      </c>
      <c r="X2886" s="109"/>
      <c r="Y2886" s="109"/>
      <c r="Z2886" s="109"/>
      <c r="AA2886" s="109"/>
      <c r="AB2886" s="109"/>
      <c r="AC2886" s="113"/>
      <c r="AD2886" s="29"/>
      <c r="AE2886" s="29"/>
      <c r="AF2886" s="29"/>
      <c r="AG2886" s="65"/>
    </row>
    <row r="2887" spans="1:33" ht="12">
      <c r="A2887" s="30">
        <v>42013</v>
      </c>
      <c r="B2887" s="109" t="s">
        <v>18356</v>
      </c>
      <c r="C2887" s="121">
        <v>50</v>
      </c>
      <c r="D2887" s="109" t="s">
        <v>23</v>
      </c>
      <c r="E2887" s="109" t="s">
        <v>40</v>
      </c>
      <c r="F2887" s="109"/>
      <c r="G2887" s="42">
        <v>38376</v>
      </c>
      <c r="H2887" s="109" t="s">
        <v>18357</v>
      </c>
      <c r="I2887" s="109" t="s">
        <v>18358</v>
      </c>
      <c r="J2887" s="109" t="s">
        <v>28</v>
      </c>
      <c r="K2887" s="98" t="s">
        <v>18359</v>
      </c>
      <c r="L2887" s="109" t="s">
        <v>6976</v>
      </c>
      <c r="M2887" s="109" t="s">
        <v>18360</v>
      </c>
      <c r="N2887" s="109" t="s">
        <v>32</v>
      </c>
      <c r="O2887" s="109" t="s">
        <v>18361</v>
      </c>
      <c r="P2887" s="109" t="s">
        <v>760</v>
      </c>
      <c r="Q2887" s="109" t="s">
        <v>18362</v>
      </c>
      <c r="R2887" s="109" t="s">
        <v>80</v>
      </c>
      <c r="S2887" s="122" t="s">
        <v>5119</v>
      </c>
      <c r="T2887" s="31"/>
      <c r="U2887" s="109" t="str">
        <f t="shared" si="45"/>
        <v>38376: Grbic frightened his daughter by insisting, from nowhere, that they play Russian roulette, then firing a round into the ceiling. She fled and contacted police. Grbic fended off surrounding SWAT officers for about five hours before allegedly shooting at a police helicopter after which he was shot dead. http://articles.sun-sentinel.com/2005-01-26/news/0501260160_1_officers-swat-st-lucie-county</v>
      </c>
      <c r="V2887" s="109"/>
      <c r="W2887" s="109">
        <v>3928.1</v>
      </c>
      <c r="X2887" s="109"/>
      <c r="Y2887" s="109"/>
      <c r="Z2887" s="109"/>
      <c r="AA2887" s="109"/>
      <c r="AB2887" s="109"/>
      <c r="AC2887" s="113"/>
      <c r="AD2887" s="29"/>
      <c r="AE2887" s="29"/>
      <c r="AF2887" s="29"/>
      <c r="AG2887" s="65"/>
    </row>
    <row r="2888" spans="1:33" ht="12">
      <c r="A2888" s="30">
        <v>42013</v>
      </c>
      <c r="B2888" s="109" t="s">
        <v>18363</v>
      </c>
      <c r="C2888" s="121">
        <v>46</v>
      </c>
      <c r="D2888" s="109" t="s">
        <v>23</v>
      </c>
      <c r="E2888" s="109" t="s">
        <v>82</v>
      </c>
      <c r="F2888" s="109"/>
      <c r="G2888" s="42">
        <v>38499</v>
      </c>
      <c r="H2888" s="109" t="s">
        <v>18364</v>
      </c>
      <c r="I2888" s="109" t="s">
        <v>1067</v>
      </c>
      <c r="J2888" s="109" t="s">
        <v>28</v>
      </c>
      <c r="K2888" s="98" t="s">
        <v>18365</v>
      </c>
      <c r="L2888" s="109" t="s">
        <v>338</v>
      </c>
      <c r="M2888" s="109" t="s">
        <v>6322</v>
      </c>
      <c r="N2888" s="109" t="s">
        <v>32</v>
      </c>
      <c r="O2888" s="109" t="s">
        <v>18366</v>
      </c>
      <c r="P2888" s="109" t="s">
        <v>58</v>
      </c>
      <c r="Q2888" s="109" t="s">
        <v>18367</v>
      </c>
      <c r="R2888" s="109" t="s">
        <v>80</v>
      </c>
      <c r="S2888" s="122" t="s">
        <v>5119</v>
      </c>
      <c r="T2888" s="31"/>
      <c r="U2888" s="109" t="str">
        <f t="shared" si="45"/>
        <v>38499: Former Marine, ex-NYPD, and with a criminal record for dealing cocaine, Bodie argued with his wife about whether or not he could attend his daughter's graduation. This developed into a two-hour standoff with police, with a well-armed Bodie wearing three bulletproof vests and surrounded by some 60 deputies and SWAT members. He died of a single shot to the head. His widow said he was trying to surrender. http://articles.sun-sentinel.com/2005-05-28/news/0505280130_1_standoff-deputies-sheriff</v>
      </c>
      <c r="V2888" s="109"/>
      <c r="W2888" s="109">
        <v>3929.1</v>
      </c>
      <c r="X2888" s="109"/>
      <c r="Y2888" s="109"/>
      <c r="Z2888" s="109"/>
      <c r="AA2888" s="109"/>
      <c r="AB2888" s="109"/>
      <c r="AC2888" s="113"/>
      <c r="AD2888" s="29"/>
      <c r="AE2888" s="29"/>
      <c r="AF2888" s="29"/>
      <c r="AG2888" s="65"/>
    </row>
    <row r="2889" spans="1:33" ht="12">
      <c r="A2889" s="30">
        <v>42013</v>
      </c>
      <c r="B2889" s="109" t="s">
        <v>18368</v>
      </c>
      <c r="C2889" s="121">
        <v>23</v>
      </c>
      <c r="D2889" s="109" t="s">
        <v>23</v>
      </c>
      <c r="E2889" s="109" t="s">
        <v>82</v>
      </c>
      <c r="F2889" s="109"/>
      <c r="G2889" s="42">
        <v>38486</v>
      </c>
      <c r="H2889" s="109" t="s">
        <v>18369</v>
      </c>
      <c r="I2889" s="109" t="s">
        <v>18370</v>
      </c>
      <c r="J2889" s="109" t="s">
        <v>28</v>
      </c>
      <c r="K2889" s="98" t="s">
        <v>18371</v>
      </c>
      <c r="L2889" s="109" t="s">
        <v>338</v>
      </c>
      <c r="M2889" s="109" t="s">
        <v>18372</v>
      </c>
      <c r="N2889" s="109" t="s">
        <v>32</v>
      </c>
      <c r="O2889" s="109" t="s">
        <v>18373</v>
      </c>
      <c r="P2889" s="109" t="s">
        <v>760</v>
      </c>
      <c r="Q2889" s="109" t="s">
        <v>18374</v>
      </c>
      <c r="R2889" s="109" t="s">
        <v>80</v>
      </c>
      <c r="S2889" s="122" t="s">
        <v>5119</v>
      </c>
      <c r="T2889" s="31"/>
      <c r="U2889" s="109" t="str">
        <f t="shared" si="45"/>
        <v>38486: Near midnight on a Saturday night an off-duty local officer was called to a report of shots fired at a nearby apartment complex. The officer encountered Monroe, gun in hand, just after Monroe had shot and wounded a longtime enemy. He was fatally shot in the head. The officer was later exonerated as defending himself. http://articles.sun-sentinel.com/2005-05-16/news/0505150439_1_police-officer-shot-riviera-beach-witness</v>
      </c>
      <c r="V2889" s="109"/>
      <c r="W2889" s="109">
        <v>3930.1</v>
      </c>
      <c r="X2889" s="109"/>
      <c r="Y2889" s="109"/>
      <c r="Z2889" s="109"/>
      <c r="AA2889" s="109"/>
      <c r="AB2889" s="109"/>
      <c r="AC2889" s="113"/>
      <c r="AD2889" s="29"/>
      <c r="AE2889" s="29"/>
      <c r="AF2889" s="29"/>
      <c r="AG2889" s="65"/>
    </row>
    <row r="2890" spans="1:33" ht="12">
      <c r="A2890" s="30">
        <v>42013</v>
      </c>
      <c r="B2890" s="109" t="s">
        <v>18375</v>
      </c>
      <c r="C2890" s="121">
        <v>36</v>
      </c>
      <c r="D2890" s="109" t="s">
        <v>23</v>
      </c>
      <c r="E2890" s="109" t="s">
        <v>24</v>
      </c>
      <c r="F2890" s="109" t="s">
        <v>18376</v>
      </c>
      <c r="G2890" s="42">
        <v>42012</v>
      </c>
      <c r="H2890" s="109" t="s">
        <v>18377</v>
      </c>
      <c r="I2890" s="109" t="s">
        <v>18378</v>
      </c>
      <c r="J2890" s="109" t="s">
        <v>413</v>
      </c>
      <c r="K2890" s="98" t="s">
        <v>18379</v>
      </c>
      <c r="L2890" s="109" t="s">
        <v>11915</v>
      </c>
      <c r="M2890" s="109" t="s">
        <v>15545</v>
      </c>
      <c r="N2890" s="109" t="s">
        <v>32</v>
      </c>
      <c r="O2890" s="109" t="s">
        <v>18380</v>
      </c>
      <c r="P2890" s="109" t="s">
        <v>323</v>
      </c>
      <c r="Q2890" s="109" t="s">
        <v>18381</v>
      </c>
      <c r="R2890" s="109" t="s">
        <v>80</v>
      </c>
      <c r="S2890" s="122" t="s">
        <v>18337</v>
      </c>
      <c r="T2890" s="31"/>
      <c r="U2890" s="109" t="str">
        <f t="shared" si="45"/>
        <v>42012: Police responded to a burglar alrm at a pharmacy. The deputy officer struggled with the suspect and the gun discharged. The man fled but was caught outside where he later died while awaiting an ambulance. http://www.greenfieldreporter.com/view/story/f769fa01fc134dab9ebc78994015adf8/AR--Fatal-Pharmacy-Robbery</v>
      </c>
      <c r="V2890" s="109"/>
      <c r="W2890" s="109">
        <v>3931.1</v>
      </c>
      <c r="X2890" s="109"/>
      <c r="Y2890" s="109"/>
      <c r="Z2890" s="109"/>
      <c r="AA2890" s="109"/>
      <c r="AB2890" s="109"/>
      <c r="AC2890" s="113"/>
      <c r="AD2890" s="29"/>
      <c r="AE2890" s="29"/>
      <c r="AF2890" s="29"/>
      <c r="AG2890" s="65"/>
    </row>
    <row r="2891" spans="1:33" ht="12">
      <c r="A2891" s="30">
        <v>42013</v>
      </c>
      <c r="B2891" s="109" t="s">
        <v>18382</v>
      </c>
      <c r="C2891" s="121">
        <v>31</v>
      </c>
      <c r="D2891" s="109" t="s">
        <v>23</v>
      </c>
      <c r="E2891" s="109" t="s">
        <v>40</v>
      </c>
      <c r="F2891" s="109" t="s">
        <v>18383</v>
      </c>
      <c r="G2891" s="42">
        <v>42011</v>
      </c>
      <c r="H2891" s="109" t="s">
        <v>18384</v>
      </c>
      <c r="I2891" s="109" t="s">
        <v>18385</v>
      </c>
      <c r="J2891" s="109" t="s">
        <v>328</v>
      </c>
      <c r="K2891" s="98" t="s">
        <v>18386</v>
      </c>
      <c r="L2891" s="109" t="s">
        <v>329</v>
      </c>
      <c r="M2891" s="109" t="s">
        <v>18387</v>
      </c>
      <c r="N2891" s="109" t="s">
        <v>32</v>
      </c>
      <c r="O2891" s="109" t="s">
        <v>18388</v>
      </c>
      <c r="P2891" s="109" t="s">
        <v>323</v>
      </c>
      <c r="Q2891" s="109" t="s">
        <v>18389</v>
      </c>
      <c r="R2891" s="109" t="s">
        <v>36</v>
      </c>
      <c r="S2891" s="122" t="s">
        <v>18337</v>
      </c>
      <c r="T2891" s="31"/>
      <c r="U2891" s="109" t="str">
        <f t="shared" si="45"/>
        <v>42011: 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 http://www.dailyherald.com/article/20150107/news/150109140/</v>
      </c>
      <c r="V2891" s="109"/>
      <c r="W2891" s="109">
        <v>3932.1</v>
      </c>
      <c r="X2891" s="109"/>
      <c r="Y2891" s="109"/>
      <c r="Z2891" s="109"/>
      <c r="AA2891" s="109"/>
      <c r="AB2891" s="109"/>
      <c r="AC2891" s="113"/>
      <c r="AD2891" s="29"/>
      <c r="AE2891" s="29"/>
      <c r="AF2891" s="29"/>
      <c r="AG2891" s="65"/>
    </row>
    <row r="2892" spans="1:33" ht="12">
      <c r="A2892" s="30">
        <v>42013</v>
      </c>
      <c r="B2892" s="109" t="s">
        <v>18390</v>
      </c>
      <c r="C2892" s="121">
        <v>42</v>
      </c>
      <c r="D2892" s="109" t="s">
        <v>23</v>
      </c>
      <c r="E2892" s="109" t="s">
        <v>24</v>
      </c>
      <c r="F2892" s="109" t="s">
        <v>18391</v>
      </c>
      <c r="G2892" s="42">
        <v>42011</v>
      </c>
      <c r="H2892" s="109" t="s">
        <v>18392</v>
      </c>
      <c r="I2892" s="109" t="s">
        <v>11057</v>
      </c>
      <c r="J2892" s="109" t="s">
        <v>6027</v>
      </c>
      <c r="K2892" s="98" t="s">
        <v>18393</v>
      </c>
      <c r="L2892" s="109" t="s">
        <v>455</v>
      </c>
      <c r="M2892" s="109" t="s">
        <v>11059</v>
      </c>
      <c r="N2892" s="109" t="s">
        <v>262</v>
      </c>
      <c r="O2892" s="109" t="s">
        <v>18394</v>
      </c>
      <c r="P2892" s="109" t="s">
        <v>323</v>
      </c>
      <c r="Q2892" s="109" t="s">
        <v>18395</v>
      </c>
      <c r="R2892" s="109" t="s">
        <v>36</v>
      </c>
      <c r="S2892" s="122" t="s">
        <v>18337</v>
      </c>
      <c r="T2892" s="31"/>
      <c r="U2892" s="109" t="str">
        <f t="shared" si="45"/>
        <v>42011: Officer responding to a disturbance call at a Super 8 Motel struggled with Murphy, finally using his taser against the suspect. Murphy died soon after at Faith Regional Health Services in Norfolk, NE. http://www.omaha.com/news/crime/autopsy-results-to-be-released-soon-in-case-of-man/article_57e6f9c6-981e-11e4-84ef-dfff4d2c6e13.html</v>
      </c>
      <c r="V2892" s="109"/>
      <c r="W2892" s="109">
        <v>3933.1</v>
      </c>
      <c r="X2892" s="109"/>
      <c r="Y2892" s="109"/>
      <c r="Z2892" s="109"/>
      <c r="AA2892" s="109"/>
      <c r="AB2892" s="109"/>
      <c r="AC2892" s="113"/>
      <c r="AD2892" s="29"/>
      <c r="AE2892" s="29"/>
      <c r="AF2892" s="29"/>
      <c r="AG2892" s="65"/>
    </row>
    <row r="2893" spans="1:33" ht="12">
      <c r="A2893" s="30">
        <v>42013</v>
      </c>
      <c r="B2893" s="109" t="s">
        <v>18396</v>
      </c>
      <c r="C2893" s="121">
        <v>26</v>
      </c>
      <c r="D2893" s="109" t="s">
        <v>23</v>
      </c>
      <c r="E2893" s="109" t="s">
        <v>24</v>
      </c>
      <c r="F2893" s="109"/>
      <c r="G2893" s="42">
        <v>42010</v>
      </c>
      <c r="H2893" s="109" t="s">
        <v>18397</v>
      </c>
      <c r="I2893" s="109" t="s">
        <v>539</v>
      </c>
      <c r="J2893" s="109" t="s">
        <v>85</v>
      </c>
      <c r="K2893" s="98" t="s">
        <v>18398</v>
      </c>
      <c r="L2893" s="109" t="s">
        <v>539</v>
      </c>
      <c r="M2893" s="109" t="s">
        <v>13072</v>
      </c>
      <c r="N2893" s="109" t="s">
        <v>262</v>
      </c>
      <c r="O2893" s="109" t="s">
        <v>18399</v>
      </c>
      <c r="P2893" s="109" t="s">
        <v>323</v>
      </c>
      <c r="Q2893" s="109" t="s">
        <v>18400</v>
      </c>
      <c r="R2893" s="109" t="s">
        <v>219</v>
      </c>
      <c r="S2893" s="122" t="s">
        <v>18337</v>
      </c>
      <c r="T2893" s="31"/>
      <c r="U2893" s="109" t="str">
        <f t="shared" si="45"/>
        <v>42010: Pickett's mother called police to report he was under the influence and had threatened her. When police arrived, Pickett allegedly charged at them and was Tasered by a deputy. He stopped breathing when the paramedics arrived and was pronounced dead at area hospital. http://www.latimes.com/local/lanow/la-me-ln-taser-death-20150107-story.html</v>
      </c>
      <c r="V2893" s="109"/>
      <c r="W2893" s="109">
        <v>3934.1</v>
      </c>
      <c r="X2893" s="109"/>
      <c r="Y2893" s="109"/>
      <c r="Z2893" s="109"/>
      <c r="AA2893" s="109"/>
      <c r="AB2893" s="109"/>
      <c r="AC2893" s="113"/>
      <c r="AD2893" s="29"/>
      <c r="AE2893" s="29"/>
      <c r="AF2893" s="29"/>
      <c r="AG2893" s="65"/>
    </row>
    <row r="2894" spans="1:33" ht="12">
      <c r="A2894" s="30">
        <v>42013</v>
      </c>
      <c r="B2894" s="109" t="s">
        <v>18401</v>
      </c>
      <c r="C2894" s="121">
        <v>31</v>
      </c>
      <c r="D2894" s="109" t="s">
        <v>23</v>
      </c>
      <c r="E2894" s="109" t="s">
        <v>24</v>
      </c>
      <c r="F2894" s="109" t="s">
        <v>18402</v>
      </c>
      <c r="G2894" s="42">
        <v>42011</v>
      </c>
      <c r="H2894" s="109" t="s">
        <v>18403</v>
      </c>
      <c r="I2894" s="109" t="s">
        <v>17445</v>
      </c>
      <c r="J2894" s="109" t="s">
        <v>213</v>
      </c>
      <c r="K2894" s="98" t="s">
        <v>17446</v>
      </c>
      <c r="L2894" s="109" t="s">
        <v>17447</v>
      </c>
      <c r="M2894" s="109" t="s">
        <v>17448</v>
      </c>
      <c r="N2894" s="109" t="s">
        <v>32</v>
      </c>
      <c r="O2894" s="109" t="s">
        <v>18404</v>
      </c>
      <c r="P2894" s="109" t="s">
        <v>58</v>
      </c>
      <c r="Q2894" s="109" t="s">
        <v>18405</v>
      </c>
      <c r="R2894" s="109" t="s">
        <v>80</v>
      </c>
      <c r="S2894" s="122" t="s">
        <v>18337</v>
      </c>
      <c r="T2894" s="31"/>
      <c r="U2894" s="109" t="str">
        <f t="shared" si="45"/>
        <v>42011: Responding to a domestic disturbance over text messages, an officer found Sneed's door kicked down and found him on top of his girlfriend with a gun which he pointed at the officer. The policeman opened fire, killing Sneed. http://www.finditwestvalley.com/us/unlikely-allies-diffuse-unrest-after-police-shooting-h45858.html</v>
      </c>
      <c r="V2894" s="109"/>
      <c r="W2894" s="109">
        <v>3935.1</v>
      </c>
      <c r="X2894" s="109"/>
      <c r="Y2894" s="109"/>
      <c r="Z2894" s="109"/>
      <c r="AA2894" s="109"/>
      <c r="AB2894" s="109"/>
      <c r="AC2894" s="113"/>
      <c r="AD2894" s="29"/>
      <c r="AE2894" s="29"/>
      <c r="AF2894" s="29"/>
      <c r="AG2894" s="65"/>
    </row>
    <row r="2895" spans="1:33" ht="12">
      <c r="A2895" s="30">
        <v>42013</v>
      </c>
      <c r="B2895" s="109" t="s">
        <v>18406</v>
      </c>
      <c r="C2895" s="121">
        <v>41</v>
      </c>
      <c r="D2895" s="109" t="s">
        <v>23</v>
      </c>
      <c r="E2895" s="109" t="s">
        <v>24</v>
      </c>
      <c r="F2895" s="109" t="s">
        <v>18407</v>
      </c>
      <c r="G2895" s="42">
        <v>42011</v>
      </c>
      <c r="H2895" s="109" t="s">
        <v>18408</v>
      </c>
      <c r="I2895" s="109" t="s">
        <v>1303</v>
      </c>
      <c r="J2895" s="109" t="s">
        <v>1304</v>
      </c>
      <c r="K2895" s="98" t="s">
        <v>16179</v>
      </c>
      <c r="L2895" s="109" t="s">
        <v>1306</v>
      </c>
      <c r="M2895" s="109" t="s">
        <v>1307</v>
      </c>
      <c r="N2895" s="109" t="s">
        <v>32</v>
      </c>
      <c r="O2895" s="109" t="s">
        <v>18409</v>
      </c>
      <c r="P2895" s="109" t="s">
        <v>58</v>
      </c>
      <c r="Q2895" s="109" t="s">
        <v>18410</v>
      </c>
      <c r="R2895" s="109" t="s">
        <v>36</v>
      </c>
      <c r="S2895" s="122" t="s">
        <v>18337</v>
      </c>
      <c r="T2895" s="31"/>
      <c r="U2895" s="109" t="str">
        <f t="shared" si="45"/>
        <v>42011: 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 http://www.nydailynews.com/news/crime/man-armed-knives-killed-police-ohio-airport-cops-article-1.2070141</v>
      </c>
      <c r="V2895" s="109"/>
      <c r="W2895" s="109">
        <v>3936.1</v>
      </c>
      <c r="X2895" s="109"/>
      <c r="Y2895" s="109"/>
      <c r="Z2895" s="109"/>
      <c r="AA2895" s="109"/>
      <c r="AB2895" s="109"/>
      <c r="AC2895" s="113"/>
      <c r="AD2895" s="29"/>
      <c r="AE2895" s="29"/>
      <c r="AF2895" s="29"/>
      <c r="AG2895" s="65"/>
    </row>
    <row r="2896" spans="1:33" ht="12">
      <c r="A2896" s="30">
        <v>42013</v>
      </c>
      <c r="B2896" s="109" t="s">
        <v>18411</v>
      </c>
      <c r="C2896" s="121">
        <v>29</v>
      </c>
      <c r="D2896" s="109" t="s">
        <v>23</v>
      </c>
      <c r="E2896" s="109" t="s">
        <v>24</v>
      </c>
      <c r="F2896" s="109"/>
      <c r="G2896" s="42">
        <v>41522</v>
      </c>
      <c r="H2896" s="109" t="s">
        <v>18412</v>
      </c>
      <c r="I2896" s="109" t="s">
        <v>347</v>
      </c>
      <c r="J2896" s="109" t="s">
        <v>213</v>
      </c>
      <c r="K2896" s="98" t="s">
        <v>18413</v>
      </c>
      <c r="L2896" s="109" t="s">
        <v>819</v>
      </c>
      <c r="M2896" s="109" t="s">
        <v>13481</v>
      </c>
      <c r="N2896" s="109" t="s">
        <v>32</v>
      </c>
      <c r="O2896" s="109" t="s">
        <v>18414</v>
      </c>
      <c r="P2896" s="109" t="s">
        <v>7428</v>
      </c>
      <c r="Q2896" s="109" t="s">
        <v>18415</v>
      </c>
      <c r="R2896" s="109" t="s">
        <v>80</v>
      </c>
      <c r="S2896" s="122" t="s">
        <v>17794</v>
      </c>
      <c r="T2896" s="31"/>
      <c r="U2896" s="109" t="str">
        <f t="shared" si="45"/>
        <v>41522: 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 http://thepolicenews.net/default.aspx?newsletterid=39845&amp;act=Newsletter.aspx</v>
      </c>
      <c r="V2896" s="109"/>
      <c r="W2896" s="109">
        <v>3937.1</v>
      </c>
      <c r="X2896" s="109"/>
      <c r="Y2896" s="109"/>
      <c r="Z2896" s="109"/>
      <c r="AA2896" s="109"/>
      <c r="AB2896" s="109"/>
      <c r="AC2896" s="113"/>
      <c r="AD2896" s="29"/>
      <c r="AE2896" s="29"/>
      <c r="AF2896" s="29"/>
      <c r="AG2896" s="65"/>
    </row>
    <row r="2897" spans="1:33" ht="12">
      <c r="A2897" s="30">
        <v>42013</v>
      </c>
      <c r="B2897" s="109" t="s">
        <v>18416</v>
      </c>
      <c r="C2897" s="121">
        <v>52</v>
      </c>
      <c r="D2897" s="109" t="s">
        <v>23</v>
      </c>
      <c r="E2897" s="109" t="s">
        <v>82</v>
      </c>
      <c r="F2897" s="109"/>
      <c r="G2897" s="42">
        <v>41520</v>
      </c>
      <c r="H2897" s="109" t="s">
        <v>18417</v>
      </c>
      <c r="I2897" s="109" t="s">
        <v>18418</v>
      </c>
      <c r="J2897" s="109" t="s">
        <v>143</v>
      </c>
      <c r="K2897" s="98" t="s">
        <v>18419</v>
      </c>
      <c r="L2897" s="109" t="s">
        <v>5162</v>
      </c>
      <c r="M2897" s="109" t="s">
        <v>18420</v>
      </c>
      <c r="N2897" s="109" t="s">
        <v>8081</v>
      </c>
      <c r="O2897" s="109" t="s">
        <v>18421</v>
      </c>
      <c r="P2897" s="109" t="s">
        <v>7428</v>
      </c>
      <c r="Q2897" s="109" t="s">
        <v>18422</v>
      </c>
      <c r="R2897" s="109" t="s">
        <v>80</v>
      </c>
      <c r="S2897" s="122" t="s">
        <v>17794</v>
      </c>
      <c r="T2897" s="31"/>
      <c r="U2897" s="109" t="str">
        <f t="shared" si="45"/>
        <v>41520: Police responded to a 911 call for a possible burglary by a man acting erratically and found Beto, who was mentally ill. They report that they chased him two blocks and when he refused to put his hands behind his back or be taken into custody, they tasered and pepper sprayed him. He "almost elbowed" an officer in the face. When Beto was handcuffed, police noticed he was unresponsive. He died several hours later in the hospital. http://triblive.com/news/allegheny/4655891-74/beto-police-kernick#axzz3O0P352OV</v>
      </c>
      <c r="V2897" s="109"/>
      <c r="W2897" s="109">
        <v>3938.1</v>
      </c>
      <c r="X2897" s="109"/>
      <c r="Y2897" s="109"/>
      <c r="Z2897" s="109"/>
      <c r="AA2897" s="109"/>
      <c r="AB2897" s="109"/>
      <c r="AC2897" s="113"/>
      <c r="AD2897" s="29"/>
      <c r="AE2897" s="29"/>
      <c r="AF2897" s="29"/>
      <c r="AG2897" s="65"/>
    </row>
    <row r="2898" spans="1:33" ht="12">
      <c r="A2898" s="30">
        <v>42013</v>
      </c>
      <c r="B2898" s="109" t="s">
        <v>18423</v>
      </c>
      <c r="C2898" s="121">
        <v>25</v>
      </c>
      <c r="D2898" s="109" t="s">
        <v>23</v>
      </c>
      <c r="E2898" s="109" t="s">
        <v>24</v>
      </c>
      <c r="F2898" s="109" t="s">
        <v>18424</v>
      </c>
      <c r="G2898" s="42">
        <v>41521</v>
      </c>
      <c r="H2898" s="109" t="s">
        <v>18425</v>
      </c>
      <c r="I2898" s="109" t="s">
        <v>249</v>
      </c>
      <c r="J2898" s="109" t="s">
        <v>250</v>
      </c>
      <c r="K2898" s="98" t="s">
        <v>18426</v>
      </c>
      <c r="L2898" s="109" t="s">
        <v>1166</v>
      </c>
      <c r="M2898" s="109" t="s">
        <v>6938</v>
      </c>
      <c r="N2898" s="109" t="s">
        <v>32</v>
      </c>
      <c r="O2898" s="109" t="s">
        <v>18427</v>
      </c>
      <c r="P2898" s="109" t="s">
        <v>7428</v>
      </c>
      <c r="Q2898" s="109" t="s">
        <v>18428</v>
      </c>
      <c r="R2898" s="109" t="s">
        <v>80</v>
      </c>
      <c r="S2898" s="122" t="s">
        <v>17794</v>
      </c>
      <c r="T2898" s="31"/>
      <c r="U2898" s="109" t="str">
        <f t="shared" si="45"/>
        <v>41521: 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 http://www.wbaltv.com/news/maryland/baltimore-city/police-man-dies-in-officerinvolved-shooting/21783710</v>
      </c>
      <c r="V2898" s="109"/>
      <c r="W2898" s="109">
        <v>3939.1</v>
      </c>
      <c r="X2898" s="109"/>
      <c r="Y2898" s="109"/>
      <c r="Z2898" s="109"/>
      <c r="AA2898" s="109"/>
      <c r="AB2898" s="109"/>
      <c r="AC2898" s="113"/>
      <c r="AD2898" s="29"/>
      <c r="AE2898" s="29"/>
      <c r="AF2898" s="29"/>
      <c r="AG2898" s="65"/>
    </row>
    <row r="2899" spans="1:33" ht="12">
      <c r="A2899" s="30">
        <v>42013</v>
      </c>
      <c r="B2899" s="109" t="s">
        <v>18429</v>
      </c>
      <c r="C2899" s="121">
        <v>34</v>
      </c>
      <c r="D2899" s="109" t="s">
        <v>23</v>
      </c>
      <c r="E2899" s="109" t="s">
        <v>173</v>
      </c>
      <c r="F2899" s="109" t="s">
        <v>18430</v>
      </c>
      <c r="G2899" s="42">
        <v>41521</v>
      </c>
      <c r="H2899" s="109" t="s">
        <v>18431</v>
      </c>
      <c r="I2899" s="109" t="s">
        <v>10518</v>
      </c>
      <c r="J2899" s="109" t="s">
        <v>85</v>
      </c>
      <c r="K2899" s="98" t="s">
        <v>10519</v>
      </c>
      <c r="L2899" s="109" t="s">
        <v>3611</v>
      </c>
      <c r="M2899" s="109" t="s">
        <v>18432</v>
      </c>
      <c r="N2899" s="109" t="s">
        <v>32</v>
      </c>
      <c r="O2899" s="109" t="s">
        <v>18433</v>
      </c>
      <c r="P2899" s="109" t="s">
        <v>58</v>
      </c>
      <c r="Q2899" s="109" t="s">
        <v>18434</v>
      </c>
      <c r="R2899" s="109" t="s">
        <v>18435</v>
      </c>
      <c r="S2899" s="122" t="s">
        <v>17794</v>
      </c>
      <c r="T2899" s="31"/>
      <c r="U2899" s="109" t="str">
        <f t="shared" si="45"/>
        <v>41521: 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 http://sanfrancisco.cbslocal.com/2014/09/10/officers-cleared-in-2013-fatal-shooting-of-drug-suspect-in-sunnyvale-officer-involved-shooting-juan-carlos-ruelas-methamphetamine-bust/</v>
      </c>
      <c r="V2899" s="109"/>
      <c r="W2899" s="109">
        <v>3940.1</v>
      </c>
      <c r="X2899" s="109"/>
      <c r="Y2899" s="109"/>
      <c r="Z2899" s="109"/>
      <c r="AA2899" s="109"/>
      <c r="AB2899" s="109"/>
      <c r="AC2899" s="113"/>
      <c r="AD2899" s="29"/>
      <c r="AE2899" s="29"/>
      <c r="AF2899" s="29"/>
      <c r="AG2899" s="65"/>
    </row>
    <row r="2900" spans="1:33" ht="12">
      <c r="A2900" s="30">
        <v>42013</v>
      </c>
      <c r="B2900" s="109" t="s">
        <v>4728</v>
      </c>
      <c r="C2900" s="121">
        <v>43</v>
      </c>
      <c r="D2900" s="109" t="s">
        <v>23</v>
      </c>
      <c r="E2900" s="109" t="s">
        <v>82</v>
      </c>
      <c r="F2900" s="109"/>
      <c r="G2900" s="42">
        <v>41519</v>
      </c>
      <c r="H2900" s="109" t="s">
        <v>18436</v>
      </c>
      <c r="I2900" s="109" t="s">
        <v>18437</v>
      </c>
      <c r="J2900" s="109" t="s">
        <v>85</v>
      </c>
      <c r="K2900" s="98" t="s">
        <v>18438</v>
      </c>
      <c r="L2900" s="109" t="s">
        <v>10016</v>
      </c>
      <c r="M2900" s="109" t="s">
        <v>18439</v>
      </c>
      <c r="N2900" s="109" t="s">
        <v>32</v>
      </c>
      <c r="O2900" s="109" t="s">
        <v>18440</v>
      </c>
      <c r="P2900" s="109" t="s">
        <v>760</v>
      </c>
      <c r="Q2900" s="109" t="s">
        <v>18441</v>
      </c>
      <c r="R2900" s="109" t="s">
        <v>80</v>
      </c>
      <c r="S2900" s="122" t="s">
        <v>17794</v>
      </c>
      <c r="T2900" s="31"/>
      <c r="U2900" s="109" t="str">
        <f t="shared" si="45"/>
        <v>41519: 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 http://www.kmph.com/story/23324320/los-banos-officer-on-leave-following-shooting</v>
      </c>
      <c r="V2900" s="109"/>
      <c r="W2900" s="109">
        <v>3941.1</v>
      </c>
      <c r="X2900" s="109"/>
      <c r="Y2900" s="109"/>
      <c r="Z2900" s="109"/>
      <c r="AA2900" s="109"/>
      <c r="AB2900" s="109"/>
      <c r="AC2900" s="113"/>
      <c r="AD2900" s="29"/>
      <c r="AE2900" s="29"/>
      <c r="AF2900" s="29"/>
      <c r="AG2900" s="65"/>
    </row>
    <row r="2901" spans="1:33" ht="12">
      <c r="A2901" s="30">
        <v>42013</v>
      </c>
      <c r="B2901" s="109" t="s">
        <v>18442</v>
      </c>
      <c r="C2901" s="121">
        <v>31</v>
      </c>
      <c r="D2901" s="109" t="s">
        <v>23</v>
      </c>
      <c r="E2901" s="109" t="s">
        <v>82</v>
      </c>
      <c r="F2901" s="109"/>
      <c r="G2901" s="42">
        <v>41520</v>
      </c>
      <c r="H2901" s="109" t="s">
        <v>18443</v>
      </c>
      <c r="I2901" s="109" t="s">
        <v>18444</v>
      </c>
      <c r="J2901" s="109" t="s">
        <v>166</v>
      </c>
      <c r="K2901" s="98" t="s">
        <v>18445</v>
      </c>
      <c r="L2901" s="109" t="s">
        <v>10087</v>
      </c>
      <c r="M2901" s="109" t="s">
        <v>18446</v>
      </c>
      <c r="N2901" s="109" t="s">
        <v>32</v>
      </c>
      <c r="O2901" s="109" t="s">
        <v>18447</v>
      </c>
      <c r="P2901" s="109" t="s">
        <v>58</v>
      </c>
      <c r="Q2901" s="109" t="s">
        <v>18448</v>
      </c>
      <c r="R2901" s="109" t="s">
        <v>80</v>
      </c>
      <c r="S2901" s="122" t="s">
        <v>17807</v>
      </c>
      <c r="T2901" s="31"/>
      <c r="U2901" s="109" t="str">
        <f t="shared" si="45"/>
        <v>41520: Police responding to a disturbance call fatally shot Montgomery after a traffic stop and altercation. A grand jury declined to charge the involved officers with a crime. http://www.wtva.com/news/national/story/Grand-jury-no-indictments-in-officer-involved/EE5Am7KlmUmIECC8X0k4Wg.cspx</v>
      </c>
      <c r="V2901" s="109"/>
      <c r="W2901" s="109">
        <v>3942.1</v>
      </c>
      <c r="X2901" s="109"/>
      <c r="Y2901" s="109"/>
      <c r="Z2901" s="109"/>
      <c r="AA2901" s="109"/>
      <c r="AB2901" s="109"/>
      <c r="AC2901" s="113"/>
      <c r="AD2901" s="29"/>
      <c r="AE2901" s="29"/>
      <c r="AF2901" s="29"/>
      <c r="AG2901" s="65"/>
    </row>
    <row r="2902" spans="1:33" ht="12">
      <c r="A2902" s="30">
        <v>42013</v>
      </c>
      <c r="B2902" s="109" t="s">
        <v>4728</v>
      </c>
      <c r="C2902" s="121">
        <v>28</v>
      </c>
      <c r="D2902" s="109" t="s">
        <v>23</v>
      </c>
      <c r="E2902" s="109" t="s">
        <v>82</v>
      </c>
      <c r="F2902" s="109"/>
      <c r="G2902" s="42">
        <v>41518</v>
      </c>
      <c r="H2902" s="109" t="s">
        <v>18449</v>
      </c>
      <c r="I2902" s="109" t="s">
        <v>347</v>
      </c>
      <c r="J2902" s="109" t="s">
        <v>213</v>
      </c>
      <c r="K2902" s="98" t="s">
        <v>8576</v>
      </c>
      <c r="L2902" s="109" t="s">
        <v>819</v>
      </c>
      <c r="M2902" s="109" t="s">
        <v>829</v>
      </c>
      <c r="N2902" s="109" t="s">
        <v>32</v>
      </c>
      <c r="O2902" s="109" t="s">
        <v>18450</v>
      </c>
      <c r="P2902" s="109" t="s">
        <v>299</v>
      </c>
      <c r="Q2902" s="109" t="s">
        <v>18451</v>
      </c>
      <c r="R2902" s="109" t="s">
        <v>80</v>
      </c>
      <c r="S2902" s="122" t="s">
        <v>16791</v>
      </c>
      <c r="T2902" s="31"/>
      <c r="U2902" s="109" t="str">
        <f t="shared" si="45"/>
        <v>41518: Officer Medina and a second officer responded to a disturbance with a weapon (gun) call at an apartment complex. Upon arrival, several males identified the suspect and informed officers he was armed with a gun. The officers gave verbal commands to the suspect to remove his hands from his pockets. The suspect pulled a firearm from his pocket. The officers then gave verbal commands for the suspect to drop the weapon, but he refused and instead raised the gun toward officers. At that time, Officer Medina, fearing for his life and that of his partner, shot and killed the subject. http://www.chron.com/news/houston-texas/article/HPD-shooting-under-investigation-4781326.php?cmpid=htx</v>
      </c>
      <c r="V2902" s="109"/>
      <c r="W2902" s="109">
        <v>3943.1</v>
      </c>
      <c r="X2902" s="109"/>
      <c r="Y2902" s="109"/>
      <c r="Z2902" s="109"/>
      <c r="AA2902" s="109"/>
      <c r="AB2902" s="109"/>
      <c r="AC2902" s="113"/>
      <c r="AD2902" s="29"/>
      <c r="AE2902" s="29"/>
      <c r="AF2902" s="29"/>
      <c r="AG2902" s="65"/>
    </row>
    <row r="2903" spans="1:33" ht="12">
      <c r="A2903" s="30">
        <v>42013</v>
      </c>
      <c r="B2903" s="109" t="s">
        <v>4728</v>
      </c>
      <c r="C2903" s="121">
        <v>53</v>
      </c>
      <c r="D2903" s="109" t="s">
        <v>23</v>
      </c>
      <c r="E2903" s="109" t="s">
        <v>82</v>
      </c>
      <c r="F2903" s="109"/>
      <c r="G2903" s="42">
        <v>41441</v>
      </c>
      <c r="H2903" s="109" t="s">
        <v>18452</v>
      </c>
      <c r="I2903" s="109" t="s">
        <v>11628</v>
      </c>
      <c r="J2903" s="109" t="s">
        <v>85</v>
      </c>
      <c r="K2903" s="98" t="s">
        <v>18453</v>
      </c>
      <c r="L2903" s="109" t="s">
        <v>270</v>
      </c>
      <c r="M2903" s="109" t="s">
        <v>18454</v>
      </c>
      <c r="N2903" s="109" t="s">
        <v>32</v>
      </c>
      <c r="O2903" s="109" t="s">
        <v>18455</v>
      </c>
      <c r="P2903" s="109" t="s">
        <v>36</v>
      </c>
      <c r="Q2903" s="109" t="s">
        <v>18456</v>
      </c>
      <c r="R2903" s="109" t="s">
        <v>100</v>
      </c>
      <c r="S2903" s="122" t="s">
        <v>18457</v>
      </c>
      <c r="T2903" s="31"/>
      <c r="U2903" s="109" t="str">
        <f t="shared" si="45"/>
        <v>41441: Officers shot and killed a 53-year-old Fremont man Sunday morning who they said carried out an armed rampage in the home he shares with his family. http://www.mercurynews.com/breaking-news/ci_23473152/fremont-police-fatally-shoot-mentally-ill-man-armed</v>
      </c>
      <c r="V2903" s="109"/>
      <c r="W2903" s="109">
        <v>3944.1</v>
      </c>
      <c r="X2903" s="109"/>
      <c r="Y2903" s="109"/>
      <c r="Z2903" s="109"/>
      <c r="AA2903" s="109"/>
      <c r="AB2903" s="109"/>
      <c r="AC2903" s="113"/>
      <c r="AD2903" s="29"/>
      <c r="AE2903" s="29"/>
      <c r="AF2903" s="29"/>
      <c r="AG2903" s="65"/>
    </row>
    <row r="2904" spans="1:33" ht="12">
      <c r="A2904" s="30">
        <v>42013</v>
      </c>
      <c r="B2904" s="109" t="s">
        <v>18458</v>
      </c>
      <c r="C2904" s="121">
        <v>32</v>
      </c>
      <c r="D2904" s="109" t="s">
        <v>23</v>
      </c>
      <c r="E2904" s="109" t="s">
        <v>24</v>
      </c>
      <c r="F2904" s="109" t="s">
        <v>18459</v>
      </c>
      <c r="G2904" s="42">
        <v>41439</v>
      </c>
      <c r="H2904" s="109" t="s">
        <v>18460</v>
      </c>
      <c r="I2904" s="109" t="s">
        <v>18461</v>
      </c>
      <c r="J2904" s="109" t="s">
        <v>85</v>
      </c>
      <c r="K2904" s="98" t="s">
        <v>18462</v>
      </c>
      <c r="L2904" s="109" t="s">
        <v>270</v>
      </c>
      <c r="M2904" s="109" t="s">
        <v>13521</v>
      </c>
      <c r="N2904" s="109" t="s">
        <v>32</v>
      </c>
      <c r="O2904" s="109" t="s">
        <v>18463</v>
      </c>
      <c r="P2904" s="109" t="s">
        <v>58</v>
      </c>
      <c r="Q2904" s="109" t="s">
        <v>18464</v>
      </c>
      <c r="R2904" s="109" t="s">
        <v>100</v>
      </c>
      <c r="S2904" s="122" t="s">
        <v>16791</v>
      </c>
      <c r="T2904" s="31"/>
      <c r="U2904" s="109" t="str">
        <f t="shared" si="45"/>
        <v>41439: A robbery in progress at a burger restaurant was interrupted when sheriff’s deputies shot and killed the suspect. http://sanfrancisco.cbslocal.com/2013/06/15/police-kill-suspect-during-attempted-robbery-castro-valley-restaurant/</v>
      </c>
      <c r="V2904" s="109"/>
      <c r="W2904" s="109">
        <v>3945.1</v>
      </c>
      <c r="X2904" s="109"/>
      <c r="Y2904" s="109"/>
      <c r="Z2904" s="109"/>
      <c r="AA2904" s="109"/>
      <c r="AB2904" s="109"/>
      <c r="AC2904" s="113"/>
      <c r="AD2904" s="29"/>
      <c r="AE2904" s="29"/>
      <c r="AF2904" s="29"/>
      <c r="AG2904" s="65"/>
    </row>
    <row r="2905" spans="1:33" ht="12">
      <c r="A2905" s="30">
        <v>42015</v>
      </c>
      <c r="B2905" s="109" t="s">
        <v>18465</v>
      </c>
      <c r="C2905" s="121">
        <v>45</v>
      </c>
      <c r="D2905" s="109" t="s">
        <v>23</v>
      </c>
      <c r="E2905" s="109" t="s">
        <v>24</v>
      </c>
      <c r="F2905" s="109"/>
      <c r="G2905" s="42">
        <v>38597</v>
      </c>
      <c r="H2905" s="109" t="s">
        <v>18466</v>
      </c>
      <c r="I2905" s="109" t="s">
        <v>1153</v>
      </c>
      <c r="J2905" s="109" t="s">
        <v>1154</v>
      </c>
      <c r="K2905" s="98" t="s">
        <v>8140</v>
      </c>
      <c r="L2905" s="109" t="s">
        <v>1156</v>
      </c>
      <c r="M2905" s="109" t="s">
        <v>1157</v>
      </c>
      <c r="N2905" s="109" t="s">
        <v>32</v>
      </c>
      <c r="O2905" s="109" t="s">
        <v>18467</v>
      </c>
      <c r="P2905" s="109" t="s">
        <v>58</v>
      </c>
      <c r="Q2905" s="109" t="s">
        <v>18468</v>
      </c>
      <c r="R2905" s="109" t="s">
        <v>80</v>
      </c>
      <c r="S2905" s="122" t="s">
        <v>18469</v>
      </c>
      <c r="T2905" s="31"/>
      <c r="U2905" s="109" t="str">
        <f t="shared" si="45"/>
        <v>38597: Danny Brumfield Sr., 45, was shot to death by New Orleans police officer Ronald Mitchell outside the Ernest N. Morial Convention Center. Police alleged Brumfield jumped on the hood of their police cruiser and then attempted to attack Mitchell with a pair of scissors. Mitchell fired a single shot from a 12-gauge shotgun. The autopsy found Blumfield died from a single shotgun wound to his left back. http://www.propublica.org/nola/case/topic/case-three</v>
      </c>
      <c r="V2905" s="109"/>
      <c r="W2905" s="109">
        <v>3946.1</v>
      </c>
      <c r="X2905" s="109"/>
      <c r="Y2905" s="109"/>
      <c r="Z2905" s="109"/>
      <c r="AA2905" s="109"/>
      <c r="AB2905" s="109"/>
      <c r="AC2905" s="113"/>
      <c r="AD2905" s="29"/>
      <c r="AE2905" s="29"/>
      <c r="AF2905" s="29"/>
      <c r="AG2905" s="65"/>
    </row>
    <row r="2906" spans="1:33" ht="12">
      <c r="A2906" s="30">
        <v>42015</v>
      </c>
      <c r="B2906" s="109" t="s">
        <v>18470</v>
      </c>
      <c r="C2906" s="121">
        <v>37</v>
      </c>
      <c r="D2906" s="109" t="s">
        <v>23</v>
      </c>
      <c r="E2906" s="109" t="s">
        <v>24</v>
      </c>
      <c r="F2906" s="109"/>
      <c r="G2906" s="42">
        <v>42011</v>
      </c>
      <c r="H2906" s="109" t="s">
        <v>18471</v>
      </c>
      <c r="I2906" s="109" t="s">
        <v>1153</v>
      </c>
      <c r="J2906" s="109" t="s">
        <v>1154</v>
      </c>
      <c r="K2906" s="98" t="s">
        <v>18472</v>
      </c>
      <c r="L2906" s="109" t="s">
        <v>1156</v>
      </c>
      <c r="M2906" s="109" t="s">
        <v>1157</v>
      </c>
      <c r="N2906" s="109" t="s">
        <v>32</v>
      </c>
      <c r="O2906" s="109" t="s">
        <v>18473</v>
      </c>
      <c r="P2906" s="109" t="s">
        <v>58</v>
      </c>
      <c r="Q2906" s="109" t="s">
        <v>18474</v>
      </c>
      <c r="R2906" s="109" t="s">
        <v>80</v>
      </c>
      <c r="S2906" s="122" t="s">
        <v>18475</v>
      </c>
      <c r="T2906" s="31"/>
      <c r="U2906" s="109" t="str">
        <f t="shared" si="45"/>
        <v>42011: 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 http://www.wwltv.com/story/news/crime/2015/01/08/nopd-officer-involved-shooting-caught-on-body-camera/21465749/</v>
      </c>
      <c r="V2906" s="109"/>
      <c r="W2906" s="109">
        <v>3947.1</v>
      </c>
      <c r="X2906" s="109"/>
      <c r="Y2906" s="109"/>
      <c r="Z2906" s="109"/>
      <c r="AA2906" s="109"/>
      <c r="AB2906" s="109"/>
      <c r="AC2906" s="113"/>
      <c r="AD2906" s="29"/>
      <c r="AE2906" s="29"/>
      <c r="AF2906" s="29"/>
      <c r="AG2906" s="65"/>
    </row>
    <row r="2907" spans="1:33" ht="12">
      <c r="A2907" s="30">
        <v>42015</v>
      </c>
      <c r="B2907" s="109" t="s">
        <v>18476</v>
      </c>
      <c r="C2907" s="121">
        <v>45</v>
      </c>
      <c r="D2907" s="109" t="s">
        <v>23</v>
      </c>
      <c r="E2907" s="109" t="s">
        <v>82</v>
      </c>
      <c r="F2907" s="109"/>
      <c r="G2907" s="42">
        <v>39065</v>
      </c>
      <c r="H2907" s="109" t="s">
        <v>18477</v>
      </c>
      <c r="I2907" s="109" t="s">
        <v>1153</v>
      </c>
      <c r="J2907" s="109" t="s">
        <v>1154</v>
      </c>
      <c r="K2907" s="98" t="s">
        <v>18478</v>
      </c>
      <c r="L2907" s="109" t="s">
        <v>1156</v>
      </c>
      <c r="M2907" s="109" t="s">
        <v>1157</v>
      </c>
      <c r="N2907" s="109" t="s">
        <v>16256</v>
      </c>
      <c r="O2907" s="109" t="s">
        <v>18479</v>
      </c>
      <c r="P2907" s="109" t="s">
        <v>58</v>
      </c>
      <c r="Q2907" s="109" t="s">
        <v>18480</v>
      </c>
      <c r="R2907" s="109" t="s">
        <v>80</v>
      </c>
      <c r="S2907" s="122" t="s">
        <v>18481</v>
      </c>
      <c r="T2907" s="31"/>
      <c r="U2907" s="109" t="str">
        <f t="shared" si="45"/>
        <v>39065: Officers Anthony Villavaso and David Ogozalek pulled over Gerald Arthur for running a stop sign. Arthur allegedly fled when Villavaso tried to handcuff him. As he ran away, Arthur struck Ogozalek with the handcuff, cutting his head. The family's lawsuit says the officers wrestled Arthur to the ground where Villavaso placed Arthur in a choke hold for several minutes while other officers kicked or struck him. City attorneys blame Arthur's death on "acute excited delirium." http://www.juryverdicts.net/LouisianaJVR11-10.pdf</v>
      </c>
      <c r="V2907" s="109"/>
      <c r="W2907" s="109">
        <v>3948.1</v>
      </c>
      <c r="X2907" s="109"/>
      <c r="Y2907" s="109"/>
      <c r="Z2907" s="109"/>
      <c r="AA2907" s="109"/>
      <c r="AB2907" s="109"/>
      <c r="AC2907" s="113"/>
      <c r="AD2907" s="29"/>
      <c r="AE2907" s="29"/>
      <c r="AF2907" s="29"/>
      <c r="AG2907" s="65"/>
    </row>
    <row r="2908" spans="1:33" ht="12">
      <c r="A2908" s="30">
        <v>42015</v>
      </c>
      <c r="B2908" s="109" t="s">
        <v>18482</v>
      </c>
      <c r="C2908" s="121">
        <v>48</v>
      </c>
      <c r="D2908" s="109" t="s">
        <v>23</v>
      </c>
      <c r="E2908" s="109" t="s">
        <v>24</v>
      </c>
      <c r="F2908" s="109" t="s">
        <v>18483</v>
      </c>
      <c r="G2908" s="42">
        <v>38563</v>
      </c>
      <c r="H2908" s="109" t="s">
        <v>18484</v>
      </c>
      <c r="I2908" s="109" t="s">
        <v>1153</v>
      </c>
      <c r="J2908" s="109" t="s">
        <v>1154</v>
      </c>
      <c r="K2908" s="98" t="s">
        <v>18485</v>
      </c>
      <c r="L2908" s="109" t="s">
        <v>1156</v>
      </c>
      <c r="M2908" s="109" t="s">
        <v>1157</v>
      </c>
      <c r="N2908" s="109" t="s">
        <v>1589</v>
      </c>
      <c r="O2908" s="109" t="s">
        <v>18486</v>
      </c>
      <c r="P2908" s="109" t="s">
        <v>157</v>
      </c>
      <c r="Q2908" s="109" t="s">
        <v>18487</v>
      </c>
      <c r="R2908" s="109" t="s">
        <v>80</v>
      </c>
      <c r="S2908" s="122" t="s">
        <v>18488</v>
      </c>
      <c r="T2908" s="31"/>
      <c r="U2908" s="109" t="str">
        <f t="shared" si="45"/>
        <v>38563: Officers Melvin Williams and Matthew Dean Moore were traveling through Treme. For reasons that are unclear, the officers converged on Robair. Robair was preparing to repair the vent on a neighbor's roof. Witnesses said Williams administered a fatal kick, amid a flurry of baton strikes. Within minutes, the officers dumped Robair at Charity Hospital, telling staffers they found him on the ground under a bridge and believed he had overdosed on drugs. http://www.nola.com/crime/index.ssf/2011/09/two_former_new_orleans_police.html</v>
      </c>
      <c r="V2908" s="109"/>
      <c r="W2908" s="109">
        <v>3949.1</v>
      </c>
      <c r="X2908" s="109"/>
      <c r="Y2908" s="109"/>
      <c r="Z2908" s="109"/>
      <c r="AA2908" s="109"/>
      <c r="AB2908" s="109"/>
      <c r="AC2908" s="113"/>
      <c r="AD2908" s="29"/>
      <c r="AE2908" s="29"/>
      <c r="AF2908" s="29"/>
      <c r="AG2908" s="65"/>
    </row>
    <row r="2909" spans="1:33" ht="12">
      <c r="A2909" s="30">
        <v>42016</v>
      </c>
      <c r="B2909" s="109" t="s">
        <v>18489</v>
      </c>
      <c r="C2909" s="121">
        <v>37</v>
      </c>
      <c r="D2909" s="109" t="s">
        <v>23</v>
      </c>
      <c r="E2909" s="109" t="s">
        <v>82</v>
      </c>
      <c r="F2909" s="109"/>
      <c r="G2909" s="42">
        <v>38421</v>
      </c>
      <c r="H2909" s="109" t="s">
        <v>18490</v>
      </c>
      <c r="I2909" s="109" t="s">
        <v>1067</v>
      </c>
      <c r="J2909" s="109" t="s">
        <v>28</v>
      </c>
      <c r="K2909" s="98" t="s">
        <v>18491</v>
      </c>
      <c r="L2909" s="109" t="s">
        <v>338</v>
      </c>
      <c r="M2909" s="109" t="s">
        <v>18492</v>
      </c>
      <c r="N2909" s="109" t="s">
        <v>32</v>
      </c>
      <c r="O2909" s="109" t="s">
        <v>18493</v>
      </c>
      <c r="P2909" s="109" t="s">
        <v>760</v>
      </c>
      <c r="Q2909" s="109" t="s">
        <v>18494</v>
      </c>
      <c r="R2909" s="109" t="s">
        <v>80</v>
      </c>
      <c r="S2909" s="122" t="s">
        <v>5119</v>
      </c>
      <c r="T2909" s="31"/>
      <c r="U2909" s="109" t="str">
        <f t="shared" si="45"/>
        <v>38421: Garczynski, suicidal and distraught about his divorce proceedings, encountered police in the early morning hours in his SUV and appeared to challenge officers deliberately with a weapon. He was shot to death with about 30 rounds from five officers. http://articles.sun-sentinel.com/2005-03-11/news/0503110174_1_officer-shot-police-officers-garczynski</v>
      </c>
      <c r="V2909" s="109"/>
      <c r="W2909" s="109">
        <v>3950.1</v>
      </c>
      <c r="X2909" s="109"/>
      <c r="Y2909" s="109"/>
      <c r="Z2909" s="109"/>
      <c r="AA2909" s="109"/>
      <c r="AB2909" s="109"/>
      <c r="AC2909" s="113"/>
      <c r="AD2909" s="29"/>
      <c r="AE2909" s="29"/>
      <c r="AF2909" s="29"/>
      <c r="AG2909" s="65"/>
    </row>
    <row r="2910" spans="1:33" ht="12">
      <c r="A2910" s="30">
        <v>42016</v>
      </c>
      <c r="B2910" s="109" t="s">
        <v>18495</v>
      </c>
      <c r="C2910" s="121">
        <v>32</v>
      </c>
      <c r="D2910" s="109" t="s">
        <v>23</v>
      </c>
      <c r="E2910" s="109" t="s">
        <v>24</v>
      </c>
      <c r="F2910" s="109"/>
      <c r="G2910" s="42">
        <v>36995</v>
      </c>
      <c r="H2910" s="109" t="s">
        <v>18496</v>
      </c>
      <c r="I2910" s="109" t="s">
        <v>18497</v>
      </c>
      <c r="J2910" s="109" t="s">
        <v>28</v>
      </c>
      <c r="K2910" s="98" t="s">
        <v>18498</v>
      </c>
      <c r="L2910" s="109" t="s">
        <v>18499</v>
      </c>
      <c r="M2910" s="109" t="s">
        <v>18500</v>
      </c>
      <c r="N2910" s="109" t="s">
        <v>32</v>
      </c>
      <c r="O2910" s="109" t="s">
        <v>18501</v>
      </c>
      <c r="P2910" s="109" t="s">
        <v>58</v>
      </c>
      <c r="Q2910" s="109" t="s">
        <v>18502</v>
      </c>
      <c r="R2910" s="109" t="s">
        <v>80</v>
      </c>
      <c r="S2910" s="122" t="s">
        <v>5119</v>
      </c>
      <c r="T2910" s="31"/>
      <c r="U2910" s="109" t="str">
        <f t="shared" si="45"/>
        <v>36995: Scales was shot by a local police officer some seven times after a midnight traffic stop for driving without headlights. The officer reported that Scales was unarmed but refused to stop, dragging the officer alongside the vehicle for more than 1,700 feet. http://www.deseretnews.com/article/837471/Motorist-is-fatally-shot-after-his-car-drags-officer.html?pg=all</v>
      </c>
      <c r="V2910" s="109"/>
      <c r="W2910" s="109">
        <v>3951.1</v>
      </c>
      <c r="X2910" s="109"/>
      <c r="Y2910" s="109"/>
      <c r="Z2910" s="109"/>
      <c r="AA2910" s="109"/>
      <c r="AB2910" s="109"/>
      <c r="AC2910" s="113"/>
      <c r="AD2910" s="29"/>
      <c r="AE2910" s="29"/>
      <c r="AF2910" s="29"/>
      <c r="AG2910" s="65"/>
    </row>
    <row r="2911" spans="1:33" ht="12">
      <c r="A2911" s="30">
        <v>42016</v>
      </c>
      <c r="B2911" s="109" t="s">
        <v>18503</v>
      </c>
      <c r="C2911" s="121">
        <v>32</v>
      </c>
      <c r="D2911" s="109" t="s">
        <v>23</v>
      </c>
      <c r="E2911" s="109" t="s">
        <v>82</v>
      </c>
      <c r="F2911" s="109" t="s">
        <v>18504</v>
      </c>
      <c r="G2911" s="42">
        <v>41977</v>
      </c>
      <c r="H2911" s="109" t="s">
        <v>18505</v>
      </c>
      <c r="I2911" s="109" t="s">
        <v>4951</v>
      </c>
      <c r="J2911" s="109" t="s">
        <v>28</v>
      </c>
      <c r="K2911" s="98" t="s">
        <v>18506</v>
      </c>
      <c r="L2911" s="109" t="s">
        <v>404</v>
      </c>
      <c r="M2911" s="109" t="s">
        <v>4953</v>
      </c>
      <c r="N2911" s="109" t="s">
        <v>32</v>
      </c>
      <c r="O2911" s="109" t="s">
        <v>18507</v>
      </c>
      <c r="P2911" s="109" t="s">
        <v>760</v>
      </c>
      <c r="Q2911" s="109" t="s">
        <v>18508</v>
      </c>
      <c r="R2911" s="109" t="s">
        <v>80</v>
      </c>
      <c r="S2911" s="122" t="s">
        <v>5119</v>
      </c>
      <c r="T2911" s="31"/>
      <c r="U2911" s="109" t="str">
        <f t="shared" si="45"/>
        <v>41977: Local police responding to a burglary call found Cordero Rivera sitting in his car in the driveway. Officers approached, saw a weapon, and fatally shot him. http://www.mynews13.com/content/news/cfnews13/news/article.html/content/news/articles/cfn/2014/12/4/englewood_elementary.html</v>
      </c>
      <c r="V2911" s="109"/>
      <c r="W2911" s="109">
        <v>3952.1</v>
      </c>
      <c r="X2911" s="109"/>
      <c r="Y2911" s="109"/>
      <c r="Z2911" s="109"/>
      <c r="AA2911" s="109"/>
      <c r="AB2911" s="109"/>
      <c r="AC2911" s="113"/>
      <c r="AD2911" s="29"/>
      <c r="AE2911" s="29"/>
      <c r="AF2911" s="29"/>
      <c r="AG2911" s="65"/>
    </row>
    <row r="2912" spans="1:33" ht="12">
      <c r="A2912" s="30">
        <v>42016</v>
      </c>
      <c r="B2912" s="109" t="s">
        <v>18509</v>
      </c>
      <c r="C2912" s="121">
        <v>38</v>
      </c>
      <c r="D2912" s="109" t="s">
        <v>23</v>
      </c>
      <c r="E2912" s="109" t="s">
        <v>82</v>
      </c>
      <c r="F2912" s="109"/>
      <c r="G2912" s="42">
        <v>39649</v>
      </c>
      <c r="H2912" s="109" t="s">
        <v>18510</v>
      </c>
      <c r="I2912" s="109" t="s">
        <v>1046</v>
      </c>
      <c r="J2912" s="109" t="s">
        <v>28</v>
      </c>
      <c r="K2912" s="98" t="s">
        <v>18511</v>
      </c>
      <c r="L2912" s="109" t="s">
        <v>523</v>
      </c>
      <c r="M2912" s="109" t="s">
        <v>8909</v>
      </c>
      <c r="N2912" s="109" t="s">
        <v>32</v>
      </c>
      <c r="O2912" s="109" t="s">
        <v>18512</v>
      </c>
      <c r="P2912" s="109" t="s">
        <v>58</v>
      </c>
      <c r="Q2912" s="109" t="s">
        <v>18513</v>
      </c>
      <c r="R2912" s="109" t="s">
        <v>80</v>
      </c>
      <c r="S2912" s="122" t="s">
        <v>5119</v>
      </c>
      <c r="T2912" s="31"/>
      <c r="U2912" s="109" t="str">
        <f t="shared" si="45"/>
        <v>39649: Waters was a suspect in a stabbing and sought by police. When approached, Waters ducked away, circled back and stole the patrol car of the questioning officer, ran that patrol car into a group of other police cars at an apartment complex, and assaulted one of them with a "Rambo-style knife." He was shot to death. http://jacksonville.com/tu-online/stories/103008/met_349750990.shtml</v>
      </c>
      <c r="V2912" s="109"/>
      <c r="W2912" s="109">
        <v>3953.1</v>
      </c>
      <c r="X2912" s="109"/>
      <c r="Y2912" s="109"/>
      <c r="Z2912" s="109"/>
      <c r="AA2912" s="109"/>
      <c r="AB2912" s="109"/>
      <c r="AC2912" s="113"/>
      <c r="AD2912" s="29"/>
      <c r="AE2912" s="29"/>
      <c r="AF2912" s="29"/>
      <c r="AG2912" s="65"/>
    </row>
    <row r="2913" spans="1:33" ht="12">
      <c r="A2913" s="30">
        <v>42016</v>
      </c>
      <c r="B2913" s="109" t="s">
        <v>18514</v>
      </c>
      <c r="C2913" s="121">
        <v>32</v>
      </c>
      <c r="D2913" s="109" t="s">
        <v>23</v>
      </c>
      <c r="E2913" s="109" t="s">
        <v>82</v>
      </c>
      <c r="F2913" s="109"/>
      <c r="G2913" s="42">
        <v>39486</v>
      </c>
      <c r="H2913" s="109" t="s">
        <v>18515</v>
      </c>
      <c r="I2913" s="109" t="s">
        <v>18516</v>
      </c>
      <c r="J2913" s="109" t="s">
        <v>28</v>
      </c>
      <c r="K2913" s="98" t="s">
        <v>17939</v>
      </c>
      <c r="L2913" s="109" t="s">
        <v>523</v>
      </c>
      <c r="M2913" s="109" t="s">
        <v>8909</v>
      </c>
      <c r="N2913" s="109" t="s">
        <v>32</v>
      </c>
      <c r="O2913" s="109" t="s">
        <v>18517</v>
      </c>
      <c r="P2913" s="109" t="s">
        <v>760</v>
      </c>
      <c r="Q2913" s="109" t="s">
        <v>18518</v>
      </c>
      <c r="R2913" s="109" t="s">
        <v>80</v>
      </c>
      <c r="S2913" s="122" t="s">
        <v>5119</v>
      </c>
      <c r="T2913" s="31"/>
      <c r="U2913" s="109" t="str">
        <f t="shared" si="45"/>
        <v>39486: During a "routine police drug sweep" in an unmarked van, Kennedy was engaged by officers as he stood in the middle of the road. He fled and officers chased him on foot. According to police he was tasered, then shot at police, then was himself fatally shot. The department did not disclose how many officers shot him or how many bullets were fired. http://staugustine.com/stories/021008/news_txt01_005.shtml</v>
      </c>
      <c r="V2913" s="109"/>
      <c r="W2913" s="109">
        <v>3954.1</v>
      </c>
      <c r="X2913" s="109"/>
      <c r="Y2913" s="109"/>
      <c r="Z2913" s="109"/>
      <c r="AA2913" s="109"/>
      <c r="AB2913" s="109"/>
      <c r="AC2913" s="113"/>
      <c r="AD2913" s="29"/>
      <c r="AE2913" s="29"/>
      <c r="AF2913" s="29"/>
      <c r="AG2913" s="65"/>
    </row>
    <row r="2914" spans="1:33" ht="12">
      <c r="A2914" s="30">
        <v>42016</v>
      </c>
      <c r="B2914" s="109" t="s">
        <v>18519</v>
      </c>
      <c r="C2914" s="121">
        <v>17</v>
      </c>
      <c r="D2914" s="109" t="s">
        <v>23</v>
      </c>
      <c r="E2914" s="109" t="s">
        <v>82</v>
      </c>
      <c r="F2914" s="109"/>
      <c r="G2914" s="42">
        <v>39499</v>
      </c>
      <c r="H2914" s="109" t="s">
        <v>18520</v>
      </c>
      <c r="I2914" s="109" t="s">
        <v>1046</v>
      </c>
      <c r="J2914" s="109" t="s">
        <v>28</v>
      </c>
      <c r="K2914" s="98" t="s">
        <v>17945</v>
      </c>
      <c r="L2914" s="109" t="s">
        <v>523</v>
      </c>
      <c r="M2914" s="109" t="s">
        <v>8909</v>
      </c>
      <c r="N2914" s="109" t="s">
        <v>32</v>
      </c>
      <c r="O2914" s="109" t="s">
        <v>18521</v>
      </c>
      <c r="P2914" s="109" t="s">
        <v>58</v>
      </c>
      <c r="Q2914" s="109" t="s">
        <v>18522</v>
      </c>
      <c r="R2914" s="109" t="s">
        <v>80</v>
      </c>
      <c r="S2914" s="122" t="s">
        <v>5119</v>
      </c>
      <c r="T2914" s="31"/>
      <c r="U2914" s="109" t="str">
        <f t="shared" si="45"/>
        <v>39499: Marion was one of four teenagers who pulled an armed robbery of a gas station with two handguns. After the robbery they fled, abandoning the guns, robbery proceeds and the clerk's wallet. Marion was tracked by police to about a block away. Allegedly he gestured in a threatening way and was shot to death, unarmed. Marion's three accomplices were all charged with his murder. http://www.news4jax.com/news/Police-Officer-s-Shooting-Of-Teen-Within-Use-Of-Force-Rules/2077572</v>
      </c>
      <c r="V2914" s="109"/>
      <c r="W2914" s="109">
        <v>3955.1</v>
      </c>
      <c r="X2914" s="109"/>
      <c r="Y2914" s="109"/>
      <c r="Z2914" s="109"/>
      <c r="AA2914" s="109"/>
      <c r="AB2914" s="109"/>
      <c r="AC2914" s="113"/>
      <c r="AD2914" s="29"/>
      <c r="AE2914" s="29"/>
      <c r="AF2914" s="29"/>
      <c r="AG2914" s="65"/>
    </row>
    <row r="2915" spans="1:33" ht="12">
      <c r="A2915" s="30">
        <v>42016</v>
      </c>
      <c r="B2915" s="109" t="s">
        <v>18523</v>
      </c>
      <c r="C2915" s="121">
        <v>32</v>
      </c>
      <c r="D2915" s="109" t="s">
        <v>23</v>
      </c>
      <c r="E2915" s="109" t="s">
        <v>82</v>
      </c>
      <c r="F2915" s="109"/>
      <c r="G2915" s="42">
        <v>39131</v>
      </c>
      <c r="H2915" s="109" t="s">
        <v>18524</v>
      </c>
      <c r="I2915" s="109" t="s">
        <v>18340</v>
      </c>
      <c r="J2915" s="109" t="s">
        <v>28</v>
      </c>
      <c r="K2915" s="98" t="s">
        <v>18525</v>
      </c>
      <c r="L2915" s="109" t="s">
        <v>18342</v>
      </c>
      <c r="M2915" s="109" t="s">
        <v>18343</v>
      </c>
      <c r="N2915" s="109" t="s">
        <v>314</v>
      </c>
      <c r="O2915" s="109" t="s">
        <v>18526</v>
      </c>
      <c r="P2915" s="109" t="s">
        <v>3069</v>
      </c>
      <c r="Q2915" s="109" t="s">
        <v>18527</v>
      </c>
      <c r="R2915" s="109" t="s">
        <v>80</v>
      </c>
      <c r="S2915" s="122" t="s">
        <v>5119</v>
      </c>
      <c r="T2915" s="31"/>
      <c r="U2915" s="109" t="str">
        <f t="shared" si="45"/>
        <v>39131: In the early morning hours Beltran executed a left-hand turn and was T-boned by a county deputy traveling about 100 MPH without lights or siren. The officer was exonerated, and was the same officer who killed Andrew Rakes in a similar accident. http://www.naplesnews.com/news/local-news/woman-claims-sheriffs-office-deputy-fault-accident</v>
      </c>
      <c r="V2915" s="109"/>
      <c r="W2915" s="109">
        <v>3956.1</v>
      </c>
      <c r="X2915" s="109"/>
      <c r="Y2915" s="109"/>
      <c r="Z2915" s="109"/>
      <c r="AA2915" s="109"/>
      <c r="AB2915" s="109"/>
      <c r="AC2915" s="113"/>
      <c r="AD2915" s="29"/>
      <c r="AE2915" s="29"/>
      <c r="AF2915" s="29"/>
      <c r="AG2915" s="65"/>
    </row>
    <row r="2916" spans="1:33" ht="12">
      <c r="A2916" s="30">
        <v>42016</v>
      </c>
      <c r="B2916" s="109" t="s">
        <v>18528</v>
      </c>
      <c r="C2916" s="121">
        <v>21</v>
      </c>
      <c r="D2916" s="109" t="s">
        <v>23</v>
      </c>
      <c r="E2916" s="109" t="s">
        <v>40</v>
      </c>
      <c r="F2916" s="109" t="s">
        <v>18529</v>
      </c>
      <c r="G2916" s="42">
        <v>40633</v>
      </c>
      <c r="H2916" s="109" t="s">
        <v>18530</v>
      </c>
      <c r="I2916" s="109" t="s">
        <v>18340</v>
      </c>
      <c r="J2916" s="109" t="s">
        <v>28</v>
      </c>
      <c r="K2916" s="98" t="s">
        <v>18341</v>
      </c>
      <c r="L2916" s="109" t="s">
        <v>18342</v>
      </c>
      <c r="M2916" s="109" t="s">
        <v>18343</v>
      </c>
      <c r="N2916" s="109" t="s">
        <v>314</v>
      </c>
      <c r="O2916" s="109" t="s">
        <v>18531</v>
      </c>
      <c r="P2916" s="109" t="s">
        <v>3069</v>
      </c>
      <c r="Q2916" s="109" t="s">
        <v>18532</v>
      </c>
      <c r="R2916" s="109" t="s">
        <v>80</v>
      </c>
      <c r="S2916" s="122" t="s">
        <v>5119</v>
      </c>
      <c r="T2916" s="31"/>
      <c r="U2916" s="109" t="str">
        <f t="shared" si="45"/>
        <v>40633: A county officer speeding at over 100 MPH -- 55 MPH over the posted limit -- collided with Rakes' car and killed him. An extended dispute about who was at fault ended with a judge throwing out the only action against the officer, a traffic citation. This was the same officer who had killed Felix Beltran in a very similar incident in February 2007. http://www.naplesnews.com/news/state/collier-deputy-fatal-crash-jesse-todd</v>
      </c>
      <c r="V2916" s="109"/>
      <c r="W2916" s="109">
        <v>3957.1</v>
      </c>
      <c r="X2916" s="109"/>
      <c r="Y2916" s="109"/>
      <c r="Z2916" s="109"/>
      <c r="AA2916" s="109"/>
      <c r="AB2916" s="109"/>
      <c r="AC2916" s="113"/>
      <c r="AD2916" s="29"/>
      <c r="AE2916" s="29"/>
      <c r="AF2916" s="29"/>
      <c r="AG2916" s="65"/>
    </row>
    <row r="2917" spans="1:33" ht="12">
      <c r="A2917" s="30">
        <v>42016</v>
      </c>
      <c r="B2917" s="109" t="s">
        <v>18533</v>
      </c>
      <c r="C2917" s="121">
        <v>63</v>
      </c>
      <c r="D2917" s="109" t="s">
        <v>23</v>
      </c>
      <c r="E2917" s="109" t="s">
        <v>82</v>
      </c>
      <c r="F2917" s="109"/>
      <c r="G2917" s="42">
        <v>41321</v>
      </c>
      <c r="H2917" s="109" t="s">
        <v>18534</v>
      </c>
      <c r="I2917" s="109" t="s">
        <v>12047</v>
      </c>
      <c r="J2917" s="109" t="s">
        <v>28</v>
      </c>
      <c r="K2917" s="98" t="s">
        <v>18535</v>
      </c>
      <c r="L2917" s="109" t="s">
        <v>4778</v>
      </c>
      <c r="M2917" s="109" t="s">
        <v>18536</v>
      </c>
      <c r="N2917" s="109" t="s">
        <v>314</v>
      </c>
      <c r="O2917" s="109" t="s">
        <v>18537</v>
      </c>
      <c r="P2917" s="109" t="s">
        <v>760</v>
      </c>
      <c r="Q2917" s="109" t="s">
        <v>18538</v>
      </c>
      <c r="R2917" s="109" t="s">
        <v>80</v>
      </c>
      <c r="S2917" s="122" t="s">
        <v>5119</v>
      </c>
      <c r="T2917" s="31"/>
      <c r="U2917" s="109" t="str">
        <f t="shared" si="45"/>
        <v>41321: Cyclist Morrison was struck from behind by a suspect in a high-speed police chase. Local police followed the suspect in violation of their own policies. Morrison was thrown 200 feet by the impact and was killed instantly. http://articles.sun-sentinel.com/2013-02-17/news/fl-bicyclist-fatality-crash-20130217_1_davie-police-dale-engle-police-lights</v>
      </c>
      <c r="V2917" s="109"/>
      <c r="W2917" s="109">
        <v>3958.1</v>
      </c>
      <c r="X2917" s="109"/>
      <c r="Y2917" s="109"/>
      <c r="Z2917" s="109"/>
      <c r="AA2917" s="109"/>
      <c r="AB2917" s="109"/>
      <c r="AC2917" s="113"/>
      <c r="AD2917" s="29"/>
      <c r="AE2917" s="29"/>
      <c r="AF2917" s="29"/>
      <c r="AG2917" s="65"/>
    </row>
    <row r="2918" spans="1:33" ht="12">
      <c r="A2918" s="30">
        <v>42016</v>
      </c>
      <c r="B2918" s="109" t="s">
        <v>18539</v>
      </c>
      <c r="C2918" s="121">
        <v>17</v>
      </c>
      <c r="D2918" s="109" t="s">
        <v>23</v>
      </c>
      <c r="E2918" s="109" t="s">
        <v>82</v>
      </c>
      <c r="F2918" s="109"/>
      <c r="G2918" s="42">
        <v>38883</v>
      </c>
      <c r="H2918" s="109" t="s">
        <v>18540</v>
      </c>
      <c r="I2918" s="109" t="s">
        <v>18541</v>
      </c>
      <c r="J2918" s="109" t="s">
        <v>28</v>
      </c>
      <c r="K2918" s="98" t="s">
        <v>18542</v>
      </c>
      <c r="L2918" s="109" t="s">
        <v>4778</v>
      </c>
      <c r="M2918" s="109" t="s">
        <v>18543</v>
      </c>
      <c r="N2918" s="109" t="s">
        <v>32</v>
      </c>
      <c r="O2918" s="109" t="s">
        <v>18544</v>
      </c>
      <c r="P2918" s="109" t="s">
        <v>760</v>
      </c>
      <c r="Q2918" s="109" t="s">
        <v>18545</v>
      </c>
      <c r="R2918" s="109" t="s">
        <v>80</v>
      </c>
      <c r="S2918" s="122" t="s">
        <v>5119</v>
      </c>
      <c r="T2918" s="31"/>
      <c r="U2918" s="109" t="str">
        <f t="shared" si="45"/>
        <v>38883: At least 15 patrol cars from multiple jurisdictions cornered Benoit in a silver Chevrolet Impala he'd just carjacked. After a chase, he was trapped then shot to death when he reportedly used the vehicle as a weapon to ram police vehicles and attempt to run them down. Officer reported he'd also been armed with a silver handgun. http://articles.sun-sentinel.com/2006-06-16/news/0606151327_1_patrol-cars-officers-carjacking</v>
      </c>
      <c r="V2918" s="109"/>
      <c r="W2918" s="109">
        <v>3959.1</v>
      </c>
      <c r="X2918" s="109"/>
      <c r="Y2918" s="109"/>
      <c r="Z2918" s="109"/>
      <c r="AA2918" s="109"/>
      <c r="AB2918" s="109"/>
      <c r="AC2918" s="113"/>
      <c r="AD2918" s="29"/>
      <c r="AE2918" s="29"/>
      <c r="AF2918" s="29"/>
      <c r="AG2918" s="65"/>
    </row>
    <row r="2919" spans="1:33" ht="12">
      <c r="A2919" s="30">
        <v>42016</v>
      </c>
      <c r="B2919" s="109" t="s">
        <v>18546</v>
      </c>
      <c r="C2919" s="121">
        <v>26</v>
      </c>
      <c r="D2919" s="109" t="s">
        <v>23</v>
      </c>
      <c r="E2919" s="109" t="s">
        <v>24</v>
      </c>
      <c r="F2919" s="109" t="s">
        <v>18547</v>
      </c>
      <c r="G2919" s="42">
        <v>41919</v>
      </c>
      <c r="H2919" s="109" t="s">
        <v>18548</v>
      </c>
      <c r="I2919" s="109" t="s">
        <v>84</v>
      </c>
      <c r="J2919" s="109" t="s">
        <v>85</v>
      </c>
      <c r="K2919" s="98" t="s">
        <v>86</v>
      </c>
      <c r="L2919" s="109" t="s">
        <v>84</v>
      </c>
      <c r="M2919" s="109" t="s">
        <v>87</v>
      </c>
      <c r="N2919" s="109" t="s">
        <v>32</v>
      </c>
      <c r="O2919" s="109" t="s">
        <v>18549</v>
      </c>
      <c r="P2919" s="109" t="s">
        <v>760</v>
      </c>
      <c r="Q2919" s="109" t="s">
        <v>18550</v>
      </c>
      <c r="R2919" s="109" t="s">
        <v>80</v>
      </c>
      <c r="S2919" s="122" t="s">
        <v>769</v>
      </c>
      <c r="T2919" s="31"/>
      <c r="U2919" s="109" t="str">
        <f t="shared" si="45"/>
        <v>41919: Evans pointed a gun at an officer, the officer responded by shooting/killing Evans. Evans was with a couple people that were suspected of burglarizing a vehicle. http://www.sfgate.com/crime/article/S-F-police-ID-officer-in-fatal-shooting-of-5815475.php</v>
      </c>
      <c r="V2919" s="109"/>
      <c r="W2919" s="109">
        <v>3960.1</v>
      </c>
      <c r="X2919" s="109"/>
      <c r="Y2919" s="109"/>
      <c r="Z2919" s="109"/>
      <c r="AA2919" s="109"/>
      <c r="AB2919" s="109"/>
      <c r="AC2919" s="113"/>
      <c r="AD2919" s="29"/>
      <c r="AE2919" s="29"/>
      <c r="AF2919" s="29"/>
      <c r="AG2919" s="65"/>
    </row>
    <row r="2920" spans="1:33" ht="12">
      <c r="A2920" s="30">
        <v>42016</v>
      </c>
      <c r="B2920" s="109" t="s">
        <v>18551</v>
      </c>
      <c r="C2920" s="121">
        <v>29</v>
      </c>
      <c r="D2920" s="109" t="s">
        <v>23</v>
      </c>
      <c r="E2920" s="109" t="s">
        <v>24</v>
      </c>
      <c r="F2920" s="109" t="s">
        <v>18552</v>
      </c>
      <c r="G2920" s="42">
        <v>41919</v>
      </c>
      <c r="H2920" s="109" t="s">
        <v>18553</v>
      </c>
      <c r="I2920" s="109" t="s">
        <v>2686</v>
      </c>
      <c r="J2920" s="109" t="s">
        <v>53</v>
      </c>
      <c r="K2920" s="98" t="s">
        <v>2687</v>
      </c>
      <c r="L2920" s="109" t="s">
        <v>55</v>
      </c>
      <c r="M2920" s="109" t="s">
        <v>2688</v>
      </c>
      <c r="N2920" s="109" t="s">
        <v>32</v>
      </c>
      <c r="O2920" s="109" t="s">
        <v>18554</v>
      </c>
      <c r="P2920" s="109" t="s">
        <v>760</v>
      </c>
      <c r="Q2920" s="109" t="s">
        <v>18555</v>
      </c>
      <c r="R2920" s="109" t="s">
        <v>80</v>
      </c>
      <c r="S2920" s="122" t="s">
        <v>769</v>
      </c>
      <c r="T2920" s="31"/>
      <c r="U2920" s="109" t="str">
        <f t="shared" si="45"/>
        <v>41919: Cross reportedly was running from an officer and fired gun shots at the officer. the officer then shot and killed Cross. http://www.jrn.com/ktnv/news/Family-speaks-out-after-man-killed-by-police-in-shootout-278597311.html</v>
      </c>
      <c r="V2920" s="109"/>
      <c r="W2920" s="109">
        <v>3961.1</v>
      </c>
      <c r="X2920" s="109"/>
      <c r="Y2920" s="109"/>
      <c r="Z2920" s="109"/>
      <c r="AA2920" s="109"/>
      <c r="AB2920" s="109"/>
      <c r="AC2920" s="113"/>
      <c r="AD2920" s="29"/>
      <c r="AE2920" s="29"/>
      <c r="AF2920" s="29"/>
      <c r="AG2920" s="65"/>
    </row>
    <row r="2921" spans="1:33" ht="12">
      <c r="A2921" s="30">
        <v>42016</v>
      </c>
      <c r="B2921" s="109" t="s">
        <v>18556</v>
      </c>
      <c r="C2921" s="121">
        <v>20</v>
      </c>
      <c r="D2921" s="109" t="s">
        <v>23</v>
      </c>
      <c r="E2921" s="109" t="s">
        <v>82</v>
      </c>
      <c r="F2921" s="109"/>
      <c r="G2921" s="42">
        <v>41920</v>
      </c>
      <c r="H2921" s="109" t="s">
        <v>18557</v>
      </c>
      <c r="I2921" s="109" t="s">
        <v>4761</v>
      </c>
      <c r="J2921" s="109" t="s">
        <v>1791</v>
      </c>
      <c r="K2921" s="98" t="s">
        <v>18558</v>
      </c>
      <c r="L2921" s="109" t="s">
        <v>4761</v>
      </c>
      <c r="M2921" s="109" t="s">
        <v>18559</v>
      </c>
      <c r="N2921" s="109" t="s">
        <v>32</v>
      </c>
      <c r="O2921" s="109" t="s">
        <v>18560</v>
      </c>
      <c r="P2921" s="109" t="s">
        <v>58</v>
      </c>
      <c r="Q2921" s="109" t="s">
        <v>18561</v>
      </c>
      <c r="R2921" s="109" t="s">
        <v>80</v>
      </c>
      <c r="S2921" s="122" t="s">
        <v>769</v>
      </c>
      <c r="T2921" s="31"/>
      <c r="U2921" s="109" t="str">
        <f t="shared" si="45"/>
        <v>41920: 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 http://pix11.com/2014/10/08/police-activity-prompts-rt-4-westbound-closure-for-four-hours/</v>
      </c>
      <c r="V2921" s="109"/>
      <c r="W2921" s="109">
        <v>3962.1</v>
      </c>
      <c r="X2921" s="109"/>
      <c r="Y2921" s="109"/>
      <c r="Z2921" s="109"/>
      <c r="AA2921" s="109"/>
      <c r="AB2921" s="109"/>
      <c r="AC2921" s="113"/>
      <c r="AD2921" s="29"/>
      <c r="AE2921" s="29"/>
      <c r="AF2921" s="29"/>
      <c r="AG2921" s="65"/>
    </row>
    <row r="2922" spans="1:33" ht="12">
      <c r="A2922" s="30">
        <v>42016</v>
      </c>
      <c r="B2922" s="109" t="s">
        <v>18562</v>
      </c>
      <c r="C2922" s="121">
        <v>35</v>
      </c>
      <c r="D2922" s="109" t="s">
        <v>23</v>
      </c>
      <c r="E2922" s="109" t="s">
        <v>82</v>
      </c>
      <c r="F2922" s="109"/>
      <c r="G2922" s="42">
        <v>41920</v>
      </c>
      <c r="H2922" s="109" t="s">
        <v>18563</v>
      </c>
      <c r="I2922" s="109" t="s">
        <v>5193</v>
      </c>
      <c r="J2922" s="109" t="s">
        <v>482</v>
      </c>
      <c r="K2922" s="98" t="s">
        <v>16134</v>
      </c>
      <c r="L2922" s="109" t="s">
        <v>5193</v>
      </c>
      <c r="M2922" s="109" t="s">
        <v>5195</v>
      </c>
      <c r="N2922" s="109" t="s">
        <v>32</v>
      </c>
      <c r="O2922" s="109" t="s">
        <v>18564</v>
      </c>
      <c r="P2922" s="109" t="s">
        <v>760</v>
      </c>
      <c r="Q2922" s="109" t="s">
        <v>18565</v>
      </c>
      <c r="R2922" s="109" t="s">
        <v>80</v>
      </c>
      <c r="S2922" s="122" t="s">
        <v>16696</v>
      </c>
      <c r="T2922" s="31"/>
      <c r="U2922" s="109" t="str">
        <f t="shared" si="45"/>
        <v>41920: 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 http://www.tulsaworld.com/newshomepage3/tulsa-man-killed-in-officer-involved-shooting-had-history-of/article_d3cef78c-aac2-5479-b82c-e8761af58b83.html</v>
      </c>
      <c r="V2922" s="109"/>
      <c r="W2922" s="109">
        <v>3963.1</v>
      </c>
      <c r="X2922" s="109"/>
      <c r="Y2922" s="109"/>
      <c r="Z2922" s="109"/>
      <c r="AA2922" s="109"/>
      <c r="AB2922" s="109"/>
      <c r="AC2922" s="113"/>
      <c r="AD2922" s="29"/>
      <c r="AE2922" s="29"/>
      <c r="AF2922" s="29"/>
      <c r="AG2922" s="65"/>
    </row>
    <row r="2923" spans="1:33" ht="12">
      <c r="A2923" s="30">
        <v>42016</v>
      </c>
      <c r="B2923" s="109" t="s">
        <v>18566</v>
      </c>
      <c r="C2923" s="121">
        <v>18</v>
      </c>
      <c r="D2923" s="109" t="s">
        <v>23</v>
      </c>
      <c r="E2923" s="109" t="s">
        <v>24</v>
      </c>
      <c r="F2923" s="109" t="s">
        <v>18567</v>
      </c>
      <c r="G2923" s="42">
        <v>41920</v>
      </c>
      <c r="H2923" s="109" t="s">
        <v>18568</v>
      </c>
      <c r="I2923" s="109" t="s">
        <v>438</v>
      </c>
      <c r="J2923" s="109" t="s">
        <v>439</v>
      </c>
      <c r="K2923" s="98" t="s">
        <v>17479</v>
      </c>
      <c r="L2923" s="109" t="s">
        <v>2515</v>
      </c>
      <c r="M2923" s="109" t="s">
        <v>441</v>
      </c>
      <c r="N2923" s="109" t="s">
        <v>32</v>
      </c>
      <c r="O2923" s="109" t="s">
        <v>18569</v>
      </c>
      <c r="P2923" s="109" t="s">
        <v>58</v>
      </c>
      <c r="Q2923" s="109" t="s">
        <v>18570</v>
      </c>
      <c r="R2923" s="109" t="s">
        <v>80</v>
      </c>
      <c r="S2923" s="122" t="s">
        <v>16696</v>
      </c>
      <c r="T2923" s="31"/>
      <c r="U2923" s="109" t="str">
        <f t="shared" si="45"/>
        <v>41920: Officer Jason Flanery was off-duty but in uniform on neighborhood patrol for a private security company. The officer said that Myers ran away from a marked security car, and fired shots at Flanery during a foot chase before the officer fired back. http://www.washingtonpost.com/news/morning-mix/wp/2014/10/09/crowds-in-streets-of-st-louis-after-fatal-shooting-by-off-duty-police-officer/</v>
      </c>
      <c r="V2923" s="109"/>
      <c r="W2923" s="109">
        <v>3964.1</v>
      </c>
      <c r="X2923" s="109"/>
      <c r="Y2923" s="109"/>
      <c r="Z2923" s="109"/>
      <c r="AA2923" s="109"/>
      <c r="AB2923" s="109"/>
      <c r="AC2923" s="113"/>
      <c r="AD2923" s="29"/>
      <c r="AE2923" s="29"/>
      <c r="AF2923" s="29"/>
      <c r="AG2923" s="65"/>
    </row>
    <row r="2924" spans="1:33" ht="12">
      <c r="A2924" s="30">
        <v>42016</v>
      </c>
      <c r="B2924" s="109" t="s">
        <v>18571</v>
      </c>
      <c r="C2924" s="121">
        <v>39</v>
      </c>
      <c r="D2924" s="109" t="s">
        <v>23</v>
      </c>
      <c r="E2924" s="109" t="s">
        <v>24</v>
      </c>
      <c r="F2924" s="109" t="s">
        <v>18572</v>
      </c>
      <c r="G2924" s="42">
        <v>41921</v>
      </c>
      <c r="H2924" s="109" t="s">
        <v>18573</v>
      </c>
      <c r="I2924" s="109" t="s">
        <v>1775</v>
      </c>
      <c r="J2924" s="109" t="s">
        <v>64</v>
      </c>
      <c r="K2924" s="98" t="s">
        <v>18574</v>
      </c>
      <c r="L2924" s="109" t="s">
        <v>613</v>
      </c>
      <c r="M2924" s="109" t="s">
        <v>614</v>
      </c>
      <c r="N2924" s="109" t="s">
        <v>32</v>
      </c>
      <c r="O2924" s="109" t="s">
        <v>18575</v>
      </c>
      <c r="P2924" s="109" t="s">
        <v>760</v>
      </c>
      <c r="Q2924" s="109" t="s">
        <v>18576</v>
      </c>
      <c r="R2924" s="109" t="s">
        <v>80</v>
      </c>
      <c r="S2924" s="122" t="s">
        <v>16696</v>
      </c>
      <c r="T2924" s="31"/>
      <c r="U2924" s="109" t="str">
        <f t="shared" si="45"/>
        <v>41921: 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 http://www.ajc.com/news/news/carjacking-suspect-killed-by-dekalb-officer-identi/nhjBK/</v>
      </c>
      <c r="V2924" s="109"/>
      <c r="W2924" s="109">
        <v>3965.1</v>
      </c>
      <c r="X2924" s="109"/>
      <c r="Y2924" s="109"/>
      <c r="Z2924" s="109"/>
      <c r="AA2924" s="109"/>
      <c r="AB2924" s="109"/>
      <c r="AC2924" s="113"/>
      <c r="AD2924" s="29"/>
      <c r="AE2924" s="29"/>
      <c r="AF2924" s="29"/>
      <c r="AG2924" s="65"/>
    </row>
    <row r="2925" spans="1:33" ht="12">
      <c r="A2925" s="30">
        <v>42016</v>
      </c>
      <c r="B2925" s="109" t="s">
        <v>18577</v>
      </c>
      <c r="C2925" s="121">
        <v>40</v>
      </c>
      <c r="D2925" s="109" t="s">
        <v>23</v>
      </c>
      <c r="E2925" s="109" t="s">
        <v>40</v>
      </c>
      <c r="F2925" s="109" t="s">
        <v>18578</v>
      </c>
      <c r="G2925" s="42">
        <v>41922</v>
      </c>
      <c r="H2925" s="109" t="s">
        <v>18579</v>
      </c>
      <c r="I2925" s="109" t="s">
        <v>11433</v>
      </c>
      <c r="J2925" s="109" t="s">
        <v>195</v>
      </c>
      <c r="K2925" s="98" t="s">
        <v>9417</v>
      </c>
      <c r="L2925" s="109" t="s">
        <v>197</v>
      </c>
      <c r="M2925" s="109" t="s">
        <v>18580</v>
      </c>
      <c r="N2925" s="109" t="s">
        <v>32</v>
      </c>
      <c r="O2925" s="109" t="s">
        <v>18581</v>
      </c>
      <c r="P2925" s="109" t="s">
        <v>760</v>
      </c>
      <c r="Q2925" s="109" t="s">
        <v>18582</v>
      </c>
      <c r="R2925" s="109" t="s">
        <v>80</v>
      </c>
      <c r="S2925" s="122" t="s">
        <v>16696</v>
      </c>
      <c r="T2925" s="31"/>
      <c r="U2925" s="109" t="str">
        <f t="shared" ref="U2925:U2988" si="46">CONCATENATE(G2925, ": ", O2925, " ", Q2925)</f>
        <v>41922: Police responding to a report of shots fired encountered Kerr on a sidewalk. Kerr fired his rifle at an officer and struck the patrol car. The officer responded by shooting and killing Kerr. http://tucson.com/news/blogs/police-beat/update-man-shot-and-killed-by-officer-id-d/article_66af5ebc-53db-11e4-b916-6be19a4c1d9a.html</v>
      </c>
      <c r="V2925" s="109"/>
      <c r="W2925" s="109">
        <v>3967.1</v>
      </c>
      <c r="X2925" s="109"/>
      <c r="Y2925" s="109"/>
      <c r="Z2925" s="109"/>
      <c r="AA2925" s="109"/>
      <c r="AB2925" s="109"/>
      <c r="AC2925" s="113"/>
      <c r="AD2925" s="29"/>
      <c r="AE2925" s="29"/>
      <c r="AF2925" s="29"/>
      <c r="AG2925" s="65"/>
    </row>
    <row r="2926" spans="1:33" ht="12">
      <c r="A2926" s="30">
        <v>42016</v>
      </c>
      <c r="B2926" s="109" t="s">
        <v>18583</v>
      </c>
      <c r="C2926" s="121">
        <v>20</v>
      </c>
      <c r="D2926" s="109" t="s">
        <v>23</v>
      </c>
      <c r="E2926" s="109" t="s">
        <v>24</v>
      </c>
      <c r="F2926" s="109" t="s">
        <v>18584</v>
      </c>
      <c r="G2926" s="42">
        <v>41922</v>
      </c>
      <c r="H2926" s="109" t="s">
        <v>18585</v>
      </c>
      <c r="I2926" s="109" t="s">
        <v>1303</v>
      </c>
      <c r="J2926" s="109" t="s">
        <v>1304</v>
      </c>
      <c r="K2926" s="98" t="s">
        <v>18586</v>
      </c>
      <c r="L2926" s="109" t="s">
        <v>1306</v>
      </c>
      <c r="M2926" s="109" t="s">
        <v>1307</v>
      </c>
      <c r="N2926" s="109" t="s">
        <v>32</v>
      </c>
      <c r="O2926" s="109" t="s">
        <v>18587</v>
      </c>
      <c r="P2926" s="109" t="s">
        <v>760</v>
      </c>
      <c r="Q2926" s="109" t="s">
        <v>18588</v>
      </c>
      <c r="R2926" s="109" t="s">
        <v>80</v>
      </c>
      <c r="S2926" s="122" t="s">
        <v>16696</v>
      </c>
      <c r="T2926" s="31"/>
      <c r="U2926" s="109" t="str">
        <f t="shared" si="46"/>
        <v>41922: Police said Glass and 18-year-old Qusean Whitten were among four people involved in the armed robbery of a store police had staked out. Police surrounded the suspects' vehicle and shot and killed Glass and Whitten as they tried to escape. http://www.10tv.com/content/stories/2014/10/12/columbus-ohio--grieving-family-of-man-killed-in-columbus-police-involved-shooting-wants-answers.html</v>
      </c>
      <c r="V2926" s="109"/>
      <c r="W2926" s="109">
        <v>3968.1</v>
      </c>
      <c r="X2926" s="109"/>
      <c r="Y2926" s="109"/>
      <c r="Z2926" s="109"/>
      <c r="AA2926" s="109"/>
      <c r="AB2926" s="109"/>
      <c r="AC2926" s="113"/>
      <c r="AD2926" s="29"/>
      <c r="AE2926" s="29"/>
      <c r="AF2926" s="29"/>
      <c r="AG2926" s="65"/>
    </row>
    <row r="2927" spans="1:33" ht="12">
      <c r="A2927" s="30">
        <v>42016</v>
      </c>
      <c r="B2927" s="109" t="s">
        <v>18589</v>
      </c>
      <c r="C2927" s="121">
        <v>18</v>
      </c>
      <c r="D2927" s="109" t="s">
        <v>23</v>
      </c>
      <c r="E2927" s="109" t="s">
        <v>24</v>
      </c>
      <c r="F2927" s="109" t="s">
        <v>18590</v>
      </c>
      <c r="G2927" s="42">
        <v>41922</v>
      </c>
      <c r="H2927" s="109" t="s">
        <v>18585</v>
      </c>
      <c r="I2927" s="109" t="s">
        <v>1303</v>
      </c>
      <c r="J2927" s="109" t="s">
        <v>1304</v>
      </c>
      <c r="K2927" s="98" t="s">
        <v>18586</v>
      </c>
      <c r="L2927" s="109" t="s">
        <v>1306</v>
      </c>
      <c r="M2927" s="109" t="s">
        <v>1307</v>
      </c>
      <c r="N2927" s="109" t="s">
        <v>32</v>
      </c>
      <c r="O2927" s="109" t="s">
        <v>18591</v>
      </c>
      <c r="P2927" s="109" t="s">
        <v>760</v>
      </c>
      <c r="Q2927" s="109" t="s">
        <v>18588</v>
      </c>
      <c r="R2927" s="109" t="s">
        <v>80</v>
      </c>
      <c r="S2927" s="122" t="s">
        <v>16696</v>
      </c>
      <c r="T2927" s="31"/>
      <c r="U2927" s="109" t="str">
        <f t="shared" si="46"/>
        <v>41922: Police said Whitten and 20-year-old Elisha Glass were among four people involved in the armed robbery of a store police had staked out. Police surrounded the suspects' vehicle and shot and killed Glass and Whitten as they tried to escape. http://www.10tv.com/content/stories/2014/10/12/columbus-ohio--grieving-family-of-man-killed-in-columbus-police-involved-shooting-wants-answers.html</v>
      </c>
      <c r="V2927" s="109"/>
      <c r="W2927" s="109">
        <v>3969.1</v>
      </c>
      <c r="X2927" s="109"/>
      <c r="Y2927" s="109"/>
      <c r="Z2927" s="109"/>
      <c r="AA2927" s="109"/>
      <c r="AB2927" s="109"/>
      <c r="AC2927" s="113"/>
      <c r="AD2927" s="29"/>
      <c r="AE2927" s="29"/>
      <c r="AF2927" s="29"/>
      <c r="AG2927" s="65"/>
    </row>
    <row r="2928" spans="1:33" ht="12">
      <c r="A2928" s="30">
        <v>42017</v>
      </c>
      <c r="B2928" s="109" t="s">
        <v>18592</v>
      </c>
      <c r="C2928" s="121">
        <v>33</v>
      </c>
      <c r="D2928" s="109" t="s">
        <v>23</v>
      </c>
      <c r="E2928" s="109" t="s">
        <v>24</v>
      </c>
      <c r="F2928" s="109" t="s">
        <v>18593</v>
      </c>
      <c r="G2928" s="42">
        <v>41486</v>
      </c>
      <c r="H2928" s="109" t="s">
        <v>18594</v>
      </c>
      <c r="I2928" s="109" t="s">
        <v>12047</v>
      </c>
      <c r="J2928" s="109" t="s">
        <v>28</v>
      </c>
      <c r="K2928" s="98" t="s">
        <v>16092</v>
      </c>
      <c r="L2928" s="109" t="s">
        <v>4778</v>
      </c>
      <c r="M2928" s="109" t="s">
        <v>10681</v>
      </c>
      <c r="N2928" s="109" t="s">
        <v>32</v>
      </c>
      <c r="O2928" s="109" t="s">
        <v>18595</v>
      </c>
      <c r="P2928" s="109" t="s">
        <v>760</v>
      </c>
      <c r="Q2928" s="109" t="s">
        <v>18596</v>
      </c>
      <c r="R2928" s="109" t="s">
        <v>80</v>
      </c>
      <c r="S2928" s="122" t="s">
        <v>17807</v>
      </c>
      <c r="T2928" s="31"/>
      <c r="U2928" s="109" t="str">
        <f t="shared" si="46"/>
        <v>41486: McBean, who worked for an advertising agency, was fatally shot by deputies after walking into an apartment's pool complex with an air rifle and subsequently ignoring a deputy's demand to lower the weapon. http://www.opposingviews.com/i/society/crime/florida-man-carrying-air-rifle-shot-and-killed-sheriff-s-deputy</v>
      </c>
      <c r="V2928" s="109"/>
      <c r="W2928" s="109">
        <v>3970.1</v>
      </c>
      <c r="X2928" s="109"/>
      <c r="Y2928" s="109"/>
      <c r="Z2928" s="109"/>
      <c r="AA2928" s="109"/>
      <c r="AB2928" s="109"/>
      <c r="AC2928" s="113"/>
      <c r="AD2928" s="29"/>
      <c r="AE2928" s="29"/>
      <c r="AF2928" s="29"/>
      <c r="AG2928" s="65"/>
    </row>
    <row r="2929" spans="1:33" ht="12">
      <c r="A2929" s="30">
        <v>42017</v>
      </c>
      <c r="B2929" s="109" t="s">
        <v>18597</v>
      </c>
      <c r="C2929" s="121">
        <v>38</v>
      </c>
      <c r="D2929" s="109" t="s">
        <v>23</v>
      </c>
      <c r="E2929" s="109" t="s">
        <v>82</v>
      </c>
      <c r="F2929" s="109"/>
      <c r="G2929" s="42">
        <v>41484</v>
      </c>
      <c r="H2929" s="109" t="s">
        <v>18598</v>
      </c>
      <c r="I2929" s="109" t="s">
        <v>1995</v>
      </c>
      <c r="J2929" s="109" t="s">
        <v>213</v>
      </c>
      <c r="K2929" s="98" t="s">
        <v>18599</v>
      </c>
      <c r="L2929" s="109" t="s">
        <v>1995</v>
      </c>
      <c r="M2929" s="109" t="s">
        <v>4415</v>
      </c>
      <c r="N2929" s="109" t="s">
        <v>32</v>
      </c>
      <c r="O2929" s="109" t="s">
        <v>18600</v>
      </c>
      <c r="P2929" s="109" t="s">
        <v>760</v>
      </c>
      <c r="Q2929" s="109" t="s">
        <v>18601</v>
      </c>
      <c r="R2929" s="109" t="s">
        <v>80</v>
      </c>
      <c r="S2929" s="122" t="s">
        <v>17807</v>
      </c>
      <c r="T2929" s="31"/>
      <c r="U2929" s="109" t="str">
        <f t="shared" si="46"/>
        <v>41484: Morales was fatally shot after threatening police with a knife outside his home. Officers believe Morales had earlier fatally stabbed his estranged ex-wife and another person. http://www.elpasotimes.com/newupdated/ci_23759045/el-paso-police-release-name-homicide-suspect-shot</v>
      </c>
      <c r="V2929" s="109"/>
      <c r="W2929" s="109">
        <v>3971.1</v>
      </c>
      <c r="X2929" s="109"/>
      <c r="Y2929" s="109"/>
      <c r="Z2929" s="109"/>
      <c r="AA2929" s="109"/>
      <c r="AB2929" s="109"/>
      <c r="AC2929" s="113"/>
      <c r="AD2929" s="29"/>
      <c r="AE2929" s="29"/>
      <c r="AF2929" s="29"/>
      <c r="AG2929" s="65"/>
    </row>
    <row r="2930" spans="1:33" ht="12">
      <c r="A2930" s="30">
        <v>42017</v>
      </c>
      <c r="B2930" s="109" t="s">
        <v>18602</v>
      </c>
      <c r="C2930" s="121">
        <v>29</v>
      </c>
      <c r="D2930" s="109" t="s">
        <v>23</v>
      </c>
      <c r="E2930" s="109" t="s">
        <v>40</v>
      </c>
      <c r="F2930" s="109" t="s">
        <v>18603</v>
      </c>
      <c r="G2930" s="42">
        <v>41485</v>
      </c>
      <c r="H2930" s="109" t="s">
        <v>18604</v>
      </c>
      <c r="I2930" s="109" t="s">
        <v>12028</v>
      </c>
      <c r="J2930" s="109" t="s">
        <v>413</v>
      </c>
      <c r="K2930" s="98" t="s">
        <v>18605</v>
      </c>
      <c r="L2930" s="109" t="s">
        <v>6235</v>
      </c>
      <c r="M2930" s="109" t="s">
        <v>18606</v>
      </c>
      <c r="N2930" s="109" t="s">
        <v>32</v>
      </c>
      <c r="O2930" s="109" t="s">
        <v>18607</v>
      </c>
      <c r="P2930" s="109" t="s">
        <v>7428</v>
      </c>
      <c r="Q2930" s="109" t="s">
        <v>18608</v>
      </c>
      <c r="R2930" s="109" t="s">
        <v>80</v>
      </c>
      <c r="S2930" s="122" t="s">
        <v>17794</v>
      </c>
      <c r="T2930" s="31"/>
      <c r="U2930" s="109" t="str">
        <f t="shared" si="46"/>
        <v>41485: 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 http://archive.thv11.com/news/article/273965/2/Police-release-name-of-suspect-killed-in-police-chase-on-I-30?odyssey=obinsite</v>
      </c>
      <c r="V2930" s="109"/>
      <c r="W2930" s="109">
        <v>3972.1</v>
      </c>
      <c r="X2930" s="109"/>
      <c r="Y2930" s="109"/>
      <c r="Z2930" s="109"/>
      <c r="AA2930" s="109"/>
      <c r="AB2930" s="109"/>
      <c r="AC2930" s="113"/>
      <c r="AD2930" s="29"/>
      <c r="AE2930" s="29"/>
      <c r="AF2930" s="29"/>
      <c r="AG2930" s="65"/>
    </row>
    <row r="2931" spans="1:33" ht="12">
      <c r="A2931" s="30">
        <v>42017</v>
      </c>
      <c r="B2931" s="109" t="s">
        <v>18609</v>
      </c>
      <c r="C2931" s="121">
        <v>37</v>
      </c>
      <c r="D2931" s="109" t="s">
        <v>23</v>
      </c>
      <c r="E2931" s="109" t="s">
        <v>24</v>
      </c>
      <c r="F2931" s="109" t="s">
        <v>18610</v>
      </c>
      <c r="G2931" s="42">
        <v>41485</v>
      </c>
      <c r="H2931" s="109" t="s">
        <v>18611</v>
      </c>
      <c r="I2931" s="109" t="s">
        <v>1153</v>
      </c>
      <c r="J2931" s="109" t="s">
        <v>1154</v>
      </c>
      <c r="K2931" s="98" t="s">
        <v>18612</v>
      </c>
      <c r="L2931" s="109" t="s">
        <v>1156</v>
      </c>
      <c r="M2931" s="109" t="s">
        <v>1266</v>
      </c>
      <c r="N2931" s="109" t="s">
        <v>32</v>
      </c>
      <c r="O2931" s="109" t="s">
        <v>18613</v>
      </c>
      <c r="P2931" s="109" t="s">
        <v>58</v>
      </c>
      <c r="Q2931" s="109" t="s">
        <v>18614</v>
      </c>
      <c r="R2931" s="109" t="s">
        <v>80</v>
      </c>
      <c r="S2931" s="122" t="s">
        <v>17807</v>
      </c>
      <c r="T2931" s="31"/>
      <c r="U2931" s="109" t="str">
        <f t="shared" si="46"/>
        <v>41485: An FBI agent fatally shot Desdunes during an undercover narcotics investigation. The Justice Department and local District Attorney declined to charge the agent of any crime. http://www.nola.com/crime/index.ssf/2014/04/report_doj_drops_probe_of_fbi-.html</v>
      </c>
      <c r="V2931" s="109"/>
      <c r="W2931" s="109">
        <v>3973.1</v>
      </c>
      <c r="X2931" s="109"/>
      <c r="Y2931" s="109"/>
      <c r="Z2931" s="109"/>
      <c r="AA2931" s="109"/>
      <c r="AB2931" s="109"/>
      <c r="AC2931" s="113"/>
      <c r="AD2931" s="29"/>
      <c r="AE2931" s="29"/>
      <c r="AF2931" s="29"/>
      <c r="AG2931" s="65"/>
    </row>
    <row r="2932" spans="1:33" ht="12">
      <c r="A2932" s="30">
        <v>42017</v>
      </c>
      <c r="B2932" s="109" t="s">
        <v>18615</v>
      </c>
      <c r="C2932" s="121">
        <v>31</v>
      </c>
      <c r="D2932" s="109" t="s">
        <v>23</v>
      </c>
      <c r="E2932" s="109" t="s">
        <v>40</v>
      </c>
      <c r="F2932" s="109" t="s">
        <v>18616</v>
      </c>
      <c r="G2932" s="42">
        <v>41483</v>
      </c>
      <c r="H2932" s="109" t="s">
        <v>18617</v>
      </c>
      <c r="I2932" s="109" t="s">
        <v>17382</v>
      </c>
      <c r="J2932" s="109" t="s">
        <v>213</v>
      </c>
      <c r="K2932" s="98" t="s">
        <v>18618</v>
      </c>
      <c r="L2932" s="109" t="s">
        <v>671</v>
      </c>
      <c r="M2932" s="109" t="s">
        <v>18619</v>
      </c>
      <c r="N2932" s="109" t="s">
        <v>32</v>
      </c>
      <c r="O2932" s="109" t="s">
        <v>18620</v>
      </c>
      <c r="P2932" s="109" t="s">
        <v>760</v>
      </c>
      <c r="Q2932" s="109" t="s">
        <v>18621</v>
      </c>
      <c r="R2932" s="109" t="s">
        <v>80</v>
      </c>
      <c r="S2932" s="122" t="s">
        <v>17807</v>
      </c>
      <c r="T2932" s="31"/>
      <c r="U2932" s="109" t="str">
        <f t="shared" si="46"/>
        <v>41483: Smith was fatally shot by an off-duty officer working as a security guard after threatening him with a crowbar Smith shoplifted. Smith was also a suspect in a carjacking several days earlier. http://crimeblog.dallasnews.com/2013/07/police-say-shoplifter-who-was-shot-by-officer-also-carjacked-cadillac-from-elderly-woman.html/</v>
      </c>
      <c r="V2932" s="109"/>
      <c r="W2932" s="109">
        <v>3974.1</v>
      </c>
      <c r="X2932" s="109"/>
      <c r="Y2932" s="109"/>
      <c r="Z2932" s="109"/>
      <c r="AA2932" s="109"/>
      <c r="AB2932" s="109"/>
      <c r="AC2932" s="113"/>
      <c r="AD2932" s="29"/>
      <c r="AE2932" s="29"/>
      <c r="AF2932" s="29"/>
      <c r="AG2932" s="65"/>
    </row>
    <row r="2933" spans="1:33" ht="12">
      <c r="A2933" s="30">
        <v>42017</v>
      </c>
      <c r="B2933" s="109" t="s">
        <v>18622</v>
      </c>
      <c r="C2933" s="121">
        <v>56</v>
      </c>
      <c r="D2933" s="109" t="s">
        <v>23</v>
      </c>
      <c r="E2933" s="109" t="s">
        <v>82</v>
      </c>
      <c r="F2933" s="109"/>
      <c r="G2933" s="42">
        <v>41484</v>
      </c>
      <c r="H2933" s="109" t="s">
        <v>18623</v>
      </c>
      <c r="I2933" s="109" t="s">
        <v>18624</v>
      </c>
      <c r="J2933" s="109" t="s">
        <v>809</v>
      </c>
      <c r="K2933" s="98" t="s">
        <v>18625</v>
      </c>
      <c r="L2933" s="109" t="s">
        <v>18626</v>
      </c>
      <c r="M2933" s="109" t="s">
        <v>18627</v>
      </c>
      <c r="N2933" s="109" t="s">
        <v>32</v>
      </c>
      <c r="O2933" s="109" t="s">
        <v>18628</v>
      </c>
      <c r="P2933" s="109" t="s">
        <v>58</v>
      </c>
      <c r="Q2933" s="109" t="s">
        <v>18629</v>
      </c>
      <c r="R2933" s="109" t="s">
        <v>36</v>
      </c>
      <c r="S2933" s="122" t="s">
        <v>17807</v>
      </c>
      <c r="T2933" s="31"/>
      <c r="U2933" s="109" t="str">
        <f t="shared" si="46"/>
        <v>41484: Police undergoing a check welfare call fatally shot DeLong after the 56-year-old charged at police with a knife in an apartment hallway. The county District Attorney declined to charge the officers involved with any crime. http://www.wibw.com/home/headlines/Police-On-Scene-Of-Reported-Shooting-217393571.html</v>
      </c>
      <c r="V2933" s="109"/>
      <c r="W2933" s="109">
        <v>3975.1</v>
      </c>
      <c r="X2933" s="109"/>
      <c r="Y2933" s="109"/>
      <c r="Z2933" s="109"/>
      <c r="AA2933" s="109"/>
      <c r="AB2933" s="109"/>
      <c r="AC2933" s="113"/>
      <c r="AD2933" s="29"/>
      <c r="AE2933" s="29"/>
      <c r="AF2933" s="29"/>
      <c r="AG2933" s="65"/>
    </row>
    <row r="2934" spans="1:33" ht="12">
      <c r="A2934" s="30">
        <v>42017</v>
      </c>
      <c r="B2934" s="109" t="s">
        <v>18630</v>
      </c>
      <c r="C2934" s="121">
        <v>28</v>
      </c>
      <c r="D2934" s="109" t="s">
        <v>23</v>
      </c>
      <c r="E2934" s="109" t="s">
        <v>82</v>
      </c>
      <c r="F2934" s="109"/>
      <c r="G2934" s="42">
        <v>41444</v>
      </c>
      <c r="H2934" s="109" t="s">
        <v>18631</v>
      </c>
      <c r="I2934" s="109" t="s">
        <v>11250</v>
      </c>
      <c r="J2934" s="109" t="s">
        <v>1154</v>
      </c>
      <c r="K2934" s="98" t="s">
        <v>18632</v>
      </c>
      <c r="L2934" s="109" t="s">
        <v>11252</v>
      </c>
      <c r="M2934" s="109" t="s">
        <v>18633</v>
      </c>
      <c r="N2934" s="109" t="s">
        <v>32</v>
      </c>
      <c r="O2934" s="109" t="s">
        <v>18634</v>
      </c>
      <c r="P2934" s="109" t="s">
        <v>58</v>
      </c>
      <c r="Q2934" s="109" t="s">
        <v>18635</v>
      </c>
      <c r="R2934" s="109" t="s">
        <v>80</v>
      </c>
      <c r="S2934" s="122" t="s">
        <v>16791</v>
      </c>
      <c r="T2934" s="31"/>
      <c r="U2934" s="109" t="str">
        <f t="shared" si="46"/>
        <v>41444: 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 http://www.ksla.com/story/22639323/cpso-man-killed-in-blanchard-after-deputy-involved-shooting</v>
      </c>
      <c r="V2934" s="109"/>
      <c r="W2934" s="109">
        <v>3976.1</v>
      </c>
      <c r="X2934" s="109"/>
      <c r="Y2934" s="109"/>
      <c r="Z2934" s="109"/>
      <c r="AA2934" s="109"/>
      <c r="AB2934" s="109"/>
      <c r="AC2934" s="113"/>
      <c r="AD2934" s="29"/>
      <c r="AE2934" s="29"/>
      <c r="AF2934" s="29"/>
      <c r="AG2934" s="65"/>
    </row>
    <row r="2935" spans="1:33" ht="12">
      <c r="A2935" s="30">
        <v>42017</v>
      </c>
      <c r="B2935" s="109" t="s">
        <v>18636</v>
      </c>
      <c r="C2935" s="121">
        <v>33</v>
      </c>
      <c r="D2935" s="109" t="s">
        <v>23</v>
      </c>
      <c r="E2935" s="109" t="s">
        <v>82</v>
      </c>
      <c r="F2935" s="109"/>
      <c r="G2935" s="42">
        <v>41923</v>
      </c>
      <c r="H2935" s="109" t="s">
        <v>18637</v>
      </c>
      <c r="I2935" s="109" t="s">
        <v>4024</v>
      </c>
      <c r="J2935" s="109" t="s">
        <v>213</v>
      </c>
      <c r="K2935" s="98" t="s">
        <v>4025</v>
      </c>
      <c r="L2935" s="109" t="s">
        <v>243</v>
      </c>
      <c r="M2935" s="109" t="s">
        <v>4026</v>
      </c>
      <c r="N2935" s="109" t="s">
        <v>32</v>
      </c>
      <c r="O2935" s="109" t="s">
        <v>18638</v>
      </c>
      <c r="P2935" s="109" t="s">
        <v>760</v>
      </c>
      <c r="Q2935" s="109" t="s">
        <v>18639</v>
      </c>
      <c r="R2935" s="109" t="s">
        <v>80</v>
      </c>
      <c r="S2935" s="122" t="s">
        <v>16696</v>
      </c>
      <c r="T2935" s="31"/>
      <c r="U2935" s="109" t="str">
        <f t="shared" si="46"/>
        <v>41923: 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 http://www.star-telegram.com/news/local/community/fort-worth/article3877448.html</v>
      </c>
      <c r="V2935" s="109"/>
      <c r="W2935" s="109">
        <v>3977.1</v>
      </c>
      <c r="X2935" s="109"/>
      <c r="Y2935" s="109"/>
      <c r="Z2935" s="109"/>
      <c r="AA2935" s="109"/>
      <c r="AB2935" s="109"/>
      <c r="AC2935" s="113"/>
      <c r="AD2935" s="29"/>
      <c r="AE2935" s="29"/>
      <c r="AF2935" s="29"/>
      <c r="AG2935" s="65"/>
    </row>
    <row r="2936" spans="1:33" ht="12">
      <c r="A2936" s="30">
        <v>42017</v>
      </c>
      <c r="B2936" s="109" t="s">
        <v>18640</v>
      </c>
      <c r="C2936" s="121">
        <v>25</v>
      </c>
      <c r="D2936" s="109" t="s">
        <v>23</v>
      </c>
      <c r="E2936" s="109" t="s">
        <v>82</v>
      </c>
      <c r="F2936" s="109"/>
      <c r="G2936" s="42">
        <v>41924</v>
      </c>
      <c r="H2936" s="109" t="s">
        <v>18641</v>
      </c>
      <c r="I2936" s="109" t="s">
        <v>327</v>
      </c>
      <c r="J2936" s="109" t="s">
        <v>328</v>
      </c>
      <c r="K2936" s="98" t="s">
        <v>18642</v>
      </c>
      <c r="L2936" s="109" t="s">
        <v>329</v>
      </c>
      <c r="M2936" s="109" t="s">
        <v>330</v>
      </c>
      <c r="N2936" s="109" t="s">
        <v>32</v>
      </c>
      <c r="O2936" s="109" t="s">
        <v>18643</v>
      </c>
      <c r="P2936" s="109" t="s">
        <v>760</v>
      </c>
      <c r="Q2936" s="109" t="s">
        <v>18644</v>
      </c>
      <c r="R2936" s="109" t="s">
        <v>80</v>
      </c>
      <c r="S2936" s="122" t="s">
        <v>769</v>
      </c>
      <c r="T2936" s="31"/>
      <c r="U2936" s="109" t="str">
        <f t="shared" si="46"/>
        <v>41924: Police were investigating a shots-fired call in the 5300 block South King Drive, and they say when they arrived, a suspect ran and then pointed a gun at officers. They shot and killed 25-year-old Ronald Johnson. http://abc7chicago.com/news/police-shoot-kill-man-in-washington-park/346997/</v>
      </c>
      <c r="V2936" s="109"/>
      <c r="W2936" s="109">
        <v>3978.1</v>
      </c>
      <c r="X2936" s="109"/>
      <c r="Y2936" s="109"/>
      <c r="Z2936" s="109"/>
      <c r="AA2936" s="109"/>
      <c r="AB2936" s="109"/>
      <c r="AC2936" s="113"/>
      <c r="AD2936" s="29"/>
      <c r="AE2936" s="29"/>
      <c r="AF2936" s="29"/>
      <c r="AG2936" s="65"/>
    </row>
    <row r="2937" spans="1:33" ht="12">
      <c r="A2937" s="30">
        <v>42017</v>
      </c>
      <c r="B2937" s="109" t="s">
        <v>18645</v>
      </c>
      <c r="C2937" s="121">
        <v>52</v>
      </c>
      <c r="D2937" s="109" t="s">
        <v>23</v>
      </c>
      <c r="E2937" s="109" t="s">
        <v>82</v>
      </c>
      <c r="F2937" s="109"/>
      <c r="G2937" s="42">
        <v>41924</v>
      </c>
      <c r="H2937" s="109" t="s">
        <v>18646</v>
      </c>
      <c r="I2937" s="109" t="s">
        <v>18647</v>
      </c>
      <c r="J2937" s="109" t="s">
        <v>223</v>
      </c>
      <c r="K2937" s="98" t="s">
        <v>18648</v>
      </c>
      <c r="L2937" s="109" t="s">
        <v>1970</v>
      </c>
      <c r="M2937" s="109" t="s">
        <v>13029</v>
      </c>
      <c r="N2937" s="109" t="s">
        <v>32</v>
      </c>
      <c r="O2937" s="109" t="s">
        <v>18649</v>
      </c>
      <c r="P2937" s="109" t="s">
        <v>760</v>
      </c>
      <c r="Q2937" s="109" t="s">
        <v>18650</v>
      </c>
      <c r="R2937" s="109" t="s">
        <v>80</v>
      </c>
      <c r="S2937" s="122" t="s">
        <v>769</v>
      </c>
      <c r="T2937" s="31"/>
      <c r="U2937" s="109" t="str">
        <f t="shared" si="46"/>
        <v>41924: State troopers had gone to the home of Alan Gillotti Sr., 52, to investigate an armed home invasion that occurred in Bridgewater earlier that day. Sgt. Joshua Haines responded and was outside Gillotti’s house when he shot Gillotti. http://bangordailynews.com/2014/10/12/news/aroostook/state-trooper-fatally-shoots-man-in-aroostook-county/</v>
      </c>
      <c r="V2937" s="109"/>
      <c r="W2937" s="109">
        <v>3979.1</v>
      </c>
      <c r="X2937" s="109"/>
      <c r="Y2937" s="109"/>
      <c r="Z2937" s="109"/>
      <c r="AA2937" s="109"/>
      <c r="AB2937" s="109"/>
      <c r="AC2937" s="113"/>
      <c r="AD2937" s="29"/>
      <c r="AE2937" s="29"/>
      <c r="AF2937" s="29"/>
      <c r="AG2937" s="65"/>
    </row>
    <row r="2938" spans="1:33" ht="12">
      <c r="A2938" s="30">
        <v>42017</v>
      </c>
      <c r="B2938" s="109" t="s">
        <v>18651</v>
      </c>
      <c r="C2938" s="121">
        <v>54</v>
      </c>
      <c r="D2938" s="109" t="s">
        <v>23</v>
      </c>
      <c r="E2938" s="109" t="s">
        <v>24</v>
      </c>
      <c r="F2938" s="109" t="s">
        <v>18652</v>
      </c>
      <c r="G2938" s="42">
        <v>41925</v>
      </c>
      <c r="H2938" s="109" t="s">
        <v>18653</v>
      </c>
      <c r="I2938" s="109" t="s">
        <v>18654</v>
      </c>
      <c r="J2938" s="109" t="s">
        <v>213</v>
      </c>
      <c r="K2938" s="98" t="s">
        <v>18655</v>
      </c>
      <c r="L2938" s="109" t="s">
        <v>18656</v>
      </c>
      <c r="M2938" s="109" t="s">
        <v>18657</v>
      </c>
      <c r="N2938" s="109" t="s">
        <v>262</v>
      </c>
      <c r="O2938" s="109" t="s">
        <v>18658</v>
      </c>
      <c r="P2938" s="109" t="s">
        <v>760</v>
      </c>
      <c r="Q2938" s="109" t="s">
        <v>18659</v>
      </c>
      <c r="R2938" s="109" t="s">
        <v>80</v>
      </c>
      <c r="S2938" s="122" t="s">
        <v>769</v>
      </c>
      <c r="T2938" s="31"/>
      <c r="U2938" s="109" t="str">
        <f t="shared" si="46"/>
        <v>41925: Garcia reportedly did not comply with deputies' orders. Garcia was then tasered twice while Garcia's brother told the deputy his brother had heart problems. Garcia collapsed and EMS was called. Garcia was pronounced dead at the South Texas Regional Medical Center. http://www.ksat.com/content/pns/ksat/news/2014/10/13/man-dies-after-altercation-with-deputy-in-atascosa-county.html</v>
      </c>
      <c r="V2938" s="109"/>
      <c r="W2938" s="109">
        <v>3980.1</v>
      </c>
      <c r="X2938" s="109"/>
      <c r="Y2938" s="109"/>
      <c r="Z2938" s="109"/>
      <c r="AA2938" s="109"/>
      <c r="AB2938" s="109"/>
      <c r="AC2938" s="113"/>
      <c r="AD2938" s="29"/>
      <c r="AE2938" s="29"/>
      <c r="AF2938" s="29"/>
      <c r="AG2938" s="65"/>
    </row>
    <row r="2939" spans="1:33" ht="12">
      <c r="A2939" s="30">
        <v>42017</v>
      </c>
      <c r="B2939" s="109" t="s">
        <v>18660</v>
      </c>
      <c r="C2939" s="121">
        <v>49</v>
      </c>
      <c r="D2939" s="109" t="s">
        <v>91</v>
      </c>
      <c r="E2939" s="109" t="s">
        <v>40</v>
      </c>
      <c r="F2939" s="109" t="s">
        <v>18661</v>
      </c>
      <c r="G2939" s="42">
        <v>41924</v>
      </c>
      <c r="H2939" s="109" t="s">
        <v>18662</v>
      </c>
      <c r="I2939" s="109" t="s">
        <v>18663</v>
      </c>
      <c r="J2939" s="109" t="s">
        <v>1128</v>
      </c>
      <c r="K2939" s="98" t="s">
        <v>18664</v>
      </c>
      <c r="L2939" s="109" t="s">
        <v>4567</v>
      </c>
      <c r="M2939" s="109" t="s">
        <v>18665</v>
      </c>
      <c r="N2939" s="109" t="s">
        <v>314</v>
      </c>
      <c r="O2939" s="109" t="s">
        <v>18666</v>
      </c>
      <c r="P2939" s="109" t="s">
        <v>760</v>
      </c>
      <c r="Q2939" s="109" t="s">
        <v>18667</v>
      </c>
      <c r="R2939" s="109" t="s">
        <v>80</v>
      </c>
      <c r="S2939" s="122" t="s">
        <v>769</v>
      </c>
      <c r="T2939" s="31"/>
      <c r="U2939" s="109" t="str">
        <f t="shared" si="46"/>
        <v>41924: Danny Floyd, 63, and Michelle Sloyan, 49, died from injuries sustained in the crash on Bartlett Boulevard and Stage Road. Floyd was turning at the intersection when Hines' cruiser crashed into him. A witness said the officer had his blue lights on until he sped through the intersection. http://www.wmcactionnews5.com/story/26767055/bartlett-police-cruiser-involved-in-car-crash?autostart=true</v>
      </c>
      <c r="V2939" s="109"/>
      <c r="W2939" s="109">
        <v>3981.1</v>
      </c>
      <c r="X2939" s="109"/>
      <c r="Y2939" s="109"/>
      <c r="Z2939" s="109"/>
      <c r="AA2939" s="109"/>
      <c r="AB2939" s="109"/>
      <c r="AC2939" s="113"/>
      <c r="AD2939" s="29"/>
      <c r="AE2939" s="29"/>
      <c r="AF2939" s="29"/>
      <c r="AG2939" s="65"/>
    </row>
    <row r="2940" spans="1:33" ht="12">
      <c r="A2940" s="30">
        <v>42017</v>
      </c>
      <c r="B2940" s="109" t="s">
        <v>18668</v>
      </c>
      <c r="C2940" s="121">
        <v>63</v>
      </c>
      <c r="D2940" s="109" t="s">
        <v>23</v>
      </c>
      <c r="E2940" s="109" t="s">
        <v>40</v>
      </c>
      <c r="F2940" s="109" t="s">
        <v>18661</v>
      </c>
      <c r="G2940" s="42">
        <v>41924</v>
      </c>
      <c r="H2940" s="109" t="s">
        <v>18662</v>
      </c>
      <c r="I2940" s="109" t="s">
        <v>18663</v>
      </c>
      <c r="J2940" s="109" t="s">
        <v>1128</v>
      </c>
      <c r="K2940" s="98" t="s">
        <v>18664</v>
      </c>
      <c r="L2940" s="109" t="s">
        <v>4567</v>
      </c>
      <c r="M2940" s="109" t="s">
        <v>18669</v>
      </c>
      <c r="N2940" s="109" t="s">
        <v>314</v>
      </c>
      <c r="O2940" s="109" t="s">
        <v>18670</v>
      </c>
      <c r="P2940" s="109" t="s">
        <v>760</v>
      </c>
      <c r="Q2940" s="109" t="s">
        <v>18667</v>
      </c>
      <c r="R2940" s="109" t="s">
        <v>80</v>
      </c>
      <c r="S2940" s="122" t="s">
        <v>769</v>
      </c>
      <c r="T2940" s="31"/>
      <c r="U2940" s="109" t="str">
        <f t="shared" si="46"/>
        <v>41924: Danny Floyd, 63, and Michelle Sloyan, 49, died from injuries sustained in a crash. Floyd was turning at an intersection when Hines' cruiser crashed into him. A witness said the officer had his blue lights on until he sped through the intersection. http://www.wmcactionnews5.com/story/26767055/bartlett-police-cruiser-involved-in-car-crash?autostart=true</v>
      </c>
      <c r="V2940" s="109"/>
      <c r="W2940" s="109">
        <v>3982.1</v>
      </c>
      <c r="X2940" s="109"/>
      <c r="Y2940" s="109"/>
      <c r="Z2940" s="109"/>
      <c r="AA2940" s="109"/>
      <c r="AB2940" s="109"/>
      <c r="AC2940" s="113"/>
      <c r="AD2940" s="29"/>
      <c r="AE2940" s="29"/>
      <c r="AF2940" s="29"/>
      <c r="AG2940" s="65"/>
    </row>
    <row r="2941" spans="1:33" ht="12">
      <c r="A2941" s="30">
        <v>42017</v>
      </c>
      <c r="B2941" s="109" t="s">
        <v>18671</v>
      </c>
      <c r="C2941" s="121">
        <v>35</v>
      </c>
      <c r="D2941" s="109" t="s">
        <v>23</v>
      </c>
      <c r="E2941" s="109" t="s">
        <v>40</v>
      </c>
      <c r="F2941" s="109" t="s">
        <v>18672</v>
      </c>
      <c r="G2941" s="42">
        <v>41925</v>
      </c>
      <c r="H2941" s="109" t="s">
        <v>18673</v>
      </c>
      <c r="I2941" s="109" t="s">
        <v>235</v>
      </c>
      <c r="J2941" s="109" t="s">
        <v>213</v>
      </c>
      <c r="K2941" s="98" t="s">
        <v>18674</v>
      </c>
      <c r="L2941" s="109" t="s">
        <v>13222</v>
      </c>
      <c r="M2941" s="109" t="s">
        <v>9938</v>
      </c>
      <c r="N2941" s="109" t="s">
        <v>32</v>
      </c>
      <c r="O2941" s="109" t="s">
        <v>18675</v>
      </c>
      <c r="P2941" s="109" t="s">
        <v>760</v>
      </c>
      <c r="Q2941" s="109" t="s">
        <v>18676</v>
      </c>
      <c r="R2941" s="109" t="s">
        <v>80</v>
      </c>
      <c r="S2941" s="122" t="s">
        <v>769</v>
      </c>
      <c r="T2941" s="31"/>
      <c r="U2941" s="109" t="str">
        <f t="shared" si="46"/>
        <v>41925: 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 http://www.mysanantonio.com/news/local/article/New-Braunfels-police-on-hunt-for-murder-suspect-5819823.php</v>
      </c>
      <c r="V2941" s="109"/>
      <c r="W2941" s="109">
        <v>3983.1</v>
      </c>
      <c r="X2941" s="109"/>
      <c r="Y2941" s="109"/>
      <c r="Z2941" s="109"/>
      <c r="AA2941" s="109"/>
      <c r="AB2941" s="109"/>
      <c r="AC2941" s="113"/>
      <c r="AD2941" s="29"/>
      <c r="AE2941" s="29"/>
      <c r="AF2941" s="29"/>
      <c r="AG2941" s="65"/>
    </row>
    <row r="2942" spans="1:33" ht="12">
      <c r="A2942" s="30">
        <v>42017</v>
      </c>
      <c r="B2942" s="109" t="s">
        <v>18677</v>
      </c>
      <c r="C2942" s="121">
        <v>36</v>
      </c>
      <c r="D2942" s="109" t="s">
        <v>23</v>
      </c>
      <c r="E2942" s="109" t="s">
        <v>82</v>
      </c>
      <c r="F2942" s="109"/>
      <c r="G2942" s="42">
        <v>41925</v>
      </c>
      <c r="H2942" s="109" t="s">
        <v>18678</v>
      </c>
      <c r="I2942" s="109" t="s">
        <v>18679</v>
      </c>
      <c r="J2942" s="109" t="s">
        <v>482</v>
      </c>
      <c r="K2942" s="98" t="s">
        <v>18680</v>
      </c>
      <c r="L2942" s="109" t="s">
        <v>18681</v>
      </c>
      <c r="M2942" s="109" t="s">
        <v>18682</v>
      </c>
      <c r="N2942" s="109" t="s">
        <v>32</v>
      </c>
      <c r="O2942" s="109" t="s">
        <v>18683</v>
      </c>
      <c r="P2942" s="109" t="s">
        <v>58</v>
      </c>
      <c r="Q2942" s="109" t="s">
        <v>18684</v>
      </c>
      <c r="R2942" s="109" t="s">
        <v>80</v>
      </c>
      <c r="S2942" s="122" t="s">
        <v>769</v>
      </c>
      <c r="T2942" s="31"/>
      <c r="U2942" s="109" t="str">
        <f t="shared" si="46"/>
        <v>41925: Cooper took four people hostage after stealing a purse. Cooper came out of the house and pointed a gun at deputies. A deputy then shot and killed Cooper. http://5newsonline.com/2014/10/13/shooting-investigation-closes-road-near-spiro/</v>
      </c>
      <c r="V2942" s="109"/>
      <c r="W2942" s="109">
        <v>3984.1</v>
      </c>
      <c r="X2942" s="109"/>
      <c r="Y2942" s="109"/>
      <c r="Z2942" s="109"/>
      <c r="AA2942" s="109"/>
      <c r="AB2942" s="109"/>
      <c r="AC2942" s="113"/>
      <c r="AD2942" s="29"/>
      <c r="AE2942" s="29"/>
      <c r="AF2942" s="29"/>
      <c r="AG2942" s="65"/>
    </row>
    <row r="2943" spans="1:33" ht="12">
      <c r="A2943" s="30">
        <v>42017</v>
      </c>
      <c r="B2943" s="109" t="s">
        <v>18685</v>
      </c>
      <c r="C2943" s="121">
        <v>36</v>
      </c>
      <c r="D2943" s="109" t="s">
        <v>23</v>
      </c>
      <c r="E2943" s="109" t="s">
        <v>82</v>
      </c>
      <c r="F2943" s="109"/>
      <c r="G2943" s="42">
        <v>41925</v>
      </c>
      <c r="H2943" s="109" t="s">
        <v>18686</v>
      </c>
      <c r="I2943" s="109" t="s">
        <v>18687</v>
      </c>
      <c r="J2943" s="109" t="s">
        <v>213</v>
      </c>
      <c r="K2943" s="98" t="s">
        <v>18688</v>
      </c>
      <c r="L2943" s="109" t="s">
        <v>18689</v>
      </c>
      <c r="M2943" s="109" t="s">
        <v>18690</v>
      </c>
      <c r="N2943" s="109" t="s">
        <v>32</v>
      </c>
      <c r="O2943" s="109" t="s">
        <v>18691</v>
      </c>
      <c r="P2943" s="109" t="s">
        <v>760</v>
      </c>
      <c r="Q2943" s="109" t="s">
        <v>18692</v>
      </c>
      <c r="R2943" s="109" t="s">
        <v>80</v>
      </c>
      <c r="S2943" s="122" t="s">
        <v>769</v>
      </c>
      <c r="T2943" s="31"/>
      <c r="U2943" s="109" t="str">
        <f t="shared" si="46"/>
        <v>41925: Martinez had a knife. During an altercation with officers he was shot and killed. http://www.connectamarillo.com/news/story.aspx?id=1109597#.VLWIUsaZFg0</v>
      </c>
      <c r="V2943" s="109"/>
      <c r="W2943" s="109">
        <v>3985.1</v>
      </c>
      <c r="X2943" s="109"/>
      <c r="Y2943" s="109"/>
      <c r="Z2943" s="109"/>
      <c r="AA2943" s="109"/>
      <c r="AB2943" s="109"/>
      <c r="AC2943" s="113"/>
      <c r="AD2943" s="29"/>
      <c r="AE2943" s="29"/>
      <c r="AF2943" s="29"/>
      <c r="AG2943" s="65"/>
    </row>
    <row r="2944" spans="1:33" ht="12">
      <c r="A2944" s="30">
        <v>42017</v>
      </c>
      <c r="B2944" s="109" t="s">
        <v>18693</v>
      </c>
      <c r="C2944" s="121">
        <v>65</v>
      </c>
      <c r="D2944" s="109" t="s">
        <v>23</v>
      </c>
      <c r="E2944" s="109" t="s">
        <v>24</v>
      </c>
      <c r="F2944" s="109" t="s">
        <v>18694</v>
      </c>
      <c r="G2944" s="42">
        <v>41918</v>
      </c>
      <c r="H2944" s="109" t="s">
        <v>18695</v>
      </c>
      <c r="I2944" s="109" t="s">
        <v>1025</v>
      </c>
      <c r="J2944" s="109" t="s">
        <v>195</v>
      </c>
      <c r="K2944" s="98" t="s">
        <v>13100</v>
      </c>
      <c r="L2944" s="109" t="s">
        <v>686</v>
      </c>
      <c r="M2944" s="109" t="s">
        <v>1451</v>
      </c>
      <c r="N2944" s="109" t="s">
        <v>262</v>
      </c>
      <c r="O2944" s="109" t="s">
        <v>18696</v>
      </c>
      <c r="P2944" s="109" t="s">
        <v>760</v>
      </c>
      <c r="Q2944" s="109" t="s">
        <v>18697</v>
      </c>
      <c r="R2944" s="109" t="s">
        <v>80</v>
      </c>
      <c r="S2944" s="122" t="s">
        <v>769</v>
      </c>
      <c r="T2944" s="31"/>
      <c r="U2944" s="109" t="str">
        <f t="shared" si="46"/>
        <v>41918: 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hot liquid on them and kicked an officer in the groin, according to investigators. Mbegdu was then tasered, shortly after he died. http://www.azcentral.com/story/news/local/phoenix/2014/10/15/phoenix-police-taser-death-abrk/17321969/</v>
      </c>
      <c r="V2944" s="109"/>
      <c r="W2944" s="109">
        <v>3986.1</v>
      </c>
      <c r="X2944" s="109"/>
      <c r="Y2944" s="109"/>
      <c r="Z2944" s="109"/>
      <c r="AA2944" s="109"/>
      <c r="AB2944" s="109"/>
      <c r="AC2944" s="113"/>
      <c r="AD2944" s="29"/>
      <c r="AE2944" s="29"/>
      <c r="AF2944" s="29"/>
      <c r="AG2944" s="65"/>
    </row>
    <row r="2945" spans="1:33" ht="12">
      <c r="A2945" s="30">
        <v>42017</v>
      </c>
      <c r="B2945" s="109" t="s">
        <v>18698</v>
      </c>
      <c r="C2945" s="121">
        <v>27</v>
      </c>
      <c r="D2945" s="109" t="s">
        <v>23</v>
      </c>
      <c r="E2945" s="109" t="s">
        <v>82</v>
      </c>
      <c r="F2945" s="109"/>
      <c r="G2945" s="42">
        <v>41188</v>
      </c>
      <c r="H2945" s="109" t="s">
        <v>18699</v>
      </c>
      <c r="I2945" s="109" t="s">
        <v>16738</v>
      </c>
      <c r="J2945" s="109" t="s">
        <v>85</v>
      </c>
      <c r="K2945" s="98" t="s">
        <v>18700</v>
      </c>
      <c r="L2945" s="109" t="s">
        <v>784</v>
      </c>
      <c r="M2945" s="109" t="s">
        <v>16740</v>
      </c>
      <c r="N2945" s="109" t="s">
        <v>262</v>
      </c>
      <c r="O2945" s="109" t="s">
        <v>18701</v>
      </c>
      <c r="P2945" s="109" t="s">
        <v>760</v>
      </c>
      <c r="Q2945" s="109" t="s">
        <v>18702</v>
      </c>
      <c r="R2945" s="109" t="s">
        <v>100</v>
      </c>
      <c r="S2945" s="122" t="s">
        <v>5119</v>
      </c>
      <c r="T2945" s="31"/>
      <c r="U2945" s="109" t="str">
        <f t="shared" si="46"/>
        <v>41188: Police were called out at 7 a.m. on Sznaider as he created a neighborhood disturbance, walking in traffic, acting erratically. He was tasered twice and put in a chokehold in a public park as he violently resisted arrest. Unarmed, and initially committing no crime, he died four days later of cardiac arrest. http://www.desertsun.com/story/news/crime_courts/2014/09/26/joshua-sznaider-lawsuit-police/16313541/</v>
      </c>
      <c r="V2945" s="109"/>
      <c r="W2945" s="109">
        <v>3987.1</v>
      </c>
      <c r="X2945" s="109"/>
      <c r="Y2945" s="109"/>
      <c r="Z2945" s="109"/>
      <c r="AA2945" s="109"/>
      <c r="AB2945" s="109"/>
      <c r="AC2945" s="113"/>
      <c r="AD2945" s="29"/>
      <c r="AE2945" s="29"/>
      <c r="AF2945" s="29"/>
      <c r="AG2945" s="65"/>
    </row>
    <row r="2946" spans="1:33" ht="12">
      <c r="A2946" s="30">
        <v>42017</v>
      </c>
      <c r="B2946" s="109" t="s">
        <v>18703</v>
      </c>
      <c r="C2946" s="121">
        <v>25</v>
      </c>
      <c r="D2946" s="109" t="s">
        <v>23</v>
      </c>
      <c r="E2946" s="109" t="s">
        <v>24</v>
      </c>
      <c r="F2946" s="109"/>
      <c r="G2946" s="42">
        <v>37672</v>
      </c>
      <c r="H2946" s="109" t="s">
        <v>18704</v>
      </c>
      <c r="I2946" s="109" t="s">
        <v>2301</v>
      </c>
      <c r="J2946" s="109" t="s">
        <v>1154</v>
      </c>
      <c r="K2946" s="98" t="s">
        <v>18705</v>
      </c>
      <c r="L2946" s="109" t="s">
        <v>18130</v>
      </c>
      <c r="M2946" s="109" t="s">
        <v>2304</v>
      </c>
      <c r="N2946" s="109" t="s">
        <v>32</v>
      </c>
      <c r="O2946" s="109" t="s">
        <v>18706</v>
      </c>
      <c r="P2946" s="109" t="s">
        <v>760</v>
      </c>
      <c r="Q2946" s="109" t="s">
        <v>18707</v>
      </c>
      <c r="R2946" s="109" t="s">
        <v>80</v>
      </c>
      <c r="S2946" s="122" t="s">
        <v>5119</v>
      </c>
      <c r="T2946" s="31"/>
      <c r="U2946" s="109" t="str">
        <f t="shared" si="46"/>
        <v>37672: Molette, recently broken out of the parish jail, holed up in a "junk house" (storage shed) in the Sonia Quarters section of Alexandria and prepared for a firefight with local police. After the fatal shooting of two police officers and a 45-minute standoff Molette was also fatally shot. The incident became notorious and investigated multiple times. http://www.policemag.com/channel/swat/articles/2003/09/aftermath.aspx</v>
      </c>
      <c r="V2946" s="109"/>
      <c r="W2946" s="109">
        <v>3988.1</v>
      </c>
      <c r="X2946" s="109"/>
      <c r="Y2946" s="109"/>
      <c r="Z2946" s="109"/>
      <c r="AA2946" s="109"/>
      <c r="AB2946" s="109"/>
      <c r="AC2946" s="113"/>
      <c r="AD2946" s="29"/>
      <c r="AE2946" s="29"/>
      <c r="AF2946" s="29"/>
      <c r="AG2946" s="65"/>
    </row>
    <row r="2947" spans="1:33" ht="12">
      <c r="A2947" s="30">
        <v>42017</v>
      </c>
      <c r="B2947" s="109" t="s">
        <v>18708</v>
      </c>
      <c r="C2947" s="121">
        <v>20</v>
      </c>
      <c r="D2947" s="109" t="s">
        <v>23</v>
      </c>
      <c r="E2947" s="109" t="s">
        <v>82</v>
      </c>
      <c r="F2947" s="109"/>
      <c r="G2947" s="42">
        <v>39776</v>
      </c>
      <c r="H2947" s="109" t="s">
        <v>18709</v>
      </c>
      <c r="I2947" s="109" t="s">
        <v>1046</v>
      </c>
      <c r="J2947" s="109" t="s">
        <v>28</v>
      </c>
      <c r="K2947" s="98" t="s">
        <v>4836</v>
      </c>
      <c r="L2947" s="109" t="s">
        <v>523</v>
      </c>
      <c r="M2947" s="109" t="s">
        <v>8909</v>
      </c>
      <c r="N2947" s="109" t="s">
        <v>32</v>
      </c>
      <c r="O2947" s="109" t="s">
        <v>18710</v>
      </c>
      <c r="P2947" s="109" t="s">
        <v>760</v>
      </c>
      <c r="Q2947" s="109" t="s">
        <v>18711</v>
      </c>
      <c r="R2947" s="109" t="s">
        <v>80</v>
      </c>
      <c r="S2947" s="122" t="s">
        <v>5119</v>
      </c>
      <c r="T2947" s="31"/>
      <c r="U2947" s="109" t="str">
        <f t="shared" si="46"/>
        <v>39776: Smith was one of two suspects in a midnight police pursuit following two armed robberies. The other, 17 years old, bailed from their car after it hit a tree, and was captured uninjured. Smith fled into neighboring back yards and was shot and killed there. Police reported he had a BB gun. One of two people shot dead by Jacksonville police in unrelated incidents within the same hour. http://www.news4jax.com/news/Suspect-Killed-By-Police-Had-BB-Gun/2060554</v>
      </c>
      <c r="V2947" s="109"/>
      <c r="W2947" s="109">
        <v>3989.1</v>
      </c>
      <c r="X2947" s="109"/>
      <c r="Y2947" s="109"/>
      <c r="Z2947" s="109"/>
      <c r="AA2947" s="109"/>
      <c r="AB2947" s="109"/>
      <c r="AC2947" s="113"/>
      <c r="AD2947" s="29"/>
      <c r="AE2947" s="29"/>
      <c r="AF2947" s="29"/>
      <c r="AG2947" s="65"/>
    </row>
    <row r="2948" spans="1:33" ht="12">
      <c r="A2948" s="30">
        <v>42017</v>
      </c>
      <c r="B2948" s="109" t="s">
        <v>18712</v>
      </c>
      <c r="C2948" s="121">
        <v>34</v>
      </c>
      <c r="D2948" s="109" t="s">
        <v>23</v>
      </c>
      <c r="E2948" s="109" t="s">
        <v>82</v>
      </c>
      <c r="F2948" s="109"/>
      <c r="G2948" s="42">
        <v>41393</v>
      </c>
      <c r="H2948" s="109" t="s">
        <v>18713</v>
      </c>
      <c r="I2948" s="109" t="s">
        <v>4951</v>
      </c>
      <c r="J2948" s="109" t="s">
        <v>28</v>
      </c>
      <c r="K2948" s="98" t="s">
        <v>18714</v>
      </c>
      <c r="L2948" s="109" t="s">
        <v>404</v>
      </c>
      <c r="M2948" s="109" t="s">
        <v>13239</v>
      </c>
      <c r="N2948" s="109" t="s">
        <v>32</v>
      </c>
      <c r="O2948" s="109" t="s">
        <v>18715</v>
      </c>
      <c r="P2948" s="109" t="s">
        <v>760</v>
      </c>
      <c r="Q2948" s="109" t="s">
        <v>18716</v>
      </c>
      <c r="R2948" s="109" t="s">
        <v>80</v>
      </c>
      <c r="S2948" s="122" t="s">
        <v>5119</v>
      </c>
      <c r="T2948" s="31"/>
      <c r="U2948" s="109" t="str">
        <f t="shared" si="46"/>
        <v>41393: With a considerable small-time criminal record, Diaz was acting erratically and aggressively near a motel in the early evening. Responding county deputies shot him to death although Diaz was armed only with a pellet gun. http://articles.orlandosentinel.com/2013-05-01/news/os-alexis-diaz-shooting-killed-20130501_1_deputies-jane-watrel-brian-tracy</v>
      </c>
      <c r="V2948" s="109"/>
      <c r="W2948" s="109">
        <v>3990.1</v>
      </c>
      <c r="X2948" s="109"/>
      <c r="Y2948" s="109"/>
      <c r="Z2948" s="109"/>
      <c r="AA2948" s="109"/>
      <c r="AB2948" s="109"/>
      <c r="AC2948" s="113"/>
      <c r="AD2948" s="29"/>
      <c r="AE2948" s="29"/>
      <c r="AF2948" s="29"/>
      <c r="AG2948" s="65"/>
    </row>
    <row r="2949" spans="1:33" ht="12">
      <c r="A2949" s="30">
        <v>42017</v>
      </c>
      <c r="B2949" s="109" t="s">
        <v>18717</v>
      </c>
      <c r="C2949" s="121">
        <v>57</v>
      </c>
      <c r="D2949" s="109" t="s">
        <v>23</v>
      </c>
      <c r="E2949" s="109" t="s">
        <v>40</v>
      </c>
      <c r="F2949" s="109" t="s">
        <v>18718</v>
      </c>
      <c r="G2949" s="42">
        <v>41386</v>
      </c>
      <c r="H2949" s="109" t="s">
        <v>18719</v>
      </c>
      <c r="I2949" s="109" t="s">
        <v>18720</v>
      </c>
      <c r="J2949" s="109" t="s">
        <v>28</v>
      </c>
      <c r="K2949" s="98" t="s">
        <v>18721</v>
      </c>
      <c r="L2949" s="109" t="s">
        <v>6303</v>
      </c>
      <c r="M2949" s="109" t="s">
        <v>18315</v>
      </c>
      <c r="N2949" s="109" t="s">
        <v>32</v>
      </c>
      <c r="O2949" s="109" t="s">
        <v>18722</v>
      </c>
      <c r="P2949" s="109" t="s">
        <v>760</v>
      </c>
      <c r="Q2949" s="109" t="s">
        <v>18723</v>
      </c>
      <c r="R2949" s="109" t="s">
        <v>80</v>
      </c>
      <c r="S2949" s="122" t="s">
        <v>5119</v>
      </c>
      <c r="T2949" s="31"/>
      <c r="U2949" s="109" t="str">
        <f t="shared" si="46"/>
        <v>41386: A late-afternoon domestic dispute in which Poplos threatened his 82-year-old fiance with a gun, firing shot into the wall beside her, developed into a standoff with police. Poplos refused to surrender the weapon, and county deputies shot him to death. http://www.wftv.com/news/news/local/merritt-island-man-allegedly-shot-girlfriend-deput/nXTLP/</v>
      </c>
      <c r="V2949" s="109"/>
      <c r="W2949" s="109">
        <v>3991.1</v>
      </c>
      <c r="X2949" s="109"/>
      <c r="Y2949" s="109"/>
      <c r="Z2949" s="109"/>
      <c r="AA2949" s="109"/>
      <c r="AB2949" s="109"/>
      <c r="AC2949" s="113"/>
      <c r="AD2949" s="29"/>
      <c r="AE2949" s="29"/>
      <c r="AF2949" s="29"/>
      <c r="AG2949" s="65"/>
    </row>
    <row r="2950" spans="1:33" ht="12">
      <c r="A2950" s="30">
        <v>42017</v>
      </c>
      <c r="B2950" s="109" t="s">
        <v>18724</v>
      </c>
      <c r="C2950" s="121">
        <v>36</v>
      </c>
      <c r="D2950" s="109" t="s">
        <v>23</v>
      </c>
      <c r="E2950" s="109" t="s">
        <v>82</v>
      </c>
      <c r="F2950" s="109"/>
      <c r="G2950" s="42">
        <v>40364</v>
      </c>
      <c r="H2950" s="109" t="s">
        <v>18725</v>
      </c>
      <c r="I2950" s="109" t="s">
        <v>5220</v>
      </c>
      <c r="J2950" s="109" t="s">
        <v>28</v>
      </c>
      <c r="K2950" s="98" t="s">
        <v>15599</v>
      </c>
      <c r="L2950" s="109" t="s">
        <v>30</v>
      </c>
      <c r="M2950" s="109" t="s">
        <v>5222</v>
      </c>
      <c r="N2950" s="109" t="s">
        <v>32</v>
      </c>
      <c r="O2950" s="109" t="s">
        <v>18726</v>
      </c>
      <c r="P2950" s="109" t="s">
        <v>760</v>
      </c>
      <c r="Q2950" s="109" t="s">
        <v>18727</v>
      </c>
      <c r="R2950" s="109" t="s">
        <v>80</v>
      </c>
      <c r="S2950" s="122" t="s">
        <v>5119</v>
      </c>
      <c r="T2950" s="31"/>
      <c r="U2950" s="109" t="str">
        <f t="shared" si="46"/>
        <v>40364: Police released few details of this traffic stop that developed in the fatal shooting of an unarmed Moore. The rookie cop suspected that Moore's vehicle had been stolen, when the owner was Moore's girlfriend. Police said that Moore reached into the back seat to get a weapon, but no weapon was found. http://articles.sun-sentinel.com/2010-07-07/news/fl-miami-police-involved-shooting-20100706_1_police-cruiser-police-officer-armando-aguilar</v>
      </c>
      <c r="V2950" s="109"/>
      <c r="W2950" s="109">
        <v>3992.1</v>
      </c>
      <c r="X2950" s="109"/>
      <c r="Y2950" s="109"/>
      <c r="Z2950" s="109"/>
      <c r="AA2950" s="109"/>
      <c r="AB2950" s="109"/>
      <c r="AC2950" s="113"/>
      <c r="AD2950" s="29"/>
      <c r="AE2950" s="29"/>
      <c r="AF2950" s="29"/>
      <c r="AG2950" s="65"/>
    </row>
    <row r="2951" spans="1:33" ht="12">
      <c r="A2951" s="30">
        <v>42017</v>
      </c>
      <c r="B2951" s="109" t="s">
        <v>18728</v>
      </c>
      <c r="C2951" s="121">
        <v>27</v>
      </c>
      <c r="D2951" s="109" t="s">
        <v>23</v>
      </c>
      <c r="E2951" s="109" t="s">
        <v>82</v>
      </c>
      <c r="F2951" s="109"/>
      <c r="G2951" s="42">
        <v>40226</v>
      </c>
      <c r="H2951" s="109" t="s">
        <v>18729</v>
      </c>
      <c r="I2951" s="109" t="s">
        <v>4951</v>
      </c>
      <c r="J2951" s="109" t="s">
        <v>28</v>
      </c>
      <c r="K2951" s="98" t="s">
        <v>18730</v>
      </c>
      <c r="L2951" s="109" t="s">
        <v>404</v>
      </c>
      <c r="M2951" s="109" t="s">
        <v>4953</v>
      </c>
      <c r="N2951" s="109" t="s">
        <v>32</v>
      </c>
      <c r="O2951" s="109" t="s">
        <v>18731</v>
      </c>
      <c r="P2951" s="109" t="s">
        <v>760</v>
      </c>
      <c r="Q2951" s="109" t="s">
        <v>18732</v>
      </c>
      <c r="R2951" s="109" t="s">
        <v>80</v>
      </c>
      <c r="S2951" s="122" t="s">
        <v>5119</v>
      </c>
      <c r="T2951" s="31"/>
      <c r="U2951" s="109" t="str">
        <f t="shared" si="46"/>
        <v>40226: Outside the entrance of Universal Studios, Louis is said to have engaged a local police officer in some way at 2 a.m., an incident which left him shot dead in his red pickup truck. http://articles.orlandosentinel.com/2010-02-17/news/os-universal-shooting-20100217-30_1_parking-lot-theme-park-universal-studios</v>
      </c>
      <c r="V2951" s="109"/>
      <c r="W2951" s="109">
        <v>3993.1</v>
      </c>
      <c r="X2951" s="109"/>
      <c r="Y2951" s="109"/>
      <c r="Z2951" s="109"/>
      <c r="AA2951" s="109"/>
      <c r="AB2951" s="109"/>
      <c r="AC2951" s="113"/>
      <c r="AD2951" s="29"/>
      <c r="AE2951" s="29"/>
      <c r="AF2951" s="29"/>
      <c r="AG2951" s="65"/>
    </row>
    <row r="2952" spans="1:33" ht="12">
      <c r="A2952" s="30">
        <v>42017</v>
      </c>
      <c r="B2952" s="109" t="s">
        <v>18733</v>
      </c>
      <c r="C2952" s="121">
        <v>31</v>
      </c>
      <c r="D2952" s="109" t="s">
        <v>23</v>
      </c>
      <c r="E2952" s="109" t="s">
        <v>82</v>
      </c>
      <c r="F2952" s="109"/>
      <c r="G2952" s="42">
        <v>39625</v>
      </c>
      <c r="H2952" s="109" t="s">
        <v>18734</v>
      </c>
      <c r="I2952" s="109" t="s">
        <v>4951</v>
      </c>
      <c r="J2952" s="109" t="s">
        <v>28</v>
      </c>
      <c r="K2952" s="98" t="s">
        <v>16878</v>
      </c>
      <c r="L2952" s="109" t="s">
        <v>404</v>
      </c>
      <c r="M2952" s="109" t="s">
        <v>4953</v>
      </c>
      <c r="N2952" s="109" t="s">
        <v>32</v>
      </c>
      <c r="O2952" s="109" t="s">
        <v>18735</v>
      </c>
      <c r="P2952" s="109" t="s">
        <v>58</v>
      </c>
      <c r="Q2952" s="109" t="s">
        <v>18736</v>
      </c>
      <c r="R2952" s="109" t="s">
        <v>80</v>
      </c>
      <c r="S2952" s="122" t="s">
        <v>5119</v>
      </c>
      <c r="T2952" s="31"/>
      <c r="U2952" s="109" t="str">
        <f t="shared" si="46"/>
        <v>39625: Acting on a tip about a planned armed robbery, eight SWAT members took up positions around a marina and waiting until Nelson arrived. When he donned a mask and reached for his weapon, officers tried to apprehend him. Nelson started a firefight and was shot to death. http://articles.orlandosentinel.com/2008-06-28/news/swat28_1_robbery-nelson-swat-team</v>
      </c>
      <c r="V2952" s="109"/>
      <c r="W2952" s="109">
        <v>3994.1</v>
      </c>
      <c r="X2952" s="109"/>
      <c r="Y2952" s="109"/>
      <c r="Z2952" s="109"/>
      <c r="AA2952" s="109"/>
      <c r="AB2952" s="109"/>
      <c r="AC2952" s="113"/>
      <c r="AD2952" s="29"/>
      <c r="AE2952" s="29"/>
      <c r="AF2952" s="29"/>
      <c r="AG2952" s="65"/>
    </row>
    <row r="2953" spans="1:33" ht="12">
      <c r="A2953" s="30">
        <v>42017</v>
      </c>
      <c r="B2953" s="109" t="s">
        <v>18737</v>
      </c>
      <c r="C2953" s="121">
        <v>52</v>
      </c>
      <c r="D2953" s="109" t="s">
        <v>23</v>
      </c>
      <c r="E2953" s="109" t="s">
        <v>40</v>
      </c>
      <c r="F2953" s="109" t="s">
        <v>18738</v>
      </c>
      <c r="G2953" s="42">
        <v>39921</v>
      </c>
      <c r="H2953" s="109" t="s">
        <v>18739</v>
      </c>
      <c r="I2953" s="109" t="s">
        <v>5570</v>
      </c>
      <c r="J2953" s="109" t="s">
        <v>28</v>
      </c>
      <c r="K2953" s="98" t="s">
        <v>16098</v>
      </c>
      <c r="L2953" s="109" t="s">
        <v>5572</v>
      </c>
      <c r="M2953" s="109" t="s">
        <v>9786</v>
      </c>
      <c r="N2953" s="109" t="s">
        <v>32</v>
      </c>
      <c r="O2953" s="109" t="s">
        <v>18740</v>
      </c>
      <c r="P2953" s="109" t="s">
        <v>58</v>
      </c>
      <c r="Q2953" s="109" t="s">
        <v>18741</v>
      </c>
      <c r="R2953" s="109" t="s">
        <v>80</v>
      </c>
      <c r="S2953" s="122" t="s">
        <v>5119</v>
      </c>
      <c r="T2953" s="31"/>
      <c r="U2953" s="109" t="str">
        <f t="shared" si="46"/>
        <v>39921: As the prime suspect in the beating death of his mother in Gautier Mississippi, Lasseigne had appeared on "America's Most Wanted" twice during his months-long run from the police. Recognizing the disabled MS tags, county deputies approached a man in the driver's seat of a car parked at a Flying J truck stop. That was Lasseigne, who pulled away a black, white and red blanket to reveal a sawed-off shotgun and started a firefight, which he lost. http://www.wlox.com/story/10210250/murder-suspect-may-be-dead-but-investigation-continues</v>
      </c>
      <c r="V2953" s="109"/>
      <c r="W2953" s="109">
        <v>3995.1</v>
      </c>
      <c r="X2953" s="109"/>
      <c r="Y2953" s="109"/>
      <c r="Z2953" s="109"/>
      <c r="AA2953" s="109"/>
      <c r="AB2953" s="109"/>
      <c r="AC2953" s="113"/>
      <c r="AD2953" s="29"/>
      <c r="AE2953" s="29"/>
      <c r="AF2953" s="29"/>
      <c r="AG2953" s="65"/>
    </row>
    <row r="2954" spans="1:33" ht="12">
      <c r="A2954" s="30">
        <v>42017</v>
      </c>
      <c r="B2954" s="109" t="s">
        <v>18742</v>
      </c>
      <c r="C2954" s="121">
        <v>29</v>
      </c>
      <c r="D2954" s="109" t="s">
        <v>23</v>
      </c>
      <c r="E2954" s="109" t="s">
        <v>82</v>
      </c>
      <c r="F2954" s="109"/>
      <c r="G2954" s="42">
        <v>38619</v>
      </c>
      <c r="H2954" s="109" t="s">
        <v>18743</v>
      </c>
      <c r="I2954" s="109" t="s">
        <v>4951</v>
      </c>
      <c r="J2954" s="109" t="s">
        <v>28</v>
      </c>
      <c r="K2954" s="98" t="s">
        <v>13238</v>
      </c>
      <c r="L2954" s="109" t="s">
        <v>404</v>
      </c>
      <c r="M2954" s="109" t="s">
        <v>4953</v>
      </c>
      <c r="N2954" s="109" t="s">
        <v>32</v>
      </c>
      <c r="O2954" s="109" t="s">
        <v>18744</v>
      </c>
      <c r="P2954" s="109" t="s">
        <v>58</v>
      </c>
      <c r="Q2954" s="109" t="s">
        <v>18745</v>
      </c>
      <c r="R2954" s="109" t="s">
        <v>80</v>
      </c>
      <c r="S2954" s="122" t="s">
        <v>5119</v>
      </c>
      <c r="T2954" s="31"/>
      <c r="U2954" s="109" t="str">
        <f t="shared" si="46"/>
        <v>38619: Jenkins was a campus officer working the Citrus Bowl undercover to stop underage drinking and sexual assaults. After an altercation Jenkins was holding a man at gunpoint when without warning he was shot in the back by a retired/reserve 25-year Orlando police veteran. Appeals in a wrongful death suit reached the 11th Circuit. Ultimately, the shooting was deemed justified. http://sports.espn.go.com/espn/news/story?id=2171479</v>
      </c>
      <c r="V2954" s="109"/>
      <c r="W2954" s="109">
        <v>3996.1</v>
      </c>
      <c r="X2954" s="109"/>
      <c r="Y2954" s="109"/>
      <c r="Z2954" s="109"/>
      <c r="AA2954" s="109"/>
      <c r="AB2954" s="109"/>
      <c r="AC2954" s="113"/>
      <c r="AD2954" s="29"/>
      <c r="AE2954" s="29"/>
      <c r="AF2954" s="29"/>
      <c r="AG2954" s="65"/>
    </row>
    <row r="2955" spans="1:33" ht="12">
      <c r="A2955" s="30">
        <v>42018</v>
      </c>
      <c r="B2955" s="109" t="s">
        <v>18746</v>
      </c>
      <c r="C2955" s="121">
        <v>28</v>
      </c>
      <c r="D2955" s="109" t="s">
        <v>23</v>
      </c>
      <c r="E2955" s="109" t="s">
        <v>24</v>
      </c>
      <c r="F2955" s="109"/>
      <c r="G2955" s="42">
        <v>41929</v>
      </c>
      <c r="H2955" s="109" t="s">
        <v>18747</v>
      </c>
      <c r="I2955" s="109" t="s">
        <v>18748</v>
      </c>
      <c r="J2955" s="109" t="s">
        <v>44</v>
      </c>
      <c r="K2955" s="98" t="s">
        <v>18749</v>
      </c>
      <c r="L2955" s="109" t="s">
        <v>491</v>
      </c>
      <c r="M2955" s="109" t="s">
        <v>18750</v>
      </c>
      <c r="N2955" s="109" t="s">
        <v>32</v>
      </c>
      <c r="O2955" s="109" t="s">
        <v>18751</v>
      </c>
      <c r="P2955" s="109" t="s">
        <v>760</v>
      </c>
      <c r="Q2955" s="109" t="s">
        <v>18752</v>
      </c>
      <c r="R2955" s="109" t="s">
        <v>80</v>
      </c>
      <c r="S2955" s="122" t="s">
        <v>769</v>
      </c>
      <c r="T2955" s="31"/>
      <c r="U2955" s="109" t="str">
        <f t="shared" si="46"/>
        <v>41929: 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 http://www.njeffersonnews.com/news/update-man-killed-in-warrior-incident-is-identified/article_bbae94ec-586c-11e4-b421-8f631220e05e.html?mode=jqm</v>
      </c>
      <c r="V2955" s="109"/>
      <c r="W2955" s="109">
        <v>3997.1</v>
      </c>
      <c r="X2955" s="109"/>
      <c r="Y2955" s="109"/>
      <c r="Z2955" s="109"/>
      <c r="AA2955" s="109"/>
      <c r="AB2955" s="109"/>
      <c r="AC2955" s="113"/>
      <c r="AD2955" s="29"/>
      <c r="AE2955" s="29"/>
      <c r="AF2955" s="29"/>
      <c r="AG2955" s="65"/>
    </row>
    <row r="2956" spans="1:33" ht="12">
      <c r="A2956" s="30">
        <v>42018</v>
      </c>
      <c r="B2956" s="109" t="s">
        <v>18753</v>
      </c>
      <c r="C2956" s="121">
        <v>44</v>
      </c>
      <c r="D2956" s="109" t="s">
        <v>23</v>
      </c>
      <c r="E2956" s="109" t="s">
        <v>82</v>
      </c>
      <c r="F2956" s="109"/>
      <c r="G2956" s="42">
        <v>41930</v>
      </c>
      <c r="H2956" s="109" t="s">
        <v>18754</v>
      </c>
      <c r="I2956" s="109" t="s">
        <v>18755</v>
      </c>
      <c r="J2956" s="109" t="s">
        <v>1304</v>
      </c>
      <c r="K2956" s="98" t="s">
        <v>18756</v>
      </c>
      <c r="L2956" s="109" t="s">
        <v>1685</v>
      </c>
      <c r="M2956" s="109" t="s">
        <v>18757</v>
      </c>
      <c r="N2956" s="109" t="s">
        <v>32</v>
      </c>
      <c r="O2956" s="109" t="s">
        <v>18758</v>
      </c>
      <c r="P2956" s="109"/>
      <c r="Q2956" s="109" t="s">
        <v>18759</v>
      </c>
      <c r="R2956" s="109" t="s">
        <v>80</v>
      </c>
      <c r="S2956" s="122" t="s">
        <v>769</v>
      </c>
      <c r="T2956" s="31"/>
      <c r="U2956" s="109" t="str">
        <f t="shared" si="46"/>
        <v>41930: 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 http://www.cleveland.com/lyndhurst-south-euclid/index.ssf/2014/10/south_euclid_officer_fatally_s.html</v>
      </c>
      <c r="V2956" s="109"/>
      <c r="W2956" s="109">
        <v>3998.1</v>
      </c>
      <c r="X2956" s="109"/>
      <c r="Y2956" s="109"/>
      <c r="Z2956" s="109"/>
      <c r="AA2956" s="109"/>
      <c r="AB2956" s="109"/>
      <c r="AC2956" s="113"/>
      <c r="AD2956" s="29"/>
      <c r="AE2956" s="29"/>
      <c r="AF2956" s="29"/>
      <c r="AG2956" s="65"/>
    </row>
    <row r="2957" spans="1:33" ht="12">
      <c r="A2957" s="30">
        <v>42018</v>
      </c>
      <c r="B2957" s="109" t="s">
        <v>18760</v>
      </c>
      <c r="C2957" s="121">
        <v>22</v>
      </c>
      <c r="D2957" s="109" t="s">
        <v>23</v>
      </c>
      <c r="E2957" s="109" t="s">
        <v>82</v>
      </c>
      <c r="F2957" s="109"/>
      <c r="G2957" s="42">
        <v>41930</v>
      </c>
      <c r="H2957" s="109" t="s">
        <v>18761</v>
      </c>
      <c r="I2957" s="109" t="s">
        <v>232</v>
      </c>
      <c r="J2957" s="109" t="s">
        <v>233</v>
      </c>
      <c r="K2957" s="98" t="s">
        <v>18762</v>
      </c>
      <c r="L2957" s="109" t="s">
        <v>235</v>
      </c>
      <c r="M2957" s="109" t="s">
        <v>5675</v>
      </c>
      <c r="N2957" s="109" t="s">
        <v>32</v>
      </c>
      <c r="O2957" s="109" t="s">
        <v>18763</v>
      </c>
      <c r="P2957" s="109" t="s">
        <v>760</v>
      </c>
      <c r="Q2957" s="109" t="s">
        <v>18764</v>
      </c>
      <c r="R2957" s="109" t="s">
        <v>80</v>
      </c>
      <c r="S2957" s="122" t="s">
        <v>769</v>
      </c>
      <c r="T2957" s="31"/>
      <c r="U2957" s="109" t="str">
        <f t="shared" si="46"/>
        <v>41930: Police shot Terrell Lucas, 22, during a robbery Saturday night at a GameStop store. Police said Lucas burst out of a door waving a gun and that when he refused to put the gun down, he was shot. http://www.chicagotribune.com/news/local/breaking/chi-chicago-man-dead-2-others-charged-in-indianapolis-robbery-20141020-story.html</v>
      </c>
      <c r="V2957" s="109"/>
      <c r="W2957" s="109">
        <v>3999.1</v>
      </c>
      <c r="X2957" s="109"/>
      <c r="Y2957" s="109"/>
      <c r="Z2957" s="109"/>
      <c r="AA2957" s="109"/>
      <c r="AB2957" s="109"/>
      <c r="AC2957" s="113"/>
      <c r="AD2957" s="29"/>
      <c r="AE2957" s="29"/>
      <c r="AF2957" s="29"/>
      <c r="AG2957" s="65"/>
    </row>
    <row r="2958" spans="1:33" ht="12">
      <c r="A2958" s="30">
        <v>42018</v>
      </c>
      <c r="B2958" s="109" t="s">
        <v>18765</v>
      </c>
      <c r="C2958" s="121">
        <v>38</v>
      </c>
      <c r="D2958" s="109" t="s">
        <v>23</v>
      </c>
      <c r="E2958" s="109" t="s">
        <v>40</v>
      </c>
      <c r="F2958" s="109" t="s">
        <v>18766</v>
      </c>
      <c r="G2958" s="42">
        <v>41930</v>
      </c>
      <c r="H2958" s="109" t="s">
        <v>18767</v>
      </c>
      <c r="I2958" s="109" t="s">
        <v>11473</v>
      </c>
      <c r="J2958" s="109" t="s">
        <v>166</v>
      </c>
      <c r="K2958" s="98" t="s">
        <v>11474</v>
      </c>
      <c r="L2958" s="109" t="s">
        <v>10549</v>
      </c>
      <c r="M2958" s="109" t="s">
        <v>11475</v>
      </c>
      <c r="N2958" s="109" t="s">
        <v>32</v>
      </c>
      <c r="O2958" s="109" t="s">
        <v>18768</v>
      </c>
      <c r="P2958" s="109" t="s">
        <v>760</v>
      </c>
      <c r="Q2958" s="109" t="s">
        <v>18769</v>
      </c>
      <c r="R2958" s="109" t="s">
        <v>80</v>
      </c>
      <c r="S2958" s="122" t="s">
        <v>769</v>
      </c>
      <c r="T2958" s="31"/>
      <c r="U2958" s="109" t="str">
        <f t="shared" si="46"/>
        <v>41930: 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 http://www.wmcactionnews5.com/story/26821428/southaven-shooting-injures-one-police-investigate</v>
      </c>
      <c r="V2958" s="109"/>
      <c r="W2958" s="109">
        <v>4000.1</v>
      </c>
      <c r="X2958" s="109"/>
      <c r="Y2958" s="109"/>
      <c r="Z2958" s="109"/>
      <c r="AA2958" s="109"/>
      <c r="AB2958" s="109"/>
      <c r="AC2958" s="113"/>
      <c r="AD2958" s="29"/>
      <c r="AE2958" s="29"/>
      <c r="AF2958" s="29"/>
      <c r="AG2958" s="65"/>
    </row>
    <row r="2959" spans="1:33" ht="12">
      <c r="A2959" s="30">
        <v>42018</v>
      </c>
      <c r="B2959" s="109" t="s">
        <v>18770</v>
      </c>
      <c r="C2959" s="121">
        <v>22</v>
      </c>
      <c r="D2959" s="109" t="s">
        <v>23</v>
      </c>
      <c r="E2959" s="109" t="s">
        <v>82</v>
      </c>
      <c r="F2959" s="109"/>
      <c r="G2959" s="42">
        <v>41932</v>
      </c>
      <c r="H2959" s="109" t="s">
        <v>18771</v>
      </c>
      <c r="I2959" s="109" t="s">
        <v>1995</v>
      </c>
      <c r="J2959" s="109" t="s">
        <v>213</v>
      </c>
      <c r="K2959" s="98" t="s">
        <v>18772</v>
      </c>
      <c r="L2959" s="109" t="s">
        <v>1995</v>
      </c>
      <c r="M2959" s="109" t="s">
        <v>4415</v>
      </c>
      <c r="N2959" s="109" t="s">
        <v>32</v>
      </c>
      <c r="O2959" s="109" t="s">
        <v>18773</v>
      </c>
      <c r="P2959" s="109" t="s">
        <v>760</v>
      </c>
      <c r="Q2959" s="109" t="s">
        <v>18774</v>
      </c>
      <c r="R2959" s="109" t="s">
        <v>80</v>
      </c>
      <c r="S2959" s="122" t="s">
        <v>769</v>
      </c>
      <c r="T2959" s="31"/>
      <c r="U2959" s="109" t="str">
        <f t="shared" si="46"/>
        <v>41932: 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 http://www.kvia.com/news/el-paso-police-release-name-of-man-killed-in-officerinvolved-shooting-outside-hotel/29325106</v>
      </c>
      <c r="V2959" s="109"/>
      <c r="W2959" s="109">
        <v>4001.1</v>
      </c>
      <c r="X2959" s="109"/>
      <c r="Y2959" s="109"/>
      <c r="Z2959" s="109"/>
      <c r="AA2959" s="109"/>
      <c r="AB2959" s="109"/>
      <c r="AC2959" s="113"/>
      <c r="AD2959" s="29"/>
      <c r="AE2959" s="29"/>
      <c r="AF2959" s="29"/>
      <c r="AG2959" s="65"/>
    </row>
    <row r="2960" spans="1:33" ht="12">
      <c r="A2960" s="30">
        <v>42018</v>
      </c>
      <c r="B2960" s="109" t="s">
        <v>18775</v>
      </c>
      <c r="C2960" s="121">
        <v>29</v>
      </c>
      <c r="D2960" s="109" t="s">
        <v>23</v>
      </c>
      <c r="E2960" s="109" t="s">
        <v>173</v>
      </c>
      <c r="F2960" s="109" t="s">
        <v>18776</v>
      </c>
      <c r="G2960" s="42">
        <v>41932</v>
      </c>
      <c r="H2960" s="109" t="s">
        <v>18777</v>
      </c>
      <c r="I2960" s="109" t="s">
        <v>18778</v>
      </c>
      <c r="J2960" s="109" t="s">
        <v>213</v>
      </c>
      <c r="K2960" s="98" t="s">
        <v>18779</v>
      </c>
      <c r="L2960" s="109" t="s">
        <v>18780</v>
      </c>
      <c r="M2960" s="109" t="s">
        <v>18781</v>
      </c>
      <c r="N2960" s="109" t="s">
        <v>32</v>
      </c>
      <c r="O2960" s="109" t="s">
        <v>18782</v>
      </c>
      <c r="P2960" s="109" t="s">
        <v>58</v>
      </c>
      <c r="Q2960" s="109" t="s">
        <v>18783</v>
      </c>
      <c r="R2960" s="109" t="s">
        <v>80</v>
      </c>
      <c r="S2960" s="122" t="s">
        <v>769</v>
      </c>
      <c r="T2960" s="31"/>
      <c r="U2960" s="109" t="str">
        <f t="shared" si="46"/>
        <v>41932: 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 http://www.wacotrib.com/news/greater_waco/bellmead/autopsy-results-man-killed-by-bellmead-officers-died-of-multiple/article_fcf482d3-b3e2-5ec3-921a-0553928b1619.html</v>
      </c>
      <c r="V2960" s="109"/>
      <c r="W2960" s="109">
        <v>4002.1</v>
      </c>
      <c r="X2960" s="109"/>
      <c r="Y2960" s="109"/>
      <c r="Z2960" s="109"/>
      <c r="AA2960" s="109"/>
      <c r="AB2960" s="109"/>
      <c r="AC2960" s="113"/>
      <c r="AD2960" s="29"/>
      <c r="AE2960" s="29"/>
      <c r="AF2960" s="29"/>
      <c r="AG2960" s="65"/>
    </row>
    <row r="2961" spans="1:33" ht="12">
      <c r="A2961" s="30">
        <v>42018</v>
      </c>
      <c r="B2961" s="109" t="s">
        <v>18784</v>
      </c>
      <c r="C2961" s="121">
        <v>15</v>
      </c>
      <c r="D2961" s="109" t="s">
        <v>23</v>
      </c>
      <c r="E2961" s="109" t="s">
        <v>40</v>
      </c>
      <c r="F2961" s="109" t="s">
        <v>18785</v>
      </c>
      <c r="G2961" s="42">
        <v>41873</v>
      </c>
      <c r="H2961" s="109" t="s">
        <v>18786</v>
      </c>
      <c r="I2961" s="109" t="s">
        <v>18787</v>
      </c>
      <c r="J2961" s="109" t="s">
        <v>28</v>
      </c>
      <c r="K2961" s="98" t="s">
        <v>18788</v>
      </c>
      <c r="L2961" s="109" t="s">
        <v>10087</v>
      </c>
      <c r="M2961" s="109" t="s">
        <v>18789</v>
      </c>
      <c r="N2961" s="109" t="s">
        <v>314</v>
      </c>
      <c r="O2961" s="109" t="s">
        <v>18790</v>
      </c>
      <c r="P2961" s="109" t="s">
        <v>18791</v>
      </c>
      <c r="Q2961" s="109" t="s">
        <v>18792</v>
      </c>
      <c r="R2961" s="109" t="s">
        <v>80</v>
      </c>
      <c r="S2961" s="122" t="s">
        <v>769</v>
      </c>
      <c r="T2961" s="31"/>
      <c r="U2961" s="109" t="str">
        <f t="shared" si="46"/>
        <v>41873: Dukette was riding his bike to school when a deputy hit him with his car, killing him. After a two-month-long investigation, Cape Coral police announced sheriff's Deputy Douglas E. Hood was at fault in the crash that killed the Cape Coral teen. Hood was cited for careless driving. According to a Cape police statement, this concludes the investigation. http://www.news-press.com/story/news/local/cape-coral/2014/10/17/deputy-at-fault-crash-killed-cape-15-year-old/17448899/</v>
      </c>
      <c r="V2961" s="109"/>
      <c r="W2961" s="109">
        <v>4003.1</v>
      </c>
      <c r="X2961" s="109"/>
      <c r="Y2961" s="109"/>
      <c r="Z2961" s="109"/>
      <c r="AA2961" s="109"/>
      <c r="AB2961" s="109"/>
      <c r="AC2961" s="113"/>
      <c r="AD2961" s="29"/>
      <c r="AE2961" s="29"/>
      <c r="AF2961" s="29"/>
      <c r="AG2961" s="65"/>
    </row>
    <row r="2962" spans="1:33" ht="12">
      <c r="A2962" s="30">
        <v>42018</v>
      </c>
      <c r="B2962" s="109" t="s">
        <v>18793</v>
      </c>
      <c r="C2962" s="121">
        <v>54</v>
      </c>
      <c r="D2962" s="109" t="s">
        <v>23</v>
      </c>
      <c r="E2962" s="109" t="s">
        <v>82</v>
      </c>
      <c r="F2962" s="109"/>
      <c r="G2962" s="42">
        <v>41932</v>
      </c>
      <c r="H2962" s="109" t="s">
        <v>18794</v>
      </c>
      <c r="I2962" s="109" t="s">
        <v>18795</v>
      </c>
      <c r="J2962" s="109" t="s">
        <v>1084</v>
      </c>
      <c r="K2962" s="98" t="s">
        <v>18796</v>
      </c>
      <c r="L2962" s="109" t="s">
        <v>18795</v>
      </c>
      <c r="M2962" s="109" t="s">
        <v>18797</v>
      </c>
      <c r="N2962" s="109" t="s">
        <v>32</v>
      </c>
      <c r="O2962" s="109" t="s">
        <v>18798</v>
      </c>
      <c r="P2962" s="109" t="s">
        <v>760</v>
      </c>
      <c r="Q2962" s="109" t="s">
        <v>18799</v>
      </c>
      <c r="R2962" s="109" t="s">
        <v>36</v>
      </c>
      <c r="S2962" s="122" t="s">
        <v>769</v>
      </c>
      <c r="T2962" s="31"/>
      <c r="U2962" s="109" t="str">
        <f t="shared" si="46"/>
        <v>41932: Lee was suspected of killing his wife. Officers then found Lee in a vehicle off the side of the road. Officers negotiated with him, but Lee pointed an object at officers that appeared to be a gun, promting the officers to shoot and kill Lee. http://www.richmond.com/news/local/central-virginia/article_a8b637c5-fc2b-5307-b69b-5671bd5e9046.html</v>
      </c>
      <c r="V2962" s="109"/>
      <c r="W2962" s="109">
        <v>4004.1</v>
      </c>
      <c r="X2962" s="109"/>
      <c r="Y2962" s="109"/>
      <c r="Z2962" s="109"/>
      <c r="AA2962" s="109"/>
      <c r="AB2962" s="109"/>
      <c r="AC2962" s="113"/>
      <c r="AD2962" s="29"/>
      <c r="AE2962" s="29"/>
      <c r="AF2962" s="29"/>
      <c r="AG2962" s="65"/>
    </row>
    <row r="2963" spans="1:33" ht="12">
      <c r="A2963" s="30">
        <v>42018</v>
      </c>
      <c r="B2963" s="109" t="s">
        <v>18800</v>
      </c>
      <c r="C2963" s="121">
        <v>23</v>
      </c>
      <c r="D2963" s="109" t="s">
        <v>23</v>
      </c>
      <c r="E2963" s="109" t="s">
        <v>173</v>
      </c>
      <c r="F2963" s="109"/>
      <c r="G2963" s="42">
        <v>41936</v>
      </c>
      <c r="H2963" s="109" t="s">
        <v>18801</v>
      </c>
      <c r="I2963" s="109" t="s">
        <v>194</v>
      </c>
      <c r="J2963" s="109" t="s">
        <v>195</v>
      </c>
      <c r="K2963" s="98" t="s">
        <v>18802</v>
      </c>
      <c r="L2963" s="109" t="s">
        <v>197</v>
      </c>
      <c r="M2963" s="109" t="s">
        <v>18803</v>
      </c>
      <c r="N2963" s="109" t="s">
        <v>32</v>
      </c>
      <c r="O2963" s="109" t="s">
        <v>18804</v>
      </c>
      <c r="P2963" s="109" t="s">
        <v>760</v>
      </c>
      <c r="Q2963" s="109" t="s">
        <v>18805</v>
      </c>
      <c r="R2963" s="109" t="s">
        <v>80</v>
      </c>
      <c r="S2963" s="122" t="s">
        <v>769</v>
      </c>
      <c r="T2963" s="31"/>
      <c r="U2963" s="109" t="str">
        <f t="shared" si="46"/>
        <v>41936: Lopez was shot and killed after being suspected as being a smuggler and armed with weapons. http://www.tucsonsentinel.com/local/report/102914_bp_shooting/update-man-fatally-shot-by-border-patrol-identified/</v>
      </c>
      <c r="V2963" s="109"/>
      <c r="W2963" s="109">
        <v>4005.1</v>
      </c>
      <c r="X2963" s="109"/>
      <c r="Y2963" s="109"/>
      <c r="Z2963" s="109"/>
      <c r="AA2963" s="109"/>
      <c r="AB2963" s="109"/>
      <c r="AC2963" s="113"/>
      <c r="AD2963" s="29"/>
      <c r="AE2963" s="29"/>
      <c r="AF2963" s="29"/>
      <c r="AG2963" s="65"/>
    </row>
    <row r="2964" spans="1:33" ht="12">
      <c r="A2964" s="30">
        <v>42018</v>
      </c>
      <c r="B2964" s="109" t="s">
        <v>18806</v>
      </c>
      <c r="C2964" s="121">
        <v>17</v>
      </c>
      <c r="D2964" s="109" t="s">
        <v>23</v>
      </c>
      <c r="E2964" s="109" t="s">
        <v>82</v>
      </c>
      <c r="F2964" s="109"/>
      <c r="G2964" s="42">
        <v>41932</v>
      </c>
      <c r="H2964" s="109" t="s">
        <v>18807</v>
      </c>
      <c r="I2964" s="109" t="s">
        <v>327</v>
      </c>
      <c r="J2964" s="109" t="s">
        <v>328</v>
      </c>
      <c r="K2964" s="98" t="s">
        <v>14590</v>
      </c>
      <c r="L2964" s="109" t="s">
        <v>329</v>
      </c>
      <c r="M2964" s="109" t="s">
        <v>330</v>
      </c>
      <c r="N2964" s="109" t="s">
        <v>32</v>
      </c>
      <c r="O2964" s="109" t="s">
        <v>18808</v>
      </c>
      <c r="P2964" s="109" t="s">
        <v>760</v>
      </c>
      <c r="Q2964" s="109" t="s">
        <v>18809</v>
      </c>
      <c r="R2964" s="109" t="s">
        <v>80</v>
      </c>
      <c r="S2964" s="122" t="s">
        <v>769</v>
      </c>
      <c r="T2964" s="31"/>
      <c r="U2964" s="109" t="str">
        <f t="shared" si="46"/>
        <v>41932: McDonald was shot and killed after being suspected of breaking into cars. McDonald also slashed an officers tire with a knife. He then led officers on a shot foot chase and refused to drop the knife, prompting an officer to shoot and kill him. http://chicago.suntimes.com/crime/7/71/145458/boy-17-shot-to-death-by-police-on-southwest-side-identified</v>
      </c>
      <c r="V2964" s="109"/>
      <c r="W2964" s="109">
        <v>4006.1</v>
      </c>
      <c r="X2964" s="109"/>
      <c r="Y2964" s="109"/>
      <c r="Z2964" s="109"/>
      <c r="AA2964" s="109"/>
      <c r="AB2964" s="109"/>
      <c r="AC2964" s="113"/>
      <c r="AD2964" s="29"/>
      <c r="AE2964" s="29"/>
      <c r="AF2964" s="29"/>
      <c r="AG2964" s="65"/>
    </row>
    <row r="2965" spans="1:33" ht="12">
      <c r="A2965" s="30">
        <v>42018</v>
      </c>
      <c r="B2965" s="109" t="s">
        <v>18810</v>
      </c>
      <c r="C2965" s="121">
        <v>40</v>
      </c>
      <c r="D2965" s="109" t="s">
        <v>23</v>
      </c>
      <c r="E2965" s="109" t="s">
        <v>24</v>
      </c>
      <c r="F2965" s="109" t="s">
        <v>18811</v>
      </c>
      <c r="G2965" s="42">
        <v>41021</v>
      </c>
      <c r="H2965" s="109" t="s">
        <v>18812</v>
      </c>
      <c r="I2965" s="109" t="s">
        <v>17122</v>
      </c>
      <c r="J2965" s="109" t="s">
        <v>28</v>
      </c>
      <c r="K2965" s="98" t="s">
        <v>18813</v>
      </c>
      <c r="L2965" s="109" t="s">
        <v>11673</v>
      </c>
      <c r="M2965" s="109" t="s">
        <v>18814</v>
      </c>
      <c r="N2965" s="109" t="s">
        <v>32</v>
      </c>
      <c r="O2965" s="109" t="s">
        <v>18815</v>
      </c>
      <c r="P2965" s="109" t="s">
        <v>760</v>
      </c>
      <c r="Q2965" s="109" t="s">
        <v>18816</v>
      </c>
      <c r="R2965" s="109" t="s">
        <v>100</v>
      </c>
      <c r="S2965" s="122" t="s">
        <v>5119</v>
      </c>
      <c r="T2965" s="31"/>
      <c r="U2965" s="109" t="str">
        <f t="shared" si="46"/>
        <v>41021: Local police were called to the scene of a man screaming, standing in the middle of the street, and wielding a machete. This was McKinney, with a history of mental illness and conflict with police. McKinney was tasered "several times" with no apparent effect. Continuing to threaten the officers with the knife, he was shot to death. http://www.kcci.com/national/Fla-officer-shoots-kills-machete-wielding-man/11616902</v>
      </c>
      <c r="V2965" s="109"/>
      <c r="W2965" s="109">
        <v>4007.1</v>
      </c>
      <c r="X2965" s="109"/>
      <c r="Y2965" s="109"/>
      <c r="Z2965" s="109"/>
      <c r="AA2965" s="109"/>
      <c r="AB2965" s="109"/>
      <c r="AC2965" s="113"/>
      <c r="AD2965" s="29"/>
      <c r="AE2965" s="29"/>
      <c r="AF2965" s="29"/>
      <c r="AG2965" s="65"/>
    </row>
    <row r="2966" spans="1:33" ht="12">
      <c r="A2966" s="30">
        <v>42018</v>
      </c>
      <c r="B2966" s="109" t="s">
        <v>18817</v>
      </c>
      <c r="C2966" s="121">
        <v>20</v>
      </c>
      <c r="D2966" s="109" t="s">
        <v>23</v>
      </c>
      <c r="E2966" s="109" t="s">
        <v>82</v>
      </c>
      <c r="F2966" s="109"/>
      <c r="G2966" s="42">
        <v>37460</v>
      </c>
      <c r="H2966" s="109" t="s">
        <v>18818</v>
      </c>
      <c r="I2966" s="109" t="s">
        <v>18819</v>
      </c>
      <c r="J2966" s="109" t="s">
        <v>28</v>
      </c>
      <c r="K2966" s="98" t="s">
        <v>18820</v>
      </c>
      <c r="L2966" s="109" t="s">
        <v>878</v>
      </c>
      <c r="M2966" s="109" t="s">
        <v>18821</v>
      </c>
      <c r="N2966" s="109" t="s">
        <v>32</v>
      </c>
      <c r="O2966" s="109" t="s">
        <v>18822</v>
      </c>
      <c r="P2966" s="109" t="s">
        <v>58</v>
      </c>
      <c r="Q2966" s="109" t="s">
        <v>18823</v>
      </c>
      <c r="R2966" s="109" t="s">
        <v>80</v>
      </c>
      <c r="S2966" s="122" t="s">
        <v>5119</v>
      </c>
      <c r="T2966" s="31"/>
      <c r="U2966" s="109" t="str">
        <f t="shared" si="46"/>
        <v>37460: Shane was sought for the murder of his grandparents, was tracked by Bay County deputies across the county line and found at a camp site in a state park. Shane produced a gun and was shot to death. http://jacksonville.com/tu-online/apnews/stories/072402/D7KVDJC80.html</v>
      </c>
      <c r="V2966" s="109"/>
      <c r="W2966" s="109">
        <v>4008.1</v>
      </c>
      <c r="X2966" s="109"/>
      <c r="Y2966" s="109"/>
      <c r="Z2966" s="109"/>
      <c r="AA2966" s="109"/>
      <c r="AB2966" s="109"/>
      <c r="AC2966" s="113"/>
      <c r="AD2966" s="29"/>
      <c r="AE2966" s="29"/>
      <c r="AF2966" s="29"/>
      <c r="AG2966" s="65"/>
    </row>
    <row r="2967" spans="1:33" ht="12">
      <c r="A2967" s="30">
        <v>42018</v>
      </c>
      <c r="B2967" s="109" t="s">
        <v>18824</v>
      </c>
      <c r="C2967" s="121">
        <v>23</v>
      </c>
      <c r="D2967" s="109" t="s">
        <v>23</v>
      </c>
      <c r="E2967" s="109" t="s">
        <v>82</v>
      </c>
      <c r="F2967" s="109"/>
      <c r="G2967" s="42">
        <v>37385</v>
      </c>
      <c r="H2967" s="109" t="s">
        <v>18825</v>
      </c>
      <c r="I2967" s="109" t="s">
        <v>11065</v>
      </c>
      <c r="J2967" s="109" t="s">
        <v>28</v>
      </c>
      <c r="K2967" s="98" t="s">
        <v>18826</v>
      </c>
      <c r="L2967" s="109" t="s">
        <v>11067</v>
      </c>
      <c r="M2967" s="109" t="s">
        <v>8388</v>
      </c>
      <c r="N2967" s="109" t="s">
        <v>32</v>
      </c>
      <c r="O2967" s="109" t="s">
        <v>18827</v>
      </c>
      <c r="P2967" s="109" t="s">
        <v>58</v>
      </c>
      <c r="Q2967" s="109" t="s">
        <v>18828</v>
      </c>
      <c r="R2967" s="109" t="s">
        <v>80</v>
      </c>
      <c r="S2967" s="122" t="s">
        <v>5119</v>
      </c>
      <c r="T2967" s="31"/>
      <c r="U2967" s="109" t="str">
        <f t="shared" si="46"/>
        <v>37385: McMeans was a passenger in a car that came to a stop on the roadside where a rookie state trooper already had someone else pulled over. McMeans emerged from the car, yelling at the trooper in a threatening way, acting strangely. Initially cooperative, McMeans disobeyed and acted as if going for a gun. The trooper's fatal shooting of the unarmed Alabaman, four times in the back, drew press attention; the trooper quit the force. http://www.heraldtribune.com/article/20021222/NEWS/212220308</v>
      </c>
      <c r="V2967" s="109"/>
      <c r="W2967" s="109">
        <v>4009.1</v>
      </c>
      <c r="X2967" s="109"/>
      <c r="Y2967" s="109"/>
      <c r="Z2967" s="109"/>
      <c r="AA2967" s="109"/>
      <c r="AB2967" s="109"/>
      <c r="AC2967" s="113"/>
      <c r="AD2967" s="29"/>
      <c r="AE2967" s="29"/>
      <c r="AF2967" s="29"/>
      <c r="AG2967" s="65"/>
    </row>
    <row r="2968" spans="1:33" ht="12">
      <c r="A2968" s="30">
        <v>42018</v>
      </c>
      <c r="B2968" s="109" t="s">
        <v>18829</v>
      </c>
      <c r="C2968" s="121">
        <v>58</v>
      </c>
      <c r="D2968" s="109" t="s">
        <v>23</v>
      </c>
      <c r="E2968" s="109" t="s">
        <v>82</v>
      </c>
      <c r="F2968" s="109"/>
      <c r="G2968" s="42">
        <v>38209</v>
      </c>
      <c r="H2968" s="109" t="s">
        <v>18830</v>
      </c>
      <c r="I2968" s="109" t="s">
        <v>8017</v>
      </c>
      <c r="J2968" s="109" t="s">
        <v>28</v>
      </c>
      <c r="K2968" s="98" t="s">
        <v>18239</v>
      </c>
      <c r="L2968" s="109" t="s">
        <v>8019</v>
      </c>
      <c r="M2968" s="109" t="s">
        <v>18831</v>
      </c>
      <c r="N2968" s="109" t="s">
        <v>32</v>
      </c>
      <c r="O2968" s="109" t="s">
        <v>18832</v>
      </c>
      <c r="P2968" s="109" t="s">
        <v>760</v>
      </c>
      <c r="Q2968" s="109" t="s">
        <v>18833</v>
      </c>
      <c r="R2968" s="109" t="s">
        <v>80</v>
      </c>
      <c r="S2968" s="122" t="s">
        <v>5119</v>
      </c>
      <c r="T2968" s="31"/>
      <c r="U2968" s="109" t="str">
        <f t="shared" si="46"/>
        <v>38209: Holman called police to confess killing his former wife and caretaker. Responding local and county officers were confronted by Holman holding a weapon and deliberately walking up, challenging the police and refusing their commands. He was shot to death by an officer who happened to be a friend of the family. There was no weapon, and the claim of killing his ex-wife was untrue. http://www.gainesville.com/assets/pdf/GS2024812.PDF</v>
      </c>
      <c r="V2968" s="109"/>
      <c r="W2968" s="109">
        <v>4010.1</v>
      </c>
      <c r="X2968" s="109"/>
      <c r="Y2968" s="109"/>
      <c r="Z2968" s="109"/>
      <c r="AA2968" s="109"/>
      <c r="AB2968" s="109"/>
      <c r="AC2968" s="113"/>
      <c r="AD2968" s="29"/>
      <c r="AE2968" s="29"/>
      <c r="AF2968" s="29"/>
      <c r="AG2968" s="65"/>
    </row>
    <row r="2969" spans="1:33" ht="12">
      <c r="A2969" s="30">
        <v>42018</v>
      </c>
      <c r="B2969" s="109" t="s">
        <v>18834</v>
      </c>
      <c r="C2969" s="121">
        <v>26</v>
      </c>
      <c r="D2969" s="109" t="s">
        <v>23</v>
      </c>
      <c r="E2969" s="109" t="s">
        <v>82</v>
      </c>
      <c r="F2969" s="109"/>
      <c r="G2969" s="42">
        <v>39647</v>
      </c>
      <c r="H2969" s="109" t="s">
        <v>18835</v>
      </c>
      <c r="I2969" s="109" t="s">
        <v>16066</v>
      </c>
      <c r="J2969" s="109" t="s">
        <v>28</v>
      </c>
      <c r="K2969" s="98" t="s">
        <v>18836</v>
      </c>
      <c r="L2969" s="109" t="s">
        <v>10087</v>
      </c>
      <c r="M2969" s="109" t="s">
        <v>18837</v>
      </c>
      <c r="N2969" s="109" t="s">
        <v>32</v>
      </c>
      <c r="O2969" s="109" t="s">
        <v>18838</v>
      </c>
      <c r="P2969" s="109" t="s">
        <v>760</v>
      </c>
      <c r="Q2969" s="109" t="s">
        <v>18839</v>
      </c>
      <c r="R2969" s="109" t="s">
        <v>80</v>
      </c>
      <c r="S2969" s="122" t="s">
        <v>5119</v>
      </c>
      <c r="T2969" s="31"/>
      <c r="U2969" s="109" t="str">
        <f t="shared" si="46"/>
        <v>39647: Felon and ex-con Arango had a 2 a.m. argument outside a downtown nightclub with his girlfriend. A rookie officer, also a former missionary, stepped into the dispute. Arango fatally shot him in the face at close range. Four other officers stepped in and returned fire on Arango, killing him. http://usatoday30.usatoday.com/news/nation/2008-07-18-3783452510_x.htm</v>
      </c>
      <c r="V2969" s="109"/>
      <c r="W2969" s="109">
        <v>4011.1</v>
      </c>
      <c r="X2969" s="109"/>
      <c r="Y2969" s="109"/>
      <c r="Z2969" s="109"/>
      <c r="AA2969" s="109"/>
      <c r="AB2969" s="109"/>
      <c r="AC2969" s="113"/>
      <c r="AD2969" s="29"/>
      <c r="AE2969" s="29"/>
      <c r="AF2969" s="29"/>
      <c r="AG2969" s="65"/>
    </row>
    <row r="2970" spans="1:33" ht="12">
      <c r="A2970" s="30">
        <v>42018</v>
      </c>
      <c r="B2970" s="109" t="s">
        <v>18840</v>
      </c>
      <c r="C2970" s="121">
        <v>27</v>
      </c>
      <c r="D2970" s="109" t="s">
        <v>23</v>
      </c>
      <c r="E2970" s="109" t="s">
        <v>24</v>
      </c>
      <c r="F2970" s="109" t="s">
        <v>18841</v>
      </c>
      <c r="G2970" s="42">
        <v>40268</v>
      </c>
      <c r="H2970" s="109" t="s">
        <v>18842</v>
      </c>
      <c r="I2970" s="109" t="s">
        <v>11922</v>
      </c>
      <c r="J2970" s="109" t="s">
        <v>28</v>
      </c>
      <c r="K2970" s="98" t="s">
        <v>17281</v>
      </c>
      <c r="L2970" s="109" t="s">
        <v>5141</v>
      </c>
      <c r="M2970" s="109" t="s">
        <v>11924</v>
      </c>
      <c r="N2970" s="109" t="s">
        <v>32</v>
      </c>
      <c r="O2970" s="109" t="s">
        <v>18843</v>
      </c>
      <c r="P2970" s="109" t="s">
        <v>760</v>
      </c>
      <c r="Q2970" s="109" t="s">
        <v>18844</v>
      </c>
      <c r="R2970" s="109" t="s">
        <v>80</v>
      </c>
      <c r="S2970" s="122" t="s">
        <v>5119</v>
      </c>
      <c r="T2970" s="31"/>
      <c r="U2970" s="109" t="str">
        <f t="shared" si="46"/>
        <v>40268: Police were called to Davis's home to investigate after his girlfriend called at 8 a.m. to complain that she'd been attacked. While officers attempted to search the house, they found Davis, according to their narrative, hiding in a closet and threatening them with a steak knife. He was shot to death. http://www.theledger.com/article/20100401/NEWS/4015113</v>
      </c>
      <c r="V2970" s="109"/>
      <c r="W2970" s="109">
        <v>4012.1</v>
      </c>
      <c r="X2970" s="109"/>
      <c r="Y2970" s="109"/>
      <c r="Z2970" s="109"/>
      <c r="AA2970" s="109"/>
      <c r="AB2970" s="109"/>
      <c r="AC2970" s="113"/>
      <c r="AD2970" s="29"/>
      <c r="AE2970" s="29"/>
      <c r="AF2970" s="29"/>
      <c r="AG2970" s="65"/>
    </row>
    <row r="2971" spans="1:33" ht="12">
      <c r="A2971" s="30">
        <v>42018</v>
      </c>
      <c r="B2971" s="109" t="s">
        <v>18845</v>
      </c>
      <c r="C2971" s="121">
        <v>34</v>
      </c>
      <c r="D2971" s="109" t="s">
        <v>23</v>
      </c>
      <c r="E2971" s="109" t="s">
        <v>40</v>
      </c>
      <c r="F2971" s="109" t="s">
        <v>18846</v>
      </c>
      <c r="G2971" s="42">
        <v>40886</v>
      </c>
      <c r="H2971" s="109" t="s">
        <v>18847</v>
      </c>
      <c r="I2971" s="109" t="s">
        <v>18848</v>
      </c>
      <c r="J2971" s="109" t="s">
        <v>28</v>
      </c>
      <c r="K2971" s="98" t="s">
        <v>18849</v>
      </c>
      <c r="L2971" s="109" t="s">
        <v>176</v>
      </c>
      <c r="M2971" s="109" t="s">
        <v>18850</v>
      </c>
      <c r="N2971" s="109" t="s">
        <v>32</v>
      </c>
      <c r="O2971" s="109" t="s">
        <v>18851</v>
      </c>
      <c r="P2971" s="109" t="s">
        <v>58</v>
      </c>
      <c r="Q2971" s="109" t="s">
        <v>18852</v>
      </c>
      <c r="R2971" s="109" t="s">
        <v>80</v>
      </c>
      <c r="S2971" s="122" t="s">
        <v>5119</v>
      </c>
      <c r="T2971" s="31"/>
      <c r="U2971" s="109" t="str">
        <f t="shared" si="46"/>
        <v>40886: A county sheriff out to serve a warrant on known violent felon Lewis was shot once in the face and twice in the leg. Lewis was fatally shot in the exchange of gunfire. The deputy survived. http://www.northescambia.com/2011/12/deputy-shooting-suspect-dies</v>
      </c>
      <c r="V2971" s="109"/>
      <c r="W2971" s="109">
        <v>4013.1</v>
      </c>
      <c r="X2971" s="109"/>
      <c r="Y2971" s="109"/>
      <c r="Z2971" s="109"/>
      <c r="AA2971" s="109"/>
      <c r="AB2971" s="109"/>
      <c r="AC2971" s="113"/>
      <c r="AD2971" s="29"/>
      <c r="AE2971" s="29"/>
      <c r="AF2971" s="29"/>
      <c r="AG2971" s="65"/>
    </row>
    <row r="2972" spans="1:33" ht="12">
      <c r="A2972" s="30">
        <v>42018</v>
      </c>
      <c r="B2972" s="109" t="s">
        <v>18853</v>
      </c>
      <c r="C2972" s="121">
        <v>24</v>
      </c>
      <c r="D2972" s="109" t="s">
        <v>23</v>
      </c>
      <c r="E2972" s="109" t="s">
        <v>40</v>
      </c>
      <c r="F2972" s="109" t="s">
        <v>18854</v>
      </c>
      <c r="G2972" s="42">
        <v>39309</v>
      </c>
      <c r="H2972" s="109" t="s">
        <v>18855</v>
      </c>
      <c r="I2972" s="109" t="s">
        <v>8050</v>
      </c>
      <c r="J2972" s="109" t="s">
        <v>28</v>
      </c>
      <c r="K2972" s="98" t="s">
        <v>8051</v>
      </c>
      <c r="L2972" s="109" t="s">
        <v>8052</v>
      </c>
      <c r="M2972" s="109" t="s">
        <v>17889</v>
      </c>
      <c r="N2972" s="109" t="s">
        <v>32</v>
      </c>
      <c r="O2972" s="109" t="s">
        <v>18856</v>
      </c>
      <c r="P2972" s="109" t="s">
        <v>58</v>
      </c>
      <c r="Q2972" s="109" t="s">
        <v>18857</v>
      </c>
      <c r="R2972" s="109" t="s">
        <v>80</v>
      </c>
      <c r="S2972" s="122" t="s">
        <v>5119</v>
      </c>
      <c r="T2972" s="31"/>
      <c r="U2972" s="109" t="str">
        <f t="shared" si="46"/>
        <v>39309: Phillips' lifelong conflict with police was never subtle, with 23 arrests beginning at age 12, a habit of random gunfire. This early morning he shot to death a county sergeant near to retirement then fled to an upstairs bedroom, where police snipers fatally shot him. http://www.sptimes.com/2007/08/16/Hillsborough/Snipers_take_out_serg.shtml</v>
      </c>
      <c r="V2972" s="109"/>
      <c r="W2972" s="109">
        <v>4014.1</v>
      </c>
      <c r="X2972" s="109"/>
      <c r="Y2972" s="109"/>
      <c r="Z2972" s="109"/>
      <c r="AA2972" s="109"/>
      <c r="AB2972" s="109"/>
      <c r="AC2972" s="113"/>
      <c r="AD2972" s="29"/>
      <c r="AE2972" s="29"/>
      <c r="AF2972" s="29"/>
      <c r="AG2972" s="65"/>
    </row>
    <row r="2973" spans="1:33" ht="12">
      <c r="A2973" s="30">
        <v>42018</v>
      </c>
      <c r="B2973" s="109" t="s">
        <v>18858</v>
      </c>
      <c r="C2973" s="121">
        <v>29</v>
      </c>
      <c r="D2973" s="109" t="s">
        <v>23</v>
      </c>
      <c r="E2973" s="109" t="s">
        <v>24</v>
      </c>
      <c r="F2973" s="109" t="s">
        <v>18859</v>
      </c>
      <c r="G2973" s="42">
        <v>40701</v>
      </c>
      <c r="H2973" s="109" t="s">
        <v>18860</v>
      </c>
      <c r="I2973" s="109" t="s">
        <v>11922</v>
      </c>
      <c r="J2973" s="109" t="s">
        <v>28</v>
      </c>
      <c r="K2973" s="98" t="s">
        <v>11923</v>
      </c>
      <c r="L2973" s="109" t="s">
        <v>5141</v>
      </c>
      <c r="M2973" s="109" t="s">
        <v>17983</v>
      </c>
      <c r="N2973" s="109" t="s">
        <v>32</v>
      </c>
      <c r="O2973" s="109" t="s">
        <v>18861</v>
      </c>
      <c r="P2973" s="109" t="s">
        <v>760</v>
      </c>
      <c r="Q2973" s="109" t="s">
        <v>18862</v>
      </c>
      <c r="R2973" s="109" t="s">
        <v>80</v>
      </c>
      <c r="S2973" s="122" t="s">
        <v>5119</v>
      </c>
      <c r="T2973" s="31"/>
      <c r="U2973" s="109" t="str">
        <f t="shared" si="46"/>
        <v>40701: Bradwell was the prime suspect in a string of eight home invasions and/or occupied armed burglaries. Police located his gold 1996 Lincoln Town Car in neighborhood he'd targeted, and located Bradwell walking dressed in black with a black stocking cap, with a black Taurus 9 mm handgun. Police intercepted him, prevented him from fleeing into a wooded area, and fatally shot him. http://www.polksheriff.org/NewsRoom/News%20Releases/Pages/06-07-2011NorthLakelandHomeInvasionSuspectShotandKilled.aspx</v>
      </c>
      <c r="V2973" s="109"/>
      <c r="W2973" s="109">
        <v>4015.1</v>
      </c>
      <c r="X2973" s="109"/>
      <c r="Y2973" s="109"/>
      <c r="Z2973" s="109"/>
      <c r="AA2973" s="109"/>
      <c r="AB2973" s="109"/>
      <c r="AC2973" s="113"/>
      <c r="AD2973" s="29"/>
      <c r="AE2973" s="29"/>
      <c r="AF2973" s="29"/>
      <c r="AG2973" s="65"/>
    </row>
    <row r="2974" spans="1:33" ht="12">
      <c r="A2974" s="30">
        <v>42018</v>
      </c>
      <c r="B2974" s="109" t="s">
        <v>18863</v>
      </c>
      <c r="C2974" s="121">
        <v>22</v>
      </c>
      <c r="D2974" s="109" t="s">
        <v>23</v>
      </c>
      <c r="E2974" s="109" t="s">
        <v>82</v>
      </c>
      <c r="F2974" s="109"/>
      <c r="G2974" s="42">
        <v>39924</v>
      </c>
      <c r="H2974" s="109" t="s">
        <v>18864</v>
      </c>
      <c r="I2974" s="109" t="s">
        <v>12047</v>
      </c>
      <c r="J2974" s="109" t="s">
        <v>28</v>
      </c>
      <c r="K2974" s="98" t="s">
        <v>18865</v>
      </c>
      <c r="L2974" s="109" t="s">
        <v>4778</v>
      </c>
      <c r="M2974" s="109" t="s">
        <v>10681</v>
      </c>
      <c r="N2974" s="109" t="s">
        <v>32</v>
      </c>
      <c r="O2974" s="109" t="s">
        <v>18866</v>
      </c>
      <c r="P2974" s="109" t="s">
        <v>760</v>
      </c>
      <c r="Q2974" s="109" t="s">
        <v>18867</v>
      </c>
      <c r="R2974" s="109" t="s">
        <v>80</v>
      </c>
      <c r="S2974" s="122" t="s">
        <v>5119</v>
      </c>
      <c r="T2974" s="31"/>
      <c r="U2974" s="109" t="str">
        <f t="shared" si="46"/>
        <v>39924: After being caught in a 7 p.m. drug sting selling narcotics to undercover deputies, Miller realized what was going on, "screamed, accelerated his car and rammed (their) cruisers." He struck two deputies without seriously hurting either one. Boxed in, then he threw his vehicle into reverse, at which point he was shot to death by deputies. http://articles.sun-sentinel.com/2009-04-24/news/0904240099_1_deputies-shot-sheriff-al-lamberti-undercover-deputies</v>
      </c>
      <c r="V2974" s="109"/>
      <c r="W2974" s="109">
        <v>4016.1</v>
      </c>
      <c r="X2974" s="109"/>
      <c r="Y2974" s="109"/>
      <c r="Z2974" s="109"/>
      <c r="AA2974" s="109"/>
      <c r="AB2974" s="109"/>
      <c r="AC2974" s="113"/>
      <c r="AD2974" s="29"/>
      <c r="AE2974" s="29"/>
      <c r="AF2974" s="29"/>
      <c r="AG2974" s="65"/>
    </row>
    <row r="2975" spans="1:33" ht="12">
      <c r="A2975" s="30">
        <v>42019</v>
      </c>
      <c r="B2975" s="109" t="s">
        <v>18868</v>
      </c>
      <c r="C2975" s="121">
        <v>24</v>
      </c>
      <c r="D2975" s="109" t="s">
        <v>23</v>
      </c>
      <c r="E2975" s="109" t="s">
        <v>24</v>
      </c>
      <c r="F2975" s="109" t="s">
        <v>18869</v>
      </c>
      <c r="G2975" s="42">
        <v>42018</v>
      </c>
      <c r="H2975" s="109" t="s">
        <v>18870</v>
      </c>
      <c r="I2975" s="109" t="s">
        <v>1730</v>
      </c>
      <c r="J2975" s="109" t="s">
        <v>1577</v>
      </c>
      <c r="K2975" s="98" t="s">
        <v>18871</v>
      </c>
      <c r="L2975" s="109" t="s">
        <v>11733</v>
      </c>
      <c r="M2975" s="109" t="s">
        <v>1733</v>
      </c>
      <c r="N2975" s="109" t="s">
        <v>32</v>
      </c>
      <c r="O2975" s="109" t="s">
        <v>18872</v>
      </c>
      <c r="P2975" s="109" t="s">
        <v>323</v>
      </c>
      <c r="Q2975" s="109" t="s">
        <v>18873</v>
      </c>
      <c r="R2975" s="109" t="s">
        <v>36</v>
      </c>
      <c r="S2975" s="122" t="s">
        <v>15364</v>
      </c>
      <c r="T2975" s="31"/>
      <c r="U2975" s="109" t="str">
        <f t="shared" si="46"/>
        <v>42018: Police responded to a call at 2:15 a.m. because Golden was allegedly making death threats via text message from a parking lot. Undetermined number of shots fired and gun was found at the scene. http://www.twincities.com/crime/ci_27317397/st-paul-police-investigating-officer-involved-shooting-near</v>
      </c>
      <c r="V2975" s="109"/>
      <c r="W2975" s="109">
        <v>4017.1</v>
      </c>
      <c r="X2975" s="109"/>
      <c r="Y2975" s="109"/>
      <c r="Z2975" s="109"/>
      <c r="AA2975" s="109"/>
      <c r="AB2975" s="109"/>
      <c r="AC2975" s="113"/>
      <c r="AD2975" s="29"/>
      <c r="AE2975" s="29"/>
      <c r="AF2975" s="29"/>
      <c r="AG2975" s="65"/>
    </row>
    <row r="2976" spans="1:33" ht="12">
      <c r="A2976" s="30">
        <v>42019</v>
      </c>
      <c r="B2976" s="109" t="s">
        <v>18874</v>
      </c>
      <c r="C2976" s="121">
        <v>41</v>
      </c>
      <c r="D2976" s="109" t="s">
        <v>23</v>
      </c>
      <c r="E2976" s="109" t="s">
        <v>40</v>
      </c>
      <c r="F2976" s="109" t="s">
        <v>18875</v>
      </c>
      <c r="G2976" s="42">
        <v>38598</v>
      </c>
      <c r="H2976" s="109" t="s">
        <v>18876</v>
      </c>
      <c r="I2976" s="109" t="s">
        <v>1153</v>
      </c>
      <c r="J2976" s="109" t="s">
        <v>1154</v>
      </c>
      <c r="K2976" s="98" t="s">
        <v>18485</v>
      </c>
      <c r="L2976" s="109" t="s">
        <v>1156</v>
      </c>
      <c r="M2976" s="109" t="s">
        <v>1157</v>
      </c>
      <c r="N2976" s="109" t="s">
        <v>32</v>
      </c>
      <c r="O2976" s="109" t="s">
        <v>18877</v>
      </c>
      <c r="P2976" s="109" t="s">
        <v>760</v>
      </c>
      <c r="Q2976" s="109" t="s">
        <v>18878</v>
      </c>
      <c r="R2976" s="109" t="s">
        <v>219</v>
      </c>
      <c r="S2976" s="122" t="s">
        <v>18488</v>
      </c>
      <c r="T2976" s="31"/>
      <c r="U2976" s="109" t="str">
        <f t="shared" si="46"/>
        <v>38598: In the afternoon of September 3, 2005, New Orleans Police Officers Winninger, Scanlon, Gordon and Pearson were patrolling near the intersection of St. Anthony and Burgundy streets where Matthew McDonald allegedly reached into a plastic bag for a firearm. Winnger shot twice and killed McDonald. The victim's family was told the death was a result of an unsolved homicide in the wake of Hurricane Katrina. http://www.propublica.org/documents/item/nopd-report-on-the-mcdonald-case#p=2</v>
      </c>
      <c r="V2976" s="109"/>
      <c r="W2976" s="109">
        <v>4018.1</v>
      </c>
      <c r="X2976" s="109"/>
      <c r="Y2976" s="109"/>
      <c r="Z2976" s="109"/>
      <c r="AA2976" s="109"/>
      <c r="AB2976" s="109"/>
      <c r="AC2976" s="113"/>
      <c r="AD2976" s="29"/>
      <c r="AE2976" s="29"/>
      <c r="AF2976" s="29"/>
      <c r="AG2976" s="65"/>
    </row>
    <row r="2977" spans="1:33" ht="12">
      <c r="A2977" s="30">
        <v>42019</v>
      </c>
      <c r="B2977" s="109" t="s">
        <v>18879</v>
      </c>
      <c r="C2977" s="121">
        <v>22</v>
      </c>
      <c r="D2977" s="109" t="s">
        <v>23</v>
      </c>
      <c r="E2977" s="109" t="s">
        <v>24</v>
      </c>
      <c r="F2977" s="109" t="s">
        <v>18880</v>
      </c>
      <c r="G2977" s="42">
        <v>39814</v>
      </c>
      <c r="H2977" s="109" t="s">
        <v>18881</v>
      </c>
      <c r="I2977" s="109" t="s">
        <v>1153</v>
      </c>
      <c r="J2977" s="109" t="s">
        <v>1154</v>
      </c>
      <c r="K2977" s="98" t="s">
        <v>18485</v>
      </c>
      <c r="L2977" s="109" t="s">
        <v>1156</v>
      </c>
      <c r="M2977" s="109" t="s">
        <v>1157</v>
      </c>
      <c r="N2977" s="109" t="s">
        <v>32</v>
      </c>
      <c r="O2977" s="109" t="s">
        <v>18882</v>
      </c>
      <c r="P2977" s="109" t="s">
        <v>323</v>
      </c>
      <c r="Q2977" s="109" t="s">
        <v>18883</v>
      </c>
      <c r="R2977" s="109" t="s">
        <v>80</v>
      </c>
      <c r="S2977" s="122" t="s">
        <v>18488</v>
      </c>
      <c r="T2977" s="31"/>
      <c r="U2977" s="109" t="str">
        <f t="shared" si="46"/>
        <v>39814: Grimes was shot 14 times, with nine bullets hitting him in the back, during an early-morning encounter in the 6th Ward with plainclothes officers, which NOPD Superintendent Warren Riley termed a "gun battle." Seven of the nine officers at the scene fired their weapons at Grimes, a New Orleanian with no known criminal record who moved to Houston after Katrina; officers said Grimes fired at them first. http://www.theneworleansadvocate.com/opinion/11108348-123/feds-decline-civil-rights-charges</v>
      </c>
      <c r="V2977" s="109"/>
      <c r="W2977" s="109">
        <v>4019.1</v>
      </c>
      <c r="X2977" s="109"/>
      <c r="Y2977" s="109"/>
      <c r="Z2977" s="109"/>
      <c r="AA2977" s="109"/>
      <c r="AB2977" s="109"/>
      <c r="AC2977" s="113"/>
      <c r="AD2977" s="29"/>
      <c r="AE2977" s="29"/>
      <c r="AF2977" s="29"/>
      <c r="AG2977" s="65"/>
    </row>
    <row r="2978" spans="1:33" ht="12">
      <c r="A2978" s="30">
        <v>42019</v>
      </c>
      <c r="B2978" s="109" t="s">
        <v>18884</v>
      </c>
      <c r="C2978" s="121">
        <v>15</v>
      </c>
      <c r="D2978" s="109" t="s">
        <v>23</v>
      </c>
      <c r="E2978" s="109" t="s">
        <v>24</v>
      </c>
      <c r="F2978" s="109" t="s">
        <v>18885</v>
      </c>
      <c r="G2978" s="42">
        <v>40023</v>
      </c>
      <c r="H2978" s="109" t="s">
        <v>18886</v>
      </c>
      <c r="I2978" s="109" t="s">
        <v>1153</v>
      </c>
      <c r="J2978" s="109" t="s">
        <v>1154</v>
      </c>
      <c r="K2978" s="98" t="s">
        <v>18887</v>
      </c>
      <c r="L2978" s="109" t="s">
        <v>1156</v>
      </c>
      <c r="M2978" s="109" t="s">
        <v>1157</v>
      </c>
      <c r="N2978" s="109" t="s">
        <v>32</v>
      </c>
      <c r="O2978" s="109" t="s">
        <v>18888</v>
      </c>
      <c r="P2978" s="109" t="s">
        <v>58</v>
      </c>
      <c r="Q2978" s="109" t="s">
        <v>18889</v>
      </c>
      <c r="R2978" s="109" t="s">
        <v>80</v>
      </c>
      <c r="S2978" s="122" t="s">
        <v>18488</v>
      </c>
      <c r="T2978" s="31"/>
      <c r="U2978" s="109" t="str">
        <f t="shared" si="46"/>
        <v>40023: Investigators say two officers attempted to stop Matthews and a friend while on patrol, because Matthews appeared to be carrying a suspicious object. Matthews ran from one officer, who gave chase. The officer said he shot Matthews after the young man pointed a long rifle at him. Matthews died at the scene. http://www.nola.com/news/index.ssf/2009/07/boy_shot_by_police_officer_in.html</v>
      </c>
      <c r="V2978" s="109"/>
      <c r="W2978" s="109">
        <v>4020.1</v>
      </c>
      <c r="X2978" s="109"/>
      <c r="Y2978" s="109"/>
      <c r="Z2978" s="109"/>
      <c r="AA2978" s="109"/>
      <c r="AB2978" s="109"/>
      <c r="AC2978" s="113"/>
      <c r="AD2978" s="29"/>
      <c r="AE2978" s="29"/>
      <c r="AF2978" s="29"/>
      <c r="AG2978" s="65"/>
    </row>
    <row r="2979" spans="1:33" ht="12">
      <c r="A2979" s="30">
        <v>42019</v>
      </c>
      <c r="B2979" s="109" t="s">
        <v>18890</v>
      </c>
      <c r="C2979" s="121">
        <v>42</v>
      </c>
      <c r="D2979" s="109" t="s">
        <v>23</v>
      </c>
      <c r="E2979" s="109" t="s">
        <v>173</v>
      </c>
      <c r="F2979" s="109" t="s">
        <v>18891</v>
      </c>
      <c r="G2979" s="42">
        <v>41321</v>
      </c>
      <c r="H2979" s="109" t="s">
        <v>18892</v>
      </c>
      <c r="I2979" s="109" t="s">
        <v>9423</v>
      </c>
      <c r="J2979" s="109" t="s">
        <v>213</v>
      </c>
      <c r="K2979" s="98" t="s">
        <v>9424</v>
      </c>
      <c r="L2979" s="109" t="s">
        <v>243</v>
      </c>
      <c r="M2979" s="109" t="s">
        <v>18893</v>
      </c>
      <c r="N2979" s="109" t="s">
        <v>32</v>
      </c>
      <c r="O2979" s="109" t="s">
        <v>18894</v>
      </c>
      <c r="P2979" s="109" t="s">
        <v>58</v>
      </c>
      <c r="Q2979" s="109" t="s">
        <v>18895</v>
      </c>
      <c r="R2979" s="109" t="s">
        <v>80</v>
      </c>
      <c r="S2979" s="122" t="s">
        <v>16791</v>
      </c>
      <c r="T2979" s="31"/>
      <c r="U2979" s="109" t="str">
        <f t="shared" si="46"/>
        <v>41321: 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 http://www.huffingtonpost.com/2013/02/16/alberto-morales-dead_n_2700924.html</v>
      </c>
      <c r="V2979" s="109"/>
      <c r="W2979" s="109">
        <v>4021.1</v>
      </c>
      <c r="X2979" s="109"/>
      <c r="Y2979" s="109"/>
      <c r="Z2979" s="109"/>
      <c r="AA2979" s="109"/>
      <c r="AB2979" s="109"/>
      <c r="AC2979" s="113"/>
      <c r="AD2979" s="29"/>
      <c r="AE2979" s="29"/>
      <c r="AF2979" s="29"/>
      <c r="AG2979" s="65"/>
    </row>
    <row r="2980" spans="1:33" ht="12">
      <c r="A2980" s="30">
        <v>42019</v>
      </c>
      <c r="B2980" s="109" t="s">
        <v>18896</v>
      </c>
      <c r="C2980" s="121">
        <v>37</v>
      </c>
      <c r="D2980" s="109" t="s">
        <v>91</v>
      </c>
      <c r="E2980" s="109" t="s">
        <v>24</v>
      </c>
      <c r="F2980" s="109" t="s">
        <v>18897</v>
      </c>
      <c r="G2980" s="42">
        <v>41477</v>
      </c>
      <c r="H2980" s="109" t="s">
        <v>18898</v>
      </c>
      <c r="I2980" s="109" t="s">
        <v>151</v>
      </c>
      <c r="J2980" s="109" t="s">
        <v>152</v>
      </c>
      <c r="K2980" s="98" t="s">
        <v>6897</v>
      </c>
      <c r="L2980" s="109" t="s">
        <v>1481</v>
      </c>
      <c r="M2980" s="109" t="s">
        <v>313</v>
      </c>
      <c r="N2980" s="109" t="s">
        <v>1818</v>
      </c>
      <c r="O2980" s="109" t="s">
        <v>18899</v>
      </c>
      <c r="P2980" s="109" t="s">
        <v>323</v>
      </c>
      <c r="Q2980" s="109" t="s">
        <v>18900</v>
      </c>
      <c r="R2980" s="109" t="s">
        <v>80</v>
      </c>
      <c r="S2980" s="122" t="s">
        <v>17670</v>
      </c>
      <c r="T2980" s="31"/>
      <c r="U2980" s="109" t="str">
        <f t="shared" si="46"/>
        <v>41477: Livingston became violent at her grandmother's home and was taken into custody by NYPD. She complained of stomach pains and diarrhea while in her cell and was ignored by police until she began to have seizures. NYPD finally called for medical help but Livingston was dead upon their arrival. http://www.huffingtonpost.com/2013/10/22/kyam-livingston-family-sues_n_4144836.html</v>
      </c>
      <c r="V2980" s="109"/>
      <c r="W2980" s="109">
        <v>4022.1</v>
      </c>
      <c r="X2980" s="109"/>
      <c r="Y2980" s="109"/>
      <c r="Z2980" s="109"/>
      <c r="AA2980" s="109"/>
      <c r="AB2980" s="109"/>
      <c r="AC2980" s="113"/>
      <c r="AD2980" s="29"/>
      <c r="AE2980" s="29"/>
      <c r="AF2980" s="29"/>
      <c r="AG2980" s="65"/>
    </row>
    <row r="2981" spans="1:33" ht="12">
      <c r="A2981" s="30">
        <v>42019</v>
      </c>
      <c r="B2981" s="109" t="s">
        <v>18901</v>
      </c>
      <c r="C2981" s="121">
        <v>17</v>
      </c>
      <c r="D2981" s="109" t="s">
        <v>23</v>
      </c>
      <c r="E2981" s="109" t="s">
        <v>82</v>
      </c>
      <c r="F2981" s="109"/>
      <c r="G2981" s="42">
        <v>40349</v>
      </c>
      <c r="H2981" s="109" t="s">
        <v>18902</v>
      </c>
      <c r="I2981" s="109" t="s">
        <v>1153</v>
      </c>
      <c r="J2981" s="109" t="s">
        <v>1154</v>
      </c>
      <c r="K2981" s="98" t="s">
        <v>18903</v>
      </c>
      <c r="L2981" s="109" t="s">
        <v>1156</v>
      </c>
      <c r="M2981" s="109" t="s">
        <v>1157</v>
      </c>
      <c r="N2981" s="109" t="s">
        <v>32</v>
      </c>
      <c r="O2981" s="109" t="s">
        <v>18904</v>
      </c>
      <c r="P2981" s="109" t="s">
        <v>58</v>
      </c>
      <c r="Q2981" s="109" t="s">
        <v>18905</v>
      </c>
      <c r="R2981" s="109" t="s">
        <v>80</v>
      </c>
      <c r="S2981" s="122" t="s">
        <v>18488</v>
      </c>
      <c r="T2981" s="31"/>
      <c r="U2981" s="109" t="str">
        <f t="shared" si="46"/>
        <v>40349: Three New Orleans police officers shot and killed a 17-year-old youth after he allegedly pointed and leveled an assault rifle at the officers. The coroner's office determined that Jamyrin Points was shot 12 times, all in the back of his body. http://www.wwltv.com/story/news/crime/2014/08/25/14321610/</v>
      </c>
      <c r="V2981" s="109"/>
      <c r="W2981" s="109">
        <v>4023.1</v>
      </c>
      <c r="X2981" s="109"/>
      <c r="Y2981" s="109"/>
      <c r="Z2981" s="109"/>
      <c r="AA2981" s="109"/>
      <c r="AB2981" s="109"/>
      <c r="AC2981" s="113"/>
      <c r="AD2981" s="29"/>
      <c r="AE2981" s="29"/>
      <c r="AF2981" s="29"/>
      <c r="AG2981" s="65"/>
    </row>
    <row r="2982" spans="1:33" ht="12">
      <c r="A2982" s="30">
        <v>42019</v>
      </c>
      <c r="B2982" s="109" t="s">
        <v>18906</v>
      </c>
      <c r="C2982" s="121">
        <v>40</v>
      </c>
      <c r="D2982" s="109" t="s">
        <v>23</v>
      </c>
      <c r="E2982" s="109" t="s">
        <v>24</v>
      </c>
      <c r="F2982" s="109" t="s">
        <v>18907</v>
      </c>
      <c r="G2982" s="42">
        <v>41478</v>
      </c>
      <c r="H2982" s="109" t="s">
        <v>18908</v>
      </c>
      <c r="I2982" s="109" t="s">
        <v>5587</v>
      </c>
      <c r="J2982" s="109" t="s">
        <v>124</v>
      </c>
      <c r="K2982" s="98" t="s">
        <v>17402</v>
      </c>
      <c r="L2982" s="109" t="s">
        <v>17403</v>
      </c>
      <c r="M2982" s="109" t="s">
        <v>12845</v>
      </c>
      <c r="N2982" s="109" t="s">
        <v>1818</v>
      </c>
      <c r="O2982" s="109" t="s">
        <v>18909</v>
      </c>
      <c r="P2982" s="109" t="s">
        <v>323</v>
      </c>
      <c r="Q2982" s="109" t="s">
        <v>18910</v>
      </c>
      <c r="R2982" s="109" t="s">
        <v>80</v>
      </c>
      <c r="S2982" s="122" t="s">
        <v>17670</v>
      </c>
      <c r="T2982" s="31"/>
      <c r="U2982" s="109" t="str">
        <f t="shared" si="46"/>
        <v>41478: Nalls called 911 reporting a shot fired in his home. He locked himself in his bathroom when deputies arrived. Nalls ran from his home and a deputy found him walking in the neighborhood. Nalls got in the deputies car and drove off, dragging the deputy about two blocks. He drove into a tree and was tasered to be subdued. He was handcuffed and reported that he couldn't breathe. He died on scene. http://www.heraldnet.com/article/20130724/NEWS03/707249910</v>
      </c>
      <c r="V2982" s="109"/>
      <c r="W2982" s="109">
        <v>4024.1</v>
      </c>
      <c r="X2982" s="109"/>
      <c r="Y2982" s="109"/>
      <c r="Z2982" s="109"/>
      <c r="AA2982" s="109"/>
      <c r="AB2982" s="109"/>
      <c r="AC2982" s="113"/>
      <c r="AD2982" s="29"/>
      <c r="AE2982" s="29"/>
      <c r="AF2982" s="29"/>
      <c r="AG2982" s="65"/>
    </row>
    <row r="2983" spans="1:33" ht="12">
      <c r="A2983" s="30">
        <v>42019</v>
      </c>
      <c r="B2983" s="109" t="s">
        <v>18911</v>
      </c>
      <c r="C2983" s="121">
        <v>21</v>
      </c>
      <c r="D2983" s="109" t="s">
        <v>23</v>
      </c>
      <c r="E2983" s="109" t="s">
        <v>24</v>
      </c>
      <c r="F2983" s="109" t="s">
        <v>18912</v>
      </c>
      <c r="G2983" s="42">
        <v>41477</v>
      </c>
      <c r="H2983" s="109" t="s">
        <v>18913</v>
      </c>
      <c r="I2983" s="109" t="s">
        <v>4730</v>
      </c>
      <c r="J2983" s="109" t="s">
        <v>143</v>
      </c>
      <c r="K2983" s="98" t="s">
        <v>18914</v>
      </c>
      <c r="L2983" s="109" t="s">
        <v>4730</v>
      </c>
      <c r="M2983" s="109" t="s">
        <v>18915</v>
      </c>
      <c r="N2983" s="109" t="s">
        <v>32</v>
      </c>
      <c r="O2983" s="109" t="s">
        <v>18916</v>
      </c>
      <c r="P2983" s="109" t="s">
        <v>58</v>
      </c>
      <c r="Q2983" s="109" t="s">
        <v>18917</v>
      </c>
      <c r="R2983" s="109" t="s">
        <v>80</v>
      </c>
      <c r="S2983" s="122" t="s">
        <v>17670</v>
      </c>
      <c r="T2983" s="31"/>
      <c r="U2983" s="109" t="str">
        <f t="shared" si="46"/>
        <v>41477: Police and FBI received information that Hammond and another man wanted for robbery and homicide were in the area of Musgrave and Montana streets. Police and FBI arrived and the suspects fired on police and agents. They returned fire and killed Hammond. http://www.philly.com/philly/blogs/dncrime/Police-FBI-shoot-and-wound-2-suspects-in-E-Mount-Airy.html</v>
      </c>
      <c r="V2983" s="109"/>
      <c r="W2983" s="109">
        <v>4025.1</v>
      </c>
      <c r="X2983" s="109"/>
      <c r="Y2983" s="109"/>
      <c r="Z2983" s="109"/>
      <c r="AA2983" s="109"/>
      <c r="AB2983" s="109"/>
      <c r="AC2983" s="113"/>
      <c r="AD2983" s="29"/>
      <c r="AE2983" s="29"/>
      <c r="AF2983" s="29"/>
      <c r="AG2983" s="65"/>
    </row>
    <row r="2984" spans="1:33" ht="12">
      <c r="A2984" s="30">
        <v>42019</v>
      </c>
      <c r="B2984" s="109" t="s">
        <v>18918</v>
      </c>
      <c r="C2984" s="121">
        <v>28</v>
      </c>
      <c r="D2984" s="109" t="s">
        <v>23</v>
      </c>
      <c r="E2984" s="109" t="s">
        <v>40</v>
      </c>
      <c r="F2984" s="109" t="s">
        <v>18919</v>
      </c>
      <c r="G2984" s="42">
        <v>41476</v>
      </c>
      <c r="H2984" s="109" t="s">
        <v>18920</v>
      </c>
      <c r="I2984" s="109" t="s">
        <v>4769</v>
      </c>
      <c r="J2984" s="109" t="s">
        <v>1372</v>
      </c>
      <c r="K2984" s="98" t="s">
        <v>18921</v>
      </c>
      <c r="L2984" s="109" t="s">
        <v>4769</v>
      </c>
      <c r="M2984" s="109" t="s">
        <v>18922</v>
      </c>
      <c r="N2984" s="109" t="s">
        <v>32</v>
      </c>
      <c r="O2984" s="109" t="s">
        <v>18923</v>
      </c>
      <c r="P2984" s="109" t="s">
        <v>58</v>
      </c>
      <c r="Q2984" s="109" t="s">
        <v>18924</v>
      </c>
      <c r="R2984" s="109" t="s">
        <v>80</v>
      </c>
      <c r="S2984" s="122" t="s">
        <v>17670</v>
      </c>
      <c r="T2984" s="31"/>
      <c r="U2984" s="109" t="str">
        <f t="shared" si="46"/>
        <v>41476: Officers were called to the scene of a robbery. Brooks escaped in a jeep and led the deputies on a chase. He eventually crashed and was shot by deputies. http://www.wral.com/suspect-killed-in-officer-involved-shooting-identified/12688890/</v>
      </c>
      <c r="V2984" s="109"/>
      <c r="W2984" s="109">
        <v>4026.1</v>
      </c>
      <c r="X2984" s="109"/>
      <c r="Y2984" s="109"/>
      <c r="Z2984" s="109"/>
      <c r="AA2984" s="109"/>
      <c r="AB2984" s="109"/>
      <c r="AC2984" s="113"/>
      <c r="AD2984" s="29"/>
      <c r="AE2984" s="29"/>
      <c r="AF2984" s="29"/>
      <c r="AG2984" s="65"/>
    </row>
    <row r="2985" spans="1:33" ht="12">
      <c r="A2985" s="30">
        <v>42019</v>
      </c>
      <c r="B2985" s="109" t="s">
        <v>18925</v>
      </c>
      <c r="C2985" s="121">
        <v>34</v>
      </c>
      <c r="D2985" s="109" t="s">
        <v>23</v>
      </c>
      <c r="E2985" s="109" t="s">
        <v>82</v>
      </c>
      <c r="F2985" s="109"/>
      <c r="G2985" s="42">
        <v>41473</v>
      </c>
      <c r="H2985" s="109" t="s">
        <v>18926</v>
      </c>
      <c r="I2985" s="109" t="s">
        <v>2952</v>
      </c>
      <c r="J2985" s="109" t="s">
        <v>2539</v>
      </c>
      <c r="K2985" s="98" t="s">
        <v>18927</v>
      </c>
      <c r="L2985" s="109" t="s">
        <v>8770</v>
      </c>
      <c r="M2985" s="109" t="s">
        <v>17184</v>
      </c>
      <c r="N2985" s="109" t="s">
        <v>32</v>
      </c>
      <c r="O2985" s="109" t="s">
        <v>18928</v>
      </c>
      <c r="P2985" s="109" t="s">
        <v>323</v>
      </c>
      <c r="Q2985" s="109" t="s">
        <v>18929</v>
      </c>
      <c r="R2985" s="109" t="s">
        <v>80</v>
      </c>
      <c r="S2985" s="122" t="s">
        <v>17670</v>
      </c>
      <c r="T2985" s="31"/>
      <c r="U2985" s="109" t="str">
        <f t="shared" si="46"/>
        <v>41473: Nay tried to rob a gas station. He fled the scene and deputies caught up with him and he crashed at Broad River and Kennerly Road. He got into a standoff with officers and was shot. http://www.wltx.com/story/local/2013/07/20/1679546/</v>
      </c>
      <c r="V2985" s="109"/>
      <c r="W2985" s="109">
        <v>4027.1</v>
      </c>
      <c r="X2985" s="109"/>
      <c r="Y2985" s="109"/>
      <c r="Z2985" s="109"/>
      <c r="AA2985" s="109"/>
      <c r="AB2985" s="109"/>
      <c r="AC2985" s="113"/>
      <c r="AD2985" s="29"/>
      <c r="AE2985" s="29"/>
      <c r="AF2985" s="29"/>
      <c r="AG2985" s="65"/>
    </row>
    <row r="2986" spans="1:33" ht="12">
      <c r="A2986" s="30">
        <v>42019</v>
      </c>
      <c r="B2986" s="109" t="s">
        <v>18930</v>
      </c>
      <c r="C2986" s="121">
        <v>51</v>
      </c>
      <c r="D2986" s="109" t="s">
        <v>23</v>
      </c>
      <c r="E2986" s="109" t="s">
        <v>40</v>
      </c>
      <c r="F2986" s="109" t="s">
        <v>18931</v>
      </c>
      <c r="G2986" s="42">
        <v>41977</v>
      </c>
      <c r="H2986" s="109" t="s">
        <v>18932</v>
      </c>
      <c r="I2986" s="109" t="s">
        <v>18933</v>
      </c>
      <c r="J2986" s="109" t="s">
        <v>1154</v>
      </c>
      <c r="K2986" s="98" t="s">
        <v>18934</v>
      </c>
      <c r="L2986" s="109" t="s">
        <v>18935</v>
      </c>
      <c r="M2986" s="109" t="s">
        <v>18936</v>
      </c>
      <c r="N2986" s="109" t="s">
        <v>32</v>
      </c>
      <c r="O2986" s="109" t="s">
        <v>18937</v>
      </c>
      <c r="P2986" s="109" t="s">
        <v>323</v>
      </c>
      <c r="Q2986" s="109" t="s">
        <v>18938</v>
      </c>
      <c r="R2986" s="109" t="s">
        <v>36</v>
      </c>
      <c r="S2986" s="122" t="s">
        <v>18488</v>
      </c>
      <c r="T2986" s="31"/>
      <c r="U2986" s="109" t="str">
        <f t="shared" si="46"/>
        <v>41977: 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 http://www.thenewsstar.com/story/news/local/2014/12/23/officer-involved-shooting-named-separate-case/20814039/</v>
      </c>
      <c r="V2986" s="109"/>
      <c r="W2986" s="109">
        <v>4028.1</v>
      </c>
      <c r="X2986" s="109"/>
      <c r="Y2986" s="109"/>
      <c r="Z2986" s="109"/>
      <c r="AA2986" s="109"/>
      <c r="AB2986" s="109"/>
      <c r="AC2986" s="113"/>
      <c r="AD2986" s="29"/>
      <c r="AE2986" s="29"/>
      <c r="AF2986" s="29"/>
      <c r="AG2986" s="65"/>
    </row>
    <row r="2987" spans="1:33" ht="12">
      <c r="A2987" s="30">
        <v>42019</v>
      </c>
      <c r="B2987" s="109" t="s">
        <v>18939</v>
      </c>
      <c r="C2987" s="121">
        <v>24</v>
      </c>
      <c r="D2987" s="109" t="s">
        <v>23</v>
      </c>
      <c r="E2987" s="109" t="s">
        <v>82</v>
      </c>
      <c r="F2987" s="109"/>
      <c r="G2987" s="42">
        <v>41475</v>
      </c>
      <c r="H2987" s="109" t="s">
        <v>18940</v>
      </c>
      <c r="I2987" s="109" t="s">
        <v>18941</v>
      </c>
      <c r="J2987" s="109" t="s">
        <v>64</v>
      </c>
      <c r="K2987" s="98" t="s">
        <v>18942</v>
      </c>
      <c r="L2987" s="109" t="s">
        <v>958</v>
      </c>
      <c r="M2987" s="109" t="s">
        <v>18943</v>
      </c>
      <c r="N2987" s="109" t="s">
        <v>32</v>
      </c>
      <c r="O2987" s="109" t="s">
        <v>18944</v>
      </c>
      <c r="P2987" s="109" t="s">
        <v>760</v>
      </c>
      <c r="Q2987" s="109" t="s">
        <v>18945</v>
      </c>
      <c r="R2987" s="109" t="s">
        <v>80</v>
      </c>
      <c r="S2987" s="122" t="s">
        <v>17670</v>
      </c>
      <c r="T2987" s="31"/>
      <c r="U2987" s="109" t="str">
        <f t="shared" si="46"/>
        <v>41475: Paulding deputies spotted a man in a car who matched the description of a suspect involved in a home invasion. They followed him to his home. When they approached him, he fled into a wooded area. Thomas allegedly fired at deputies. They returned fire, killing him. http://www.ajc.com/news/news/local/home-invasion-suspect-shot-killed-by-paulding-depu/nYxr4/</v>
      </c>
      <c r="V2987" s="109"/>
      <c r="W2987" s="109">
        <v>4029.1</v>
      </c>
      <c r="X2987" s="109"/>
      <c r="Y2987" s="109"/>
      <c r="Z2987" s="109"/>
      <c r="AA2987" s="109"/>
      <c r="AB2987" s="109"/>
      <c r="AC2987" s="113"/>
      <c r="AD2987" s="29"/>
      <c r="AE2987" s="29"/>
      <c r="AF2987" s="29"/>
      <c r="AG2987" s="65"/>
    </row>
    <row r="2988" spans="1:33" ht="12">
      <c r="A2988" s="30">
        <v>42019</v>
      </c>
      <c r="B2988" s="109" t="s">
        <v>18946</v>
      </c>
      <c r="C2988" s="121">
        <v>47</v>
      </c>
      <c r="D2988" s="109" t="s">
        <v>23</v>
      </c>
      <c r="E2988" s="109" t="s">
        <v>24</v>
      </c>
      <c r="F2988" s="109" t="s">
        <v>18947</v>
      </c>
      <c r="G2988" s="42">
        <v>41474</v>
      </c>
      <c r="H2988" s="109" t="s">
        <v>18948</v>
      </c>
      <c r="I2988" s="109" t="s">
        <v>849</v>
      </c>
      <c r="J2988" s="109" t="s">
        <v>85</v>
      </c>
      <c r="K2988" s="98" t="s">
        <v>850</v>
      </c>
      <c r="L2988" s="109" t="s">
        <v>395</v>
      </c>
      <c r="M2988" s="109" t="s">
        <v>18949</v>
      </c>
      <c r="N2988" s="109" t="s">
        <v>32</v>
      </c>
      <c r="O2988" s="109" t="s">
        <v>18950</v>
      </c>
      <c r="P2988" s="109" t="s">
        <v>58</v>
      </c>
      <c r="Q2988" s="109" t="s">
        <v>18951</v>
      </c>
      <c r="R2988" s="109" t="s">
        <v>80</v>
      </c>
      <c r="S2988" s="122" t="s">
        <v>17670</v>
      </c>
      <c r="T2988" s="31"/>
      <c r="U2988" s="109" t="str">
        <f t="shared" si="46"/>
        <v>41474: Officers stopped Weeden for a traffic violation. He fired shots at them. They fired back and Weeden was hit several times, killing him. http://www.dailyrepublic.com/news/crimecourts/deputy-man-shot-killed-by-fairfield-police-after-he-shot-at-officers/</v>
      </c>
      <c r="V2988" s="109"/>
      <c r="W2988" s="109">
        <v>4030.1</v>
      </c>
      <c r="X2988" s="109"/>
      <c r="Y2988" s="109"/>
      <c r="Z2988" s="109"/>
      <c r="AA2988" s="109"/>
      <c r="AB2988" s="109"/>
      <c r="AC2988" s="113"/>
      <c r="AD2988" s="29"/>
      <c r="AE2988" s="29"/>
      <c r="AF2988" s="29"/>
      <c r="AG2988" s="65"/>
    </row>
    <row r="2989" spans="1:33" ht="12">
      <c r="A2989" s="30">
        <v>42019</v>
      </c>
      <c r="B2989" s="109" t="s">
        <v>18952</v>
      </c>
      <c r="C2989" s="121">
        <v>29</v>
      </c>
      <c r="D2989" s="109" t="s">
        <v>23</v>
      </c>
      <c r="E2989" s="109" t="s">
        <v>40</v>
      </c>
      <c r="F2989" s="109" t="s">
        <v>18953</v>
      </c>
      <c r="G2989" s="42">
        <v>41474</v>
      </c>
      <c r="H2989" s="109" t="s">
        <v>18954</v>
      </c>
      <c r="I2989" s="109" t="s">
        <v>18955</v>
      </c>
      <c r="J2989" s="109" t="s">
        <v>85</v>
      </c>
      <c r="K2989" s="98" t="s">
        <v>18956</v>
      </c>
      <c r="L2989" s="109" t="s">
        <v>539</v>
      </c>
      <c r="M2989" s="109" t="s">
        <v>18957</v>
      </c>
      <c r="N2989" s="109" t="s">
        <v>32</v>
      </c>
      <c r="O2989" s="109" t="s">
        <v>18958</v>
      </c>
      <c r="P2989" s="109" t="s">
        <v>760</v>
      </c>
      <c r="Q2989" s="109" t="s">
        <v>18959</v>
      </c>
      <c r="R2989" s="109" t="s">
        <v>80</v>
      </c>
      <c r="S2989" s="122" t="s">
        <v>17670</v>
      </c>
      <c r="T2989" s="31"/>
      <c r="U2989" s="109" t="str">
        <f t="shared" ref="U2989:U3052" si="47">CONCATENATE(G2989, ": ", O2989, " ", Q2989)</f>
        <v>41474: Deputies were on patrol and stopped to stop to two known gang members. One of them (McAfee) fled into his backyard. Deputies pursued him and reportedly McAfee pointed a handgun at deputies. The deputy fired at McAfee, killing him. http://losangeles.cbslocal.com/2013/07/19/fatal-deputy-involved-shooting-reported-in-west-whittier/</v>
      </c>
      <c r="V2989" s="109"/>
      <c r="W2989" s="109">
        <v>4031.1</v>
      </c>
      <c r="X2989" s="109"/>
      <c r="Y2989" s="109"/>
      <c r="Z2989" s="109"/>
      <c r="AA2989" s="109"/>
      <c r="AB2989" s="109"/>
      <c r="AC2989" s="113"/>
      <c r="AD2989" s="29"/>
      <c r="AE2989" s="29"/>
      <c r="AF2989" s="29"/>
      <c r="AG2989" s="65"/>
    </row>
    <row r="2990" spans="1:33" ht="12">
      <c r="A2990" s="30">
        <v>42019</v>
      </c>
      <c r="B2990" s="109" t="s">
        <v>18960</v>
      </c>
      <c r="C2990" s="121">
        <v>40</v>
      </c>
      <c r="D2990" s="109" t="s">
        <v>23</v>
      </c>
      <c r="E2990" s="109" t="s">
        <v>173</v>
      </c>
      <c r="F2990" s="109"/>
      <c r="G2990" s="42">
        <v>41064</v>
      </c>
      <c r="H2990" s="109" t="s">
        <v>18961</v>
      </c>
      <c r="I2990" s="109" t="s">
        <v>9567</v>
      </c>
      <c r="J2990" s="109" t="s">
        <v>28</v>
      </c>
      <c r="K2990" s="98" t="s">
        <v>9568</v>
      </c>
      <c r="L2990" s="109" t="s">
        <v>338</v>
      </c>
      <c r="M2990" s="109" t="s">
        <v>9123</v>
      </c>
      <c r="N2990" s="109" t="s">
        <v>32</v>
      </c>
      <c r="O2990" s="109" t="s">
        <v>18962</v>
      </c>
      <c r="P2990" s="109" t="s">
        <v>760</v>
      </c>
      <c r="Q2990" s="109" t="s">
        <v>18963</v>
      </c>
      <c r="R2990" s="109" t="s">
        <v>80</v>
      </c>
      <c r="S2990" s="122" t="s">
        <v>5119</v>
      </c>
      <c r="T2990" s="31"/>
      <c r="U2990" s="109" t="str">
        <f t="shared" si="47"/>
        <v>41064: Felipe shot a woman several during a domestic dispute in a mobile home park, killing her, then attempted to flee during a fence along a nearby canal. Intercepted there by an officer and a K-9 unit, Felipe shot and wounded both the officer and the dog before being fatally shot himself. http://articles.sun-sentinel.com/2012-06-05/news/fl-wpb-homicide6-20120605_1_teri-barbera-shooting-burdick</v>
      </c>
      <c r="V2990" s="109"/>
      <c r="W2990" s="109">
        <v>4032.1</v>
      </c>
      <c r="X2990" s="109"/>
      <c r="Y2990" s="109"/>
      <c r="Z2990" s="109"/>
      <c r="AA2990" s="109"/>
      <c r="AB2990" s="109"/>
      <c r="AC2990" s="113"/>
      <c r="AD2990" s="29"/>
      <c r="AE2990" s="29"/>
      <c r="AF2990" s="29"/>
      <c r="AG2990" s="65"/>
    </row>
    <row r="2991" spans="1:33" ht="12">
      <c r="A2991" s="30">
        <v>42019</v>
      </c>
      <c r="B2991" s="109" t="s">
        <v>18964</v>
      </c>
      <c r="C2991" s="121">
        <v>42</v>
      </c>
      <c r="D2991" s="109" t="s">
        <v>23</v>
      </c>
      <c r="E2991" s="109" t="s">
        <v>24</v>
      </c>
      <c r="F2991" s="109" t="s">
        <v>18965</v>
      </c>
      <c r="G2991" s="42">
        <v>41153</v>
      </c>
      <c r="H2991" s="109" t="s">
        <v>18966</v>
      </c>
      <c r="I2991" s="109" t="s">
        <v>18967</v>
      </c>
      <c r="J2991" s="109" t="s">
        <v>28</v>
      </c>
      <c r="K2991" s="98" t="s">
        <v>18968</v>
      </c>
      <c r="L2991" s="109" t="s">
        <v>4687</v>
      </c>
      <c r="M2991" s="109" t="s">
        <v>18969</v>
      </c>
      <c r="N2991" s="109" t="s">
        <v>32</v>
      </c>
      <c r="O2991" s="109" t="s">
        <v>18970</v>
      </c>
      <c r="P2991" s="109" t="s">
        <v>760</v>
      </c>
      <c r="Q2991" s="109" t="s">
        <v>18971</v>
      </c>
      <c r="R2991" s="109" t="s">
        <v>80</v>
      </c>
      <c r="S2991" s="122" t="s">
        <v>5119</v>
      </c>
      <c r="T2991" s="31"/>
      <c r="U2991" s="109" t="str">
        <f t="shared" si="47"/>
        <v>41153: When Johns' live-in girlfriend and her 11-year-old daughter went to the hospital, the daughter complaining of stomach upset and headaches, medical staff discovered that she was pregnant. Johns excused himself for a cigarette and never came back, reverting to his previous criminal pattern of armed robberies. County officers tracked him to a Treasure Island motel, Johns resisted with a knife, and was fatally shot. http://www.tampabay.com/news/publicsafety/crime/suspect-in-child-sex-case-killed-by-deputies-in-treasure-island-motel/1249274</v>
      </c>
      <c r="V2991" s="109"/>
      <c r="W2991" s="109">
        <v>4033.1</v>
      </c>
      <c r="X2991" s="109"/>
      <c r="Y2991" s="109"/>
      <c r="Z2991" s="109"/>
      <c r="AA2991" s="109"/>
      <c r="AB2991" s="109"/>
      <c r="AC2991" s="113"/>
      <c r="AD2991" s="29"/>
      <c r="AE2991" s="29"/>
      <c r="AF2991" s="29"/>
      <c r="AG2991" s="65"/>
    </row>
    <row r="2992" spans="1:33" ht="12">
      <c r="A2992" s="30">
        <v>42018</v>
      </c>
      <c r="B2992" s="109" t="s">
        <v>18972</v>
      </c>
      <c r="C2992" s="121">
        <v>40</v>
      </c>
      <c r="D2992" s="109" t="s">
        <v>91</v>
      </c>
      <c r="E2992" s="109" t="s">
        <v>40</v>
      </c>
      <c r="F2992" s="109" t="s">
        <v>18973</v>
      </c>
      <c r="G2992" s="42">
        <v>41484</v>
      </c>
      <c r="H2992" s="109" t="s">
        <v>18974</v>
      </c>
      <c r="I2992" s="109" t="s">
        <v>18975</v>
      </c>
      <c r="J2992" s="109" t="s">
        <v>28</v>
      </c>
      <c r="K2992" s="98" t="s">
        <v>18976</v>
      </c>
      <c r="L2992" s="109" t="s">
        <v>10087</v>
      </c>
      <c r="M2992" s="109" t="s">
        <v>18977</v>
      </c>
      <c r="N2992" s="109" t="s">
        <v>32</v>
      </c>
      <c r="O2992" s="109" t="s">
        <v>18978</v>
      </c>
      <c r="P2992" s="109" t="s">
        <v>760</v>
      </c>
      <c r="Q2992" s="109" t="s">
        <v>18979</v>
      </c>
      <c r="R2992" s="109" t="s">
        <v>80</v>
      </c>
      <c r="S2992" s="122" t="s">
        <v>16791</v>
      </c>
      <c r="T2992" s="31"/>
      <c r="U2992" s="109" t="str">
        <f t="shared" si="47"/>
        <v>41484: Deputies were called to investigate a domestic disturbance. Deputies encountered an armed subject, and shots were fired. http://www.nbc-2.com/story/22961382/woman-shot-killed-by-deputy-in-bonita-springs#.VMEX4kfF-wQ</v>
      </c>
      <c r="V2992" s="109"/>
      <c r="W2992" s="109">
        <v>4034.1</v>
      </c>
      <c r="X2992" s="109"/>
      <c r="Y2992" s="109"/>
      <c r="Z2992" s="109"/>
      <c r="AA2992" s="109"/>
      <c r="AB2992" s="109"/>
      <c r="AC2992" s="113"/>
      <c r="AD2992" s="29"/>
      <c r="AE2992" s="29"/>
      <c r="AF2992" s="29"/>
      <c r="AG2992" s="65"/>
    </row>
    <row r="2993" spans="1:33" ht="12">
      <c r="A2993" s="30">
        <v>42018</v>
      </c>
      <c r="B2993" s="109" t="s">
        <v>18980</v>
      </c>
      <c r="C2993" s="121">
        <v>30</v>
      </c>
      <c r="D2993" s="109" t="s">
        <v>23</v>
      </c>
      <c r="E2993" s="109" t="s">
        <v>82</v>
      </c>
      <c r="F2993" s="109"/>
      <c r="G2993" s="42">
        <v>41483</v>
      </c>
      <c r="H2993" s="109"/>
      <c r="I2993" s="109" t="s">
        <v>18981</v>
      </c>
      <c r="J2993" s="109" t="s">
        <v>195</v>
      </c>
      <c r="K2993" s="98" t="s">
        <v>18982</v>
      </c>
      <c r="L2993" s="109" t="s">
        <v>686</v>
      </c>
      <c r="M2993" s="109" t="s">
        <v>18983</v>
      </c>
      <c r="N2993" s="109" t="s">
        <v>32</v>
      </c>
      <c r="O2993" s="109" t="s">
        <v>18984</v>
      </c>
      <c r="P2993" s="109" t="s">
        <v>760</v>
      </c>
      <c r="Q2993" s="109" t="s">
        <v>18985</v>
      </c>
      <c r="R2993" s="109" t="s">
        <v>80</v>
      </c>
      <c r="S2993" s="122" t="s">
        <v>16791</v>
      </c>
      <c r="T2993" s="31"/>
      <c r="U2993" s="109" t="str">
        <f t="shared" si="47"/>
        <v>41483: 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 http://www.myfoxphoenix.com/story/22961570/2013/07/29/mcso-says-deputy-fatally-shoots-man-in-gila-bend</v>
      </c>
      <c r="V2993" s="109"/>
      <c r="W2993" s="109">
        <v>4035.1</v>
      </c>
      <c r="X2993" s="109"/>
      <c r="Y2993" s="109"/>
      <c r="Z2993" s="109"/>
      <c r="AA2993" s="109"/>
      <c r="AB2993" s="109"/>
      <c r="AC2993" s="113"/>
      <c r="AD2993" s="29"/>
      <c r="AE2993" s="29"/>
      <c r="AF2993" s="29"/>
      <c r="AG2993" s="65"/>
    </row>
    <row r="2994" spans="1:33" ht="12">
      <c r="A2994" s="30">
        <v>42018</v>
      </c>
      <c r="B2994" s="109" t="s">
        <v>18986</v>
      </c>
      <c r="C2994" s="121">
        <v>28</v>
      </c>
      <c r="D2994" s="109" t="s">
        <v>23</v>
      </c>
      <c r="E2994" s="109" t="s">
        <v>40</v>
      </c>
      <c r="F2994" s="109" t="s">
        <v>18987</v>
      </c>
      <c r="G2994" s="42">
        <v>41483</v>
      </c>
      <c r="H2994" s="109" t="s">
        <v>18988</v>
      </c>
      <c r="I2994" s="109" t="s">
        <v>18989</v>
      </c>
      <c r="J2994" s="109" t="s">
        <v>1304</v>
      </c>
      <c r="K2994" s="98" t="s">
        <v>18990</v>
      </c>
      <c r="L2994" s="109" t="s">
        <v>5290</v>
      </c>
      <c r="M2994" s="109" t="s">
        <v>18991</v>
      </c>
      <c r="N2994" s="109" t="s">
        <v>32</v>
      </c>
      <c r="O2994" s="109" t="s">
        <v>18992</v>
      </c>
      <c r="P2994" s="109" t="s">
        <v>7593</v>
      </c>
      <c r="Q2994" s="109" t="s">
        <v>18993</v>
      </c>
      <c r="R2994" s="109" t="s">
        <v>80</v>
      </c>
      <c r="S2994" s="122" t="s">
        <v>16791</v>
      </c>
      <c r="T2994" s="31"/>
      <c r="U2994" s="109" t="str">
        <f t="shared" si="47"/>
        <v>41483: A man who took a woman hostage Sunday at Great Clips in Massillon and was shot and killed by a police SWAT team, had called police in the past threatening to harm himself. http://www.indeonline.com/news/x273442308/Man-shot-by-SWAT-threatened-to-harm-himself-in-the-past?zc_p=0</v>
      </c>
      <c r="V2994" s="109"/>
      <c r="W2994" s="109">
        <v>4036.1</v>
      </c>
      <c r="X2994" s="109"/>
      <c r="Y2994" s="109"/>
      <c r="Z2994" s="109"/>
      <c r="AA2994" s="109"/>
      <c r="AB2994" s="109"/>
      <c r="AC2994" s="113"/>
      <c r="AD2994" s="29"/>
      <c r="AE2994" s="29"/>
      <c r="AF2994" s="29"/>
      <c r="AG2994" s="65"/>
    </row>
    <row r="2995" spans="1:33" ht="12">
      <c r="A2995" s="30">
        <v>42018</v>
      </c>
      <c r="B2995" s="109" t="s">
        <v>18994</v>
      </c>
      <c r="C2995" s="121">
        <v>49</v>
      </c>
      <c r="D2995" s="109" t="s">
        <v>91</v>
      </c>
      <c r="E2995" s="109" t="s">
        <v>82</v>
      </c>
      <c r="F2995" s="109"/>
      <c r="G2995" s="42">
        <v>41482</v>
      </c>
      <c r="H2995" s="109" t="s">
        <v>18995</v>
      </c>
      <c r="I2995" s="109" t="s">
        <v>2034</v>
      </c>
      <c r="J2995" s="109" t="s">
        <v>213</v>
      </c>
      <c r="K2995" s="98" t="s">
        <v>18996</v>
      </c>
      <c r="L2995" s="109" t="s">
        <v>18997</v>
      </c>
      <c r="M2995" s="109" t="s">
        <v>18998</v>
      </c>
      <c r="N2995" s="109" t="s">
        <v>32</v>
      </c>
      <c r="O2995" s="109" t="s">
        <v>18999</v>
      </c>
      <c r="P2995" s="109" t="s">
        <v>7593</v>
      </c>
      <c r="Q2995" s="109" t="s">
        <v>19000</v>
      </c>
      <c r="R2995" s="109" t="s">
        <v>80</v>
      </c>
      <c r="S2995" s="122" t="s">
        <v>16791</v>
      </c>
      <c r="T2995" s="31"/>
      <c r="U2995" s="109" t="str">
        <f t="shared" si="47"/>
        <v>41482: Upon their arrival, police found Guy Garren who in the process of being placed under arrest, broke from the officer's hold and grabbed a .22 caliber hand gun and raised it to the law enforcement officials. In response, officers fired four shots at Garren, killing him. http://www.bigcountryhomepage.com/story/albany-man-dead-after-officer-involved-shooting/d/story/0EIFnQX-m0iQyO3DpyJ4rQ</v>
      </c>
      <c r="V2995" s="109"/>
      <c r="W2995" s="109">
        <v>4037.1</v>
      </c>
      <c r="X2995" s="109"/>
      <c r="Y2995" s="109"/>
      <c r="Z2995" s="109"/>
      <c r="AA2995" s="109"/>
      <c r="AB2995" s="109"/>
      <c r="AC2995" s="113"/>
      <c r="AD2995" s="29"/>
      <c r="AE2995" s="29"/>
      <c r="AF2995" s="29"/>
      <c r="AG2995" s="65"/>
    </row>
    <row r="2996" spans="1:33" ht="12">
      <c r="A2996" s="30">
        <v>42018</v>
      </c>
      <c r="B2996" s="109" t="s">
        <v>19001</v>
      </c>
      <c r="C2996" s="121">
        <v>39</v>
      </c>
      <c r="D2996" s="109" t="s">
        <v>23</v>
      </c>
      <c r="E2996" s="109" t="s">
        <v>82</v>
      </c>
      <c r="F2996" s="109"/>
      <c r="G2996" s="42">
        <v>41483</v>
      </c>
      <c r="H2996" s="109" t="s">
        <v>19002</v>
      </c>
      <c r="I2996" s="109" t="s">
        <v>327</v>
      </c>
      <c r="J2996" s="109" t="s">
        <v>328</v>
      </c>
      <c r="K2996" s="98" t="s">
        <v>9574</v>
      </c>
      <c r="L2996" s="109" t="s">
        <v>329</v>
      </c>
      <c r="M2996" s="109" t="s">
        <v>330</v>
      </c>
      <c r="N2996" s="109" t="s">
        <v>19003</v>
      </c>
      <c r="O2996" s="109" t="s">
        <v>19004</v>
      </c>
      <c r="P2996" s="109" t="s">
        <v>7593</v>
      </c>
      <c r="Q2996" s="109" t="s">
        <v>19005</v>
      </c>
      <c r="R2996" s="109" t="s">
        <v>80</v>
      </c>
      <c r="S2996" s="122" t="s">
        <v>16791</v>
      </c>
      <c r="T2996" s="31"/>
      <c r="U2996" s="109" t="str">
        <f t="shared" si="47"/>
        <v>41483: A 39 year-old man who was stabbing his estranged wife outside her home was shot to death by police when he charged at them with a knife. http://www.chicagotribune.com/news/local/breaking/chi-police-kill-man-who-was-stabbing-exwife-union-spokesman-says-20130728,0,972305.story</v>
      </c>
      <c r="V2996" s="109"/>
      <c r="W2996" s="109">
        <v>4038.1</v>
      </c>
      <c r="X2996" s="109"/>
      <c r="Y2996" s="109"/>
      <c r="Z2996" s="109"/>
      <c r="AA2996" s="109"/>
      <c r="AB2996" s="109"/>
      <c r="AC2996" s="113"/>
      <c r="AD2996" s="29"/>
      <c r="AE2996" s="29"/>
      <c r="AF2996" s="29"/>
      <c r="AG2996" s="65"/>
    </row>
    <row r="2997" spans="1:33" ht="12">
      <c r="A2997" s="30">
        <v>42018</v>
      </c>
      <c r="B2997" s="109" t="s">
        <v>19006</v>
      </c>
      <c r="C2997" s="121">
        <v>32</v>
      </c>
      <c r="D2997" s="109" t="s">
        <v>23</v>
      </c>
      <c r="E2997" s="109" t="s">
        <v>24</v>
      </c>
      <c r="F2997" s="109" t="s">
        <v>19007</v>
      </c>
      <c r="G2997" s="42">
        <v>41483</v>
      </c>
      <c r="H2997" s="109" t="s">
        <v>19008</v>
      </c>
      <c r="I2997" s="109" t="s">
        <v>19009</v>
      </c>
      <c r="J2997" s="109" t="s">
        <v>1154</v>
      </c>
      <c r="K2997" s="98" t="s">
        <v>19010</v>
      </c>
      <c r="L2997" s="109" t="s">
        <v>19011</v>
      </c>
      <c r="M2997" s="109" t="s">
        <v>19012</v>
      </c>
      <c r="N2997" s="109" t="s">
        <v>32</v>
      </c>
      <c r="O2997" s="109" t="s">
        <v>19013</v>
      </c>
      <c r="P2997" s="109" t="s">
        <v>299</v>
      </c>
      <c r="Q2997" s="109" t="s">
        <v>19014</v>
      </c>
      <c r="R2997" s="109" t="s">
        <v>80</v>
      </c>
      <c r="S2997" s="122" t="s">
        <v>16791</v>
      </c>
      <c r="T2997" s="31"/>
      <c r="U2997" s="109" t="str">
        <f t="shared" si="47"/>
        <v>41483: 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 http://theadvocate.com/news/police/6630920-123/brpd-officers-suspended-after-shooting</v>
      </c>
      <c r="V2997" s="109"/>
      <c r="W2997" s="109">
        <v>4039.1</v>
      </c>
      <c r="X2997" s="109"/>
      <c r="Y2997" s="109"/>
      <c r="Z2997" s="109"/>
      <c r="AA2997" s="109"/>
      <c r="AB2997" s="109"/>
      <c r="AC2997" s="113"/>
      <c r="AD2997" s="29"/>
      <c r="AE2997" s="29"/>
      <c r="AF2997" s="29"/>
      <c r="AG2997" s="65"/>
    </row>
    <row r="2998" spans="1:33" ht="12">
      <c r="A2998" s="30">
        <v>42018</v>
      </c>
      <c r="B2998" s="109" t="s">
        <v>19015</v>
      </c>
      <c r="C2998" s="121">
        <v>52</v>
      </c>
      <c r="D2998" s="109" t="s">
        <v>23</v>
      </c>
      <c r="E2998" s="109" t="s">
        <v>40</v>
      </c>
      <c r="F2998" s="109"/>
      <c r="G2998" s="42">
        <v>41482</v>
      </c>
      <c r="H2998" s="109" t="s">
        <v>19016</v>
      </c>
      <c r="I2998" s="109" t="s">
        <v>19017</v>
      </c>
      <c r="J2998" s="109" t="s">
        <v>1791</v>
      </c>
      <c r="K2998" s="98" t="s">
        <v>19018</v>
      </c>
      <c r="L2998" s="109" t="s">
        <v>19019</v>
      </c>
      <c r="M2998" s="109" t="s">
        <v>19020</v>
      </c>
      <c r="N2998" s="109" t="s">
        <v>314</v>
      </c>
      <c r="O2998" s="109" t="s">
        <v>19021</v>
      </c>
      <c r="P2998" s="109" t="s">
        <v>7593</v>
      </c>
      <c r="Q2998" s="109" t="s">
        <v>19022</v>
      </c>
      <c r="R2998" s="109" t="s">
        <v>80</v>
      </c>
      <c r="S2998" s="122" t="s">
        <v>16791</v>
      </c>
      <c r="T2998" s="31"/>
      <c r="U2998" s="109" t="str">
        <f t="shared" si="47"/>
        <v>41482: Sgt. William McGovern of the Burlington County Prosecutor's Office fatally ran over a motorcyclist and called 911 last July 27. Then, minutes after he learned the victim was off-duty Moorestown Patrolman Craig Berner, McGovern left the scene on Westfield Road to feed a friend's cat, according to law enforcement records. http://articles.philly.com/2014-07-29/news/52144849_1_carrie-berner-phone-records-berner-family</v>
      </c>
      <c r="V2998" s="109"/>
      <c r="W2998" s="109">
        <v>4040.1</v>
      </c>
      <c r="X2998" s="109"/>
      <c r="Y2998" s="109"/>
      <c r="Z2998" s="109"/>
      <c r="AA2998" s="109"/>
      <c r="AB2998" s="109"/>
      <c r="AC2998" s="113"/>
      <c r="AD2998" s="29"/>
      <c r="AE2998" s="29"/>
      <c r="AF2998" s="29"/>
      <c r="AG2998" s="65"/>
    </row>
    <row r="2999" spans="1:33" ht="12">
      <c r="A2999" s="30">
        <v>42019</v>
      </c>
      <c r="B2999" s="109" t="s">
        <v>4728</v>
      </c>
      <c r="C2999" s="121">
        <v>42</v>
      </c>
      <c r="D2999" s="109" t="s">
        <v>23</v>
      </c>
      <c r="E2999" s="109" t="s">
        <v>173</v>
      </c>
      <c r="F2999" s="109"/>
      <c r="G2999" s="42">
        <v>41480</v>
      </c>
      <c r="H2999" s="109" t="s">
        <v>19023</v>
      </c>
      <c r="I2999" s="109" t="s">
        <v>1392</v>
      </c>
      <c r="J2999" s="109" t="s">
        <v>85</v>
      </c>
      <c r="K2999" s="98" t="s">
        <v>11849</v>
      </c>
      <c r="L2999" s="109" t="s">
        <v>539</v>
      </c>
      <c r="M2999" s="109" t="s">
        <v>18957</v>
      </c>
      <c r="N2999" s="109" t="s">
        <v>32</v>
      </c>
      <c r="O2999" s="109" t="s">
        <v>19024</v>
      </c>
      <c r="P2999" s="109" t="s">
        <v>7593</v>
      </c>
      <c r="Q2999" s="109" t="s">
        <v>19025</v>
      </c>
      <c r="R2999" s="109" t="s">
        <v>80</v>
      </c>
      <c r="S2999" s="122" t="s">
        <v>16791</v>
      </c>
      <c r="T2999" s="31"/>
      <c r="U2999" s="109" t="str">
        <f t="shared" si="47"/>
        <v>41480: Sheriff's were responding to a call about a possible drunken driver on Long Beach Boulevard. The driver was placed, unhandcuffed, in the back seat of the patrol car. He was cooperative at first, but then became involved in a struggle and bit the deputy on his left bicep before trying to grab his gun. The deputy fired three shots at the unarmed man. The man, an unlicensed driver identified only as Hispanic and about 42 years old, was pronounced dead at the scene, officials said. http://www.nbclosangeles.com/news/local/Man-Killed-in-Deputy-Involved-Shooting-in-Compton-216898101.html</v>
      </c>
      <c r="V2999" s="109"/>
      <c r="W2999" s="109">
        <v>4041.1</v>
      </c>
      <c r="X2999" s="109"/>
      <c r="Y2999" s="109"/>
      <c r="Z2999" s="109"/>
      <c r="AA2999" s="109"/>
      <c r="AB2999" s="109"/>
      <c r="AC2999" s="113"/>
      <c r="AD2999" s="29"/>
      <c r="AE2999" s="29"/>
      <c r="AF2999" s="29"/>
      <c r="AG2999" s="65"/>
    </row>
    <row r="3000" spans="1:33" ht="12">
      <c r="A3000" s="30">
        <v>42019</v>
      </c>
      <c r="B3000" s="109" t="s">
        <v>19026</v>
      </c>
      <c r="C3000" s="121">
        <v>40</v>
      </c>
      <c r="D3000" s="109" t="s">
        <v>23</v>
      </c>
      <c r="E3000" s="109" t="s">
        <v>82</v>
      </c>
      <c r="F3000" s="109"/>
      <c r="G3000" s="42">
        <v>41477</v>
      </c>
      <c r="H3000" s="109" t="s">
        <v>19027</v>
      </c>
      <c r="I3000" s="109" t="s">
        <v>8700</v>
      </c>
      <c r="J3000" s="109" t="s">
        <v>2311</v>
      </c>
      <c r="K3000" s="98" t="s">
        <v>8701</v>
      </c>
      <c r="L3000" s="109" t="s">
        <v>2313</v>
      </c>
      <c r="M3000" s="109" t="s">
        <v>19028</v>
      </c>
      <c r="N3000" s="109" t="s">
        <v>19029</v>
      </c>
      <c r="O3000" s="109" t="s">
        <v>19030</v>
      </c>
      <c r="P3000" s="109" t="s">
        <v>7593</v>
      </c>
      <c r="Q3000" s="109" t="s">
        <v>19031</v>
      </c>
      <c r="R3000" s="109" t="s">
        <v>80</v>
      </c>
      <c r="S3000" s="122" t="s">
        <v>16791</v>
      </c>
      <c r="T3000" s="31"/>
      <c r="U3000" s="109" t="str">
        <f t="shared" si="47"/>
        <v>41477: 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 http://www.press-citizen.com/article/20130724/NEWS01/130724018/Authorities-investigating-death-of-man-in-Coralville-Police-custody?Local+News</v>
      </c>
      <c r="V3000" s="109"/>
      <c r="W3000" s="109">
        <v>4042.1</v>
      </c>
      <c r="X3000" s="109"/>
      <c r="Y3000" s="109"/>
      <c r="Z3000" s="109"/>
      <c r="AA3000" s="109"/>
      <c r="AB3000" s="109"/>
      <c r="AC3000" s="113"/>
      <c r="AD3000" s="29"/>
      <c r="AE3000" s="29"/>
      <c r="AF3000" s="29"/>
      <c r="AG3000" s="65"/>
    </row>
    <row r="3001" spans="1:33" ht="12">
      <c r="A3001" s="30">
        <v>42020</v>
      </c>
      <c r="B3001" s="109" t="s">
        <v>19032</v>
      </c>
      <c r="C3001" s="121">
        <v>39</v>
      </c>
      <c r="D3001" s="109" t="s">
        <v>23</v>
      </c>
      <c r="E3001" s="109" t="s">
        <v>82</v>
      </c>
      <c r="F3001" s="109"/>
      <c r="G3001" s="42">
        <v>37928</v>
      </c>
      <c r="H3001" s="109" t="s">
        <v>19033</v>
      </c>
      <c r="I3001" s="109" t="s">
        <v>4858</v>
      </c>
      <c r="J3001" s="109" t="s">
        <v>328</v>
      </c>
      <c r="K3001" s="98" t="s">
        <v>19034</v>
      </c>
      <c r="L3001" s="109" t="s">
        <v>106</v>
      </c>
      <c r="M3001" s="109" t="s">
        <v>4860</v>
      </c>
      <c r="N3001" s="109" t="s">
        <v>32</v>
      </c>
      <c r="O3001" s="109" t="s">
        <v>19035</v>
      </c>
      <c r="P3001" s="109" t="s">
        <v>760</v>
      </c>
      <c r="Q3001" s="109" t="s">
        <v>19036</v>
      </c>
      <c r="R3001" s="109" t="s">
        <v>80</v>
      </c>
      <c r="S3001" s="122" t="s">
        <v>5119</v>
      </c>
      <c r="T3001" s="31"/>
      <c r="U3001" s="109" t="str">
        <f t="shared" si="47"/>
        <v>37928: Local police spotted a stolen vehicle driven by Gerth in downtown Rockford. Ordered to stop and get out, Gerth kept driving, reportedly threatening an officer with the moving car. He was fatally shot four times. He was unarmed. http://www.wifr.com/home/headlines/426446.html</v>
      </c>
      <c r="V3001" s="109"/>
      <c r="W3001" s="109">
        <v>4043.1</v>
      </c>
      <c r="X3001" s="109"/>
      <c r="Y3001" s="109"/>
      <c r="Z3001" s="109"/>
      <c r="AA3001" s="109"/>
      <c r="AB3001" s="109"/>
      <c r="AC3001" s="113"/>
      <c r="AD3001" s="29"/>
      <c r="AE3001" s="29"/>
      <c r="AF3001" s="29"/>
      <c r="AG3001" s="65"/>
    </row>
    <row r="3002" spans="1:33" ht="12">
      <c r="A3002" s="30">
        <v>42020</v>
      </c>
      <c r="B3002" s="109" t="s">
        <v>19037</v>
      </c>
      <c r="C3002" s="121">
        <v>38</v>
      </c>
      <c r="D3002" s="109" t="s">
        <v>23</v>
      </c>
      <c r="E3002" s="109" t="s">
        <v>82</v>
      </c>
      <c r="F3002" s="109"/>
      <c r="G3002" s="42">
        <v>39864</v>
      </c>
      <c r="H3002" s="109" t="s">
        <v>19038</v>
      </c>
      <c r="I3002" s="109" t="s">
        <v>19039</v>
      </c>
      <c r="J3002" s="109" t="s">
        <v>28</v>
      </c>
      <c r="K3002" s="98" t="s">
        <v>19040</v>
      </c>
      <c r="L3002" s="109" t="s">
        <v>10405</v>
      </c>
      <c r="M3002" s="109" t="s">
        <v>19041</v>
      </c>
      <c r="N3002" s="109" t="s">
        <v>32</v>
      </c>
      <c r="O3002" s="109" t="s">
        <v>19042</v>
      </c>
      <c r="P3002" s="109" t="s">
        <v>58</v>
      </c>
      <c r="Q3002" s="109" t="s">
        <v>19043</v>
      </c>
      <c r="R3002" s="109" t="s">
        <v>80</v>
      </c>
      <c r="S3002" s="122" t="s">
        <v>5119</v>
      </c>
      <c r="T3002" s="31"/>
      <c r="U3002" s="109" t="str">
        <f t="shared" si="47"/>
        <v>39864: Police set up a dawn raid on Hudson's residence, suspecting him of running a drug house. Hudson was a 350-lb ex-con with a history of shooting at police. He did here again, firing on and wounding one of the officers before being fatally shot himself. http://www.tampabay.com/news/publicsafety/crime/suspect-killed-in-early-morning-swat-team-raid/977678</v>
      </c>
      <c r="V3002" s="109"/>
      <c r="W3002" s="109">
        <v>4044.1</v>
      </c>
      <c r="X3002" s="109"/>
      <c r="Y3002" s="109"/>
      <c r="Z3002" s="109"/>
      <c r="AA3002" s="109"/>
      <c r="AB3002" s="109"/>
      <c r="AC3002" s="113"/>
      <c r="AD3002" s="29"/>
      <c r="AE3002" s="29"/>
      <c r="AF3002" s="29"/>
      <c r="AG3002" s="65"/>
    </row>
    <row r="3003" spans="1:33" ht="12">
      <c r="A3003" s="30">
        <v>42020</v>
      </c>
      <c r="B3003" s="109" t="s">
        <v>19044</v>
      </c>
      <c r="C3003" s="121">
        <v>69</v>
      </c>
      <c r="D3003" s="109" t="s">
        <v>23</v>
      </c>
      <c r="E3003" s="109" t="s">
        <v>40</v>
      </c>
      <c r="F3003" s="109"/>
      <c r="G3003" s="42">
        <v>40379</v>
      </c>
      <c r="H3003" s="109" t="s">
        <v>19045</v>
      </c>
      <c r="I3003" s="109" t="s">
        <v>1067</v>
      </c>
      <c r="J3003" s="109" t="s">
        <v>28</v>
      </c>
      <c r="K3003" s="98" t="s">
        <v>9122</v>
      </c>
      <c r="L3003" s="109" t="s">
        <v>338</v>
      </c>
      <c r="M3003" s="109" t="s">
        <v>9123</v>
      </c>
      <c r="N3003" s="109" t="s">
        <v>32</v>
      </c>
      <c r="O3003" s="109" t="s">
        <v>19046</v>
      </c>
      <c r="P3003" s="109" t="s">
        <v>760</v>
      </c>
      <c r="Q3003" s="109" t="s">
        <v>19047</v>
      </c>
      <c r="R3003" s="109" t="s">
        <v>80</v>
      </c>
      <c r="S3003" s="122" t="s">
        <v>5119</v>
      </c>
      <c r="T3003" s="31"/>
      <c r="U3003" s="109" t="str">
        <f t="shared" si="47"/>
        <v>40379: From mid-afternoon into the evening hours SWAT officers engaged in a stand-off with suicidal land developer Geiserman on the grounds of his half-million-dollar house. Geiserman handled a weapon wrapped in a towel. When he finally leveled the weapon at one of the officers, he was shot dead. http://articles.sun-sentinel.com/2010-07-22/news/fl-boca-deputy-shooting-20100721_1_deputy-shot-lauderhill-mall-unidentified-deputy</v>
      </c>
      <c r="V3003" s="109"/>
      <c r="W3003" s="109">
        <v>4045.1</v>
      </c>
      <c r="X3003" s="109"/>
      <c r="Y3003" s="109"/>
      <c r="Z3003" s="109"/>
      <c r="AA3003" s="109"/>
      <c r="AB3003" s="109"/>
      <c r="AC3003" s="113"/>
      <c r="AD3003" s="29"/>
      <c r="AE3003" s="29"/>
      <c r="AF3003" s="29"/>
      <c r="AG3003" s="65"/>
    </row>
    <row r="3004" spans="1:33" ht="12">
      <c r="A3004" s="30">
        <v>42020</v>
      </c>
      <c r="B3004" s="109" t="s">
        <v>19048</v>
      </c>
      <c r="C3004" s="121">
        <v>28</v>
      </c>
      <c r="D3004" s="109" t="s">
        <v>23</v>
      </c>
      <c r="E3004" s="109" t="s">
        <v>24</v>
      </c>
      <c r="F3004" s="109" t="s">
        <v>19049</v>
      </c>
      <c r="G3004" s="42">
        <v>41178</v>
      </c>
      <c r="H3004" s="109" t="s">
        <v>19050</v>
      </c>
      <c r="I3004" s="109" t="s">
        <v>19051</v>
      </c>
      <c r="J3004" s="109" t="s">
        <v>28</v>
      </c>
      <c r="K3004" s="98" t="s">
        <v>19052</v>
      </c>
      <c r="L3004" s="109" t="s">
        <v>10454</v>
      </c>
      <c r="M3004" s="109" t="s">
        <v>19053</v>
      </c>
      <c r="N3004" s="109" t="s">
        <v>32</v>
      </c>
      <c r="O3004" s="109" t="s">
        <v>19054</v>
      </c>
      <c r="P3004" s="109" t="s">
        <v>58</v>
      </c>
      <c r="Q3004" s="109" t="s">
        <v>19055</v>
      </c>
      <c r="R3004" s="109" t="s">
        <v>80</v>
      </c>
      <c r="S3004" s="122" t="s">
        <v>5119</v>
      </c>
      <c r="T3004" s="31"/>
      <c r="U3004" s="109" t="str">
        <f t="shared" si="47"/>
        <v>41178: Vaccianna was fatally shot in the chest by an off-duty county deputy as they both stood in the home of a woman they were both linked with. The incident was variously reported as a home invasion on Vaccianna's part, or a romantic triangle. The deputy was ultimately exonerated. http://www.baynews9.com/content/news/baynews9/news/article.html/content/news/articles/bn9/2013/1/7/off_duty_citrus_depu.html</v>
      </c>
      <c r="V3004" s="109"/>
      <c r="W3004" s="109">
        <v>4046.1</v>
      </c>
      <c r="X3004" s="109"/>
      <c r="Y3004" s="109"/>
      <c r="Z3004" s="109"/>
      <c r="AA3004" s="109"/>
      <c r="AB3004" s="109"/>
      <c r="AC3004" s="113"/>
      <c r="AD3004" s="29"/>
      <c r="AE3004" s="29"/>
      <c r="AF3004" s="29"/>
      <c r="AG3004" s="65"/>
    </row>
    <row r="3005" spans="1:33" ht="12">
      <c r="A3005" s="30">
        <v>42020</v>
      </c>
      <c r="B3005" s="109" t="s">
        <v>19056</v>
      </c>
      <c r="C3005" s="121">
        <v>21</v>
      </c>
      <c r="D3005" s="109" t="s">
        <v>23</v>
      </c>
      <c r="E3005" s="109" t="s">
        <v>24</v>
      </c>
      <c r="F3005" s="109"/>
      <c r="G3005" s="42">
        <v>37730</v>
      </c>
      <c r="H3005" s="109" t="s">
        <v>19057</v>
      </c>
      <c r="I3005" s="109" t="s">
        <v>12047</v>
      </c>
      <c r="J3005" s="109" t="s">
        <v>28</v>
      </c>
      <c r="K3005" s="98" t="s">
        <v>13400</v>
      </c>
      <c r="L3005" s="109" t="s">
        <v>4778</v>
      </c>
      <c r="M3005" s="109" t="s">
        <v>14087</v>
      </c>
      <c r="N3005" s="109" t="s">
        <v>1818</v>
      </c>
      <c r="O3005" s="109" t="s">
        <v>19058</v>
      </c>
      <c r="P3005" s="109" t="s">
        <v>58</v>
      </c>
      <c r="Q3005" s="109" t="s">
        <v>19059</v>
      </c>
      <c r="R3005" s="109" t="s">
        <v>80</v>
      </c>
      <c r="S3005" s="122" t="s">
        <v>5119</v>
      </c>
      <c r="T3005" s="31"/>
      <c r="U3005" s="109" t="str">
        <f t="shared" si="47"/>
        <v>37730: The medical examiner determined that Sterling died of a combination of pepper spray, a fight with police trying to detain him, and a sickle-cell condition he wasn't aware of. He'd run from a traffic stop. Accounts of police and responding firefighters differed to the point where four firefighters were terminated. Sterling's father accepted a half-million dollar settlement from the city but later killed himself over the incident. http://articles.sun-sentinel.com/2003-12-20/news/0312200126_1_police-officers-raymond-sterling-jr-internal-affairs</v>
      </c>
      <c r="V3005" s="109"/>
      <c r="W3005" s="109">
        <v>4047.1</v>
      </c>
      <c r="X3005" s="109"/>
      <c r="Y3005" s="109"/>
      <c r="Z3005" s="109"/>
      <c r="AA3005" s="109"/>
      <c r="AB3005" s="109"/>
      <c r="AC3005" s="113"/>
      <c r="AD3005" s="29"/>
      <c r="AE3005" s="29"/>
      <c r="AF3005" s="29"/>
      <c r="AG3005" s="65"/>
    </row>
    <row r="3006" spans="1:33" ht="12">
      <c r="A3006" s="30">
        <v>42020</v>
      </c>
      <c r="B3006" s="109" t="s">
        <v>19060</v>
      </c>
      <c r="C3006" s="121">
        <v>27</v>
      </c>
      <c r="D3006" s="109" t="s">
        <v>23</v>
      </c>
      <c r="E3006" s="109" t="s">
        <v>82</v>
      </c>
      <c r="F3006" s="109"/>
      <c r="G3006" s="42">
        <v>41824</v>
      </c>
      <c r="H3006" s="109" t="s">
        <v>19061</v>
      </c>
      <c r="I3006" s="109" t="s">
        <v>4015</v>
      </c>
      <c r="J3006" s="109" t="s">
        <v>1304</v>
      </c>
      <c r="K3006" s="98" t="s">
        <v>19062</v>
      </c>
      <c r="L3006" s="109" t="s">
        <v>1685</v>
      </c>
      <c r="M3006" s="109" t="s">
        <v>19063</v>
      </c>
      <c r="N3006" s="109" t="s">
        <v>314</v>
      </c>
      <c r="O3006" s="109" t="s">
        <v>19064</v>
      </c>
      <c r="P3006" s="109" t="s">
        <v>760</v>
      </c>
      <c r="Q3006" s="109" t="s">
        <v>19065</v>
      </c>
      <c r="R3006" s="109" t="s">
        <v>80</v>
      </c>
      <c r="S3006" s="122" t="s">
        <v>5119</v>
      </c>
      <c r="T3006" s="31"/>
      <c r="U3006" s="109" t="str">
        <f t="shared" si="47"/>
        <v>41824: Motorcyclist McCune was chased by state patrol officers, doing 47 MPH in a 25 MPH zone, a chase that only lasted two-tenths of a mile (according to the state patrol) before McCune lost control, crashed, was thrown from his cycle and died. http://www.19actionnews.com/story/26217664/oshp-video-shows-motorcycle-chase-that-ended-in-deadly-crash</v>
      </c>
      <c r="V3006" s="109"/>
      <c r="W3006" s="109">
        <v>4048.1</v>
      </c>
      <c r="X3006" s="109"/>
      <c r="Y3006" s="109"/>
      <c r="Z3006" s="109"/>
      <c r="AA3006" s="109"/>
      <c r="AB3006" s="109"/>
      <c r="AC3006" s="113"/>
      <c r="AD3006" s="29"/>
      <c r="AE3006" s="29"/>
      <c r="AF3006" s="29"/>
      <c r="AG3006" s="65"/>
    </row>
    <row r="3007" spans="1:33" ht="12">
      <c r="A3007" s="30">
        <v>42020</v>
      </c>
      <c r="B3007" s="109" t="s">
        <v>19066</v>
      </c>
      <c r="C3007" s="121">
        <v>50</v>
      </c>
      <c r="D3007" s="109" t="s">
        <v>23</v>
      </c>
      <c r="E3007" s="109" t="s">
        <v>82</v>
      </c>
      <c r="F3007" s="109"/>
      <c r="G3007" s="42">
        <v>39622</v>
      </c>
      <c r="H3007" s="109" t="s">
        <v>19067</v>
      </c>
      <c r="I3007" s="109" t="s">
        <v>1046</v>
      </c>
      <c r="J3007" s="109" t="s">
        <v>28</v>
      </c>
      <c r="K3007" s="98" t="s">
        <v>17945</v>
      </c>
      <c r="L3007" s="109" t="s">
        <v>523</v>
      </c>
      <c r="M3007" s="109" t="s">
        <v>8909</v>
      </c>
      <c r="N3007" s="109" t="s">
        <v>32</v>
      </c>
      <c r="O3007" s="109" t="s">
        <v>19068</v>
      </c>
      <c r="P3007" s="109" t="s">
        <v>760</v>
      </c>
      <c r="Q3007" s="109" t="s">
        <v>19069</v>
      </c>
      <c r="R3007" s="109" t="s">
        <v>80</v>
      </c>
      <c r="S3007" s="122" t="s">
        <v>5119</v>
      </c>
      <c r="T3007" s="31"/>
      <c r="U3007" s="109" t="str">
        <f t="shared" si="47"/>
        <v>39622: Imbriani had robbed the Fifth Third Bank branch in a ski mask about 10 a.m., escaped to the north for about two miles on a major surface street before being stopped by spikes in the road. He emerged armed from his car, took a stand in the middle of the road with a BB gun, and was shot multiple times. http://www.news4jax.com/news/1-Killed-1-Injured-In-Monday-s-Police-Shootings/2073820</v>
      </c>
      <c r="V3007" s="109"/>
      <c r="W3007" s="109">
        <v>4049.1</v>
      </c>
      <c r="X3007" s="109"/>
      <c r="Y3007" s="109"/>
      <c r="Z3007" s="109"/>
      <c r="AA3007" s="109"/>
      <c r="AB3007" s="109"/>
      <c r="AC3007" s="113"/>
      <c r="AD3007" s="29"/>
      <c r="AE3007" s="29"/>
      <c r="AF3007" s="29"/>
      <c r="AG3007" s="65"/>
    </row>
    <row r="3008" spans="1:33" ht="12">
      <c r="A3008" s="30">
        <v>42020</v>
      </c>
      <c r="B3008" s="109" t="s">
        <v>19070</v>
      </c>
      <c r="C3008" s="121">
        <v>35</v>
      </c>
      <c r="D3008" s="109" t="s">
        <v>23</v>
      </c>
      <c r="E3008" s="109" t="s">
        <v>82</v>
      </c>
      <c r="F3008" s="109"/>
      <c r="G3008" s="42">
        <v>39460</v>
      </c>
      <c r="H3008" s="109" t="s">
        <v>19071</v>
      </c>
      <c r="I3008" s="109" t="s">
        <v>12047</v>
      </c>
      <c r="J3008" s="109" t="s">
        <v>28</v>
      </c>
      <c r="K3008" s="98" t="s">
        <v>17950</v>
      </c>
      <c r="L3008" s="109" t="s">
        <v>4778</v>
      </c>
      <c r="M3008" s="109" t="s">
        <v>14087</v>
      </c>
      <c r="N3008" s="109" t="s">
        <v>32</v>
      </c>
      <c r="O3008" s="109" t="s">
        <v>19072</v>
      </c>
      <c r="P3008" s="109" t="s">
        <v>760</v>
      </c>
      <c r="Q3008" s="109" t="s">
        <v>19073</v>
      </c>
      <c r="R3008" s="109" t="s">
        <v>80</v>
      </c>
      <c r="S3008" s="122" t="s">
        <v>5119</v>
      </c>
      <c r="T3008" s="31"/>
      <c r="U3008" s="109" t="str">
        <f t="shared" si="47"/>
        <v>39460: Brown was reported as one of four men displaying high-powered assault weapons, including a machine gun, at a late-night party. A long officer pulled over his black Hyundai a couple of hours later. Two men fled the car, both apparently armed, ducked between houses, and opened fire. Brown was fatally shot and the other man escaped. http://articles.sun-sentinel.com/2008-01-14/news/0801130082_1_police-officer-assault-weapons-frank-sousa</v>
      </c>
      <c r="V3008" s="109"/>
      <c r="W3008" s="109">
        <v>4050.1</v>
      </c>
      <c r="X3008" s="109"/>
      <c r="Y3008" s="109"/>
      <c r="Z3008" s="109"/>
      <c r="AA3008" s="109"/>
      <c r="AB3008" s="109"/>
      <c r="AC3008" s="113"/>
      <c r="AD3008" s="29"/>
      <c r="AE3008" s="29"/>
      <c r="AF3008" s="29"/>
      <c r="AG3008" s="65"/>
    </row>
    <row r="3009" spans="1:33" ht="12">
      <c r="A3009" s="30">
        <v>42020</v>
      </c>
      <c r="B3009" s="109" t="s">
        <v>19074</v>
      </c>
      <c r="C3009" s="121">
        <v>18</v>
      </c>
      <c r="D3009" s="109" t="s">
        <v>23</v>
      </c>
      <c r="E3009" s="109" t="s">
        <v>40</v>
      </c>
      <c r="F3009" s="109"/>
      <c r="G3009" s="42">
        <v>37830</v>
      </c>
      <c r="H3009" s="109" t="s">
        <v>19075</v>
      </c>
      <c r="I3009" s="109" t="s">
        <v>9567</v>
      </c>
      <c r="J3009" s="109" t="s">
        <v>28</v>
      </c>
      <c r="K3009" s="98" t="s">
        <v>19076</v>
      </c>
      <c r="L3009" s="109" t="s">
        <v>338</v>
      </c>
      <c r="M3009" s="109" t="s">
        <v>9123</v>
      </c>
      <c r="N3009" s="109" t="s">
        <v>32</v>
      </c>
      <c r="O3009" s="109" t="s">
        <v>19077</v>
      </c>
      <c r="P3009" s="109" t="s">
        <v>58</v>
      </c>
      <c r="Q3009" s="109" t="s">
        <v>19078</v>
      </c>
      <c r="R3009" s="109" t="s">
        <v>100</v>
      </c>
      <c r="S3009" s="122" t="s">
        <v>5119</v>
      </c>
      <c r="T3009" s="31"/>
      <c r="U3009" s="109" t="str">
        <f t="shared" si="47"/>
        <v>37830: Bipolar Skwierc was shot and killed while on the roof of his house. He'd been drinking after a telephone argument with his girlfriend, and a 4 a.m. 911 call for medical help. As his mother screamed at responding deputies that he was only holding a pellet gun, they responded with deadly force, claiming self-defense. The shooter was already under investigation for the "mishandling the inquiry into the vicious beating of a gay man." http://articles.sun-sentinel.com/2005-07-29/news/0507281434_1_sheriff-s-deputy-real-firearm-pellet</v>
      </c>
      <c r="V3009" s="109"/>
      <c r="W3009" s="109">
        <v>4051.1</v>
      </c>
      <c r="X3009" s="109"/>
      <c r="Y3009" s="109"/>
      <c r="Z3009" s="109"/>
      <c r="AA3009" s="109"/>
      <c r="AB3009" s="109"/>
      <c r="AC3009" s="113"/>
      <c r="AD3009" s="29"/>
      <c r="AE3009" s="29"/>
      <c r="AF3009" s="29"/>
      <c r="AG3009" s="65"/>
    </row>
    <row r="3010" spans="1:33" ht="12">
      <c r="A3010" s="30">
        <v>42020</v>
      </c>
      <c r="B3010" s="109" t="s">
        <v>19079</v>
      </c>
      <c r="C3010" s="121">
        <v>36</v>
      </c>
      <c r="D3010" s="109" t="s">
        <v>23</v>
      </c>
      <c r="E3010" s="109" t="s">
        <v>82</v>
      </c>
      <c r="F3010" s="109"/>
      <c r="G3010" s="42">
        <v>38142</v>
      </c>
      <c r="H3010" s="109" t="s">
        <v>19080</v>
      </c>
      <c r="I3010" s="109" t="s">
        <v>12047</v>
      </c>
      <c r="J3010" s="109" t="s">
        <v>28</v>
      </c>
      <c r="K3010" s="98" t="s">
        <v>13400</v>
      </c>
      <c r="L3010" s="109" t="s">
        <v>4778</v>
      </c>
      <c r="M3010" s="109" t="s">
        <v>19081</v>
      </c>
      <c r="N3010" s="109" t="s">
        <v>1818</v>
      </c>
      <c r="O3010" s="109" t="s">
        <v>19082</v>
      </c>
      <c r="P3010" s="109" t="s">
        <v>760</v>
      </c>
      <c r="Q3010" s="109" t="s">
        <v>19083</v>
      </c>
      <c r="R3010" s="109" t="s">
        <v>80</v>
      </c>
      <c r="S3010" s="122" t="s">
        <v>5119</v>
      </c>
      <c r="T3010" s="31"/>
      <c r="U3010" s="109" t="str">
        <f t="shared" si="47"/>
        <v>38142: Officers responding to a call about a man "down on the road" discovered several people holding Kendrick down in the street. He struggled and even bit one of the bystanders as police tried to detain him. He was pepper sprayed but not restrained, and died on the way to a hospital. http://articles.sun-sentinel.com/2004-06-05/news/0406050048_1_pepper-spray-sheriff-s-office-deputies</v>
      </c>
      <c r="V3010" s="109"/>
      <c r="W3010" s="109">
        <v>4052.1</v>
      </c>
      <c r="X3010" s="109"/>
      <c r="Y3010" s="109"/>
      <c r="Z3010" s="109"/>
      <c r="AA3010" s="109"/>
      <c r="AB3010" s="109"/>
      <c r="AC3010" s="113"/>
      <c r="AD3010" s="29"/>
      <c r="AE3010" s="29"/>
      <c r="AF3010" s="29"/>
      <c r="AG3010" s="65"/>
    </row>
    <row r="3011" spans="1:33" ht="12">
      <c r="A3011" s="30">
        <v>42020</v>
      </c>
      <c r="B3011" s="109" t="s">
        <v>19084</v>
      </c>
      <c r="C3011" s="121">
        <v>30</v>
      </c>
      <c r="D3011" s="109" t="s">
        <v>23</v>
      </c>
      <c r="E3011" s="109" t="s">
        <v>82</v>
      </c>
      <c r="F3011" s="109"/>
      <c r="G3011" s="42">
        <v>41939</v>
      </c>
      <c r="H3011" s="109" t="s">
        <v>19085</v>
      </c>
      <c r="I3011" s="109" t="s">
        <v>538</v>
      </c>
      <c r="J3011" s="109" t="s">
        <v>28</v>
      </c>
      <c r="K3011" s="98" t="s">
        <v>19086</v>
      </c>
      <c r="L3011" s="109" t="s">
        <v>4778</v>
      </c>
      <c r="M3011" s="109" t="s">
        <v>19087</v>
      </c>
      <c r="N3011" s="109" t="s">
        <v>262</v>
      </c>
      <c r="O3011" s="109" t="s">
        <v>19088</v>
      </c>
      <c r="P3011" s="109" t="s">
        <v>323</v>
      </c>
      <c r="Q3011" s="109" t="s">
        <v>19089</v>
      </c>
      <c r="R3011" s="109" t="s">
        <v>100</v>
      </c>
      <c r="S3011" s="122" t="s">
        <v>5119</v>
      </c>
      <c r="T3011" s="31"/>
      <c r="U3011" s="109" t="str">
        <f t="shared" si="47"/>
        <v>41939: 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 http://www.local10.com/news/hollywood-police-officer-suspect-in-fatal-altercation-identified/29388616</v>
      </c>
      <c r="V3011" s="109"/>
      <c r="W3011" s="109">
        <v>4053.1</v>
      </c>
      <c r="X3011" s="109"/>
      <c r="Y3011" s="109"/>
      <c r="Z3011" s="109"/>
      <c r="AA3011" s="109"/>
      <c r="AB3011" s="109"/>
      <c r="AC3011" s="113"/>
      <c r="AD3011" s="29"/>
      <c r="AE3011" s="29"/>
      <c r="AF3011" s="29"/>
      <c r="AG3011" s="65"/>
    </row>
    <row r="3012" spans="1:33" ht="12">
      <c r="A3012" s="30">
        <v>42021</v>
      </c>
      <c r="B3012" s="109" t="s">
        <v>19090</v>
      </c>
      <c r="C3012" s="121">
        <v>22</v>
      </c>
      <c r="D3012" s="109" t="s">
        <v>23</v>
      </c>
      <c r="E3012" s="109" t="s">
        <v>24</v>
      </c>
      <c r="F3012" s="109" t="s">
        <v>19091</v>
      </c>
      <c r="G3012" s="42">
        <v>42005</v>
      </c>
      <c r="H3012" s="109" t="s">
        <v>19092</v>
      </c>
      <c r="I3012" s="109" t="s">
        <v>559</v>
      </c>
      <c r="J3012" s="109" t="s">
        <v>64</v>
      </c>
      <c r="K3012" s="98" t="s">
        <v>19093</v>
      </c>
      <c r="L3012" s="109" t="s">
        <v>7673</v>
      </c>
      <c r="M3012" s="109" t="s">
        <v>7674</v>
      </c>
      <c r="N3012" s="109" t="s">
        <v>36</v>
      </c>
      <c r="O3012" s="109" t="s">
        <v>19094</v>
      </c>
      <c r="P3012" s="109" t="s">
        <v>323</v>
      </c>
      <c r="Q3012" s="109" t="s">
        <v>19095</v>
      </c>
      <c r="R3012" s="109" t="s">
        <v>100</v>
      </c>
      <c r="S3012" s="122" t="s">
        <v>19096</v>
      </c>
      <c r="T3012" s="31"/>
      <c r="U3012" s="109" t="str">
        <f t="shared" si="47"/>
        <v>42005: Ojibade's girlfriend called 911 to ask police to take him to the hospital because he was having a manic episode (he had bipolar disorder). Instead, they arrested him and took him to the Chatham County Detention Center. The Sheriff's Office states that he fought officers, so they put him in a restraining chair. He died in the restraining chair after being checked on twice. Further details of his death haven't been released. http://www.dailykos.com/story/2015/01/07/1356072/-Savannah-man-22-year-old-Matthew-Ojibade-dies-in-restraining-chair-while-in-police-custody</v>
      </c>
      <c r="V3012" s="109"/>
      <c r="W3012" s="109">
        <v>4054.1</v>
      </c>
      <c r="X3012" s="109"/>
      <c r="Y3012" s="109"/>
      <c r="Z3012" s="109"/>
      <c r="AA3012" s="109"/>
      <c r="AB3012" s="109"/>
      <c r="AC3012" s="113"/>
      <c r="AD3012" s="29"/>
      <c r="AE3012" s="29"/>
      <c r="AF3012" s="29"/>
      <c r="AG3012" s="65"/>
    </row>
    <row r="3013" spans="1:33" ht="12">
      <c r="A3013" s="30">
        <v>42021</v>
      </c>
      <c r="B3013" s="109" t="s">
        <v>19097</v>
      </c>
      <c r="C3013" s="121">
        <v>27</v>
      </c>
      <c r="D3013" s="109" t="s">
        <v>23</v>
      </c>
      <c r="E3013" s="109" t="s">
        <v>82</v>
      </c>
      <c r="F3013" s="109"/>
      <c r="G3013" s="42">
        <v>37656</v>
      </c>
      <c r="H3013" s="109" t="s">
        <v>19098</v>
      </c>
      <c r="I3013" s="109" t="s">
        <v>14766</v>
      </c>
      <c r="J3013" s="109" t="s">
        <v>1791</v>
      </c>
      <c r="K3013" s="98" t="s">
        <v>19099</v>
      </c>
      <c r="L3013" s="109" t="s">
        <v>10951</v>
      </c>
      <c r="M3013" s="109" t="s">
        <v>14768</v>
      </c>
      <c r="N3013" s="109" t="s">
        <v>32</v>
      </c>
      <c r="O3013" s="109" t="s">
        <v>19100</v>
      </c>
      <c r="P3013" s="109" t="s">
        <v>760</v>
      </c>
      <c r="Q3013" s="109" t="s">
        <v>19101</v>
      </c>
      <c r="R3013" s="109" t="s">
        <v>80</v>
      </c>
      <c r="S3013" s="122">
        <v>164</v>
      </c>
      <c r="T3013" s="31"/>
      <c r="U3013" s="109" t="str">
        <f t="shared" si="47"/>
        <v>37656: Suspect stopped to ask for directions then fled into marshland, discarding items. Officer followed and struggle ensued. Officer fired a single shot to the head. Marijuana found on scene. https://groups.yahoo.com/neo/groups/newjerseystatepolice/conversations/topics/6573</v>
      </c>
      <c r="V3013" s="109"/>
      <c r="W3013" s="109">
        <v>4055.1</v>
      </c>
      <c r="X3013" s="109"/>
      <c r="Y3013" s="109"/>
      <c r="Z3013" s="109"/>
      <c r="AA3013" s="109"/>
      <c r="AB3013" s="109"/>
      <c r="AC3013" s="113"/>
      <c r="AD3013" s="29"/>
      <c r="AE3013" s="29"/>
      <c r="AF3013" s="29"/>
      <c r="AG3013" s="65"/>
    </row>
    <row r="3014" spans="1:33" ht="12">
      <c r="A3014" s="30">
        <v>42021</v>
      </c>
      <c r="B3014" s="109" t="s">
        <v>19102</v>
      </c>
      <c r="C3014" s="121">
        <v>27</v>
      </c>
      <c r="D3014" s="109" t="s">
        <v>23</v>
      </c>
      <c r="E3014" s="109" t="s">
        <v>82</v>
      </c>
      <c r="F3014" s="109"/>
      <c r="G3014" s="42">
        <v>36983</v>
      </c>
      <c r="H3014" s="109" t="s">
        <v>19103</v>
      </c>
      <c r="I3014" s="109" t="s">
        <v>1814</v>
      </c>
      <c r="J3014" s="109" t="s">
        <v>1577</v>
      </c>
      <c r="K3014" s="98" t="s">
        <v>13429</v>
      </c>
      <c r="L3014" s="109" t="s">
        <v>1816</v>
      </c>
      <c r="M3014" s="109" t="s">
        <v>1817</v>
      </c>
      <c r="N3014" s="109" t="s">
        <v>32</v>
      </c>
      <c r="O3014" s="109" t="s">
        <v>19104</v>
      </c>
      <c r="P3014" s="109" t="s">
        <v>58</v>
      </c>
      <c r="Q3014" s="109" t="s">
        <v>19105</v>
      </c>
      <c r="R3014" s="109" t="s">
        <v>80</v>
      </c>
      <c r="S3014" s="122">
        <v>60</v>
      </c>
      <c r="T3014" s="31"/>
      <c r="U3014" s="109" t="str">
        <f t="shared" si="47"/>
        <v>36983: Officers heard shots being fired. A jeep sped by which they pursued. Demitreus Sesler got out of the vehicle in an alleyway and aimed a shotgun at officers who fired on him. http://www.minneapolismn.gov/www/groups/public/@council/documents/webcontent/convert_263875.pdf</v>
      </c>
      <c r="V3014" s="109"/>
      <c r="W3014" s="109">
        <v>4056.1</v>
      </c>
      <c r="X3014" s="109"/>
      <c r="Y3014" s="109"/>
      <c r="Z3014" s="109"/>
      <c r="AA3014" s="109"/>
      <c r="AB3014" s="109"/>
      <c r="AC3014" s="113"/>
      <c r="AD3014" s="29"/>
      <c r="AE3014" s="29"/>
      <c r="AF3014" s="29"/>
      <c r="AG3014" s="65"/>
    </row>
    <row r="3015" spans="1:33" ht="12">
      <c r="A3015" s="30">
        <v>42022</v>
      </c>
      <c r="B3015" s="109" t="s">
        <v>19106</v>
      </c>
      <c r="C3015" s="121">
        <v>40</v>
      </c>
      <c r="D3015" s="109" t="s">
        <v>23</v>
      </c>
      <c r="E3015" s="109" t="s">
        <v>24</v>
      </c>
      <c r="F3015" s="109" t="s">
        <v>19107</v>
      </c>
      <c r="G3015" s="42">
        <v>41464</v>
      </c>
      <c r="H3015" s="109" t="s">
        <v>19108</v>
      </c>
      <c r="I3015" s="109" t="s">
        <v>19109</v>
      </c>
      <c r="J3015" s="109" t="s">
        <v>439</v>
      </c>
      <c r="K3015" s="98" t="s">
        <v>19110</v>
      </c>
      <c r="L3015" s="109" t="s">
        <v>438</v>
      </c>
      <c r="M3015" s="109" t="s">
        <v>19111</v>
      </c>
      <c r="N3015" s="109" t="s">
        <v>15518</v>
      </c>
      <c r="O3015" s="109" t="s">
        <v>19112</v>
      </c>
      <c r="P3015" s="109" t="s">
        <v>323</v>
      </c>
      <c r="Q3015" s="109" t="s">
        <v>19113</v>
      </c>
      <c r="R3015" s="109" t="s">
        <v>80</v>
      </c>
      <c r="S3015" s="122" t="s">
        <v>17670</v>
      </c>
      <c r="T3015" s="31"/>
      <c r="U3015" s="109" t="str">
        <f t="shared" si="47"/>
        <v>41464: Johnson was pulled over because officers suspected he was driving under the influence of drugs and alcohol. They tried to arrest him, but he resisted. Officers tasered and hit Johnson with a baton. He died two days later in the hospital. http://www.stltoday.com/news/local/crime-and-courts/man-in-critical-condition-after-arrest-by-hazelwood-police/article_7a6a5523-2a32-51e0-b24d-b704d9024dea.html</v>
      </c>
      <c r="V3015" s="109"/>
      <c r="W3015" s="109">
        <v>4057.1</v>
      </c>
      <c r="X3015" s="109"/>
      <c r="Y3015" s="109"/>
      <c r="Z3015" s="109"/>
      <c r="AA3015" s="109"/>
      <c r="AB3015" s="109"/>
      <c r="AC3015" s="113"/>
      <c r="AD3015" s="29"/>
      <c r="AE3015" s="29"/>
      <c r="AF3015" s="29"/>
      <c r="AG3015" s="65"/>
    </row>
    <row r="3016" spans="1:33" ht="12">
      <c r="A3016" s="30">
        <v>42022</v>
      </c>
      <c r="B3016" s="109" t="s">
        <v>19114</v>
      </c>
      <c r="C3016" s="121">
        <v>31</v>
      </c>
      <c r="D3016" s="109" t="s">
        <v>23</v>
      </c>
      <c r="E3016" s="109" t="s">
        <v>173</v>
      </c>
      <c r="F3016" s="109" t="s">
        <v>19115</v>
      </c>
      <c r="G3016" s="42">
        <v>41466</v>
      </c>
      <c r="H3016" s="109" t="s">
        <v>19116</v>
      </c>
      <c r="I3016" s="109" t="s">
        <v>1025</v>
      </c>
      <c r="J3016" s="109" t="s">
        <v>195</v>
      </c>
      <c r="K3016" s="98" t="s">
        <v>4421</v>
      </c>
      <c r="L3016" s="109" t="s">
        <v>686</v>
      </c>
      <c r="M3016" s="109" t="s">
        <v>1451</v>
      </c>
      <c r="N3016" s="109" t="s">
        <v>32</v>
      </c>
      <c r="O3016" s="109" t="s">
        <v>19117</v>
      </c>
      <c r="P3016" s="109" t="s">
        <v>760</v>
      </c>
      <c r="Q3016" s="109" t="s">
        <v>19118</v>
      </c>
      <c r="R3016" s="109" t="s">
        <v>80</v>
      </c>
      <c r="S3016" s="122" t="s">
        <v>17670</v>
      </c>
      <c r="T3016" s="31"/>
      <c r="U3016" s="109" t="str">
        <f t="shared" si="47"/>
        <v>41466: 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 http://www.kpho.com/story/22813827/phoenix-officers-shoot-kill-man-who-wields-handgun</v>
      </c>
      <c r="V3016" s="109"/>
      <c r="W3016" s="109">
        <v>4058.1</v>
      </c>
      <c r="X3016" s="109"/>
      <c r="Y3016" s="109"/>
      <c r="Z3016" s="109"/>
      <c r="AA3016" s="109"/>
      <c r="AB3016" s="109"/>
      <c r="AC3016" s="113"/>
      <c r="AD3016" s="29"/>
      <c r="AE3016" s="29"/>
      <c r="AF3016" s="29"/>
      <c r="AG3016" s="65"/>
    </row>
    <row r="3017" spans="1:33" ht="12">
      <c r="A3017" s="30">
        <v>42022</v>
      </c>
      <c r="B3017" s="109" t="s">
        <v>19119</v>
      </c>
      <c r="C3017" s="121">
        <v>30</v>
      </c>
      <c r="D3017" s="109" t="s">
        <v>23</v>
      </c>
      <c r="E3017" s="109" t="s">
        <v>40</v>
      </c>
      <c r="F3017" s="109" t="s">
        <v>19120</v>
      </c>
      <c r="G3017" s="42">
        <v>41465</v>
      </c>
      <c r="H3017" s="109" t="s">
        <v>19121</v>
      </c>
      <c r="I3017" s="109" t="s">
        <v>14757</v>
      </c>
      <c r="J3017" s="109" t="s">
        <v>28</v>
      </c>
      <c r="K3017" s="98" t="s">
        <v>14758</v>
      </c>
      <c r="L3017" s="109" t="s">
        <v>14759</v>
      </c>
      <c r="M3017" s="109" t="s">
        <v>19122</v>
      </c>
      <c r="N3017" s="109" t="s">
        <v>262</v>
      </c>
      <c r="O3017" s="109" t="s">
        <v>19123</v>
      </c>
      <c r="P3017" s="109" t="s">
        <v>323</v>
      </c>
      <c r="Q3017" s="109" t="s">
        <v>19124</v>
      </c>
      <c r="R3017" s="109" t="s">
        <v>80</v>
      </c>
      <c r="S3017" s="122" t="s">
        <v>17670</v>
      </c>
      <c r="T3017" s="31"/>
      <c r="U3017" s="109" t="str">
        <f t="shared" si="47"/>
        <v>41465: Altomare was driving recklessly and crashed into an elementary school fence. Altomare resisted officers and police tasered him. http://www.wftv.com/news/news/local/police-reckless-driver-died-after-being-shocked-ta/nYkzY/</v>
      </c>
      <c r="V3017" s="109"/>
      <c r="W3017" s="109">
        <v>4059.1</v>
      </c>
      <c r="X3017" s="109"/>
      <c r="Y3017" s="109"/>
      <c r="Z3017" s="109"/>
      <c r="AA3017" s="109"/>
      <c r="AB3017" s="109"/>
      <c r="AC3017" s="113"/>
      <c r="AD3017" s="29"/>
      <c r="AE3017" s="29"/>
      <c r="AF3017" s="29"/>
      <c r="AG3017" s="65"/>
    </row>
    <row r="3018" spans="1:33" ht="12">
      <c r="A3018" s="30">
        <v>42022</v>
      </c>
      <c r="B3018" s="109" t="s">
        <v>19125</v>
      </c>
      <c r="C3018" s="121">
        <v>39</v>
      </c>
      <c r="D3018" s="109" t="s">
        <v>23</v>
      </c>
      <c r="E3018" s="109" t="s">
        <v>173</v>
      </c>
      <c r="F3018" s="109" t="s">
        <v>19126</v>
      </c>
      <c r="G3018" s="42">
        <v>41459</v>
      </c>
      <c r="H3018" s="109" t="s">
        <v>19127</v>
      </c>
      <c r="I3018" s="109" t="s">
        <v>151</v>
      </c>
      <c r="J3018" s="109" t="s">
        <v>152</v>
      </c>
      <c r="K3018" s="98" t="s">
        <v>862</v>
      </c>
      <c r="L3018" s="109" t="s">
        <v>1481</v>
      </c>
      <c r="M3018" s="109" t="s">
        <v>313</v>
      </c>
      <c r="N3018" s="109" t="s">
        <v>1818</v>
      </c>
      <c r="O3018" s="109" t="s">
        <v>19128</v>
      </c>
      <c r="P3018" s="109" t="s">
        <v>323</v>
      </c>
      <c r="Q3018" s="109" t="s">
        <v>19129</v>
      </c>
      <c r="R3018" s="109" t="s">
        <v>80</v>
      </c>
      <c r="S3018" s="122" t="s">
        <v>17670</v>
      </c>
      <c r="T3018" s="31"/>
      <c r="U3018" s="109" t="str">
        <f t="shared" si="47"/>
        <v>41459: Cordero was arrested for attacking his girlfriend. While in police custody, he reported a seizure. Police said no paramedics were available and didn't transport him to a hospital. When paramedics finally arrived, Cordero was dead. http://www.dnainfo.com/new-york/20130717/bushwick/brooklyn-man-who-died-nypd-custody-laid-rest-as-family-awaits-answers</v>
      </c>
      <c r="V3018" s="109"/>
      <c r="W3018" s="109">
        <v>4060.1</v>
      </c>
      <c r="X3018" s="109"/>
      <c r="Y3018" s="109"/>
      <c r="Z3018" s="109"/>
      <c r="AA3018" s="109"/>
      <c r="AB3018" s="109"/>
      <c r="AC3018" s="113"/>
      <c r="AD3018" s="29"/>
      <c r="AE3018" s="29"/>
      <c r="AF3018" s="29"/>
      <c r="AG3018" s="65"/>
    </row>
    <row r="3019" spans="1:33" ht="12">
      <c r="A3019" s="30">
        <v>42022</v>
      </c>
      <c r="B3019" s="109" t="s">
        <v>19130</v>
      </c>
      <c r="C3019" s="121">
        <v>46</v>
      </c>
      <c r="D3019" s="109" t="s">
        <v>23</v>
      </c>
      <c r="E3019" s="109" t="s">
        <v>82</v>
      </c>
      <c r="F3019" s="109"/>
      <c r="G3019" s="42">
        <v>41464</v>
      </c>
      <c r="H3019" s="109" t="s">
        <v>19131</v>
      </c>
      <c r="I3019" s="109" t="s">
        <v>19132</v>
      </c>
      <c r="J3019" s="109" t="s">
        <v>85</v>
      </c>
      <c r="K3019" s="98" t="s">
        <v>19133</v>
      </c>
      <c r="L3019" s="109" t="s">
        <v>784</v>
      </c>
      <c r="M3019" s="109" t="s">
        <v>19134</v>
      </c>
      <c r="N3019" s="109" t="s">
        <v>32</v>
      </c>
      <c r="O3019" s="109" t="s">
        <v>19135</v>
      </c>
      <c r="P3019" s="109" t="s">
        <v>760</v>
      </c>
      <c r="Q3019" s="109" t="s">
        <v>19136</v>
      </c>
      <c r="R3019" s="109" t="s">
        <v>36</v>
      </c>
      <c r="S3019" s="122" t="s">
        <v>17670</v>
      </c>
      <c r="T3019" s="31"/>
      <c r="U3019" s="109" t="str">
        <f t="shared" si="47"/>
        <v>41464: Ridge matched the description of an armed suspect. Deputies approached him. He confronted deputies with a knife. Deputies fatally shot him after he refused to drop his weapon. http://www.pe.com/articles/avenue-677781-railroad-ridge.html</v>
      </c>
      <c r="V3019" s="109"/>
      <c r="W3019" s="109">
        <v>4061.1</v>
      </c>
      <c r="X3019" s="109"/>
      <c r="Y3019" s="109"/>
      <c r="Z3019" s="109"/>
      <c r="AA3019" s="109"/>
      <c r="AB3019" s="109"/>
      <c r="AC3019" s="113"/>
      <c r="AD3019" s="29"/>
      <c r="AE3019" s="29"/>
      <c r="AF3019" s="29"/>
      <c r="AG3019" s="65"/>
    </row>
    <row r="3020" spans="1:33" ht="12">
      <c r="A3020" s="30">
        <v>42022</v>
      </c>
      <c r="B3020" s="109" t="s">
        <v>19137</v>
      </c>
      <c r="C3020" s="121">
        <v>39</v>
      </c>
      <c r="D3020" s="109" t="s">
        <v>23</v>
      </c>
      <c r="E3020" s="109" t="s">
        <v>82</v>
      </c>
      <c r="F3020" s="109"/>
      <c r="G3020" s="42">
        <v>40565</v>
      </c>
      <c r="H3020" s="109" t="s">
        <v>19138</v>
      </c>
      <c r="I3020" s="109" t="s">
        <v>1892</v>
      </c>
      <c r="J3020" s="109" t="s">
        <v>1757</v>
      </c>
      <c r="K3020" s="98" t="s">
        <v>18207</v>
      </c>
      <c r="L3020" s="109" t="s">
        <v>455</v>
      </c>
      <c r="M3020" s="109" t="s">
        <v>18174</v>
      </c>
      <c r="N3020" s="109" t="s">
        <v>32</v>
      </c>
      <c r="O3020" s="109" t="s">
        <v>19139</v>
      </c>
      <c r="P3020" s="109" t="s">
        <v>760</v>
      </c>
      <c r="Q3020" s="109" t="s">
        <v>19140</v>
      </c>
      <c r="R3020" s="109" t="s">
        <v>80</v>
      </c>
      <c r="S3020" s="122" t="s">
        <v>5119</v>
      </c>
      <c r="T3020" s="31"/>
      <c r="U3020" s="109" t="str">
        <f t="shared" si="47"/>
        <v>40565: McMullen holds the macabre distinction of being shot to death by police while dressed in a gorilla suit. He was attempting to rob a fast food restaurant at the time, and one of his briefly held hostages dialed 911. For his role in the incident the officer was given the National Law Enforcement Officer of the Year by the American Police Hall of Fame. http://www.wave3.com/story/13900080/police-officer-shot-man-attempting-to-rob-a-kfc</v>
      </c>
      <c r="V3020" s="109"/>
      <c r="W3020" s="109">
        <v>4062.1</v>
      </c>
      <c r="X3020" s="109"/>
      <c r="Y3020" s="109"/>
      <c r="Z3020" s="109"/>
      <c r="AA3020" s="109"/>
      <c r="AB3020" s="109"/>
      <c r="AC3020" s="113"/>
      <c r="AD3020" s="29"/>
      <c r="AE3020" s="29"/>
      <c r="AF3020" s="29"/>
      <c r="AG3020" s="65"/>
    </row>
    <row r="3021" spans="1:33" ht="12">
      <c r="A3021" s="30">
        <v>42022</v>
      </c>
      <c r="B3021" s="109" t="s">
        <v>19141</v>
      </c>
      <c r="C3021" s="121">
        <v>42</v>
      </c>
      <c r="D3021" s="109" t="s">
        <v>23</v>
      </c>
      <c r="E3021" s="109" t="s">
        <v>82</v>
      </c>
      <c r="F3021" s="109"/>
      <c r="G3021" s="42">
        <v>40622</v>
      </c>
      <c r="H3021" s="109" t="s">
        <v>19142</v>
      </c>
      <c r="I3021" s="109" t="s">
        <v>538</v>
      </c>
      <c r="J3021" s="109" t="s">
        <v>28</v>
      </c>
      <c r="K3021" s="98" t="s">
        <v>19143</v>
      </c>
      <c r="L3021" s="109" t="s">
        <v>4778</v>
      </c>
      <c r="M3021" s="109" t="s">
        <v>19144</v>
      </c>
      <c r="N3021" s="109" t="s">
        <v>32</v>
      </c>
      <c r="O3021" s="109" t="s">
        <v>19145</v>
      </c>
      <c r="P3021" s="109" t="s">
        <v>760</v>
      </c>
      <c r="Q3021" s="109" t="s">
        <v>19146</v>
      </c>
      <c r="R3021" s="109" t="s">
        <v>80</v>
      </c>
      <c r="S3021" s="122" t="s">
        <v>5119</v>
      </c>
      <c r="T3021" s="31"/>
      <c r="U3021" s="109" t="str">
        <f t="shared" si="47"/>
        <v>40622: Police pursued a reportedly suicidal Perdue to four places in two cities, at one point escorting his white pickup gently away from a crowded pier restaurant for public safety. At the final standoff near the beach, according to police Perdue reached behind him as if to grab a weapon and he was duly shot to death. http://articles.sun-sentinel.com/2011-03-21/news/fl-hollywood-deputy-fatal-folo-20110321_1_deputies-shot-suicidal-man-hollywood-police</v>
      </c>
      <c r="V3021" s="109"/>
      <c r="W3021" s="109">
        <v>4063.1</v>
      </c>
      <c r="X3021" s="109"/>
      <c r="Y3021" s="109"/>
      <c r="Z3021" s="109"/>
      <c r="AA3021" s="109"/>
      <c r="AB3021" s="109"/>
      <c r="AC3021" s="113"/>
      <c r="AD3021" s="29"/>
      <c r="AE3021" s="29"/>
      <c r="AF3021" s="29"/>
      <c r="AG3021" s="65"/>
    </row>
    <row r="3022" spans="1:33" ht="12">
      <c r="A3022" s="30">
        <v>42022</v>
      </c>
      <c r="B3022" s="109" t="s">
        <v>19147</v>
      </c>
      <c r="C3022" s="121">
        <v>36</v>
      </c>
      <c r="D3022" s="109" t="s">
        <v>23</v>
      </c>
      <c r="E3022" s="109" t="s">
        <v>82</v>
      </c>
      <c r="F3022" s="109"/>
      <c r="G3022" s="42">
        <v>41105</v>
      </c>
      <c r="H3022" s="109" t="s">
        <v>19148</v>
      </c>
      <c r="I3022" s="109" t="s">
        <v>5220</v>
      </c>
      <c r="J3022" s="109" t="s">
        <v>28</v>
      </c>
      <c r="K3022" s="98" t="s">
        <v>12314</v>
      </c>
      <c r="L3022" s="109" t="s">
        <v>30</v>
      </c>
      <c r="M3022" s="109" t="s">
        <v>5222</v>
      </c>
      <c r="N3022" s="109" t="s">
        <v>32</v>
      </c>
      <c r="O3022" s="109" t="s">
        <v>19149</v>
      </c>
      <c r="P3022" s="109" t="s">
        <v>760</v>
      </c>
      <c r="Q3022" s="109" t="s">
        <v>19150</v>
      </c>
      <c r="R3022" s="109" t="s">
        <v>80</v>
      </c>
      <c r="S3022" s="122" t="s">
        <v>5119</v>
      </c>
      <c r="T3022" s="31"/>
      <c r="U3022" s="109" t="str">
        <f t="shared" si="47"/>
        <v>41105: Local police responding to an early-morning fight call at a large party discovered Williams with a knife and another man with knife wounds. Ordered to put down the knife, Williams refused and was shot to death. He'd been out on parole for second-degree murder. http://miami.cbslocal.com/2012/07/15/armed-man-killed-in-police-involved-shooting/</v>
      </c>
      <c r="V3022" s="109"/>
      <c r="W3022" s="109">
        <v>4064.1</v>
      </c>
      <c r="X3022" s="109"/>
      <c r="Y3022" s="109"/>
      <c r="Z3022" s="109"/>
      <c r="AA3022" s="109"/>
      <c r="AB3022" s="109"/>
      <c r="AC3022" s="113"/>
      <c r="AD3022" s="29"/>
      <c r="AE3022" s="29"/>
      <c r="AF3022" s="29"/>
      <c r="AG3022" s="65"/>
    </row>
    <row r="3023" spans="1:33" ht="12">
      <c r="A3023" s="30">
        <v>42022</v>
      </c>
      <c r="B3023" s="109" t="s">
        <v>19151</v>
      </c>
      <c r="C3023" s="121">
        <v>31</v>
      </c>
      <c r="D3023" s="109" t="s">
        <v>23</v>
      </c>
      <c r="E3023" s="109" t="s">
        <v>82</v>
      </c>
      <c r="F3023" s="109"/>
      <c r="G3023" s="42">
        <v>38344</v>
      </c>
      <c r="H3023" s="109" t="s">
        <v>19152</v>
      </c>
      <c r="I3023" s="109" t="s">
        <v>7435</v>
      </c>
      <c r="J3023" s="109" t="s">
        <v>28</v>
      </c>
      <c r="K3023" s="98" t="s">
        <v>16060</v>
      </c>
      <c r="L3023" s="109" t="s">
        <v>338</v>
      </c>
      <c r="M3023" s="109" t="s">
        <v>9606</v>
      </c>
      <c r="N3023" s="109" t="s">
        <v>262</v>
      </c>
      <c r="O3023" s="109" t="s">
        <v>19153</v>
      </c>
      <c r="P3023" s="109" t="s">
        <v>760</v>
      </c>
      <c r="Q3023" s="109" t="s">
        <v>19154</v>
      </c>
      <c r="R3023" s="109" t="s">
        <v>80</v>
      </c>
      <c r="S3023" s="122" t="s">
        <v>5119</v>
      </c>
      <c r="T3023" s="31"/>
      <c r="U3023" s="109" t="str">
        <f t="shared" si="47"/>
        <v>38344: It took responding officers about three minutes to Taser Bolander multiple times after his ex-wife had called because he'd violated a restraining order. Cuffed, Bolander stopped breathing. The medical examiner attributed his death to high levels of cocaine in his system. http://articles.sun-sentinel.com/2005-07-13/news/0507120668_1_taser-officers-fdle-investigators</v>
      </c>
      <c r="V3023" s="109"/>
      <c r="W3023" s="109">
        <v>4065.1</v>
      </c>
      <c r="X3023" s="109"/>
      <c r="Y3023" s="109"/>
      <c r="Z3023" s="109"/>
      <c r="AA3023" s="109"/>
      <c r="AB3023" s="109"/>
      <c r="AC3023" s="113"/>
      <c r="AD3023" s="29"/>
      <c r="AE3023" s="29"/>
      <c r="AF3023" s="29"/>
      <c r="AG3023" s="65"/>
    </row>
    <row r="3024" spans="1:33" ht="12">
      <c r="A3024" s="30">
        <v>42022</v>
      </c>
      <c r="B3024" s="109" t="s">
        <v>19155</v>
      </c>
      <c r="C3024" s="121">
        <v>48</v>
      </c>
      <c r="D3024" s="109" t="s">
        <v>23</v>
      </c>
      <c r="E3024" s="109" t="s">
        <v>82</v>
      </c>
      <c r="F3024" s="109"/>
      <c r="G3024" s="42">
        <v>38514</v>
      </c>
      <c r="H3024" s="109" t="s">
        <v>19156</v>
      </c>
      <c r="I3024" s="109" t="s">
        <v>19157</v>
      </c>
      <c r="J3024" s="109" t="s">
        <v>28</v>
      </c>
      <c r="K3024" s="98" t="s">
        <v>17516</v>
      </c>
      <c r="L3024" s="109" t="s">
        <v>4778</v>
      </c>
      <c r="M3024" s="109" t="s">
        <v>7627</v>
      </c>
      <c r="N3024" s="109" t="s">
        <v>262</v>
      </c>
      <c r="O3024" s="109" t="s">
        <v>19158</v>
      </c>
      <c r="P3024" s="109" t="s">
        <v>760</v>
      </c>
      <c r="Q3024" s="109" t="s">
        <v>19159</v>
      </c>
      <c r="R3024" s="109" t="s">
        <v>100</v>
      </c>
      <c r="S3024" s="122" t="s">
        <v>5119</v>
      </c>
      <c r="T3024" s="31"/>
      <c r="U3024" s="109" t="str">
        <f t="shared" si="47"/>
        <v>38514: Owens broke into a house, running from room to room, frightening the homeowner, shouting, "Please don't let them kill me." County deputies arrived and struggled getting Owens under control. The homeowner noted Owens was "throwing them around." Deputies tasered him, triggering a medical emergency that killed him. http://articles.sun-sentinel.com/2005-06-12/news/0506110216_1_taser-deputies-broward-sheriff-s-office</v>
      </c>
      <c r="V3024" s="109"/>
      <c r="W3024" s="109">
        <v>4066.1</v>
      </c>
      <c r="X3024" s="109"/>
      <c r="Y3024" s="109"/>
      <c r="Z3024" s="109"/>
      <c r="AA3024" s="109"/>
      <c r="AB3024" s="109"/>
      <c r="AC3024" s="113"/>
      <c r="AD3024" s="29"/>
      <c r="AE3024" s="29"/>
      <c r="AF3024" s="29"/>
      <c r="AG3024" s="65"/>
    </row>
    <row r="3025" spans="1:33" ht="12">
      <c r="A3025" s="30">
        <v>42022</v>
      </c>
      <c r="B3025" s="109" t="s">
        <v>19160</v>
      </c>
      <c r="C3025" s="121">
        <v>28</v>
      </c>
      <c r="D3025" s="109" t="s">
        <v>23</v>
      </c>
      <c r="E3025" s="109" t="s">
        <v>82</v>
      </c>
      <c r="F3025" s="109"/>
      <c r="G3025" s="42">
        <v>39415</v>
      </c>
      <c r="H3025" s="109" t="s">
        <v>19161</v>
      </c>
      <c r="I3025" s="109" t="s">
        <v>5735</v>
      </c>
      <c r="J3025" s="109" t="s">
        <v>28</v>
      </c>
      <c r="K3025" s="98" t="s">
        <v>5736</v>
      </c>
      <c r="L3025" s="109" t="s">
        <v>2952</v>
      </c>
      <c r="M3025" s="109" t="s">
        <v>12214</v>
      </c>
      <c r="N3025" s="109" t="s">
        <v>262</v>
      </c>
      <c r="O3025" s="109" t="s">
        <v>19162</v>
      </c>
      <c r="P3025" s="109" t="s">
        <v>760</v>
      </c>
      <c r="Q3025" s="109" t="s">
        <v>19163</v>
      </c>
      <c r="R3025" s="109" t="s">
        <v>100</v>
      </c>
      <c r="S3025" s="122" t="s">
        <v>5119</v>
      </c>
      <c r="T3025" s="31"/>
      <c r="U3025" s="109" t="str">
        <f t="shared" si="47"/>
        <v>39415: Police had trouble controlling the 350-lb Stephens while trying to take him in on mental health grounds. He kicked out the back of an ambulance to escape en route on U.S. 90, then darted dangerously in front of cars on the highway. Police tasered him at least twice, then physically struggled with him before he had a medical emergency and died. http://www.gainesville.com/article/20071129/NEWS/71129022</v>
      </c>
      <c r="V3025" s="109"/>
      <c r="W3025" s="109">
        <v>4067.1</v>
      </c>
      <c r="X3025" s="109"/>
      <c r="Y3025" s="109"/>
      <c r="Z3025" s="109"/>
      <c r="AA3025" s="109"/>
      <c r="AB3025" s="109"/>
      <c r="AC3025" s="113"/>
      <c r="AD3025" s="29"/>
      <c r="AE3025" s="29"/>
      <c r="AF3025" s="29"/>
      <c r="AG3025" s="65"/>
    </row>
    <row r="3026" spans="1:33" ht="12">
      <c r="A3026" s="30">
        <v>42022</v>
      </c>
      <c r="B3026" s="109" t="s">
        <v>19164</v>
      </c>
      <c r="C3026" s="121">
        <v>31</v>
      </c>
      <c r="D3026" s="109" t="s">
        <v>23</v>
      </c>
      <c r="E3026" s="109" t="s">
        <v>82</v>
      </c>
      <c r="F3026" s="109"/>
      <c r="G3026" s="42">
        <v>37283</v>
      </c>
      <c r="H3026" s="109" t="s">
        <v>19165</v>
      </c>
      <c r="I3026" s="109" t="s">
        <v>538</v>
      </c>
      <c r="J3026" s="109" t="s">
        <v>28</v>
      </c>
      <c r="K3026" s="98" t="s">
        <v>19086</v>
      </c>
      <c r="L3026" s="109" t="s">
        <v>4778</v>
      </c>
      <c r="M3026" s="109" t="s">
        <v>19087</v>
      </c>
      <c r="N3026" s="109" t="s">
        <v>262</v>
      </c>
      <c r="O3026" s="109" t="s">
        <v>19166</v>
      </c>
      <c r="P3026" s="109" t="s">
        <v>58</v>
      </c>
      <c r="Q3026" s="109" t="s">
        <v>19167</v>
      </c>
      <c r="R3026" s="109" t="s">
        <v>100</v>
      </c>
      <c r="S3026" s="122" t="s">
        <v>5119</v>
      </c>
      <c r="T3026" s="31"/>
      <c r="U3026" s="109" t="str">
        <f t="shared" si="47"/>
        <v>37283: Running in traffic and dressed only in a pair of dirty shorts, Del' Ostia made a nuisance of himself in a motel lobby. Responding local police struggled to control him and prevent him from breaking the lobby windows. They tasered him; he stopped breathing. His death was attributed to both illegal and prescription drugs in his system. His family filed a wrongful death lawsuit and received $6,000. http://articles.sun-sentinel.com/2005-04-12/news/0504110438_1_taser-stun-guns-wrongful-death</v>
      </c>
      <c r="V3026" s="109"/>
      <c r="W3026" s="109">
        <v>4068.1</v>
      </c>
      <c r="X3026" s="109"/>
      <c r="Y3026" s="109"/>
      <c r="Z3026" s="109"/>
      <c r="AA3026" s="109"/>
      <c r="AB3026" s="109"/>
      <c r="AC3026" s="113"/>
      <c r="AD3026" s="29"/>
      <c r="AE3026" s="29"/>
      <c r="AF3026" s="29"/>
      <c r="AG3026" s="65"/>
    </row>
    <row r="3027" spans="1:33" ht="12">
      <c r="A3027" s="30">
        <v>42022</v>
      </c>
      <c r="B3027" s="109" t="s">
        <v>19168</v>
      </c>
      <c r="C3027" s="121">
        <v>24</v>
      </c>
      <c r="D3027" s="109" t="s">
        <v>23</v>
      </c>
      <c r="E3027" s="109" t="s">
        <v>82</v>
      </c>
      <c r="F3027" s="109"/>
      <c r="G3027" s="42">
        <v>40542</v>
      </c>
      <c r="H3027" s="109" t="s">
        <v>19169</v>
      </c>
      <c r="I3027" s="109" t="s">
        <v>14545</v>
      </c>
      <c r="J3027" s="109" t="s">
        <v>28</v>
      </c>
      <c r="K3027" s="98" t="s">
        <v>19170</v>
      </c>
      <c r="L3027" s="109" t="s">
        <v>4778</v>
      </c>
      <c r="M3027" s="109" t="s">
        <v>14547</v>
      </c>
      <c r="N3027" s="109" t="s">
        <v>32</v>
      </c>
      <c r="O3027" s="109" t="s">
        <v>19171</v>
      </c>
      <c r="P3027" s="109" t="s">
        <v>760</v>
      </c>
      <c r="Q3027" s="109" t="s">
        <v>19172</v>
      </c>
      <c r="R3027" s="109" t="s">
        <v>100</v>
      </c>
      <c r="S3027" s="122" t="s">
        <v>5119</v>
      </c>
      <c r="T3027" s="31"/>
      <c r="U3027" s="109" t="str">
        <f t="shared" si="47"/>
        <v>40542: McCully's mental health issues were known to local police when they were called to his mother's house at 11 p.m. Violent, belligerent, and waving a large kitchen knife, McCully refused to obey police commands. He was tasered twice, to no effect, then fatally shot. http://articles.sun-sentinel.com/2010-12-31/news/fl-pembroke-pines-police-shooting-20101231_1_stun-guns-police-officer-sergeants</v>
      </c>
      <c r="V3027" s="109"/>
      <c r="W3027" s="109">
        <v>4069.1</v>
      </c>
      <c r="X3027" s="109"/>
      <c r="Y3027" s="109"/>
      <c r="Z3027" s="109"/>
      <c r="AA3027" s="109"/>
      <c r="AB3027" s="109"/>
      <c r="AC3027" s="113"/>
      <c r="AD3027" s="29"/>
      <c r="AE3027" s="29"/>
      <c r="AF3027" s="29"/>
      <c r="AG3027" s="65"/>
    </row>
    <row r="3028" spans="1:33" ht="12">
      <c r="A3028" s="30">
        <v>42022</v>
      </c>
      <c r="B3028" s="109" t="s">
        <v>19173</v>
      </c>
      <c r="C3028" s="121">
        <v>50</v>
      </c>
      <c r="D3028" s="109" t="s">
        <v>23</v>
      </c>
      <c r="E3028" s="109" t="s">
        <v>82</v>
      </c>
      <c r="F3028" s="109"/>
      <c r="G3028" s="42">
        <v>37691</v>
      </c>
      <c r="H3028" s="109" t="s">
        <v>19174</v>
      </c>
      <c r="I3028" s="109" t="s">
        <v>12047</v>
      </c>
      <c r="J3028" s="109" t="s">
        <v>28</v>
      </c>
      <c r="K3028" s="98" t="s">
        <v>17950</v>
      </c>
      <c r="L3028" s="109" t="s">
        <v>4778</v>
      </c>
      <c r="M3028" s="109" t="s">
        <v>7627</v>
      </c>
      <c r="N3028" s="109" t="s">
        <v>32</v>
      </c>
      <c r="O3028" s="109" t="s">
        <v>19175</v>
      </c>
      <c r="P3028" s="109" t="s">
        <v>58</v>
      </c>
      <c r="Q3028" s="109" t="s">
        <v>19176</v>
      </c>
      <c r="R3028" s="109" t="s">
        <v>80</v>
      </c>
      <c r="S3028" s="122" t="s">
        <v>5119</v>
      </c>
      <c r="T3028" s="31"/>
      <c r="U3028" s="109" t="str">
        <f t="shared" si="47"/>
        <v>37691: Recently fired from his job at an airport security firm, Grubb got drunk and started behaving aggressively towards his sister and mother in their apartment. Officers responding to a 911 call in the late evening found Grubb wielding a steak knife, which he would not drop. He was shot twice and killed. http://jacksonville.com/tu-online/apnews/stories/031203/D7PNHOMO0.html</v>
      </c>
      <c r="V3028" s="109"/>
      <c r="W3028" s="109">
        <v>4070.1</v>
      </c>
      <c r="X3028" s="109"/>
      <c r="Y3028" s="109"/>
      <c r="Z3028" s="109"/>
      <c r="AA3028" s="109"/>
      <c r="AB3028" s="109"/>
      <c r="AC3028" s="113"/>
      <c r="AD3028" s="29"/>
      <c r="AE3028" s="29"/>
      <c r="AF3028" s="29"/>
      <c r="AG3028" s="65"/>
    </row>
    <row r="3029" spans="1:33" ht="12">
      <c r="A3029" s="30">
        <v>42022</v>
      </c>
      <c r="B3029" s="109" t="s">
        <v>19177</v>
      </c>
      <c r="C3029" s="121">
        <v>16</v>
      </c>
      <c r="D3029" s="109" t="s">
        <v>91</v>
      </c>
      <c r="E3029" s="109" t="s">
        <v>24</v>
      </c>
      <c r="F3029" s="109" t="s">
        <v>19178</v>
      </c>
      <c r="G3029" s="42">
        <v>40830</v>
      </c>
      <c r="H3029" s="109" t="s">
        <v>19179</v>
      </c>
      <c r="I3029" s="109" t="s">
        <v>8488</v>
      </c>
      <c r="J3029" s="109" t="s">
        <v>28</v>
      </c>
      <c r="K3029" s="98" t="s">
        <v>8489</v>
      </c>
      <c r="L3029" s="109" t="s">
        <v>878</v>
      </c>
      <c r="M3029" s="109" t="s">
        <v>19180</v>
      </c>
      <c r="N3029" s="109" t="s">
        <v>314</v>
      </c>
      <c r="O3029" s="109" t="s">
        <v>19181</v>
      </c>
      <c r="P3029" s="109" t="s">
        <v>760</v>
      </c>
      <c r="Q3029" s="109" t="s">
        <v>19182</v>
      </c>
      <c r="R3029" s="109" t="s">
        <v>80</v>
      </c>
      <c r="S3029" s="122" t="s">
        <v>5119</v>
      </c>
      <c r="T3029" s="31"/>
      <c r="U3029" s="109" t="str">
        <f t="shared" si="47"/>
        <v>40830: Ford was one of four Alabamans, from 16 to 22, who committed a string of vehicle crimes. All four rode from Dothan to Panama City in a stolen white Impala early on a Friday morning. After a thwarted carjacking, two of the four stole a Mustang, and police from two counties were soon in hot pursuit of both vehicles. The Impala, with Ford as the passenger, crashed into a ditch, a collision that killed her and seriously injured the driver. http://www.wtvy.com/home/headlines/Woman_Dead_3_Arrested_in_Crime_Spree__131863683.html</v>
      </c>
      <c r="V3029" s="109"/>
      <c r="W3029" s="109">
        <v>4071.1</v>
      </c>
      <c r="X3029" s="109"/>
      <c r="Y3029" s="109"/>
      <c r="Z3029" s="109"/>
      <c r="AA3029" s="109"/>
      <c r="AB3029" s="109"/>
      <c r="AC3029" s="113"/>
      <c r="AD3029" s="29"/>
      <c r="AE3029" s="29"/>
      <c r="AF3029" s="29"/>
      <c r="AG3029" s="65"/>
    </row>
    <row r="3030" spans="1:33" ht="12">
      <c r="A3030" s="30">
        <v>42023</v>
      </c>
      <c r="B3030" s="109" t="s">
        <v>19183</v>
      </c>
      <c r="C3030" s="121">
        <v>30</v>
      </c>
      <c r="D3030" s="109" t="s">
        <v>23</v>
      </c>
      <c r="E3030" s="109" t="s">
        <v>173</v>
      </c>
      <c r="F3030" s="109" t="s">
        <v>19184</v>
      </c>
      <c r="G3030" s="42">
        <v>41155</v>
      </c>
      <c r="H3030" s="109"/>
      <c r="I3030" s="109" t="s">
        <v>14842</v>
      </c>
      <c r="J3030" s="109" t="s">
        <v>213</v>
      </c>
      <c r="K3030" s="98" t="s">
        <v>19185</v>
      </c>
      <c r="L3030" s="109" t="s">
        <v>671</v>
      </c>
      <c r="M3030" s="109" t="s">
        <v>19186</v>
      </c>
      <c r="N3030" s="109" t="s">
        <v>949</v>
      </c>
      <c r="O3030" s="109" t="s">
        <v>19187</v>
      </c>
      <c r="P3030" s="109"/>
      <c r="Q3030" s="109" t="s">
        <v>19188</v>
      </c>
      <c r="R3030" s="109" t="s">
        <v>36</v>
      </c>
      <c r="S3030" s="122" t="s">
        <v>16791</v>
      </c>
      <c r="T3030" s="31"/>
      <c r="U3030" s="109" t="str">
        <f t="shared" si="47"/>
        <v>41155: Officer Luis Flores was found deceased at his Carrollton residence. Officer Flores had been with the Highland Village Police Department since November 2008 and was a member of the HVPD Bike Unit. He received the Life Saving Award in December 2009 and was awarded an HVPD Certificate of Merit. http://www.rootsweb.ancestry.com/~txccarro/People/F/Flores_Luis_Stephen.htm</v>
      </c>
      <c r="V3030" s="109"/>
      <c r="W3030" s="109">
        <v>4072.1</v>
      </c>
      <c r="X3030" s="109"/>
      <c r="Y3030" s="109"/>
      <c r="Z3030" s="109"/>
      <c r="AA3030" s="109"/>
      <c r="AB3030" s="109"/>
      <c r="AC3030" s="113"/>
      <c r="AD3030" s="29"/>
      <c r="AE3030" s="29"/>
      <c r="AF3030" s="29"/>
      <c r="AG3030" s="65"/>
    </row>
    <row r="3031" spans="1:33" ht="12">
      <c r="A3031" s="30">
        <v>42018</v>
      </c>
      <c r="B3031" s="109" t="s">
        <v>4728</v>
      </c>
      <c r="C3031" s="121"/>
      <c r="D3031" s="109" t="s">
        <v>23</v>
      </c>
      <c r="E3031" s="109" t="s">
        <v>24</v>
      </c>
      <c r="F3031" s="109"/>
      <c r="G3031" s="42">
        <v>41484</v>
      </c>
      <c r="H3031" s="109" t="s">
        <v>19189</v>
      </c>
      <c r="I3031" s="109" t="s">
        <v>19190</v>
      </c>
      <c r="J3031" s="109" t="s">
        <v>44</v>
      </c>
      <c r="K3031" s="98" t="s">
        <v>19191</v>
      </c>
      <c r="L3031" s="109" t="s">
        <v>8233</v>
      </c>
      <c r="M3031" s="109" t="s">
        <v>19192</v>
      </c>
      <c r="N3031" s="109" t="s">
        <v>32</v>
      </c>
      <c r="O3031" s="109" t="s">
        <v>19193</v>
      </c>
      <c r="P3031" s="109" t="s">
        <v>760</v>
      </c>
      <c r="Q3031" s="109" t="s">
        <v>19194</v>
      </c>
      <c r="R3031" s="109" t="s">
        <v>80</v>
      </c>
      <c r="S3031" s="122" t="s">
        <v>19195</v>
      </c>
      <c r="T3031" s="31"/>
      <c r="U3031" s="109" t="str">
        <f t="shared" si="47"/>
        <v>41484: 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 http://www.abc3340.com/story/22961088/winfield-officer-shoots-and-kills-suspect-abi-investigating</v>
      </c>
      <c r="V3031" s="109"/>
      <c r="W3031" s="109">
        <v>4073.1</v>
      </c>
      <c r="X3031" s="109"/>
      <c r="Y3031" s="109"/>
      <c r="Z3031" s="109"/>
      <c r="AA3031" s="109"/>
      <c r="AB3031" s="109"/>
      <c r="AC3031" s="113"/>
      <c r="AD3031" s="29"/>
      <c r="AE3031" s="29"/>
      <c r="AF3031" s="29"/>
      <c r="AG3031" s="65"/>
    </row>
    <row r="3032" spans="1:33" ht="12">
      <c r="A3032" s="30">
        <v>42023</v>
      </c>
      <c r="B3032" s="109" t="s">
        <v>19196</v>
      </c>
      <c r="C3032" s="121">
        <v>49</v>
      </c>
      <c r="D3032" s="109" t="s">
        <v>23</v>
      </c>
      <c r="E3032" s="109" t="s">
        <v>82</v>
      </c>
      <c r="F3032" s="109"/>
      <c r="G3032" s="42">
        <v>41475</v>
      </c>
      <c r="H3032" s="109" t="s">
        <v>19197</v>
      </c>
      <c r="I3032" s="109" t="s">
        <v>19198</v>
      </c>
      <c r="J3032" s="109" t="s">
        <v>250</v>
      </c>
      <c r="K3032" s="98" t="s">
        <v>19199</v>
      </c>
      <c r="L3032" s="109" t="s">
        <v>249</v>
      </c>
      <c r="M3032" s="109" t="s">
        <v>252</v>
      </c>
      <c r="N3032" s="109" t="s">
        <v>32</v>
      </c>
      <c r="O3032" s="109" t="s">
        <v>19200</v>
      </c>
      <c r="P3032" s="109" t="s">
        <v>760</v>
      </c>
      <c r="Q3032" s="109" t="s">
        <v>19201</v>
      </c>
      <c r="R3032" s="109" t="s">
        <v>80</v>
      </c>
      <c r="S3032" s="122" t="s">
        <v>19195</v>
      </c>
      <c r="T3032" s="31"/>
      <c r="U3032" s="109" t="str">
        <f t="shared" si="47"/>
        <v>41475: Officers responded to a call of an assault in progress. Rogers had a knife and refused to drop it. The officer shot and killed him. http://www.baltimoresun.com/news/maryland/baltimore-county/cockeysville/bs-md-co-police-involved-shooting-20130721,0,1173995.story</v>
      </c>
      <c r="V3032" s="109"/>
      <c r="W3032" s="109">
        <v>4074.1</v>
      </c>
      <c r="X3032" s="109"/>
      <c r="Y3032" s="109"/>
      <c r="Z3032" s="109"/>
      <c r="AA3032" s="109"/>
      <c r="AB3032" s="109"/>
      <c r="AC3032" s="113"/>
      <c r="AD3032" s="29"/>
      <c r="AE3032" s="29"/>
      <c r="AF3032" s="29"/>
      <c r="AG3032" s="65"/>
    </row>
    <row r="3033" spans="1:33" ht="12">
      <c r="A3033" s="30">
        <v>42023</v>
      </c>
      <c r="B3033" s="109" t="s">
        <v>19202</v>
      </c>
      <c r="C3033" s="121">
        <v>62</v>
      </c>
      <c r="D3033" s="109" t="s">
        <v>23</v>
      </c>
      <c r="E3033" s="109" t="s">
        <v>40</v>
      </c>
      <c r="F3033" s="109"/>
      <c r="G3033" s="42">
        <v>41462</v>
      </c>
      <c r="H3033" s="109" t="s">
        <v>1342</v>
      </c>
      <c r="I3033" s="109" t="s">
        <v>19203</v>
      </c>
      <c r="J3033" s="109" t="s">
        <v>328</v>
      </c>
      <c r="K3033" s="98" t="s">
        <v>19204</v>
      </c>
      <c r="L3033" s="109" t="s">
        <v>1306</v>
      </c>
      <c r="M3033" s="109" t="s">
        <v>19205</v>
      </c>
      <c r="N3033" s="109" t="s">
        <v>19206</v>
      </c>
      <c r="O3033" s="109" t="s">
        <v>19207</v>
      </c>
      <c r="P3033" s="109" t="s">
        <v>157</v>
      </c>
      <c r="Q3033" s="109" t="s">
        <v>19208</v>
      </c>
      <c r="R3033" s="109" t="s">
        <v>80</v>
      </c>
      <c r="S3033" s="122" t="s">
        <v>19209</v>
      </c>
      <c r="T3033" s="31"/>
      <c r="U3033" s="109" t="str">
        <f t="shared" si="47"/>
        <v>41462: Officers responded to a multi-party fight in progress. McKinney pepper sprayed and tasered the handcuffed Barnhart and beat him. He died a few days later. McKinney plead guilty involuntary manslaughter. http://thesouthern.com/news/local/isp-probes-death-of-buckner-man/article_e98fb9b0-eb79-11e2-a010-0019bb2963f4.html</v>
      </c>
      <c r="V3033" s="109"/>
      <c r="W3033" s="109">
        <v>4075.1</v>
      </c>
      <c r="X3033" s="109"/>
      <c r="Y3033" s="109"/>
      <c r="Z3033" s="109"/>
      <c r="AA3033" s="109"/>
      <c r="AB3033" s="109"/>
      <c r="AC3033" s="113"/>
      <c r="AD3033" s="29"/>
      <c r="AE3033" s="29"/>
      <c r="AF3033" s="29"/>
      <c r="AG3033" s="65"/>
    </row>
    <row r="3034" spans="1:33" ht="12">
      <c r="A3034" s="30">
        <v>42023</v>
      </c>
      <c r="B3034" s="109" t="s">
        <v>19210</v>
      </c>
      <c r="C3034" s="121">
        <v>42</v>
      </c>
      <c r="D3034" s="109" t="s">
        <v>23</v>
      </c>
      <c r="E3034" s="109" t="s">
        <v>82</v>
      </c>
      <c r="F3034" s="109"/>
      <c r="G3034" s="42">
        <v>41473</v>
      </c>
      <c r="H3034" s="109" t="s">
        <v>19211</v>
      </c>
      <c r="I3034" s="109" t="s">
        <v>19212</v>
      </c>
      <c r="J3034" s="109" t="s">
        <v>85</v>
      </c>
      <c r="K3034" s="98" t="s">
        <v>19213</v>
      </c>
      <c r="L3034" s="109" t="s">
        <v>270</v>
      </c>
      <c r="M3034" s="109" t="s">
        <v>19214</v>
      </c>
      <c r="N3034" s="109" t="s">
        <v>32</v>
      </c>
      <c r="O3034" s="109" t="s">
        <v>19215</v>
      </c>
      <c r="P3034" s="109" t="s">
        <v>17130</v>
      </c>
      <c r="Q3034" s="109" t="s">
        <v>19216</v>
      </c>
      <c r="R3034" s="109" t="s">
        <v>80</v>
      </c>
      <c r="S3034" s="122" t="s">
        <v>19217</v>
      </c>
      <c r="T3034" s="31"/>
      <c r="U3034" s="109" t="str">
        <f t="shared" si="47"/>
        <v>41473: An off-duty Alameda County Sheriff's deputy fatally shot a gunman inside an Alameda grocery store during an attempted robbery. http://abclocal.go.com/kgo/story?section=news%2Flocal%2Feast_bay&amp;id=9178148</v>
      </c>
      <c r="V3034" s="109"/>
      <c r="W3034" s="109">
        <v>4076.1</v>
      </c>
      <c r="X3034" s="109"/>
      <c r="Y3034" s="109"/>
      <c r="Z3034" s="109"/>
      <c r="AA3034" s="109"/>
      <c r="AB3034" s="109"/>
      <c r="AC3034" s="113"/>
      <c r="AD3034" s="29"/>
      <c r="AE3034" s="29"/>
      <c r="AF3034" s="29"/>
      <c r="AG3034" s="65"/>
    </row>
    <row r="3035" spans="1:33" ht="12">
      <c r="A3035" s="30">
        <v>42023</v>
      </c>
      <c r="B3035" s="109" t="s">
        <v>19218</v>
      </c>
      <c r="C3035" s="121">
        <v>23</v>
      </c>
      <c r="D3035" s="109" t="s">
        <v>23</v>
      </c>
      <c r="E3035" s="109" t="s">
        <v>24</v>
      </c>
      <c r="F3035" s="109"/>
      <c r="G3035" s="42">
        <v>41473</v>
      </c>
      <c r="H3035" s="109" t="s">
        <v>19219</v>
      </c>
      <c r="I3035" s="109" t="s">
        <v>14545</v>
      </c>
      <c r="J3035" s="109" t="s">
        <v>28</v>
      </c>
      <c r="K3035" s="98" t="s">
        <v>4777</v>
      </c>
      <c r="L3035" s="109" t="s">
        <v>4778</v>
      </c>
      <c r="M3035" s="109" t="s">
        <v>19220</v>
      </c>
      <c r="N3035" s="109" t="s">
        <v>32</v>
      </c>
      <c r="O3035" s="109" t="s">
        <v>19221</v>
      </c>
      <c r="P3035" s="109" t="s">
        <v>58</v>
      </c>
      <c r="Q3035" s="109" t="s">
        <v>19222</v>
      </c>
      <c r="R3035" s="109" t="s">
        <v>80</v>
      </c>
      <c r="S3035" s="122" t="s">
        <v>19217</v>
      </c>
      <c r="T3035" s="31"/>
      <c r="U3035" s="109" t="str">
        <f t="shared" si="47"/>
        <v>41473: 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 http://www.nbcmiami.com/news/local/Suspect-Dead-After-Deputy-Involved-Shooting-in-Pembroke-Pines-Broward-Sheriffs-Office-216062311.html</v>
      </c>
      <c r="V3035" s="109"/>
      <c r="W3035" s="109">
        <v>4077.1</v>
      </c>
      <c r="X3035" s="109"/>
      <c r="Y3035" s="109"/>
      <c r="Z3035" s="109"/>
      <c r="AA3035" s="109"/>
      <c r="AB3035" s="109"/>
      <c r="AC3035" s="113"/>
      <c r="AD3035" s="29"/>
      <c r="AE3035" s="29"/>
      <c r="AF3035" s="29"/>
      <c r="AG3035" s="65"/>
    </row>
    <row r="3036" spans="1:33" ht="12">
      <c r="A3036" s="30">
        <v>42023</v>
      </c>
      <c r="B3036" s="109" t="s">
        <v>19223</v>
      </c>
      <c r="C3036" s="121">
        <v>19</v>
      </c>
      <c r="D3036" s="109" t="s">
        <v>23</v>
      </c>
      <c r="E3036" s="109" t="s">
        <v>173</v>
      </c>
      <c r="F3036" s="109" t="s">
        <v>19224</v>
      </c>
      <c r="G3036" s="42">
        <v>41472</v>
      </c>
      <c r="H3036" s="109" t="s">
        <v>19225</v>
      </c>
      <c r="I3036" s="109" t="s">
        <v>19226</v>
      </c>
      <c r="J3036" s="109" t="s">
        <v>213</v>
      </c>
      <c r="K3036" s="98" t="s">
        <v>17720</v>
      </c>
      <c r="L3036" s="109" t="s">
        <v>19227</v>
      </c>
      <c r="M3036" s="109" t="s">
        <v>6101</v>
      </c>
      <c r="N3036" s="109" t="s">
        <v>32</v>
      </c>
      <c r="O3036" s="109" t="s">
        <v>19228</v>
      </c>
      <c r="P3036" s="109" t="s">
        <v>58</v>
      </c>
      <c r="Q3036" s="109" t="s">
        <v>19229</v>
      </c>
      <c r="R3036" s="109" t="s">
        <v>36</v>
      </c>
      <c r="S3036" s="122" t="s">
        <v>19230</v>
      </c>
      <c r="T3036" s="31"/>
      <c r="U3036" s="109" t="str">
        <f t="shared" si="47"/>
        <v>41472: Officers responded to a call of possible breaking and entering. Arrived and ordered Pineo from home, who then attacked. Officers tasered and shot him. http://crimeblog.dallasnews.com/2013/07/police-shoot-burglary-suspect-in-confrontation-in-southeast-dallas.html/</v>
      </c>
      <c r="V3036" s="109"/>
      <c r="W3036" s="109">
        <v>4078.1</v>
      </c>
      <c r="X3036" s="109"/>
      <c r="Y3036" s="109"/>
      <c r="Z3036" s="109"/>
      <c r="AA3036" s="109"/>
      <c r="AB3036" s="109"/>
      <c r="AC3036" s="113"/>
      <c r="AD3036" s="29"/>
      <c r="AE3036" s="29"/>
      <c r="AF3036" s="29"/>
      <c r="AG3036" s="65"/>
    </row>
    <row r="3037" spans="1:33" ht="12">
      <c r="A3037" s="30">
        <v>42023</v>
      </c>
      <c r="B3037" s="109" t="s">
        <v>19231</v>
      </c>
      <c r="C3037" s="121">
        <v>39</v>
      </c>
      <c r="D3037" s="109" t="s">
        <v>23</v>
      </c>
      <c r="E3037" s="109" t="s">
        <v>24</v>
      </c>
      <c r="F3037" s="109" t="s">
        <v>19232</v>
      </c>
      <c r="G3037" s="42">
        <v>41471</v>
      </c>
      <c r="H3037" s="109" t="s">
        <v>19233</v>
      </c>
      <c r="I3037" s="109" t="s">
        <v>4685</v>
      </c>
      <c r="J3037" s="109" t="s">
        <v>28</v>
      </c>
      <c r="K3037" s="98" t="s">
        <v>19234</v>
      </c>
      <c r="L3037" s="109" t="s">
        <v>4687</v>
      </c>
      <c r="M3037" s="109" t="s">
        <v>4688</v>
      </c>
      <c r="N3037" s="109" t="s">
        <v>32</v>
      </c>
      <c r="O3037" s="109" t="s">
        <v>19235</v>
      </c>
      <c r="P3037" s="109" t="s">
        <v>58</v>
      </c>
      <c r="Q3037" s="109" t="s">
        <v>19236</v>
      </c>
      <c r="R3037" s="109" t="s">
        <v>80</v>
      </c>
      <c r="S3037" s="122" t="s">
        <v>19209</v>
      </c>
      <c r="T3037" s="31"/>
      <c r="U3037" s="109" t="str">
        <f t="shared" si="47"/>
        <v>41471: Officers confronted Compton after locating him following a call that he was a suspect in the shooting of his girlfriend. Compton retrieved a gun from his car and fired a round at two officers who then returned fire, killing Compton. http://www.tampabay.com/news/publicsafety/crime/st-pete-officers-justified-in-fatal-shooting-state-attorney-says/2135729</v>
      </c>
      <c r="V3037" s="109"/>
      <c r="W3037" s="109">
        <v>4079.1</v>
      </c>
      <c r="X3037" s="109"/>
      <c r="Y3037" s="109"/>
      <c r="Z3037" s="109"/>
      <c r="AA3037" s="109"/>
      <c r="AB3037" s="109"/>
      <c r="AC3037" s="113"/>
      <c r="AD3037" s="29"/>
      <c r="AE3037" s="29"/>
      <c r="AF3037" s="29"/>
      <c r="AG3037" s="65"/>
    </row>
    <row r="3038" spans="1:33" ht="12">
      <c r="A3038" s="30">
        <v>42023</v>
      </c>
      <c r="B3038" s="109" t="s">
        <v>19237</v>
      </c>
      <c r="C3038" s="121">
        <v>19</v>
      </c>
      <c r="D3038" s="109" t="s">
        <v>23</v>
      </c>
      <c r="E3038" s="109" t="s">
        <v>24</v>
      </c>
      <c r="F3038" s="109" t="s">
        <v>19238</v>
      </c>
      <c r="G3038" s="42">
        <v>41471</v>
      </c>
      <c r="H3038" s="109" t="s">
        <v>19239</v>
      </c>
      <c r="I3038" s="109" t="s">
        <v>6224</v>
      </c>
      <c r="J3038" s="109" t="s">
        <v>213</v>
      </c>
      <c r="K3038" s="98" t="s">
        <v>19240</v>
      </c>
      <c r="L3038" s="109" t="s">
        <v>6226</v>
      </c>
      <c r="M3038" s="109" t="s">
        <v>6227</v>
      </c>
      <c r="N3038" s="109" t="s">
        <v>32</v>
      </c>
      <c r="O3038" s="109" t="s">
        <v>19241</v>
      </c>
      <c r="P3038" s="109" t="s">
        <v>760</v>
      </c>
      <c r="Q3038" s="109" t="s">
        <v>19242</v>
      </c>
      <c r="R3038" s="109" t="s">
        <v>80</v>
      </c>
      <c r="S3038" s="122" t="s">
        <v>19209</v>
      </c>
      <c r="T3038" s="31"/>
      <c r="U3038" s="109" t="str">
        <f t="shared" si="47"/>
        <v>41471: Officers responded to a call at a food mart of a man acting strange. He proceeded to drive away in a police cruiser and was chased by police until he crashed, exited the vehicle and charged an officer, who fired at him, killing him. http://www.ksat.com/news/1-dead-after-officerinvolved-shooting-in-northwest-san-antonio/-/478452/20995548/-/9pg4tr/-/index.html</v>
      </c>
      <c r="V3038" s="109"/>
      <c r="W3038" s="109">
        <v>4080.1</v>
      </c>
      <c r="X3038" s="109"/>
      <c r="Y3038" s="109"/>
      <c r="Z3038" s="109"/>
      <c r="AA3038" s="109"/>
      <c r="AB3038" s="109"/>
      <c r="AC3038" s="113"/>
      <c r="AD3038" s="29"/>
      <c r="AE3038" s="29"/>
      <c r="AF3038" s="29"/>
      <c r="AG3038" s="65"/>
    </row>
    <row r="3039" spans="1:33" ht="12">
      <c r="A3039" s="30">
        <v>42023</v>
      </c>
      <c r="B3039" s="109" t="s">
        <v>19243</v>
      </c>
      <c r="C3039" s="121">
        <v>26</v>
      </c>
      <c r="D3039" s="109" t="s">
        <v>23</v>
      </c>
      <c r="E3039" s="109" t="s">
        <v>24</v>
      </c>
      <c r="F3039" s="109" t="s">
        <v>19244</v>
      </c>
      <c r="G3039" s="42">
        <v>41470</v>
      </c>
      <c r="H3039" s="109" t="s">
        <v>19245</v>
      </c>
      <c r="I3039" s="109" t="s">
        <v>412</v>
      </c>
      <c r="J3039" s="109" t="s">
        <v>413</v>
      </c>
      <c r="K3039" s="98" t="s">
        <v>19246</v>
      </c>
      <c r="L3039" s="109" t="s">
        <v>414</v>
      </c>
      <c r="M3039" s="109" t="s">
        <v>19247</v>
      </c>
      <c r="N3039" s="109" t="s">
        <v>32</v>
      </c>
      <c r="O3039" s="109" t="s">
        <v>19248</v>
      </c>
      <c r="P3039" s="109" t="s">
        <v>58</v>
      </c>
      <c r="Q3039" s="109" t="s">
        <v>19249</v>
      </c>
      <c r="R3039" s="109" t="s">
        <v>80</v>
      </c>
      <c r="S3039" s="122" t="s">
        <v>19209</v>
      </c>
      <c r="T3039" s="31"/>
      <c r="U3039" s="109" t="str">
        <f t="shared" si="47"/>
        <v>41470: Officers pursued a stolen car; the driver stopped and exited the vehicle and foot pursuit ensued; the officer thought he saw a handgun fall out of the suspect's waistband and fired at him. http://hiphopwired.com/2013/07/17/arkansas-cop-kills-wrongfully-suspected-in-car-thief-claims-self-defense/</v>
      </c>
      <c r="V3039" s="109"/>
      <c r="W3039" s="109">
        <v>4081.1</v>
      </c>
      <c r="X3039" s="109"/>
      <c r="Y3039" s="109"/>
      <c r="Z3039" s="109"/>
      <c r="AA3039" s="109"/>
      <c r="AB3039" s="109"/>
      <c r="AC3039" s="113"/>
      <c r="AD3039" s="29"/>
      <c r="AE3039" s="29"/>
      <c r="AF3039" s="29"/>
      <c r="AG3039" s="65"/>
    </row>
    <row r="3040" spans="1:33" ht="12">
      <c r="A3040" s="30">
        <v>42023</v>
      </c>
      <c r="B3040" s="109" t="s">
        <v>19250</v>
      </c>
      <c r="C3040" s="121">
        <v>42</v>
      </c>
      <c r="D3040" s="109" t="s">
        <v>23</v>
      </c>
      <c r="E3040" s="109" t="s">
        <v>40</v>
      </c>
      <c r="F3040" s="109" t="s">
        <v>19251</v>
      </c>
      <c r="G3040" s="42">
        <v>41467</v>
      </c>
      <c r="H3040" s="109" t="s">
        <v>19252</v>
      </c>
      <c r="I3040" s="109" t="s">
        <v>19253</v>
      </c>
      <c r="J3040" s="109" t="s">
        <v>85</v>
      </c>
      <c r="K3040" s="98" t="s">
        <v>17875</v>
      </c>
      <c r="L3040" s="109" t="s">
        <v>8707</v>
      </c>
      <c r="M3040" s="109" t="s">
        <v>17876</v>
      </c>
      <c r="N3040" s="109" t="s">
        <v>32</v>
      </c>
      <c r="O3040" s="109" t="s">
        <v>19254</v>
      </c>
      <c r="P3040" s="109" t="s">
        <v>58</v>
      </c>
      <c r="Q3040" s="109" t="s">
        <v>19255</v>
      </c>
      <c r="R3040" s="109" t="s">
        <v>80</v>
      </c>
      <c r="S3040" s="122" t="s">
        <v>19230</v>
      </c>
      <c r="T3040" s="31"/>
      <c r="U3040" s="109" t="str">
        <f t="shared" si="47"/>
        <v>41467: 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 http://www.keyt.com/news/sheriffs-deputy-fatally-shoots-suspect-in-oak-view/-/17671600/20962986/-/131wnvu/-/index.html</v>
      </c>
      <c r="V3040" s="109"/>
      <c r="W3040" s="109">
        <v>4082.1</v>
      </c>
      <c r="X3040" s="109"/>
      <c r="Y3040" s="109"/>
      <c r="Z3040" s="109"/>
      <c r="AA3040" s="109"/>
      <c r="AB3040" s="109"/>
      <c r="AC3040" s="113"/>
      <c r="AD3040" s="29"/>
      <c r="AE3040" s="29"/>
      <c r="AF3040" s="29"/>
      <c r="AG3040" s="65"/>
    </row>
    <row r="3041" spans="1:33" ht="12">
      <c r="A3041" s="30">
        <v>42023</v>
      </c>
      <c r="B3041" s="109" t="s">
        <v>19256</v>
      </c>
      <c r="C3041" s="121">
        <v>42</v>
      </c>
      <c r="D3041" s="109" t="s">
        <v>23</v>
      </c>
      <c r="E3041" s="109" t="s">
        <v>40</v>
      </c>
      <c r="F3041" s="109"/>
      <c r="G3041" s="42">
        <v>41460</v>
      </c>
      <c r="H3041" s="109" t="s">
        <v>19257</v>
      </c>
      <c r="I3041" s="109" t="s">
        <v>5460</v>
      </c>
      <c r="J3041" s="109" t="s">
        <v>5461</v>
      </c>
      <c r="K3041" s="98" t="s">
        <v>19258</v>
      </c>
      <c r="L3041" s="109" t="s">
        <v>5463</v>
      </c>
      <c r="M3041" s="109" t="s">
        <v>19259</v>
      </c>
      <c r="N3041" s="109" t="s">
        <v>32</v>
      </c>
      <c r="O3041" s="109" t="s">
        <v>19260</v>
      </c>
      <c r="P3041" s="109" t="s">
        <v>58</v>
      </c>
      <c r="Q3041" s="109" t="s">
        <v>19261</v>
      </c>
      <c r="R3041" s="109" t="s">
        <v>80</v>
      </c>
      <c r="S3041" s="122" t="s">
        <v>16791</v>
      </c>
      <c r="T3041" s="31"/>
      <c r="U3041" s="109" t="str">
        <f t="shared" si="47"/>
        <v>41460: 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 http://www.usatoday.com/story/news/nation/2013/07/05/escaped-inmate-montana-shot/2493693/</v>
      </c>
      <c r="V3041" s="109"/>
      <c r="W3041" s="109">
        <v>4083.1</v>
      </c>
      <c r="X3041" s="109"/>
      <c r="Y3041" s="109"/>
      <c r="Z3041" s="109"/>
      <c r="AA3041" s="109"/>
      <c r="AB3041" s="109"/>
      <c r="AC3041" s="113"/>
      <c r="AD3041" s="29"/>
      <c r="AE3041" s="29"/>
      <c r="AF3041" s="29"/>
      <c r="AG3041" s="65"/>
    </row>
    <row r="3042" spans="1:33" ht="12">
      <c r="A3042" s="30">
        <v>42023</v>
      </c>
      <c r="B3042" s="109" t="s">
        <v>19262</v>
      </c>
      <c r="C3042" s="121">
        <v>24</v>
      </c>
      <c r="D3042" s="109" t="s">
        <v>23</v>
      </c>
      <c r="E3042" s="109" t="s">
        <v>40</v>
      </c>
      <c r="F3042" s="109" t="s">
        <v>19263</v>
      </c>
      <c r="G3042" s="42">
        <v>41469</v>
      </c>
      <c r="H3042" s="109" t="s">
        <v>19264</v>
      </c>
      <c r="I3042" s="109" t="s">
        <v>19265</v>
      </c>
      <c r="J3042" s="109" t="s">
        <v>213</v>
      </c>
      <c r="K3042" s="98" t="s">
        <v>19266</v>
      </c>
      <c r="L3042" s="109" t="s">
        <v>1490</v>
      </c>
      <c r="M3042" s="109" t="s">
        <v>19267</v>
      </c>
      <c r="N3042" s="109" t="s">
        <v>32</v>
      </c>
      <c r="O3042" s="109" t="s">
        <v>19268</v>
      </c>
      <c r="P3042" s="109" t="s">
        <v>58</v>
      </c>
      <c r="Q3042" s="109" t="s">
        <v>19269</v>
      </c>
      <c r="R3042" s="109" t="s">
        <v>80</v>
      </c>
      <c r="S3042" s="122" t="s">
        <v>19230</v>
      </c>
      <c r="T3042" s="31"/>
      <c r="U3042" s="109" t="str">
        <f t="shared" si="47"/>
        <v>41469: Two officers were shot, one fatally, by Cole wielding assault rifle. Other officers returned fire, killing him. http://kdhnews.com/news/crime/killeen-police-officer-shot-killed-during-shootout-at-apartment-complex/article_9339dc26-ec91-11e2-a2c1-0019bb30f31a.html</v>
      </c>
      <c r="V3042" s="109"/>
      <c r="W3042" s="109">
        <v>4084.1</v>
      </c>
      <c r="X3042" s="109"/>
      <c r="Y3042" s="109"/>
      <c r="Z3042" s="109"/>
      <c r="AA3042" s="109"/>
      <c r="AB3042" s="109"/>
      <c r="AC3042" s="113"/>
      <c r="AD3042" s="29"/>
      <c r="AE3042" s="29"/>
      <c r="AF3042" s="29"/>
      <c r="AG3042" s="65"/>
    </row>
    <row r="3043" spans="1:33" ht="12">
      <c r="A3043" s="30">
        <v>42023</v>
      </c>
      <c r="B3043" s="109" t="s">
        <v>19270</v>
      </c>
      <c r="C3043" s="121">
        <v>50</v>
      </c>
      <c r="D3043" s="109" t="s">
        <v>23</v>
      </c>
      <c r="E3043" s="109" t="s">
        <v>40</v>
      </c>
      <c r="F3043" s="109" t="s">
        <v>19271</v>
      </c>
      <c r="G3043" s="42">
        <v>41463</v>
      </c>
      <c r="H3043" s="109" t="s">
        <v>19272</v>
      </c>
      <c r="I3043" s="109" t="s">
        <v>7671</v>
      </c>
      <c r="J3043" s="109" t="s">
        <v>64</v>
      </c>
      <c r="K3043" s="98" t="s">
        <v>7672</v>
      </c>
      <c r="L3043" s="109" t="s">
        <v>7673</v>
      </c>
      <c r="M3043" s="109" t="s">
        <v>19273</v>
      </c>
      <c r="N3043" s="109" t="s">
        <v>32</v>
      </c>
      <c r="O3043" s="109" t="s">
        <v>19274</v>
      </c>
      <c r="P3043" s="109" t="s">
        <v>19275</v>
      </c>
      <c r="Q3043" s="109" t="s">
        <v>19276</v>
      </c>
      <c r="R3043" s="109" t="s">
        <v>100</v>
      </c>
      <c r="S3043" s="122" t="s">
        <v>19277</v>
      </c>
      <c r="T3043" s="31"/>
      <c r="U3043" s="109" t="str">
        <f t="shared" si="47"/>
        <v>41463: Police responded to "threatening issues" at home of Clay, who shot at them from house before emerging with gun in hand. http://www.wsav.com/story/22795016/police-involved-shooting-leaves-man-dead</v>
      </c>
      <c r="V3043" s="109"/>
      <c r="W3043" s="109">
        <v>4085.1</v>
      </c>
      <c r="X3043" s="109"/>
      <c r="Y3043" s="109"/>
      <c r="Z3043" s="109"/>
      <c r="AA3043" s="109"/>
      <c r="AB3043" s="109"/>
      <c r="AC3043" s="113"/>
      <c r="AD3043" s="29"/>
      <c r="AE3043" s="29"/>
      <c r="AF3043" s="29"/>
      <c r="AG3043" s="65"/>
    </row>
    <row r="3044" spans="1:33" ht="12">
      <c r="A3044" s="30">
        <v>42023</v>
      </c>
      <c r="B3044" s="109" t="s">
        <v>19278</v>
      </c>
      <c r="C3044" s="121">
        <v>29</v>
      </c>
      <c r="D3044" s="109" t="s">
        <v>23</v>
      </c>
      <c r="E3044" s="109" t="s">
        <v>1311</v>
      </c>
      <c r="F3044" s="109" t="s">
        <v>19279</v>
      </c>
      <c r="G3044" s="42">
        <v>41462</v>
      </c>
      <c r="H3044" s="109" t="s">
        <v>19280</v>
      </c>
      <c r="I3044" s="109" t="s">
        <v>19281</v>
      </c>
      <c r="J3044" s="109" t="s">
        <v>85</v>
      </c>
      <c r="K3044" s="98" t="s">
        <v>19282</v>
      </c>
      <c r="L3044" s="109" t="s">
        <v>784</v>
      </c>
      <c r="M3044" s="109" t="s">
        <v>19134</v>
      </c>
      <c r="N3044" s="109" t="s">
        <v>32</v>
      </c>
      <c r="O3044" s="109" t="s">
        <v>19283</v>
      </c>
      <c r="P3044" s="109" t="s">
        <v>5564</v>
      </c>
      <c r="Q3044" s="109" t="s">
        <v>19284</v>
      </c>
      <c r="R3044" s="109" t="s">
        <v>80</v>
      </c>
      <c r="S3044" s="122" t="s">
        <v>19277</v>
      </c>
      <c r="T3044" s="31"/>
      <c r="U3044" s="109" t="str">
        <f t="shared" si="47"/>
        <v>41462: Deputies recognized Bosch from arrest warrant, pulled him over, claims he then drove at one deputy, who shot and killed him. http://www.pe.com/articles/bosch-677879-officer-brian.html</v>
      </c>
      <c r="V3044" s="109"/>
      <c r="W3044" s="109">
        <v>4086.1</v>
      </c>
      <c r="X3044" s="109"/>
      <c r="Y3044" s="109"/>
      <c r="Z3044" s="109"/>
      <c r="AA3044" s="109"/>
      <c r="AB3044" s="109"/>
      <c r="AC3044" s="113"/>
      <c r="AD3044" s="29"/>
      <c r="AE3044" s="29"/>
      <c r="AF3044" s="29"/>
      <c r="AG3044" s="65"/>
    </row>
    <row r="3045" spans="1:33" ht="12">
      <c r="A3045" s="30">
        <v>42023</v>
      </c>
      <c r="B3045" s="109" t="s">
        <v>19285</v>
      </c>
      <c r="C3045" s="121">
        <v>24</v>
      </c>
      <c r="D3045" s="109" t="s">
        <v>23</v>
      </c>
      <c r="E3045" s="109" t="s">
        <v>1311</v>
      </c>
      <c r="F3045" s="109" t="s">
        <v>19286</v>
      </c>
      <c r="G3045" s="42">
        <v>41466</v>
      </c>
      <c r="H3045" s="109" t="s">
        <v>19287</v>
      </c>
      <c r="I3045" s="109" t="s">
        <v>808</v>
      </c>
      <c r="J3045" s="109" t="s">
        <v>809</v>
      </c>
      <c r="K3045" s="98" t="s">
        <v>19288</v>
      </c>
      <c r="L3045" s="109" t="s">
        <v>811</v>
      </c>
      <c r="M3045" s="109" t="s">
        <v>9807</v>
      </c>
      <c r="N3045" s="109" t="s">
        <v>32</v>
      </c>
      <c r="O3045" s="109" t="s">
        <v>19289</v>
      </c>
      <c r="P3045" s="109" t="s">
        <v>58</v>
      </c>
      <c r="Q3045" s="109" t="s">
        <v>19290</v>
      </c>
      <c r="R3045" s="109" t="s">
        <v>219</v>
      </c>
      <c r="S3045" s="122" t="s">
        <v>19230</v>
      </c>
      <c r="T3045" s="31"/>
      <c r="U3045" s="109" t="str">
        <f t="shared" si="47"/>
        <v>41466: After armed robbery and firing shots at KMart, Woosypiti fled to apartment building where officers shot and killed suspect after 32-hour stand-off. http://www.sedgwickcounty.org/da/criminal_media/2013/Woosypiti%20Release.pdf</v>
      </c>
      <c r="V3045" s="109"/>
      <c r="W3045" s="109">
        <v>4087.1</v>
      </c>
      <c r="X3045" s="109"/>
      <c r="Y3045" s="109"/>
      <c r="Z3045" s="109"/>
      <c r="AA3045" s="109"/>
      <c r="AB3045" s="109"/>
      <c r="AC3045" s="113"/>
      <c r="AD3045" s="29"/>
      <c r="AE3045" s="29"/>
      <c r="AF3045" s="29"/>
      <c r="AG3045" s="65"/>
    </row>
    <row r="3046" spans="1:33" ht="12">
      <c r="A3046" s="30">
        <v>42023</v>
      </c>
      <c r="B3046" s="109" t="s">
        <v>19291</v>
      </c>
      <c r="C3046" s="121">
        <v>34</v>
      </c>
      <c r="D3046" s="109" t="s">
        <v>23</v>
      </c>
      <c r="E3046" s="109" t="s">
        <v>173</v>
      </c>
      <c r="F3046" s="109" t="s">
        <v>19292</v>
      </c>
      <c r="G3046" s="42">
        <v>41469</v>
      </c>
      <c r="H3046" s="109" t="s">
        <v>19293</v>
      </c>
      <c r="I3046" s="109" t="s">
        <v>10667</v>
      </c>
      <c r="J3046" s="109" t="s">
        <v>1154</v>
      </c>
      <c r="K3046" s="98" t="s">
        <v>19294</v>
      </c>
      <c r="L3046" s="109" t="s">
        <v>10667</v>
      </c>
      <c r="M3046" s="109" t="s">
        <v>15307</v>
      </c>
      <c r="N3046" s="109" t="s">
        <v>32</v>
      </c>
      <c r="O3046" s="109" t="s">
        <v>19295</v>
      </c>
      <c r="P3046" s="109" t="s">
        <v>58</v>
      </c>
      <c r="Q3046" s="109" t="s">
        <v>19296</v>
      </c>
      <c r="R3046" s="109" t="s">
        <v>100</v>
      </c>
      <c r="S3046" s="122" t="s">
        <v>19230</v>
      </c>
      <c r="T3046" s="31"/>
      <c r="U3046" s="109" t="str">
        <f t="shared" si="47"/>
        <v>41469: Officers responded to call about attempted suicide, encountered armed Bastin in yard, resulting in him being shot and killed. http://theadvocate.com/home/6518179-125/state-police-investigate-police-shooting</v>
      </c>
      <c r="V3046" s="109"/>
      <c r="W3046" s="109">
        <v>4088.1</v>
      </c>
      <c r="X3046" s="109"/>
      <c r="Y3046" s="109"/>
      <c r="Z3046" s="109"/>
      <c r="AA3046" s="109"/>
      <c r="AB3046" s="109"/>
      <c r="AC3046" s="113"/>
      <c r="AD3046" s="29"/>
      <c r="AE3046" s="29"/>
      <c r="AF3046" s="29"/>
      <c r="AG3046" s="65"/>
    </row>
    <row r="3047" spans="1:33" ht="12">
      <c r="A3047" s="30">
        <v>42023</v>
      </c>
      <c r="B3047" s="109" t="s">
        <v>19297</v>
      </c>
      <c r="C3047" s="121">
        <v>53</v>
      </c>
      <c r="D3047" s="109" t="s">
        <v>23</v>
      </c>
      <c r="E3047" s="109" t="s">
        <v>173</v>
      </c>
      <c r="F3047" s="109"/>
      <c r="G3047" s="42">
        <v>41459</v>
      </c>
      <c r="H3047" s="109" t="s">
        <v>19298</v>
      </c>
      <c r="I3047" s="109" t="s">
        <v>19299</v>
      </c>
      <c r="J3047" s="109" t="s">
        <v>1103</v>
      </c>
      <c r="K3047" s="98" t="s">
        <v>19300</v>
      </c>
      <c r="L3047" s="109" t="s">
        <v>19301</v>
      </c>
      <c r="M3047" s="109" t="s">
        <v>19302</v>
      </c>
      <c r="N3047" s="109" t="s">
        <v>32</v>
      </c>
      <c r="O3047" s="109" t="s">
        <v>19303</v>
      </c>
      <c r="P3047" s="109" t="s">
        <v>17130</v>
      </c>
      <c r="Q3047" s="109" t="s">
        <v>19304</v>
      </c>
      <c r="R3047" s="109" t="s">
        <v>80</v>
      </c>
      <c r="S3047" s="122" t="s">
        <v>16791</v>
      </c>
      <c r="T3047" s="31"/>
      <c r="U3047" s="109" t="str">
        <f t="shared" si="47"/>
        <v>41459: Officers responding to a 911 call about a dead woman found 53-year-old James Garcia, who they say came out of the home and started shooting. Police say they returned fire, killing Garcia. http://www.mlive.com/news/saginaw/index.ssf/2013/07/armed_stand-off_in_tuscola_cou.html</v>
      </c>
      <c r="V3047" s="109"/>
      <c r="W3047" s="109">
        <v>4089.1</v>
      </c>
      <c r="X3047" s="109"/>
      <c r="Y3047" s="109"/>
      <c r="Z3047" s="109"/>
      <c r="AA3047" s="109"/>
      <c r="AB3047" s="109"/>
      <c r="AC3047" s="113"/>
      <c r="AD3047" s="29"/>
      <c r="AE3047" s="29"/>
      <c r="AF3047" s="29"/>
      <c r="AG3047" s="65"/>
    </row>
    <row r="3048" spans="1:33" ht="12">
      <c r="A3048" s="30">
        <v>42023</v>
      </c>
      <c r="B3048" s="109" t="s">
        <v>19305</v>
      </c>
      <c r="C3048" s="121">
        <v>42</v>
      </c>
      <c r="D3048" s="109" t="s">
        <v>23</v>
      </c>
      <c r="E3048" s="109" t="s">
        <v>173</v>
      </c>
      <c r="F3048" s="109" t="s">
        <v>19306</v>
      </c>
      <c r="G3048" s="42">
        <v>41464</v>
      </c>
      <c r="H3048" s="109" t="s">
        <v>19307</v>
      </c>
      <c r="I3048" s="109" t="s">
        <v>19308</v>
      </c>
      <c r="J3048" s="109" t="s">
        <v>195</v>
      </c>
      <c r="K3048" s="98" t="s">
        <v>19309</v>
      </c>
      <c r="L3048" s="109" t="s">
        <v>19308</v>
      </c>
      <c r="M3048" s="109" t="s">
        <v>19310</v>
      </c>
      <c r="N3048" s="109" t="s">
        <v>32</v>
      </c>
      <c r="O3048" s="109" t="s">
        <v>19311</v>
      </c>
      <c r="P3048" s="109" t="s">
        <v>36</v>
      </c>
      <c r="Q3048" s="109" t="s">
        <v>19312</v>
      </c>
      <c r="R3048" s="109" t="s">
        <v>80</v>
      </c>
      <c r="S3048" s="122" t="s">
        <v>19209</v>
      </c>
      <c r="T3048" s="31"/>
      <c r="U3048" s="109" t="str">
        <f t="shared" si="47"/>
        <v>41464: Adame's parole officer notified sheriff's deputies that Adame was threatening to harm himself; sheriff's deputies located Adame in a dirt field; as deputies approached, Adame pulled a handgun from his waistband and deputies shot and killed him. http://www.azcentral.com/news/arizona/articles/20130709arizona-man-killed-officer-involved-shooting-yuma-abrk.html</v>
      </c>
      <c r="V3048" s="109"/>
      <c r="W3048" s="109">
        <v>4090.1</v>
      </c>
      <c r="X3048" s="109"/>
      <c r="Y3048" s="109"/>
      <c r="Z3048" s="109"/>
      <c r="AA3048" s="109"/>
      <c r="AB3048" s="109"/>
      <c r="AC3048" s="113"/>
      <c r="AD3048" s="29"/>
      <c r="AE3048" s="29"/>
      <c r="AF3048" s="29"/>
      <c r="AG3048" s="65"/>
    </row>
    <row r="3049" spans="1:33" ht="12">
      <c r="A3049" s="30">
        <v>42024</v>
      </c>
      <c r="B3049" s="109" t="s">
        <v>19313</v>
      </c>
      <c r="C3049" s="121">
        <v>29</v>
      </c>
      <c r="D3049" s="109" t="s">
        <v>23</v>
      </c>
      <c r="E3049" s="109" t="s">
        <v>24</v>
      </c>
      <c r="F3049" s="109" t="s">
        <v>19314</v>
      </c>
      <c r="G3049" s="42">
        <v>41462</v>
      </c>
      <c r="H3049" s="109" t="s">
        <v>19315</v>
      </c>
      <c r="I3049" s="109" t="s">
        <v>1756</v>
      </c>
      <c r="J3049" s="109" t="s">
        <v>1757</v>
      </c>
      <c r="K3049" s="98" t="s">
        <v>19316</v>
      </c>
      <c r="L3049" s="109" t="s">
        <v>491</v>
      </c>
      <c r="M3049" s="109" t="s">
        <v>5923</v>
      </c>
      <c r="N3049" s="109" t="s">
        <v>32</v>
      </c>
      <c r="O3049" s="109" t="s">
        <v>19317</v>
      </c>
      <c r="P3049" s="109" t="s">
        <v>760</v>
      </c>
      <c r="Q3049" s="109" t="s">
        <v>19318</v>
      </c>
      <c r="R3049" s="109" t="s">
        <v>80</v>
      </c>
      <c r="S3049" s="122" t="s">
        <v>19230</v>
      </c>
      <c r="T3049" s="31"/>
      <c r="U3049" s="109" t="str">
        <f t="shared" si="47"/>
        <v>41462: Runyon fled with hostage from KFC restaurant after armed robbery. Shots were fired at pursuing police, who returned fire, killing Runyon. Hostage was not wounded. http://www.wlky.com/news/local-news/louisville-news/officer-involved-in-fern-creek-shooting/-/9718340/20867548/-/uu97y6z/-/index.html</v>
      </c>
      <c r="V3049" s="109"/>
      <c r="W3049" s="109">
        <v>4091.1</v>
      </c>
      <c r="X3049" s="109"/>
      <c r="Y3049" s="109"/>
      <c r="Z3049" s="109"/>
      <c r="AA3049" s="109"/>
      <c r="AB3049" s="109"/>
      <c r="AC3049" s="113"/>
      <c r="AD3049" s="29"/>
      <c r="AE3049" s="29"/>
      <c r="AF3049" s="29"/>
      <c r="AG3049" s="65"/>
    </row>
    <row r="3050" spans="1:33" ht="12">
      <c r="A3050" s="30">
        <v>42024</v>
      </c>
      <c r="B3050" s="109" t="s">
        <v>19319</v>
      </c>
      <c r="C3050" s="121">
        <v>37</v>
      </c>
      <c r="D3050" s="109" t="s">
        <v>23</v>
      </c>
      <c r="E3050" s="109" t="s">
        <v>24</v>
      </c>
      <c r="F3050" s="109" t="s">
        <v>19320</v>
      </c>
      <c r="G3050" s="42">
        <v>41459</v>
      </c>
      <c r="H3050" s="109" t="s">
        <v>19321</v>
      </c>
      <c r="I3050" s="109" t="s">
        <v>19322</v>
      </c>
      <c r="J3050" s="109" t="s">
        <v>85</v>
      </c>
      <c r="K3050" s="98" t="s">
        <v>19323</v>
      </c>
      <c r="L3050" s="109" t="s">
        <v>784</v>
      </c>
      <c r="M3050" s="109" t="s">
        <v>19324</v>
      </c>
      <c r="N3050" s="109" t="s">
        <v>32</v>
      </c>
      <c r="O3050" s="109" t="s">
        <v>19325</v>
      </c>
      <c r="P3050" s="109" t="s">
        <v>17130</v>
      </c>
      <c r="Q3050" s="109" t="s">
        <v>19326</v>
      </c>
      <c r="R3050" s="109" t="s">
        <v>80</v>
      </c>
      <c r="S3050" s="122" t="s">
        <v>16791</v>
      </c>
      <c r="T3050" s="31"/>
      <c r="U3050" s="109" t="str">
        <f t="shared" si="47"/>
        <v>41459: 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 http://www.jrn.com/kmir6/news/Vigil-for-Man-Shot-and-Killed-by-Indio-PD-216094701.html</v>
      </c>
      <c r="V3050" s="109"/>
      <c r="W3050" s="109">
        <v>4092.1</v>
      </c>
      <c r="X3050" s="109"/>
      <c r="Y3050" s="109"/>
      <c r="Z3050" s="109"/>
      <c r="AA3050" s="109"/>
      <c r="AB3050" s="109"/>
      <c r="AC3050" s="113"/>
      <c r="AD3050" s="29"/>
      <c r="AE3050" s="29"/>
      <c r="AF3050" s="29"/>
      <c r="AG3050" s="65"/>
    </row>
    <row r="3051" spans="1:33" ht="12">
      <c r="A3051" s="30">
        <v>42024</v>
      </c>
      <c r="B3051" s="109" t="s">
        <v>19327</v>
      </c>
      <c r="C3051" s="121">
        <v>16</v>
      </c>
      <c r="D3051" s="109" t="s">
        <v>23</v>
      </c>
      <c r="E3051" s="109" t="s">
        <v>24</v>
      </c>
      <c r="F3051" s="109" t="s">
        <v>19328</v>
      </c>
      <c r="G3051" s="42">
        <v>40817</v>
      </c>
      <c r="H3051" s="109" t="s">
        <v>19329</v>
      </c>
      <c r="I3051" s="109" t="s">
        <v>4858</v>
      </c>
      <c r="J3051" s="109" t="s">
        <v>328</v>
      </c>
      <c r="K3051" s="98" t="s">
        <v>11890</v>
      </c>
      <c r="L3051" s="109" t="s">
        <v>106</v>
      </c>
      <c r="M3051" s="109" t="s">
        <v>19330</v>
      </c>
      <c r="N3051" s="109" t="s">
        <v>32</v>
      </c>
      <c r="O3051" s="109" t="s">
        <v>19331</v>
      </c>
      <c r="P3051" s="109" t="s">
        <v>157</v>
      </c>
      <c r="Q3051" s="109" t="s">
        <v>19332</v>
      </c>
      <c r="R3051" s="109" t="s">
        <v>80</v>
      </c>
      <c r="S3051" s="122" t="s">
        <v>5119</v>
      </c>
      <c r="T3051" s="31"/>
      <c r="U3051" s="109" t="str">
        <f t="shared" si="47"/>
        <v>40817: Sago was one of four suspects who attempted an armed robbery of a pizza restaurant. An off-duty deputy who happened to be in the store shot the armed leader, shot and wounded the two unarmed others, and then shot the unarmed and fleeing Sago three times in the back. A suit filed by his family alleged the deputy not only used excessive force but left Sago bleeding to death within sight of the hospital across the street. Eventually one of the other three suspects was prosecuted and convicted for Sago's murder. http://www.wifr.com/home/headlines/Family-of-Rockford-Teen-Killed-in-Maries-Pizza-Robbery-Suing-Winn-Co-Sheriffs-Department-171813661.html</v>
      </c>
      <c r="V3051" s="109"/>
      <c r="W3051" s="109">
        <v>4093.1</v>
      </c>
      <c r="X3051" s="109"/>
      <c r="Y3051" s="109"/>
      <c r="Z3051" s="109"/>
      <c r="AA3051" s="109"/>
      <c r="AB3051" s="109"/>
      <c r="AC3051" s="113"/>
      <c r="AD3051" s="29"/>
      <c r="AE3051" s="29"/>
      <c r="AF3051" s="29"/>
      <c r="AG3051" s="65"/>
    </row>
    <row r="3052" spans="1:33" ht="12">
      <c r="A3052" s="30">
        <v>42024</v>
      </c>
      <c r="B3052" s="109" t="s">
        <v>19333</v>
      </c>
      <c r="C3052" s="121">
        <v>32</v>
      </c>
      <c r="D3052" s="109" t="s">
        <v>23</v>
      </c>
      <c r="E3052" s="109" t="s">
        <v>24</v>
      </c>
      <c r="F3052" s="109" t="s">
        <v>19334</v>
      </c>
      <c r="G3052" s="42">
        <v>41935</v>
      </c>
      <c r="H3052" s="109" t="s">
        <v>19335</v>
      </c>
      <c r="I3052" s="109" t="s">
        <v>10172</v>
      </c>
      <c r="J3052" s="109" t="s">
        <v>152</v>
      </c>
      <c r="K3052" s="98" t="s">
        <v>19336</v>
      </c>
      <c r="L3052" s="109" t="s">
        <v>5265</v>
      </c>
      <c r="M3052" s="109" t="s">
        <v>313</v>
      </c>
      <c r="N3052" s="109" t="s">
        <v>32</v>
      </c>
      <c r="O3052" s="109" t="s">
        <v>19337</v>
      </c>
      <c r="P3052" s="109" t="s">
        <v>760</v>
      </c>
      <c r="Q3052" s="109" t="s">
        <v>19338</v>
      </c>
      <c r="R3052" s="109" t="s">
        <v>80</v>
      </c>
      <c r="S3052" s="122" t="s">
        <v>769</v>
      </c>
      <c r="T3052" s="31"/>
      <c r="U3052" s="109" t="str">
        <f t="shared" si="47"/>
        <v>41935: Thompson, an Islamic extremist, attacked officers with a hatchet and was subsequently shot and killed. http://www.nydailynews.com/new-york/nyc-crime/police-shoots-kills-man-ax-queens-article-1.1984914</v>
      </c>
      <c r="V3052" s="109"/>
      <c r="W3052" s="109">
        <v>4094.1</v>
      </c>
      <c r="X3052" s="109"/>
      <c r="Y3052" s="109"/>
      <c r="Z3052" s="109"/>
      <c r="AA3052" s="109"/>
      <c r="AB3052" s="109"/>
      <c r="AC3052" s="113"/>
      <c r="AD3052" s="29"/>
      <c r="AE3052" s="29"/>
      <c r="AF3052" s="29"/>
      <c r="AG3052" s="65"/>
    </row>
    <row r="3053" spans="1:33" ht="12">
      <c r="A3053" s="30">
        <v>42024</v>
      </c>
      <c r="B3053" s="109" t="s">
        <v>19339</v>
      </c>
      <c r="C3053" s="121">
        <v>34</v>
      </c>
      <c r="D3053" s="109" t="s">
        <v>23</v>
      </c>
      <c r="E3053" s="109" t="s">
        <v>40</v>
      </c>
      <c r="F3053" s="109" t="s">
        <v>19340</v>
      </c>
      <c r="G3053" s="42">
        <v>41458</v>
      </c>
      <c r="H3053" s="109" t="s">
        <v>19341</v>
      </c>
      <c r="I3053" s="109" t="s">
        <v>19342</v>
      </c>
      <c r="J3053" s="109" t="s">
        <v>413</v>
      </c>
      <c r="K3053" s="98" t="s">
        <v>19343</v>
      </c>
      <c r="L3053" s="109" t="s">
        <v>19344</v>
      </c>
      <c r="M3053" s="109" t="s">
        <v>19345</v>
      </c>
      <c r="N3053" s="109" t="s">
        <v>32</v>
      </c>
      <c r="O3053" s="109" t="s">
        <v>19346</v>
      </c>
      <c r="P3053" s="109" t="s">
        <v>7428</v>
      </c>
      <c r="Q3053" s="109" t="s">
        <v>19347</v>
      </c>
      <c r="R3053" s="109" t="s">
        <v>80</v>
      </c>
      <c r="S3053" s="122" t="s">
        <v>16791</v>
      </c>
      <c r="T3053" s="31"/>
      <c r="U3053" s="109" t="str">
        <f t="shared" ref="U3053:U3116" si="48">CONCATENATE(G3053, ": ", O3053, " ", Q3053)</f>
        <v>41458: 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 http://www.arkansasonline.com/news/2013/jul/03/possible-officer-involved-wal-mart-malvern/?f=news-arkansas</v>
      </c>
      <c r="V3053" s="109"/>
      <c r="W3053" s="109">
        <v>4095.1</v>
      </c>
      <c r="X3053" s="109"/>
      <c r="Y3053" s="109"/>
      <c r="Z3053" s="109"/>
      <c r="AA3053" s="109"/>
      <c r="AB3053" s="109"/>
      <c r="AC3053" s="113"/>
      <c r="AD3053" s="29"/>
      <c r="AE3053" s="29"/>
      <c r="AF3053" s="29"/>
      <c r="AG3053" s="65"/>
    </row>
    <row r="3054" spans="1:33" ht="12">
      <c r="A3054" s="30">
        <v>42024</v>
      </c>
      <c r="B3054" s="109" t="s">
        <v>19348</v>
      </c>
      <c r="C3054" s="121">
        <v>57</v>
      </c>
      <c r="D3054" s="109" t="s">
        <v>23</v>
      </c>
      <c r="E3054" s="109" t="s">
        <v>40</v>
      </c>
      <c r="F3054" s="109"/>
      <c r="G3054" s="42">
        <v>39519</v>
      </c>
      <c r="H3054" s="109" t="s">
        <v>19349</v>
      </c>
      <c r="I3054" s="109" t="s">
        <v>19350</v>
      </c>
      <c r="J3054" s="109" t="s">
        <v>213</v>
      </c>
      <c r="K3054" s="98" t="s">
        <v>19351</v>
      </c>
      <c r="L3054" s="109" t="s">
        <v>819</v>
      </c>
      <c r="M3054" s="109" t="s">
        <v>19352</v>
      </c>
      <c r="N3054" s="109" t="s">
        <v>32</v>
      </c>
      <c r="O3054" s="109" t="s">
        <v>19353</v>
      </c>
      <c r="P3054" s="109" t="s">
        <v>323</v>
      </c>
      <c r="Q3054" s="109" t="s">
        <v>19354</v>
      </c>
      <c r="R3054" s="109" t="s">
        <v>80</v>
      </c>
      <c r="S3054" s="122" t="s">
        <v>16791</v>
      </c>
      <c r="T3054" s="31"/>
      <c r="U3054" s="109" t="str">
        <f t="shared" si="48"/>
        <v>39519: Jersey Village police officers fatally shot a man whom they say pointed a pistol at them as he tried to get into his ex-wife's home. http://abc13.com/archive/6017218/</v>
      </c>
      <c r="V3054" s="109"/>
      <c r="W3054" s="109">
        <v>4096.1000000000004</v>
      </c>
      <c r="X3054" s="109"/>
      <c r="Y3054" s="109"/>
      <c r="Z3054" s="109"/>
      <c r="AA3054" s="109"/>
      <c r="AB3054" s="109"/>
      <c r="AC3054" s="113"/>
      <c r="AD3054" s="29"/>
      <c r="AE3054" s="29"/>
      <c r="AF3054" s="29"/>
      <c r="AG3054" s="65"/>
    </row>
    <row r="3055" spans="1:33" ht="12">
      <c r="A3055" s="30">
        <v>42024</v>
      </c>
      <c r="B3055" s="109" t="s">
        <v>19355</v>
      </c>
      <c r="C3055" s="121">
        <v>28</v>
      </c>
      <c r="D3055" s="109" t="s">
        <v>23</v>
      </c>
      <c r="E3055" s="109" t="s">
        <v>40</v>
      </c>
      <c r="F3055" s="109" t="s">
        <v>19356</v>
      </c>
      <c r="G3055" s="42">
        <v>39928</v>
      </c>
      <c r="H3055" s="109" t="s">
        <v>19357</v>
      </c>
      <c r="I3055" s="109" t="s">
        <v>19358</v>
      </c>
      <c r="J3055" s="109" t="s">
        <v>28</v>
      </c>
      <c r="K3055" s="98" t="s">
        <v>19359</v>
      </c>
      <c r="L3055" s="109" t="s">
        <v>19360</v>
      </c>
      <c r="M3055" s="109" t="s">
        <v>19361</v>
      </c>
      <c r="N3055" s="109" t="s">
        <v>32</v>
      </c>
      <c r="O3055" s="109" t="s">
        <v>19362</v>
      </c>
      <c r="P3055" s="109" t="s">
        <v>58</v>
      </c>
      <c r="Q3055" s="109" t="s">
        <v>19363</v>
      </c>
      <c r="R3055" s="109" t="s">
        <v>80</v>
      </c>
      <c r="S3055" s="122" t="s">
        <v>5119</v>
      </c>
      <c r="T3055" s="31"/>
      <c r="U3055" s="109" t="str">
        <f t="shared" si="48"/>
        <v>39928: U.S. Army Reserve soldier Cartwright shot and killed two sheriff's deputies in a shooting range parking lot. They'd been dispatched to pick him up on domestic battery charges. He fled, and was himself shot to death at a roadblock in the neighboring county, in a hail of 60 bullets in about half a minute. He was said to have been deeply disturbed about the election of Barack Obama. http://www.utsandiego.com/news/2009/apr/25/us-deputies-shooting-042509/</v>
      </c>
      <c r="V3055" s="109"/>
      <c r="W3055" s="109">
        <v>4097.1000000000004</v>
      </c>
      <c r="X3055" s="109"/>
      <c r="Y3055" s="109"/>
      <c r="Z3055" s="109"/>
      <c r="AA3055" s="109"/>
      <c r="AB3055" s="109"/>
      <c r="AC3055" s="113"/>
      <c r="AD3055" s="29"/>
      <c r="AE3055" s="29"/>
      <c r="AF3055" s="29"/>
      <c r="AG3055" s="65"/>
    </row>
    <row r="3056" spans="1:33" ht="12">
      <c r="A3056" s="30">
        <v>42024</v>
      </c>
      <c r="B3056" s="109" t="s">
        <v>19364</v>
      </c>
      <c r="C3056" s="121">
        <v>18</v>
      </c>
      <c r="D3056" s="109" t="s">
        <v>23</v>
      </c>
      <c r="E3056" s="109" t="s">
        <v>40</v>
      </c>
      <c r="F3056" s="109" t="s">
        <v>19365</v>
      </c>
      <c r="G3056" s="42">
        <v>39063</v>
      </c>
      <c r="H3056" s="109" t="s">
        <v>19366</v>
      </c>
      <c r="I3056" s="109" t="s">
        <v>5220</v>
      </c>
      <c r="J3056" s="109" t="s">
        <v>28</v>
      </c>
      <c r="K3056" s="98" t="s">
        <v>18007</v>
      </c>
      <c r="L3056" s="109" t="s">
        <v>30</v>
      </c>
      <c r="M3056" s="109" t="s">
        <v>5222</v>
      </c>
      <c r="N3056" s="109" t="s">
        <v>474</v>
      </c>
      <c r="O3056" s="109" t="s">
        <v>19367</v>
      </c>
      <c r="P3056" s="109" t="s">
        <v>760</v>
      </c>
      <c r="Q3056" s="109" t="s">
        <v>19368</v>
      </c>
      <c r="R3056" s="109" t="s">
        <v>100</v>
      </c>
      <c r="S3056" s="122" t="s">
        <v>5119</v>
      </c>
      <c r="T3056" s="31"/>
      <c r="U3056" s="109" t="str">
        <f t="shared" si="48"/>
        <v>39063: Colindres was severely autistic and intellectually disabled. His parents called 911 for help getting him into a crisis center when he became agitated. Local police, familiar with the situation and supposedly trained, hogtied him and left him prone outside until he stopped breathing, then brushed aside the parents' pleas to call an ambulance. "Are you a doctor?" one of the police sarcastically asked the father. Colindres lapsed into coma and died on 1/5/07. As of December 2014 the parents were still attempting to collect a $2.75M settlement from the state. http://www.myfloridahouse.gov/Sections/Documents/loaddoc.aspx?FileName=_s0042__.DOCX&amp;DocumentType=Bill&amp;BillNumber=0042&amp;Session=2014</v>
      </c>
      <c r="V3056" s="109"/>
      <c r="W3056" s="109">
        <v>4098.1000000000004</v>
      </c>
      <c r="X3056" s="109"/>
      <c r="Y3056" s="109"/>
      <c r="Z3056" s="109"/>
      <c r="AA3056" s="109"/>
      <c r="AB3056" s="109"/>
      <c r="AC3056" s="113"/>
      <c r="AD3056" s="29"/>
      <c r="AE3056" s="29"/>
      <c r="AF3056" s="29"/>
      <c r="AG3056" s="65"/>
    </row>
    <row r="3057" spans="1:33" ht="12">
      <c r="A3057" s="30">
        <v>42024</v>
      </c>
      <c r="B3057" s="109" t="s">
        <v>19369</v>
      </c>
      <c r="C3057" s="121">
        <v>35</v>
      </c>
      <c r="D3057" s="109" t="s">
        <v>23</v>
      </c>
      <c r="E3057" s="109" t="s">
        <v>40</v>
      </c>
      <c r="F3057" s="109"/>
      <c r="G3057" s="42">
        <v>39697</v>
      </c>
      <c r="H3057" s="109" t="s">
        <v>19370</v>
      </c>
      <c r="I3057" s="109" t="s">
        <v>11776</v>
      </c>
      <c r="J3057" s="109" t="s">
        <v>28</v>
      </c>
      <c r="K3057" s="98" t="s">
        <v>19371</v>
      </c>
      <c r="L3057" s="109" t="s">
        <v>8052</v>
      </c>
      <c r="M3057" s="109" t="s">
        <v>18202</v>
      </c>
      <c r="N3057" s="109" t="s">
        <v>32</v>
      </c>
      <c r="O3057" s="109" t="s">
        <v>19372</v>
      </c>
      <c r="P3057" s="109" t="s">
        <v>58</v>
      </c>
      <c r="Q3057" s="109" t="s">
        <v>19373</v>
      </c>
      <c r="R3057" s="109" t="s">
        <v>80</v>
      </c>
      <c r="S3057" s="122" t="s">
        <v>5119</v>
      </c>
      <c r="T3057" s="31"/>
      <c r="U3057" s="109" t="str">
        <f t="shared" si="48"/>
        <v>39697: Vartanian was working as security at a nightclub and had ejected two patrons when they threatened him with visiting his residence. He drew his weapon and pursued the two, just as a van with two plainclothes officers pulled up. They saw Vartanian with a drawn handgun and (by their own account) identified themselves before yelling at him to drop the weapon. Witnesses disagreed. They shot him to death. Vartanian's widow pursued and won a $30K wrongful death settlement from the city. http://www.tampabay.com/news/localgovernment/tampa-could-pay-30000-to-settle-suit-over-fatal-police-shooting-of-ybor/1206004</v>
      </c>
      <c r="V3057" s="109"/>
      <c r="W3057" s="109">
        <v>4099.1000000000004</v>
      </c>
      <c r="X3057" s="109"/>
      <c r="Y3057" s="109"/>
      <c r="Z3057" s="109"/>
      <c r="AA3057" s="109"/>
      <c r="AB3057" s="109"/>
      <c r="AC3057" s="113"/>
      <c r="AD3057" s="29"/>
      <c r="AE3057" s="29"/>
      <c r="AF3057" s="29"/>
      <c r="AG3057" s="65"/>
    </row>
    <row r="3058" spans="1:33" ht="12">
      <c r="A3058" s="30">
        <v>42024</v>
      </c>
      <c r="B3058" s="109" t="s">
        <v>19374</v>
      </c>
      <c r="C3058" s="121">
        <v>34</v>
      </c>
      <c r="D3058" s="109" t="s">
        <v>23</v>
      </c>
      <c r="E3058" s="109" t="s">
        <v>40</v>
      </c>
      <c r="F3058" s="109" t="s">
        <v>19375</v>
      </c>
      <c r="G3058" s="42">
        <v>41936</v>
      </c>
      <c r="H3058" s="109" t="s">
        <v>19376</v>
      </c>
      <c r="I3058" s="109" t="s">
        <v>19377</v>
      </c>
      <c r="J3058" s="109" t="s">
        <v>28</v>
      </c>
      <c r="K3058" s="98" t="s">
        <v>19378</v>
      </c>
      <c r="L3058" s="109" t="s">
        <v>5746</v>
      </c>
      <c r="M3058" s="109" t="s">
        <v>19379</v>
      </c>
      <c r="N3058" s="109" t="s">
        <v>32</v>
      </c>
      <c r="O3058" s="109" t="s">
        <v>19380</v>
      </c>
      <c r="P3058" s="109" t="s">
        <v>58</v>
      </c>
      <c r="Q3058" s="109" t="s">
        <v>19381</v>
      </c>
      <c r="R3058" s="109" t="s">
        <v>80</v>
      </c>
      <c r="S3058" s="122" t="s">
        <v>769</v>
      </c>
      <c r="T3058" s="31"/>
      <c r="U3058" s="109" t="str">
        <f t="shared" si="48"/>
        <v>41936: 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 http://headlinesurfer.com/content/414024-edgewater-cops-shoot-and-kill-confrontational-man-wielding-butcher-knife-after-taseri</v>
      </c>
      <c r="V3058" s="109"/>
      <c r="W3058" s="109">
        <v>4100.1000000000004</v>
      </c>
      <c r="X3058" s="109"/>
      <c r="Y3058" s="109"/>
      <c r="Z3058" s="109"/>
      <c r="AA3058" s="109"/>
      <c r="AB3058" s="109"/>
      <c r="AC3058" s="113"/>
      <c r="AD3058" s="29"/>
      <c r="AE3058" s="29"/>
      <c r="AF3058" s="29"/>
      <c r="AG3058" s="65"/>
    </row>
    <row r="3059" spans="1:33" ht="12">
      <c r="A3059" s="30">
        <v>42024</v>
      </c>
      <c r="B3059" s="109" t="s">
        <v>19382</v>
      </c>
      <c r="C3059" s="121">
        <v>27</v>
      </c>
      <c r="D3059" s="109" t="s">
        <v>23</v>
      </c>
      <c r="E3059" s="109" t="s">
        <v>173</v>
      </c>
      <c r="F3059" s="109" t="s">
        <v>19383</v>
      </c>
      <c r="G3059" s="42">
        <v>41934</v>
      </c>
      <c r="H3059" s="109" t="s">
        <v>19384</v>
      </c>
      <c r="I3059" s="109" t="s">
        <v>185</v>
      </c>
      <c r="J3059" s="109" t="s">
        <v>213</v>
      </c>
      <c r="K3059" s="98" t="s">
        <v>19385</v>
      </c>
      <c r="L3059" s="109" t="s">
        <v>19386</v>
      </c>
      <c r="M3059" s="109" t="s">
        <v>19387</v>
      </c>
      <c r="N3059" s="109" t="s">
        <v>32</v>
      </c>
      <c r="O3059" s="109" t="s">
        <v>19388</v>
      </c>
      <c r="P3059" s="109" t="s">
        <v>760</v>
      </c>
      <c r="Q3059" s="109" t="s">
        <v>19389</v>
      </c>
      <c r="R3059" s="109" t="s">
        <v>80</v>
      </c>
      <c r="S3059" s="122" t="s">
        <v>769</v>
      </c>
      <c r="T3059" s="31"/>
      <c r="U3059" s="109" t="str">
        <f t="shared" si="48"/>
        <v>41934: Cepeda, a Brownsville man wanted by Willacy County authorities for the stabbing of another Brownsville man was shot to death by Brownsville police in the southernmost area of that city after he lunged at officers with an ax. http://www.raymondville-chronicle.com/news/2014-10-29/Front_Page/Suspect_in_Sebastian_stabbing_shot_dead_by_Brownsv.html</v>
      </c>
      <c r="V3059" s="109"/>
      <c r="W3059" s="109">
        <v>4101.1000000000004</v>
      </c>
      <c r="X3059" s="109"/>
      <c r="Y3059" s="109"/>
      <c r="Z3059" s="109"/>
      <c r="AA3059" s="109"/>
      <c r="AB3059" s="109"/>
      <c r="AC3059" s="113"/>
      <c r="AD3059" s="29"/>
      <c r="AE3059" s="29"/>
      <c r="AF3059" s="29"/>
      <c r="AG3059" s="65"/>
    </row>
    <row r="3060" spans="1:33" ht="12">
      <c r="A3060" s="30">
        <v>42024</v>
      </c>
      <c r="B3060" s="109" t="s">
        <v>19390</v>
      </c>
      <c r="C3060" s="121">
        <v>43</v>
      </c>
      <c r="D3060" s="109" t="s">
        <v>23</v>
      </c>
      <c r="E3060" s="109" t="s">
        <v>173</v>
      </c>
      <c r="F3060" s="109" t="s">
        <v>19391</v>
      </c>
      <c r="G3060" s="42">
        <v>41935</v>
      </c>
      <c r="H3060" s="109" t="s">
        <v>19392</v>
      </c>
      <c r="I3060" s="109" t="s">
        <v>17831</v>
      </c>
      <c r="J3060" s="109" t="s">
        <v>195</v>
      </c>
      <c r="K3060" s="98" t="s">
        <v>17832</v>
      </c>
      <c r="L3060" s="109" t="s">
        <v>686</v>
      </c>
      <c r="M3060" s="109" t="s">
        <v>17833</v>
      </c>
      <c r="N3060" s="109" t="s">
        <v>32</v>
      </c>
      <c r="O3060" s="109" t="s">
        <v>19393</v>
      </c>
      <c r="P3060" s="109" t="s">
        <v>760</v>
      </c>
      <c r="Q3060" s="109" t="s">
        <v>19394</v>
      </c>
      <c r="R3060" s="109" t="s">
        <v>219</v>
      </c>
      <c r="S3060" s="122" t="s">
        <v>769</v>
      </c>
      <c r="T3060" s="31"/>
      <c r="U3060" s="109" t="str">
        <f t="shared" si="48"/>
        <v>41935: Bustos was being pursued by officers until he hit tire-puncturing devices causing him to slam his truck into a police car. He got out and threatened officers with a machete. Bustos then did not obey officers' commands to drop the weapon. Bustos was shot and killed. http://www.azfamily.com/news/Police-shoot-man-following-pursuit-of-stolen-vehicle-in-Avondale-280203532.html</v>
      </c>
      <c r="V3060" s="109"/>
      <c r="W3060" s="109">
        <v>4102.1000000000004</v>
      </c>
      <c r="X3060" s="109"/>
      <c r="Y3060" s="109"/>
      <c r="Z3060" s="109"/>
      <c r="AA3060" s="109"/>
      <c r="AB3060" s="109"/>
      <c r="AC3060" s="113"/>
      <c r="AD3060" s="29"/>
      <c r="AE3060" s="29"/>
      <c r="AF3060" s="29"/>
      <c r="AG3060" s="65"/>
    </row>
    <row r="3061" spans="1:33" ht="12">
      <c r="A3061" s="30">
        <v>42024</v>
      </c>
      <c r="B3061" s="109" t="s">
        <v>19395</v>
      </c>
      <c r="C3061" s="121">
        <v>37</v>
      </c>
      <c r="D3061" s="109" t="s">
        <v>23</v>
      </c>
      <c r="E3061" s="109" t="s">
        <v>173</v>
      </c>
      <c r="F3061" s="109" t="s">
        <v>19396</v>
      </c>
      <c r="G3061" s="42">
        <v>41457</v>
      </c>
      <c r="H3061" s="109" t="s">
        <v>19397</v>
      </c>
      <c r="I3061" s="109" t="s">
        <v>4305</v>
      </c>
      <c r="J3061" s="109" t="s">
        <v>1033</v>
      </c>
      <c r="K3061" s="98" t="s">
        <v>15460</v>
      </c>
      <c r="L3061" s="109" t="s">
        <v>4307</v>
      </c>
      <c r="M3061" s="109" t="s">
        <v>15462</v>
      </c>
      <c r="N3061" s="109" t="s">
        <v>32</v>
      </c>
      <c r="O3061" s="109" t="s">
        <v>19398</v>
      </c>
      <c r="P3061" s="109" t="s">
        <v>7428</v>
      </c>
      <c r="Q3061" s="109" t="s">
        <v>19399</v>
      </c>
      <c r="R3061" s="109" t="s">
        <v>80</v>
      </c>
      <c r="S3061" s="122" t="s">
        <v>16791</v>
      </c>
      <c r="T3061" s="31"/>
      <c r="U3061" s="109" t="str">
        <f t="shared" si="48"/>
        <v>41457: 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 http://www.lcsun-news.com/ci_23594738/investigation-continues-tuesdays-fatal-lcpd-shooting</v>
      </c>
      <c r="V3061" s="109"/>
      <c r="W3061" s="109">
        <v>4103.1000000000004</v>
      </c>
      <c r="X3061" s="109"/>
      <c r="Y3061" s="109"/>
      <c r="Z3061" s="109"/>
      <c r="AA3061" s="109"/>
      <c r="AB3061" s="109"/>
      <c r="AC3061" s="113"/>
      <c r="AD3061" s="29"/>
      <c r="AE3061" s="29"/>
      <c r="AF3061" s="29"/>
      <c r="AG3061" s="65"/>
    </row>
    <row r="3062" spans="1:33" ht="12">
      <c r="A3062" s="30">
        <v>42024</v>
      </c>
      <c r="B3062" s="109" t="s">
        <v>19400</v>
      </c>
      <c r="C3062" s="121">
        <v>25</v>
      </c>
      <c r="D3062" s="109" t="s">
        <v>23</v>
      </c>
      <c r="E3062" s="109" t="s">
        <v>173</v>
      </c>
      <c r="F3062" s="109" t="s">
        <v>19401</v>
      </c>
      <c r="G3062" s="42">
        <v>41935</v>
      </c>
      <c r="H3062" s="109" t="s">
        <v>19402</v>
      </c>
      <c r="I3062" s="109" t="s">
        <v>19403</v>
      </c>
      <c r="J3062" s="109" t="s">
        <v>74</v>
      </c>
      <c r="K3062" s="98" t="s">
        <v>19404</v>
      </c>
      <c r="L3062" s="109" t="s">
        <v>11482</v>
      </c>
      <c r="M3062" s="109" t="s">
        <v>19405</v>
      </c>
      <c r="N3062" s="109" t="s">
        <v>32</v>
      </c>
      <c r="O3062" s="109" t="s">
        <v>19406</v>
      </c>
      <c r="P3062" s="109" t="s">
        <v>760</v>
      </c>
      <c r="Q3062" s="109" t="s">
        <v>19407</v>
      </c>
      <c r="R3062" s="109" t="s">
        <v>80</v>
      </c>
      <c r="S3062" s="122" t="s">
        <v>769</v>
      </c>
      <c r="T3062" s="31"/>
      <c r="U3062" s="109" t="str">
        <f t="shared" si="48"/>
        <v>41935: 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 http://wpri.com/2014/10/24/dartmouth-cops-shoot-kill-armed-suspect/</v>
      </c>
      <c r="V3062" s="109"/>
      <c r="W3062" s="109">
        <v>4104.1000000000004</v>
      </c>
      <c r="X3062" s="109"/>
      <c r="Y3062" s="109"/>
      <c r="Z3062" s="109"/>
      <c r="AA3062" s="109"/>
      <c r="AB3062" s="109"/>
      <c r="AC3062" s="113"/>
      <c r="AD3062" s="29"/>
      <c r="AE3062" s="29"/>
      <c r="AF3062" s="29"/>
      <c r="AG3062" s="65"/>
    </row>
    <row r="3063" spans="1:33" ht="12">
      <c r="A3063" s="30">
        <v>42024</v>
      </c>
      <c r="B3063" s="109" t="s">
        <v>19408</v>
      </c>
      <c r="C3063" s="121">
        <v>20</v>
      </c>
      <c r="D3063" s="109" t="s">
        <v>23</v>
      </c>
      <c r="E3063" s="109" t="s">
        <v>82</v>
      </c>
      <c r="F3063" s="109"/>
      <c r="G3063" s="42">
        <v>41924</v>
      </c>
      <c r="H3063" s="109" t="s">
        <v>19409</v>
      </c>
      <c r="I3063" s="109" t="s">
        <v>11776</v>
      </c>
      <c r="J3063" s="109" t="s">
        <v>28</v>
      </c>
      <c r="K3063" s="98" t="s">
        <v>19371</v>
      </c>
      <c r="L3063" s="109" t="s">
        <v>8052</v>
      </c>
      <c r="M3063" s="109" t="s">
        <v>18202</v>
      </c>
      <c r="N3063" s="109" t="s">
        <v>32</v>
      </c>
      <c r="O3063" s="109" t="s">
        <v>19410</v>
      </c>
      <c r="P3063" s="109" t="s">
        <v>760</v>
      </c>
      <c r="Q3063" s="109" t="s">
        <v>19411</v>
      </c>
      <c r="R3063" s="109" t="s">
        <v>80</v>
      </c>
      <c r="S3063" s="122" t="s">
        <v>5119</v>
      </c>
      <c r="T3063" s="31"/>
      <c r="U3063" s="109" t="str">
        <f t="shared" si="48"/>
        <v>41924: Carr attempted an armed robbery of a couple at an apartment complex. The woman called 911, and Carr was immediately identified by responding local officers. He shot at those officers, and was killed in the resulting exchange of gunfire. http://www.tampabay.com/news/publicsafety/crime/robbery-suspect-shot-by-tampa-officer-dies-in-hospital/2203461</v>
      </c>
      <c r="V3063" s="109"/>
      <c r="W3063" s="109">
        <v>4105.1000000000004</v>
      </c>
      <c r="X3063" s="109"/>
      <c r="Y3063" s="109"/>
      <c r="Z3063" s="109"/>
      <c r="AA3063" s="109"/>
      <c r="AB3063" s="109"/>
      <c r="AC3063" s="113"/>
      <c r="AD3063" s="29"/>
      <c r="AE3063" s="29"/>
      <c r="AF3063" s="29"/>
      <c r="AG3063" s="65"/>
    </row>
    <row r="3064" spans="1:33" ht="12">
      <c r="A3064" s="30">
        <v>42024</v>
      </c>
      <c r="B3064" s="109" t="s">
        <v>19412</v>
      </c>
      <c r="C3064" s="121">
        <v>36</v>
      </c>
      <c r="D3064" s="109" t="s">
        <v>23</v>
      </c>
      <c r="E3064" s="109" t="s">
        <v>82</v>
      </c>
      <c r="F3064" s="109"/>
      <c r="G3064" s="42">
        <v>38336</v>
      </c>
      <c r="H3064" s="109" t="s">
        <v>19413</v>
      </c>
      <c r="I3064" s="109" t="s">
        <v>538</v>
      </c>
      <c r="J3064" s="109" t="s">
        <v>28</v>
      </c>
      <c r="K3064" s="98" t="s">
        <v>19170</v>
      </c>
      <c r="L3064" s="109" t="s">
        <v>4778</v>
      </c>
      <c r="M3064" s="109" t="s">
        <v>19087</v>
      </c>
      <c r="N3064" s="109" t="s">
        <v>262</v>
      </c>
      <c r="O3064" s="109" t="s">
        <v>19414</v>
      </c>
      <c r="P3064" s="109" t="s">
        <v>760</v>
      </c>
      <c r="Q3064" s="109" t="s">
        <v>19415</v>
      </c>
      <c r="R3064" s="109" t="s">
        <v>219</v>
      </c>
      <c r="S3064" s="122" t="s">
        <v>5119</v>
      </c>
      <c r="T3064" s="31"/>
      <c r="U3064" s="109" t="str">
        <f t="shared" si="48"/>
        <v>38336: Police responded to calls about a white trade van driving erratically, then stopped into the middle of a major street. Downing, violent and combative, "grunting incoherently" according to one report, was tasered and died shortly afterward. He had high levels of cocaine in his system. http://staugustine.com/stories/010705/sta_2811251.shtml</v>
      </c>
      <c r="V3064" s="109"/>
      <c r="W3064" s="109">
        <v>4106.1000000000004</v>
      </c>
      <c r="X3064" s="109"/>
      <c r="Y3064" s="109"/>
      <c r="Z3064" s="109"/>
      <c r="AA3064" s="109"/>
      <c r="AB3064" s="109"/>
      <c r="AC3064" s="113"/>
      <c r="AD3064" s="29"/>
      <c r="AE3064" s="29"/>
      <c r="AF3064" s="29"/>
      <c r="AG3064" s="65"/>
    </row>
    <row r="3065" spans="1:33" ht="12">
      <c r="A3065" s="30">
        <v>42024</v>
      </c>
      <c r="B3065" s="109" t="s">
        <v>19416</v>
      </c>
      <c r="C3065" s="121">
        <v>38</v>
      </c>
      <c r="D3065" s="109" t="s">
        <v>23</v>
      </c>
      <c r="E3065" s="109" t="s">
        <v>82</v>
      </c>
      <c r="F3065" s="109"/>
      <c r="G3065" s="42">
        <v>41935</v>
      </c>
      <c r="H3065" s="109" t="s">
        <v>19417</v>
      </c>
      <c r="I3065" s="109" t="s">
        <v>11038</v>
      </c>
      <c r="J3065" s="109" t="s">
        <v>250</v>
      </c>
      <c r="K3065" s="98" t="s">
        <v>11039</v>
      </c>
      <c r="L3065" s="109" t="s">
        <v>19418</v>
      </c>
      <c r="M3065" s="109" t="s">
        <v>19419</v>
      </c>
      <c r="N3065" s="109" t="s">
        <v>32</v>
      </c>
      <c r="O3065" s="109" t="s">
        <v>19420</v>
      </c>
      <c r="P3065" s="109" t="s">
        <v>760</v>
      </c>
      <c r="Q3065" s="109" t="s">
        <v>19421</v>
      </c>
      <c r="R3065" s="109" t="s">
        <v>219</v>
      </c>
      <c r="S3065" s="122" t="s">
        <v>769</v>
      </c>
      <c r="T3065" s="31"/>
      <c r="U3065" s="109" t="str">
        <f t="shared" si="48"/>
        <v>41935: Minor was drinking and involved in a domestic dispute. When officers arrived they thought Minor had a gun and did not comply with officer's orders. Minor was shot and killed. Minor did not have a weapon on him. http://www.washingtonpost.com/local/crime/pr-georges-sheriff-identifies-deputies-involved-in-fatal-shooting-in-suitland/2014/10/24/58dce480-5b97-11e4-b812-38518ae74c67_story.html</v>
      </c>
      <c r="V3065" s="109"/>
      <c r="W3065" s="109">
        <v>4107.1000000000004</v>
      </c>
      <c r="X3065" s="109"/>
      <c r="Y3065" s="109"/>
      <c r="Z3065" s="109"/>
      <c r="AA3065" s="109"/>
      <c r="AB3065" s="109"/>
      <c r="AC3065" s="113"/>
      <c r="AD3065" s="29"/>
      <c r="AE3065" s="29"/>
      <c r="AF3065" s="29"/>
      <c r="AG3065" s="65"/>
    </row>
    <row r="3066" spans="1:33" ht="12">
      <c r="A3066" s="30">
        <v>42024</v>
      </c>
      <c r="B3066" s="109" t="s">
        <v>19422</v>
      </c>
      <c r="C3066" s="121">
        <v>24</v>
      </c>
      <c r="D3066" s="109" t="s">
        <v>23</v>
      </c>
      <c r="E3066" s="109" t="s">
        <v>82</v>
      </c>
      <c r="F3066" s="109"/>
      <c r="G3066" s="42">
        <v>38066</v>
      </c>
      <c r="H3066" s="109" t="s">
        <v>19423</v>
      </c>
      <c r="I3066" s="109" t="s">
        <v>19424</v>
      </c>
      <c r="J3066" s="109" t="s">
        <v>28</v>
      </c>
      <c r="K3066" s="98" t="s">
        <v>19425</v>
      </c>
      <c r="L3066" s="109" t="s">
        <v>4778</v>
      </c>
      <c r="M3066" s="109" t="s">
        <v>19419</v>
      </c>
      <c r="N3066" s="109" t="s">
        <v>32</v>
      </c>
      <c r="O3066" s="109" t="s">
        <v>19426</v>
      </c>
      <c r="P3066" s="109" t="s">
        <v>58</v>
      </c>
      <c r="Q3066" s="109" t="s">
        <v>19427</v>
      </c>
      <c r="R3066" s="109" t="s">
        <v>80</v>
      </c>
      <c r="S3066" s="122" t="s">
        <v>5119</v>
      </c>
      <c r="T3066" s="31"/>
      <c r="U3066" s="109" t="str">
        <f t="shared" si="48"/>
        <v>38066: Transue was sought in an attempted murder. Deputies were tipped off that he might be at his girlfriend's apartment. Cornered in a bedroom closet, unarmed although claiming to have a gun, he was hit by 10 of the 12 shots fired at him at close range. http://articles.sun-sentinel.com/2006-01-06/news/0601051233_1_deputies-sheriff-s-office-closet</v>
      </c>
      <c r="V3066" s="109"/>
      <c r="W3066" s="109">
        <v>4108.1000000000004</v>
      </c>
      <c r="X3066" s="109"/>
      <c r="Y3066" s="109"/>
      <c r="Z3066" s="109"/>
      <c r="AA3066" s="109"/>
      <c r="AB3066" s="109"/>
      <c r="AC3066" s="113"/>
      <c r="AD3066" s="29"/>
      <c r="AE3066" s="29"/>
      <c r="AF3066" s="29"/>
      <c r="AG3066" s="65"/>
    </row>
    <row r="3067" spans="1:33" ht="12">
      <c r="A3067" s="30">
        <v>42024</v>
      </c>
      <c r="B3067" s="109" t="s">
        <v>19428</v>
      </c>
      <c r="C3067" s="121">
        <v>54</v>
      </c>
      <c r="D3067" s="109" t="s">
        <v>23</v>
      </c>
      <c r="E3067" s="109" t="s">
        <v>82</v>
      </c>
      <c r="F3067" s="109"/>
      <c r="G3067" s="42">
        <v>41932</v>
      </c>
      <c r="H3067" s="109" t="s">
        <v>19429</v>
      </c>
      <c r="I3067" s="109" t="s">
        <v>19430</v>
      </c>
      <c r="J3067" s="109" t="s">
        <v>28</v>
      </c>
      <c r="K3067" s="98" t="s">
        <v>19431</v>
      </c>
      <c r="L3067" s="109" t="s">
        <v>235</v>
      </c>
      <c r="M3067" s="109" t="s">
        <v>19432</v>
      </c>
      <c r="N3067" s="109" t="s">
        <v>32</v>
      </c>
      <c r="O3067" s="109" t="s">
        <v>19433</v>
      </c>
      <c r="P3067" s="109" t="s">
        <v>58</v>
      </c>
      <c r="Q3067" s="109" t="s">
        <v>19434</v>
      </c>
      <c r="R3067" s="109" t="s">
        <v>80</v>
      </c>
      <c r="S3067" s="122" t="s">
        <v>769</v>
      </c>
      <c r="T3067" s="31"/>
      <c r="U3067" s="109" t="str">
        <f t="shared" si="48"/>
        <v>41932: Barrera was involved in murdering two people. During a pursuit with Barrera an officer shot Barrera. Barrera died at a hospital. http://www.ocala.com/article/20150120/ARTICLES/150129987</v>
      </c>
      <c r="V3067" s="109"/>
      <c r="W3067" s="109">
        <v>4109.1000000000004</v>
      </c>
      <c r="X3067" s="109"/>
      <c r="Y3067" s="109"/>
      <c r="Z3067" s="109"/>
      <c r="AA3067" s="109"/>
      <c r="AB3067" s="109"/>
      <c r="AC3067" s="113"/>
      <c r="AD3067" s="29"/>
      <c r="AE3067" s="29"/>
      <c r="AF3067" s="29"/>
      <c r="AG3067" s="65"/>
    </row>
    <row r="3068" spans="1:33" ht="12">
      <c r="A3068" s="30">
        <v>42024</v>
      </c>
      <c r="B3068" s="109" t="s">
        <v>19435</v>
      </c>
      <c r="C3068" s="121">
        <v>30</v>
      </c>
      <c r="D3068" s="109" t="s">
        <v>23</v>
      </c>
      <c r="E3068" s="109" t="s">
        <v>82</v>
      </c>
      <c r="F3068" s="109"/>
      <c r="G3068" s="42">
        <v>41934</v>
      </c>
      <c r="H3068" s="109" t="s">
        <v>19436</v>
      </c>
      <c r="I3068" s="109" t="s">
        <v>19437</v>
      </c>
      <c r="J3068" s="109" t="s">
        <v>328</v>
      </c>
      <c r="K3068" s="98" t="s">
        <v>19438</v>
      </c>
      <c r="L3068" s="109" t="s">
        <v>19439</v>
      </c>
      <c r="M3068" s="109" t="s">
        <v>19440</v>
      </c>
      <c r="N3068" s="109" t="s">
        <v>314</v>
      </c>
      <c r="O3068" s="109" t="s">
        <v>19441</v>
      </c>
      <c r="P3068" s="109" t="s">
        <v>760</v>
      </c>
      <c r="Q3068" s="109" t="s">
        <v>19442</v>
      </c>
      <c r="R3068" s="109" t="s">
        <v>80</v>
      </c>
      <c r="S3068" s="122" t="s">
        <v>769</v>
      </c>
      <c r="T3068" s="31"/>
      <c r="U3068" s="109" t="str">
        <f t="shared" si="48"/>
        <v>41934: Hester was killed after an officer hit his vehicle with his car. The officer had his sirens on, but hit Hester as he was turning. http://www.bnd.com/2014/10/24/3470453/man-killed-in-crash-with-police.html</v>
      </c>
      <c r="V3068" s="109"/>
      <c r="W3068" s="109">
        <v>4110.1000000000004</v>
      </c>
      <c r="X3068" s="109"/>
      <c r="Y3068" s="109"/>
      <c r="Z3068" s="109"/>
      <c r="AA3068" s="109"/>
      <c r="AB3068" s="109"/>
      <c r="AC3068" s="113"/>
      <c r="AD3068" s="29"/>
      <c r="AE3068" s="29"/>
      <c r="AF3068" s="29"/>
      <c r="AG3068" s="65"/>
    </row>
    <row r="3069" spans="1:33" ht="12">
      <c r="A3069" s="30">
        <v>42024</v>
      </c>
      <c r="B3069" s="109" t="s">
        <v>19443</v>
      </c>
      <c r="C3069" s="121">
        <v>21</v>
      </c>
      <c r="D3069" s="109" t="s">
        <v>23</v>
      </c>
      <c r="E3069" s="109" t="s">
        <v>82</v>
      </c>
      <c r="F3069" s="109"/>
      <c r="G3069" s="42">
        <v>38566</v>
      </c>
      <c r="H3069" s="109" t="s">
        <v>19444</v>
      </c>
      <c r="I3069" s="109" t="s">
        <v>5220</v>
      </c>
      <c r="J3069" s="109" t="s">
        <v>28</v>
      </c>
      <c r="K3069" s="98" t="s">
        <v>15816</v>
      </c>
      <c r="L3069" s="109" t="s">
        <v>30</v>
      </c>
      <c r="M3069" s="109" t="s">
        <v>5222</v>
      </c>
      <c r="N3069" s="109" t="s">
        <v>32</v>
      </c>
      <c r="O3069" s="109" t="s">
        <v>19445</v>
      </c>
      <c r="P3069" s="109" t="s">
        <v>760</v>
      </c>
      <c r="Q3069" s="109" t="s">
        <v>19446</v>
      </c>
      <c r="R3069" s="109" t="s">
        <v>80</v>
      </c>
      <c r="S3069" s="122" t="s">
        <v>5119</v>
      </c>
      <c r="T3069" s="31"/>
      <c r="U3069" s="109" t="str">
        <f t="shared" si="48"/>
        <v>38566: Recently evicted from a substance-abuse halfway house, Langer visited friends at another group home. He'd been talking about suicide for a few days. Police were called when Langer became threatening and behaving erratically in the front yard, waving a loaded handgun. When he pointed that gun at officers, he was fatally shot. http://articles.sun-sentinel.com/2005-08-03/news/0508030756_1_stefan-langer-police-officer-shot-group-home</v>
      </c>
      <c r="V3069" s="109"/>
      <c r="W3069" s="109">
        <v>4111.1000000000004</v>
      </c>
      <c r="X3069" s="109"/>
      <c r="Y3069" s="109"/>
      <c r="Z3069" s="109"/>
      <c r="AA3069" s="109"/>
      <c r="AB3069" s="109"/>
      <c r="AC3069" s="113"/>
      <c r="AD3069" s="29"/>
      <c r="AE3069" s="29"/>
      <c r="AF3069" s="29"/>
      <c r="AG3069" s="65"/>
    </row>
    <row r="3070" spans="1:33" ht="12">
      <c r="A3070" s="30">
        <v>42024</v>
      </c>
      <c r="B3070" s="109" t="s">
        <v>19447</v>
      </c>
      <c r="C3070" s="121">
        <v>31</v>
      </c>
      <c r="D3070" s="109" t="s">
        <v>23</v>
      </c>
      <c r="E3070" s="109" t="s">
        <v>82</v>
      </c>
      <c r="F3070" s="109"/>
      <c r="G3070" s="42">
        <v>41278</v>
      </c>
      <c r="H3070" s="109" t="s">
        <v>19448</v>
      </c>
      <c r="I3070" s="109" t="s">
        <v>19449</v>
      </c>
      <c r="J3070" s="109" t="s">
        <v>28</v>
      </c>
      <c r="K3070" s="98" t="s">
        <v>19450</v>
      </c>
      <c r="L3070" s="109" t="s">
        <v>30</v>
      </c>
      <c r="M3070" s="109" t="s">
        <v>5222</v>
      </c>
      <c r="N3070" s="109" t="s">
        <v>32</v>
      </c>
      <c r="O3070" s="109" t="s">
        <v>19451</v>
      </c>
      <c r="P3070" s="109" t="s">
        <v>760</v>
      </c>
      <c r="Q3070" s="109" t="s">
        <v>19452</v>
      </c>
      <c r="R3070" s="109" t="s">
        <v>80</v>
      </c>
      <c r="S3070" s="122" t="s">
        <v>5119</v>
      </c>
      <c r="T3070" s="31"/>
      <c r="U3070" s="109" t="str">
        <f t="shared" si="48"/>
        <v>41278: 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 http://miami.cbslocal.com/2013/01/07/family-of-man-killed-in-police-involved-shooting-demands-answers/</v>
      </c>
      <c r="V3070" s="109"/>
      <c r="W3070" s="109">
        <v>4112.1000000000004</v>
      </c>
      <c r="X3070" s="109"/>
      <c r="Y3070" s="109"/>
      <c r="Z3070" s="109"/>
      <c r="AA3070" s="109"/>
      <c r="AB3070" s="109"/>
      <c r="AC3070" s="113"/>
      <c r="AD3070" s="29"/>
      <c r="AE3070" s="29"/>
      <c r="AF3070" s="29"/>
      <c r="AG3070" s="65"/>
    </row>
    <row r="3071" spans="1:33" ht="12">
      <c r="A3071" s="30">
        <v>42024</v>
      </c>
      <c r="B3071" s="109" t="s">
        <v>19453</v>
      </c>
      <c r="C3071" s="121">
        <v>34</v>
      </c>
      <c r="D3071" s="109" t="s">
        <v>91</v>
      </c>
      <c r="E3071" s="109" t="s">
        <v>82</v>
      </c>
      <c r="F3071" s="109"/>
      <c r="G3071" s="42">
        <v>41278</v>
      </c>
      <c r="H3071" s="109" t="s">
        <v>19448</v>
      </c>
      <c r="I3071" s="109" t="s">
        <v>19449</v>
      </c>
      <c r="J3071" s="109" t="s">
        <v>28</v>
      </c>
      <c r="K3071" s="98" t="s">
        <v>19450</v>
      </c>
      <c r="L3071" s="109" t="s">
        <v>30</v>
      </c>
      <c r="M3071" s="109" t="s">
        <v>5222</v>
      </c>
      <c r="N3071" s="109" t="s">
        <v>32</v>
      </c>
      <c r="O3071" s="109" t="s">
        <v>19451</v>
      </c>
      <c r="P3071" s="109" t="s">
        <v>760</v>
      </c>
      <c r="Q3071" s="109" t="s">
        <v>19452</v>
      </c>
      <c r="R3071" s="109" t="s">
        <v>80</v>
      </c>
      <c r="S3071" s="122" t="s">
        <v>5119</v>
      </c>
      <c r="T3071" s="31"/>
      <c r="U3071" s="109" t="str">
        <f t="shared" si="48"/>
        <v>41278: 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 http://miami.cbslocal.com/2013/01/07/family-of-man-killed-in-police-involved-shooting-demands-answers/</v>
      </c>
      <c r="V3071" s="109"/>
      <c r="W3071" s="109">
        <v>4113.1000000000004</v>
      </c>
      <c r="X3071" s="109"/>
      <c r="Y3071" s="109"/>
      <c r="Z3071" s="109"/>
      <c r="AA3071" s="109"/>
      <c r="AB3071" s="109"/>
      <c r="AC3071" s="113"/>
      <c r="AD3071" s="29"/>
      <c r="AE3071" s="29"/>
      <c r="AF3071" s="29"/>
      <c r="AG3071" s="65"/>
    </row>
    <row r="3072" spans="1:33" ht="12">
      <c r="A3072" s="30">
        <v>42024</v>
      </c>
      <c r="B3072" s="109" t="s">
        <v>19454</v>
      </c>
      <c r="C3072" s="121">
        <v>76</v>
      </c>
      <c r="D3072" s="109" t="s">
        <v>23</v>
      </c>
      <c r="E3072" s="109" t="s">
        <v>82</v>
      </c>
      <c r="F3072" s="109"/>
      <c r="G3072" s="42">
        <v>41456</v>
      </c>
      <c r="H3072" s="109" t="s">
        <v>19455</v>
      </c>
      <c r="I3072" s="109" t="s">
        <v>19456</v>
      </c>
      <c r="J3072" s="109" t="s">
        <v>104</v>
      </c>
      <c r="K3072" s="98" t="s">
        <v>19457</v>
      </c>
      <c r="L3072" s="109" t="s">
        <v>19458</v>
      </c>
      <c r="M3072" s="109" t="s">
        <v>19459</v>
      </c>
      <c r="N3072" s="109" t="s">
        <v>32</v>
      </c>
      <c r="O3072" s="109" t="s">
        <v>19460</v>
      </c>
      <c r="P3072" s="109" t="s">
        <v>17130</v>
      </c>
      <c r="Q3072" s="109" t="s">
        <v>19461</v>
      </c>
      <c r="R3072" s="109" t="s">
        <v>100</v>
      </c>
      <c r="S3072" s="122" t="s">
        <v>16791</v>
      </c>
      <c r="T3072" s="31"/>
      <c r="U3072" s="109" t="str">
        <f t="shared" si="48"/>
        <v>41456: 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 http://fox6now.com/2013/07/02/marinette-county-sheriffs-investigate-officer-involved-shooting/</v>
      </c>
      <c r="V3072" s="109"/>
      <c r="W3072" s="109">
        <v>4114.1000000000004</v>
      </c>
      <c r="X3072" s="109"/>
      <c r="Y3072" s="109"/>
      <c r="Z3072" s="109"/>
      <c r="AA3072" s="109"/>
      <c r="AB3072" s="109"/>
      <c r="AC3072" s="113"/>
      <c r="AD3072" s="29"/>
      <c r="AE3072" s="29"/>
      <c r="AF3072" s="29"/>
      <c r="AG3072" s="65"/>
    </row>
    <row r="3073" spans="1:33" ht="12">
      <c r="A3073" s="30">
        <v>42024</v>
      </c>
      <c r="B3073" s="109" t="s">
        <v>19462</v>
      </c>
      <c r="C3073" s="121">
        <v>31</v>
      </c>
      <c r="D3073" s="109" t="s">
        <v>23</v>
      </c>
      <c r="E3073" s="109" t="s">
        <v>82</v>
      </c>
      <c r="F3073" s="109"/>
      <c r="G3073" s="42">
        <v>41459</v>
      </c>
      <c r="H3073" s="109" t="s">
        <v>19463</v>
      </c>
      <c r="I3073" s="109" t="s">
        <v>242</v>
      </c>
      <c r="J3073" s="109" t="s">
        <v>213</v>
      </c>
      <c r="K3073" s="98" t="s">
        <v>19464</v>
      </c>
      <c r="L3073" s="109" t="s">
        <v>243</v>
      </c>
      <c r="M3073" s="109" t="s">
        <v>11973</v>
      </c>
      <c r="N3073" s="109" t="s">
        <v>32</v>
      </c>
      <c r="O3073" s="109" t="s">
        <v>19465</v>
      </c>
      <c r="P3073" s="109" t="s">
        <v>58</v>
      </c>
      <c r="Q3073" s="109" t="s">
        <v>19466</v>
      </c>
      <c r="R3073" s="109" t="s">
        <v>80</v>
      </c>
      <c r="S3073" s="122" t="s">
        <v>16791</v>
      </c>
      <c r="T3073" s="31"/>
      <c r="U3073" s="109" t="str">
        <f t="shared" si="48"/>
        <v>41459: 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 http://crimeblog.dallasnews.com/2013/07/arlington-police-officer-shot-and-killed-an-armed-man-firing-into-crowd-outside-nightclub-thursday-morning.html/</v>
      </c>
      <c r="V3073" s="109"/>
      <c r="W3073" s="109">
        <v>4115.1000000000004</v>
      </c>
      <c r="X3073" s="109"/>
      <c r="Y3073" s="109"/>
      <c r="Z3073" s="109"/>
      <c r="AA3073" s="109"/>
      <c r="AB3073" s="109"/>
      <c r="AC3073" s="113"/>
      <c r="AD3073" s="29"/>
      <c r="AE3073" s="29"/>
      <c r="AF3073" s="29"/>
      <c r="AG3073" s="65"/>
    </row>
    <row r="3074" spans="1:33" ht="12">
      <c r="A3074" s="30">
        <v>42024</v>
      </c>
      <c r="B3074" s="109" t="s">
        <v>19467</v>
      </c>
      <c r="C3074" s="121">
        <v>84</v>
      </c>
      <c r="D3074" s="109" t="s">
        <v>23</v>
      </c>
      <c r="E3074" s="109" t="s">
        <v>82</v>
      </c>
      <c r="F3074" s="109"/>
      <c r="G3074" s="42">
        <v>41461</v>
      </c>
      <c r="H3074" s="109" t="s">
        <v>19468</v>
      </c>
      <c r="I3074" s="109" t="s">
        <v>19469</v>
      </c>
      <c r="J3074" s="109" t="s">
        <v>94</v>
      </c>
      <c r="K3074" s="98" t="s">
        <v>19470</v>
      </c>
      <c r="L3074" s="109" t="s">
        <v>19471</v>
      </c>
      <c r="M3074" s="109" t="s">
        <v>19472</v>
      </c>
      <c r="N3074" s="109" t="s">
        <v>32</v>
      </c>
      <c r="O3074" s="109" t="s">
        <v>19473</v>
      </c>
      <c r="P3074" s="109" t="s">
        <v>760</v>
      </c>
      <c r="Q3074" s="109" t="s">
        <v>19474</v>
      </c>
      <c r="R3074" s="109" t="s">
        <v>80</v>
      </c>
      <c r="S3074" s="122" t="s">
        <v>19230</v>
      </c>
      <c r="T3074" s="31"/>
      <c r="U3074" s="109" t="str">
        <f t="shared" si="48"/>
        <v>41461: Officers responded to a dispute between neighbors. Evans shot one officer with shotgun, and another one during the course of a five hour stand-off. Officers returned fire and killed him. Both officers survived. http://www.upi.com/Top_News/US/2013/07/06/WVa-man-84-shot-to-death-after-wounding-2-deputies/89881373164023/</v>
      </c>
      <c r="V3074" s="109"/>
      <c r="W3074" s="109">
        <v>4117.1000000000004</v>
      </c>
      <c r="X3074" s="109"/>
      <c r="Y3074" s="109"/>
      <c r="Z3074" s="109"/>
      <c r="AA3074" s="109"/>
      <c r="AB3074" s="109"/>
      <c r="AC3074" s="113"/>
      <c r="AD3074" s="29"/>
      <c r="AE3074" s="29"/>
      <c r="AF3074" s="29"/>
      <c r="AG3074" s="65"/>
    </row>
    <row r="3075" spans="1:33" ht="12">
      <c r="A3075" s="30">
        <v>42024</v>
      </c>
      <c r="B3075" s="109" t="s">
        <v>19475</v>
      </c>
      <c r="C3075" s="121">
        <v>27</v>
      </c>
      <c r="D3075" s="109" t="s">
        <v>23</v>
      </c>
      <c r="E3075" s="109" t="s">
        <v>82</v>
      </c>
      <c r="F3075" s="109"/>
      <c r="G3075" s="42">
        <v>41461</v>
      </c>
      <c r="H3075" s="109" t="s">
        <v>19476</v>
      </c>
      <c r="I3075" s="109" t="s">
        <v>515</v>
      </c>
      <c r="J3075" s="109" t="s">
        <v>85</v>
      </c>
      <c r="K3075" s="98" t="s">
        <v>19477</v>
      </c>
      <c r="L3075" s="109" t="s">
        <v>515</v>
      </c>
      <c r="M3075" s="109" t="s">
        <v>516</v>
      </c>
      <c r="N3075" s="109" t="s">
        <v>32</v>
      </c>
      <c r="O3075" s="109" t="s">
        <v>19478</v>
      </c>
      <c r="P3075" s="109" t="s">
        <v>760</v>
      </c>
      <c r="Q3075" s="109" t="s">
        <v>19479</v>
      </c>
      <c r="R3075" s="109" t="s">
        <v>80</v>
      </c>
      <c r="S3075" s="122" t="s">
        <v>19230</v>
      </c>
      <c r="T3075" s="31"/>
      <c r="U3075" s="109" t="str">
        <f t="shared" si="48"/>
        <v>41461: Officers responded to domestic violence call. Lee was found holding his girlfriend in a chokehold, holding a handgun in each hand--one to her head and one to his own. Perceiving the woman to be in imminent danger, the officers shot and killed Lee. http://abclocal.go.com/kfsn/story?section=news%2Flocal&amp;id=9162170</v>
      </c>
      <c r="V3075" s="109"/>
      <c r="W3075" s="109">
        <v>4118.1000000000004</v>
      </c>
      <c r="X3075" s="109"/>
      <c r="Y3075" s="109"/>
      <c r="Z3075" s="109"/>
      <c r="AA3075" s="109"/>
      <c r="AB3075" s="109"/>
      <c r="AC3075" s="113"/>
      <c r="AD3075" s="29"/>
      <c r="AE3075" s="29"/>
      <c r="AF3075" s="29"/>
      <c r="AG3075" s="65"/>
    </row>
    <row r="3076" spans="1:33" ht="12">
      <c r="A3076" s="30">
        <v>42024</v>
      </c>
      <c r="B3076" s="109" t="s">
        <v>19480</v>
      </c>
      <c r="C3076" s="121">
        <v>57</v>
      </c>
      <c r="D3076" s="109" t="s">
        <v>23</v>
      </c>
      <c r="E3076" s="109" t="s">
        <v>82</v>
      </c>
      <c r="F3076" s="109"/>
      <c r="G3076" s="42">
        <v>41460</v>
      </c>
      <c r="H3076" s="109" t="s">
        <v>19481</v>
      </c>
      <c r="I3076" s="109" t="s">
        <v>5139</v>
      </c>
      <c r="J3076" s="109" t="s">
        <v>2311</v>
      </c>
      <c r="K3076" s="98" t="s">
        <v>19482</v>
      </c>
      <c r="L3076" s="109" t="s">
        <v>5141</v>
      </c>
      <c r="M3076" s="109" t="s">
        <v>5142</v>
      </c>
      <c r="N3076" s="109" t="s">
        <v>32</v>
      </c>
      <c r="O3076" s="109" t="s">
        <v>19483</v>
      </c>
      <c r="P3076" s="109" t="s">
        <v>58</v>
      </c>
      <c r="Q3076" s="109" t="s">
        <v>19484</v>
      </c>
      <c r="R3076" s="109" t="s">
        <v>80</v>
      </c>
      <c r="S3076" s="122" t="s">
        <v>16791</v>
      </c>
      <c r="T3076" s="31"/>
      <c r="U3076" s="109" t="str">
        <f t="shared" si="48"/>
        <v>41460: When officers responded to a home invasion, Larry Hawkins, refused to put his gun down and pointed the weapon at the officers. They responded by firing seven shots, of which three hit Hawkins. He died from a gunshot wound to the chest. http://www.wgem.com/story/22768976/robbery-suspect-shot-by-des-moines-police-dies</v>
      </c>
      <c r="V3076" s="109"/>
      <c r="W3076" s="109">
        <v>4119.1000000000004</v>
      </c>
      <c r="X3076" s="109"/>
      <c r="Y3076" s="109"/>
      <c r="Z3076" s="109"/>
      <c r="AA3076" s="109"/>
      <c r="AB3076" s="109"/>
      <c r="AC3076" s="113"/>
      <c r="AD3076" s="29"/>
      <c r="AE3076" s="29"/>
      <c r="AF3076" s="29"/>
      <c r="AG3076" s="65"/>
    </row>
    <row r="3077" spans="1:33" ht="12">
      <c r="A3077" s="30">
        <v>42024</v>
      </c>
      <c r="B3077" s="109" t="s">
        <v>19485</v>
      </c>
      <c r="C3077" s="121">
        <v>34</v>
      </c>
      <c r="D3077" s="109" t="s">
        <v>23</v>
      </c>
      <c r="E3077" s="109" t="s">
        <v>82</v>
      </c>
      <c r="F3077" s="109"/>
      <c r="G3077" s="42">
        <v>41461</v>
      </c>
      <c r="H3077" s="109" t="s">
        <v>19486</v>
      </c>
      <c r="I3077" s="109" t="s">
        <v>1025</v>
      </c>
      <c r="J3077" s="109" t="s">
        <v>195</v>
      </c>
      <c r="K3077" s="98" t="s">
        <v>7829</v>
      </c>
      <c r="L3077" s="109" t="s">
        <v>686</v>
      </c>
      <c r="M3077" s="109" t="s">
        <v>1451</v>
      </c>
      <c r="N3077" s="109" t="s">
        <v>32</v>
      </c>
      <c r="O3077" s="109" t="s">
        <v>19487</v>
      </c>
      <c r="P3077" s="109" t="s">
        <v>760</v>
      </c>
      <c r="Q3077" s="109" t="s">
        <v>19488</v>
      </c>
      <c r="R3077" s="109" t="s">
        <v>100</v>
      </c>
      <c r="S3077" s="122" t="s">
        <v>19230</v>
      </c>
      <c r="T3077" s="31"/>
      <c r="U3077" s="109" t="str">
        <f t="shared" si="48"/>
        <v>41461: Officers responded to domestic violence call. Ferguson threatened police with butcher knives and told the officer to kill him. After advancing on the officer and refusing to drop the knives, he was shot dead. http://www.abc15.com/dpp/news/region_phoenix_metro/central_phoenix/police-shoot-man-threatening-with-a-knife-at-phoenix-home</v>
      </c>
      <c r="V3077" s="109"/>
      <c r="W3077" s="109">
        <v>4120.1000000000004</v>
      </c>
      <c r="X3077" s="109"/>
      <c r="Y3077" s="109"/>
      <c r="Z3077" s="109"/>
      <c r="AA3077" s="109"/>
      <c r="AB3077" s="109"/>
      <c r="AC3077" s="113"/>
      <c r="AD3077" s="29"/>
      <c r="AE3077" s="29"/>
      <c r="AF3077" s="29"/>
      <c r="AG3077" s="65"/>
    </row>
    <row r="3078" spans="1:33" ht="12">
      <c r="A3078" s="30">
        <v>42025</v>
      </c>
      <c r="B3078" s="109" t="s">
        <v>19489</v>
      </c>
      <c r="C3078" s="121">
        <v>41</v>
      </c>
      <c r="D3078" s="109" t="s">
        <v>23</v>
      </c>
      <c r="E3078" s="109" t="s">
        <v>24</v>
      </c>
      <c r="F3078" s="109" t="s">
        <v>19490</v>
      </c>
      <c r="G3078" s="42">
        <v>37569</v>
      </c>
      <c r="H3078" s="109" t="s">
        <v>19491</v>
      </c>
      <c r="I3078" s="109" t="s">
        <v>4015</v>
      </c>
      <c r="J3078" s="109" t="s">
        <v>1304</v>
      </c>
      <c r="K3078" s="98" t="s">
        <v>19492</v>
      </c>
      <c r="L3078" s="109" t="s">
        <v>1685</v>
      </c>
      <c r="M3078" s="109" t="s">
        <v>19493</v>
      </c>
      <c r="N3078" s="109" t="s">
        <v>1589</v>
      </c>
      <c r="O3078" s="109" t="s">
        <v>19494</v>
      </c>
      <c r="P3078" s="109" t="s">
        <v>157</v>
      </c>
      <c r="Q3078" s="109" t="s">
        <v>19495</v>
      </c>
      <c r="R3078" s="109" t="s">
        <v>80</v>
      </c>
      <c r="S3078" s="122" t="s">
        <v>5119</v>
      </c>
      <c r="T3078" s="31"/>
      <c r="U3078" s="109" t="str">
        <f t="shared" si="48"/>
        <v>37569: Wills was observed shoplifting a leather coat in a Dillard's store. His brutal beating at the hands of an off-duty local officer in the detention area of the store caused his death two days later. The officer was convicted of involuntary manslaughter and was given three years. Wills' family won a settlement from the department store of $2.8M. http://archive.wkyc.com/news/story.aspx?storyid=1194</v>
      </c>
      <c r="V3078" s="109"/>
      <c r="W3078" s="109">
        <v>4121.1000000000004</v>
      </c>
      <c r="X3078" s="109"/>
      <c r="Y3078" s="109"/>
      <c r="Z3078" s="109"/>
      <c r="AA3078" s="109"/>
      <c r="AB3078" s="109"/>
      <c r="AC3078" s="113"/>
      <c r="AD3078" s="29"/>
      <c r="AE3078" s="29"/>
      <c r="AF3078" s="29"/>
      <c r="AG3078" s="65"/>
    </row>
    <row r="3079" spans="1:33" ht="12">
      <c r="A3079" s="30">
        <v>42025</v>
      </c>
      <c r="B3079" s="109" t="s">
        <v>19496</v>
      </c>
      <c r="C3079" s="121">
        <v>26</v>
      </c>
      <c r="D3079" s="109" t="s">
        <v>23</v>
      </c>
      <c r="E3079" s="109" t="s">
        <v>24</v>
      </c>
      <c r="F3079" s="109"/>
      <c r="G3079" s="42">
        <v>38001</v>
      </c>
      <c r="H3079" s="109" t="s">
        <v>19497</v>
      </c>
      <c r="I3079" s="109" t="s">
        <v>4951</v>
      </c>
      <c r="J3079" s="109" t="s">
        <v>28</v>
      </c>
      <c r="K3079" s="98" t="s">
        <v>13238</v>
      </c>
      <c r="L3079" s="109" t="s">
        <v>404</v>
      </c>
      <c r="M3079" s="109" t="s">
        <v>13239</v>
      </c>
      <c r="N3079" s="109" t="s">
        <v>32</v>
      </c>
      <c r="O3079" s="109" t="s">
        <v>19498</v>
      </c>
      <c r="P3079" s="109" t="s">
        <v>58</v>
      </c>
      <c r="Q3079" s="109" t="s">
        <v>19499</v>
      </c>
      <c r="R3079" s="109" t="s">
        <v>80</v>
      </c>
      <c r="S3079" s="122" t="s">
        <v>5119</v>
      </c>
      <c r="T3079" s="31"/>
      <c r="U3079" s="109" t="str">
        <f t="shared" si="48"/>
        <v>38001: Mistaken for a murder suspect, Williams fled from county police at speeds of over 100 MPH then afterwards on foot through a residential neighborhood. The approaching deputy thought he saw Williams reach towards his waistband and shot him fatally. He'd been unarmed. The case was controversial; the family hired lawyer Johnnie Cochran and filed a wrongful death suit. http://articles.orlandosentinel.com/2004-05-06/news/0405060247_1_pitti-matthew-pierce-sheriff-office</v>
      </c>
      <c r="V3079" s="109"/>
      <c r="W3079" s="109">
        <v>4122.1000000000004</v>
      </c>
      <c r="X3079" s="109"/>
      <c r="Y3079" s="109"/>
      <c r="Z3079" s="109"/>
      <c r="AA3079" s="109"/>
      <c r="AB3079" s="109"/>
      <c r="AC3079" s="113"/>
      <c r="AD3079" s="29"/>
      <c r="AE3079" s="29"/>
      <c r="AF3079" s="29"/>
      <c r="AG3079" s="65"/>
    </row>
    <row r="3080" spans="1:33" ht="12">
      <c r="A3080" s="30">
        <v>42025</v>
      </c>
      <c r="B3080" s="109" t="s">
        <v>19500</v>
      </c>
      <c r="C3080" s="121">
        <v>48</v>
      </c>
      <c r="D3080" s="109" t="s">
        <v>23</v>
      </c>
      <c r="E3080" s="109" t="s">
        <v>40</v>
      </c>
      <c r="F3080" s="109" t="s">
        <v>19501</v>
      </c>
      <c r="G3080" s="42">
        <v>41434</v>
      </c>
      <c r="H3080" s="109" t="s">
        <v>19502</v>
      </c>
      <c r="I3080" s="109" t="s">
        <v>19503</v>
      </c>
      <c r="J3080" s="109" t="s">
        <v>482</v>
      </c>
      <c r="K3080" s="98" t="s">
        <v>19504</v>
      </c>
      <c r="L3080" s="109" t="s">
        <v>19505</v>
      </c>
      <c r="M3080" s="109" t="s">
        <v>19506</v>
      </c>
      <c r="N3080" s="109" t="s">
        <v>32</v>
      </c>
      <c r="O3080" s="109" t="s">
        <v>19507</v>
      </c>
      <c r="P3080" s="109" t="s">
        <v>323</v>
      </c>
      <c r="Q3080" s="109" t="s">
        <v>19508</v>
      </c>
      <c r="R3080" s="109" t="s">
        <v>80</v>
      </c>
      <c r="S3080" s="122" t="s">
        <v>19509</v>
      </c>
      <c r="T3080" s="31"/>
      <c r="U3080" s="109" t="str">
        <f t="shared" si="48"/>
        <v>41434: 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 http://www.newson6.com/story/22543076/okfuskee-county-deputy-shoots-kills-armed-paden-man</v>
      </c>
      <c r="V3080" s="109"/>
      <c r="W3080" s="109">
        <v>4123.1000000000004</v>
      </c>
      <c r="X3080" s="109"/>
      <c r="Y3080" s="109"/>
      <c r="Z3080" s="109"/>
      <c r="AA3080" s="109"/>
      <c r="AB3080" s="109"/>
      <c r="AC3080" s="113"/>
      <c r="AD3080" s="29"/>
      <c r="AE3080" s="29"/>
      <c r="AF3080" s="29"/>
      <c r="AG3080" s="65"/>
    </row>
    <row r="3081" spans="1:33" ht="12">
      <c r="A3081" s="30">
        <v>42025</v>
      </c>
      <c r="B3081" s="109" t="s">
        <v>19510</v>
      </c>
      <c r="C3081" s="121">
        <v>17</v>
      </c>
      <c r="D3081" s="109" t="s">
        <v>23</v>
      </c>
      <c r="E3081" s="109" t="s">
        <v>40</v>
      </c>
      <c r="F3081" s="109" t="s">
        <v>19511</v>
      </c>
      <c r="G3081" s="42">
        <v>41843</v>
      </c>
      <c r="H3081" s="109" t="s">
        <v>19512</v>
      </c>
      <c r="I3081" s="109" t="s">
        <v>19513</v>
      </c>
      <c r="J3081" s="109" t="s">
        <v>28</v>
      </c>
      <c r="K3081" s="98" t="s">
        <v>19514</v>
      </c>
      <c r="L3081" s="109" t="s">
        <v>19515</v>
      </c>
      <c r="M3081" s="109" t="s">
        <v>19516</v>
      </c>
      <c r="N3081" s="109" t="s">
        <v>314</v>
      </c>
      <c r="O3081" s="109" t="s">
        <v>19517</v>
      </c>
      <c r="P3081" s="109" t="s">
        <v>760</v>
      </c>
      <c r="Q3081" s="109" t="s">
        <v>19518</v>
      </c>
      <c r="R3081" s="109" t="s">
        <v>80</v>
      </c>
      <c r="S3081" s="122" t="s">
        <v>5119</v>
      </c>
      <c r="T3081" s="31"/>
      <c r="U3081" s="109" t="str">
        <f t="shared" si="48"/>
        <v>41843: 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 http://www.ocalapost.com/high-speed-chase-in-four-counties-leaves-one-dead/</v>
      </c>
      <c r="V3081" s="109"/>
      <c r="W3081" s="109">
        <v>4124.1000000000004</v>
      </c>
      <c r="X3081" s="109"/>
      <c r="Y3081" s="109"/>
      <c r="Z3081" s="109"/>
      <c r="AA3081" s="109"/>
      <c r="AB3081" s="109"/>
      <c r="AC3081" s="113"/>
      <c r="AD3081" s="29"/>
      <c r="AE3081" s="29"/>
      <c r="AF3081" s="29"/>
      <c r="AG3081" s="65"/>
    </row>
    <row r="3082" spans="1:33" ht="12">
      <c r="A3082" s="30">
        <v>42025</v>
      </c>
      <c r="B3082" s="109" t="s">
        <v>19519</v>
      </c>
      <c r="C3082" s="121">
        <v>28</v>
      </c>
      <c r="D3082" s="109" t="s">
        <v>23</v>
      </c>
      <c r="E3082" s="109" t="s">
        <v>40</v>
      </c>
      <c r="F3082" s="109"/>
      <c r="G3082" s="42">
        <v>41434</v>
      </c>
      <c r="H3082" s="109" t="s">
        <v>19520</v>
      </c>
      <c r="I3082" s="109" t="s">
        <v>6514</v>
      </c>
      <c r="J3082" s="109" t="s">
        <v>328</v>
      </c>
      <c r="K3082" s="98" t="s">
        <v>19521</v>
      </c>
      <c r="L3082" s="109" t="s">
        <v>329</v>
      </c>
      <c r="M3082" s="109" t="s">
        <v>6517</v>
      </c>
      <c r="N3082" s="109" t="s">
        <v>262</v>
      </c>
      <c r="O3082" s="109" t="s">
        <v>19522</v>
      </c>
      <c r="P3082" s="109" t="s">
        <v>323</v>
      </c>
      <c r="Q3082" s="109" t="s">
        <v>19523</v>
      </c>
      <c r="R3082" s="109" t="s">
        <v>36</v>
      </c>
      <c r="S3082" s="122" t="s">
        <v>19524</v>
      </c>
      <c r="T3082" s="31"/>
      <c r="U3082" s="109" t="str">
        <f t="shared" si="48"/>
        <v>41434: Thornton Police were alerted regarding a "naked man" at Hubbard Park Pavilion in Thornton, IL. When approached by the police the man, Mark A. Koves, 28, was reported as "very erratic and combative." The police tasered Koves who died shortly thereafter at St. James Hospital. http://www.nwitimes.com/news/local/illinois/thornton/crown-point-man-dies-after-taser-strike-by-thornton-police/article_8a4d76b9-70ae-5243-ba7b-7c8700bff855.html</v>
      </c>
      <c r="V3082" s="109"/>
      <c r="W3082" s="109">
        <v>4125.1000000000004</v>
      </c>
      <c r="X3082" s="109"/>
      <c r="Y3082" s="109"/>
      <c r="Z3082" s="109"/>
      <c r="AA3082" s="109"/>
      <c r="AB3082" s="109"/>
      <c r="AC3082" s="113"/>
      <c r="AD3082" s="29"/>
      <c r="AE3082" s="29"/>
      <c r="AF3082" s="29"/>
      <c r="AG3082" s="65"/>
    </row>
    <row r="3083" spans="1:33" ht="12">
      <c r="A3083" s="30">
        <v>42025</v>
      </c>
      <c r="B3083" s="109" t="s">
        <v>19525</v>
      </c>
      <c r="C3083" s="121">
        <v>21</v>
      </c>
      <c r="D3083" s="109" t="s">
        <v>23</v>
      </c>
      <c r="E3083" s="109" t="s">
        <v>2754</v>
      </c>
      <c r="F3083" s="109" t="s">
        <v>19526</v>
      </c>
      <c r="G3083" s="42">
        <v>41433</v>
      </c>
      <c r="H3083" s="109" t="s">
        <v>19527</v>
      </c>
      <c r="I3083" s="109" t="s">
        <v>19528</v>
      </c>
      <c r="J3083" s="109" t="s">
        <v>44</v>
      </c>
      <c r="K3083" s="98" t="s">
        <v>19529</v>
      </c>
      <c r="L3083" s="109" t="s">
        <v>43</v>
      </c>
      <c r="M3083" s="109" t="s">
        <v>19530</v>
      </c>
      <c r="N3083" s="109" t="s">
        <v>32</v>
      </c>
      <c r="O3083" s="109" t="s">
        <v>19531</v>
      </c>
      <c r="P3083" s="109" t="s">
        <v>323</v>
      </c>
      <c r="Q3083" s="109" t="s">
        <v>19532</v>
      </c>
      <c r="R3083" s="109" t="s">
        <v>80</v>
      </c>
      <c r="S3083" s="122" t="s">
        <v>19509</v>
      </c>
      <c r="T3083" s="31"/>
      <c r="U3083" s="109" t="str">
        <f t="shared" si="48"/>
        <v>41433: 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 http://www.abc3340.com/story/22548035/state-trooper-shoots-kills-suspect-after-chase-near-mobile</v>
      </c>
      <c r="V3083" s="109"/>
      <c r="W3083" s="109">
        <v>4126.1000000000004</v>
      </c>
      <c r="X3083" s="109"/>
      <c r="Y3083" s="109"/>
      <c r="Z3083" s="109"/>
      <c r="AA3083" s="109"/>
      <c r="AB3083" s="109"/>
      <c r="AC3083" s="113"/>
      <c r="AD3083" s="29"/>
      <c r="AE3083" s="29"/>
      <c r="AF3083" s="29"/>
      <c r="AG3083" s="65"/>
    </row>
    <row r="3084" spans="1:33" ht="12">
      <c r="A3084" s="30">
        <v>42025</v>
      </c>
      <c r="B3084" s="109" t="s">
        <v>19533</v>
      </c>
      <c r="C3084" s="121">
        <v>21</v>
      </c>
      <c r="D3084" s="109" t="s">
        <v>23</v>
      </c>
      <c r="E3084" s="109" t="s">
        <v>82</v>
      </c>
      <c r="F3084" s="109"/>
      <c r="G3084" s="42">
        <v>37521</v>
      </c>
      <c r="H3084" s="109" t="s">
        <v>19534</v>
      </c>
      <c r="I3084" s="109" t="s">
        <v>5220</v>
      </c>
      <c r="J3084" s="109" t="s">
        <v>28</v>
      </c>
      <c r="K3084" s="98" t="s">
        <v>11615</v>
      </c>
      <c r="L3084" s="109" t="s">
        <v>30</v>
      </c>
      <c r="M3084" s="109" t="s">
        <v>5222</v>
      </c>
      <c r="N3084" s="109" t="s">
        <v>32</v>
      </c>
      <c r="O3084" s="109" t="s">
        <v>19535</v>
      </c>
      <c r="P3084" s="109" t="s">
        <v>760</v>
      </c>
      <c r="Q3084" s="109" t="s">
        <v>19536</v>
      </c>
      <c r="R3084" s="109" t="s">
        <v>80</v>
      </c>
      <c r="S3084" s="122" t="s">
        <v>5119</v>
      </c>
      <c r="T3084" s="31"/>
      <c r="U3084" s="109" t="str">
        <f t="shared" si="48"/>
        <v>37521: Maddened by his arrest on minor drug charges and the impounding of his car, when released from jail Lett drove to his mother's house and began firing a handgun into the air. Evading police two or three times, ignoring their commands, and turning his car radio up loud, Lett was finally boxed in when he collided with a police cruiser. Continuing to defy the police he was fatally shot. http://articles.sun-sentinel.com/2002-09-24/news/0209230572_1_miami-police-police-officer-bill-schwartz</v>
      </c>
      <c r="V3084" s="109"/>
      <c r="W3084" s="109">
        <v>4127.1000000000004</v>
      </c>
      <c r="X3084" s="109"/>
      <c r="Y3084" s="109"/>
      <c r="Z3084" s="109"/>
      <c r="AA3084" s="109"/>
      <c r="AB3084" s="109"/>
      <c r="AC3084" s="113"/>
      <c r="AD3084" s="29"/>
      <c r="AE3084" s="29"/>
      <c r="AF3084" s="29"/>
      <c r="AG3084" s="65"/>
    </row>
    <row r="3085" spans="1:33" ht="12">
      <c r="A3085" s="30">
        <v>42025</v>
      </c>
      <c r="B3085" s="109" t="s">
        <v>19537</v>
      </c>
      <c r="C3085" s="121">
        <v>62</v>
      </c>
      <c r="D3085" s="109" t="s">
        <v>23</v>
      </c>
      <c r="E3085" s="109" t="s">
        <v>82</v>
      </c>
      <c r="F3085" s="109"/>
      <c r="G3085" s="42">
        <v>39484</v>
      </c>
      <c r="H3085" s="109" t="s">
        <v>19538</v>
      </c>
      <c r="I3085" s="109" t="s">
        <v>4951</v>
      </c>
      <c r="J3085" s="109" t="s">
        <v>28</v>
      </c>
      <c r="K3085" s="98" t="s">
        <v>7841</v>
      </c>
      <c r="L3085" s="109" t="s">
        <v>404</v>
      </c>
      <c r="M3085" s="109" t="s">
        <v>13239</v>
      </c>
      <c r="N3085" s="109" t="s">
        <v>32</v>
      </c>
      <c r="O3085" s="109" t="s">
        <v>19539</v>
      </c>
      <c r="P3085" s="109" t="s">
        <v>760</v>
      </c>
      <c r="Q3085" s="109" t="s">
        <v>19540</v>
      </c>
      <c r="R3085" s="109" t="s">
        <v>80</v>
      </c>
      <c r="S3085" s="122" t="s">
        <v>5119</v>
      </c>
      <c r="T3085" s="31"/>
      <c r="U3085" s="109" t="str">
        <f t="shared" si="48"/>
        <v>39484: Schaub was a convicted child molester and church janitor. During an afternoon confrontation with two officers "assigned to perform surveillance outside his home," he is said to have aimed a single-shot flare gun draped under some kind of cloth at them. This was enough to cause the officers to shoot and kill him. They subsequently found child pornography on his computer. http://articles.orlandosentinel.com/2008-02-08/news/shoot08x_1_schaub-convicted-child-molester-east-orange-county</v>
      </c>
      <c r="V3085" s="109"/>
      <c r="W3085" s="109">
        <v>4128.1000000000004</v>
      </c>
      <c r="X3085" s="109"/>
      <c r="Y3085" s="109"/>
      <c r="Z3085" s="109"/>
      <c r="AA3085" s="109"/>
      <c r="AB3085" s="109"/>
      <c r="AC3085" s="113"/>
      <c r="AD3085" s="29"/>
      <c r="AE3085" s="29"/>
      <c r="AF3085" s="29"/>
      <c r="AG3085" s="65"/>
    </row>
    <row r="3086" spans="1:33" ht="12">
      <c r="A3086" s="30">
        <v>42025</v>
      </c>
      <c r="B3086" s="109" t="s">
        <v>19541</v>
      </c>
      <c r="C3086" s="121">
        <v>40</v>
      </c>
      <c r="D3086" s="109" t="s">
        <v>23</v>
      </c>
      <c r="E3086" s="109" t="s">
        <v>82</v>
      </c>
      <c r="F3086" s="109"/>
      <c r="G3086" s="42">
        <v>38250</v>
      </c>
      <c r="H3086" s="109" t="s">
        <v>19542</v>
      </c>
      <c r="I3086" s="109" t="s">
        <v>5220</v>
      </c>
      <c r="J3086" s="109" t="s">
        <v>28</v>
      </c>
      <c r="K3086" s="98" t="s">
        <v>5562</v>
      </c>
      <c r="L3086" s="109" t="s">
        <v>30</v>
      </c>
      <c r="M3086" s="109" t="s">
        <v>5222</v>
      </c>
      <c r="N3086" s="109" t="s">
        <v>262</v>
      </c>
      <c r="O3086" s="109" t="s">
        <v>19543</v>
      </c>
      <c r="P3086" s="109" t="s">
        <v>760</v>
      </c>
      <c r="Q3086" s="109" t="s">
        <v>19544</v>
      </c>
      <c r="R3086" s="109" t="s">
        <v>219</v>
      </c>
      <c r="S3086" s="122" t="s">
        <v>5119</v>
      </c>
      <c r="T3086" s="31"/>
      <c r="U3086" s="109" t="str">
        <f t="shared" si="48"/>
        <v>38250: A disgraced attorney with a chronic cocaine problem and a record of reckless behavior, Merkle was confronted by officers in an abandoned house after he'd run through several back yards, acting erratically. With a large stick he broke out windows, hit himself, and finally assaulted an officer trying to get him under control. Tasered, he turned blue and died shortly. The medical examiner laid the blame on the high levels of coke in his system. http://articles.sun-sentinel.com/2004-12-16/news/0412160296_1_taser-shock-pembroke-pines-police-miami-police</v>
      </c>
      <c r="V3086" s="109"/>
      <c r="W3086" s="109">
        <v>4129.1000000000004</v>
      </c>
      <c r="X3086" s="109"/>
      <c r="Y3086" s="109"/>
      <c r="Z3086" s="109"/>
      <c r="AA3086" s="109"/>
      <c r="AB3086" s="109"/>
      <c r="AC3086" s="113"/>
      <c r="AD3086" s="29"/>
      <c r="AE3086" s="29"/>
      <c r="AF3086" s="29"/>
      <c r="AG3086" s="65"/>
    </row>
    <row r="3087" spans="1:33" ht="12">
      <c r="A3087" s="30">
        <v>42025</v>
      </c>
      <c r="B3087" s="109" t="s">
        <v>19545</v>
      </c>
      <c r="C3087" s="121">
        <v>23</v>
      </c>
      <c r="D3087" s="109" t="s">
        <v>23</v>
      </c>
      <c r="E3087" s="109" t="s">
        <v>24</v>
      </c>
      <c r="F3087" s="109" t="s">
        <v>19546</v>
      </c>
      <c r="G3087" s="42">
        <v>37731</v>
      </c>
      <c r="H3087" s="109" t="s">
        <v>19547</v>
      </c>
      <c r="I3087" s="109" t="s">
        <v>19548</v>
      </c>
      <c r="J3087" s="109" t="s">
        <v>28</v>
      </c>
      <c r="K3087" s="98" t="s">
        <v>19549</v>
      </c>
      <c r="L3087" s="109" t="s">
        <v>19550</v>
      </c>
      <c r="M3087" s="109" t="s">
        <v>19551</v>
      </c>
      <c r="N3087" s="109" t="s">
        <v>32</v>
      </c>
      <c r="O3087" s="109" t="s">
        <v>19552</v>
      </c>
      <c r="P3087" s="109" t="s">
        <v>58</v>
      </c>
      <c r="Q3087" s="109" t="s">
        <v>19553</v>
      </c>
      <c r="R3087" s="109" t="s">
        <v>80</v>
      </c>
      <c r="S3087" s="122" t="s">
        <v>5119</v>
      </c>
      <c r="T3087" s="31"/>
      <c r="U3087" s="109" t="str">
        <f t="shared" si="48"/>
        <v>37731: Marti was sought for the killing of one New Jersey officer and the wounding of another. After a dramatic 20-mile high-speed police chase, the last leg of it on rims and shredded tires, Marti confronted six deputies by emptying his .44 Magnum and .380 automatic at them, pretended to surrender, then defiantly raised a shotgun. Marti was fatally shot. http://www.nytimes.com/2003/04/21/nyregion/fugitive-dies-after-chase-and-shootout.html</v>
      </c>
      <c r="V3087" s="109"/>
      <c r="W3087" s="109">
        <v>4130.1000000000004</v>
      </c>
      <c r="X3087" s="109"/>
      <c r="Y3087" s="109"/>
      <c r="Z3087" s="109"/>
      <c r="AA3087" s="109"/>
      <c r="AB3087" s="109"/>
      <c r="AC3087" s="113"/>
      <c r="AD3087" s="29"/>
      <c r="AE3087" s="29"/>
      <c r="AF3087" s="29"/>
      <c r="AG3087" s="65"/>
    </row>
    <row r="3088" spans="1:33" ht="12">
      <c r="A3088" s="30">
        <v>42025</v>
      </c>
      <c r="B3088" s="109" t="s">
        <v>19554</v>
      </c>
      <c r="C3088" s="121">
        <v>24</v>
      </c>
      <c r="D3088" s="109" t="s">
        <v>23</v>
      </c>
      <c r="E3088" s="109" t="s">
        <v>82</v>
      </c>
      <c r="F3088" s="109"/>
      <c r="G3088" s="42">
        <v>38282</v>
      </c>
      <c r="H3088" s="109" t="s">
        <v>19555</v>
      </c>
      <c r="I3088" s="109" t="s">
        <v>4951</v>
      </c>
      <c r="J3088" s="109" t="s">
        <v>28</v>
      </c>
      <c r="K3088" s="98" t="s">
        <v>17988</v>
      </c>
      <c r="L3088" s="109" t="s">
        <v>404</v>
      </c>
      <c r="M3088" s="109" t="s">
        <v>13239</v>
      </c>
      <c r="N3088" s="109" t="s">
        <v>32</v>
      </c>
      <c r="O3088" s="109" t="s">
        <v>19556</v>
      </c>
      <c r="P3088" s="109" t="s">
        <v>760</v>
      </c>
      <c r="Q3088" s="109" t="s">
        <v>19557</v>
      </c>
      <c r="R3088" s="109" t="s">
        <v>100</v>
      </c>
      <c r="S3088" s="122" t="s">
        <v>5119</v>
      </c>
      <c r="T3088" s="31"/>
      <c r="U3088" s="109" t="str">
        <f t="shared" si="48"/>
        <v>38282: After an evening of telling his parents that he heard voices, Hunter attacked them with a knife and a flower vase. When a deputy attempted to pepper spray and then tasered him, Hunter -- who had been traumatically tasered before -- seized the Taser gun and gashed the deputy's temple. The officer shot him multiple times, fatally. http://articles.orlandosentinel.com/2004-10-23/news/0410230192_1_hunter-taser-flower-vase</v>
      </c>
      <c r="V3088" s="109"/>
      <c r="W3088" s="109">
        <v>4131.1000000000004</v>
      </c>
      <c r="X3088" s="109"/>
      <c r="Y3088" s="109"/>
      <c r="Z3088" s="109"/>
      <c r="AA3088" s="109"/>
      <c r="AB3088" s="109"/>
      <c r="AC3088" s="113"/>
      <c r="AD3088" s="29"/>
      <c r="AE3088" s="29"/>
      <c r="AF3088" s="29"/>
      <c r="AG3088" s="65"/>
    </row>
    <row r="3089" spans="1:33" ht="12">
      <c r="A3089" s="30">
        <v>42025</v>
      </c>
      <c r="B3089" s="109" t="s">
        <v>19558</v>
      </c>
      <c r="C3089" s="121">
        <v>45</v>
      </c>
      <c r="D3089" s="109" t="s">
        <v>23</v>
      </c>
      <c r="E3089" s="109" t="s">
        <v>82</v>
      </c>
      <c r="F3089" s="109"/>
      <c r="G3089" s="42">
        <v>37830</v>
      </c>
      <c r="H3089" s="109" t="s">
        <v>19559</v>
      </c>
      <c r="I3089" s="109" t="s">
        <v>8017</v>
      </c>
      <c r="J3089" s="109" t="s">
        <v>28</v>
      </c>
      <c r="K3089" s="98" t="s">
        <v>19560</v>
      </c>
      <c r="L3089" s="109" t="s">
        <v>8019</v>
      </c>
      <c r="M3089" s="109" t="s">
        <v>19561</v>
      </c>
      <c r="N3089" s="109" t="s">
        <v>32</v>
      </c>
      <c r="O3089" s="109" t="s">
        <v>19562</v>
      </c>
      <c r="P3089" s="109" t="s">
        <v>760</v>
      </c>
      <c r="Q3089" s="109" t="s">
        <v>19563</v>
      </c>
      <c r="R3089" s="109" t="s">
        <v>100</v>
      </c>
      <c r="S3089" s="122" t="s">
        <v>5119</v>
      </c>
      <c r="T3089" s="31"/>
      <c r="U3089" s="109" t="str">
        <f t="shared" si="48"/>
        <v>37830: A mentally ill Duke was shot to death by county deputies on the grounds of the sheriff's department. Duke was challenging officers with a pair of knives. Tasered twice in an effort to subdue him, he continued to attack with the knives. The grand jury review recommended additional training for officers on handling mentally ill people. http://www.gainesville.com/article/20041121/LOCAL/41121002</v>
      </c>
      <c r="V3089" s="109"/>
      <c r="W3089" s="109">
        <v>4132.1000000000004</v>
      </c>
      <c r="X3089" s="109"/>
      <c r="Y3089" s="109"/>
      <c r="Z3089" s="109"/>
      <c r="AA3089" s="109"/>
      <c r="AB3089" s="109"/>
      <c r="AC3089" s="113"/>
      <c r="AD3089" s="29"/>
      <c r="AE3089" s="29"/>
      <c r="AF3089" s="29"/>
      <c r="AG3089" s="65"/>
    </row>
    <row r="3090" spans="1:33" ht="12">
      <c r="A3090" s="30">
        <v>42025</v>
      </c>
      <c r="B3090" s="109" t="s">
        <v>19564</v>
      </c>
      <c r="C3090" s="121">
        <v>59</v>
      </c>
      <c r="D3090" s="109" t="s">
        <v>23</v>
      </c>
      <c r="E3090" s="109" t="s">
        <v>82</v>
      </c>
      <c r="F3090" s="109"/>
      <c r="G3090" s="42">
        <v>37894</v>
      </c>
      <c r="H3090" s="109" t="s">
        <v>19565</v>
      </c>
      <c r="I3090" s="109" t="s">
        <v>8017</v>
      </c>
      <c r="J3090" s="109" t="s">
        <v>28</v>
      </c>
      <c r="K3090" s="98" t="s">
        <v>18239</v>
      </c>
      <c r="L3090" s="109" t="s">
        <v>8019</v>
      </c>
      <c r="M3090" s="109" t="s">
        <v>19566</v>
      </c>
      <c r="N3090" s="109" t="s">
        <v>32</v>
      </c>
      <c r="O3090" s="109" t="s">
        <v>19567</v>
      </c>
      <c r="P3090" s="109" t="s">
        <v>58</v>
      </c>
      <c r="Q3090" s="109" t="s">
        <v>19568</v>
      </c>
      <c r="R3090" s="109" t="s">
        <v>80</v>
      </c>
      <c r="S3090" s="122" t="s">
        <v>5119</v>
      </c>
      <c r="T3090" s="31"/>
      <c r="U3090" s="109" t="str">
        <f t="shared" si="48"/>
        <v>37894: Registered nurse Christmas spent an hour or so racing around northwest Gainesville in his red Nissan 350Z, at times at 130 MPH. This caused a high-speed chase by police and a standoff between Christmas and an officer on foot. The officer fired nine shots into the car, and the Z crashed into the side of the concrete block an animal hospital. Witnesses agreed that the killing was justified. http://www.gainesville.com/article/20031119/LOCAL/31119001?tc=ar</v>
      </c>
      <c r="V3090" s="109"/>
      <c r="W3090" s="109">
        <v>4133.1000000000004</v>
      </c>
      <c r="X3090" s="109"/>
      <c r="Y3090" s="109"/>
      <c r="Z3090" s="109"/>
      <c r="AA3090" s="109"/>
      <c r="AB3090" s="109"/>
      <c r="AC3090" s="113"/>
      <c r="AD3090" s="29"/>
      <c r="AE3090" s="29"/>
      <c r="AF3090" s="29"/>
      <c r="AG3090" s="65"/>
    </row>
    <row r="3091" spans="1:33" ht="12">
      <c r="A3091" s="30">
        <v>42026</v>
      </c>
      <c r="B3091" s="109" t="s">
        <v>19569</v>
      </c>
      <c r="C3091" s="121">
        <v>35</v>
      </c>
      <c r="D3091" s="109" t="s">
        <v>23</v>
      </c>
      <c r="E3091" s="109" t="s">
        <v>24</v>
      </c>
      <c r="F3091" s="109" t="s">
        <v>19570</v>
      </c>
      <c r="G3091" s="42">
        <v>41109</v>
      </c>
      <c r="H3091" s="109" t="s">
        <v>19571</v>
      </c>
      <c r="I3091" s="109" t="s">
        <v>19572</v>
      </c>
      <c r="J3091" s="109" t="s">
        <v>28</v>
      </c>
      <c r="K3091" s="98" t="s">
        <v>19573</v>
      </c>
      <c r="L3091" s="109" t="s">
        <v>6355</v>
      </c>
      <c r="M3091" s="109" t="s">
        <v>6356</v>
      </c>
      <c r="N3091" s="109" t="s">
        <v>32</v>
      </c>
      <c r="O3091" s="109" t="s">
        <v>19574</v>
      </c>
      <c r="P3091" s="109" t="s">
        <v>58</v>
      </c>
      <c r="Q3091" s="109" t="s">
        <v>19575</v>
      </c>
      <c r="R3091" s="109" t="s">
        <v>100</v>
      </c>
      <c r="S3091" s="122" t="s">
        <v>5119</v>
      </c>
      <c r="T3091" s="31"/>
      <c r="U3091" s="109" t="str">
        <f t="shared" si="48"/>
        <v>41109: Dobson's aunt called 911 for a welfare check, as he was "acting crazy". He'd recently been given a new medication for his schizophrenia. Three responding county deputies could not get the unarmed Dobson to cooperate, after using Tasers and a baton, and so ended up shooting him nine times. The killing was deemed justified. http://jacksonville.com/news/florida/2012-09-01/story/troubling-questions-asked-fatal-shooting-mentally-ill-man-putnam</v>
      </c>
      <c r="V3091" s="109"/>
      <c r="W3091" s="109">
        <v>4134.1000000000004</v>
      </c>
      <c r="X3091" s="109"/>
      <c r="Y3091" s="109"/>
      <c r="Z3091" s="109"/>
      <c r="AA3091" s="109"/>
      <c r="AB3091" s="109"/>
      <c r="AC3091" s="113"/>
      <c r="AD3091" s="29"/>
      <c r="AE3091" s="29"/>
      <c r="AF3091" s="29"/>
      <c r="AG3091" s="65"/>
    </row>
    <row r="3092" spans="1:33" ht="12">
      <c r="A3092" s="30">
        <v>42026</v>
      </c>
      <c r="B3092" s="109" t="s">
        <v>19576</v>
      </c>
      <c r="C3092" s="121">
        <v>31</v>
      </c>
      <c r="D3092" s="109" t="s">
        <v>23</v>
      </c>
      <c r="E3092" s="109" t="s">
        <v>24</v>
      </c>
      <c r="F3092" s="109" t="s">
        <v>19577</v>
      </c>
      <c r="G3092" s="42">
        <v>39548</v>
      </c>
      <c r="H3092" s="109" t="s">
        <v>19578</v>
      </c>
      <c r="I3092" s="109" t="s">
        <v>19579</v>
      </c>
      <c r="J3092" s="109" t="s">
        <v>28</v>
      </c>
      <c r="K3092" s="98" t="s">
        <v>19580</v>
      </c>
      <c r="L3092" s="109" t="s">
        <v>5141</v>
      </c>
      <c r="M3092" s="109" t="s">
        <v>19581</v>
      </c>
      <c r="N3092" s="109" t="s">
        <v>32</v>
      </c>
      <c r="O3092" s="109" t="s">
        <v>19582</v>
      </c>
      <c r="P3092" s="109" t="s">
        <v>760</v>
      </c>
      <c r="Q3092" s="109" t="s">
        <v>19583</v>
      </c>
      <c r="R3092" s="109" t="s">
        <v>80</v>
      </c>
      <c r="S3092" s="122" t="s">
        <v>5119</v>
      </c>
      <c r="T3092" s="31"/>
      <c r="U3092" s="109" t="str">
        <f t="shared" si="48"/>
        <v>39548: Police confronted Hawkins in the late-evening parking lot of a Winn-Dixie grocery when responding to reports of a robbery. An altercation developed, leaving the unarmed Hawkins shot dead. http://archive.wtsp.com/news/local/crime/story.aspx?storyid=78064</v>
      </c>
      <c r="V3092" s="109"/>
      <c r="W3092" s="109">
        <v>4135.1000000000004</v>
      </c>
      <c r="X3092" s="109"/>
      <c r="Y3092" s="109"/>
      <c r="Z3092" s="109"/>
      <c r="AA3092" s="109"/>
      <c r="AB3092" s="109"/>
      <c r="AC3092" s="113"/>
      <c r="AD3092" s="29"/>
      <c r="AE3092" s="29"/>
      <c r="AF3092" s="29"/>
      <c r="AG3092" s="65"/>
    </row>
    <row r="3093" spans="1:33" ht="12">
      <c r="A3093" s="30">
        <v>42026</v>
      </c>
      <c r="B3093" s="109" t="s">
        <v>19584</v>
      </c>
      <c r="C3093" s="121">
        <v>29</v>
      </c>
      <c r="D3093" s="109" t="s">
        <v>23</v>
      </c>
      <c r="E3093" s="109" t="s">
        <v>24</v>
      </c>
      <c r="F3093" s="109" t="s">
        <v>19585</v>
      </c>
      <c r="G3093" s="42">
        <v>39458</v>
      </c>
      <c r="H3093" s="109" t="s">
        <v>19586</v>
      </c>
      <c r="I3093" s="109" t="s">
        <v>19587</v>
      </c>
      <c r="J3093" s="109" t="s">
        <v>28</v>
      </c>
      <c r="K3093" s="98" t="s">
        <v>19588</v>
      </c>
      <c r="L3093" s="109" t="s">
        <v>30</v>
      </c>
      <c r="M3093" s="109" t="s">
        <v>11946</v>
      </c>
      <c r="N3093" s="109" t="s">
        <v>262</v>
      </c>
      <c r="O3093" s="109" t="s">
        <v>19589</v>
      </c>
      <c r="P3093" s="109" t="s">
        <v>760</v>
      </c>
      <c r="Q3093" s="109" t="s">
        <v>19590</v>
      </c>
      <c r="R3093" s="109" t="s">
        <v>219</v>
      </c>
      <c r="S3093" s="122" t="s">
        <v>5119</v>
      </c>
      <c r="T3093" s="31"/>
      <c r="U3093" s="109" t="str">
        <f t="shared" si="48"/>
        <v>39458: Reporting casts Jones as a split personality: diligent and caring but gripped by some dark side. After one January evening of drinking and cocaine Jones emerged from a condo, ran into the middle of a busy street and began shouting sinister nonsense. Responding police arrived with their weapons drawn, then tasered him, which caused a fatal medical emergency. http://www.themiamihurricane.com/2008/01/17/taser-related-death-reignites-debate/</v>
      </c>
      <c r="V3093" s="109"/>
      <c r="W3093" s="109">
        <v>4136.1000000000004</v>
      </c>
      <c r="X3093" s="109"/>
      <c r="Y3093" s="109"/>
      <c r="Z3093" s="109"/>
      <c r="AA3093" s="109"/>
      <c r="AB3093" s="109"/>
      <c r="AC3093" s="113"/>
      <c r="AD3093" s="29"/>
      <c r="AE3093" s="29"/>
      <c r="AF3093" s="29"/>
      <c r="AG3093" s="65"/>
    </row>
    <row r="3094" spans="1:33" ht="12">
      <c r="A3094" s="30">
        <v>42026</v>
      </c>
      <c r="B3094" s="109" t="s">
        <v>19591</v>
      </c>
      <c r="C3094" s="121">
        <v>37</v>
      </c>
      <c r="D3094" s="109" t="s">
        <v>23</v>
      </c>
      <c r="E3094" s="109" t="s">
        <v>40</v>
      </c>
      <c r="F3094" s="109" t="s">
        <v>19592</v>
      </c>
      <c r="G3094" s="42">
        <v>38992</v>
      </c>
      <c r="H3094" s="109" t="s">
        <v>19593</v>
      </c>
      <c r="I3094" s="109" t="s">
        <v>5570</v>
      </c>
      <c r="J3094" s="109" t="s">
        <v>28</v>
      </c>
      <c r="K3094" s="98" t="s">
        <v>9785</v>
      </c>
      <c r="L3094" s="109" t="s">
        <v>5572</v>
      </c>
      <c r="M3094" s="109" t="s">
        <v>9786</v>
      </c>
      <c r="N3094" s="109" t="s">
        <v>32</v>
      </c>
      <c r="O3094" s="109" t="s">
        <v>19594</v>
      </c>
      <c r="P3094" s="109" t="s">
        <v>58</v>
      </c>
      <c r="Q3094" s="109" t="s">
        <v>19595</v>
      </c>
      <c r="R3094" s="109" t="s">
        <v>80</v>
      </c>
      <c r="S3094" s="122" t="s">
        <v>5119</v>
      </c>
      <c r="T3094" s="31"/>
      <c r="U3094" s="109" t="str">
        <f t="shared" si="48"/>
        <v>38992: As many as five homicides, along with other shootings and armed robberies from Virginia to Florida, were attributable to Ashby over the previous two weeks. Spotted in Flagler County then fleeing from police on the interstate at over 100 MPH he drove up on an embankment and into a fence, began a firefight with county police, and was fatally shot. http://dining.savannahnow.com/intown/2006-10-03/effingham-shooting-suspect-killed-florida</v>
      </c>
      <c r="V3094" s="109"/>
      <c r="W3094" s="109">
        <v>4137.1000000000004</v>
      </c>
      <c r="X3094" s="109"/>
      <c r="Y3094" s="109"/>
      <c r="Z3094" s="109"/>
      <c r="AA3094" s="109"/>
      <c r="AB3094" s="109"/>
      <c r="AC3094" s="113"/>
      <c r="AD3094" s="29"/>
      <c r="AE3094" s="29"/>
      <c r="AF3094" s="29"/>
      <c r="AG3094" s="65"/>
    </row>
    <row r="3095" spans="1:33" ht="12">
      <c r="A3095" s="30">
        <v>42026</v>
      </c>
      <c r="B3095" s="109" t="s">
        <v>19596</v>
      </c>
      <c r="C3095" s="121">
        <v>57</v>
      </c>
      <c r="D3095" s="109" t="s">
        <v>23</v>
      </c>
      <c r="E3095" s="109" t="s">
        <v>173</v>
      </c>
      <c r="F3095" s="109" t="s">
        <v>19597</v>
      </c>
      <c r="G3095" s="42">
        <v>41101</v>
      </c>
      <c r="H3095" s="109" t="s">
        <v>19598</v>
      </c>
      <c r="I3095" s="109" t="s">
        <v>19599</v>
      </c>
      <c r="J3095" s="109" t="s">
        <v>28</v>
      </c>
      <c r="K3095" s="98" t="s">
        <v>19600</v>
      </c>
      <c r="L3095" s="109" t="s">
        <v>4984</v>
      </c>
      <c r="M3095" s="109" t="s">
        <v>297</v>
      </c>
      <c r="N3095" s="109" t="s">
        <v>32</v>
      </c>
      <c r="O3095" s="109" t="s">
        <v>19601</v>
      </c>
      <c r="P3095" s="109" t="s">
        <v>58</v>
      </c>
      <c r="Q3095" s="109" t="s">
        <v>19602</v>
      </c>
      <c r="R3095" s="109" t="s">
        <v>80</v>
      </c>
      <c r="S3095" s="122" t="s">
        <v>5119</v>
      </c>
      <c r="T3095" s="31"/>
      <c r="U3095" s="109" t="str">
        <f t="shared" si="48"/>
        <v>41101: Roman-Rivera had stalked and killed a female auto parts store clerk for refusing his advances, then returned to a stand of woods near the murder scene. Police spotted him, sitting by a tree with a revolver pointed at himself. When ordered to drop the gun Roman-Rivera instead leveled it at police, and he was fatally shot. http://articles.orlandosentinel.com/2013-02-04/news/os-lk-eustis-shooting-justified-20130204_1_eustis-police-deputy-sheriff-rose-nelson</v>
      </c>
      <c r="V3095" s="109"/>
      <c r="W3095" s="109">
        <v>4138.1000000000004</v>
      </c>
      <c r="X3095" s="109"/>
      <c r="Y3095" s="109"/>
      <c r="Z3095" s="109"/>
      <c r="AA3095" s="109"/>
      <c r="AB3095" s="109"/>
      <c r="AC3095" s="113"/>
      <c r="AD3095" s="29"/>
      <c r="AE3095" s="29"/>
      <c r="AF3095" s="29"/>
      <c r="AG3095" s="65"/>
    </row>
    <row r="3096" spans="1:33" ht="12">
      <c r="A3096" s="30">
        <v>42026</v>
      </c>
      <c r="B3096" s="109" t="s">
        <v>19603</v>
      </c>
      <c r="C3096" s="121">
        <v>32</v>
      </c>
      <c r="D3096" s="109" t="s">
        <v>23</v>
      </c>
      <c r="E3096" s="109" t="s">
        <v>82</v>
      </c>
      <c r="F3096" s="109"/>
      <c r="G3096" s="42">
        <v>38868</v>
      </c>
      <c r="H3096" s="109" t="s">
        <v>19604</v>
      </c>
      <c r="I3096" s="109" t="s">
        <v>16078</v>
      </c>
      <c r="J3096" s="109" t="s">
        <v>28</v>
      </c>
      <c r="K3096" s="98" t="s">
        <v>16079</v>
      </c>
      <c r="L3096" s="109" t="s">
        <v>9856</v>
      </c>
      <c r="M3096" s="109" t="s">
        <v>16080</v>
      </c>
      <c r="N3096" s="109" t="s">
        <v>32</v>
      </c>
      <c r="O3096" s="109" t="s">
        <v>19605</v>
      </c>
      <c r="P3096" s="109" t="s">
        <v>760</v>
      </c>
      <c r="Q3096" s="109" t="s">
        <v>19606</v>
      </c>
      <c r="R3096" s="109" t="s">
        <v>80</v>
      </c>
      <c r="S3096" s="122" t="s">
        <v>5119</v>
      </c>
      <c r="T3096" s="31"/>
      <c r="U3096" s="109" t="str">
        <f t="shared" si="48"/>
        <v>38868: Local police received a tip that a Georgia man suspected of killing his wife, his stepson and a visitor in Baxley Georgia was in town. They found Craven's pickup, with Georgia plates, at a family restaurant and stopped him with stop-sticks short of a major bridge. Craven hesitated, emerged from his pickup with shotgun in hand, and was fatally shot. http://www.news4jax.com/news/Triple-Murder-Suspect-Killed-After-Chase-Through-Green-Cove-Springs/1886318</v>
      </c>
      <c r="V3096" s="109"/>
      <c r="W3096" s="109">
        <v>4139.1000000000004</v>
      </c>
      <c r="X3096" s="109"/>
      <c r="Y3096" s="109"/>
      <c r="Z3096" s="109"/>
      <c r="AA3096" s="109"/>
      <c r="AB3096" s="109"/>
      <c r="AC3096" s="113"/>
      <c r="AD3096" s="29"/>
      <c r="AE3096" s="29"/>
      <c r="AF3096" s="29"/>
      <c r="AG3096" s="65"/>
    </row>
    <row r="3097" spans="1:33" ht="12">
      <c r="A3097" s="30">
        <v>42026</v>
      </c>
      <c r="B3097" s="109" t="s">
        <v>19607</v>
      </c>
      <c r="C3097" s="121">
        <v>31</v>
      </c>
      <c r="D3097" s="109" t="s">
        <v>23</v>
      </c>
      <c r="E3097" s="109" t="s">
        <v>82</v>
      </c>
      <c r="F3097" s="109"/>
      <c r="G3097" s="42">
        <v>39606</v>
      </c>
      <c r="H3097" s="109" t="s">
        <v>19608</v>
      </c>
      <c r="I3097" s="109" t="s">
        <v>6749</v>
      </c>
      <c r="J3097" s="109" t="s">
        <v>64</v>
      </c>
      <c r="K3097" s="98" t="s">
        <v>6750</v>
      </c>
      <c r="L3097" s="109" t="s">
        <v>66</v>
      </c>
      <c r="M3097" s="109" t="s">
        <v>4526</v>
      </c>
      <c r="N3097" s="109" t="s">
        <v>1818</v>
      </c>
      <c r="O3097" s="109" t="s">
        <v>19609</v>
      </c>
      <c r="P3097" s="109" t="s">
        <v>760</v>
      </c>
      <c r="Q3097" s="109" t="s">
        <v>19610</v>
      </c>
      <c r="R3097" s="109" t="s">
        <v>219</v>
      </c>
      <c r="S3097" s="122" t="s">
        <v>5119</v>
      </c>
      <c r="T3097" s="31"/>
      <c r="U3097" s="109" t="str">
        <f t="shared" si="48"/>
        <v>39606: Apprehended for "unusual and erratic" misbehavior at a supermarket, Henry was combative with local officers and cuffed to the cage in the back of a police cruiser. On arrival at the jail police found Henry, unresponsive, and a pool of vomit. He died shortly afterward and an autopsy was inconclusive. http://www.policeone.com/police-products/articles/1704074-Ga-officers-perform-CPR-man-dies-in-custody/off-duty/articles/1730427-Seattle-cop-charged-in-Hells-Angels-shooting/traffic-patrol/articles/1762726-Trooper-gives-ticket-to-woman-in-labor/</v>
      </c>
      <c r="V3097" s="109"/>
      <c r="W3097" s="109">
        <v>4140.1000000000004</v>
      </c>
      <c r="X3097" s="109"/>
      <c r="Y3097" s="109"/>
      <c r="Z3097" s="109"/>
      <c r="AA3097" s="109"/>
      <c r="AB3097" s="109"/>
      <c r="AC3097" s="113"/>
      <c r="AD3097" s="29"/>
      <c r="AE3097" s="29"/>
      <c r="AF3097" s="29"/>
      <c r="AG3097" s="65"/>
    </row>
    <row r="3098" spans="1:33" ht="12">
      <c r="A3098" s="30">
        <v>42026</v>
      </c>
      <c r="B3098" s="109" t="s">
        <v>19611</v>
      </c>
      <c r="C3098" s="121">
        <v>62</v>
      </c>
      <c r="D3098" s="109" t="s">
        <v>23</v>
      </c>
      <c r="E3098" s="109" t="s">
        <v>82</v>
      </c>
      <c r="F3098" s="109"/>
      <c r="G3098" s="42">
        <v>37377</v>
      </c>
      <c r="H3098" s="109" t="s">
        <v>19612</v>
      </c>
      <c r="I3098" s="109" t="s">
        <v>2009</v>
      </c>
      <c r="J3098" s="109" t="s">
        <v>28</v>
      </c>
      <c r="K3098" s="98" t="s">
        <v>19613</v>
      </c>
      <c r="L3098" s="109" t="s">
        <v>30</v>
      </c>
      <c r="M3098" s="109" t="s">
        <v>14093</v>
      </c>
      <c r="N3098" s="109" t="s">
        <v>32</v>
      </c>
      <c r="O3098" s="109" t="s">
        <v>19614</v>
      </c>
      <c r="P3098" s="109" t="s">
        <v>58</v>
      </c>
      <c r="Q3098" s="109" t="s">
        <v>19615</v>
      </c>
      <c r="R3098" s="109" t="s">
        <v>80</v>
      </c>
      <c r="S3098" s="122" t="s">
        <v>5119</v>
      </c>
      <c r="T3098" s="31"/>
      <c r="U3098" s="109" t="str">
        <f t="shared" si="48"/>
        <v>37377: Reyes Cardoso was the purported head of a fairly sophisticated gasoline theft ring operating in southern Florida. He was shot and killed while resisting arrest in a firefight, one incident in coordinated raids by local SWAT, the state FDLE, and the Secret Service. The raids netted 11 arrests. http://articles.sun-sentinel.com/2002-05-03/news/0205030265_1_ring-arrest-secret-service</v>
      </c>
      <c r="V3098" s="109"/>
      <c r="W3098" s="109">
        <v>4141.1000000000004</v>
      </c>
      <c r="X3098" s="109"/>
      <c r="Y3098" s="109"/>
      <c r="Z3098" s="109"/>
      <c r="AA3098" s="109"/>
      <c r="AB3098" s="109"/>
      <c r="AC3098" s="113"/>
      <c r="AD3098" s="29"/>
      <c r="AE3098" s="29"/>
      <c r="AF3098" s="29"/>
      <c r="AG3098" s="65"/>
    </row>
    <row r="3099" spans="1:33" ht="12">
      <c r="A3099" s="30">
        <v>42026</v>
      </c>
      <c r="B3099" s="109" t="s">
        <v>19616</v>
      </c>
      <c r="C3099" s="121">
        <v>25</v>
      </c>
      <c r="D3099" s="109" t="s">
        <v>23</v>
      </c>
      <c r="E3099" s="109" t="s">
        <v>82</v>
      </c>
      <c r="F3099" s="109"/>
      <c r="G3099" s="42">
        <v>39338</v>
      </c>
      <c r="H3099" s="109" t="s">
        <v>19617</v>
      </c>
      <c r="I3099" s="109" t="s">
        <v>14545</v>
      </c>
      <c r="J3099" s="109" t="s">
        <v>28</v>
      </c>
      <c r="K3099" s="98" t="s">
        <v>4777</v>
      </c>
      <c r="L3099" s="109" t="s">
        <v>4778</v>
      </c>
      <c r="M3099" s="109" t="s">
        <v>5222</v>
      </c>
      <c r="N3099" s="109" t="s">
        <v>32</v>
      </c>
      <c r="O3099" s="109" t="s">
        <v>19618</v>
      </c>
      <c r="P3099" s="109" t="s">
        <v>58</v>
      </c>
      <c r="Q3099" s="109" t="s">
        <v>19619</v>
      </c>
      <c r="R3099" s="109" t="s">
        <v>80</v>
      </c>
      <c r="S3099" s="122" t="s">
        <v>5119</v>
      </c>
      <c r="T3099" s="31"/>
      <c r="U3099" s="109" t="str">
        <f t="shared" si="48"/>
        <v>39338: LaBeet was the suspect in two police killings. He was tracked to a condominium complex, and then to a stall in the women's pool restroom. Defiant and threatening, he was killed by 15 rounds of rifle fire to the chest. http://articles.sun-sentinel.com/2014-07-16/news/fl-shawn-labeet-grand-jury-report-20140716_1_kevin-wehner-chris-reyka-shawn-labeet</v>
      </c>
      <c r="V3099" s="109"/>
      <c r="W3099" s="109">
        <v>4142.1000000000004</v>
      </c>
      <c r="X3099" s="109"/>
      <c r="Y3099" s="109"/>
      <c r="Z3099" s="109"/>
      <c r="AA3099" s="109"/>
      <c r="AB3099" s="109"/>
      <c r="AC3099" s="113"/>
      <c r="AD3099" s="29"/>
      <c r="AE3099" s="29"/>
      <c r="AF3099" s="29"/>
      <c r="AG3099" s="65"/>
    </row>
    <row r="3100" spans="1:33" ht="12">
      <c r="A3100" s="30">
        <v>42027</v>
      </c>
      <c r="B3100" s="109" t="s">
        <v>19620</v>
      </c>
      <c r="C3100" s="121">
        <v>17</v>
      </c>
      <c r="D3100" s="109" t="s">
        <v>23</v>
      </c>
      <c r="E3100" s="109" t="s">
        <v>24</v>
      </c>
      <c r="F3100" s="109" t="s">
        <v>19621</v>
      </c>
      <c r="G3100" s="42">
        <v>41256</v>
      </c>
      <c r="H3100" s="109" t="s">
        <v>19622</v>
      </c>
      <c r="I3100" s="109" t="s">
        <v>9567</v>
      </c>
      <c r="J3100" s="109" t="s">
        <v>28</v>
      </c>
      <c r="K3100" s="98" t="s">
        <v>19623</v>
      </c>
      <c r="L3100" s="109" t="s">
        <v>338</v>
      </c>
      <c r="M3100" s="109" t="s">
        <v>6322</v>
      </c>
      <c r="N3100" s="109" t="s">
        <v>32</v>
      </c>
      <c r="O3100" s="109" t="s">
        <v>19624</v>
      </c>
      <c r="P3100" s="109" t="s">
        <v>58</v>
      </c>
      <c r="Q3100" s="109" t="s">
        <v>19625</v>
      </c>
      <c r="R3100" s="109" t="s">
        <v>80</v>
      </c>
      <c r="S3100" s="122" t="s">
        <v>5119</v>
      </c>
      <c r="T3100" s="31"/>
      <c r="U3100" s="109" t="str">
        <f t="shared" si="48"/>
        <v>41256: Jolicoeur was shot and killed by deputies in an ambiguous incident. Police descriptions contradicted each other about whether marijuana was present or not -- none was found, and the victim had no trace in his body -- and the shooter claimed to be protecting another officer, who never claimed any gun was pointed at him. The deputies' actions were justified nonetheless. http://blogs.browardpalmbeach.com/pulp/2015/01/death_by_cop_the_family_of_a_black_teen_shot_by_police_wants_answers.php</v>
      </c>
      <c r="V3100" s="109"/>
      <c r="W3100" s="109">
        <v>4143.1000000000004</v>
      </c>
      <c r="X3100" s="109"/>
      <c r="Y3100" s="109"/>
      <c r="Z3100" s="109"/>
      <c r="AA3100" s="109"/>
      <c r="AB3100" s="109"/>
      <c r="AC3100" s="113"/>
      <c r="AD3100" s="29"/>
      <c r="AE3100" s="29"/>
      <c r="AF3100" s="29"/>
      <c r="AG3100" s="65"/>
    </row>
    <row r="3101" spans="1:33" ht="12">
      <c r="A3101" s="30">
        <v>42027</v>
      </c>
      <c r="B3101" s="109" t="s">
        <v>19626</v>
      </c>
      <c r="C3101" s="121">
        <v>22</v>
      </c>
      <c r="D3101" s="109" t="s">
        <v>23</v>
      </c>
      <c r="E3101" s="109" t="s">
        <v>24</v>
      </c>
      <c r="F3101" s="109" t="s">
        <v>19627</v>
      </c>
      <c r="G3101" s="42">
        <v>41794</v>
      </c>
      <c r="H3101" s="109" t="s">
        <v>19628</v>
      </c>
      <c r="I3101" s="109" t="s">
        <v>12242</v>
      </c>
      <c r="J3101" s="109" t="s">
        <v>1103</v>
      </c>
      <c r="K3101" s="98" t="s">
        <v>19629</v>
      </c>
      <c r="L3101" s="109" t="s">
        <v>4407</v>
      </c>
      <c r="M3101" s="109" t="s">
        <v>6968</v>
      </c>
      <c r="N3101" s="109" t="s">
        <v>32</v>
      </c>
      <c r="O3101" s="109" t="s">
        <v>19630</v>
      </c>
      <c r="P3101" s="109" t="s">
        <v>58</v>
      </c>
      <c r="Q3101" s="109" t="s">
        <v>19631</v>
      </c>
      <c r="R3101" s="109" t="s">
        <v>80</v>
      </c>
      <c r="S3101" s="122" t="s">
        <v>769</v>
      </c>
      <c r="T3101" s="31"/>
      <c r="U3101" s="109" t="str">
        <f t="shared" si="48"/>
        <v>41794: 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 http://www.mlive.com/news/flint/index.ssf/2013/10/prosecutor_says_michigan_state.html</v>
      </c>
      <c r="V3101" s="109"/>
      <c r="W3101" s="109">
        <v>4144.1000000000004</v>
      </c>
      <c r="X3101" s="109"/>
      <c r="Y3101" s="109"/>
      <c r="Z3101" s="109"/>
      <c r="AA3101" s="109"/>
      <c r="AB3101" s="109"/>
      <c r="AC3101" s="113"/>
      <c r="AD3101" s="29"/>
      <c r="AE3101" s="29"/>
      <c r="AF3101" s="29"/>
      <c r="AG3101" s="65"/>
    </row>
    <row r="3102" spans="1:33" ht="12">
      <c r="A3102" s="30">
        <v>42027</v>
      </c>
      <c r="B3102" s="109" t="s">
        <v>19632</v>
      </c>
      <c r="C3102" s="121">
        <v>45</v>
      </c>
      <c r="D3102" s="109" t="s">
        <v>23</v>
      </c>
      <c r="E3102" s="109" t="s">
        <v>24</v>
      </c>
      <c r="F3102" s="109" t="s">
        <v>19633</v>
      </c>
      <c r="G3102" s="42">
        <v>42019</v>
      </c>
      <c r="H3102" s="109" t="s">
        <v>19634</v>
      </c>
      <c r="I3102" s="109" t="s">
        <v>1223</v>
      </c>
      <c r="J3102" s="109" t="s">
        <v>195</v>
      </c>
      <c r="K3102" s="98" t="s">
        <v>19635</v>
      </c>
      <c r="L3102" s="109" t="s">
        <v>686</v>
      </c>
      <c r="M3102" s="109" t="s">
        <v>1225</v>
      </c>
      <c r="N3102" s="109" t="s">
        <v>32</v>
      </c>
      <c r="O3102" s="109" t="s">
        <v>19636</v>
      </c>
      <c r="P3102" s="109" t="s">
        <v>323</v>
      </c>
      <c r="Q3102" s="109" t="s">
        <v>19637</v>
      </c>
      <c r="R3102" s="109" t="s">
        <v>36</v>
      </c>
      <c r="S3102" s="122" t="s">
        <v>19638</v>
      </c>
      <c r="T3102" s="31"/>
      <c r="U3102" s="109" t="str">
        <f t="shared" si="48"/>
        <v>42019: Carr appears to have been driving a car that the police attempted to box in. He rammed the police cars and was shot. http://www.azcentral.com/story/news/12-news/2015/01/20/12-news-shooting-scottsdale-police-ramming/22077173/</v>
      </c>
      <c r="V3102" s="109"/>
      <c r="W3102" s="109">
        <v>4145.1000000000004</v>
      </c>
      <c r="X3102" s="109"/>
      <c r="Y3102" s="109"/>
      <c r="Z3102" s="109"/>
      <c r="AA3102" s="109"/>
      <c r="AB3102" s="109"/>
      <c r="AC3102" s="113"/>
      <c r="AD3102" s="29"/>
      <c r="AE3102" s="29"/>
      <c r="AF3102" s="29"/>
      <c r="AG3102" s="65"/>
    </row>
    <row r="3103" spans="1:33" ht="12">
      <c r="A3103" s="30">
        <v>42027</v>
      </c>
      <c r="B3103" s="109" t="s">
        <v>19639</v>
      </c>
      <c r="C3103" s="121">
        <v>51</v>
      </c>
      <c r="D3103" s="109" t="s">
        <v>23</v>
      </c>
      <c r="E3103" s="109" t="s">
        <v>24</v>
      </c>
      <c r="F3103" s="109" t="s">
        <v>19640</v>
      </c>
      <c r="G3103" s="42">
        <v>41385</v>
      </c>
      <c r="H3103" s="109" t="s">
        <v>19641</v>
      </c>
      <c r="I3103" s="109" t="s">
        <v>671</v>
      </c>
      <c r="J3103" s="109" t="s">
        <v>213</v>
      </c>
      <c r="K3103" s="98" t="s">
        <v>7994</v>
      </c>
      <c r="L3103" s="109" t="s">
        <v>671</v>
      </c>
      <c r="M3103" s="109" t="s">
        <v>19642</v>
      </c>
      <c r="N3103" s="109" t="s">
        <v>314</v>
      </c>
      <c r="O3103" s="109" t="s">
        <v>19643</v>
      </c>
      <c r="P3103" s="109" t="s">
        <v>157</v>
      </c>
      <c r="Q3103" s="109" t="s">
        <v>19644</v>
      </c>
      <c r="R3103" s="109" t="s">
        <v>80</v>
      </c>
      <c r="S3103" s="122" t="s">
        <v>769</v>
      </c>
      <c r="T3103" s="31"/>
      <c r="U3103" s="109" t="str">
        <f t="shared" si="48"/>
        <v>41385: 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 http://cityhallblog.dallasnews.com/2013/11/city-to-settl.html/</v>
      </c>
      <c r="V3103" s="109"/>
      <c r="W3103" s="109">
        <v>4146.1000000000004</v>
      </c>
      <c r="X3103" s="109"/>
      <c r="Y3103" s="109"/>
      <c r="Z3103" s="109"/>
      <c r="AA3103" s="109"/>
      <c r="AB3103" s="109"/>
      <c r="AC3103" s="113"/>
      <c r="AD3103" s="29"/>
      <c r="AE3103" s="29"/>
      <c r="AF3103" s="29"/>
      <c r="AG3103" s="65"/>
    </row>
    <row r="3104" spans="1:33" ht="12">
      <c r="A3104" s="30">
        <v>42027</v>
      </c>
      <c r="B3104" s="109" t="s">
        <v>19645</v>
      </c>
      <c r="C3104" s="121">
        <v>15</v>
      </c>
      <c r="D3104" s="109" t="s">
        <v>23</v>
      </c>
      <c r="E3104" s="109" t="s">
        <v>24</v>
      </c>
      <c r="F3104" s="109" t="s">
        <v>19646</v>
      </c>
      <c r="G3104" s="42">
        <v>41441</v>
      </c>
      <c r="H3104" s="109" t="s">
        <v>19647</v>
      </c>
      <c r="I3104" s="109" t="s">
        <v>327</v>
      </c>
      <c r="J3104" s="109" t="s">
        <v>328</v>
      </c>
      <c r="K3104" s="98" t="s">
        <v>15232</v>
      </c>
      <c r="L3104" s="109" t="s">
        <v>329</v>
      </c>
      <c r="M3104" s="109" t="s">
        <v>330</v>
      </c>
      <c r="N3104" s="109" t="s">
        <v>32</v>
      </c>
      <c r="O3104" s="109" t="s">
        <v>19648</v>
      </c>
      <c r="P3104" s="109" t="s">
        <v>760</v>
      </c>
      <c r="Q3104" s="109" t="s">
        <v>19649</v>
      </c>
      <c r="R3104" s="109" t="s">
        <v>80</v>
      </c>
      <c r="S3104" s="122" t="s">
        <v>769</v>
      </c>
      <c r="T3104" s="31"/>
      <c r="U3104" s="109" t="str">
        <f t="shared" si="48"/>
        <v>41441: 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 http://www.dnainfo.com/chicago/20130617/englewood/urban-prep-student-slain-by-police-honored-by-dozens-of-friends-relatives</v>
      </c>
      <c r="V3104" s="109"/>
      <c r="W3104" s="109">
        <v>4147.1000000000004</v>
      </c>
      <c r="X3104" s="109"/>
      <c r="Y3104" s="109"/>
      <c r="Z3104" s="109"/>
      <c r="AA3104" s="109"/>
      <c r="AB3104" s="109"/>
      <c r="AC3104" s="113"/>
      <c r="AD3104" s="29"/>
      <c r="AE3104" s="29"/>
      <c r="AF3104" s="29"/>
      <c r="AG3104" s="65"/>
    </row>
    <row r="3105" spans="1:33" ht="12">
      <c r="A3105" s="30">
        <v>42027</v>
      </c>
      <c r="B3105" s="109" t="s">
        <v>19650</v>
      </c>
      <c r="C3105" s="121">
        <v>31</v>
      </c>
      <c r="D3105" s="109" t="s">
        <v>23</v>
      </c>
      <c r="E3105" s="109" t="s">
        <v>1728</v>
      </c>
      <c r="F3105" s="109"/>
      <c r="G3105" s="42">
        <v>41367</v>
      </c>
      <c r="H3105" s="109" t="s">
        <v>19651</v>
      </c>
      <c r="I3105" s="109" t="s">
        <v>5220</v>
      </c>
      <c r="J3105" s="109" t="s">
        <v>28</v>
      </c>
      <c r="K3105" s="98" t="s">
        <v>19652</v>
      </c>
      <c r="L3105" s="109" t="s">
        <v>30</v>
      </c>
      <c r="M3105" s="109" t="s">
        <v>19653</v>
      </c>
      <c r="N3105" s="109" t="s">
        <v>314</v>
      </c>
      <c r="O3105" s="109" t="s">
        <v>19654</v>
      </c>
      <c r="P3105" s="109" t="s">
        <v>760</v>
      </c>
      <c r="Q3105" s="109" t="s">
        <v>19655</v>
      </c>
      <c r="R3105" s="109" t="s">
        <v>80</v>
      </c>
      <c r="S3105" s="122" t="s">
        <v>5119</v>
      </c>
      <c r="T3105" s="31"/>
      <c r="U3105" s="109" t="str">
        <f t="shared" si="48"/>
        <v>41367: Four Filipino friends and family members died in a high-velocity 1 a.m. vehicle collision with a suspect being chased by local police northbound in interstate southbound lanes. Police continued to insist that they'd broken off the chase, and had not followed the suspect against interstate traffic, even after radio transmission recordings proved otherwise. http://www.miamiherald.com/news/local/in-depth/article1948818.html</v>
      </c>
      <c r="V3105" s="109"/>
      <c r="W3105" s="109">
        <v>4148.1000000000004</v>
      </c>
      <c r="X3105" s="109"/>
      <c r="Y3105" s="109"/>
      <c r="Z3105" s="109"/>
      <c r="AA3105" s="109"/>
      <c r="AB3105" s="109"/>
      <c r="AC3105" s="113"/>
      <c r="AD3105" s="29"/>
      <c r="AE3105" s="29"/>
      <c r="AF3105" s="29"/>
      <c r="AG3105" s="65"/>
    </row>
    <row r="3106" spans="1:33" ht="12">
      <c r="A3106" s="30">
        <v>42027</v>
      </c>
      <c r="B3106" s="109" t="s">
        <v>19656</v>
      </c>
      <c r="C3106" s="121">
        <v>33</v>
      </c>
      <c r="D3106" s="109" t="s">
        <v>23</v>
      </c>
      <c r="E3106" s="109" t="s">
        <v>1728</v>
      </c>
      <c r="F3106" s="109"/>
      <c r="G3106" s="42">
        <v>41367</v>
      </c>
      <c r="H3106" s="109" t="s">
        <v>19651</v>
      </c>
      <c r="I3106" s="109" t="s">
        <v>5220</v>
      </c>
      <c r="J3106" s="109" t="s">
        <v>28</v>
      </c>
      <c r="K3106" s="98" t="s">
        <v>19652</v>
      </c>
      <c r="L3106" s="109" t="s">
        <v>30</v>
      </c>
      <c r="M3106" s="109" t="s">
        <v>19653</v>
      </c>
      <c r="N3106" s="109" t="s">
        <v>314</v>
      </c>
      <c r="O3106" s="109" t="s">
        <v>19654</v>
      </c>
      <c r="P3106" s="109" t="s">
        <v>760</v>
      </c>
      <c r="Q3106" s="109" t="s">
        <v>19655</v>
      </c>
      <c r="R3106" s="109" t="s">
        <v>80</v>
      </c>
      <c r="S3106" s="122" t="s">
        <v>5119</v>
      </c>
      <c r="T3106" s="31"/>
      <c r="U3106" s="109" t="str">
        <f t="shared" si="48"/>
        <v>41367: Four Filipino friends and family members died in a high-velocity 1 a.m. vehicle collision with a suspect being chased by local police northbound in interstate southbound lanes. Police continued to insist that they'd broken off the chase, and had not followed the suspect against interstate traffic, even after radio transmission recordings proved otherwise. http://www.miamiherald.com/news/local/in-depth/article1948818.html</v>
      </c>
      <c r="V3106" s="109"/>
      <c r="W3106" s="109">
        <v>4149.1000000000004</v>
      </c>
      <c r="X3106" s="109"/>
      <c r="Y3106" s="109"/>
      <c r="Z3106" s="109"/>
      <c r="AA3106" s="109"/>
      <c r="AB3106" s="109"/>
      <c r="AC3106" s="113"/>
      <c r="AD3106" s="29"/>
      <c r="AE3106" s="29"/>
      <c r="AF3106" s="29"/>
      <c r="AG3106" s="65"/>
    </row>
    <row r="3107" spans="1:33" ht="12">
      <c r="A3107" s="30">
        <v>42027</v>
      </c>
      <c r="B3107" s="109" t="s">
        <v>19657</v>
      </c>
      <c r="C3107" s="121">
        <v>26</v>
      </c>
      <c r="D3107" s="109" t="s">
        <v>91</v>
      </c>
      <c r="E3107" s="109" t="s">
        <v>1728</v>
      </c>
      <c r="F3107" s="109"/>
      <c r="G3107" s="42">
        <v>41367</v>
      </c>
      <c r="H3107" s="109" t="s">
        <v>19651</v>
      </c>
      <c r="I3107" s="109" t="s">
        <v>5220</v>
      </c>
      <c r="J3107" s="109" t="s">
        <v>28</v>
      </c>
      <c r="K3107" s="98" t="s">
        <v>19652</v>
      </c>
      <c r="L3107" s="109" t="s">
        <v>30</v>
      </c>
      <c r="M3107" s="109" t="s">
        <v>19653</v>
      </c>
      <c r="N3107" s="109" t="s">
        <v>314</v>
      </c>
      <c r="O3107" s="109" t="s">
        <v>19654</v>
      </c>
      <c r="P3107" s="109" t="s">
        <v>760</v>
      </c>
      <c r="Q3107" s="109" t="s">
        <v>19655</v>
      </c>
      <c r="R3107" s="109" t="s">
        <v>80</v>
      </c>
      <c r="S3107" s="122" t="s">
        <v>5119</v>
      </c>
      <c r="T3107" s="31"/>
      <c r="U3107" s="109" t="str">
        <f t="shared" si="48"/>
        <v>41367: Four Filipino friends and family members died in a high-velocity 1 a.m. vehicle collision with a suspect being chased by local police northbound in interstate southbound lanes. Police continued to insist that they'd broken off the chase, and had not followed the suspect against interstate traffic, even after radio transmission recordings proved otherwise. http://www.miamiherald.com/news/local/in-depth/article1948818.html</v>
      </c>
      <c r="V3107" s="109"/>
      <c r="W3107" s="109">
        <v>4150.1000000000004</v>
      </c>
      <c r="X3107" s="109"/>
      <c r="Y3107" s="109"/>
      <c r="Z3107" s="109"/>
      <c r="AA3107" s="109"/>
      <c r="AB3107" s="109"/>
      <c r="AC3107" s="113"/>
      <c r="AD3107" s="29"/>
      <c r="AE3107" s="29"/>
      <c r="AF3107" s="29"/>
      <c r="AG3107" s="65"/>
    </row>
    <row r="3108" spans="1:33" ht="12">
      <c r="A3108" s="30">
        <v>42027</v>
      </c>
      <c r="B3108" s="109" t="s">
        <v>19658</v>
      </c>
      <c r="C3108" s="121">
        <v>26</v>
      </c>
      <c r="D3108" s="109" t="s">
        <v>91</v>
      </c>
      <c r="E3108" s="109" t="s">
        <v>1728</v>
      </c>
      <c r="F3108" s="109"/>
      <c r="G3108" s="42">
        <v>41367</v>
      </c>
      <c r="H3108" s="109" t="s">
        <v>19651</v>
      </c>
      <c r="I3108" s="109" t="s">
        <v>5220</v>
      </c>
      <c r="J3108" s="109" t="s">
        <v>28</v>
      </c>
      <c r="K3108" s="98" t="s">
        <v>19652</v>
      </c>
      <c r="L3108" s="109" t="s">
        <v>30</v>
      </c>
      <c r="M3108" s="109" t="s">
        <v>19653</v>
      </c>
      <c r="N3108" s="109" t="s">
        <v>314</v>
      </c>
      <c r="O3108" s="109" t="s">
        <v>19654</v>
      </c>
      <c r="P3108" s="109" t="s">
        <v>760</v>
      </c>
      <c r="Q3108" s="109" t="s">
        <v>19655</v>
      </c>
      <c r="R3108" s="109" t="s">
        <v>80</v>
      </c>
      <c r="S3108" s="122" t="s">
        <v>5119</v>
      </c>
      <c r="T3108" s="31"/>
      <c r="U3108" s="109" t="str">
        <f t="shared" si="48"/>
        <v>41367: Four Filipino friends and family members died in a high-velocity 1 a.m. vehicle collision with a suspect being chased by local police northbound in interstate southbound lanes. Police continued to insist that they'd broken off the chase, and had not followed the suspect against interstate traffic, even after radio transmission recordings proved otherwise. http://www.miamiherald.com/news/local/in-depth/article1948818.html</v>
      </c>
      <c r="V3108" s="109"/>
      <c r="W3108" s="109">
        <v>4151.1000000000004</v>
      </c>
      <c r="X3108" s="109"/>
      <c r="Y3108" s="109"/>
      <c r="Z3108" s="109"/>
      <c r="AA3108" s="109"/>
      <c r="AB3108" s="109"/>
      <c r="AC3108" s="113"/>
      <c r="AD3108" s="29"/>
      <c r="AE3108" s="29"/>
      <c r="AF3108" s="29"/>
      <c r="AG3108" s="65"/>
    </row>
    <row r="3109" spans="1:33" ht="12">
      <c r="A3109" s="30">
        <v>42027</v>
      </c>
      <c r="B3109" s="109" t="s">
        <v>19659</v>
      </c>
      <c r="C3109" s="121">
        <v>27</v>
      </c>
      <c r="D3109" s="109" t="s">
        <v>23</v>
      </c>
      <c r="E3109" s="109" t="s">
        <v>40</v>
      </c>
      <c r="F3109" s="109" t="s">
        <v>19660</v>
      </c>
      <c r="G3109" s="42">
        <v>41431</v>
      </c>
      <c r="H3109" s="109" t="s">
        <v>19661</v>
      </c>
      <c r="I3109" s="109" t="s">
        <v>19662</v>
      </c>
      <c r="J3109" s="109" t="s">
        <v>213</v>
      </c>
      <c r="K3109" s="98" t="s">
        <v>19663</v>
      </c>
      <c r="L3109" s="109" t="s">
        <v>19664</v>
      </c>
      <c r="M3109" s="109" t="s">
        <v>19665</v>
      </c>
      <c r="N3109" s="109" t="s">
        <v>32</v>
      </c>
      <c r="O3109" s="109" t="s">
        <v>19666</v>
      </c>
      <c r="P3109" s="109" t="s">
        <v>58</v>
      </c>
      <c r="Q3109" s="109" t="s">
        <v>19667</v>
      </c>
      <c r="R3109" s="109" t="s">
        <v>80</v>
      </c>
      <c r="S3109" s="122" t="s">
        <v>16791</v>
      </c>
      <c r="T3109" s="31"/>
      <c r="U3109" s="109" t="str">
        <f t="shared" si="48"/>
        <v>41431: A man was standing on his front porch with a gun, and when he did not cooperate with officers they shot and killed him. http://www.kxii.com/home/headlines/Fannin-County-man-dead-in-officer-involved-shooting-210663581.html</v>
      </c>
      <c r="V3109" s="109"/>
      <c r="W3109" s="109">
        <v>4152.1000000000004</v>
      </c>
      <c r="X3109" s="109"/>
      <c r="Y3109" s="109"/>
      <c r="Z3109" s="109"/>
      <c r="AA3109" s="109"/>
      <c r="AB3109" s="109"/>
      <c r="AC3109" s="113"/>
      <c r="AD3109" s="29"/>
      <c r="AE3109" s="29"/>
      <c r="AF3109" s="29"/>
      <c r="AG3109" s="65"/>
    </row>
    <row r="3110" spans="1:33" ht="12">
      <c r="A3110" s="30">
        <v>42027</v>
      </c>
      <c r="B3110" s="109" t="s">
        <v>19668</v>
      </c>
      <c r="C3110" s="121">
        <v>22</v>
      </c>
      <c r="D3110" s="109" t="s">
        <v>23</v>
      </c>
      <c r="E3110" s="109" t="s">
        <v>40</v>
      </c>
      <c r="F3110" s="109" t="s">
        <v>19669</v>
      </c>
      <c r="G3110" s="42">
        <v>41969</v>
      </c>
      <c r="H3110" s="109" t="s">
        <v>19670</v>
      </c>
      <c r="I3110" s="109" t="s">
        <v>19671</v>
      </c>
      <c r="J3110" s="109" t="s">
        <v>213</v>
      </c>
      <c r="K3110" s="98" t="s">
        <v>19672</v>
      </c>
      <c r="L3110" s="109" t="s">
        <v>19673</v>
      </c>
      <c r="M3110" s="109" t="s">
        <v>19674</v>
      </c>
      <c r="N3110" s="109" t="s">
        <v>32</v>
      </c>
      <c r="O3110" s="109" t="s">
        <v>19675</v>
      </c>
      <c r="P3110" s="109" t="s">
        <v>323</v>
      </c>
      <c r="Q3110" s="109" t="s">
        <v>19676</v>
      </c>
      <c r="R3110" s="109" t="s">
        <v>80</v>
      </c>
      <c r="S3110" s="122" t="s">
        <v>16791</v>
      </c>
      <c r="T3110" s="31"/>
      <c r="U3110" s="109" t="str">
        <f t="shared" si="48"/>
        <v>41969: A carjacker led police on a car chase, which ended when Davis Thomas crashed into three cars and officers shot him. http://dfw.cbslocal.com/2014/11/28/lewisville-pd-identify-police-shooting-suspect/</v>
      </c>
      <c r="V3110" s="109"/>
      <c r="W3110" s="109">
        <v>4153.1000000000004</v>
      </c>
      <c r="X3110" s="109"/>
      <c r="Y3110" s="109"/>
      <c r="Z3110" s="109"/>
      <c r="AA3110" s="109"/>
      <c r="AB3110" s="109"/>
      <c r="AC3110" s="113"/>
      <c r="AD3110" s="29"/>
      <c r="AE3110" s="29"/>
      <c r="AF3110" s="29"/>
      <c r="AG3110" s="65"/>
    </row>
    <row r="3111" spans="1:33" ht="12">
      <c r="A3111" s="30">
        <v>42027</v>
      </c>
      <c r="B3111" s="109" t="s">
        <v>19677</v>
      </c>
      <c r="C3111" s="121">
        <v>67</v>
      </c>
      <c r="D3111" s="109" t="s">
        <v>23</v>
      </c>
      <c r="E3111" s="109" t="s">
        <v>40</v>
      </c>
      <c r="F3111" s="109" t="s">
        <v>19678</v>
      </c>
      <c r="G3111" s="42">
        <v>41431</v>
      </c>
      <c r="H3111" s="109" t="s">
        <v>19679</v>
      </c>
      <c r="I3111" s="109" t="s">
        <v>11095</v>
      </c>
      <c r="J3111" s="109" t="s">
        <v>1372</v>
      </c>
      <c r="K3111" s="98" t="s">
        <v>11096</v>
      </c>
      <c r="L3111" s="109" t="s">
        <v>11097</v>
      </c>
      <c r="M3111" s="109" t="s">
        <v>19680</v>
      </c>
      <c r="N3111" s="109" t="s">
        <v>32</v>
      </c>
      <c r="O3111" s="109" t="s">
        <v>19681</v>
      </c>
      <c r="P3111" s="109" t="s">
        <v>760</v>
      </c>
      <c r="Q3111" s="109" t="s">
        <v>19682</v>
      </c>
      <c r="R3111" s="109" t="s">
        <v>80</v>
      </c>
      <c r="S3111" s="122" t="s">
        <v>769</v>
      </c>
      <c r="T3111" s="31"/>
      <c r="U3111" s="109" t="str">
        <f t="shared" si="48"/>
        <v>41431: 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 https://usgunviolence.wordpress.com/2013/06/06/killed-john-settlemyer-hickory-nc/</v>
      </c>
      <c r="V3111" s="109"/>
      <c r="W3111" s="109">
        <v>4154.1000000000004</v>
      </c>
      <c r="X3111" s="109"/>
      <c r="Y3111" s="109"/>
      <c r="Z3111" s="109"/>
      <c r="AA3111" s="109"/>
      <c r="AB3111" s="109"/>
      <c r="AC3111" s="113"/>
      <c r="AD3111" s="29"/>
      <c r="AE3111" s="29"/>
      <c r="AF3111" s="29"/>
      <c r="AG3111" s="65"/>
    </row>
    <row r="3112" spans="1:33" ht="12">
      <c r="A3112" s="30">
        <v>42027</v>
      </c>
      <c r="B3112" s="109" t="s">
        <v>19683</v>
      </c>
      <c r="C3112" s="121">
        <v>60</v>
      </c>
      <c r="D3112" s="109" t="s">
        <v>23</v>
      </c>
      <c r="E3112" s="109" t="s">
        <v>40</v>
      </c>
      <c r="F3112" s="109" t="s">
        <v>19684</v>
      </c>
      <c r="G3112" s="42">
        <v>41428</v>
      </c>
      <c r="H3112" s="109" t="s">
        <v>19685</v>
      </c>
      <c r="I3112" s="109" t="s">
        <v>19686</v>
      </c>
      <c r="J3112" s="109" t="s">
        <v>1694</v>
      </c>
      <c r="K3112" s="98" t="s">
        <v>19687</v>
      </c>
      <c r="L3112" s="109" t="s">
        <v>18303</v>
      </c>
      <c r="M3112" s="109" t="s">
        <v>19688</v>
      </c>
      <c r="N3112" s="109" t="s">
        <v>32</v>
      </c>
      <c r="O3112" s="109" t="s">
        <v>19689</v>
      </c>
      <c r="P3112" s="109" t="s">
        <v>58</v>
      </c>
      <c r="Q3112" s="109" t="s">
        <v>19690</v>
      </c>
      <c r="R3112" s="109" t="s">
        <v>219</v>
      </c>
      <c r="S3112" s="122" t="s">
        <v>769</v>
      </c>
      <c r="T3112" s="31"/>
      <c r="U3112" s="109" t="str">
        <f t="shared" si="48"/>
        <v>41428: Sheriff’s officials say that as two deputies approached his property, Skelly fired his semi-automatic rifle. One deputy returned fire with his department-issued AR15 rifle, striking Skelly. He died of multiple gunshot wounds from the AR15. https://usgunviolence.wordpress.com/2013/06/03/killed-louis-james-skelly-larimer-county-co/</v>
      </c>
      <c r="V3112" s="109"/>
      <c r="W3112" s="109">
        <v>4155.1000000000004</v>
      </c>
      <c r="X3112" s="109"/>
      <c r="Y3112" s="109"/>
      <c r="Z3112" s="109"/>
      <c r="AA3112" s="109"/>
      <c r="AB3112" s="109"/>
      <c r="AC3112" s="113"/>
      <c r="AD3112" s="29"/>
      <c r="AE3112" s="29"/>
      <c r="AF3112" s="29"/>
      <c r="AG3112" s="65"/>
    </row>
    <row r="3113" spans="1:33" ht="12">
      <c r="A3113" s="30">
        <v>42027</v>
      </c>
      <c r="B3113" s="109" t="s">
        <v>19691</v>
      </c>
      <c r="C3113" s="121">
        <v>35</v>
      </c>
      <c r="D3113" s="109" t="s">
        <v>23</v>
      </c>
      <c r="E3113" s="109" t="s">
        <v>40</v>
      </c>
      <c r="F3113" s="109" t="s">
        <v>19692</v>
      </c>
      <c r="G3113" s="42">
        <v>41428</v>
      </c>
      <c r="H3113" s="109" t="s">
        <v>19693</v>
      </c>
      <c r="I3113" s="109" t="s">
        <v>19694</v>
      </c>
      <c r="J3113" s="109" t="s">
        <v>1011</v>
      </c>
      <c r="K3113" s="98" t="s">
        <v>19695</v>
      </c>
      <c r="L3113" s="109" t="s">
        <v>1010</v>
      </c>
      <c r="M3113" s="109" t="s">
        <v>1013</v>
      </c>
      <c r="N3113" s="109" t="s">
        <v>474</v>
      </c>
      <c r="O3113" s="109" t="s">
        <v>19696</v>
      </c>
      <c r="P3113" s="109" t="s">
        <v>760</v>
      </c>
      <c r="Q3113" s="109" t="s">
        <v>19697</v>
      </c>
      <c r="R3113" s="109" t="s">
        <v>80</v>
      </c>
      <c r="S3113" s="122" t="s">
        <v>769</v>
      </c>
      <c r="T3113" s="31"/>
      <c r="U3113" s="109" t="str">
        <f t="shared" si="48"/>
        <v>41428: 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 http://www.staradvertiser.com/news/breaking/20130724_ME_Man_who_arrived_with_police_choked_detainee.html?id=216859071</v>
      </c>
      <c r="V3113" s="109"/>
      <c r="W3113" s="109">
        <v>4156.1000000000004</v>
      </c>
      <c r="X3113" s="109"/>
      <c r="Y3113" s="109"/>
      <c r="Z3113" s="109"/>
      <c r="AA3113" s="109"/>
      <c r="AB3113" s="109"/>
      <c r="AC3113" s="113"/>
      <c r="AD3113" s="29"/>
      <c r="AE3113" s="29"/>
      <c r="AF3113" s="29"/>
      <c r="AG3113" s="65"/>
    </row>
    <row r="3114" spans="1:33" ht="12">
      <c r="A3114" s="30">
        <v>42027</v>
      </c>
      <c r="B3114" s="109" t="s">
        <v>19698</v>
      </c>
      <c r="C3114" s="121">
        <v>39</v>
      </c>
      <c r="D3114" s="109" t="s">
        <v>23</v>
      </c>
      <c r="E3114" s="109" t="s">
        <v>40</v>
      </c>
      <c r="F3114" s="109"/>
      <c r="G3114" s="42">
        <v>41432</v>
      </c>
      <c r="H3114" s="109" t="s">
        <v>19699</v>
      </c>
      <c r="I3114" s="109" t="s">
        <v>19700</v>
      </c>
      <c r="J3114" s="109" t="s">
        <v>28</v>
      </c>
      <c r="K3114" s="98" t="s">
        <v>19701</v>
      </c>
      <c r="L3114" s="109" t="s">
        <v>18499</v>
      </c>
      <c r="M3114" s="109" t="s">
        <v>19702</v>
      </c>
      <c r="N3114" s="109" t="s">
        <v>32</v>
      </c>
      <c r="O3114" s="109" t="s">
        <v>19703</v>
      </c>
      <c r="P3114" s="109" t="s">
        <v>760</v>
      </c>
      <c r="Q3114" s="109" t="s">
        <v>19704</v>
      </c>
      <c r="R3114" s="109" t="s">
        <v>80</v>
      </c>
      <c r="S3114" s="122" t="s">
        <v>769</v>
      </c>
      <c r="T3114" s="31"/>
      <c r="U3114" s="109" t="str">
        <f t="shared" si="48"/>
        <v>41432: 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 http://www.tcpalm.com/news/man-dead-in-hobe-sound-after-deputy-involved</v>
      </c>
      <c r="V3114" s="109"/>
      <c r="W3114" s="109">
        <v>4157.1000000000004</v>
      </c>
      <c r="X3114" s="109"/>
      <c r="Y3114" s="109"/>
      <c r="Z3114" s="109"/>
      <c r="AA3114" s="109"/>
      <c r="AB3114" s="109"/>
      <c r="AC3114" s="113"/>
      <c r="AD3114" s="29"/>
      <c r="AE3114" s="29"/>
      <c r="AF3114" s="29"/>
      <c r="AG3114" s="65"/>
    </row>
    <row r="3115" spans="1:33" ht="12">
      <c r="A3115" s="30">
        <v>42027</v>
      </c>
      <c r="B3115" s="109" t="s">
        <v>19705</v>
      </c>
      <c r="C3115" s="121">
        <v>60</v>
      </c>
      <c r="D3115" s="109" t="s">
        <v>23</v>
      </c>
      <c r="E3115" s="109" t="s">
        <v>173</v>
      </c>
      <c r="F3115" s="109"/>
      <c r="G3115" s="42">
        <v>39750</v>
      </c>
      <c r="H3115" s="109" t="s">
        <v>19706</v>
      </c>
      <c r="I3115" s="109" t="s">
        <v>9567</v>
      </c>
      <c r="J3115" s="109" t="s">
        <v>28</v>
      </c>
      <c r="K3115" s="98" t="s">
        <v>19707</v>
      </c>
      <c r="L3115" s="109" t="s">
        <v>338</v>
      </c>
      <c r="M3115" s="109" t="s">
        <v>6322</v>
      </c>
      <c r="N3115" s="109" t="s">
        <v>314</v>
      </c>
      <c r="O3115" s="109" t="s">
        <v>19708</v>
      </c>
      <c r="P3115" s="109" t="s">
        <v>760</v>
      </c>
      <c r="Q3115" s="109" t="s">
        <v>19709</v>
      </c>
      <c r="R3115" s="109" t="s">
        <v>80</v>
      </c>
      <c r="S3115" s="122" t="s">
        <v>5119</v>
      </c>
      <c r="T3115" s="31"/>
      <c r="U3115" s="109" t="str">
        <f t="shared" si="48"/>
        <v>39750: Matute died in a predawn collision as a county deputy fell asleep while driving home from work. The deputy, going about 75 MPH in a 50 MPH zone, crashed head-on into Matute's van, which was then forced into the front of a garbage truck. Although 100% at fault the deputy was not even ticketed. As of Dec 2014 Matute's family is still fighting to collect the $500K settlement from the state. http://www.flsenate.gov/Session/Bill/2012/0052/Analyses/2012s0052.sm.PDF</v>
      </c>
      <c r="V3115" s="109"/>
      <c r="W3115" s="109">
        <v>4158.1000000000004</v>
      </c>
      <c r="X3115" s="109"/>
      <c r="Y3115" s="109"/>
      <c r="Z3115" s="109"/>
      <c r="AA3115" s="109"/>
      <c r="AB3115" s="109"/>
      <c r="AC3115" s="113"/>
      <c r="AD3115" s="29"/>
      <c r="AE3115" s="29"/>
      <c r="AF3115" s="29"/>
      <c r="AG3115" s="65"/>
    </row>
    <row r="3116" spans="1:33" ht="12">
      <c r="A3116" s="30">
        <v>42027</v>
      </c>
      <c r="B3116" s="109" t="s">
        <v>19710</v>
      </c>
      <c r="C3116" s="121">
        <v>54</v>
      </c>
      <c r="D3116" s="109" t="s">
        <v>23</v>
      </c>
      <c r="E3116" s="109" t="s">
        <v>82</v>
      </c>
      <c r="F3116" s="109"/>
      <c r="G3116" s="42">
        <v>37977</v>
      </c>
      <c r="H3116" s="109" t="s">
        <v>19711</v>
      </c>
      <c r="I3116" s="109" t="s">
        <v>15338</v>
      </c>
      <c r="J3116" s="109" t="s">
        <v>28</v>
      </c>
      <c r="K3116" s="98" t="s">
        <v>15339</v>
      </c>
      <c r="L3116" s="109" t="s">
        <v>5746</v>
      </c>
      <c r="M3116" s="109" t="s">
        <v>19712</v>
      </c>
      <c r="N3116" s="109" t="s">
        <v>32</v>
      </c>
      <c r="O3116" s="109" t="s">
        <v>19713</v>
      </c>
      <c r="P3116" s="109" t="s">
        <v>760</v>
      </c>
      <c r="Q3116" s="109" t="s">
        <v>19714</v>
      </c>
      <c r="R3116" s="109" t="s">
        <v>80</v>
      </c>
      <c r="S3116" s="122" t="s">
        <v>5119</v>
      </c>
      <c r="T3116" s="31"/>
      <c r="U3116" s="109" t="str">
        <f t="shared" si="48"/>
        <v>37977: Jones got mad when the landscaper, whose truck he was sleeping in, rousted him at 8:30 in the morning. He angrily gestured as if he had a gun and the landscaper called the police. The officer responding to the beach walkway found Jones armed only with a rock, which he used to assault the officer and another man. The officer shot him, once, fatally. http://articles.orlandosentinel.com/2003-12-25/news/0312250038_1_daytona-beach-shores-halifax-medical-center-man</v>
      </c>
      <c r="V3116" s="109"/>
      <c r="W3116" s="109">
        <v>4159.1000000000004</v>
      </c>
      <c r="X3116" s="109"/>
      <c r="Y3116" s="109"/>
      <c r="Z3116" s="109"/>
      <c r="AA3116" s="109"/>
      <c r="AB3116" s="109"/>
      <c r="AC3116" s="113"/>
      <c r="AD3116" s="29"/>
      <c r="AE3116" s="29"/>
      <c r="AF3116" s="29"/>
      <c r="AG3116" s="65"/>
    </row>
    <row r="3117" spans="1:33" ht="12">
      <c r="A3117" s="30">
        <v>42027</v>
      </c>
      <c r="B3117" s="109" t="s">
        <v>19715</v>
      </c>
      <c r="C3117" s="121">
        <v>55</v>
      </c>
      <c r="D3117" s="109" t="s">
        <v>23</v>
      </c>
      <c r="E3117" s="109" t="s">
        <v>82</v>
      </c>
      <c r="F3117" s="109"/>
      <c r="G3117" s="42">
        <v>41427</v>
      </c>
      <c r="H3117" s="109" t="s">
        <v>19716</v>
      </c>
      <c r="I3117" s="109" t="s">
        <v>15447</v>
      </c>
      <c r="J3117" s="109" t="s">
        <v>1694</v>
      </c>
      <c r="K3117" s="98" t="s">
        <v>19717</v>
      </c>
      <c r="L3117" s="109" t="s">
        <v>491</v>
      </c>
      <c r="M3117" s="109" t="s">
        <v>19718</v>
      </c>
      <c r="N3117" s="109" t="s">
        <v>262</v>
      </c>
      <c r="O3117" s="109" t="s">
        <v>19719</v>
      </c>
      <c r="P3117" s="109" t="s">
        <v>760</v>
      </c>
      <c r="Q3117" s="109" t="s">
        <v>19720</v>
      </c>
      <c r="R3117" s="109" t="s">
        <v>100</v>
      </c>
      <c r="S3117" s="122" t="s">
        <v>769</v>
      </c>
      <c r="T3117" s="31"/>
      <c r="U3117" s="109" t="str">
        <f t="shared" ref="U3117:U3180" si="49">CONCATENATE(G3117, ": ", O3117, " ", Q3117)</f>
        <v>41427: 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 http://kdvr.com/2013/06/03/man-who-died-in-taser-incident-idenitfied/</v>
      </c>
      <c r="V3117" s="109"/>
      <c r="W3117" s="109">
        <v>4160.1000000000004</v>
      </c>
      <c r="X3117" s="109"/>
      <c r="Y3117" s="109"/>
      <c r="Z3117" s="109"/>
      <c r="AA3117" s="109"/>
      <c r="AB3117" s="109"/>
      <c r="AC3117" s="113"/>
      <c r="AD3117" s="29"/>
      <c r="AE3117" s="29"/>
      <c r="AF3117" s="29"/>
      <c r="AG3117" s="65"/>
    </row>
    <row r="3118" spans="1:33" ht="12">
      <c r="A3118" s="30">
        <v>42027</v>
      </c>
      <c r="B3118" s="109" t="s">
        <v>19721</v>
      </c>
      <c r="C3118" s="121">
        <v>36</v>
      </c>
      <c r="D3118" s="109" t="s">
        <v>23</v>
      </c>
      <c r="E3118" s="109" t="s">
        <v>82</v>
      </c>
      <c r="F3118" s="109"/>
      <c r="G3118" s="42">
        <v>41430</v>
      </c>
      <c r="H3118" s="109" t="s">
        <v>19722</v>
      </c>
      <c r="I3118" s="109" t="s">
        <v>19723</v>
      </c>
      <c r="J3118" s="109" t="s">
        <v>85</v>
      </c>
      <c r="K3118" s="98" t="s">
        <v>19724</v>
      </c>
      <c r="L3118" s="109" t="s">
        <v>203</v>
      </c>
      <c r="M3118" s="109" t="s">
        <v>7761</v>
      </c>
      <c r="N3118" s="109" t="s">
        <v>1589</v>
      </c>
      <c r="O3118" s="109" t="s">
        <v>19725</v>
      </c>
      <c r="P3118" s="109" t="s">
        <v>760</v>
      </c>
      <c r="Q3118" s="109" t="s">
        <v>19726</v>
      </c>
      <c r="R3118" s="109" t="s">
        <v>80</v>
      </c>
      <c r="S3118" s="122" t="s">
        <v>769</v>
      </c>
      <c r="T3118" s="31"/>
      <c r="U3118" s="109" t="str">
        <f t="shared" si="49"/>
        <v>41430: 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 http://www.utsandiego.com/news/2013/jun/07/family-says-man-beaten-during-fallbrook-arrest/</v>
      </c>
      <c r="V3118" s="109"/>
      <c r="W3118" s="109">
        <v>4161.1000000000004</v>
      </c>
      <c r="X3118" s="109"/>
      <c r="Y3118" s="109"/>
      <c r="Z3118" s="109"/>
      <c r="AA3118" s="109"/>
      <c r="AB3118" s="109"/>
      <c r="AC3118" s="113"/>
      <c r="AD3118" s="29"/>
      <c r="AE3118" s="29"/>
      <c r="AF3118" s="29"/>
      <c r="AG3118" s="65"/>
    </row>
    <row r="3119" spans="1:33" ht="12">
      <c r="A3119" s="30">
        <v>42027</v>
      </c>
      <c r="B3119" s="109" t="s">
        <v>19727</v>
      </c>
      <c r="C3119" s="121">
        <v>24</v>
      </c>
      <c r="D3119" s="109" t="s">
        <v>23</v>
      </c>
      <c r="E3119" s="109" t="s">
        <v>82</v>
      </c>
      <c r="F3119" s="109"/>
      <c r="G3119" s="42">
        <v>40859</v>
      </c>
      <c r="H3119" s="109" t="s">
        <v>19728</v>
      </c>
      <c r="I3119" s="109" t="s">
        <v>18233</v>
      </c>
      <c r="J3119" s="109" t="s">
        <v>28</v>
      </c>
      <c r="K3119" s="98" t="s">
        <v>19707</v>
      </c>
      <c r="L3119" s="109" t="s">
        <v>338</v>
      </c>
      <c r="M3119" s="109" t="s">
        <v>6322</v>
      </c>
      <c r="N3119" s="109" t="s">
        <v>32</v>
      </c>
      <c r="O3119" s="109" t="s">
        <v>19729</v>
      </c>
      <c r="P3119" s="109" t="s">
        <v>760</v>
      </c>
      <c r="Q3119" s="109" t="s">
        <v>19730</v>
      </c>
      <c r="R3119" s="109" t="s">
        <v>80</v>
      </c>
      <c r="S3119" s="122" t="s">
        <v>5119</v>
      </c>
      <c r="T3119" s="31"/>
      <c r="U3119" s="109" t="str">
        <f t="shared" si="49"/>
        <v>40859: Anderson was one of three masked and armed home invaders who entered a suburban residence about 10 p.m. The daughter had the presence of mind to sneak out a back window and call police. When county deputies arrived, Anderson tried to escape in a car and was fatally shot in the neck. http://articles.sun-sentinel.com/2011-11-14/news/pb-royal-palm-home-invasion-20111114_1_ruben-charles-debrosse-deputies-bethel-shot</v>
      </c>
      <c r="V3119" s="109"/>
      <c r="W3119" s="109">
        <v>4162.1000000000004</v>
      </c>
      <c r="X3119" s="109"/>
      <c r="Y3119" s="109"/>
      <c r="Z3119" s="109"/>
      <c r="AA3119" s="109"/>
      <c r="AB3119" s="109"/>
      <c r="AC3119" s="113"/>
      <c r="AD3119" s="29"/>
      <c r="AE3119" s="29"/>
      <c r="AF3119" s="29"/>
      <c r="AG3119" s="65"/>
    </row>
    <row r="3120" spans="1:33" ht="12">
      <c r="A3120" s="30">
        <v>42027</v>
      </c>
      <c r="B3120" s="109" t="s">
        <v>19731</v>
      </c>
      <c r="C3120" s="121">
        <v>32</v>
      </c>
      <c r="D3120" s="109" t="s">
        <v>23</v>
      </c>
      <c r="E3120" s="109" t="s">
        <v>40</v>
      </c>
      <c r="F3120" s="109" t="s">
        <v>19732</v>
      </c>
      <c r="G3120" s="42">
        <v>42022</v>
      </c>
      <c r="H3120" s="109" t="s">
        <v>19733</v>
      </c>
      <c r="I3120" s="109" t="s">
        <v>686</v>
      </c>
      <c r="J3120" s="109" t="s">
        <v>195</v>
      </c>
      <c r="K3120" s="98" t="s">
        <v>19734</v>
      </c>
      <c r="L3120" s="109" t="s">
        <v>686</v>
      </c>
      <c r="M3120" s="109" t="s">
        <v>19735</v>
      </c>
      <c r="N3120" s="109" t="s">
        <v>32</v>
      </c>
      <c r="O3120" s="109" t="s">
        <v>19736</v>
      </c>
      <c r="P3120" s="109" t="s">
        <v>323</v>
      </c>
      <c r="Q3120" s="109" t="s">
        <v>19737</v>
      </c>
      <c r="R3120" s="109" t="s">
        <v>36</v>
      </c>
      <c r="S3120" s="122" t="s">
        <v>19738</v>
      </c>
      <c r="T3120" s="31"/>
      <c r="U3120" s="109" t="str">
        <f t="shared" si="49"/>
        <v>42022: Police went to the Guillory's home after receiving several hang-up 911 calls. They found 32-year-old Johnathon Guillory walking down the street with a weapon. After some sort of confrontation, authorities say two officers felt threatened and shot and killed Guillory. http://www.abc15.com/news/region-central-southern-az/other/suspect-killed-in-police-shooting-in-maricopa-</v>
      </c>
      <c r="V3120" s="109"/>
      <c r="W3120" s="109">
        <v>4163.1000000000004</v>
      </c>
      <c r="X3120" s="109"/>
      <c r="Y3120" s="109"/>
      <c r="Z3120" s="109"/>
      <c r="AA3120" s="109"/>
      <c r="AB3120" s="109"/>
      <c r="AC3120" s="113"/>
      <c r="AD3120" s="29"/>
      <c r="AE3120" s="29"/>
      <c r="AF3120" s="29"/>
      <c r="AG3120" s="65"/>
    </row>
    <row r="3121" spans="1:33" ht="12">
      <c r="A3121" s="30">
        <v>42027</v>
      </c>
      <c r="B3121" s="109" t="s">
        <v>19739</v>
      </c>
      <c r="C3121" s="121">
        <v>49</v>
      </c>
      <c r="D3121" s="109" t="s">
        <v>23</v>
      </c>
      <c r="E3121" s="109" t="s">
        <v>82</v>
      </c>
      <c r="F3121" s="109"/>
      <c r="G3121" s="42">
        <v>39224</v>
      </c>
      <c r="H3121" s="109" t="s">
        <v>19740</v>
      </c>
      <c r="I3121" s="109" t="s">
        <v>8017</v>
      </c>
      <c r="J3121" s="109" t="s">
        <v>28</v>
      </c>
      <c r="K3121" s="98" t="s">
        <v>18082</v>
      </c>
      <c r="L3121" s="109" t="s">
        <v>8019</v>
      </c>
      <c r="M3121" s="109" t="s">
        <v>8020</v>
      </c>
      <c r="N3121" s="109" t="s">
        <v>32</v>
      </c>
      <c r="O3121" s="109" t="s">
        <v>19741</v>
      </c>
      <c r="P3121" s="109" t="s">
        <v>760</v>
      </c>
      <c r="Q3121" s="109" t="s">
        <v>19742</v>
      </c>
      <c r="R3121" s="109" t="s">
        <v>80</v>
      </c>
      <c r="S3121" s="122" t="s">
        <v>5119</v>
      </c>
      <c r="T3121" s="31"/>
      <c r="U3121" s="109" t="str">
        <f t="shared" si="49"/>
        <v>39224: Police were called, mid-morning, by a woman who'd locked herself in her own bathroom, with Sylvester roaming around and burglarizing her house. He'd had a long string of previous convictions for 13 similar crimes. Police arrived and confronted him in the kitchen of the house. After a physical struggle he was fatally shot once in the chest. http://www.gainesville.com/article/20070523/SUNFRONT/705230342</v>
      </c>
      <c r="V3121" s="109"/>
      <c r="W3121" s="109">
        <v>4164.1000000000004</v>
      </c>
      <c r="X3121" s="109"/>
      <c r="Y3121" s="109"/>
      <c r="Z3121" s="109"/>
      <c r="AA3121" s="109"/>
      <c r="AB3121" s="109"/>
      <c r="AC3121" s="113"/>
      <c r="AD3121" s="29"/>
      <c r="AE3121" s="29"/>
      <c r="AF3121" s="29"/>
      <c r="AG3121" s="65"/>
    </row>
    <row r="3122" spans="1:33" ht="12">
      <c r="A3122" s="30">
        <v>42027</v>
      </c>
      <c r="B3122" s="109" t="s">
        <v>19743</v>
      </c>
      <c r="C3122" s="121">
        <v>23</v>
      </c>
      <c r="D3122" s="109" t="s">
        <v>23</v>
      </c>
      <c r="E3122" s="109" t="s">
        <v>82</v>
      </c>
      <c r="F3122" s="109"/>
      <c r="G3122" s="42">
        <v>36810</v>
      </c>
      <c r="H3122" s="109" t="s">
        <v>19744</v>
      </c>
      <c r="I3122" s="109" t="s">
        <v>7625</v>
      </c>
      <c r="J3122" s="109" t="s">
        <v>28</v>
      </c>
      <c r="K3122" s="98" t="s">
        <v>7626</v>
      </c>
      <c r="L3122" s="109" t="s">
        <v>4778</v>
      </c>
      <c r="M3122" s="109" t="s">
        <v>19745</v>
      </c>
      <c r="N3122" s="109" t="s">
        <v>32</v>
      </c>
      <c r="O3122" s="109" t="s">
        <v>19746</v>
      </c>
      <c r="P3122" s="109" t="s">
        <v>58</v>
      </c>
      <c r="Q3122" s="109" t="s">
        <v>19747</v>
      </c>
      <c r="R3122" s="109" t="s">
        <v>80</v>
      </c>
      <c r="S3122" s="122" t="s">
        <v>5119</v>
      </c>
      <c r="T3122" s="31"/>
      <c r="U3122" s="109" t="str">
        <f t="shared" si="49"/>
        <v>36810: Leo was fatally shot after he attempted to sneak out the back door of a three-unit apartment complex with an assault rifle in hand. He'd conducted an eight-hour standoff with county SWAT forces from midnight through the morning hours. Leo shot and slightly wounded a deputy during the siege. He'd been wanted as a murder suspect. http://articles.orlandosentinel.com/2000-10-12/news/0010120324_1_leo-swat-team-standoff</v>
      </c>
      <c r="V3122" s="109"/>
      <c r="W3122" s="109">
        <v>4165.1000000000004</v>
      </c>
      <c r="X3122" s="109"/>
      <c r="Y3122" s="109"/>
      <c r="Z3122" s="109"/>
      <c r="AA3122" s="109"/>
      <c r="AB3122" s="109"/>
      <c r="AC3122" s="113"/>
      <c r="AD3122" s="29"/>
      <c r="AE3122" s="29"/>
      <c r="AF3122" s="29"/>
      <c r="AG3122" s="65"/>
    </row>
    <row r="3123" spans="1:33" ht="12">
      <c r="A3123" s="30">
        <v>42028</v>
      </c>
      <c r="B3123" s="109" t="s">
        <v>4728</v>
      </c>
      <c r="C3123" s="59" t="s">
        <v>19748</v>
      </c>
      <c r="D3123" s="109" t="s">
        <v>23</v>
      </c>
      <c r="E3123" s="109" t="s">
        <v>82</v>
      </c>
      <c r="F3123" s="109"/>
      <c r="G3123" s="42">
        <v>41465</v>
      </c>
      <c r="H3123" s="109" t="s">
        <v>19749</v>
      </c>
      <c r="I3123" s="109" t="s">
        <v>347</v>
      </c>
      <c r="J3123" s="109" t="s">
        <v>213</v>
      </c>
      <c r="K3123" s="98" t="s">
        <v>19750</v>
      </c>
      <c r="L3123" s="109" t="s">
        <v>819</v>
      </c>
      <c r="M3123" s="109" t="s">
        <v>9455</v>
      </c>
      <c r="N3123" s="109" t="s">
        <v>32</v>
      </c>
      <c r="O3123" s="109" t="s">
        <v>19751</v>
      </c>
      <c r="P3123" s="109" t="s">
        <v>7428</v>
      </c>
      <c r="Q3123" s="109" t="s">
        <v>19752</v>
      </c>
      <c r="R3123" s="109" t="s">
        <v>80</v>
      </c>
      <c r="S3123" s="122" t="s">
        <v>17794</v>
      </c>
      <c r="T3123" s="31"/>
      <c r="U3123" s="109" t="str">
        <f t="shared" si="49"/>
        <v>41465: 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 http://www.chron.com/news/houston-texas/houston/article/Texas-DPS-trooper-fatally-shoots-man-outside-4657794.php</v>
      </c>
      <c r="V3123" s="109"/>
      <c r="W3123" s="109">
        <v>4166.1000000000004</v>
      </c>
      <c r="X3123" s="109"/>
      <c r="Y3123" s="109"/>
      <c r="Z3123" s="109"/>
      <c r="AA3123" s="109"/>
      <c r="AB3123" s="109"/>
      <c r="AC3123" s="113"/>
      <c r="AD3123" s="12"/>
      <c r="AE3123" s="12"/>
      <c r="AF3123" s="12"/>
      <c r="AG3123" s="65"/>
    </row>
    <row r="3124" spans="1:33" ht="12">
      <c r="A3124" s="30">
        <v>42028</v>
      </c>
      <c r="B3124" s="109" t="s">
        <v>4728</v>
      </c>
      <c r="C3124" s="121">
        <v>53</v>
      </c>
      <c r="D3124" s="109" t="s">
        <v>23</v>
      </c>
      <c r="E3124" s="109" t="s">
        <v>82</v>
      </c>
      <c r="F3124" s="109"/>
      <c r="G3124" s="42">
        <v>41463</v>
      </c>
      <c r="H3124" s="109" t="s">
        <v>19753</v>
      </c>
      <c r="I3124" s="109" t="s">
        <v>2598</v>
      </c>
      <c r="J3124" s="109" t="s">
        <v>85</v>
      </c>
      <c r="K3124" s="98" t="s">
        <v>2641</v>
      </c>
      <c r="L3124" s="109" t="s">
        <v>270</v>
      </c>
      <c r="M3124" s="109" t="s">
        <v>2600</v>
      </c>
      <c r="N3124" s="109" t="s">
        <v>8081</v>
      </c>
      <c r="O3124" s="109" t="s">
        <v>19754</v>
      </c>
      <c r="P3124" s="109" t="s">
        <v>7428</v>
      </c>
      <c r="Q3124" s="109" t="s">
        <v>19755</v>
      </c>
      <c r="R3124" s="109" t="s">
        <v>100</v>
      </c>
      <c r="S3124" s="122" t="s">
        <v>17794</v>
      </c>
      <c r="T3124" s="31"/>
      <c r="U3124" s="109" t="str">
        <f t="shared" si="49"/>
        <v>41463: Officers responded to a disturbing-the-peace call at a home, and may have removed the man from this home. They report that when they tried to place him in their vehicle "for a psychiatric evaluation" he resisted. The police stated: "During the ensuing struggle, the subject and the involved officers went to the ground. ... The subject then became unresponsive." http://www.insidebayarea.com/breaking-news/ci_23618853/police-man-collapses-dies-during-arrest-east-oakland</v>
      </c>
      <c r="V3124" s="109"/>
      <c r="W3124" s="109">
        <v>4167.1000000000004</v>
      </c>
      <c r="X3124" s="109"/>
      <c r="Y3124" s="109"/>
      <c r="Z3124" s="109"/>
      <c r="AA3124" s="109"/>
      <c r="AB3124" s="109"/>
      <c r="AC3124" s="113"/>
      <c r="AD3124" s="29"/>
      <c r="AE3124" s="29"/>
      <c r="AF3124" s="29"/>
      <c r="AG3124" s="65"/>
    </row>
    <row r="3125" spans="1:33" ht="12">
      <c r="A3125" s="30">
        <v>42028</v>
      </c>
      <c r="B3125" s="109" t="s">
        <v>19756</v>
      </c>
      <c r="C3125" s="121">
        <v>39</v>
      </c>
      <c r="D3125" s="109" t="s">
        <v>23</v>
      </c>
      <c r="E3125" s="109" t="s">
        <v>40</v>
      </c>
      <c r="F3125" s="109" t="s">
        <v>19757</v>
      </c>
      <c r="G3125" s="42">
        <v>41460</v>
      </c>
      <c r="H3125" s="109" t="s">
        <v>19758</v>
      </c>
      <c r="I3125" s="109" t="s">
        <v>276</v>
      </c>
      <c r="J3125" s="109" t="s">
        <v>28</v>
      </c>
      <c r="K3125" s="98" t="s">
        <v>19759</v>
      </c>
      <c r="L3125" s="109" t="s">
        <v>278</v>
      </c>
      <c r="M3125" s="109" t="s">
        <v>9815</v>
      </c>
      <c r="N3125" s="109" t="s">
        <v>32</v>
      </c>
      <c r="O3125" s="109" t="s">
        <v>19760</v>
      </c>
      <c r="P3125" s="109" t="s">
        <v>58</v>
      </c>
      <c r="Q3125" s="109" t="s">
        <v>19761</v>
      </c>
      <c r="R3125" s="109" t="s">
        <v>80</v>
      </c>
      <c r="S3125" s="122" t="s">
        <v>17794</v>
      </c>
      <c r="T3125" s="31"/>
      <c r="U3125" s="109" t="str">
        <f t="shared" si="49"/>
        <v>41460: McGlothlin's vehicle was chased by police for an unknown reason, and when it got stuck in a ditch he fled on foot. He was reportedly tracked by a K-9 in a apartment complex shed. Deputies report that he drew a pistol. They shot him multiple times, killing him. http://www.northescambia.com/2013/10/grand-jury-no-charges-against-deputies-in-two-shootings</v>
      </c>
      <c r="V3125" s="109"/>
      <c r="W3125" s="109">
        <v>4168.1000000000004</v>
      </c>
      <c r="X3125" s="109"/>
      <c r="Y3125" s="109"/>
      <c r="Z3125" s="109"/>
      <c r="AA3125" s="109"/>
      <c r="AB3125" s="109"/>
      <c r="AC3125" s="113"/>
      <c r="AD3125" s="29"/>
      <c r="AE3125" s="29"/>
      <c r="AF3125" s="29"/>
      <c r="AG3125" s="65"/>
    </row>
    <row r="3126" spans="1:33" ht="12">
      <c r="A3126" s="30">
        <v>42028</v>
      </c>
      <c r="B3126" s="109" t="s">
        <v>19762</v>
      </c>
      <c r="C3126" s="121">
        <v>17</v>
      </c>
      <c r="D3126" s="109" t="s">
        <v>23</v>
      </c>
      <c r="E3126" s="109" t="s">
        <v>24</v>
      </c>
      <c r="F3126" s="109" t="s">
        <v>19763</v>
      </c>
      <c r="G3126" s="42">
        <v>41459</v>
      </c>
      <c r="H3126" s="109" t="s">
        <v>19764</v>
      </c>
      <c r="I3126" s="109" t="s">
        <v>19765</v>
      </c>
      <c r="J3126" s="109" t="s">
        <v>328</v>
      </c>
      <c r="K3126" s="98" t="s">
        <v>15232</v>
      </c>
      <c r="L3126" s="109" t="s">
        <v>329</v>
      </c>
      <c r="M3126" s="109" t="s">
        <v>330</v>
      </c>
      <c r="N3126" s="109" t="s">
        <v>32</v>
      </c>
      <c r="O3126" s="109" t="s">
        <v>19766</v>
      </c>
      <c r="P3126" s="109" t="s">
        <v>7428</v>
      </c>
      <c r="Q3126" s="109" t="s">
        <v>19767</v>
      </c>
      <c r="R3126" s="109" t="s">
        <v>80</v>
      </c>
      <c r="S3126" s="122" t="s">
        <v>17794</v>
      </c>
      <c r="T3126" s="31"/>
      <c r="U3126" s="109" t="str">
        <f t="shared" si="49"/>
        <v>41459: 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 http://cookcountyrecord.com/news/260885-mother-sues-after-her-child-was-allegedly-killed-by-a-chicago-police-officer</v>
      </c>
      <c r="V3126" s="109"/>
      <c r="W3126" s="109">
        <v>4169.1000000000004</v>
      </c>
      <c r="X3126" s="109"/>
      <c r="Y3126" s="109"/>
      <c r="Z3126" s="109"/>
      <c r="AA3126" s="109"/>
      <c r="AB3126" s="109"/>
      <c r="AC3126" s="113"/>
      <c r="AD3126" s="29"/>
      <c r="AE3126" s="29"/>
      <c r="AF3126" s="29"/>
      <c r="AG3126" s="65"/>
    </row>
    <row r="3127" spans="1:33" ht="12">
      <c r="A3127" s="30">
        <v>42028</v>
      </c>
      <c r="B3127" s="109" t="s">
        <v>19768</v>
      </c>
      <c r="C3127" s="121">
        <v>26</v>
      </c>
      <c r="D3127" s="109" t="s">
        <v>23</v>
      </c>
      <c r="E3127" s="109" t="s">
        <v>40</v>
      </c>
      <c r="F3127" s="109" t="s">
        <v>19769</v>
      </c>
      <c r="G3127" s="42">
        <v>41458</v>
      </c>
      <c r="H3127" s="109" t="s">
        <v>19770</v>
      </c>
      <c r="I3127" s="109" t="s">
        <v>19771</v>
      </c>
      <c r="J3127" s="109" t="s">
        <v>223</v>
      </c>
      <c r="K3127" s="98" t="s">
        <v>19772</v>
      </c>
      <c r="L3127" s="109" t="s">
        <v>878</v>
      </c>
      <c r="M3127" s="109" t="s">
        <v>19773</v>
      </c>
      <c r="N3127" s="109" t="s">
        <v>32</v>
      </c>
      <c r="O3127" s="109" t="s">
        <v>19774</v>
      </c>
      <c r="P3127" s="109" t="s">
        <v>58</v>
      </c>
      <c r="Q3127" s="109" t="s">
        <v>19775</v>
      </c>
      <c r="R3127" s="109" t="s">
        <v>80</v>
      </c>
      <c r="S3127" s="122" t="s">
        <v>17794</v>
      </c>
      <c r="T3127" s="31"/>
      <c r="U3127" s="109" t="str">
        <f t="shared" si="49"/>
        <v>41458: 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 http://bangordailynews.com/2013/12/13/news/down-east/maine-attorney-general-rules-police-justified-in-calais-shooting/</v>
      </c>
      <c r="V3127" s="109"/>
      <c r="W3127" s="109">
        <v>4170.1000000000004</v>
      </c>
      <c r="X3127" s="109"/>
      <c r="Y3127" s="109"/>
      <c r="Z3127" s="109"/>
      <c r="AA3127" s="109"/>
      <c r="AB3127" s="109"/>
      <c r="AC3127" s="113"/>
      <c r="AD3127" s="29"/>
      <c r="AE3127" s="29"/>
      <c r="AF3127" s="29"/>
      <c r="AG3127" s="65"/>
    </row>
    <row r="3128" spans="1:33" ht="12">
      <c r="A3128" s="30">
        <v>42028</v>
      </c>
      <c r="B3128" s="109" t="s">
        <v>19776</v>
      </c>
      <c r="C3128" s="121">
        <v>20</v>
      </c>
      <c r="D3128" s="109" t="s">
        <v>23</v>
      </c>
      <c r="E3128" s="109" t="s">
        <v>24</v>
      </c>
      <c r="F3128" s="109" t="s">
        <v>19777</v>
      </c>
      <c r="G3128" s="42">
        <v>41395</v>
      </c>
      <c r="H3128" s="109" t="s">
        <v>19778</v>
      </c>
      <c r="I3128" s="109" t="s">
        <v>7548</v>
      </c>
      <c r="J3128" s="109" t="s">
        <v>1372</v>
      </c>
      <c r="K3128" s="98" t="s">
        <v>19779</v>
      </c>
      <c r="L3128" s="109" t="s">
        <v>225</v>
      </c>
      <c r="M3128" s="109" t="s">
        <v>15625</v>
      </c>
      <c r="N3128" s="109" t="s">
        <v>32</v>
      </c>
      <c r="O3128" s="109" t="s">
        <v>19780</v>
      </c>
      <c r="P3128" s="109" t="s">
        <v>58</v>
      </c>
      <c r="Q3128" s="109" t="s">
        <v>19781</v>
      </c>
      <c r="R3128" s="109" t="s">
        <v>80</v>
      </c>
      <c r="S3128" s="122" t="s">
        <v>19230</v>
      </c>
      <c r="T3128" s="31"/>
      <c r="U3128" s="109" t="str">
        <f t="shared" si="49"/>
        <v>41395: During a traffic stop for a window-tint violation, Graham, who was a passenger in the vehicle, exited, pursued by officer. Graham turned, displaying a handgun, and officer shot him. Graham was paralyzed, and died July 2 from a blot-clot related to injuries. http://www.fayobserver.com/news/local/cumberland-county-da-says-no-charges-for-fayetteville-police-officer/article_ed8e655f-c2a0-5549-9ef4-f9f979efd901.html</v>
      </c>
      <c r="V3128" s="109"/>
      <c r="W3128" s="109">
        <v>4171.1000000000004</v>
      </c>
      <c r="X3128" s="109"/>
      <c r="Y3128" s="109"/>
      <c r="Z3128" s="109"/>
      <c r="AA3128" s="109"/>
      <c r="AB3128" s="109"/>
      <c r="AC3128" s="113"/>
      <c r="AD3128" s="29"/>
      <c r="AE3128" s="29"/>
      <c r="AF3128" s="29"/>
      <c r="AG3128" s="65"/>
    </row>
    <row r="3129" spans="1:33" ht="12">
      <c r="A3129" s="30">
        <v>42028</v>
      </c>
      <c r="B3129" s="109" t="s">
        <v>19782</v>
      </c>
      <c r="C3129" s="121">
        <v>46</v>
      </c>
      <c r="D3129" s="109" t="s">
        <v>23</v>
      </c>
      <c r="E3129" s="109" t="s">
        <v>40</v>
      </c>
      <c r="F3129" s="109" t="s">
        <v>19783</v>
      </c>
      <c r="G3129" s="42">
        <v>41446</v>
      </c>
      <c r="H3129" s="109" t="s">
        <v>19784</v>
      </c>
      <c r="I3129" s="109" t="s">
        <v>93</v>
      </c>
      <c r="J3129" s="109" t="s">
        <v>94</v>
      </c>
      <c r="K3129" s="98" t="s">
        <v>95</v>
      </c>
      <c r="L3129" s="109" t="s">
        <v>96</v>
      </c>
      <c r="M3129" s="109" t="s">
        <v>19785</v>
      </c>
      <c r="N3129" s="109" t="s">
        <v>32</v>
      </c>
      <c r="O3129" s="109" t="s">
        <v>19786</v>
      </c>
      <c r="P3129" s="109" t="s">
        <v>760</v>
      </c>
      <c r="Q3129" s="109" t="s">
        <v>19787</v>
      </c>
      <c r="R3129" s="109" t="s">
        <v>80</v>
      </c>
      <c r="S3129" s="122" t="s">
        <v>19230</v>
      </c>
      <c r="T3129" s="31"/>
      <c r="U3129" s="109" t="str">
        <f t="shared" si="49"/>
        <v>41446: Home confinement officers were checking up on Wickline at his home, a condition of a bond in connection with child neglect resulting in death, when he pulled a gun on them and fled on an ATV. When officers followed, he shot at them and was killed by return fire http://woay.com/News.aspx?nid=7126</v>
      </c>
      <c r="V3129" s="109"/>
      <c r="W3129" s="109">
        <v>4172.1000000000004</v>
      </c>
      <c r="X3129" s="109"/>
      <c r="Y3129" s="109"/>
      <c r="Z3129" s="109"/>
      <c r="AA3129" s="109"/>
      <c r="AB3129" s="109"/>
      <c r="AC3129" s="113"/>
      <c r="AD3129" s="29"/>
      <c r="AE3129" s="29"/>
      <c r="AF3129" s="29"/>
      <c r="AG3129" s="65"/>
    </row>
    <row r="3130" spans="1:33" ht="12">
      <c r="A3130" s="30">
        <v>42028</v>
      </c>
      <c r="B3130" s="109" t="s">
        <v>19788</v>
      </c>
      <c r="C3130" s="121">
        <v>25</v>
      </c>
      <c r="D3130" s="109" t="s">
        <v>23</v>
      </c>
      <c r="E3130" s="109" t="s">
        <v>173</v>
      </c>
      <c r="F3130" s="109" t="s">
        <v>19789</v>
      </c>
      <c r="G3130" s="42">
        <v>41442</v>
      </c>
      <c r="H3130" s="109" t="s">
        <v>19790</v>
      </c>
      <c r="I3130" s="109" t="s">
        <v>774</v>
      </c>
      <c r="J3130" s="109" t="s">
        <v>85</v>
      </c>
      <c r="K3130" s="98" t="s">
        <v>19791</v>
      </c>
      <c r="L3130" s="109" t="s">
        <v>775</v>
      </c>
      <c r="M3130" s="109" t="s">
        <v>19792</v>
      </c>
      <c r="N3130" s="109" t="s">
        <v>19793</v>
      </c>
      <c r="O3130" s="109" t="s">
        <v>19794</v>
      </c>
      <c r="P3130" s="109" t="s">
        <v>3069</v>
      </c>
      <c r="Q3130" s="109" t="s">
        <v>19795</v>
      </c>
      <c r="R3130" s="109" t="s">
        <v>80</v>
      </c>
      <c r="S3130" s="122" t="s">
        <v>19230</v>
      </c>
      <c r="T3130" s="31"/>
      <c r="U3130" s="109" t="str">
        <f t="shared" si="49"/>
        <v>41442: While responding to an unrelated case, officers saw Ramos with what looked like a baggie of illegal drugs. He was pursued and taken into custody without the use of weapons. While in the patrol car, he appeared to have trouble breathing. An ambulance was called and CPR performed. Paramedics discovered baggies containing illegal drugs in his throat. Toxicology Reports found he died of Meth intoxication. http://www.kerngoldenempire.com/mostpopular/story/In-custody-death-ruled-accidental/d/story/vTAbqRFvOE-R1sSlLGCbBg</v>
      </c>
      <c r="V3130" s="109"/>
      <c r="W3130" s="109">
        <v>4173.1000000000004</v>
      </c>
      <c r="X3130" s="109"/>
      <c r="Y3130" s="109"/>
      <c r="Z3130" s="109"/>
      <c r="AA3130" s="109"/>
      <c r="AB3130" s="109"/>
      <c r="AC3130" s="113"/>
      <c r="AD3130" s="29"/>
      <c r="AE3130" s="29"/>
      <c r="AF3130" s="29"/>
      <c r="AG3130" s="65"/>
    </row>
    <row r="3131" spans="1:33" ht="12">
      <c r="A3131" s="30">
        <v>42028</v>
      </c>
      <c r="B3131" s="109" t="s">
        <v>19796</v>
      </c>
      <c r="C3131" s="121">
        <v>41</v>
      </c>
      <c r="D3131" s="109" t="s">
        <v>23</v>
      </c>
      <c r="E3131" s="109" t="s">
        <v>24</v>
      </c>
      <c r="F3131" s="109" t="s">
        <v>19797</v>
      </c>
      <c r="G3131" s="42">
        <v>41443</v>
      </c>
      <c r="H3131" s="109" t="s">
        <v>19798</v>
      </c>
      <c r="I3131" s="109" t="s">
        <v>13699</v>
      </c>
      <c r="J3131" s="109" t="s">
        <v>1084</v>
      </c>
      <c r="K3131" s="98" t="s">
        <v>19799</v>
      </c>
      <c r="L3131" s="109" t="s">
        <v>19800</v>
      </c>
      <c r="M3131" s="109" t="s">
        <v>19801</v>
      </c>
      <c r="N3131" s="109" t="s">
        <v>8081</v>
      </c>
      <c r="O3131" s="109" t="s">
        <v>19802</v>
      </c>
      <c r="P3131" s="109" t="s">
        <v>760</v>
      </c>
      <c r="Q3131" s="109" t="s">
        <v>19803</v>
      </c>
      <c r="R3131" s="109" t="s">
        <v>80</v>
      </c>
      <c r="S3131" s="122" t="s">
        <v>19230</v>
      </c>
      <c r="T3131" s="31"/>
      <c r="U3131" s="109" t="str">
        <f t="shared" si="49"/>
        <v>41443: Officers responded to suspicious person call and found Dixon, acting erratically and armed with a stun gun. The officers determined that he was suffering from a medical condition and tried to place him in emergency custody. He resisted, and by the time he was handcuffed, he had stopped breathing. CPR was administered unsuccessfully. http://www.13newsnow.com/story/news/local/mycity/hampton/2014/09/09/14817318/</v>
      </c>
      <c r="V3131" s="109"/>
      <c r="W3131" s="109">
        <v>4174.1000000000004</v>
      </c>
      <c r="X3131" s="109"/>
      <c r="Y3131" s="109"/>
      <c r="Z3131" s="109"/>
      <c r="AA3131" s="109"/>
      <c r="AB3131" s="109"/>
      <c r="AC3131" s="113"/>
      <c r="AD3131" s="29"/>
      <c r="AE3131" s="29"/>
      <c r="AF3131" s="29"/>
      <c r="AG3131" s="65"/>
    </row>
    <row r="3132" spans="1:33" ht="12">
      <c r="A3132" s="30">
        <v>42028</v>
      </c>
      <c r="B3132" s="109" t="s">
        <v>19804</v>
      </c>
      <c r="C3132" s="121">
        <v>45</v>
      </c>
      <c r="D3132" s="109" t="s">
        <v>23</v>
      </c>
      <c r="E3132" s="109" t="s">
        <v>82</v>
      </c>
      <c r="F3132" s="109"/>
      <c r="G3132" s="42">
        <v>41442</v>
      </c>
      <c r="H3132" s="109" t="s">
        <v>19805</v>
      </c>
      <c r="I3132" s="109" t="s">
        <v>756</v>
      </c>
      <c r="J3132" s="109" t="s">
        <v>439</v>
      </c>
      <c r="K3132" s="98" t="s">
        <v>19806</v>
      </c>
      <c r="L3132" s="109" t="s">
        <v>9856</v>
      </c>
      <c r="M3132" s="109" t="s">
        <v>2068</v>
      </c>
      <c r="N3132" s="109" t="s">
        <v>262</v>
      </c>
      <c r="O3132" s="109" t="s">
        <v>19807</v>
      </c>
      <c r="P3132" s="109" t="s">
        <v>7428</v>
      </c>
      <c r="Q3132" s="109" t="s">
        <v>19808</v>
      </c>
      <c r="R3132" s="109" t="s">
        <v>100</v>
      </c>
      <c r="S3132" s="122" t="s">
        <v>17794</v>
      </c>
      <c r="T3132" s="31"/>
      <c r="U3132" s="109" t="str">
        <f t="shared" si="49"/>
        <v>41442: 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 http://www.kctv5.com/story/22610364/man-reportedly-acting-erratically-dies-after-officers-stun-him</v>
      </c>
      <c r="V3132" s="109"/>
      <c r="W3132" s="109">
        <v>4175.1000000000004</v>
      </c>
      <c r="X3132" s="109"/>
      <c r="Y3132" s="109"/>
      <c r="Z3132" s="109"/>
      <c r="AA3132" s="109"/>
      <c r="AB3132" s="109"/>
      <c r="AC3132" s="113"/>
      <c r="AD3132" s="29"/>
      <c r="AE3132" s="29"/>
      <c r="AF3132" s="29"/>
      <c r="AG3132" s="65"/>
    </row>
    <row r="3133" spans="1:33" ht="12">
      <c r="A3133" s="30">
        <v>42028</v>
      </c>
      <c r="B3133" s="109" t="s">
        <v>19809</v>
      </c>
      <c r="C3133" s="121">
        <v>54</v>
      </c>
      <c r="D3133" s="109" t="s">
        <v>23</v>
      </c>
      <c r="E3133" s="109" t="s">
        <v>40</v>
      </c>
      <c r="F3133" s="109" t="s">
        <v>19810</v>
      </c>
      <c r="G3133" s="42">
        <v>41441</v>
      </c>
      <c r="H3133" s="109" t="s">
        <v>19811</v>
      </c>
      <c r="I3133" s="109" t="s">
        <v>4951</v>
      </c>
      <c r="J3133" s="109" t="s">
        <v>28</v>
      </c>
      <c r="K3133" s="98" t="s">
        <v>16878</v>
      </c>
      <c r="L3133" s="109" t="s">
        <v>404</v>
      </c>
      <c r="M3133" s="109" t="s">
        <v>13239</v>
      </c>
      <c r="N3133" s="109" t="s">
        <v>32</v>
      </c>
      <c r="O3133" s="109" t="s">
        <v>19812</v>
      </c>
      <c r="P3133" s="109" t="s">
        <v>7428</v>
      </c>
      <c r="Q3133" s="109" t="s">
        <v>19813</v>
      </c>
      <c r="R3133" s="109" t="s">
        <v>80</v>
      </c>
      <c r="S3133" s="122" t="s">
        <v>17794</v>
      </c>
      <c r="T3133" s="31"/>
      <c r="U3133" s="109" t="str">
        <f t="shared" si="49"/>
        <v>41441: 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 http://www.wesh.com/news/central-florida/orange-county/deputy-shoots-suspect-in-domestic-violence-incident/20591812</v>
      </c>
      <c r="V3133" s="109"/>
      <c r="W3133" s="109">
        <v>4176.1000000000004</v>
      </c>
      <c r="X3133" s="109"/>
      <c r="Y3133" s="109"/>
      <c r="Z3133" s="109"/>
      <c r="AA3133" s="109"/>
      <c r="AB3133" s="109"/>
      <c r="AC3133" s="113"/>
      <c r="AD3133" s="29"/>
      <c r="AE3133" s="29"/>
      <c r="AF3133" s="29"/>
      <c r="AG3133" s="65"/>
    </row>
    <row r="3134" spans="1:33" ht="12">
      <c r="A3134" s="30">
        <v>42028</v>
      </c>
      <c r="B3134" s="109" t="s">
        <v>4728</v>
      </c>
      <c r="C3134" s="121">
        <v>53</v>
      </c>
      <c r="D3134" s="109" t="s">
        <v>23</v>
      </c>
      <c r="E3134" s="109" t="s">
        <v>82</v>
      </c>
      <c r="F3134" s="109"/>
      <c r="G3134" s="42">
        <v>41441</v>
      </c>
      <c r="H3134" s="109" t="s">
        <v>19814</v>
      </c>
      <c r="I3134" s="109" t="s">
        <v>11628</v>
      </c>
      <c r="J3134" s="109" t="s">
        <v>85</v>
      </c>
      <c r="K3134" s="98" t="s">
        <v>18453</v>
      </c>
      <c r="L3134" s="109" t="s">
        <v>270</v>
      </c>
      <c r="M3134" s="109" t="s">
        <v>18454</v>
      </c>
      <c r="N3134" s="109" t="s">
        <v>32</v>
      </c>
      <c r="O3134" s="109" t="s">
        <v>19815</v>
      </c>
      <c r="P3134" s="109" t="s">
        <v>7428</v>
      </c>
      <c r="Q3134" s="109" t="s">
        <v>18456</v>
      </c>
      <c r="R3134" s="109" t="s">
        <v>100</v>
      </c>
      <c r="S3134" s="122" t="s">
        <v>17794</v>
      </c>
      <c r="T3134" s="31"/>
      <c r="U3134" s="109" t="str">
        <f t="shared" si="49"/>
        <v>41441: 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 http://www.mercurynews.com/breaking-news/ci_23473152/fremont-police-fatally-shoot-mentally-ill-man-armed</v>
      </c>
      <c r="V3134" s="109"/>
      <c r="W3134" s="109">
        <v>4177.1000000000004</v>
      </c>
      <c r="X3134" s="109"/>
      <c r="Y3134" s="109"/>
      <c r="Z3134" s="109"/>
      <c r="AA3134" s="109"/>
      <c r="AB3134" s="109"/>
      <c r="AC3134" s="113"/>
      <c r="AD3134" s="29"/>
      <c r="AE3134" s="29"/>
      <c r="AF3134" s="29"/>
      <c r="AG3134" s="65"/>
    </row>
    <row r="3135" spans="1:33" ht="12">
      <c r="A3135" s="30">
        <v>42028</v>
      </c>
      <c r="B3135" s="109" t="s">
        <v>19816</v>
      </c>
      <c r="C3135" s="121">
        <v>54</v>
      </c>
      <c r="D3135" s="109" t="s">
        <v>23</v>
      </c>
      <c r="E3135" s="109" t="s">
        <v>82</v>
      </c>
      <c r="F3135" s="109"/>
      <c r="G3135" s="42">
        <v>41437</v>
      </c>
      <c r="H3135" s="109" t="s">
        <v>19817</v>
      </c>
      <c r="I3135" s="109" t="s">
        <v>404</v>
      </c>
      <c r="J3135" s="109" t="s">
        <v>85</v>
      </c>
      <c r="K3135" s="98" t="s">
        <v>19818</v>
      </c>
      <c r="L3135" s="109" t="s">
        <v>404</v>
      </c>
      <c r="M3135" s="109" t="s">
        <v>19819</v>
      </c>
      <c r="N3135" s="109" t="s">
        <v>32</v>
      </c>
      <c r="O3135" s="109" t="s">
        <v>19820</v>
      </c>
      <c r="P3135" s="109" t="s">
        <v>58</v>
      </c>
      <c r="Q3135" s="109" t="s">
        <v>19821</v>
      </c>
      <c r="R3135" s="109" t="s">
        <v>80</v>
      </c>
      <c r="S3135" s="122" t="s">
        <v>17794</v>
      </c>
      <c r="T3135" s="31"/>
      <c r="U3135" s="109" t="str">
        <f t="shared" si="49"/>
        <v>41437: 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 http://www.ocregister.com/articles/brewer-539880-chambers-officer.html</v>
      </c>
      <c r="V3135" s="109"/>
      <c r="W3135" s="109">
        <v>4178.1000000000004</v>
      </c>
      <c r="X3135" s="109"/>
      <c r="Y3135" s="109"/>
      <c r="Z3135" s="109"/>
      <c r="AA3135" s="109"/>
      <c r="AB3135" s="109"/>
      <c r="AC3135" s="113"/>
      <c r="AD3135" s="29"/>
      <c r="AE3135" s="29"/>
      <c r="AF3135" s="29"/>
      <c r="AG3135" s="65"/>
    </row>
    <row r="3136" spans="1:33" ht="12">
      <c r="A3136" s="30">
        <v>42028</v>
      </c>
      <c r="B3136" s="109" t="s">
        <v>19822</v>
      </c>
      <c r="C3136" s="121">
        <v>41</v>
      </c>
      <c r="D3136" s="109" t="s">
        <v>23</v>
      </c>
      <c r="E3136" s="109" t="s">
        <v>40</v>
      </c>
      <c r="F3136" s="109" t="s">
        <v>19823</v>
      </c>
      <c r="G3136" s="42">
        <v>41442</v>
      </c>
      <c r="H3136" s="109" t="s">
        <v>19824</v>
      </c>
      <c r="I3136" s="109" t="s">
        <v>10111</v>
      </c>
      <c r="J3136" s="109" t="s">
        <v>213</v>
      </c>
      <c r="K3136" s="98" t="s">
        <v>19825</v>
      </c>
      <c r="L3136" s="109" t="s">
        <v>10111</v>
      </c>
      <c r="M3136" s="109" t="s">
        <v>10112</v>
      </c>
      <c r="N3136" s="109" t="s">
        <v>32</v>
      </c>
      <c r="O3136" s="109" t="s">
        <v>19826</v>
      </c>
      <c r="P3136" s="109" t="s">
        <v>58</v>
      </c>
      <c r="Q3136" s="109" t="s">
        <v>19827</v>
      </c>
      <c r="R3136" s="109" t="s">
        <v>36</v>
      </c>
      <c r="S3136" s="122" t="s">
        <v>19195</v>
      </c>
      <c r="T3136" s="31"/>
      <c r="U3136" s="109" t="str">
        <f t="shared" si="49"/>
        <v>41442: 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 http://www.ktre.com/story/22613862/nacogdoches-man-killed-in</v>
      </c>
      <c r="V3136" s="109"/>
      <c r="W3136" s="109">
        <v>4179.1000000000004</v>
      </c>
      <c r="X3136" s="109"/>
      <c r="Y3136" s="109"/>
      <c r="Z3136" s="109"/>
      <c r="AA3136" s="109"/>
      <c r="AB3136" s="109"/>
      <c r="AC3136" s="113"/>
      <c r="AD3136" s="29"/>
      <c r="AE3136" s="29"/>
      <c r="AF3136" s="29"/>
      <c r="AG3136" s="65"/>
    </row>
    <row r="3137" spans="1:33" ht="12">
      <c r="A3137" s="30">
        <v>42029</v>
      </c>
      <c r="B3137" s="109" t="s">
        <v>19828</v>
      </c>
      <c r="C3137" s="121">
        <v>80</v>
      </c>
      <c r="D3137" s="109" t="s">
        <v>23</v>
      </c>
      <c r="E3137" s="109" t="s">
        <v>82</v>
      </c>
      <c r="F3137" s="109"/>
      <c r="G3137" s="42">
        <v>40494</v>
      </c>
      <c r="H3137" s="109" t="s">
        <v>19829</v>
      </c>
      <c r="I3137" s="109" t="s">
        <v>19830</v>
      </c>
      <c r="J3137" s="109" t="s">
        <v>28</v>
      </c>
      <c r="K3137" s="98" t="s">
        <v>19831</v>
      </c>
      <c r="L3137" s="109" t="s">
        <v>10454</v>
      </c>
      <c r="M3137" s="109" t="s">
        <v>10455</v>
      </c>
      <c r="N3137" s="109" t="s">
        <v>314</v>
      </c>
      <c r="O3137" s="109" t="s">
        <v>19832</v>
      </c>
      <c r="P3137" s="109" t="s">
        <v>760</v>
      </c>
      <c r="Q3137" s="109" t="s">
        <v>19833</v>
      </c>
      <c r="R3137" s="109" t="s">
        <v>80</v>
      </c>
      <c r="S3137" s="122" t="s">
        <v>5119</v>
      </c>
      <c r="T3137" s="31"/>
      <c r="U3137" s="109" t="str">
        <f t="shared" si="49"/>
        <v>40494: Brown was an elderly motorist killed when he made a left turn in his pickup truck and collided at high speed with a county deputy. The deputy was slightly injured. http://www.baynews9.com/content/news/baynews9/news/article.html/content/news/articles/ot/both/2010/11/13/Man_killed_deputy_injured_in_car_crash_in_Citrus_County.html</v>
      </c>
      <c r="V3137" s="109"/>
      <c r="W3137" s="109">
        <v>4180.1000000000004</v>
      </c>
      <c r="X3137" s="109"/>
      <c r="Y3137" s="109"/>
      <c r="Z3137" s="109"/>
      <c r="AA3137" s="109"/>
      <c r="AB3137" s="109"/>
      <c r="AC3137" s="113"/>
      <c r="AD3137" s="29"/>
      <c r="AE3137" s="29"/>
      <c r="AF3137" s="29"/>
      <c r="AG3137" s="65"/>
    </row>
    <row r="3138" spans="1:33" ht="12">
      <c r="A3138" s="30">
        <v>42029</v>
      </c>
      <c r="B3138" s="109" t="s">
        <v>19834</v>
      </c>
      <c r="C3138" s="121">
        <v>27</v>
      </c>
      <c r="D3138" s="109" t="s">
        <v>23</v>
      </c>
      <c r="E3138" s="109" t="s">
        <v>82</v>
      </c>
      <c r="F3138" s="109"/>
      <c r="G3138" s="42">
        <v>40543</v>
      </c>
      <c r="H3138" s="109" t="s">
        <v>19835</v>
      </c>
      <c r="I3138" s="109" t="s">
        <v>5220</v>
      </c>
      <c r="J3138" s="109" t="s">
        <v>28</v>
      </c>
      <c r="K3138" s="98" t="s">
        <v>15599</v>
      </c>
      <c r="L3138" s="109" t="s">
        <v>30</v>
      </c>
      <c r="M3138" s="109" t="s">
        <v>5222</v>
      </c>
      <c r="N3138" s="109" t="s">
        <v>32</v>
      </c>
      <c r="O3138" s="109" t="s">
        <v>19836</v>
      </c>
      <c r="P3138" s="109" t="s">
        <v>760</v>
      </c>
      <c r="Q3138" s="109" t="s">
        <v>19837</v>
      </c>
      <c r="R3138" s="109" t="s">
        <v>80</v>
      </c>
      <c r="S3138" s="122" t="s">
        <v>5119</v>
      </c>
      <c r="T3138" s="31"/>
      <c r="U3138" s="109" t="str">
        <f t="shared" si="49"/>
        <v>40543: Police only described "some kind of confrontation" as the cause of Weatherspoon's shooting death at the hands of SWAT members. As opposed to a normal police response to celebratory New Year's Eve gunfire, this incident involved two black and unmarked SUVs full of police. Weatherspoon was said to have been illegally armed with a 9mm handgun. http://www.nbcmiami.com/news/local/SWAT-Officer-Kills-Armed-Felon-in-Overtown-112770054.html</v>
      </c>
      <c r="V3138" s="109"/>
      <c r="W3138" s="109">
        <v>4181.1000000000004</v>
      </c>
      <c r="X3138" s="109"/>
      <c r="Y3138" s="109"/>
      <c r="Z3138" s="109"/>
      <c r="AA3138" s="109"/>
      <c r="AB3138" s="109"/>
      <c r="AC3138" s="113"/>
      <c r="AD3138" s="29"/>
      <c r="AE3138" s="29"/>
      <c r="AF3138" s="29"/>
      <c r="AG3138" s="65"/>
    </row>
    <row r="3139" spans="1:33" ht="12">
      <c r="A3139" s="30">
        <v>42029</v>
      </c>
      <c r="B3139" s="109" t="s">
        <v>19838</v>
      </c>
      <c r="C3139" s="121">
        <v>16</v>
      </c>
      <c r="D3139" s="109" t="s">
        <v>23</v>
      </c>
      <c r="E3139" s="109" t="s">
        <v>82</v>
      </c>
      <c r="F3139" s="109"/>
      <c r="G3139" s="42">
        <v>37952</v>
      </c>
      <c r="H3139" s="109" t="s">
        <v>19839</v>
      </c>
      <c r="I3139" s="109" t="s">
        <v>19840</v>
      </c>
      <c r="J3139" s="109" t="s">
        <v>28</v>
      </c>
      <c r="K3139" s="98" t="s">
        <v>19841</v>
      </c>
      <c r="L3139" s="109" t="s">
        <v>30</v>
      </c>
      <c r="M3139" s="109" t="s">
        <v>5222</v>
      </c>
      <c r="N3139" s="109" t="s">
        <v>32</v>
      </c>
      <c r="O3139" s="109" t="s">
        <v>19842</v>
      </c>
      <c r="P3139" s="109" t="s">
        <v>760</v>
      </c>
      <c r="Q3139" s="109" t="s">
        <v>19843</v>
      </c>
      <c r="R3139" s="109" t="s">
        <v>80</v>
      </c>
      <c r="S3139" s="122" t="s">
        <v>5119</v>
      </c>
      <c r="T3139" s="31"/>
      <c r="U3139" s="109" t="str">
        <f t="shared" si="49"/>
        <v>37952: Police responding to a man-with-a-gun call at an apartment building saw a man fitting the description, Smith, in an exterior stairwell. Police said Smith turned toward them in a threatening way. He had a BB gun. http://articles.sun-sentinel.com/2003-11-29/news/0311290255_1_police-officer-bb-gun-alphaeus-duke-dailey</v>
      </c>
      <c r="V3139" s="109"/>
      <c r="W3139" s="109">
        <v>4182.1000000000004</v>
      </c>
      <c r="X3139" s="109"/>
      <c r="Y3139" s="109"/>
      <c r="Z3139" s="109"/>
      <c r="AA3139" s="109"/>
      <c r="AB3139" s="109"/>
      <c r="AC3139" s="113"/>
      <c r="AD3139" s="29"/>
      <c r="AE3139" s="29"/>
      <c r="AF3139" s="29"/>
      <c r="AG3139" s="65"/>
    </row>
    <row r="3140" spans="1:33" ht="12">
      <c r="A3140" s="30">
        <v>42029</v>
      </c>
      <c r="B3140" s="109" t="s">
        <v>19844</v>
      </c>
      <c r="C3140" s="121">
        <v>34</v>
      </c>
      <c r="D3140" s="109" t="s">
        <v>23</v>
      </c>
      <c r="E3140" s="109" t="s">
        <v>82</v>
      </c>
      <c r="F3140" s="109"/>
      <c r="G3140" s="42">
        <v>39169</v>
      </c>
      <c r="H3140" s="109" t="s">
        <v>19845</v>
      </c>
      <c r="I3140" s="109" t="s">
        <v>11300</v>
      </c>
      <c r="J3140" s="109" t="s">
        <v>28</v>
      </c>
      <c r="K3140" s="98" t="s">
        <v>11301</v>
      </c>
      <c r="L3140" s="109" t="s">
        <v>5746</v>
      </c>
      <c r="M3140" s="109" t="s">
        <v>19846</v>
      </c>
      <c r="N3140" s="109" t="s">
        <v>314</v>
      </c>
      <c r="O3140" s="109" t="s">
        <v>19847</v>
      </c>
      <c r="P3140" s="109" t="s">
        <v>760</v>
      </c>
      <c r="Q3140" s="109" t="s">
        <v>19848</v>
      </c>
      <c r="R3140" s="109" t="s">
        <v>80</v>
      </c>
      <c r="S3140" s="122" t="s">
        <v>5119</v>
      </c>
      <c r="T3140" s="31"/>
      <c r="U3140" s="109" t="str">
        <f t="shared" si="49"/>
        <v>39169: During a traffic stop a tan 2001 Chevy Blazer driven by David Munn attempted to back over two motorcycle police, triggering a high-speed chase involving four jurisdictions in hot pursuit and covered by news helicopters. The chase ended when Munn veered into oncoming traffic and slammed into another vehicle at 70 MPH. He died at the scene, one of his passengers, Jodi Fleisher, died the next day, and several others were wounded. http://articles.orlandosentinel.com/2007-03-30/news/VBRIEFS30_3_1_daytona-beach-center-in-daytona-ormond-beach</v>
      </c>
      <c r="V3140" s="109"/>
      <c r="W3140" s="109">
        <v>4183.1000000000004</v>
      </c>
      <c r="X3140" s="109"/>
      <c r="Y3140" s="109"/>
      <c r="Z3140" s="109"/>
      <c r="AA3140" s="109"/>
      <c r="AB3140" s="109"/>
      <c r="AC3140" s="113"/>
      <c r="AD3140" s="29"/>
      <c r="AE3140" s="29"/>
      <c r="AF3140" s="29"/>
      <c r="AG3140" s="65"/>
    </row>
    <row r="3141" spans="1:33" ht="12">
      <c r="A3141" s="30">
        <v>42029</v>
      </c>
      <c r="B3141" s="109" t="s">
        <v>19849</v>
      </c>
      <c r="C3141" s="121">
        <v>39</v>
      </c>
      <c r="D3141" s="109" t="s">
        <v>91</v>
      </c>
      <c r="E3141" s="109" t="s">
        <v>82</v>
      </c>
      <c r="F3141" s="109"/>
      <c r="G3141" s="42">
        <v>39169</v>
      </c>
      <c r="H3141" s="109" t="s">
        <v>19845</v>
      </c>
      <c r="I3141" s="109" t="s">
        <v>11300</v>
      </c>
      <c r="J3141" s="109" t="s">
        <v>28</v>
      </c>
      <c r="K3141" s="98" t="s">
        <v>11301</v>
      </c>
      <c r="L3141" s="109" t="s">
        <v>5746</v>
      </c>
      <c r="M3141" s="109" t="s">
        <v>19846</v>
      </c>
      <c r="N3141" s="109" t="s">
        <v>314</v>
      </c>
      <c r="O3141" s="109" t="s">
        <v>19847</v>
      </c>
      <c r="P3141" s="109" t="s">
        <v>760</v>
      </c>
      <c r="Q3141" s="109" t="s">
        <v>19848</v>
      </c>
      <c r="R3141" s="109" t="s">
        <v>80</v>
      </c>
      <c r="S3141" s="122" t="s">
        <v>5119</v>
      </c>
      <c r="T3141" s="31"/>
      <c r="U3141" s="109" t="str">
        <f t="shared" si="49"/>
        <v>39169: During a traffic stop a tan 2001 Chevy Blazer driven by David Munn attempted to back over two motorcycle police, triggering a high-speed chase involving four jurisdictions in hot pursuit and covered by news helicopters. The chase ended when Munn veered into oncoming traffic and slammed into another vehicle at 70 MPH. He died at the scene, one of his passengers, Jodi Fleisher, died the next day, and several others were wounded. http://articles.orlandosentinel.com/2007-03-30/news/VBRIEFS30_3_1_daytona-beach-center-in-daytona-ormond-beach</v>
      </c>
      <c r="V3141" s="109"/>
      <c r="W3141" s="109">
        <v>4184.1000000000004</v>
      </c>
      <c r="X3141" s="109"/>
      <c r="Y3141" s="109"/>
      <c r="Z3141" s="109"/>
      <c r="AA3141" s="109"/>
      <c r="AB3141" s="109"/>
      <c r="AC3141" s="113"/>
      <c r="AD3141" s="29"/>
      <c r="AE3141" s="29"/>
      <c r="AF3141" s="29"/>
      <c r="AG3141" s="65"/>
    </row>
    <row r="3142" spans="1:33" ht="12">
      <c r="A3142" s="30">
        <v>42029</v>
      </c>
      <c r="B3142" s="109" t="s">
        <v>19850</v>
      </c>
      <c r="C3142" s="121">
        <v>41</v>
      </c>
      <c r="D3142" s="109" t="s">
        <v>23</v>
      </c>
      <c r="E3142" s="109" t="s">
        <v>82</v>
      </c>
      <c r="F3142" s="109"/>
      <c r="G3142" s="42">
        <v>38009</v>
      </c>
      <c r="H3142" s="109" t="s">
        <v>19851</v>
      </c>
      <c r="I3142" s="109" t="s">
        <v>19852</v>
      </c>
      <c r="J3142" s="109" t="s">
        <v>28</v>
      </c>
      <c r="K3142" s="98" t="s">
        <v>19853</v>
      </c>
      <c r="L3142" s="109" t="s">
        <v>8052</v>
      </c>
      <c r="M3142" s="109" t="s">
        <v>17889</v>
      </c>
      <c r="N3142" s="109" t="s">
        <v>32</v>
      </c>
      <c r="O3142" s="109" t="s">
        <v>19854</v>
      </c>
      <c r="P3142" s="109" t="s">
        <v>760</v>
      </c>
      <c r="Q3142" s="109" t="s">
        <v>19855</v>
      </c>
      <c r="R3142" s="109" t="s">
        <v>80</v>
      </c>
      <c r="S3142" s="122" t="s">
        <v>5119</v>
      </c>
      <c r="T3142" s="31"/>
      <c r="U3142" s="109" t="str">
        <f t="shared" si="49"/>
        <v>38009: McPhee and a female accomplice were suspects in a string of bank robberies. After a final Friday afternoon robbery, and a thwarted escape in a 1982 Toyota, they were cornered by an unmarked police vehicle and McPhee fatally shot as he tried to escape. http://www.sptimes.com/2004/01/30/Northoftampa/Robbery_suspect_kille.shtml</v>
      </c>
      <c r="V3142" s="109"/>
      <c r="W3142" s="109">
        <v>4185.1000000000004</v>
      </c>
      <c r="X3142" s="109"/>
      <c r="Y3142" s="109"/>
      <c r="Z3142" s="109"/>
      <c r="AA3142" s="109"/>
      <c r="AB3142" s="109"/>
      <c r="AC3142" s="113"/>
      <c r="AD3142" s="29"/>
      <c r="AE3142" s="29"/>
      <c r="AF3142" s="29"/>
      <c r="AG3142" s="65"/>
    </row>
    <row r="3143" spans="1:33" ht="12">
      <c r="A3143" s="30">
        <v>42029</v>
      </c>
      <c r="B3143" s="109" t="s">
        <v>19856</v>
      </c>
      <c r="C3143" s="121">
        <v>29</v>
      </c>
      <c r="D3143" s="109" t="s">
        <v>23</v>
      </c>
      <c r="E3143" s="109" t="s">
        <v>24</v>
      </c>
      <c r="F3143" s="109" t="s">
        <v>19857</v>
      </c>
      <c r="G3143" s="42">
        <v>40619</v>
      </c>
      <c r="H3143" s="109" t="s">
        <v>19858</v>
      </c>
      <c r="I3143" s="109" t="s">
        <v>1046</v>
      </c>
      <c r="J3143" s="109" t="s">
        <v>28</v>
      </c>
      <c r="K3143" s="98" t="s">
        <v>8908</v>
      </c>
      <c r="L3143" s="109" t="s">
        <v>523</v>
      </c>
      <c r="M3143" s="109" t="s">
        <v>8909</v>
      </c>
      <c r="N3143" s="109" t="s">
        <v>32</v>
      </c>
      <c r="O3143" s="109" t="s">
        <v>19859</v>
      </c>
      <c r="P3143" s="109" t="s">
        <v>760</v>
      </c>
      <c r="Q3143" s="109" t="s">
        <v>19860</v>
      </c>
      <c r="R3143" s="109" t="s">
        <v>80</v>
      </c>
      <c r="S3143" s="122" t="s">
        <v>5119</v>
      </c>
      <c r="T3143" s="31"/>
      <c r="U3143" s="109" t="str">
        <f t="shared" si="49"/>
        <v>40619: Officers forced an entry into Harris's apartment to serve a warrant on narcotics charges. Harris, police said, was waiting for them with a 9mm in hand, and he was fatally shot. Police also said that the shooter was an undercover officer who could not be identified, yet the raid was conducted by police in "full tactical garb" who clearly identified themselves. http://jacksonville.com/news/crime/2011-03-18/story/one-legged-fugitive-shot-jacksonville-police-had-pistol-long-record</v>
      </c>
      <c r="V3143" s="109"/>
      <c r="W3143" s="109">
        <v>4186.1000000000004</v>
      </c>
      <c r="X3143" s="109"/>
      <c r="Y3143" s="109"/>
      <c r="Z3143" s="109"/>
      <c r="AA3143" s="109"/>
      <c r="AB3143" s="109"/>
      <c r="AC3143" s="113"/>
      <c r="AD3143" s="29"/>
      <c r="AE3143" s="29"/>
      <c r="AF3143" s="29"/>
      <c r="AG3143" s="65"/>
    </row>
    <row r="3144" spans="1:33" ht="12">
      <c r="A3144" s="30">
        <v>42029</v>
      </c>
      <c r="B3144" s="109" t="s">
        <v>19861</v>
      </c>
      <c r="C3144" s="121">
        <v>61</v>
      </c>
      <c r="D3144" s="109" t="s">
        <v>23</v>
      </c>
      <c r="E3144" s="109" t="s">
        <v>82</v>
      </c>
      <c r="F3144" s="109"/>
      <c r="G3144" s="42">
        <v>40017</v>
      </c>
      <c r="H3144" s="109" t="s">
        <v>19862</v>
      </c>
      <c r="I3144" s="109" t="s">
        <v>19863</v>
      </c>
      <c r="J3144" s="109" t="s">
        <v>28</v>
      </c>
      <c r="K3144" s="98" t="s">
        <v>19864</v>
      </c>
      <c r="L3144" s="109" t="s">
        <v>10087</v>
      </c>
      <c r="M3144" s="109" t="s">
        <v>18789</v>
      </c>
      <c r="N3144" s="109" t="s">
        <v>314</v>
      </c>
      <c r="O3144" s="109" t="s">
        <v>19865</v>
      </c>
      <c r="P3144" s="109" t="s">
        <v>760</v>
      </c>
      <c r="Q3144" s="109" t="s">
        <v>19866</v>
      </c>
      <c r="R3144" s="109" t="s">
        <v>80</v>
      </c>
      <c r="S3144" s="122" t="s">
        <v>5119</v>
      </c>
      <c r="T3144" s="31"/>
      <c r="U3144" s="109" t="str">
        <f t="shared" si="49"/>
        <v>40017: Matias was executing a U-turn in an intersection when he was struck at high speed by a county detective in hot pursuit of two burglary suspects. The detective, who emerged with light injuries, had his lights and siren on. http://www.nbc-2.com/story/10783195/driver-dies-in-police-chase-crash</v>
      </c>
      <c r="V3144" s="109"/>
      <c r="W3144" s="109">
        <v>4187.1000000000004</v>
      </c>
      <c r="X3144" s="109"/>
      <c r="Y3144" s="109"/>
      <c r="Z3144" s="109"/>
      <c r="AA3144" s="109"/>
      <c r="AB3144" s="109"/>
      <c r="AC3144" s="113"/>
      <c r="AD3144" s="29"/>
      <c r="AE3144" s="29"/>
      <c r="AF3144" s="29"/>
      <c r="AG3144" s="65"/>
    </row>
    <row r="3145" spans="1:33" ht="12">
      <c r="A3145" s="30">
        <v>42029</v>
      </c>
      <c r="B3145" s="109" t="s">
        <v>19867</v>
      </c>
      <c r="C3145" s="121">
        <v>30</v>
      </c>
      <c r="D3145" s="109" t="s">
        <v>23</v>
      </c>
      <c r="E3145" s="109" t="s">
        <v>40</v>
      </c>
      <c r="F3145" s="109"/>
      <c r="G3145" s="42">
        <v>41954</v>
      </c>
      <c r="H3145" s="109" t="s">
        <v>19868</v>
      </c>
      <c r="I3145" s="109" t="s">
        <v>19869</v>
      </c>
      <c r="J3145" s="109" t="s">
        <v>1372</v>
      </c>
      <c r="K3145" s="98" t="s">
        <v>19870</v>
      </c>
      <c r="L3145" s="109" t="s">
        <v>11982</v>
      </c>
      <c r="M3145" s="109" t="s">
        <v>11983</v>
      </c>
      <c r="N3145" s="109" t="s">
        <v>314</v>
      </c>
      <c r="O3145" s="109" t="s">
        <v>19871</v>
      </c>
      <c r="P3145" s="109" t="s">
        <v>760</v>
      </c>
      <c r="Q3145" s="109" t="s">
        <v>19872</v>
      </c>
      <c r="R3145" s="109" t="s">
        <v>80</v>
      </c>
      <c r="S3145" s="122" t="s">
        <v>5119</v>
      </c>
      <c r="T3145" s="31"/>
      <c r="U3145" s="109" t="str">
        <f t="shared" si="49"/>
        <v>41954: Motorcyclist Snouffer was being chased at high speed by county deputies when his bike struck a road sign, propelling him into a cemetery fence and killing him. http://www.news-record.com/news/guilford-county-sheriff-s-deputies-involved-in-chase-that-ends/article_79451250-6a25-11e4-bb91-87f8f4995f40.html</v>
      </c>
      <c r="V3145" s="109"/>
      <c r="W3145" s="109">
        <v>4188.1000000000004</v>
      </c>
      <c r="X3145" s="109"/>
      <c r="Y3145" s="109"/>
      <c r="Z3145" s="109"/>
      <c r="AA3145" s="109"/>
      <c r="AB3145" s="109"/>
      <c r="AC3145" s="113"/>
      <c r="AD3145" s="29"/>
      <c r="AE3145" s="29"/>
      <c r="AF3145" s="29"/>
      <c r="AG3145" s="65"/>
    </row>
    <row r="3146" spans="1:33" ht="12">
      <c r="A3146" s="30">
        <v>42029</v>
      </c>
      <c r="B3146" s="109" t="s">
        <v>19873</v>
      </c>
      <c r="C3146" s="121">
        <v>50</v>
      </c>
      <c r="D3146" s="109" t="s">
        <v>23</v>
      </c>
      <c r="E3146" s="109" t="s">
        <v>40</v>
      </c>
      <c r="F3146" s="109" t="s">
        <v>19874</v>
      </c>
      <c r="G3146" s="42">
        <v>38915</v>
      </c>
      <c r="H3146" s="109" t="s">
        <v>19875</v>
      </c>
      <c r="I3146" s="109" t="s">
        <v>11922</v>
      </c>
      <c r="J3146" s="109" t="s">
        <v>28</v>
      </c>
      <c r="K3146" s="98" t="s">
        <v>17281</v>
      </c>
      <c r="L3146" s="109" t="s">
        <v>5141</v>
      </c>
      <c r="M3146" s="109" t="s">
        <v>11924</v>
      </c>
      <c r="N3146" s="109" t="s">
        <v>314</v>
      </c>
      <c r="O3146" s="109" t="s">
        <v>19876</v>
      </c>
      <c r="P3146" s="109" t="s">
        <v>760</v>
      </c>
      <c r="Q3146" s="109" t="s">
        <v>19877</v>
      </c>
      <c r="R3146" s="109" t="s">
        <v>219</v>
      </c>
      <c r="S3146" s="122" t="s">
        <v>5119</v>
      </c>
      <c r="T3146" s="31"/>
      <c r="U3146" s="109" t="str">
        <f t="shared" si="49"/>
        <v>38915: Motorist Gadd was going to work when his Toyota Camry collided with a car, stolen by a hitchhiker with meth and alcohol in her system, and with local police in hot pursuit. Gadd was killed in the crash. http://www.theledger.com/article/20080403/NEWS/804030520?tc=ar</v>
      </c>
      <c r="V3146" s="109"/>
      <c r="W3146" s="109">
        <v>4189.1000000000004</v>
      </c>
      <c r="X3146" s="109"/>
      <c r="Y3146" s="109"/>
      <c r="Z3146" s="109"/>
      <c r="AA3146" s="109"/>
      <c r="AB3146" s="109"/>
      <c r="AC3146" s="113"/>
      <c r="AD3146" s="29"/>
      <c r="AE3146" s="29"/>
      <c r="AF3146" s="29"/>
      <c r="AG3146" s="65"/>
    </row>
    <row r="3147" spans="1:33" ht="12">
      <c r="A3147" s="30">
        <v>42029</v>
      </c>
      <c r="B3147" s="109" t="s">
        <v>19878</v>
      </c>
      <c r="C3147" s="121">
        <v>54</v>
      </c>
      <c r="D3147" s="109" t="s">
        <v>23</v>
      </c>
      <c r="E3147" s="109" t="s">
        <v>40</v>
      </c>
      <c r="F3147" s="109" t="s">
        <v>19879</v>
      </c>
      <c r="G3147" s="42">
        <v>41425</v>
      </c>
      <c r="H3147" s="109" t="s">
        <v>19880</v>
      </c>
      <c r="I3147" s="109" t="s">
        <v>19881</v>
      </c>
      <c r="J3147" s="109" t="s">
        <v>1372</v>
      </c>
      <c r="K3147" s="98" t="s">
        <v>19882</v>
      </c>
      <c r="L3147" s="109" t="s">
        <v>6060</v>
      </c>
      <c r="M3147" s="109" t="s">
        <v>19883</v>
      </c>
      <c r="N3147" s="109" t="s">
        <v>32</v>
      </c>
      <c r="O3147" s="109" t="s">
        <v>19884</v>
      </c>
      <c r="P3147" s="109" t="s">
        <v>58</v>
      </c>
      <c r="Q3147" s="109" t="s">
        <v>19885</v>
      </c>
      <c r="R3147" s="109" t="s">
        <v>100</v>
      </c>
      <c r="S3147" s="122" t="s">
        <v>19230</v>
      </c>
      <c r="T3147" s="31"/>
      <c r="U3147" s="109" t="str">
        <f t="shared" si="49"/>
        <v>41425: 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 http://www.carolinacoastonline.com/news_times/article_758ccb48-cfa9-11e2-9e8d-001a4bcf887a.html</v>
      </c>
      <c r="V3147" s="109"/>
      <c r="W3147" s="109">
        <v>4190.1000000000004</v>
      </c>
      <c r="X3147" s="109"/>
      <c r="Y3147" s="109"/>
      <c r="Z3147" s="109"/>
      <c r="AA3147" s="109"/>
      <c r="AB3147" s="109"/>
      <c r="AC3147" s="113"/>
      <c r="AD3147" s="29"/>
      <c r="AE3147" s="29"/>
      <c r="AF3147" s="29"/>
      <c r="AG3147" s="65"/>
    </row>
    <row r="3148" spans="1:33" ht="12">
      <c r="A3148" s="30">
        <v>42029</v>
      </c>
      <c r="B3148" s="109" t="s">
        <v>19886</v>
      </c>
      <c r="C3148" s="121">
        <v>48</v>
      </c>
      <c r="D3148" s="109" t="s">
        <v>23</v>
      </c>
      <c r="E3148" s="109" t="s">
        <v>82</v>
      </c>
      <c r="F3148" s="109"/>
      <c r="G3148" s="42">
        <v>41423</v>
      </c>
      <c r="H3148" s="109" t="s">
        <v>19887</v>
      </c>
      <c r="I3148" s="109" t="s">
        <v>490</v>
      </c>
      <c r="J3148" s="109" t="s">
        <v>74</v>
      </c>
      <c r="K3148" s="98" t="s">
        <v>19888</v>
      </c>
      <c r="L3148" s="109" t="s">
        <v>2146</v>
      </c>
      <c r="M3148" s="109" t="s">
        <v>19889</v>
      </c>
      <c r="N3148" s="109" t="s">
        <v>8081</v>
      </c>
      <c r="O3148" s="109" t="s">
        <v>19890</v>
      </c>
      <c r="P3148" s="109" t="s">
        <v>760</v>
      </c>
      <c r="Q3148" s="109" t="s">
        <v>19891</v>
      </c>
      <c r="R3148" s="109" t="s">
        <v>36</v>
      </c>
      <c r="S3148" s="122" t="s">
        <v>19230</v>
      </c>
      <c r="T3148" s="31"/>
      <c r="U3148" s="109" t="str">
        <f t="shared" si="49"/>
        <v>41423: Troopers ordered Moskites to come down from the exit ramp where he was walking. He became violent and bit one of the officers. He was pepper-sprayed, after which he went into apparent cardiac arrest and died. http://www.bostonglobe.com/metro/2013/05/30/connecticut-man-dead-following-struggle-with-massachusetts-state-police-troopers/uveTCnjjgUC4QpQQhsGmfL/story.html</v>
      </c>
      <c r="V3148" s="109"/>
      <c r="W3148" s="109">
        <v>4191.1000000000004</v>
      </c>
      <c r="X3148" s="109"/>
      <c r="Y3148" s="109"/>
      <c r="Z3148" s="109"/>
      <c r="AA3148" s="109"/>
      <c r="AB3148" s="109"/>
      <c r="AC3148" s="113"/>
      <c r="AD3148" s="29"/>
      <c r="AE3148" s="29"/>
      <c r="AF3148" s="29"/>
      <c r="AG3148" s="65"/>
    </row>
    <row r="3149" spans="1:33" ht="12">
      <c r="A3149" s="30">
        <v>42029</v>
      </c>
      <c r="B3149" s="109" t="s">
        <v>19892</v>
      </c>
      <c r="C3149" s="121">
        <v>22</v>
      </c>
      <c r="D3149" s="109" t="s">
        <v>23</v>
      </c>
      <c r="E3149" s="109" t="s">
        <v>24</v>
      </c>
      <c r="F3149" s="109" t="s">
        <v>19893</v>
      </c>
      <c r="G3149" s="42">
        <v>41423</v>
      </c>
      <c r="H3149" s="109" t="s">
        <v>3604</v>
      </c>
      <c r="I3149" s="109" t="s">
        <v>2598</v>
      </c>
      <c r="J3149" s="109" t="s">
        <v>85</v>
      </c>
      <c r="K3149" s="98" t="s">
        <v>2599</v>
      </c>
      <c r="L3149" s="109" t="s">
        <v>270</v>
      </c>
      <c r="M3149" s="109" t="s">
        <v>2600</v>
      </c>
      <c r="N3149" s="109" t="s">
        <v>32</v>
      </c>
      <c r="O3149" s="109" t="s">
        <v>19894</v>
      </c>
      <c r="P3149" s="109" t="s">
        <v>760</v>
      </c>
      <c r="Q3149" s="109" t="s">
        <v>19895</v>
      </c>
      <c r="R3149" s="109" t="s">
        <v>80</v>
      </c>
      <c r="S3149" s="122" t="s">
        <v>19230</v>
      </c>
      <c r="T3149" s="31"/>
      <c r="U3149" s="109" t="str">
        <f t="shared" si="49"/>
        <v>41423: 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 http://www.mercurynews.com/ci_23414977/oakland-police-identify-man-fatally-shot-by-officer</v>
      </c>
      <c r="V3149" s="109"/>
      <c r="W3149" s="109">
        <v>4192.1000000000004</v>
      </c>
      <c r="X3149" s="109"/>
      <c r="Y3149" s="109"/>
      <c r="Z3149" s="109"/>
      <c r="AA3149" s="109"/>
      <c r="AB3149" s="109"/>
      <c r="AC3149" s="113"/>
      <c r="AD3149" s="29"/>
      <c r="AE3149" s="29"/>
      <c r="AF3149" s="29"/>
      <c r="AG3149" s="65"/>
    </row>
    <row r="3150" spans="1:33" ht="12">
      <c r="A3150" s="30">
        <v>42029</v>
      </c>
      <c r="B3150" s="109" t="s">
        <v>19896</v>
      </c>
      <c r="C3150" s="121">
        <v>37</v>
      </c>
      <c r="D3150" s="109" t="s">
        <v>91</v>
      </c>
      <c r="E3150" s="109" t="s">
        <v>40</v>
      </c>
      <c r="F3150" s="109" t="s">
        <v>19897</v>
      </c>
      <c r="G3150" s="42">
        <v>41422</v>
      </c>
      <c r="H3150" s="109" t="s">
        <v>19898</v>
      </c>
      <c r="I3150" s="109" t="s">
        <v>19899</v>
      </c>
      <c r="J3150" s="109" t="s">
        <v>1128</v>
      </c>
      <c r="K3150" s="98" t="s">
        <v>19900</v>
      </c>
      <c r="L3150" s="109" t="s">
        <v>225</v>
      </c>
      <c r="M3150" s="109" t="s">
        <v>13728</v>
      </c>
      <c r="N3150" s="109" t="s">
        <v>32</v>
      </c>
      <c r="O3150" s="109" t="s">
        <v>19901</v>
      </c>
      <c r="P3150" s="109" t="s">
        <v>58</v>
      </c>
      <c r="Q3150" s="109" t="s">
        <v>19902</v>
      </c>
      <c r="R3150" s="109" t="s">
        <v>80</v>
      </c>
      <c r="S3150" s="122" t="s">
        <v>19230</v>
      </c>
      <c r="T3150" s="31"/>
      <c r="U3150" s="109" t="str">
        <f t="shared" si="49"/>
        <v>41422: Officers received a call about a woman running from a carport and saw Smith running with a handgun. She broke into a home and demanded car keys at gunpoint. After a pursuit, she crashed the stolen vehicle. When officers approached, she drew her gun. Officers fired, killing her. http://www.usatoday.com/story/news/nation/2014/07/03/tennessee-police-officer-sued-again/12120873/</v>
      </c>
      <c r="V3150" s="109"/>
      <c r="W3150" s="109">
        <v>4193.1000000000004</v>
      </c>
      <c r="X3150" s="109"/>
      <c r="Y3150" s="109"/>
      <c r="Z3150" s="109"/>
      <c r="AA3150" s="109"/>
      <c r="AB3150" s="109"/>
      <c r="AC3150" s="113"/>
      <c r="AD3150" s="29"/>
      <c r="AE3150" s="29"/>
      <c r="AF3150" s="29"/>
      <c r="AG3150" s="65"/>
    </row>
    <row r="3151" spans="1:33" ht="12">
      <c r="A3151" s="30">
        <v>42030</v>
      </c>
      <c r="B3151" s="109" t="s">
        <v>19903</v>
      </c>
      <c r="C3151" s="121">
        <v>36</v>
      </c>
      <c r="D3151" s="109" t="s">
        <v>23</v>
      </c>
      <c r="E3151" s="109" t="s">
        <v>24</v>
      </c>
      <c r="F3151" s="109" t="s">
        <v>19904</v>
      </c>
      <c r="G3151" s="42">
        <v>42003</v>
      </c>
      <c r="H3151" s="109" t="s">
        <v>19905</v>
      </c>
      <c r="I3151" s="109" t="s">
        <v>19906</v>
      </c>
      <c r="J3151" s="109" t="s">
        <v>1791</v>
      </c>
      <c r="K3151" s="98" t="s">
        <v>19907</v>
      </c>
      <c r="L3151" s="109" t="s">
        <v>225</v>
      </c>
      <c r="M3151" s="109" t="s">
        <v>19908</v>
      </c>
      <c r="N3151" s="109" t="s">
        <v>32</v>
      </c>
      <c r="O3151" s="109" t="s">
        <v>19909</v>
      </c>
      <c r="P3151" s="109" t="s">
        <v>323</v>
      </c>
      <c r="Q3151" s="109" t="s">
        <v>19910</v>
      </c>
      <c r="R3151" s="109" t="s">
        <v>80</v>
      </c>
      <c r="S3151" s="122" t="s">
        <v>15364</v>
      </c>
      <c r="T3151" s="31"/>
      <c r="U3151" s="109" t="str">
        <f t="shared" si="49"/>
        <v>42003: Victim was exiting car with hands raised when he was shot by police - caught on dash cam video http://patch.com/new-jersey/tomsriver/video-cop-shooting-man-raised-hands-stirs-anger-south-jersey</v>
      </c>
      <c r="V3151" s="109"/>
      <c r="W3151" s="109">
        <v>4194.1000000000004</v>
      </c>
      <c r="X3151" s="109"/>
      <c r="Y3151" s="109"/>
      <c r="Z3151" s="109"/>
      <c r="AA3151" s="109"/>
      <c r="AB3151" s="109"/>
      <c r="AC3151" s="113"/>
      <c r="AD3151" s="29"/>
      <c r="AE3151" s="29"/>
      <c r="AF3151" s="29"/>
      <c r="AG3151" s="65"/>
    </row>
    <row r="3152" spans="1:33" ht="12">
      <c r="A3152" s="30">
        <v>42030</v>
      </c>
      <c r="B3152" s="109" t="s">
        <v>19911</v>
      </c>
      <c r="C3152" s="121">
        <v>16</v>
      </c>
      <c r="D3152" s="109" t="s">
        <v>23</v>
      </c>
      <c r="E3152" s="109" t="s">
        <v>40</v>
      </c>
      <c r="F3152" s="109" t="s">
        <v>19912</v>
      </c>
      <c r="G3152" s="42">
        <v>40102</v>
      </c>
      <c r="H3152" s="109" t="s">
        <v>19913</v>
      </c>
      <c r="I3152" s="109" t="s">
        <v>19914</v>
      </c>
      <c r="J3152" s="109" t="s">
        <v>2539</v>
      </c>
      <c r="K3152" s="98" t="s">
        <v>19915</v>
      </c>
      <c r="L3152" s="109" t="s">
        <v>11954</v>
      </c>
      <c r="M3152" s="109" t="s">
        <v>11955</v>
      </c>
      <c r="N3152" s="109" t="s">
        <v>32</v>
      </c>
      <c r="O3152" s="109" t="s">
        <v>19916</v>
      </c>
      <c r="P3152" s="109" t="s">
        <v>760</v>
      </c>
      <c r="Q3152" s="109" t="s">
        <v>19917</v>
      </c>
      <c r="R3152" s="109" t="s">
        <v>100</v>
      </c>
      <c r="S3152" s="122" t="s">
        <v>5119</v>
      </c>
      <c r="T3152" s="31"/>
      <c r="U3152" s="109" t="str">
        <f t="shared" si="49"/>
        <v>40102: With a high-functioning form of Asperger's syndrome, the mental stability of Varinecz declined when his individual mentoring time at school was cut from 900 hours to 45 hours per week. He ended up stabbing a school resource officer seven times with a WWII bayonet, who shot him dead in self-defense. Evidence suggested a deliberate suicide. The family's wrongful death suit was settled for $175K. http://www.wmbfnews.com/story/20111483/sro-seeks-end-to-trevor-varinecz-lawsuit</v>
      </c>
      <c r="V3152" s="109"/>
      <c r="W3152" s="109">
        <v>4195.1000000000004</v>
      </c>
      <c r="X3152" s="109"/>
      <c r="Y3152" s="109"/>
      <c r="Z3152" s="109"/>
      <c r="AA3152" s="109"/>
      <c r="AB3152" s="109"/>
      <c r="AC3152" s="113"/>
      <c r="AD3152" s="29"/>
      <c r="AE3152" s="29"/>
      <c r="AF3152" s="29"/>
      <c r="AG3152" s="65"/>
    </row>
    <row r="3153" spans="1:33" ht="12">
      <c r="A3153" s="30">
        <v>42030</v>
      </c>
      <c r="B3153" s="109" t="s">
        <v>19918</v>
      </c>
      <c r="C3153" s="121">
        <v>66</v>
      </c>
      <c r="D3153" s="109" t="s">
        <v>23</v>
      </c>
      <c r="E3153" s="109" t="s">
        <v>82</v>
      </c>
      <c r="F3153" s="109"/>
      <c r="G3153" s="42">
        <v>37746</v>
      </c>
      <c r="H3153" s="109" t="s">
        <v>19919</v>
      </c>
      <c r="I3153" s="109" t="s">
        <v>10254</v>
      </c>
      <c r="J3153" s="109" t="s">
        <v>28</v>
      </c>
      <c r="K3153" s="98" t="s">
        <v>19920</v>
      </c>
      <c r="L3153" s="109" t="s">
        <v>10405</v>
      </c>
      <c r="M3153" s="109" t="s">
        <v>19921</v>
      </c>
      <c r="N3153" s="109" t="s">
        <v>314</v>
      </c>
      <c r="O3153" s="109" t="s">
        <v>19922</v>
      </c>
      <c r="P3153" s="109" t="s">
        <v>760</v>
      </c>
      <c r="Q3153" s="109" t="s">
        <v>19923</v>
      </c>
      <c r="R3153" s="109" t="s">
        <v>80</v>
      </c>
      <c r="S3153" s="122" t="s">
        <v>5119</v>
      </c>
      <c r="T3153" s="31"/>
      <c r="U3153" s="109" t="str">
        <f t="shared" si="49"/>
        <v>37746: Roberts had a lengthy arrest record, but no outstanding warrants, when he fled from an early-morning traffic stop for having a headlight out. The resulting high-speed chase across three counties involved three agencies. Officers of two agencies were told to pull back but disobeyed. Roberts' SUV crashed and rolled in an interstate median, ejecting and killing him. http://www.sptimes.com/2004/04/20/news_pf/Citrus/Family_warns_of_lawsu.shtml</v>
      </c>
      <c r="V3153" s="109"/>
      <c r="W3153" s="109">
        <v>4196.1000000000004</v>
      </c>
      <c r="X3153" s="109"/>
      <c r="Y3153" s="109"/>
      <c r="Z3153" s="109"/>
      <c r="AA3153" s="109"/>
      <c r="AB3153" s="109"/>
      <c r="AC3153" s="113"/>
      <c r="AD3153" s="29"/>
      <c r="AE3153" s="29"/>
      <c r="AF3153" s="29"/>
      <c r="AG3153" s="65"/>
    </row>
    <row r="3154" spans="1:33" ht="12">
      <c r="A3154" s="30">
        <v>42030</v>
      </c>
      <c r="B3154" s="109" t="s">
        <v>19924</v>
      </c>
      <c r="C3154" s="121">
        <v>44</v>
      </c>
      <c r="D3154" s="109" t="s">
        <v>23</v>
      </c>
      <c r="E3154" s="109" t="s">
        <v>82</v>
      </c>
      <c r="F3154" s="109"/>
      <c r="G3154" s="42">
        <v>38541</v>
      </c>
      <c r="H3154" s="109" t="s">
        <v>19925</v>
      </c>
      <c r="I3154" s="109" t="s">
        <v>6915</v>
      </c>
      <c r="J3154" s="109" t="s">
        <v>28</v>
      </c>
      <c r="K3154" s="98" t="s">
        <v>6916</v>
      </c>
      <c r="L3154" s="109" t="s">
        <v>6915</v>
      </c>
      <c r="M3154" s="109" t="s">
        <v>6917</v>
      </c>
      <c r="N3154" s="109" t="s">
        <v>32</v>
      </c>
      <c r="O3154" s="109" t="s">
        <v>19926</v>
      </c>
      <c r="P3154" s="109" t="s">
        <v>760</v>
      </c>
      <c r="Q3154" s="109" t="s">
        <v>19927</v>
      </c>
      <c r="R3154" s="109" t="s">
        <v>80</v>
      </c>
      <c r="S3154" s="122" t="s">
        <v>5119</v>
      </c>
      <c r="T3154" s="31"/>
      <c r="U3154" s="109" t="str">
        <f t="shared" si="49"/>
        <v>38541: A 20-officer local SWAT drug raid on a residence -- with several children playing in the yard -- caused Meluzzi to flee on foot. Officers attempted to Tase him in motion, with no success, then perceived Meluzzi reaching for his waistband. SWAT members shot and killed him. He'd been unarmed. http://www.heraldtribune.com/article/20050710/NEWS/507100585</v>
      </c>
      <c r="V3154" s="109"/>
      <c r="W3154" s="109">
        <v>4197.1000000000004</v>
      </c>
      <c r="X3154" s="109"/>
      <c r="Y3154" s="109"/>
      <c r="Z3154" s="109"/>
      <c r="AA3154" s="109"/>
      <c r="AB3154" s="109"/>
      <c r="AC3154" s="113"/>
      <c r="AD3154" s="29"/>
      <c r="AE3154" s="29"/>
      <c r="AF3154" s="29"/>
      <c r="AG3154" s="65"/>
    </row>
    <row r="3155" spans="1:33" ht="12">
      <c r="A3155" s="30">
        <v>42030</v>
      </c>
      <c r="B3155" s="109" t="s">
        <v>19928</v>
      </c>
      <c r="C3155" s="121">
        <v>47</v>
      </c>
      <c r="D3155" s="109" t="s">
        <v>23</v>
      </c>
      <c r="E3155" s="109" t="s">
        <v>82</v>
      </c>
      <c r="F3155" s="109"/>
      <c r="G3155" s="42">
        <v>36999</v>
      </c>
      <c r="H3155" s="109" t="s">
        <v>19929</v>
      </c>
      <c r="I3155" s="109" t="s">
        <v>5570</v>
      </c>
      <c r="J3155" s="109" t="s">
        <v>28</v>
      </c>
      <c r="K3155" s="98" t="s">
        <v>16111</v>
      </c>
      <c r="L3155" s="109" t="s">
        <v>5572</v>
      </c>
      <c r="M3155" s="109" t="s">
        <v>9786</v>
      </c>
      <c r="N3155" s="109" t="s">
        <v>32</v>
      </c>
      <c r="O3155" s="109" t="s">
        <v>19930</v>
      </c>
      <c r="P3155" s="109" t="s">
        <v>58</v>
      </c>
      <c r="Q3155" s="109" t="s">
        <v>19931</v>
      </c>
      <c r="R3155" s="109" t="s">
        <v>80</v>
      </c>
      <c r="S3155" s="122" t="s">
        <v>5119</v>
      </c>
      <c r="T3155" s="31"/>
      <c r="U3155" s="109" t="str">
        <f t="shared" si="49"/>
        <v>36999: Shape, of Gaston South Carolina, is said to have stolen his brother's red Harley Davidson to kill his estranged wife with a .38 pistol. He'd had a history of violent domestic abuse. Confronted by a deputy two blocks away from his wife's house at 1 a.m., he was shot to death. http://staugustine.com/stories/052301/new_0523010003.shtml</v>
      </c>
      <c r="V3155" s="109"/>
      <c r="W3155" s="109">
        <v>4198.1000000000004</v>
      </c>
      <c r="X3155" s="109"/>
      <c r="Y3155" s="109"/>
      <c r="Z3155" s="109"/>
      <c r="AA3155" s="109"/>
      <c r="AB3155" s="109"/>
      <c r="AC3155" s="113"/>
      <c r="AD3155" s="29"/>
      <c r="AE3155" s="29"/>
      <c r="AF3155" s="29"/>
      <c r="AG3155" s="65"/>
    </row>
    <row r="3156" spans="1:33" ht="12">
      <c r="A3156" s="30">
        <v>42030</v>
      </c>
      <c r="B3156" s="109" t="s">
        <v>19932</v>
      </c>
      <c r="C3156" s="121">
        <v>48</v>
      </c>
      <c r="D3156" s="109" t="s">
        <v>23</v>
      </c>
      <c r="E3156" s="109" t="s">
        <v>173</v>
      </c>
      <c r="F3156" s="109"/>
      <c r="G3156" s="42">
        <v>40957</v>
      </c>
      <c r="H3156" s="109" t="s">
        <v>19933</v>
      </c>
      <c r="I3156" s="109" t="s">
        <v>2009</v>
      </c>
      <c r="J3156" s="109" t="s">
        <v>28</v>
      </c>
      <c r="K3156" s="98" t="s">
        <v>19934</v>
      </c>
      <c r="L3156" s="109" t="s">
        <v>30</v>
      </c>
      <c r="M3156" s="109" t="s">
        <v>14093</v>
      </c>
      <c r="N3156" s="109" t="s">
        <v>32</v>
      </c>
      <c r="O3156" s="109" t="s">
        <v>19935</v>
      </c>
      <c r="P3156" s="109" t="s">
        <v>58</v>
      </c>
      <c r="Q3156" s="109" t="s">
        <v>19936</v>
      </c>
      <c r="R3156" s="109" t="s">
        <v>100</v>
      </c>
      <c r="S3156" s="122" t="s">
        <v>5119</v>
      </c>
      <c r="T3156" s="31"/>
      <c r="U3156" s="109" t="str">
        <f t="shared" si="49"/>
        <v>40957: Truck driver Nunez was the subject of multiple 911 calls from his apartments complaining of a man with a gun running around the complex. He'd had a domestic argument with his wife. He confronted responding police with a flare gun and shot it as they shot him. Nunez died; one officer sustained minor injuries. http://www.palmbeachpost.com/news/news/man-dead-police-officer-injured-in-hialeah-shoot-1/nL4FS/</v>
      </c>
      <c r="V3156" s="109"/>
      <c r="W3156" s="109">
        <v>4199.1000000000004</v>
      </c>
      <c r="X3156" s="109"/>
      <c r="Y3156" s="109"/>
      <c r="Z3156" s="109"/>
      <c r="AA3156" s="109"/>
      <c r="AB3156" s="109"/>
      <c r="AC3156" s="113"/>
      <c r="AD3156" s="29"/>
      <c r="AE3156" s="29"/>
      <c r="AF3156" s="29"/>
      <c r="AG3156" s="65"/>
    </row>
    <row r="3157" spans="1:33" ht="12">
      <c r="A3157" s="30">
        <v>42030</v>
      </c>
      <c r="B3157" s="109" t="s">
        <v>19937</v>
      </c>
      <c r="C3157" s="121">
        <v>30</v>
      </c>
      <c r="D3157" s="109" t="s">
        <v>23</v>
      </c>
      <c r="E3157" s="109" t="s">
        <v>82</v>
      </c>
      <c r="F3157" s="109"/>
      <c r="G3157" s="42">
        <v>41142</v>
      </c>
      <c r="H3157" s="109" t="s">
        <v>19938</v>
      </c>
      <c r="I3157" s="109" t="s">
        <v>5735</v>
      </c>
      <c r="J3157" s="109" t="s">
        <v>28</v>
      </c>
      <c r="K3157" s="98" t="s">
        <v>5736</v>
      </c>
      <c r="L3157" s="109" t="s">
        <v>2952</v>
      </c>
      <c r="M3157" s="109" t="s">
        <v>8536</v>
      </c>
      <c r="N3157" s="109" t="s">
        <v>32</v>
      </c>
      <c r="O3157" s="109" t="s">
        <v>19939</v>
      </c>
      <c r="P3157" s="109" t="s">
        <v>760</v>
      </c>
      <c r="Q3157" s="109" t="s">
        <v>19940</v>
      </c>
      <c r="R3157" s="109" t="s">
        <v>80</v>
      </c>
      <c r="S3157" s="122" t="s">
        <v>5119</v>
      </c>
      <c r="T3157" s="31"/>
      <c r="U3157" s="109" t="str">
        <f t="shared" si="49"/>
        <v>41142: Police responding to a 911 disturbance call at Sweeny's apartment complex at 2:30 a.m. were confronted by Sweeney, who pointed a handgun at them. He was fatally shot. He'd moved in only a week prior, and had no arrest record beyond traffic citations. http://www.wcjb.com/local-news/2012/08/man-killed-after-pointing-gun-officers</v>
      </c>
      <c r="V3157" s="109"/>
      <c r="W3157" s="109">
        <v>4200.1000000000004</v>
      </c>
      <c r="X3157" s="109"/>
      <c r="Y3157" s="109"/>
      <c r="Z3157" s="109"/>
      <c r="AA3157" s="109"/>
      <c r="AB3157" s="109"/>
      <c r="AC3157" s="113"/>
      <c r="AD3157" s="29"/>
      <c r="AE3157" s="29"/>
      <c r="AF3157" s="29"/>
      <c r="AG3157" s="65"/>
    </row>
    <row r="3158" spans="1:33" ht="12">
      <c r="A3158" s="30">
        <v>42030</v>
      </c>
      <c r="B3158" s="109" t="s">
        <v>19941</v>
      </c>
      <c r="C3158" s="121">
        <v>51</v>
      </c>
      <c r="D3158" s="109" t="s">
        <v>23</v>
      </c>
      <c r="E3158" s="109" t="s">
        <v>82</v>
      </c>
      <c r="F3158" s="109"/>
      <c r="G3158" s="42">
        <v>41096</v>
      </c>
      <c r="H3158" s="109" t="s">
        <v>19942</v>
      </c>
      <c r="I3158" s="109" t="s">
        <v>19943</v>
      </c>
      <c r="J3158" s="109" t="s">
        <v>28</v>
      </c>
      <c r="K3158" s="98" t="s">
        <v>19944</v>
      </c>
      <c r="L3158" s="109" t="s">
        <v>278</v>
      </c>
      <c r="M3158" s="109" t="s">
        <v>9815</v>
      </c>
      <c r="N3158" s="109" t="s">
        <v>32</v>
      </c>
      <c r="O3158" s="109" t="s">
        <v>19945</v>
      </c>
      <c r="P3158" s="109" t="s">
        <v>760</v>
      </c>
      <c r="Q3158" s="109" t="s">
        <v>19946</v>
      </c>
      <c r="R3158" s="109" t="s">
        <v>100</v>
      </c>
      <c r="S3158" s="122" t="s">
        <v>5119</v>
      </c>
      <c r="T3158" s="31"/>
      <c r="U3158" s="109" t="str">
        <f t="shared" si="49"/>
        <v>41096: Kirkland's mother called his mental health facility for help -- he'd had a history of schizophrenia and other mental health issues. They in turn called 911. Responding officers found the legally blind Kirkland distraught and in the front yard with a rifle in hand. He was shot dead. http://www.wkrg.com/story/21599812/man-with-rifle-fatally-shot-by-panhandle-deputies</v>
      </c>
      <c r="V3158" s="109"/>
      <c r="W3158" s="109">
        <v>4201.1000000000004</v>
      </c>
      <c r="X3158" s="109"/>
      <c r="Y3158" s="109"/>
      <c r="Z3158" s="109"/>
      <c r="AA3158" s="109"/>
      <c r="AB3158" s="109"/>
      <c r="AC3158" s="113"/>
      <c r="AD3158" s="29"/>
      <c r="AE3158" s="29"/>
      <c r="AF3158" s="29"/>
      <c r="AG3158" s="65"/>
    </row>
    <row r="3159" spans="1:33" ht="12">
      <c r="A3159" s="30">
        <v>42030</v>
      </c>
      <c r="B3159" s="109" t="s">
        <v>19947</v>
      </c>
      <c r="C3159" s="121">
        <v>31</v>
      </c>
      <c r="D3159" s="109" t="s">
        <v>23</v>
      </c>
      <c r="E3159" s="109" t="s">
        <v>40</v>
      </c>
      <c r="F3159" s="109" t="s">
        <v>19948</v>
      </c>
      <c r="G3159" s="42">
        <v>40514</v>
      </c>
      <c r="H3159" s="109" t="s">
        <v>19949</v>
      </c>
      <c r="I3159" s="109" t="s">
        <v>19950</v>
      </c>
      <c r="J3159" s="109" t="s">
        <v>213</v>
      </c>
      <c r="K3159" s="98" t="s">
        <v>19951</v>
      </c>
      <c r="L3159" s="109" t="s">
        <v>19952</v>
      </c>
      <c r="M3159" s="109" t="s">
        <v>19953</v>
      </c>
      <c r="N3159" s="109" t="s">
        <v>19954</v>
      </c>
      <c r="O3159" s="109" t="s">
        <v>19955</v>
      </c>
      <c r="P3159" s="109" t="s">
        <v>58</v>
      </c>
      <c r="Q3159" s="109" t="s">
        <v>19956</v>
      </c>
      <c r="R3159" s="109" t="s">
        <v>100</v>
      </c>
      <c r="S3159" s="122" t="s">
        <v>16791</v>
      </c>
      <c r="T3159" s="31"/>
      <c r="U3159" s="109" t="str">
        <f t="shared" si="49"/>
        <v>40514: A man with a history of mental illness tried to set his house on fire before fleeing on his motorcycle, leading police on a two-county car chase that ended when police gunned him down on a highway near Bourne, TX. http://www.kwtx.com/home/headlines/Police_Kill_Armed_Texas_Motorcyclist_After_2-County_Chase_111226164.html</v>
      </c>
      <c r="V3159" s="109"/>
      <c r="W3159" s="109">
        <v>4202.1000000000004</v>
      </c>
      <c r="X3159" s="109"/>
      <c r="Y3159" s="109"/>
      <c r="Z3159" s="109"/>
      <c r="AA3159" s="109"/>
      <c r="AB3159" s="109"/>
      <c r="AC3159" s="113"/>
      <c r="AD3159" s="29"/>
      <c r="AE3159" s="29"/>
      <c r="AF3159" s="29"/>
      <c r="AG3159" s="65"/>
    </row>
    <row r="3160" spans="1:33" ht="12">
      <c r="A3160" s="30">
        <v>42030</v>
      </c>
      <c r="B3160" s="109" t="s">
        <v>19957</v>
      </c>
      <c r="C3160" s="121">
        <v>28</v>
      </c>
      <c r="D3160" s="109" t="s">
        <v>23</v>
      </c>
      <c r="E3160" s="109" t="s">
        <v>82</v>
      </c>
      <c r="F3160" s="109"/>
      <c r="G3160" s="42">
        <v>39982</v>
      </c>
      <c r="H3160" s="109" t="s">
        <v>19958</v>
      </c>
      <c r="I3160" s="109" t="s">
        <v>1061</v>
      </c>
      <c r="J3160" s="109" t="s">
        <v>28</v>
      </c>
      <c r="K3160" s="98" t="s">
        <v>29</v>
      </c>
      <c r="L3160" s="109" t="s">
        <v>30</v>
      </c>
      <c r="M3160" s="109" t="s">
        <v>31</v>
      </c>
      <c r="N3160" s="109" t="s">
        <v>32</v>
      </c>
      <c r="O3160" s="109" t="s">
        <v>19959</v>
      </c>
      <c r="P3160" s="109" t="s">
        <v>760</v>
      </c>
      <c r="Q3160" s="109" t="s">
        <v>19960</v>
      </c>
      <c r="R3160" s="109" t="s">
        <v>80</v>
      </c>
      <c r="S3160" s="122" t="s">
        <v>5119</v>
      </c>
      <c r="T3160" s="31"/>
      <c r="U3160" s="109" t="str">
        <f t="shared" si="49"/>
        <v>39982: Semi-homeless McCoy reportedly stole a cab, drove the wrong way down the MacArthur Causeway, collided with another car head-on, and emerged (according to police) "with guns blazing". He was fatally shot about 10 times. Questions later arose about whether he'd been armed or not. One of the two shooters had also controversially shot and killed Husien Shehada only four days before. http://www.nbcmiami.com/news/local/Police-release-details-911-tapes-and-additional-video-in-beach-shootings.html</v>
      </c>
      <c r="V3160" s="109"/>
      <c r="W3160" s="109">
        <v>4203.1000000000004</v>
      </c>
      <c r="X3160" s="109"/>
      <c r="Y3160" s="109"/>
      <c r="Z3160" s="109"/>
      <c r="AA3160" s="109"/>
      <c r="AB3160" s="109"/>
      <c r="AC3160" s="113"/>
      <c r="AD3160" s="29"/>
      <c r="AE3160" s="29"/>
      <c r="AF3160" s="29"/>
      <c r="AG3160" s="65"/>
    </row>
    <row r="3161" spans="1:33" ht="12">
      <c r="A3161" s="30">
        <v>42030</v>
      </c>
      <c r="B3161" s="109" t="s">
        <v>19961</v>
      </c>
      <c r="C3161" s="121">
        <v>31</v>
      </c>
      <c r="D3161" s="109" t="s">
        <v>23</v>
      </c>
      <c r="E3161" s="109" t="s">
        <v>24</v>
      </c>
      <c r="F3161" s="109"/>
      <c r="G3161" s="42">
        <v>38134</v>
      </c>
      <c r="H3161" s="109" t="s">
        <v>19962</v>
      </c>
      <c r="I3161" s="109" t="s">
        <v>12047</v>
      </c>
      <c r="J3161" s="109" t="s">
        <v>28</v>
      </c>
      <c r="K3161" s="98" t="s">
        <v>18865</v>
      </c>
      <c r="L3161" s="109" t="s">
        <v>4778</v>
      </c>
      <c r="M3161" s="109" t="s">
        <v>19963</v>
      </c>
      <c r="N3161" s="109" t="s">
        <v>32</v>
      </c>
      <c r="O3161" s="109" t="s">
        <v>19964</v>
      </c>
      <c r="P3161" s="109" t="s">
        <v>760</v>
      </c>
      <c r="Q3161" s="109" t="s">
        <v>19965</v>
      </c>
      <c r="R3161" s="109" t="s">
        <v>80</v>
      </c>
      <c r="S3161" s="122" t="s">
        <v>5119</v>
      </c>
      <c r="T3161" s="31"/>
      <c r="U3161" s="109" t="str">
        <f t="shared" si="49"/>
        <v>38134: Strachan was one of three suspects caught in a narcotics sting organized by the BATF and executed by the county. A deputy met with the three in a warehouse to plan a home invasion to steal cocaine. The trap sprung, Strachan reached for a handgun and was fatally shot. http://articles.sun-sentinel.com/2004-05-29/news/0405290056_1_sheriff-s-office-veda-coleman-wright-shooting</v>
      </c>
      <c r="V3161" s="109"/>
      <c r="W3161" s="109">
        <v>4204.1000000000004</v>
      </c>
      <c r="X3161" s="109"/>
      <c r="Y3161" s="109"/>
      <c r="Z3161" s="109"/>
      <c r="AA3161" s="109"/>
      <c r="AB3161" s="109"/>
      <c r="AC3161" s="113"/>
      <c r="AD3161" s="29"/>
      <c r="AE3161" s="29"/>
      <c r="AF3161" s="29"/>
      <c r="AG3161" s="65"/>
    </row>
    <row r="3162" spans="1:33" ht="12">
      <c r="A3162" s="30">
        <v>42030</v>
      </c>
      <c r="B3162" s="109" t="s">
        <v>19966</v>
      </c>
      <c r="C3162" s="121">
        <v>28</v>
      </c>
      <c r="D3162" s="109" t="s">
        <v>23</v>
      </c>
      <c r="E3162" s="109" t="s">
        <v>82</v>
      </c>
      <c r="F3162" s="109"/>
      <c r="G3162" s="42">
        <v>37461</v>
      </c>
      <c r="H3162" s="109" t="s">
        <v>19967</v>
      </c>
      <c r="I3162" s="109" t="s">
        <v>17083</v>
      </c>
      <c r="J3162" s="109" t="s">
        <v>28</v>
      </c>
      <c r="K3162" s="98" t="s">
        <v>19968</v>
      </c>
      <c r="L3162" s="109" t="s">
        <v>14759</v>
      </c>
      <c r="M3162" s="109" t="s">
        <v>19969</v>
      </c>
      <c r="N3162" s="109" t="s">
        <v>32</v>
      </c>
      <c r="O3162" s="109" t="s">
        <v>19970</v>
      </c>
      <c r="P3162" s="109" t="s">
        <v>760</v>
      </c>
      <c r="Q3162" s="109" t="s">
        <v>19971</v>
      </c>
      <c r="R3162" s="109" t="s">
        <v>80</v>
      </c>
      <c r="S3162" s="122" t="s">
        <v>5119</v>
      </c>
      <c r="T3162" s="31"/>
      <c r="U3162" s="109" t="str">
        <f t="shared" si="49"/>
        <v>37461: Watson robbed an Italian restaurant at gunpoint after midnight, netting about $7K, then fled followed by police. He crashed his vehicle and set up a three-hour armed standoff with a large number of county deputies through the overnight hours. Probably wounded, after negotiations Watson finally shot at the police. Sixteen different officers fired their weapons in return -- one of those fired two weapons -- and killed him. http://articles.orlandosentinel.com/2002-07-30/news/0207300256_1_kissimmee-deputy-sheriffs-osceola</v>
      </c>
      <c r="V3162" s="109"/>
      <c r="W3162" s="109">
        <v>4205.1000000000004</v>
      </c>
      <c r="X3162" s="109"/>
      <c r="Y3162" s="109"/>
      <c r="Z3162" s="109"/>
      <c r="AA3162" s="109"/>
      <c r="AB3162" s="109"/>
      <c r="AC3162" s="113"/>
      <c r="AD3162" s="29"/>
      <c r="AE3162" s="29"/>
      <c r="AF3162" s="29"/>
      <c r="AG3162" s="65"/>
    </row>
    <row r="3163" spans="1:33" ht="12">
      <c r="A3163" s="30">
        <v>42030</v>
      </c>
      <c r="B3163" s="109" t="s">
        <v>19972</v>
      </c>
      <c r="C3163" s="121">
        <v>35</v>
      </c>
      <c r="D3163" s="109" t="s">
        <v>23</v>
      </c>
      <c r="E3163" s="109" t="s">
        <v>173</v>
      </c>
      <c r="F3163" s="109" t="s">
        <v>19973</v>
      </c>
      <c r="G3163" s="42">
        <v>40069</v>
      </c>
      <c r="H3163" s="109" t="s">
        <v>19974</v>
      </c>
      <c r="I3163" s="109" t="s">
        <v>19975</v>
      </c>
      <c r="J3163" s="109" t="s">
        <v>213</v>
      </c>
      <c r="K3163" s="98" t="s">
        <v>19976</v>
      </c>
      <c r="L3163" s="109" t="s">
        <v>671</v>
      </c>
      <c r="M3163" s="109" t="s">
        <v>19977</v>
      </c>
      <c r="N3163" s="109" t="s">
        <v>32</v>
      </c>
      <c r="O3163" s="109" t="s">
        <v>19978</v>
      </c>
      <c r="P3163" s="109" t="s">
        <v>760</v>
      </c>
      <c r="Q3163" s="109" t="s">
        <v>19979</v>
      </c>
      <c r="R3163" s="109" t="s">
        <v>80</v>
      </c>
      <c r="S3163" s="122" t="s">
        <v>16791</v>
      </c>
      <c r="T3163" s="31"/>
      <c r="U3163" s="109" t="str">
        <f t="shared" si="49"/>
        <v>40069: Police attempted to stop a man in a stolen car. When the man drove the car directly at two officers on foot, the officers shot him. https://drive.google.com/file/d/0B-l9Ys3cd80fR21Ua1ZaWVNzVmZ4SV9zUjBzczM1M0ZaUkdN/view?usp=sharing</v>
      </c>
      <c r="V3163" s="109"/>
      <c r="W3163" s="109">
        <v>4206.1000000000004</v>
      </c>
      <c r="X3163" s="109"/>
      <c r="Y3163" s="109"/>
      <c r="Z3163" s="109"/>
      <c r="AA3163" s="109"/>
      <c r="AB3163" s="109"/>
      <c r="AC3163" s="113"/>
      <c r="AD3163" s="29"/>
      <c r="AE3163" s="29"/>
      <c r="AF3163" s="29"/>
      <c r="AG3163" s="65"/>
    </row>
    <row r="3164" spans="1:33" ht="12">
      <c r="A3164" s="30">
        <v>42030</v>
      </c>
      <c r="B3164" s="109" t="s">
        <v>19980</v>
      </c>
      <c r="C3164" s="121">
        <v>24</v>
      </c>
      <c r="D3164" s="109" t="s">
        <v>23</v>
      </c>
      <c r="E3164" s="109" t="s">
        <v>40</v>
      </c>
      <c r="F3164" s="109" t="s">
        <v>19981</v>
      </c>
      <c r="G3164" s="42">
        <v>41973</v>
      </c>
      <c r="H3164" s="109" t="s">
        <v>19982</v>
      </c>
      <c r="I3164" s="109" t="s">
        <v>3835</v>
      </c>
      <c r="J3164" s="109" t="s">
        <v>53</v>
      </c>
      <c r="K3164" s="98" t="s">
        <v>3836</v>
      </c>
      <c r="L3164" s="109" t="s">
        <v>3835</v>
      </c>
      <c r="M3164" s="109" t="s">
        <v>19983</v>
      </c>
      <c r="N3164" s="109" t="s">
        <v>32</v>
      </c>
      <c r="O3164" s="109" t="s">
        <v>19984</v>
      </c>
      <c r="P3164" s="109" t="s">
        <v>58</v>
      </c>
      <c r="Q3164" s="109" t="s">
        <v>19985</v>
      </c>
      <c r="R3164" s="109" t="s">
        <v>36</v>
      </c>
      <c r="S3164" s="122" t="s">
        <v>769</v>
      </c>
      <c r="T3164" s="31"/>
      <c r="U3164" s="109" t="str">
        <f t="shared" si="49"/>
        <v>41973: Pirtle was in a domestic situation, struggling over a semi-automatic weapon with others. When an officer arrived Pirtle retrieved the weapon, ignored officer's commands to drop the weapon. Pirtle was subsequently shot. http://elkodaily.com/news/more-details-released-on-elko-police-shooting-death/article_86043864-8e37-5ce1-b361-d059fceaeff5.html</v>
      </c>
      <c r="V3164" s="109"/>
      <c r="W3164" s="109">
        <v>4207.1000000000004</v>
      </c>
      <c r="X3164" s="109"/>
      <c r="Y3164" s="109"/>
      <c r="Z3164" s="109"/>
      <c r="AA3164" s="109"/>
      <c r="AB3164" s="109"/>
      <c r="AC3164" s="113"/>
      <c r="AD3164" s="29"/>
      <c r="AE3164" s="29"/>
      <c r="AF3164" s="29"/>
      <c r="AG3164" s="65"/>
    </row>
    <row r="3165" spans="1:33" ht="12">
      <c r="A3165" s="30">
        <v>42030</v>
      </c>
      <c r="B3165" s="109" t="s">
        <v>19986</v>
      </c>
      <c r="C3165" s="121">
        <v>19</v>
      </c>
      <c r="D3165" s="109" t="s">
        <v>23</v>
      </c>
      <c r="E3165" s="109" t="s">
        <v>173</v>
      </c>
      <c r="F3165" s="109" t="s">
        <v>19987</v>
      </c>
      <c r="G3165" s="42">
        <v>41973</v>
      </c>
      <c r="H3165" s="109" t="s">
        <v>19988</v>
      </c>
      <c r="I3165" s="109" t="s">
        <v>3930</v>
      </c>
      <c r="J3165" s="109" t="s">
        <v>85</v>
      </c>
      <c r="K3165" s="98" t="s">
        <v>19989</v>
      </c>
      <c r="L3165" s="109" t="s">
        <v>539</v>
      </c>
      <c r="M3165" s="109" t="s">
        <v>13072</v>
      </c>
      <c r="N3165" s="109" t="s">
        <v>32</v>
      </c>
      <c r="O3165" s="109" t="s">
        <v>19990</v>
      </c>
      <c r="P3165" s="109" t="s">
        <v>760</v>
      </c>
      <c r="Q3165" s="109" t="s">
        <v>19991</v>
      </c>
      <c r="R3165" s="109" t="s">
        <v>100</v>
      </c>
      <c r="S3165" s="122" t="s">
        <v>769</v>
      </c>
      <c r="T3165" s="31"/>
      <c r="U3165" s="109" t="str">
        <f t="shared" si="49"/>
        <v>41973: [Escovedo] was wielding a steak knife when he confronted one of the deputies and was shot and killed. http://www.latimes.com/local/lanow/la-me-ln-fatal-shooting-steak-knife-20141130-story.html</v>
      </c>
      <c r="V3165" s="109"/>
      <c r="W3165" s="109">
        <v>4208.1000000000004</v>
      </c>
      <c r="X3165" s="109"/>
      <c r="Y3165" s="109"/>
      <c r="Z3165" s="109"/>
      <c r="AA3165" s="109"/>
      <c r="AB3165" s="109"/>
      <c r="AC3165" s="113"/>
      <c r="AD3165" s="29"/>
      <c r="AE3165" s="29"/>
      <c r="AF3165" s="29"/>
      <c r="AG3165" s="65"/>
    </row>
    <row r="3166" spans="1:33" ht="12">
      <c r="A3166" s="30">
        <v>42030</v>
      </c>
      <c r="B3166" s="109" t="s">
        <v>19992</v>
      </c>
      <c r="C3166" s="121">
        <v>49</v>
      </c>
      <c r="D3166" s="109" t="s">
        <v>23</v>
      </c>
      <c r="E3166" s="109" t="s">
        <v>40</v>
      </c>
      <c r="F3166" s="109" t="s">
        <v>19993</v>
      </c>
      <c r="G3166" s="42">
        <v>41971</v>
      </c>
      <c r="H3166" s="109" t="s">
        <v>19994</v>
      </c>
      <c r="I3166" s="109" t="s">
        <v>212</v>
      </c>
      <c r="J3166" s="109" t="s">
        <v>213</v>
      </c>
      <c r="K3166" s="98" t="s">
        <v>19995</v>
      </c>
      <c r="L3166" s="109" t="s">
        <v>215</v>
      </c>
      <c r="M3166" s="109" t="s">
        <v>216</v>
      </c>
      <c r="N3166" s="109" t="s">
        <v>32</v>
      </c>
      <c r="O3166" s="109" t="s">
        <v>19996</v>
      </c>
      <c r="P3166" s="109" t="s">
        <v>760</v>
      </c>
      <c r="Q3166" s="109" t="s">
        <v>19997</v>
      </c>
      <c r="R3166" s="109" t="s">
        <v>36</v>
      </c>
      <c r="S3166" s="122" t="s">
        <v>769</v>
      </c>
      <c r="T3166" s="31"/>
      <c r="U3166" s="109" t="str">
        <f t="shared" si="49"/>
        <v>41971: McQuilliams fired shots and tried to burn down the Mexican consulate building. Austin police ultimately shot and killed McQuilliams, ending the rampage. http://www.austinchronicle.com/news/2014-12-05/shooter-had-hate-in-his-heart/</v>
      </c>
      <c r="V3166" s="109"/>
      <c r="W3166" s="109">
        <v>4209.1000000000004</v>
      </c>
      <c r="X3166" s="109"/>
      <c r="Y3166" s="109"/>
      <c r="Z3166" s="109"/>
      <c r="AA3166" s="109"/>
      <c r="AB3166" s="109"/>
      <c r="AC3166" s="113"/>
      <c r="AD3166" s="29"/>
      <c r="AE3166" s="29"/>
      <c r="AF3166" s="29"/>
      <c r="AG3166" s="65"/>
    </row>
    <row r="3167" spans="1:33" ht="12">
      <c r="A3167" s="30">
        <v>42031</v>
      </c>
      <c r="B3167" s="109" t="s">
        <v>19998</v>
      </c>
      <c r="C3167" s="121">
        <v>51</v>
      </c>
      <c r="D3167" s="109" t="s">
        <v>23</v>
      </c>
      <c r="E3167" s="109" t="s">
        <v>40</v>
      </c>
      <c r="F3167" s="109" t="s">
        <v>19999</v>
      </c>
      <c r="G3167" s="42">
        <v>40908</v>
      </c>
      <c r="H3167" s="109" t="s">
        <v>20000</v>
      </c>
      <c r="I3167" s="109" t="s">
        <v>20001</v>
      </c>
      <c r="J3167" s="109" t="s">
        <v>152</v>
      </c>
      <c r="K3167" s="98" t="s">
        <v>20002</v>
      </c>
      <c r="L3167" s="109" t="s">
        <v>7078</v>
      </c>
      <c r="M3167" s="109" t="s">
        <v>20003</v>
      </c>
      <c r="N3167" s="109" t="s">
        <v>32</v>
      </c>
      <c r="O3167" s="109" t="s">
        <v>20004</v>
      </c>
      <c r="P3167" s="109" t="s">
        <v>3069</v>
      </c>
      <c r="Q3167" s="109" t="s">
        <v>20005</v>
      </c>
      <c r="R3167" s="109" t="s">
        <v>80</v>
      </c>
      <c r="S3167" s="122" t="s">
        <v>5119</v>
      </c>
      <c r="T3167" s="31"/>
      <c r="U3167" s="109" t="str">
        <f t="shared" si="49"/>
        <v>40908: BATF agent John Caprano happened to be a pharmacy customer during an attempted pellet-gun robbery by James McGoey. Police arrived just as they were physically struggling for control of Caprano's service weapon and fired a bullet. A retired county lieutenant shot and killed Caprano, and an off-duty NYPD officer shot and killed the robber. http://nypost.com/2012/07/16/no-charges-in-atf-agents-friendly-fire-death-after-li-pharmacy-shooting/</v>
      </c>
      <c r="V3167" s="109"/>
      <c r="W3167" s="109">
        <v>4210.1000000000004</v>
      </c>
      <c r="X3167" s="109"/>
      <c r="Y3167" s="109"/>
      <c r="Z3167" s="109"/>
      <c r="AA3167" s="109"/>
      <c r="AB3167" s="109"/>
      <c r="AC3167" s="113"/>
      <c r="AD3167" s="29"/>
      <c r="AE3167" s="29"/>
      <c r="AF3167" s="29"/>
      <c r="AG3167" s="65"/>
    </row>
    <row r="3168" spans="1:33" ht="12">
      <c r="A3168" s="30">
        <v>42031</v>
      </c>
      <c r="B3168" s="109" t="s">
        <v>20006</v>
      </c>
      <c r="C3168" s="121">
        <v>43</v>
      </c>
      <c r="D3168" s="109" t="s">
        <v>23</v>
      </c>
      <c r="E3168" s="109" t="s">
        <v>82</v>
      </c>
      <c r="F3168" s="109"/>
      <c r="G3168" s="42">
        <v>40908</v>
      </c>
      <c r="H3168" s="109" t="s">
        <v>20000</v>
      </c>
      <c r="I3168" s="109" t="s">
        <v>20001</v>
      </c>
      <c r="J3168" s="109" t="s">
        <v>152</v>
      </c>
      <c r="K3168" s="98" t="s">
        <v>20002</v>
      </c>
      <c r="L3168" s="109" t="s">
        <v>7078</v>
      </c>
      <c r="M3168" s="109" t="s">
        <v>20003</v>
      </c>
      <c r="N3168" s="109" t="s">
        <v>32</v>
      </c>
      <c r="O3168" s="109" t="s">
        <v>20004</v>
      </c>
      <c r="P3168" s="109" t="s">
        <v>3069</v>
      </c>
      <c r="Q3168" s="109" t="s">
        <v>20005</v>
      </c>
      <c r="R3168" s="109" t="s">
        <v>80</v>
      </c>
      <c r="S3168" s="122" t="s">
        <v>5119</v>
      </c>
      <c r="T3168" s="31"/>
      <c r="U3168" s="109" t="str">
        <f t="shared" si="49"/>
        <v>40908: BATF agent John Caprano happened to be a pharmacy customer during an attempted pellet-gun robbery by James McGoey. Police arrived just as they were physically struggling for control of Caprano's service weapon and fired a bullet. A retired county lieutenant shot and killed Caprano, and an off-duty NYPD officer shot and killed the robber. http://nypost.com/2012/07/16/no-charges-in-atf-agents-friendly-fire-death-after-li-pharmacy-shooting/</v>
      </c>
      <c r="V3168" s="109"/>
      <c r="W3168" s="109">
        <v>4211.1000000000004</v>
      </c>
      <c r="X3168" s="109"/>
      <c r="Y3168" s="109"/>
      <c r="Z3168" s="109"/>
      <c r="AA3168" s="109"/>
      <c r="AB3168" s="109"/>
      <c r="AC3168" s="113"/>
      <c r="AD3168" s="29"/>
      <c r="AE3168" s="29"/>
      <c r="AF3168" s="29"/>
      <c r="AG3168" s="65"/>
    </row>
    <row r="3169" spans="1:33" ht="12">
      <c r="A3169" s="30">
        <v>42031</v>
      </c>
      <c r="B3169" s="109" t="s">
        <v>20007</v>
      </c>
      <c r="C3169" s="121">
        <v>47</v>
      </c>
      <c r="D3169" s="109" t="s">
        <v>91</v>
      </c>
      <c r="E3169" s="109" t="s">
        <v>82</v>
      </c>
      <c r="F3169" s="109"/>
      <c r="G3169" s="42">
        <v>41032</v>
      </c>
      <c r="H3169" s="109" t="s">
        <v>20008</v>
      </c>
      <c r="I3169" s="109" t="s">
        <v>151</v>
      </c>
      <c r="J3169" s="109" t="s">
        <v>152</v>
      </c>
      <c r="K3169" s="98" t="s">
        <v>9506</v>
      </c>
      <c r="L3169" s="109" t="s">
        <v>154</v>
      </c>
      <c r="M3169" s="109" t="s">
        <v>20009</v>
      </c>
      <c r="N3169" s="109" t="s">
        <v>314</v>
      </c>
      <c r="O3169" s="109" t="s">
        <v>20010</v>
      </c>
      <c r="P3169" s="109" t="s">
        <v>3069</v>
      </c>
      <c r="Q3169" s="109" t="s">
        <v>20011</v>
      </c>
      <c r="R3169" s="109" t="s">
        <v>80</v>
      </c>
      <c r="S3169" s="122" t="s">
        <v>5119</v>
      </c>
      <c r="T3169" s="31"/>
      <c r="U3169" s="109" t="str">
        <f t="shared" si="49"/>
        <v>41032: Tripp was crossing the street with several relatives -- in a crosswalk but against a red light -- when she was struck by an on-duty Secret Service agent's vehicle. She unfortunately attempted to duck into the path of where the driver swerved to avoid her. The agent was cooperative, tested negative for any drugs, had a clean driving record, and was not charged. http://www.nydailynews.com/new-york/secret-service-agent-swerved-ran-brooklyn-mom-article-1.1072763</v>
      </c>
      <c r="V3169" s="109"/>
      <c r="W3169" s="109">
        <v>4212.1000000000004</v>
      </c>
      <c r="X3169" s="109"/>
      <c r="Y3169" s="109"/>
      <c r="Z3169" s="109"/>
      <c r="AA3169" s="109"/>
      <c r="AB3169" s="109"/>
      <c r="AC3169" s="113"/>
      <c r="AD3169" s="29"/>
      <c r="AE3169" s="29"/>
      <c r="AF3169" s="29"/>
      <c r="AG3169" s="65"/>
    </row>
    <row r="3170" spans="1:33" ht="12">
      <c r="A3170" s="30">
        <v>42031</v>
      </c>
      <c r="B3170" s="109" t="s">
        <v>20012</v>
      </c>
      <c r="C3170" s="121">
        <v>21</v>
      </c>
      <c r="D3170" s="109" t="s">
        <v>91</v>
      </c>
      <c r="E3170" s="109" t="s">
        <v>82</v>
      </c>
      <c r="F3170" s="109" t="s">
        <v>20013</v>
      </c>
      <c r="G3170" s="42">
        <v>41212</v>
      </c>
      <c r="H3170" s="109" t="s">
        <v>20014</v>
      </c>
      <c r="I3170" s="109" t="s">
        <v>20015</v>
      </c>
      <c r="J3170" s="109" t="s">
        <v>152</v>
      </c>
      <c r="K3170" s="98" t="s">
        <v>20016</v>
      </c>
      <c r="L3170" s="109" t="s">
        <v>2146</v>
      </c>
      <c r="M3170" s="109" t="s">
        <v>20017</v>
      </c>
      <c r="N3170" s="109" t="s">
        <v>314</v>
      </c>
      <c r="O3170" s="109" t="s">
        <v>20018</v>
      </c>
      <c r="P3170" s="109" t="s">
        <v>760</v>
      </c>
      <c r="Q3170" s="109" t="s">
        <v>20019</v>
      </c>
      <c r="R3170" s="109" t="s">
        <v>80</v>
      </c>
      <c r="S3170" s="122" t="s">
        <v>5119</v>
      </c>
      <c r="T3170" s="31"/>
      <c r="U3170" s="109" t="str">
        <f t="shared" si="49"/>
        <v>41212: Aspiring medical student Muppa was a back-seat passenger of a car at 1:30 a.m. when the vehicle collided with a police Crown Victoria speeding, without lights or siren, to an emergency related to Hurricane Sandy. She died at the scene. http://www.huffingtonpost.com/2012/11/02/vishwaja-muppa-stony-broo_n_2065897.html</v>
      </c>
      <c r="V3170" s="109"/>
      <c r="W3170" s="109">
        <v>4213.1000000000004</v>
      </c>
      <c r="X3170" s="109"/>
      <c r="Y3170" s="109"/>
      <c r="Z3170" s="109"/>
      <c r="AA3170" s="109"/>
      <c r="AB3170" s="109"/>
      <c r="AC3170" s="113"/>
      <c r="AD3170" s="29"/>
      <c r="AE3170" s="29"/>
      <c r="AF3170" s="29"/>
      <c r="AG3170" s="65"/>
    </row>
    <row r="3171" spans="1:33" ht="12">
      <c r="A3171" s="30">
        <v>42031</v>
      </c>
      <c r="B3171" s="109" t="s">
        <v>20020</v>
      </c>
      <c r="C3171" s="121">
        <v>54</v>
      </c>
      <c r="D3171" s="109" t="s">
        <v>23</v>
      </c>
      <c r="E3171" s="109" t="s">
        <v>173</v>
      </c>
      <c r="F3171" s="109"/>
      <c r="G3171" s="42">
        <v>39606</v>
      </c>
      <c r="H3171" s="109" t="s">
        <v>20021</v>
      </c>
      <c r="I3171" s="109" t="s">
        <v>11776</v>
      </c>
      <c r="J3171" s="109" t="s">
        <v>28</v>
      </c>
      <c r="K3171" s="98" t="s">
        <v>20022</v>
      </c>
      <c r="L3171" s="109" t="s">
        <v>8052</v>
      </c>
      <c r="M3171" s="109" t="s">
        <v>17889</v>
      </c>
      <c r="N3171" s="109" t="s">
        <v>32</v>
      </c>
      <c r="O3171" s="109" t="s">
        <v>20023</v>
      </c>
      <c r="P3171" s="109" t="s">
        <v>58</v>
      </c>
      <c r="Q3171" s="109" t="s">
        <v>20024</v>
      </c>
      <c r="R3171" s="109" t="s">
        <v>36</v>
      </c>
      <c r="S3171" s="122" t="s">
        <v>5119</v>
      </c>
      <c r="T3171" s="31"/>
      <c r="U3171" s="109" t="str">
        <f t="shared" si="49"/>
        <v>39606: Questions remained about what exactly drove Bello Garcia to murder his estranged wife and two of her friends. After the murders police caught up with him about a half-mile south of the murder scene. He initially cooperated, then emerged from his vehicle shooting, apparently fearless, "like a crazed maniac," fired 15 shots and wounded two officers before being fatally shot. http://www.tampabay.com/news/publicsafety/crime/four-killed-two-deputies-shot-in-rampage-in-tampa/612209</v>
      </c>
      <c r="V3171" s="109"/>
      <c r="W3171" s="109">
        <v>4214.1000000000004</v>
      </c>
      <c r="X3171" s="109"/>
      <c r="Y3171" s="109"/>
      <c r="Z3171" s="109"/>
      <c r="AA3171" s="109"/>
      <c r="AB3171" s="109"/>
      <c r="AC3171" s="113"/>
      <c r="AD3171" s="29"/>
      <c r="AE3171" s="29"/>
      <c r="AF3171" s="29"/>
      <c r="AG3171" s="65"/>
    </row>
    <row r="3172" spans="1:33" ht="12">
      <c r="A3172" s="30">
        <v>42031</v>
      </c>
      <c r="B3172" s="109" t="s">
        <v>20025</v>
      </c>
      <c r="C3172" s="121">
        <v>30</v>
      </c>
      <c r="D3172" s="109" t="s">
        <v>23</v>
      </c>
      <c r="E3172" s="109" t="s">
        <v>82</v>
      </c>
      <c r="F3172" s="109"/>
      <c r="G3172" s="42">
        <v>37059</v>
      </c>
      <c r="H3172" s="109" t="s">
        <v>20026</v>
      </c>
      <c r="I3172" s="109" t="s">
        <v>5220</v>
      </c>
      <c r="J3172" s="109" t="s">
        <v>28</v>
      </c>
      <c r="K3172" s="98" t="s">
        <v>19841</v>
      </c>
      <c r="L3172" s="109" t="s">
        <v>30</v>
      </c>
      <c r="M3172" s="109" t="s">
        <v>20027</v>
      </c>
      <c r="N3172" s="109" t="s">
        <v>32</v>
      </c>
      <c r="O3172" s="109" t="s">
        <v>20028</v>
      </c>
      <c r="P3172" s="109" t="s">
        <v>58</v>
      </c>
      <c r="Q3172" s="109" t="s">
        <v>20029</v>
      </c>
      <c r="R3172" s="109" t="s">
        <v>80</v>
      </c>
      <c r="S3172" s="122" t="s">
        <v>5119</v>
      </c>
      <c r="T3172" s="31"/>
      <c r="U3172" s="109" t="str">
        <f t="shared" si="49"/>
        <v>37059: Wheelchair-bound Dailey was fatally shot four times in the back. Dailey had a considerable police record; the gun officers believed he flourished was found, after much searching, 15 or 20 feet away and behind a chain-link fence. The incident sparked community outrage and extensive investigations. http://articles.sun-sentinel.com/2002-02-14/news/0202140167_1_alphaeus-duke-dailey-fogelgren-investigators</v>
      </c>
      <c r="V3172" s="109"/>
      <c r="W3172" s="109">
        <v>4215.1000000000004</v>
      </c>
      <c r="X3172" s="109"/>
      <c r="Y3172" s="109"/>
      <c r="Z3172" s="109"/>
      <c r="AA3172" s="109"/>
      <c r="AB3172" s="109"/>
      <c r="AC3172" s="113"/>
      <c r="AD3172" s="29"/>
      <c r="AE3172" s="29"/>
      <c r="AF3172" s="29"/>
      <c r="AG3172" s="65"/>
    </row>
    <row r="3173" spans="1:33" ht="12">
      <c r="A3173" s="30">
        <v>42031</v>
      </c>
      <c r="B3173" s="109" t="s">
        <v>20030</v>
      </c>
      <c r="C3173" s="121">
        <v>39</v>
      </c>
      <c r="D3173" s="109" t="s">
        <v>23</v>
      </c>
      <c r="E3173" s="109" t="s">
        <v>82</v>
      </c>
      <c r="F3173" s="109"/>
      <c r="G3173" s="42">
        <v>38056</v>
      </c>
      <c r="H3173" s="109" t="s">
        <v>19839</v>
      </c>
      <c r="I3173" s="109" t="s">
        <v>19840</v>
      </c>
      <c r="J3173" s="109" t="s">
        <v>28</v>
      </c>
      <c r="K3173" s="98" t="s">
        <v>19841</v>
      </c>
      <c r="L3173" s="109" t="s">
        <v>30</v>
      </c>
      <c r="M3173" s="109" t="s">
        <v>5547</v>
      </c>
      <c r="N3173" s="109" t="s">
        <v>32</v>
      </c>
      <c r="O3173" s="109" t="s">
        <v>20031</v>
      </c>
      <c r="P3173" s="109" t="s">
        <v>760</v>
      </c>
      <c r="Q3173" s="109" t="s">
        <v>20032</v>
      </c>
      <c r="R3173" s="109" t="s">
        <v>80</v>
      </c>
      <c r="S3173" s="122" t="s">
        <v>5119</v>
      </c>
      <c r="T3173" s="31"/>
      <c r="U3173" s="109" t="str">
        <f t="shared" si="49"/>
        <v>38056: By police accounts, Jean had tried to burn his girlfriend's house down, was a suspect for attempted murder, was found hiding on the balcony of a relative's apartment, and fired his gun at police as they approached. Officers returned fire and killed him. The same apartment block was the scene of Denzell Smith's fatal shooting by police about four months previous. http://articles.sun-sentinel.com/2004-03-12/news/0403111318_1_police-officer-excessive-police-force-fears-police</v>
      </c>
      <c r="V3173" s="109"/>
      <c r="W3173" s="109">
        <v>4216.1000000000004</v>
      </c>
      <c r="X3173" s="109"/>
      <c r="Y3173" s="109"/>
      <c r="Z3173" s="109"/>
      <c r="AA3173" s="109"/>
      <c r="AB3173" s="109"/>
      <c r="AC3173" s="113"/>
      <c r="AD3173" s="29"/>
      <c r="AE3173" s="29"/>
      <c r="AF3173" s="29"/>
      <c r="AG3173" s="65"/>
    </row>
    <row r="3174" spans="1:33" ht="12">
      <c r="A3174" s="30">
        <v>42031</v>
      </c>
      <c r="B3174" s="109" t="s">
        <v>20033</v>
      </c>
      <c r="C3174" s="121">
        <v>26</v>
      </c>
      <c r="D3174" s="109" t="s">
        <v>23</v>
      </c>
      <c r="E3174" s="109" t="s">
        <v>173</v>
      </c>
      <c r="F3174" s="109" t="s">
        <v>20034</v>
      </c>
      <c r="G3174" s="42">
        <v>41067</v>
      </c>
      <c r="H3174" s="109" t="s">
        <v>20035</v>
      </c>
      <c r="I3174" s="109" t="s">
        <v>6320</v>
      </c>
      <c r="J3174" s="109" t="s">
        <v>28</v>
      </c>
      <c r="K3174" s="98" t="s">
        <v>20036</v>
      </c>
      <c r="L3174" s="109" t="s">
        <v>338</v>
      </c>
      <c r="M3174" s="109" t="s">
        <v>6322</v>
      </c>
      <c r="N3174" s="109" t="s">
        <v>32</v>
      </c>
      <c r="O3174" s="109" t="s">
        <v>20037</v>
      </c>
      <c r="P3174" s="109" t="s">
        <v>760</v>
      </c>
      <c r="Q3174" s="109" t="s">
        <v>20038</v>
      </c>
      <c r="R3174" s="109" t="s">
        <v>80</v>
      </c>
      <c r="S3174" s="122" t="s">
        <v>5119</v>
      </c>
      <c r="T3174" s="31"/>
      <c r="U3174" s="109" t="str">
        <f t="shared" si="49"/>
        <v>41067: Arango died as he attempted to break up a fight involving his girlfriend outside a bar and grill. The county deputy who fatally shot him had a checkered work history, and as Arango's family described the circumstances, he'd had a broken hand and a cast on his arm inconsistent with the police version of events. One of four police shootings in the county within a month. http://www.wptv.com/news/region-s-palm-beach-county/victor-arango-case-update-family-sues-palm-beach-county-sheriffs-office-1st-and-10-sports-bar</v>
      </c>
      <c r="V3174" s="109"/>
      <c r="W3174" s="109">
        <v>4217.1000000000004</v>
      </c>
      <c r="X3174" s="109"/>
      <c r="Y3174" s="109"/>
      <c r="Z3174" s="109"/>
      <c r="AA3174" s="109"/>
      <c r="AB3174" s="109"/>
      <c r="AC3174" s="113"/>
      <c r="AD3174" s="29"/>
      <c r="AE3174" s="29"/>
      <c r="AF3174" s="29"/>
      <c r="AG3174" s="65"/>
    </row>
    <row r="3175" spans="1:33" ht="12">
      <c r="A3175" s="30">
        <v>42031</v>
      </c>
      <c r="B3175" s="109" t="s">
        <v>20039</v>
      </c>
      <c r="C3175" s="121">
        <v>31</v>
      </c>
      <c r="D3175" s="109" t="s">
        <v>23</v>
      </c>
      <c r="E3175" s="109" t="s">
        <v>82</v>
      </c>
      <c r="F3175" s="109"/>
      <c r="G3175" s="42">
        <v>37366</v>
      </c>
      <c r="H3175" s="109" t="s">
        <v>20040</v>
      </c>
      <c r="I3175" s="109" t="s">
        <v>20041</v>
      </c>
      <c r="J3175" s="109" t="s">
        <v>28</v>
      </c>
      <c r="K3175" s="98" t="s">
        <v>20042</v>
      </c>
      <c r="L3175" s="109" t="s">
        <v>14759</v>
      </c>
      <c r="M3175" s="109" t="s">
        <v>19969</v>
      </c>
      <c r="N3175" s="109" t="s">
        <v>32</v>
      </c>
      <c r="O3175" s="109" t="s">
        <v>20043</v>
      </c>
      <c r="P3175" s="109" t="s">
        <v>58</v>
      </c>
      <c r="Q3175" s="109" t="s">
        <v>20044</v>
      </c>
      <c r="R3175" s="109" t="s">
        <v>80</v>
      </c>
      <c r="S3175" s="122" t="s">
        <v>5119</v>
      </c>
      <c r="T3175" s="31"/>
      <c r="U3175" s="109" t="str">
        <f t="shared" si="49"/>
        <v>37366: Klockenga tricked his estranged wife, with their two young children, into a car before springing the news that he was going to shoot himself, and he wanted her to watch. The two struggled for the weapon, he bit her, she escaped from the car, and he tried to run her down. The incident evolved into a showdown with police in which Klockenga was shot dead by SWAT members as he held his six-month-old child. Mother and children were unhurt. http://articles.sun-sentinel.com/2002-04-21/news/0204200490_1_deputy-fred-hinderman-richard-klockenga-nancy-klockenga</v>
      </c>
      <c r="V3175" s="109"/>
      <c r="W3175" s="109">
        <v>4218.1000000000004</v>
      </c>
      <c r="X3175" s="109"/>
      <c r="Y3175" s="109"/>
      <c r="Z3175" s="109"/>
      <c r="AA3175" s="109"/>
      <c r="AB3175" s="109"/>
      <c r="AC3175" s="113"/>
      <c r="AD3175" s="29"/>
      <c r="AE3175" s="29"/>
      <c r="AF3175" s="29"/>
      <c r="AG3175" s="65"/>
    </row>
    <row r="3176" spans="1:33" ht="12">
      <c r="A3176" s="30">
        <v>42031</v>
      </c>
      <c r="B3176" s="109" t="s">
        <v>20045</v>
      </c>
      <c r="C3176" s="121">
        <v>50</v>
      </c>
      <c r="D3176" s="109" t="s">
        <v>23</v>
      </c>
      <c r="E3176" s="109" t="s">
        <v>40</v>
      </c>
      <c r="F3176" s="109" t="s">
        <v>20046</v>
      </c>
      <c r="G3176" s="42">
        <v>41966</v>
      </c>
      <c r="H3176" s="109" t="s">
        <v>20047</v>
      </c>
      <c r="I3176" s="109" t="s">
        <v>10032</v>
      </c>
      <c r="J3176" s="109" t="s">
        <v>28</v>
      </c>
      <c r="K3176" s="98" t="s">
        <v>20048</v>
      </c>
      <c r="L3176" s="109" t="s">
        <v>10034</v>
      </c>
      <c r="M3176" s="109" t="s">
        <v>20049</v>
      </c>
      <c r="N3176" s="109" t="s">
        <v>32</v>
      </c>
      <c r="O3176" s="109" t="s">
        <v>20050</v>
      </c>
      <c r="P3176" s="109" t="s">
        <v>760</v>
      </c>
      <c r="Q3176" s="109" t="s">
        <v>20051</v>
      </c>
      <c r="R3176" s="109" t="s">
        <v>80</v>
      </c>
      <c r="S3176" s="122" t="s">
        <v>5119</v>
      </c>
      <c r="T3176" s="31"/>
      <c r="U3176" s="109" t="str">
        <f t="shared" si="49"/>
        <v>41966: 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 http://tbo.com/news/crime/bradenton-police-fatally-shoot-firefighter-in-swat-standoff-20141124/</v>
      </c>
      <c r="V3176" s="109"/>
      <c r="W3176" s="109">
        <v>4219.1000000000004</v>
      </c>
      <c r="X3176" s="109"/>
      <c r="Y3176" s="109"/>
      <c r="Z3176" s="109"/>
      <c r="AA3176" s="109"/>
      <c r="AB3176" s="109"/>
      <c r="AC3176" s="113"/>
      <c r="AD3176" s="29"/>
      <c r="AE3176" s="29"/>
      <c r="AF3176" s="29"/>
      <c r="AG3176" s="65"/>
    </row>
    <row r="3177" spans="1:33" ht="12">
      <c r="A3177" s="30">
        <v>42031</v>
      </c>
      <c r="B3177" s="109" t="s">
        <v>20052</v>
      </c>
      <c r="C3177" s="121">
        <v>42</v>
      </c>
      <c r="D3177" s="109" t="s">
        <v>23</v>
      </c>
      <c r="E3177" s="109" t="s">
        <v>40</v>
      </c>
      <c r="F3177" s="109" t="s">
        <v>20053</v>
      </c>
      <c r="G3177" s="42">
        <v>41971</v>
      </c>
      <c r="H3177" s="109" t="s">
        <v>20054</v>
      </c>
      <c r="I3177" s="109" t="s">
        <v>165</v>
      </c>
      <c r="J3177" s="109" t="s">
        <v>166</v>
      </c>
      <c r="K3177" s="98" t="s">
        <v>20055</v>
      </c>
      <c r="L3177" s="109" t="s">
        <v>10218</v>
      </c>
      <c r="M3177" s="109" t="s">
        <v>20056</v>
      </c>
      <c r="N3177" s="109" t="s">
        <v>32</v>
      </c>
      <c r="O3177" s="109" t="s">
        <v>20057</v>
      </c>
      <c r="P3177" s="109" t="s">
        <v>760</v>
      </c>
      <c r="Q3177" s="109" t="s">
        <v>20058</v>
      </c>
      <c r="R3177" s="109" t="s">
        <v>80</v>
      </c>
      <c r="S3177" s="122" t="s">
        <v>769</v>
      </c>
      <c r="T3177" s="31"/>
      <c r="U3177" s="109" t="str">
        <f t="shared" si="49"/>
        <v>41971: Mark Allan Bartlett, 42, was killed after police say he brandished a gun at an officer in a threatening way when police were called out to a domestic disturbance. http://www.msnewsnow.com/story/27504542/officer-involved-shooting-in-pearl-leaves-one-man-dead</v>
      </c>
      <c r="V3177" s="109"/>
      <c r="W3177" s="109">
        <v>4220.1000000000004</v>
      </c>
      <c r="X3177" s="109"/>
      <c r="Y3177" s="109"/>
      <c r="Z3177" s="109"/>
      <c r="AA3177" s="109"/>
      <c r="AB3177" s="109"/>
      <c r="AC3177" s="113"/>
      <c r="AD3177" s="29"/>
      <c r="AE3177" s="29"/>
      <c r="AF3177" s="29"/>
      <c r="AG3177" s="65"/>
    </row>
    <row r="3178" spans="1:33" ht="12">
      <c r="A3178" s="30">
        <v>42031</v>
      </c>
      <c r="B3178" s="109" t="s">
        <v>20059</v>
      </c>
      <c r="C3178" s="121">
        <v>27</v>
      </c>
      <c r="D3178" s="109" t="s">
        <v>23</v>
      </c>
      <c r="E3178" s="109" t="s">
        <v>120</v>
      </c>
      <c r="F3178" s="109" t="s">
        <v>20060</v>
      </c>
      <c r="G3178" s="42">
        <v>41971</v>
      </c>
      <c r="H3178" s="109" t="s">
        <v>20061</v>
      </c>
      <c r="I3178" s="109" t="s">
        <v>20062</v>
      </c>
      <c r="J3178" s="109" t="s">
        <v>1033</v>
      </c>
      <c r="K3178" s="98" t="s">
        <v>20063</v>
      </c>
      <c r="L3178" s="109" t="s">
        <v>16031</v>
      </c>
      <c r="M3178" s="109" t="s">
        <v>20064</v>
      </c>
      <c r="N3178" s="109" t="s">
        <v>32</v>
      </c>
      <c r="O3178" s="109" t="s">
        <v>20065</v>
      </c>
      <c r="P3178" s="109" t="s">
        <v>760</v>
      </c>
      <c r="Q3178" s="109" t="s">
        <v>20066</v>
      </c>
      <c r="R3178" s="109" t="s">
        <v>80</v>
      </c>
      <c r="S3178" s="122" t="s">
        <v>769</v>
      </c>
      <c r="T3178" s="31"/>
      <c r="U3178" s="109" t="str">
        <f t="shared" si="49"/>
        <v>41971: Roughsurface was suspected of pointing a gun at someone. Officers searched for Roughsurface and saw a silhouette of a man who had a gun. An officer fired at the silhouette. Roughsurface was the one with the gun who was shot and killed by officers. http://www.abqjournal.com/504759/news/search-warrant-identifies-nm-state-police-officer-involved-in-fridays-fatal-shooting.html</v>
      </c>
      <c r="V3178" s="109"/>
      <c r="W3178" s="109">
        <v>4221.1000000000004</v>
      </c>
      <c r="X3178" s="109"/>
      <c r="Y3178" s="109"/>
      <c r="Z3178" s="109"/>
      <c r="AA3178" s="109"/>
      <c r="AB3178" s="109"/>
      <c r="AC3178" s="113"/>
      <c r="AD3178" s="29"/>
      <c r="AE3178" s="29"/>
      <c r="AF3178" s="29"/>
      <c r="AG3178" s="65"/>
    </row>
    <row r="3179" spans="1:33" ht="12">
      <c r="A3179" s="30">
        <v>42031</v>
      </c>
      <c r="B3179" s="109" t="s">
        <v>20067</v>
      </c>
      <c r="C3179" s="121">
        <v>30</v>
      </c>
      <c r="D3179" s="109" t="s">
        <v>23</v>
      </c>
      <c r="E3179" s="109" t="s">
        <v>24</v>
      </c>
      <c r="F3179" s="109" t="s">
        <v>20068</v>
      </c>
      <c r="G3179" s="42">
        <v>41968</v>
      </c>
      <c r="H3179" s="109" t="s">
        <v>20069</v>
      </c>
      <c r="I3179" s="109" t="s">
        <v>14909</v>
      </c>
      <c r="J3179" s="109" t="s">
        <v>213</v>
      </c>
      <c r="K3179" s="98" t="s">
        <v>20070</v>
      </c>
      <c r="L3179" s="109" t="s">
        <v>671</v>
      </c>
      <c r="M3179" s="109" t="s">
        <v>20071</v>
      </c>
      <c r="N3179" s="109" t="s">
        <v>262</v>
      </c>
      <c r="O3179" s="109" t="s">
        <v>20072</v>
      </c>
      <c r="P3179" s="109" t="s">
        <v>760</v>
      </c>
      <c r="Q3179" s="109" t="s">
        <v>20073</v>
      </c>
      <c r="R3179" s="109" t="s">
        <v>219</v>
      </c>
      <c r="S3179" s="122" t="s">
        <v>769</v>
      </c>
      <c r="T3179" s="31"/>
      <c r="U3179" s="109" t="str">
        <f t="shared" si="49"/>
        <v>41968: Ricks was suspected of having drugs in his system when he was violent with officers. Officers tasered Ricks, but the tasers did not seem to have an effect on him. Eventually he was cuffed. Ricks died by the time he arrived at the Balch Springs Jail. http://crimeblog.dallasnews.com/2014/11/balch-springs-police-say-man-died-in-custody-tuesday-after-he-fought-arresting-officers.html/</v>
      </c>
      <c r="V3179" s="109"/>
      <c r="W3179" s="109">
        <v>4222.1000000000004</v>
      </c>
      <c r="X3179" s="109"/>
      <c r="Y3179" s="109"/>
      <c r="Z3179" s="109"/>
      <c r="AA3179" s="109"/>
      <c r="AB3179" s="109"/>
      <c r="AC3179" s="113"/>
      <c r="AD3179" s="29"/>
      <c r="AE3179" s="29"/>
      <c r="AF3179" s="29"/>
      <c r="AG3179" s="65"/>
    </row>
    <row r="3180" spans="1:33" ht="12">
      <c r="A3180" s="30">
        <v>42031</v>
      </c>
      <c r="B3180" s="109" t="s">
        <v>20074</v>
      </c>
      <c r="C3180" s="121">
        <v>26</v>
      </c>
      <c r="D3180" s="109" t="s">
        <v>23</v>
      </c>
      <c r="E3180" s="109" t="s">
        <v>40</v>
      </c>
      <c r="F3180" s="109" t="s">
        <v>20075</v>
      </c>
      <c r="G3180" s="42">
        <v>41968</v>
      </c>
      <c r="H3180" s="109" t="s">
        <v>20076</v>
      </c>
      <c r="I3180" s="109" t="s">
        <v>2093</v>
      </c>
      <c r="J3180" s="109" t="s">
        <v>1694</v>
      </c>
      <c r="K3180" s="98" t="s">
        <v>20077</v>
      </c>
      <c r="L3180" s="109" t="s">
        <v>2093</v>
      </c>
      <c r="M3180" s="109" t="s">
        <v>2095</v>
      </c>
      <c r="N3180" s="109" t="s">
        <v>32</v>
      </c>
      <c r="O3180" s="109" t="s">
        <v>20078</v>
      </c>
      <c r="P3180" s="109" t="s">
        <v>760</v>
      </c>
      <c r="Q3180" s="109" t="s">
        <v>20079</v>
      </c>
      <c r="R3180" s="109" t="s">
        <v>80</v>
      </c>
      <c r="S3180" s="122" t="s">
        <v>769</v>
      </c>
      <c r="T3180" s="31"/>
      <c r="U3180" s="109" t="str">
        <f t="shared" si="49"/>
        <v>41968: Pueblo police and sheriff's deputies arrived at the gas station, looking for a person of interest in an assault that happened earlier that day. When they arrived, they found an armed man. A law enforcement official fired at the man and he died at the scene. http://www.krdo.com/news/one-person-killed-in-pueblo-officerinvolved-shooting/29934022</v>
      </c>
      <c r="V3180" s="109"/>
      <c r="W3180" s="109">
        <v>4223.1000000000004</v>
      </c>
      <c r="X3180" s="109"/>
      <c r="Y3180" s="109"/>
      <c r="Z3180" s="109"/>
      <c r="AA3180" s="109"/>
      <c r="AB3180" s="109"/>
      <c r="AC3180" s="113"/>
      <c r="AD3180" s="29"/>
      <c r="AE3180" s="29"/>
      <c r="AF3180" s="29"/>
      <c r="AG3180" s="65"/>
    </row>
    <row r="3181" spans="1:33" ht="12">
      <c r="A3181" s="30">
        <v>42031</v>
      </c>
      <c r="B3181" s="109" t="s">
        <v>20080</v>
      </c>
      <c r="C3181" s="121">
        <v>52</v>
      </c>
      <c r="D3181" s="109" t="s">
        <v>23</v>
      </c>
      <c r="E3181" s="109" t="s">
        <v>40</v>
      </c>
      <c r="F3181" s="109" t="s">
        <v>20081</v>
      </c>
      <c r="G3181" s="42">
        <v>41968</v>
      </c>
      <c r="H3181" s="109" t="s">
        <v>20082</v>
      </c>
      <c r="I3181" s="109" t="s">
        <v>4015</v>
      </c>
      <c r="J3181" s="109" t="s">
        <v>1128</v>
      </c>
      <c r="K3181" s="98" t="s">
        <v>20083</v>
      </c>
      <c r="L3181" s="109" t="s">
        <v>20084</v>
      </c>
      <c r="M3181" s="109" t="s">
        <v>20085</v>
      </c>
      <c r="N3181" s="109" t="s">
        <v>32</v>
      </c>
      <c r="O3181" s="109" t="s">
        <v>20086</v>
      </c>
      <c r="P3181" s="109" t="s">
        <v>760</v>
      </c>
      <c r="Q3181" s="109" t="s">
        <v>20087</v>
      </c>
      <c r="R3181" s="109" t="s">
        <v>80</v>
      </c>
      <c r="S3181" s="122" t="s">
        <v>769</v>
      </c>
      <c r="T3181" s="31"/>
      <c r="U3181" s="109" t="str">
        <f t="shared" ref="U3181:U3244" si="50">CONCATENATE(G3181, ": ", O3181, " ", Q3181)</f>
        <v>41968: Eaves kidnapped a woman and broke into a home. When officers arrived a threatened them with a knife prompting the officers to shoot and kill Eaves. http://www.timesfreepress.com/news/local/story/2014/nov/26/sex-offender-shot-to-death-after-daylight/275498/</v>
      </c>
      <c r="V3181" s="109"/>
      <c r="W3181" s="109">
        <v>4224.1000000000004</v>
      </c>
      <c r="X3181" s="109"/>
      <c r="Y3181" s="109"/>
      <c r="Z3181" s="109"/>
      <c r="AA3181" s="109"/>
      <c r="AB3181" s="109"/>
      <c r="AC3181" s="113"/>
      <c r="AD3181" s="29"/>
      <c r="AE3181" s="29"/>
      <c r="AF3181" s="29"/>
      <c r="AG3181" s="65"/>
    </row>
    <row r="3182" spans="1:33" ht="12">
      <c r="A3182" s="30">
        <v>42031</v>
      </c>
      <c r="B3182" s="109" t="s">
        <v>20088</v>
      </c>
      <c r="C3182" s="121">
        <v>33</v>
      </c>
      <c r="D3182" s="109" t="s">
        <v>23</v>
      </c>
      <c r="E3182" s="109" t="s">
        <v>24</v>
      </c>
      <c r="F3182" s="109" t="s">
        <v>20089</v>
      </c>
      <c r="G3182" s="42">
        <v>41967</v>
      </c>
      <c r="H3182" s="109" t="s">
        <v>20090</v>
      </c>
      <c r="I3182" s="109" t="s">
        <v>1046</v>
      </c>
      <c r="J3182" s="109" t="s">
        <v>28</v>
      </c>
      <c r="K3182" s="98" t="s">
        <v>4814</v>
      </c>
      <c r="L3182" s="109" t="s">
        <v>523</v>
      </c>
      <c r="M3182" s="109" t="s">
        <v>8909</v>
      </c>
      <c r="N3182" s="109" t="s">
        <v>32</v>
      </c>
      <c r="O3182" s="109" t="s">
        <v>20091</v>
      </c>
      <c r="P3182" s="109" t="s">
        <v>760</v>
      </c>
      <c r="Q3182" s="109" t="s">
        <v>20092</v>
      </c>
      <c r="R3182" s="109" t="s">
        <v>80</v>
      </c>
      <c r="S3182" s="122" t="s">
        <v>769</v>
      </c>
      <c r="T3182" s="31"/>
      <c r="U3182" s="109" t="str">
        <f t="shared" si="50"/>
        <v>41967: Little was resisting arrest. He was tasered several times until he managed to retrieve the taser from the deputy. The deputy responded by shooting and killing Little. http://www.firstcoastnews.com/story/news/local/2014/11/24/jso-involved-incident-gate-gas-station/70068030/</v>
      </c>
      <c r="V3182" s="109"/>
      <c r="W3182" s="109">
        <v>4225.1000000000004</v>
      </c>
      <c r="X3182" s="109"/>
      <c r="Y3182" s="109"/>
      <c r="Z3182" s="109"/>
      <c r="AA3182" s="109"/>
      <c r="AB3182" s="109"/>
      <c r="AC3182" s="113"/>
      <c r="AD3182" s="29"/>
      <c r="AE3182" s="29"/>
      <c r="AF3182" s="29"/>
      <c r="AG3182" s="65"/>
    </row>
    <row r="3183" spans="1:33" ht="12">
      <c r="A3183" s="30">
        <v>42031</v>
      </c>
      <c r="B3183" s="109" t="s">
        <v>20093</v>
      </c>
      <c r="C3183" s="121">
        <v>40</v>
      </c>
      <c r="D3183" s="109" t="s">
        <v>91</v>
      </c>
      <c r="E3183" s="109" t="s">
        <v>40</v>
      </c>
      <c r="F3183" s="109" t="s">
        <v>20094</v>
      </c>
      <c r="G3183" s="42">
        <v>41965</v>
      </c>
      <c r="H3183" s="109" t="s">
        <v>20095</v>
      </c>
      <c r="I3183" s="109" t="s">
        <v>19599</v>
      </c>
      <c r="J3183" s="109" t="s">
        <v>28</v>
      </c>
      <c r="K3183" s="98" t="s">
        <v>19600</v>
      </c>
      <c r="L3183" s="109" t="s">
        <v>4984</v>
      </c>
      <c r="M3183" s="109" t="s">
        <v>20096</v>
      </c>
      <c r="N3183" s="109" t="s">
        <v>32</v>
      </c>
      <c r="O3183" s="109" t="s">
        <v>20097</v>
      </c>
      <c r="P3183" s="109" t="s">
        <v>760</v>
      </c>
      <c r="Q3183" s="109" t="s">
        <v>20098</v>
      </c>
      <c r="R3183" s="109" t="s">
        <v>80</v>
      </c>
      <c r="S3183" s="122" t="s">
        <v>769</v>
      </c>
      <c r="T3183" s="31"/>
      <c r="U3183" s="109" t="str">
        <f t="shared" si="50"/>
        <v>41965: Involved in a hit and run Edwards was followed to Grant Street by an off-duty officer. Edwards then pointed a gun at investigators prompting officers to shoot and kill Edwards. http://www.wftv.com/news/news/local/fdle-investigating-officer-involved-shooting-eusti/njDQH/</v>
      </c>
      <c r="V3183" s="109"/>
      <c r="W3183" s="109">
        <v>4226.1000000000004</v>
      </c>
      <c r="X3183" s="109"/>
      <c r="Y3183" s="109"/>
      <c r="Z3183" s="109"/>
      <c r="AA3183" s="109"/>
      <c r="AB3183" s="109"/>
      <c r="AC3183" s="113"/>
      <c r="AD3183" s="29"/>
      <c r="AE3183" s="29"/>
      <c r="AF3183" s="29"/>
      <c r="AG3183" s="65"/>
    </row>
    <row r="3184" spans="1:33" ht="12">
      <c r="A3184" s="30">
        <v>42031</v>
      </c>
      <c r="B3184" s="109" t="s">
        <v>20099</v>
      </c>
      <c r="C3184" s="121">
        <v>33</v>
      </c>
      <c r="D3184" s="109" t="s">
        <v>23</v>
      </c>
      <c r="E3184" s="109"/>
      <c r="F3184" s="109" t="s">
        <v>20100</v>
      </c>
      <c r="G3184" s="42">
        <v>41966</v>
      </c>
      <c r="H3184" s="109" t="s">
        <v>20101</v>
      </c>
      <c r="I3184" s="109" t="s">
        <v>20102</v>
      </c>
      <c r="J3184" s="109" t="s">
        <v>195</v>
      </c>
      <c r="K3184" s="98" t="s">
        <v>748</v>
      </c>
      <c r="L3184" s="109" t="s">
        <v>749</v>
      </c>
      <c r="M3184" s="109" t="s">
        <v>20103</v>
      </c>
      <c r="N3184" s="109" t="s">
        <v>32</v>
      </c>
      <c r="O3184" s="109" t="s">
        <v>20104</v>
      </c>
      <c r="P3184" s="109" t="s">
        <v>58</v>
      </c>
      <c r="Q3184" s="109" t="s">
        <v>20105</v>
      </c>
      <c r="R3184" s="109" t="s">
        <v>219</v>
      </c>
      <c r="S3184" s="122" t="s">
        <v>769</v>
      </c>
      <c r="T3184" s="31"/>
      <c r="U3184" s="109" t="str">
        <f t="shared" si="50"/>
        <v>41966: Roady crashed his car and began shooting his gun. Officers responded to the scene and Roady pointed his gun in the officer's direction. Roady was shot and killed. http://www.havasunews.com/news/havasu-man-killed-in-officer-related-shooting/article_0d5c2cfc-7387-11e4-93f9-c3001318452a.html</v>
      </c>
      <c r="V3184" s="109"/>
      <c r="W3184" s="109">
        <v>4227.1000000000004</v>
      </c>
      <c r="X3184" s="109"/>
      <c r="Y3184" s="109"/>
      <c r="Z3184" s="109"/>
      <c r="AA3184" s="109"/>
      <c r="AB3184" s="109"/>
      <c r="AC3184" s="113"/>
      <c r="AD3184" s="29"/>
      <c r="AE3184" s="29"/>
      <c r="AF3184" s="29"/>
      <c r="AG3184" s="65"/>
    </row>
    <row r="3185" spans="1:33" ht="12">
      <c r="A3185" s="30">
        <v>42031</v>
      </c>
      <c r="B3185" s="109" t="s">
        <v>20106</v>
      </c>
      <c r="C3185" s="121">
        <v>27</v>
      </c>
      <c r="D3185" s="109" t="s">
        <v>23</v>
      </c>
      <c r="E3185" s="109" t="s">
        <v>173</v>
      </c>
      <c r="F3185" s="109"/>
      <c r="G3185" s="42">
        <v>41966</v>
      </c>
      <c r="H3185" s="109" t="s">
        <v>20107</v>
      </c>
      <c r="I3185" s="109" t="s">
        <v>20108</v>
      </c>
      <c r="J3185" s="109" t="s">
        <v>85</v>
      </c>
      <c r="K3185" s="98" t="s">
        <v>20109</v>
      </c>
      <c r="L3185" s="109" t="s">
        <v>539</v>
      </c>
      <c r="M3185" s="109" t="s">
        <v>20110</v>
      </c>
      <c r="N3185" s="109" t="s">
        <v>32</v>
      </c>
      <c r="O3185" s="109" t="s">
        <v>20111</v>
      </c>
      <c r="P3185" s="109" t="s">
        <v>760</v>
      </c>
      <c r="Q3185" s="109" t="s">
        <v>20112</v>
      </c>
      <c r="R3185" s="109" t="s">
        <v>80</v>
      </c>
      <c r="S3185" s="122" t="s">
        <v>769</v>
      </c>
      <c r="T3185" s="31"/>
      <c r="U3185" s="109" t="str">
        <f t="shared" si="50"/>
        <v>41966: Authorities say Enriquez was shot to death by West Covina police after he opened fire on officers during a foot chase, hitting and wounding a police dog. http://www.sgvtribune.com/general-news/20141125/west-covina-k-9-reiko-returns-home-as-police-identify-shooting-suspect-victim</v>
      </c>
      <c r="V3185" s="109"/>
      <c r="W3185" s="109">
        <v>4229.1000000000004</v>
      </c>
      <c r="X3185" s="109"/>
      <c r="Y3185" s="109"/>
      <c r="Z3185" s="109"/>
      <c r="AA3185" s="109"/>
      <c r="AB3185" s="109"/>
      <c r="AC3185" s="113"/>
      <c r="AD3185" s="29"/>
      <c r="AE3185" s="29"/>
      <c r="AF3185" s="29"/>
      <c r="AG3185" s="65"/>
    </row>
    <row r="3186" spans="1:33" ht="12">
      <c r="A3186" s="30">
        <v>42032</v>
      </c>
      <c r="B3186" s="109" t="s">
        <v>20113</v>
      </c>
      <c r="C3186" s="121">
        <v>53</v>
      </c>
      <c r="D3186" s="109" t="s">
        <v>23</v>
      </c>
      <c r="E3186" s="109" t="s">
        <v>40</v>
      </c>
      <c r="F3186" s="109" t="s">
        <v>20114</v>
      </c>
      <c r="G3186" s="42">
        <v>41965</v>
      </c>
      <c r="H3186" s="109" t="s">
        <v>20115</v>
      </c>
      <c r="I3186" s="109" t="s">
        <v>11065</v>
      </c>
      <c r="J3186" s="109" t="s">
        <v>28</v>
      </c>
      <c r="K3186" s="98" t="s">
        <v>20116</v>
      </c>
      <c r="L3186" s="109" t="s">
        <v>11067</v>
      </c>
      <c r="M3186" s="109" t="s">
        <v>20117</v>
      </c>
      <c r="N3186" s="109" t="s">
        <v>32</v>
      </c>
      <c r="O3186" s="109" t="s">
        <v>20118</v>
      </c>
      <c r="P3186" s="109" t="s">
        <v>323</v>
      </c>
      <c r="Q3186" s="109" t="s">
        <v>20119</v>
      </c>
      <c r="R3186" s="109" t="s">
        <v>80</v>
      </c>
      <c r="S3186" s="122" t="s">
        <v>5119</v>
      </c>
      <c r="T3186" s="31"/>
      <c r="U3186" s="109" t="str">
        <f t="shared" si="50"/>
        <v>41965: 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 http://www.splcenter.org/blog/2014/11/25/man-who-killed-fl-sheriffs-deputy-may-have-had-antigovernment-views/</v>
      </c>
      <c r="V3186" s="109"/>
      <c r="W3186" s="109">
        <v>4230.1000000000004</v>
      </c>
      <c r="X3186" s="109"/>
      <c r="Y3186" s="109"/>
      <c r="Z3186" s="109"/>
      <c r="AA3186" s="109"/>
      <c r="AB3186" s="109"/>
      <c r="AC3186" s="113"/>
      <c r="AD3186" s="29"/>
      <c r="AE3186" s="29"/>
      <c r="AF3186" s="29"/>
      <c r="AG3186" s="65"/>
    </row>
    <row r="3187" spans="1:33" ht="12">
      <c r="A3187" s="30">
        <v>42032</v>
      </c>
      <c r="B3187" s="109" t="s">
        <v>20120</v>
      </c>
      <c r="C3187" s="121">
        <v>55</v>
      </c>
      <c r="D3187" s="109" t="s">
        <v>23</v>
      </c>
      <c r="E3187" s="109" t="s">
        <v>82</v>
      </c>
      <c r="F3187" s="109"/>
      <c r="G3187" s="42">
        <v>41341</v>
      </c>
      <c r="H3187" s="109" t="s">
        <v>20121</v>
      </c>
      <c r="I3187" s="109" t="s">
        <v>20122</v>
      </c>
      <c r="J3187" s="109" t="s">
        <v>28</v>
      </c>
      <c r="K3187" s="98" t="s">
        <v>20123</v>
      </c>
      <c r="L3187" s="109" t="s">
        <v>176</v>
      </c>
      <c r="M3187" s="109" t="s">
        <v>18850</v>
      </c>
      <c r="N3187" s="109" t="s">
        <v>32</v>
      </c>
      <c r="O3187" s="109" t="s">
        <v>20124</v>
      </c>
      <c r="P3187" s="109" t="s">
        <v>58</v>
      </c>
      <c r="Q3187" s="109" t="s">
        <v>20125</v>
      </c>
      <c r="R3187" s="109" t="s">
        <v>80</v>
      </c>
      <c r="S3187" s="122" t="s">
        <v>5119</v>
      </c>
      <c r="T3187" s="31"/>
      <c r="U3187" s="109" t="str">
        <f t="shared" si="50"/>
        <v>41341: 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 http://www.splcenter.org/blog/2013/03/14/florida-sovereign-citizen-killed-after-allegedly-threatening-police/</v>
      </c>
      <c r="V3187" s="109"/>
      <c r="W3187" s="109">
        <v>4231.1000000000004</v>
      </c>
      <c r="X3187" s="109"/>
      <c r="Y3187" s="109"/>
      <c r="Z3187" s="109"/>
      <c r="AA3187" s="109"/>
      <c r="AB3187" s="109"/>
      <c r="AC3187" s="113"/>
      <c r="AD3187" s="29"/>
      <c r="AE3187" s="29"/>
      <c r="AF3187" s="29"/>
      <c r="AG3187" s="65"/>
    </row>
    <row r="3188" spans="1:33" ht="12">
      <c r="A3188" s="30">
        <v>42032</v>
      </c>
      <c r="B3188" s="109" t="s">
        <v>20126</v>
      </c>
      <c r="C3188" s="121">
        <v>39</v>
      </c>
      <c r="D3188" s="109" t="s">
        <v>23</v>
      </c>
      <c r="E3188" s="109" t="s">
        <v>40</v>
      </c>
      <c r="F3188" s="109" t="s">
        <v>20127</v>
      </c>
      <c r="G3188" s="42">
        <v>40432</v>
      </c>
      <c r="H3188" s="109" t="s">
        <v>20128</v>
      </c>
      <c r="I3188" s="109" t="s">
        <v>20129</v>
      </c>
      <c r="J3188" s="109" t="s">
        <v>28</v>
      </c>
      <c r="K3188" s="98" t="s">
        <v>20130</v>
      </c>
      <c r="L3188" s="109" t="s">
        <v>7078</v>
      </c>
      <c r="M3188" s="109" t="s">
        <v>20131</v>
      </c>
      <c r="N3188" s="109" t="s">
        <v>32</v>
      </c>
      <c r="O3188" s="109" t="s">
        <v>20132</v>
      </c>
      <c r="P3188" s="109" t="s">
        <v>58</v>
      </c>
      <c r="Q3188" s="109" t="s">
        <v>20133</v>
      </c>
      <c r="R3188" s="109" t="s">
        <v>80</v>
      </c>
      <c r="S3188" s="122" t="s">
        <v>5119</v>
      </c>
      <c r="T3188" s="31"/>
      <c r="U3188" s="109" t="str">
        <f t="shared" si="50"/>
        <v>40432: Tipped off that Bodden might be carrying a large amount of marijuana, a county deputy and a rookie in plainclothes pulled him and his motorcycle passenger over on the roadside. After a bit of conversation among the four men the passenger dropped a pill, bent over to retrieve it, and the deputy detected Bodden reaching for a shiny cylindrical object in his pocket. He was fatally shot in the chest. The object was a tightly wrapped bag of marijuana. Bodden was unarmed. https://www.questia.com/newspaper/1G1-242475992/nassau-deputy-cleared-in-shooting-has-new-title-sheriff</v>
      </c>
      <c r="V3188" s="109"/>
      <c r="W3188" s="109">
        <v>4232.1000000000004</v>
      </c>
      <c r="X3188" s="109"/>
      <c r="Y3188" s="109"/>
      <c r="Z3188" s="109"/>
      <c r="AA3188" s="109"/>
      <c r="AB3188" s="109"/>
      <c r="AC3188" s="113"/>
      <c r="AD3188" s="29"/>
      <c r="AE3188" s="29"/>
      <c r="AF3188" s="29"/>
      <c r="AG3188" s="65"/>
    </row>
    <row r="3189" spans="1:33" ht="12">
      <c r="A3189" s="30">
        <v>42032</v>
      </c>
      <c r="B3189" s="109" t="s">
        <v>20134</v>
      </c>
      <c r="C3189" s="121">
        <v>36</v>
      </c>
      <c r="D3189" s="109" t="s">
        <v>91</v>
      </c>
      <c r="E3189" s="109" t="s">
        <v>82</v>
      </c>
      <c r="F3189" s="109"/>
      <c r="G3189" s="42">
        <v>39698</v>
      </c>
      <c r="H3189" s="109" t="s">
        <v>20135</v>
      </c>
      <c r="I3189" s="109" t="s">
        <v>4685</v>
      </c>
      <c r="J3189" s="109" t="s">
        <v>28</v>
      </c>
      <c r="K3189" s="98" t="s">
        <v>17499</v>
      </c>
      <c r="L3189" s="109" t="s">
        <v>4687</v>
      </c>
      <c r="M3189" s="109" t="s">
        <v>18202</v>
      </c>
      <c r="N3189" s="109" t="s">
        <v>314</v>
      </c>
      <c r="O3189" s="109" t="s">
        <v>20136</v>
      </c>
      <c r="P3189" s="109" t="s">
        <v>760</v>
      </c>
      <c r="Q3189" s="109" t="s">
        <v>20137</v>
      </c>
      <c r="R3189" s="109" t="s">
        <v>80</v>
      </c>
      <c r="S3189" s="122" t="s">
        <v>5119</v>
      </c>
      <c r="T3189" s="31"/>
      <c r="U3189" s="109" t="str">
        <f t="shared" si="50"/>
        <v>39698: Rodney, her boyfriend and her 17-year-old son robbed a man at gunpoint. Police spotted their rented Impala within 10 minutes and gave chase. Rodney jettisoned the man's wallet and their shotgun as they fled southbound on I-275. According to the police narrative, officers had broken off the chase before Rodney's vehicle struck a light pole and killed her. http://suncoastnews.com/news/news/2008/sep/09/police-make-2nd-arrest-fatal-robbery-police-chase-ar-126311/</v>
      </c>
      <c r="V3189" s="109"/>
      <c r="W3189" s="109">
        <v>4233.1000000000004</v>
      </c>
      <c r="X3189" s="109"/>
      <c r="Y3189" s="109"/>
      <c r="Z3189" s="109"/>
      <c r="AA3189" s="109"/>
      <c r="AB3189" s="109"/>
      <c r="AC3189" s="113"/>
      <c r="AD3189" s="29"/>
      <c r="AE3189" s="29"/>
      <c r="AF3189" s="29"/>
      <c r="AG3189" s="65"/>
    </row>
    <row r="3190" spans="1:33" ht="12">
      <c r="A3190" s="30">
        <v>42032</v>
      </c>
      <c r="B3190" s="109" t="s">
        <v>20138</v>
      </c>
      <c r="C3190" s="121">
        <v>21</v>
      </c>
      <c r="D3190" s="109" t="s">
        <v>23</v>
      </c>
      <c r="E3190" s="109" t="s">
        <v>82</v>
      </c>
      <c r="F3190" s="109" t="s">
        <v>20139</v>
      </c>
      <c r="G3190" s="42">
        <v>41011</v>
      </c>
      <c r="H3190" s="109" t="s">
        <v>20140</v>
      </c>
      <c r="I3190" s="109" t="s">
        <v>5220</v>
      </c>
      <c r="J3190" s="109" t="s">
        <v>28</v>
      </c>
      <c r="K3190" s="98" t="s">
        <v>20141</v>
      </c>
      <c r="L3190" s="109" t="s">
        <v>30</v>
      </c>
      <c r="M3190" s="109" t="s">
        <v>20142</v>
      </c>
      <c r="N3190" s="109" t="s">
        <v>15518</v>
      </c>
      <c r="O3190" s="109" t="s">
        <v>20143</v>
      </c>
      <c r="P3190" s="109" t="s">
        <v>760</v>
      </c>
      <c r="Q3190" s="109" t="s">
        <v>20144</v>
      </c>
      <c r="R3190" s="109" t="s">
        <v>219</v>
      </c>
      <c r="S3190" s="122" t="s">
        <v>5119</v>
      </c>
      <c r="T3190" s="31"/>
      <c r="U3190" s="109" t="str">
        <f t="shared" si="50"/>
        <v>41011: Salgado was naked and aggressive, and had reportedly tried to bite another man's neck, when local police arrived. Eight to ten officers subdued him using a Taser. Salgado's family reported that another factor in his death in hospital hours later was blood loss from a severe beating. http://www.nbcmiami.com/news/Police-Investigate-After-Naked-Man-Shot-With-Stun-Gun-Dies-147758165.html</v>
      </c>
      <c r="V3190" s="109"/>
      <c r="W3190" s="109">
        <v>4234.1000000000004</v>
      </c>
      <c r="X3190" s="109"/>
      <c r="Y3190" s="109"/>
      <c r="Z3190" s="109"/>
      <c r="AA3190" s="109"/>
      <c r="AB3190" s="109"/>
      <c r="AC3190" s="113"/>
      <c r="AD3190" s="29"/>
      <c r="AE3190" s="29"/>
      <c r="AF3190" s="29"/>
      <c r="AG3190" s="65"/>
    </row>
    <row r="3191" spans="1:33" ht="12">
      <c r="A3191" s="30">
        <v>42031</v>
      </c>
      <c r="B3191" s="109" t="s">
        <v>20145</v>
      </c>
      <c r="C3191" s="121">
        <v>49</v>
      </c>
      <c r="D3191" s="109" t="s">
        <v>23</v>
      </c>
      <c r="E3191" s="109" t="s">
        <v>36</v>
      </c>
      <c r="F3191" s="109"/>
      <c r="G3191" s="42">
        <v>41417</v>
      </c>
      <c r="H3191" s="109" t="s">
        <v>20146</v>
      </c>
      <c r="I3191" s="109" t="s">
        <v>232</v>
      </c>
      <c r="J3191" s="109" t="s">
        <v>233</v>
      </c>
      <c r="K3191" s="98" t="s">
        <v>1191</v>
      </c>
      <c r="L3191" s="109" t="s">
        <v>235</v>
      </c>
      <c r="M3191" s="109" t="s">
        <v>5675</v>
      </c>
      <c r="N3191" s="109" t="s">
        <v>314</v>
      </c>
      <c r="O3191" s="109" t="s">
        <v>20147</v>
      </c>
      <c r="P3191" s="109" t="s">
        <v>760</v>
      </c>
      <c r="Q3191" s="109" t="s">
        <v>20148</v>
      </c>
      <c r="R3191" s="109" t="s">
        <v>80</v>
      </c>
      <c r="S3191" s="122" t="s">
        <v>19230</v>
      </c>
      <c r="T3191" s="31"/>
      <c r="U3191" s="109" t="str">
        <f t="shared" si="50"/>
        <v>41417: Police vehicle was traveling through an intersection with green light when Moore stepped from curb in front of it and was struck and killed. http://fox59.com/2013/05/24/police-identify-man-struck-killed-by-impd-officer/</v>
      </c>
      <c r="V3191" s="109"/>
      <c r="W3191" s="109">
        <v>4235.1000000000004</v>
      </c>
      <c r="X3191" s="109"/>
      <c r="Y3191" s="109"/>
      <c r="Z3191" s="109"/>
      <c r="AA3191" s="109"/>
      <c r="AB3191" s="109"/>
      <c r="AC3191" s="113"/>
      <c r="AD3191" s="29"/>
      <c r="AE3191" s="29"/>
      <c r="AF3191" s="29"/>
      <c r="AG3191" s="65"/>
    </row>
    <row r="3192" spans="1:33" ht="12">
      <c r="A3192" s="30">
        <v>42032</v>
      </c>
      <c r="B3192" s="109" t="s">
        <v>20149</v>
      </c>
      <c r="C3192" s="121">
        <v>27</v>
      </c>
      <c r="D3192" s="109" t="s">
        <v>23</v>
      </c>
      <c r="E3192" s="109" t="s">
        <v>24</v>
      </c>
      <c r="F3192" s="109"/>
      <c r="G3192" s="42">
        <v>41417</v>
      </c>
      <c r="H3192" s="109" t="s">
        <v>20150</v>
      </c>
      <c r="I3192" s="109" t="s">
        <v>1392</v>
      </c>
      <c r="J3192" s="109" t="s">
        <v>85</v>
      </c>
      <c r="K3192" s="98" t="s">
        <v>11849</v>
      </c>
      <c r="L3192" s="109" t="s">
        <v>539</v>
      </c>
      <c r="M3192" s="109" t="s">
        <v>13072</v>
      </c>
      <c r="N3192" s="109" t="s">
        <v>32</v>
      </c>
      <c r="O3192" s="109" t="s">
        <v>20151</v>
      </c>
      <c r="P3192" s="109" t="s">
        <v>760</v>
      </c>
      <c r="Q3192" s="109" t="s">
        <v>20152</v>
      </c>
      <c r="R3192" s="109" t="s">
        <v>80</v>
      </c>
      <c r="S3192" s="122" t="s">
        <v>19230</v>
      </c>
      <c r="T3192" s="31"/>
      <c r="U3192" s="109" t="str">
        <f t="shared" si="50"/>
        <v>41417: Deputies responded to calls of shots fired and followed a vehicle speeding away. Upon reaching a dead end, Brown exited the vehicle and pointed a weapon at the deputies. They opened fire, killing Brown. http://abc7.com/archive/9115106/</v>
      </c>
      <c r="V3192" s="109"/>
      <c r="W3192" s="109">
        <v>4236.1000000000004</v>
      </c>
      <c r="X3192" s="109"/>
      <c r="Y3192" s="109"/>
      <c r="Z3192" s="109"/>
      <c r="AA3192" s="109"/>
      <c r="AB3192" s="109"/>
      <c r="AC3192" s="113"/>
      <c r="AD3192" s="29"/>
      <c r="AE3192" s="29"/>
      <c r="AF3192" s="29"/>
      <c r="AG3192" s="65"/>
    </row>
    <row r="3193" spans="1:33" ht="12">
      <c r="A3193" s="30">
        <v>42032</v>
      </c>
      <c r="B3193" s="109" t="s">
        <v>20153</v>
      </c>
      <c r="C3193" s="121">
        <v>18</v>
      </c>
      <c r="D3193" s="109" t="s">
        <v>23</v>
      </c>
      <c r="E3193" s="109" t="s">
        <v>173</v>
      </c>
      <c r="F3193" s="109"/>
      <c r="G3193" s="42">
        <v>41415</v>
      </c>
      <c r="H3193" s="109" t="s">
        <v>20154</v>
      </c>
      <c r="I3193" s="109" t="s">
        <v>539</v>
      </c>
      <c r="J3193" s="109" t="s">
        <v>85</v>
      </c>
      <c r="K3193" s="98" t="s">
        <v>4737</v>
      </c>
      <c r="L3193" s="109" t="s">
        <v>539</v>
      </c>
      <c r="M3193" s="109" t="s">
        <v>540</v>
      </c>
      <c r="N3193" s="109" t="s">
        <v>32</v>
      </c>
      <c r="O3193" s="109" t="s">
        <v>20155</v>
      </c>
      <c r="P3193" s="109" t="s">
        <v>760</v>
      </c>
      <c r="Q3193" s="109" t="s">
        <v>20156</v>
      </c>
      <c r="R3193" s="109" t="s">
        <v>80</v>
      </c>
      <c r="S3193" s="122" t="s">
        <v>18457</v>
      </c>
      <c r="T3193" s="31"/>
      <c r="U3193" s="109" t="str">
        <f t="shared" si="50"/>
        <v>41415: Officers spotted a known gang member carrying a revolver, according to a Los Angeles Police Department official. Mejia was riding a bicycle, and pointed the gun at police. Officers fired multiple shots. Mejia died at the scene. http://homicide.latimes.com/post/william-alexander-mejia/</v>
      </c>
      <c r="V3193" s="109"/>
      <c r="W3193" s="109">
        <v>4237.1000000000004</v>
      </c>
      <c r="X3193" s="109"/>
      <c r="Y3193" s="109"/>
      <c r="Z3193" s="109"/>
      <c r="AA3193" s="109"/>
      <c r="AB3193" s="109"/>
      <c r="AC3193" s="113"/>
      <c r="AD3193" s="29"/>
      <c r="AE3193" s="29"/>
      <c r="AF3193" s="29"/>
      <c r="AG3193" s="65"/>
    </row>
    <row r="3194" spans="1:33" ht="12">
      <c r="A3194" s="30">
        <v>42032</v>
      </c>
      <c r="B3194" s="109" t="s">
        <v>20157</v>
      </c>
      <c r="C3194" s="121">
        <v>44</v>
      </c>
      <c r="D3194" s="109" t="s">
        <v>23</v>
      </c>
      <c r="E3194" s="109" t="s">
        <v>173</v>
      </c>
      <c r="F3194" s="109" t="s">
        <v>20158</v>
      </c>
      <c r="G3194" s="42">
        <v>41411</v>
      </c>
      <c r="H3194" s="109" t="s">
        <v>20159</v>
      </c>
      <c r="I3194" s="109" t="s">
        <v>20160</v>
      </c>
      <c r="J3194" s="109" t="s">
        <v>85</v>
      </c>
      <c r="K3194" s="98" t="s">
        <v>20161</v>
      </c>
      <c r="L3194" s="109" t="s">
        <v>539</v>
      </c>
      <c r="M3194" s="109" t="s">
        <v>20162</v>
      </c>
      <c r="N3194" s="109" t="s">
        <v>20163</v>
      </c>
      <c r="O3194" s="109" t="s">
        <v>20164</v>
      </c>
      <c r="P3194" s="109" t="s">
        <v>760</v>
      </c>
      <c r="Q3194" s="109" t="s">
        <v>20165</v>
      </c>
      <c r="R3194" s="109" t="s">
        <v>80</v>
      </c>
      <c r="S3194" s="122" t="s">
        <v>19230</v>
      </c>
      <c r="T3194" s="31"/>
      <c r="U3194" s="109" t="str">
        <f t="shared" si="50"/>
        <v>41411: 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 http://www.insidesocal.com/sgvcrime/2013/10/03/cause-of-montebello-mans-death-in-police-custody-still-unclear-after-coroners-investigation/</v>
      </c>
      <c r="V3194" s="109"/>
      <c r="W3194" s="109">
        <v>4238.1000000000004</v>
      </c>
      <c r="X3194" s="109"/>
      <c r="Y3194" s="109"/>
      <c r="Z3194" s="109"/>
      <c r="AA3194" s="109"/>
      <c r="AB3194" s="109"/>
      <c r="AC3194" s="113"/>
      <c r="AD3194" s="29"/>
      <c r="AE3194" s="29"/>
      <c r="AF3194" s="29"/>
      <c r="AG3194" s="65"/>
    </row>
    <row r="3195" spans="1:33" ht="12">
      <c r="A3195" s="30">
        <v>42032</v>
      </c>
      <c r="B3195" s="109" t="s">
        <v>20166</v>
      </c>
      <c r="C3195" s="121">
        <v>28</v>
      </c>
      <c r="D3195" s="109" t="s">
        <v>23</v>
      </c>
      <c r="E3195" s="109" t="s">
        <v>173</v>
      </c>
      <c r="F3195" s="109" t="s">
        <v>20167</v>
      </c>
      <c r="G3195" s="42">
        <v>41414</v>
      </c>
      <c r="H3195" s="109" t="s">
        <v>20168</v>
      </c>
      <c r="I3195" s="109" t="s">
        <v>2493</v>
      </c>
      <c r="J3195" s="109" t="s">
        <v>213</v>
      </c>
      <c r="K3195" s="98" t="s">
        <v>20169</v>
      </c>
      <c r="L3195" s="109" t="s">
        <v>7880</v>
      </c>
      <c r="M3195" s="109" t="s">
        <v>2496</v>
      </c>
      <c r="N3195" s="109" t="s">
        <v>32</v>
      </c>
      <c r="O3195" s="109" t="s">
        <v>20170</v>
      </c>
      <c r="P3195" s="109" t="s">
        <v>58</v>
      </c>
      <c r="Q3195" s="109" t="s">
        <v>20171</v>
      </c>
      <c r="R3195" s="109" t="s">
        <v>36</v>
      </c>
      <c r="S3195" s="122" t="s">
        <v>19195</v>
      </c>
      <c r="T3195" s="31"/>
      <c r="U3195" s="109" t="str">
        <f t="shared" si="50"/>
        <v>41414: 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 http://www.kltv.com/story/22309969/suspect-in-longview-police-chase-shooting-has-died</v>
      </c>
      <c r="V3195" s="109"/>
      <c r="W3195" s="109">
        <v>4239.1000000000004</v>
      </c>
      <c r="X3195" s="109"/>
      <c r="Y3195" s="109"/>
      <c r="Z3195" s="109"/>
      <c r="AA3195" s="109"/>
      <c r="AB3195" s="109"/>
      <c r="AC3195" s="113"/>
      <c r="AD3195" s="29"/>
      <c r="AE3195" s="29"/>
      <c r="AF3195" s="29"/>
      <c r="AG3195" s="65"/>
    </row>
    <row r="3196" spans="1:33" ht="12">
      <c r="A3196" s="30">
        <v>42032</v>
      </c>
      <c r="B3196" s="109" t="s">
        <v>20172</v>
      </c>
      <c r="C3196" s="121">
        <v>30</v>
      </c>
      <c r="D3196" s="109" t="s">
        <v>23</v>
      </c>
      <c r="E3196" s="109" t="s">
        <v>24</v>
      </c>
      <c r="F3196" s="109" t="s">
        <v>20173</v>
      </c>
      <c r="G3196" s="42">
        <v>41411</v>
      </c>
      <c r="H3196" s="109" t="s">
        <v>20174</v>
      </c>
      <c r="I3196" s="109" t="s">
        <v>20175</v>
      </c>
      <c r="J3196" s="109" t="s">
        <v>152</v>
      </c>
      <c r="K3196" s="98" t="s">
        <v>20176</v>
      </c>
      <c r="L3196" s="109" t="s">
        <v>7078</v>
      </c>
      <c r="M3196" s="109" t="s">
        <v>20177</v>
      </c>
      <c r="N3196" s="109" t="s">
        <v>32</v>
      </c>
      <c r="O3196" s="109" t="s">
        <v>20178</v>
      </c>
      <c r="P3196" s="109" t="s">
        <v>58</v>
      </c>
      <c r="Q3196" s="109" t="s">
        <v>20179</v>
      </c>
      <c r="R3196" s="109" t="s">
        <v>80</v>
      </c>
      <c r="S3196" s="122" t="s">
        <v>19195</v>
      </c>
      <c r="T3196" s="31"/>
      <c r="U3196" s="109" t="str">
        <f t="shared" si="50"/>
        <v>41411: 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 http://heavy.com/news/2013/05/andrea-rebello-kiled-by-police-dalton-smith/</v>
      </c>
      <c r="V3196" s="109"/>
      <c r="W3196" s="109">
        <v>4240.1000000000004</v>
      </c>
      <c r="X3196" s="109"/>
      <c r="Y3196" s="109"/>
      <c r="Z3196" s="109"/>
      <c r="AA3196" s="109"/>
      <c r="AB3196" s="109"/>
      <c r="AC3196" s="113"/>
      <c r="AD3196" s="29"/>
      <c r="AE3196" s="29"/>
      <c r="AF3196" s="29"/>
      <c r="AG3196" s="65"/>
    </row>
    <row r="3197" spans="1:33" ht="12">
      <c r="A3197" s="30">
        <v>42032.534594907404</v>
      </c>
      <c r="B3197" s="109" t="s">
        <v>20180</v>
      </c>
      <c r="C3197" s="121">
        <v>15</v>
      </c>
      <c r="D3197" s="109" t="s">
        <v>23</v>
      </c>
      <c r="E3197" s="109" t="s">
        <v>24</v>
      </c>
      <c r="F3197" s="109"/>
      <c r="G3197" s="42">
        <v>37357</v>
      </c>
      <c r="H3197" s="109" t="s">
        <v>20181</v>
      </c>
      <c r="I3197" s="109" t="s">
        <v>11776</v>
      </c>
      <c r="J3197" s="109" t="s">
        <v>28</v>
      </c>
      <c r="K3197" s="98" t="s">
        <v>17888</v>
      </c>
      <c r="L3197" s="109" t="s">
        <v>8052</v>
      </c>
      <c r="M3197" s="109" t="s">
        <v>17889</v>
      </c>
      <c r="N3197" s="109" t="s">
        <v>314</v>
      </c>
      <c r="O3197" s="109" t="s">
        <v>20182</v>
      </c>
      <c r="P3197" s="109" t="s">
        <v>760</v>
      </c>
      <c r="Q3197" s="109" t="s">
        <v>20183</v>
      </c>
      <c r="R3197" s="109" t="s">
        <v>80</v>
      </c>
      <c r="S3197" s="122" t="s">
        <v>5119</v>
      </c>
      <c r="T3197" s="31"/>
      <c r="U3197" s="109" t="str">
        <f t="shared" si="50"/>
        <v>37357: Talanda Holder, Luke Hannah and James Lumpkins Jr. were passengers in a car driven by their 15-year-old friend, in a stolen Dodge Neon trying to evade police at 80 MPH on the interstate. The driver swerved to avoid a spiked stop-strip set out by police. The car passed through the median and slammed into a concrete utility pole. The sheared-off front end of the car traveled another 277 feet. The three were killed; the driver walked away without a scratch. http://www.sptimes.com/2002/04/12/TampaBay/Stolen_car_chase_kill.shtml</v>
      </c>
      <c r="V3197" s="109"/>
      <c r="W3197" s="109">
        <v>4241.1000000000004</v>
      </c>
      <c r="X3197" s="109"/>
      <c r="Y3197" s="109"/>
      <c r="Z3197" s="109"/>
      <c r="AA3197" s="109"/>
      <c r="AB3197" s="109"/>
      <c r="AC3197" s="113"/>
      <c r="AD3197" s="29"/>
      <c r="AE3197" s="29"/>
      <c r="AF3197" s="29"/>
      <c r="AG3197" s="65"/>
    </row>
    <row r="3198" spans="1:33" ht="12">
      <c r="A3198" s="30">
        <v>42032.535659722198</v>
      </c>
      <c r="B3198" s="109" t="s">
        <v>20184</v>
      </c>
      <c r="C3198" s="121">
        <v>16</v>
      </c>
      <c r="D3198" s="109" t="s">
        <v>23</v>
      </c>
      <c r="E3198" s="109" t="s">
        <v>24</v>
      </c>
      <c r="F3198" s="109"/>
      <c r="G3198" s="42">
        <v>37357</v>
      </c>
      <c r="H3198" s="109" t="s">
        <v>20181</v>
      </c>
      <c r="I3198" s="109" t="s">
        <v>11776</v>
      </c>
      <c r="J3198" s="109" t="s">
        <v>28</v>
      </c>
      <c r="K3198" s="98" t="s">
        <v>17888</v>
      </c>
      <c r="L3198" s="109" t="s">
        <v>8052</v>
      </c>
      <c r="M3198" s="109" t="s">
        <v>17889</v>
      </c>
      <c r="N3198" s="109" t="s">
        <v>314</v>
      </c>
      <c r="O3198" s="109" t="s">
        <v>20185</v>
      </c>
      <c r="P3198" s="109" t="s">
        <v>760</v>
      </c>
      <c r="Q3198" s="109" t="s">
        <v>20183</v>
      </c>
      <c r="R3198" s="109" t="s">
        <v>80</v>
      </c>
      <c r="S3198" s="122" t="s">
        <v>5119</v>
      </c>
      <c r="T3198" s="31"/>
      <c r="U3198" s="109" t="str">
        <f t="shared" si="50"/>
        <v>37357: Talanda Holder, Luke Hannah and James Lumpkins Jr. were passengers in a car driven by a fourth, their 15-year-old friend, in a stolen Dodge Neon trying to evade police at 80 MPH on the interstate. The driver swerved to avoid a spiked stop-strip set out by police. The car passed through the median and slammed into a concrete utility pole. The sheared-off front end of the car traveled another 277 feet. The three were killed; the driver walked away without a scratch. http://www.sptimes.com/2002/04/12/TampaBay/Stolen_car_chase_kill.shtml</v>
      </c>
      <c r="V3198" s="109"/>
      <c r="W3198" s="109">
        <v>4242.1000000000004</v>
      </c>
      <c r="X3198" s="109"/>
      <c r="Y3198" s="109"/>
      <c r="Z3198" s="109"/>
      <c r="AA3198" s="109"/>
      <c r="AB3198" s="109"/>
      <c r="AC3198" s="113"/>
      <c r="AD3198" s="29"/>
      <c r="AE3198" s="29"/>
      <c r="AF3198" s="29"/>
      <c r="AG3198" s="65"/>
    </row>
    <row r="3199" spans="1:33" ht="12">
      <c r="A3199" s="30">
        <v>42032.536701388897</v>
      </c>
      <c r="B3199" s="109" t="s">
        <v>20186</v>
      </c>
      <c r="C3199" s="121">
        <v>17</v>
      </c>
      <c r="D3199" s="109" t="s">
        <v>23</v>
      </c>
      <c r="E3199" s="109" t="s">
        <v>24</v>
      </c>
      <c r="F3199" s="109"/>
      <c r="G3199" s="42">
        <v>37357</v>
      </c>
      <c r="H3199" s="109" t="s">
        <v>20181</v>
      </c>
      <c r="I3199" s="109" t="s">
        <v>11776</v>
      </c>
      <c r="J3199" s="109" t="s">
        <v>28</v>
      </c>
      <c r="K3199" s="98" t="s">
        <v>17888</v>
      </c>
      <c r="L3199" s="109" t="s">
        <v>8052</v>
      </c>
      <c r="M3199" s="109" t="s">
        <v>17889</v>
      </c>
      <c r="N3199" s="109" t="s">
        <v>314</v>
      </c>
      <c r="O3199" s="109" t="s">
        <v>20187</v>
      </c>
      <c r="P3199" s="109" t="s">
        <v>760</v>
      </c>
      <c r="Q3199" s="109" t="s">
        <v>20183</v>
      </c>
      <c r="R3199" s="109" t="s">
        <v>80</v>
      </c>
      <c r="S3199" s="122" t="s">
        <v>5119</v>
      </c>
      <c r="T3199" s="31"/>
      <c r="U3199" s="109" t="str">
        <f t="shared" si="50"/>
        <v>37357: Talanda Holder, Luke Hannah and James Lumpkins Jr. were passengers in a car driven by a fourth, their 15-year-old friend, in a stolen Dodge Neon trying to evade police at 80 MPH on the interstate. The driver swerved to avoid a spiked stop-strip set out by police. The car passed through the median and slammed into a concrete utility pole. The sheared-off front end of the car traveled another 277 feet. The three were killed; the driver walked away without a scratch http://www.sptimes.com/2002/04/12/TampaBay/Stolen_car_chase_kill.shtml</v>
      </c>
      <c r="V3199" s="109"/>
      <c r="W3199" s="109">
        <v>4243.1000000000004</v>
      </c>
      <c r="X3199" s="109"/>
      <c r="Y3199" s="109"/>
      <c r="Z3199" s="109"/>
      <c r="AA3199" s="109"/>
      <c r="AB3199" s="109"/>
      <c r="AC3199" s="113"/>
      <c r="AD3199" s="29"/>
      <c r="AE3199" s="29"/>
      <c r="AF3199" s="29"/>
      <c r="AG3199" s="65"/>
    </row>
    <row r="3200" spans="1:33" ht="12">
      <c r="A3200" s="30">
        <v>42032.538263888899</v>
      </c>
      <c r="B3200" s="109" t="s">
        <v>20188</v>
      </c>
      <c r="C3200" s="121">
        <v>28</v>
      </c>
      <c r="D3200" s="109" t="s">
        <v>23</v>
      </c>
      <c r="E3200" s="109" t="s">
        <v>82</v>
      </c>
      <c r="F3200" s="109"/>
      <c r="G3200" s="42">
        <v>39525</v>
      </c>
      <c r="H3200" s="109" t="s">
        <v>20189</v>
      </c>
      <c r="I3200" s="109" t="s">
        <v>1046</v>
      </c>
      <c r="J3200" s="109" t="s">
        <v>28</v>
      </c>
      <c r="K3200" s="98" t="s">
        <v>17767</v>
      </c>
      <c r="L3200" s="109" t="s">
        <v>523</v>
      </c>
      <c r="M3200" s="109" t="s">
        <v>8909</v>
      </c>
      <c r="N3200" s="109" t="s">
        <v>32</v>
      </c>
      <c r="O3200" s="109" t="s">
        <v>20190</v>
      </c>
      <c r="P3200" s="109" t="s">
        <v>760</v>
      </c>
      <c r="Q3200" s="109" t="s">
        <v>20191</v>
      </c>
      <c r="R3200" s="109" t="s">
        <v>80</v>
      </c>
      <c r="S3200" s="122" t="s">
        <v>5119</v>
      </c>
      <c r="T3200" s="31"/>
      <c r="U3200" s="109" t="str">
        <f t="shared" si="50"/>
        <v>39525: Police engaged in a high-speed chase with D'Atri after a domestic dispute. He carjacked a second vehicle and ended up at his sister's house in a standoff and hostage situation, at one point pointing a gun in his own mouth. Officers shot him twice in the stomach, and he died of his injuries the next day. http://www.gainesville.com/article/20080319/NEWS/368812125</v>
      </c>
      <c r="V3200" s="109"/>
      <c r="W3200" s="109">
        <v>4244.1000000000004</v>
      </c>
      <c r="X3200" s="109"/>
      <c r="Y3200" s="109"/>
      <c r="Z3200" s="109"/>
      <c r="AA3200" s="109"/>
      <c r="AB3200" s="109"/>
      <c r="AC3200" s="113"/>
      <c r="AD3200" s="29"/>
      <c r="AE3200" s="29"/>
      <c r="AF3200" s="29"/>
      <c r="AG3200" s="65"/>
    </row>
    <row r="3201" spans="1:33" ht="12">
      <c r="A3201" s="30">
        <v>42032.540011574099</v>
      </c>
      <c r="B3201" s="109" t="s">
        <v>20192</v>
      </c>
      <c r="C3201" s="121">
        <v>48</v>
      </c>
      <c r="D3201" s="109" t="s">
        <v>23</v>
      </c>
      <c r="E3201" s="109" t="s">
        <v>82</v>
      </c>
      <c r="F3201" s="109"/>
      <c r="G3201" s="42">
        <v>37996</v>
      </c>
      <c r="H3201" s="109" t="s">
        <v>20193</v>
      </c>
      <c r="I3201" s="109" t="s">
        <v>15981</v>
      </c>
      <c r="J3201" s="109" t="s">
        <v>28</v>
      </c>
      <c r="K3201" s="98" t="s">
        <v>10680</v>
      </c>
      <c r="L3201" s="109" t="s">
        <v>4778</v>
      </c>
      <c r="M3201" s="109" t="s">
        <v>15983</v>
      </c>
      <c r="N3201" s="109" t="s">
        <v>32</v>
      </c>
      <c r="O3201" s="109" t="s">
        <v>20194</v>
      </c>
      <c r="P3201" s="109" t="s">
        <v>58</v>
      </c>
      <c r="Q3201" s="109" t="s">
        <v>20195</v>
      </c>
      <c r="R3201" s="109" t="s">
        <v>80</v>
      </c>
      <c r="S3201" s="122" t="s">
        <v>20196</v>
      </c>
      <c r="T3201" s="31"/>
      <c r="U3201" s="109" t="str">
        <f t="shared" si="50"/>
        <v>37996: Satahoo stabbed his wife on their apartment's second-story balcony, in plain view, then used her as a human shield as police arrived. He was fatally shot when local officers were sure she'd be unhurt. She later denied that he'd used a knife at all, an assertion contradicted by the 911 call tape. http://articles.sun-sentinel.com/2004-01-12/news/0401110249_1_officers-police-handling-two-knives-police</v>
      </c>
      <c r="V3201" s="109"/>
      <c r="W3201" s="109">
        <v>4245.1000000000004</v>
      </c>
      <c r="X3201" s="109"/>
      <c r="Y3201" s="109"/>
      <c r="Z3201" s="109"/>
      <c r="AA3201" s="109"/>
      <c r="AB3201" s="109"/>
      <c r="AC3201" s="113"/>
      <c r="AD3201" s="29"/>
      <c r="AE3201" s="29"/>
      <c r="AF3201" s="29"/>
      <c r="AG3201" s="65"/>
    </row>
    <row r="3202" spans="1:33" ht="12">
      <c r="A3202" s="30">
        <v>42032.586157407401</v>
      </c>
      <c r="B3202" s="109" t="s">
        <v>20197</v>
      </c>
      <c r="C3202" s="121">
        <v>24</v>
      </c>
      <c r="D3202" s="109" t="s">
        <v>23</v>
      </c>
      <c r="E3202" s="109" t="s">
        <v>173</v>
      </c>
      <c r="F3202" s="109" t="s">
        <v>20198</v>
      </c>
      <c r="G3202" s="42">
        <v>41424</v>
      </c>
      <c r="H3202" s="109" t="s">
        <v>20199</v>
      </c>
      <c r="I3202" s="109" t="s">
        <v>1257</v>
      </c>
      <c r="J3202" s="109" t="s">
        <v>195</v>
      </c>
      <c r="K3202" s="98" t="s">
        <v>20200</v>
      </c>
      <c r="L3202" s="109" t="s">
        <v>686</v>
      </c>
      <c r="M3202" s="109" t="s">
        <v>20201</v>
      </c>
      <c r="N3202" s="109" t="s">
        <v>262</v>
      </c>
      <c r="O3202" s="109" t="s">
        <v>20202</v>
      </c>
      <c r="P3202" s="109" t="s">
        <v>323</v>
      </c>
      <c r="Q3202" s="109" t="s">
        <v>20203</v>
      </c>
      <c r="R3202" s="109" t="s">
        <v>219</v>
      </c>
      <c r="S3202" s="122" t="s">
        <v>20204</v>
      </c>
      <c r="T3202" s="31"/>
      <c r="U3202" s="109" t="str">
        <f t="shared" si="50"/>
        <v>41424: 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 http://www.kpho.com/story/22492646/mesa-family-questions-officers-deadly-use-of-taser</v>
      </c>
      <c r="V3202" s="109"/>
      <c r="W3202" s="109">
        <v>4246.1000000000004</v>
      </c>
      <c r="X3202" s="109"/>
      <c r="Y3202" s="109"/>
      <c r="Z3202" s="109"/>
      <c r="AA3202" s="109"/>
      <c r="AB3202" s="109"/>
      <c r="AC3202" s="113"/>
      <c r="AD3202" s="29"/>
      <c r="AE3202" s="29"/>
      <c r="AF3202" s="29"/>
      <c r="AG3202" s="65"/>
    </row>
    <row r="3203" spans="1:33" ht="12">
      <c r="A3203" s="30">
        <v>42033.558877314797</v>
      </c>
      <c r="B3203" s="109" t="s">
        <v>20205</v>
      </c>
      <c r="C3203" s="121">
        <v>20</v>
      </c>
      <c r="D3203" s="109" t="s">
        <v>23</v>
      </c>
      <c r="E3203" s="109" t="s">
        <v>1728</v>
      </c>
      <c r="F3203" s="109" t="s">
        <v>20206</v>
      </c>
      <c r="G3203" s="42">
        <v>41957</v>
      </c>
      <c r="H3203" s="109" t="s">
        <v>20207</v>
      </c>
      <c r="I3203" s="109" t="s">
        <v>20208</v>
      </c>
      <c r="J3203" s="109" t="s">
        <v>104</v>
      </c>
      <c r="K3203" s="98" t="s">
        <v>20209</v>
      </c>
      <c r="L3203" s="109" t="s">
        <v>20210</v>
      </c>
      <c r="M3203" s="109" t="s">
        <v>20211</v>
      </c>
      <c r="N3203" s="109" t="s">
        <v>32</v>
      </c>
      <c r="O3203" s="109" t="s">
        <v>20212</v>
      </c>
      <c r="P3203" s="109" t="s">
        <v>323</v>
      </c>
      <c r="Q3203" s="109" t="s">
        <v>20213</v>
      </c>
      <c r="R3203" s="109" t="s">
        <v>80</v>
      </c>
      <c r="S3203" s="122" t="s">
        <v>17670</v>
      </c>
      <c r="T3203" s="31"/>
      <c r="U3203" s="109" t="str">
        <f t="shared" si="50"/>
        <v>41957: Garcha was being questioned by the sheriff's office about information on a runaway girl. The sheriff drove Garcha into town and both were in the sheriff's car when Garcha stabbed the deputy. The deputy shot Garcha. http://chippewa.com/news/local/call-about-runaway-leads-to-stabbing-shooting/article_714d656e-8f0a-5430-84f0-3f888ea9e699.html</v>
      </c>
      <c r="V3203" s="109"/>
      <c r="W3203" s="109">
        <v>4247.1000000000004</v>
      </c>
      <c r="X3203" s="109"/>
      <c r="Y3203" s="109"/>
      <c r="Z3203" s="109"/>
      <c r="AA3203" s="109"/>
      <c r="AB3203" s="109"/>
      <c r="AC3203" s="113"/>
      <c r="AD3203" s="29"/>
      <c r="AE3203" s="29"/>
      <c r="AF3203" s="29"/>
      <c r="AG3203" s="65"/>
    </row>
    <row r="3204" spans="1:33" ht="12">
      <c r="A3204" s="30">
        <v>42033.566608796304</v>
      </c>
      <c r="B3204" s="109" t="s">
        <v>20214</v>
      </c>
      <c r="C3204" s="121">
        <v>35</v>
      </c>
      <c r="D3204" s="109" t="s">
        <v>23</v>
      </c>
      <c r="E3204" s="109" t="s">
        <v>82</v>
      </c>
      <c r="F3204" s="109"/>
      <c r="G3204" s="42">
        <v>41957</v>
      </c>
      <c r="H3204" s="109" t="s">
        <v>20215</v>
      </c>
      <c r="I3204" s="109" t="s">
        <v>2440</v>
      </c>
      <c r="J3204" s="109" t="s">
        <v>85</v>
      </c>
      <c r="K3204" s="98" t="s">
        <v>20216</v>
      </c>
      <c r="L3204" s="109" t="s">
        <v>203</v>
      </c>
      <c r="M3204" s="109" t="s">
        <v>2441</v>
      </c>
      <c r="N3204" s="109" t="s">
        <v>32</v>
      </c>
      <c r="O3204" s="109" t="s">
        <v>20217</v>
      </c>
      <c r="P3204" s="109" t="s">
        <v>58</v>
      </c>
      <c r="Q3204" s="109" t="s">
        <v>20218</v>
      </c>
      <c r="R3204" s="109" t="s">
        <v>100</v>
      </c>
      <c r="S3204" s="122" t="s">
        <v>17670</v>
      </c>
      <c r="T3204" s="31"/>
      <c r="U3204" s="109" t="str">
        <f t="shared" si="50"/>
        <v>41957: Police Officer was visiting his family when his brother (Wesley Castillo) began fighting with their mother. The fighting escalated and Castillo stabbed his brother (police officer). The officer shot and killed his brother. http://www.utsandiego.com/news/2014/nov/14/shot-stabbed-chula-vista-apartment/</v>
      </c>
      <c r="V3204" s="109"/>
      <c r="W3204" s="109">
        <v>4248.1000000000004</v>
      </c>
      <c r="X3204" s="109"/>
      <c r="Y3204" s="109"/>
      <c r="Z3204" s="109"/>
      <c r="AA3204" s="109"/>
      <c r="AB3204" s="109"/>
      <c r="AC3204" s="113"/>
      <c r="AD3204" s="29"/>
      <c r="AE3204" s="29"/>
      <c r="AF3204" s="29"/>
      <c r="AG3204" s="65"/>
    </row>
    <row r="3205" spans="1:33" ht="12">
      <c r="A3205" s="30">
        <v>42033.580833333297</v>
      </c>
      <c r="B3205" s="109" t="s">
        <v>20219</v>
      </c>
      <c r="C3205" s="121">
        <v>25</v>
      </c>
      <c r="D3205" s="109" t="s">
        <v>23</v>
      </c>
      <c r="E3205" s="109" t="s">
        <v>1728</v>
      </c>
      <c r="F3205" s="109"/>
      <c r="G3205" s="42">
        <v>41935</v>
      </c>
      <c r="H3205" s="109" t="s">
        <v>20220</v>
      </c>
      <c r="I3205" s="109" t="s">
        <v>8552</v>
      </c>
      <c r="J3205" s="109" t="s">
        <v>53</v>
      </c>
      <c r="K3205" s="98" t="s">
        <v>20221</v>
      </c>
      <c r="L3205" s="109" t="s">
        <v>55</v>
      </c>
      <c r="M3205" s="109" t="s">
        <v>6578</v>
      </c>
      <c r="N3205" s="109" t="s">
        <v>32</v>
      </c>
      <c r="O3205" s="109" t="s">
        <v>20222</v>
      </c>
      <c r="P3205" s="109" t="s">
        <v>323</v>
      </c>
      <c r="Q3205" s="109" t="s">
        <v>20223</v>
      </c>
      <c r="R3205" s="109" t="s">
        <v>100</v>
      </c>
      <c r="S3205" s="122" t="s">
        <v>17670</v>
      </c>
      <c r="T3205" s="31"/>
      <c r="U3205" s="109" t="str">
        <f t="shared" si="50"/>
        <v>41935: Vang led officers on a car chase from California into Nevada. When officers caught up with him, he ran his car into an officers and ignored commands to stop. He was shot by a highway patrol officers. http://www.8newsnow.com/story/26880200/california-police-chase-ends-near-jean</v>
      </c>
      <c r="V3205" s="109"/>
      <c r="W3205" s="109">
        <v>4249.1000000000004</v>
      </c>
      <c r="X3205" s="109"/>
      <c r="Y3205" s="109"/>
      <c r="Z3205" s="109"/>
      <c r="AA3205" s="109"/>
      <c r="AB3205" s="109"/>
      <c r="AC3205" s="113"/>
      <c r="AD3205" s="29"/>
      <c r="AE3205" s="29"/>
      <c r="AF3205" s="29"/>
      <c r="AG3205" s="65"/>
    </row>
    <row r="3206" spans="1:33" ht="12">
      <c r="A3206" s="30">
        <v>42033.590949074103</v>
      </c>
      <c r="B3206" s="109" t="s">
        <v>20224</v>
      </c>
      <c r="C3206" s="121">
        <v>36</v>
      </c>
      <c r="D3206" s="109" t="s">
        <v>23</v>
      </c>
      <c r="E3206" s="109" t="s">
        <v>40</v>
      </c>
      <c r="F3206" s="109" t="s">
        <v>20225</v>
      </c>
      <c r="G3206" s="42">
        <v>41936</v>
      </c>
      <c r="H3206" s="109" t="s">
        <v>20226</v>
      </c>
      <c r="I3206" s="109" t="s">
        <v>20227</v>
      </c>
      <c r="J3206" s="109" t="s">
        <v>1154</v>
      </c>
      <c r="K3206" s="98" t="s">
        <v>20228</v>
      </c>
      <c r="L3206" s="109" t="s">
        <v>20229</v>
      </c>
      <c r="M3206" s="109" t="s">
        <v>20230</v>
      </c>
      <c r="N3206" s="109" t="s">
        <v>32</v>
      </c>
      <c r="O3206" s="109" t="s">
        <v>20231</v>
      </c>
      <c r="P3206" s="109" t="s">
        <v>323</v>
      </c>
      <c r="Q3206" s="109" t="s">
        <v>20232</v>
      </c>
      <c r="R3206" s="109" t="s">
        <v>80</v>
      </c>
      <c r="S3206" s="122" t="s">
        <v>17670</v>
      </c>
      <c r="T3206" s="31"/>
      <c r="U3206" s="109" t="str">
        <f t="shared" si="50"/>
        <v>41936: Deputies were searching for Ramo because he allegedly raped a woman. They found him in a wooded area near LA HWY 75. He had a gun and pointed it at deputies. Two officers fired at him. http://www.nola.com/crime/baton-rouge/index.ssf/2014/10/man_fatally_shot_by_iberville.html</v>
      </c>
      <c r="V3206" s="109"/>
      <c r="W3206" s="109">
        <v>4250.1000000000004</v>
      </c>
      <c r="X3206" s="109"/>
      <c r="Y3206" s="109"/>
      <c r="Z3206" s="109"/>
      <c r="AA3206" s="109"/>
      <c r="AB3206" s="109"/>
      <c r="AC3206" s="113"/>
      <c r="AD3206" s="29"/>
      <c r="AE3206" s="29"/>
      <c r="AF3206" s="29"/>
      <c r="AG3206" s="65"/>
    </row>
    <row r="3207" spans="1:33" ht="12">
      <c r="A3207" s="30">
        <v>42033.599780092598</v>
      </c>
      <c r="B3207" s="109" t="s">
        <v>20233</v>
      </c>
      <c r="C3207" s="121">
        <v>42</v>
      </c>
      <c r="D3207" s="109" t="s">
        <v>23</v>
      </c>
      <c r="E3207" s="109" t="s">
        <v>40</v>
      </c>
      <c r="F3207" s="109" t="s">
        <v>20234</v>
      </c>
      <c r="G3207" s="42">
        <v>41928</v>
      </c>
      <c r="H3207" s="109" t="s">
        <v>20235</v>
      </c>
      <c r="I3207" s="109" t="s">
        <v>20236</v>
      </c>
      <c r="J3207" s="109" t="s">
        <v>1084</v>
      </c>
      <c r="K3207" s="98" t="s">
        <v>20237</v>
      </c>
      <c r="L3207" s="109" t="s">
        <v>1173</v>
      </c>
      <c r="M3207" s="109" t="s">
        <v>12057</v>
      </c>
      <c r="N3207" s="109" t="s">
        <v>32</v>
      </c>
      <c r="O3207" s="109" t="s">
        <v>20238</v>
      </c>
      <c r="P3207" s="109" t="s">
        <v>323</v>
      </c>
      <c r="Q3207" s="109" t="s">
        <v>20239</v>
      </c>
      <c r="R3207" s="109" t="s">
        <v>80</v>
      </c>
      <c r="S3207" s="122" t="s">
        <v>17670</v>
      </c>
      <c r="T3207" s="31"/>
      <c r="U3207" s="109" t="str">
        <f t="shared" si="50"/>
        <v>41928: Police performed a traffic stop. When the officer approached the car, the female passenger ran out of the car screaming. The officer brought her back to his car. He then approached the car again and Hoke shot at the officer. The officer returned fire. It was later determined that Hoke shot himself, but the incident is still under investigation. http://www.whsv.com/home/headlines/New-Details-About-Interstate-Shooting-in-Augusta-County-280612512.html</v>
      </c>
      <c r="V3207" s="109"/>
      <c r="W3207" s="109">
        <v>4251.1000000000004</v>
      </c>
      <c r="X3207" s="109"/>
      <c r="Y3207" s="109"/>
      <c r="Z3207" s="109"/>
      <c r="AA3207" s="109"/>
      <c r="AB3207" s="109"/>
      <c r="AC3207" s="113"/>
      <c r="AD3207" s="29"/>
      <c r="AE3207" s="29"/>
      <c r="AF3207" s="29"/>
      <c r="AG3207" s="65"/>
    </row>
    <row r="3208" spans="1:33" ht="12">
      <c r="A3208" s="30">
        <v>42033.614398148202</v>
      </c>
      <c r="B3208" s="109" t="s">
        <v>20240</v>
      </c>
      <c r="C3208" s="121">
        <v>27</v>
      </c>
      <c r="D3208" s="109" t="s">
        <v>23</v>
      </c>
      <c r="E3208" s="109" t="s">
        <v>40</v>
      </c>
      <c r="F3208" s="109" t="s">
        <v>20241</v>
      </c>
      <c r="G3208" s="42">
        <v>41937</v>
      </c>
      <c r="H3208" s="109" t="s">
        <v>20242</v>
      </c>
      <c r="I3208" s="109" t="s">
        <v>2467</v>
      </c>
      <c r="J3208" s="109" t="s">
        <v>413</v>
      </c>
      <c r="K3208" s="98" t="s">
        <v>20243</v>
      </c>
      <c r="L3208" s="109" t="s">
        <v>20244</v>
      </c>
      <c r="M3208" s="109" t="s">
        <v>20245</v>
      </c>
      <c r="N3208" s="109" t="s">
        <v>32</v>
      </c>
      <c r="O3208" s="109" t="s">
        <v>20246</v>
      </c>
      <c r="P3208" s="109" t="s">
        <v>323</v>
      </c>
      <c r="Q3208" s="109" t="s">
        <v>20247</v>
      </c>
      <c r="R3208" s="109" t="s">
        <v>80</v>
      </c>
      <c r="S3208" s="122" t="s">
        <v>17670</v>
      </c>
      <c r="T3208" s="31"/>
      <c r="U3208" s="109" t="str">
        <f t="shared" si="50"/>
        <v>41937: 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 http://www.thv11.com/story/news/local/2014/10/25/arkansas-state-police-involved-in-deadly-shooting/17901827/</v>
      </c>
      <c r="V3208" s="109"/>
      <c r="W3208" s="109">
        <v>4252.1000000000004</v>
      </c>
      <c r="X3208" s="109"/>
      <c r="Y3208" s="109"/>
      <c r="Z3208" s="109"/>
      <c r="AA3208" s="109"/>
      <c r="AB3208" s="109"/>
      <c r="AC3208" s="113"/>
      <c r="AD3208" s="29"/>
      <c r="AE3208" s="29"/>
      <c r="AF3208" s="29"/>
      <c r="AG3208" s="65"/>
    </row>
    <row r="3209" spans="1:33" ht="12">
      <c r="A3209" s="30">
        <v>42033.6163773148</v>
      </c>
      <c r="B3209" s="109" t="s">
        <v>20248</v>
      </c>
      <c r="C3209" s="121">
        <v>27</v>
      </c>
      <c r="D3209" s="109" t="s">
        <v>23</v>
      </c>
      <c r="E3209" s="109" t="s">
        <v>173</v>
      </c>
      <c r="F3209" s="109" t="s">
        <v>20249</v>
      </c>
      <c r="G3209" s="42">
        <v>41965</v>
      </c>
      <c r="H3209" s="109" t="s">
        <v>20250</v>
      </c>
      <c r="I3209" s="109" t="s">
        <v>20251</v>
      </c>
      <c r="J3209" s="109" t="s">
        <v>85</v>
      </c>
      <c r="K3209" s="98" t="s">
        <v>20252</v>
      </c>
      <c r="L3209" s="109" t="s">
        <v>8884</v>
      </c>
      <c r="M3209" s="109" t="s">
        <v>20253</v>
      </c>
      <c r="N3209" s="109" t="s">
        <v>32</v>
      </c>
      <c r="O3209" s="109" t="s">
        <v>20254</v>
      </c>
      <c r="P3209" s="109" t="s">
        <v>760</v>
      </c>
      <c r="Q3209" s="109" t="s">
        <v>20255</v>
      </c>
      <c r="R3209" s="109" t="s">
        <v>80</v>
      </c>
      <c r="S3209" s="122" t="s">
        <v>769</v>
      </c>
      <c r="T3209" s="31"/>
      <c r="U3209" s="109" t="str">
        <f t="shared" si="50"/>
        <v>41965: Seaside police responding to a domestic violence call shot and killed 27-year-old Nestor Cruz-Ciriaco who was wielding a sharp instrument and may have taken a small child hostage. http://www.montereycountyweekly.com/blogs/news_blog/seaside-police-kill-man-during-domestic-violence-call/article_74537a08-72c6-11e4-854c-b3c6d88d7177.html</v>
      </c>
      <c r="V3209" s="109"/>
      <c r="W3209" s="109">
        <v>4253.1000000000004</v>
      </c>
      <c r="X3209" s="109"/>
      <c r="Y3209" s="109"/>
      <c r="Z3209" s="109"/>
      <c r="AA3209" s="109"/>
      <c r="AB3209" s="109"/>
      <c r="AC3209" s="113"/>
      <c r="AD3209" s="29"/>
      <c r="AE3209" s="29"/>
      <c r="AF3209" s="29"/>
      <c r="AG3209" s="65"/>
    </row>
    <row r="3210" spans="1:33" ht="12">
      <c r="A3210" s="30">
        <v>42033.623668981498</v>
      </c>
      <c r="B3210" s="109" t="s">
        <v>20256</v>
      </c>
      <c r="C3210" s="121">
        <v>51</v>
      </c>
      <c r="D3210" s="109" t="s">
        <v>91</v>
      </c>
      <c r="E3210" s="109" t="s">
        <v>24</v>
      </c>
      <c r="F3210" s="109"/>
      <c r="G3210" s="42">
        <v>41937</v>
      </c>
      <c r="H3210" s="109" t="s">
        <v>20257</v>
      </c>
      <c r="I3210" s="109" t="s">
        <v>11980</v>
      </c>
      <c r="J3210" s="109" t="s">
        <v>1372</v>
      </c>
      <c r="K3210" s="98" t="s">
        <v>20258</v>
      </c>
      <c r="L3210" s="109" t="s">
        <v>11982</v>
      </c>
      <c r="M3210" s="109" t="s">
        <v>11983</v>
      </c>
      <c r="N3210" s="109" t="s">
        <v>314</v>
      </c>
      <c r="O3210" s="109" t="s">
        <v>20259</v>
      </c>
      <c r="P3210" s="109" t="s">
        <v>323</v>
      </c>
      <c r="Q3210" s="109" t="s">
        <v>20260</v>
      </c>
      <c r="R3210" s="109" t="s">
        <v>80</v>
      </c>
      <c r="S3210" s="122" t="s">
        <v>17670</v>
      </c>
      <c r="T3210" s="31"/>
      <c r="U3210" s="109" t="str">
        <f t="shared" si="50"/>
        <v>41937: White was crossing the street around 2am when a sheriff struck and killed her with his car. http://www.wfmynews2.com/story/news/local/2014/10/25/pedestrian-dies-killed-after-being-hit-deputy/17900231/</v>
      </c>
      <c r="V3210" s="109"/>
      <c r="W3210" s="109">
        <v>4254.1000000000004</v>
      </c>
      <c r="X3210" s="109"/>
      <c r="Y3210" s="109"/>
      <c r="Z3210" s="109"/>
      <c r="AA3210" s="109"/>
      <c r="AB3210" s="109"/>
      <c r="AC3210" s="113"/>
      <c r="AD3210" s="29"/>
      <c r="AE3210" s="29"/>
      <c r="AF3210" s="29"/>
      <c r="AG3210" s="65"/>
    </row>
    <row r="3211" spans="1:33" ht="12">
      <c r="A3211" s="30">
        <v>42033.625104166698</v>
      </c>
      <c r="B3211" s="109" t="s">
        <v>20261</v>
      </c>
      <c r="C3211" s="121">
        <v>21</v>
      </c>
      <c r="D3211" s="109" t="s">
        <v>23</v>
      </c>
      <c r="E3211" s="109" t="s">
        <v>40</v>
      </c>
      <c r="F3211" s="109" t="s">
        <v>20262</v>
      </c>
      <c r="G3211" s="42">
        <v>40167</v>
      </c>
      <c r="H3211" s="109" t="s">
        <v>20263</v>
      </c>
      <c r="I3211" s="109" t="s">
        <v>18787</v>
      </c>
      <c r="J3211" s="109" t="s">
        <v>28</v>
      </c>
      <c r="K3211" s="98" t="s">
        <v>18788</v>
      </c>
      <c r="L3211" s="109" t="s">
        <v>10087</v>
      </c>
      <c r="M3211" s="109" t="s">
        <v>20264</v>
      </c>
      <c r="N3211" s="109" t="s">
        <v>32</v>
      </c>
      <c r="O3211" s="109" t="s">
        <v>20265</v>
      </c>
      <c r="P3211" s="109" t="s">
        <v>760</v>
      </c>
      <c r="Q3211" s="109" t="s">
        <v>20266</v>
      </c>
      <c r="R3211" s="109" t="s">
        <v>80</v>
      </c>
      <c r="S3211" s="122" t="s">
        <v>5119</v>
      </c>
      <c r="T3211" s="31"/>
      <c r="U3211" s="109" t="str">
        <f t="shared" si="50"/>
        <v>40167: Richardson was the driver of a crew of four armed home invaders. Two of the four said the midnight invasion targeted a cache of money and drugs, which the owner of the modest house denied. They netted nothing. Richardson attempted to drive a Kia away from the scene, reportedly exchanged fire with the police near a Steak n Shake, and was shot to death. http://www.news-press.com/apps/pbcs.dll/article?AID=2009108040002</v>
      </c>
      <c r="V3211" s="109"/>
      <c r="W3211" s="109">
        <v>4255.1000000000004</v>
      </c>
      <c r="X3211" s="109"/>
      <c r="Y3211" s="109"/>
      <c r="Z3211" s="109"/>
      <c r="AA3211" s="109"/>
      <c r="AB3211" s="109"/>
      <c r="AC3211" s="113"/>
      <c r="AD3211" s="29"/>
      <c r="AE3211" s="29"/>
      <c r="AF3211" s="29"/>
      <c r="AG3211" s="65"/>
    </row>
    <row r="3212" spans="1:33" ht="12">
      <c r="A3212" s="30">
        <v>42033.630960648101</v>
      </c>
      <c r="B3212" s="109" t="s">
        <v>20267</v>
      </c>
      <c r="C3212" s="121">
        <v>27</v>
      </c>
      <c r="D3212" s="109" t="s">
        <v>23</v>
      </c>
      <c r="E3212" s="109" t="s">
        <v>40</v>
      </c>
      <c r="F3212" s="109"/>
      <c r="G3212" s="42">
        <v>41937</v>
      </c>
      <c r="H3212" s="109" t="s">
        <v>20268</v>
      </c>
      <c r="I3212" s="109" t="s">
        <v>964</v>
      </c>
      <c r="J3212" s="109" t="s">
        <v>85</v>
      </c>
      <c r="K3212" s="98" t="s">
        <v>20269</v>
      </c>
      <c r="L3212" s="109" t="s">
        <v>404</v>
      </c>
      <c r="M3212" s="109" t="s">
        <v>966</v>
      </c>
      <c r="N3212" s="109" t="s">
        <v>32</v>
      </c>
      <c r="O3212" s="109" t="s">
        <v>20270</v>
      </c>
      <c r="P3212" s="109" t="s">
        <v>323</v>
      </c>
      <c r="Q3212" s="109" t="s">
        <v>20271</v>
      </c>
      <c r="R3212" s="109" t="s">
        <v>80</v>
      </c>
      <c r="S3212" s="122" t="s">
        <v>17670</v>
      </c>
      <c r="T3212" s="31"/>
      <c r="U3212" s="109" t="str">
        <f t="shared" si="50"/>
        <v>41937: Walsh was driving recklessly and was involved in a car crash. He exited his vehicle after the crash and walked up the driveway of a residence with a gun. Police ordered him to stop and Walsh pointed the gun at the officer. The officer shot him. http://ktla.com/2014/10/25/armed-man-fatally-shot-by-officer-in-huntington-beach-police-say/</v>
      </c>
      <c r="V3212" s="109"/>
      <c r="W3212" s="109">
        <v>4256.1000000000004</v>
      </c>
      <c r="X3212" s="109"/>
      <c r="Y3212" s="109"/>
      <c r="Z3212" s="109"/>
      <c r="AA3212" s="109"/>
      <c r="AB3212" s="109"/>
      <c r="AC3212" s="113"/>
      <c r="AD3212" s="29"/>
      <c r="AE3212" s="29"/>
      <c r="AF3212" s="29"/>
      <c r="AG3212" s="65"/>
    </row>
    <row r="3213" spans="1:33" ht="12">
      <c r="A3213" s="30">
        <v>42033.635254629597</v>
      </c>
      <c r="B3213" s="109" t="s">
        <v>20272</v>
      </c>
      <c r="C3213" s="121">
        <v>32</v>
      </c>
      <c r="D3213" s="109" t="s">
        <v>23</v>
      </c>
      <c r="E3213" s="109" t="s">
        <v>40</v>
      </c>
      <c r="F3213" s="109" t="s">
        <v>20273</v>
      </c>
      <c r="G3213" s="42">
        <v>36780</v>
      </c>
      <c r="H3213" s="109" t="s">
        <v>20274</v>
      </c>
      <c r="I3213" s="109" t="s">
        <v>6915</v>
      </c>
      <c r="J3213" s="109" t="s">
        <v>28</v>
      </c>
      <c r="K3213" s="98" t="s">
        <v>20275</v>
      </c>
      <c r="L3213" s="109" t="s">
        <v>6915</v>
      </c>
      <c r="M3213" s="109" t="s">
        <v>6917</v>
      </c>
      <c r="N3213" s="109" t="s">
        <v>32</v>
      </c>
      <c r="O3213" s="109" t="s">
        <v>20276</v>
      </c>
      <c r="P3213" s="109" t="s">
        <v>3069</v>
      </c>
      <c r="Q3213" s="109" t="s">
        <v>20277</v>
      </c>
      <c r="R3213" s="109" t="s">
        <v>80</v>
      </c>
      <c r="S3213" s="122" t="s">
        <v>5119</v>
      </c>
      <c r="T3213" s="31"/>
      <c r="U3213" s="109" t="str">
        <f t="shared" si="50"/>
        <v>36780: Yahraus was a paramedic training with a local SWAT force for high-risk traffic stops. He was fatally struck in the left eye by a projectile during training. Officials had moved away from using potentially hazardous blanks, and had plugged lead into the barrels of training handguns for use with primer rounds. The gun that killed Yahraus was plugged and loaded with a blank, which blew out the plug. The state settled with the family for $1.25M. http://fallenbrothers.com/community/showthread.php?2643-Fla-Medic-Fatally-Wounded-in-SWAT-Training</v>
      </c>
      <c r="V3213" s="109"/>
      <c r="W3213" s="109">
        <v>4257.1000000000004</v>
      </c>
      <c r="X3213" s="109"/>
      <c r="Y3213" s="109"/>
      <c r="Z3213" s="109"/>
      <c r="AA3213" s="109"/>
      <c r="AB3213" s="109"/>
      <c r="AC3213" s="113"/>
      <c r="AD3213" s="29"/>
      <c r="AE3213" s="29"/>
      <c r="AF3213" s="29"/>
      <c r="AG3213" s="65"/>
    </row>
    <row r="3214" spans="1:33" ht="12">
      <c r="A3214" s="30">
        <v>42033.6403587963</v>
      </c>
      <c r="B3214" s="109" t="s">
        <v>20278</v>
      </c>
      <c r="C3214" s="121">
        <v>29</v>
      </c>
      <c r="D3214" s="109" t="s">
        <v>23</v>
      </c>
      <c r="E3214" s="109" t="s">
        <v>40</v>
      </c>
      <c r="F3214" s="109" t="s">
        <v>20279</v>
      </c>
      <c r="G3214" s="42">
        <v>41965</v>
      </c>
      <c r="H3214" s="109" t="s">
        <v>20280</v>
      </c>
      <c r="I3214" s="109" t="s">
        <v>20281</v>
      </c>
      <c r="J3214" s="109" t="s">
        <v>85</v>
      </c>
      <c r="K3214" s="98" t="s">
        <v>20282</v>
      </c>
      <c r="L3214" s="109" t="s">
        <v>20283</v>
      </c>
      <c r="M3214" s="109" t="s">
        <v>20284</v>
      </c>
      <c r="N3214" s="109" t="s">
        <v>32</v>
      </c>
      <c r="O3214" s="109" t="s">
        <v>20285</v>
      </c>
      <c r="P3214" s="109" t="s">
        <v>760</v>
      </c>
      <c r="Q3214" s="109" t="s">
        <v>20286</v>
      </c>
      <c r="R3214" s="109" t="s">
        <v>80</v>
      </c>
      <c r="S3214" s="122" t="s">
        <v>769</v>
      </c>
      <c r="T3214" s="31"/>
      <c r="U3214" s="109" t="str">
        <f t="shared" si="50"/>
        <v>41965: Police say the car chase ended on Washington Street in downtown Sonora. However, when Snyder got out of his car, he opened fire at officers. Snyder was fatally shot. http://sacramento.cbslocal.com/2014/11/23/suspect-dead-after-shootout-in-downtown-sonora-officer-bystander-hurt/</v>
      </c>
      <c r="V3214" s="109"/>
      <c r="W3214" s="109">
        <v>4258.1000000000004</v>
      </c>
      <c r="X3214" s="109"/>
      <c r="Y3214" s="109"/>
      <c r="Z3214" s="109"/>
      <c r="AA3214" s="109"/>
      <c r="AB3214" s="109"/>
      <c r="AC3214" s="113"/>
      <c r="AD3214" s="29"/>
      <c r="AE3214" s="29"/>
      <c r="AF3214" s="29"/>
      <c r="AG3214" s="65"/>
    </row>
    <row r="3215" spans="1:33" ht="12">
      <c r="A3215" s="30">
        <v>42033.640636574099</v>
      </c>
      <c r="B3215" s="109" t="s">
        <v>20287</v>
      </c>
      <c r="C3215" s="121">
        <v>20</v>
      </c>
      <c r="D3215" s="109" t="s">
        <v>23</v>
      </c>
      <c r="E3215" s="109" t="s">
        <v>82</v>
      </c>
      <c r="F3215" s="109"/>
      <c r="G3215" s="42">
        <v>38137</v>
      </c>
      <c r="H3215" s="109" t="s">
        <v>20288</v>
      </c>
      <c r="I3215" s="109" t="s">
        <v>20289</v>
      </c>
      <c r="J3215" s="109" t="s">
        <v>28</v>
      </c>
      <c r="K3215" s="98" t="s">
        <v>20290</v>
      </c>
      <c r="L3215" s="109" t="s">
        <v>20291</v>
      </c>
      <c r="M3215" s="109" t="s">
        <v>20292</v>
      </c>
      <c r="N3215" s="109" t="s">
        <v>32</v>
      </c>
      <c r="O3215" s="109" t="s">
        <v>20293</v>
      </c>
      <c r="P3215" s="109" t="s">
        <v>58</v>
      </c>
      <c r="Q3215" s="109" t="s">
        <v>20294</v>
      </c>
      <c r="R3215" s="109" t="s">
        <v>80</v>
      </c>
      <c r="S3215" s="122" t="s">
        <v>5119</v>
      </c>
      <c r="T3215" s="31"/>
      <c r="U3215" s="109" t="str">
        <f t="shared" si="50"/>
        <v>38137: Two county deputies arrived at Kight's apartment to investigate a local robbery involving Kight's vehicle, and were greeted by Kight with a gun. He opened fire, wounding both deputies, and was shot to death in return. Both deputies recovered. http://jacksonville.com/tu-online/stories/070704/met_16037516.shtml</v>
      </c>
      <c r="V3215" s="109"/>
      <c r="W3215" s="109">
        <v>4259.1000000000004</v>
      </c>
      <c r="X3215" s="109"/>
      <c r="Y3215" s="109"/>
      <c r="Z3215" s="109"/>
      <c r="AA3215" s="109"/>
      <c r="AB3215" s="109"/>
      <c r="AC3215" s="113"/>
      <c r="AD3215" s="29"/>
      <c r="AE3215" s="29"/>
      <c r="AF3215" s="29"/>
      <c r="AG3215" s="65"/>
    </row>
    <row r="3216" spans="1:33" ht="12">
      <c r="A3216" s="30">
        <v>42033.6475347222</v>
      </c>
      <c r="B3216" s="109" t="s">
        <v>20295</v>
      </c>
      <c r="C3216" s="121">
        <v>29</v>
      </c>
      <c r="D3216" s="109" t="s">
        <v>23</v>
      </c>
      <c r="E3216" s="109" t="s">
        <v>82</v>
      </c>
      <c r="F3216" s="109"/>
      <c r="G3216" s="42">
        <v>41938</v>
      </c>
      <c r="H3216" s="109" t="s">
        <v>20296</v>
      </c>
      <c r="I3216" s="109" t="s">
        <v>5265</v>
      </c>
      <c r="J3216" s="109" t="s">
        <v>152</v>
      </c>
      <c r="K3216" s="98" t="s">
        <v>20297</v>
      </c>
      <c r="L3216" s="109" t="s">
        <v>1481</v>
      </c>
      <c r="M3216" s="109" t="s">
        <v>313</v>
      </c>
      <c r="N3216" s="109" t="s">
        <v>32</v>
      </c>
      <c r="O3216" s="109" t="s">
        <v>20298</v>
      </c>
      <c r="P3216" s="109" t="s">
        <v>760</v>
      </c>
      <c r="Q3216" s="109" t="s">
        <v>20299</v>
      </c>
      <c r="R3216" s="109" t="s">
        <v>36</v>
      </c>
      <c r="S3216" s="122" t="s">
        <v>17670</v>
      </c>
      <c r="T3216" s="31"/>
      <c r="U3216" s="109" t="str">
        <f t="shared" si="50"/>
        <v>41938: A man entered a hospital in Queens and brandished a knife at staff while asking for syringes. He left the hospital and police found him on the street. He tried to attack officers with the knife and police shot him http://www.nbcnewyork.com/news/local/NYPD-Police-Shoot-Man-Who-Came-at-Officers-with-Knife-Kissena-Boulevard-280457662.html</v>
      </c>
      <c r="V3216" s="109"/>
      <c r="W3216" s="109">
        <v>4260.1000000000004</v>
      </c>
      <c r="X3216" s="109"/>
      <c r="Y3216" s="109"/>
      <c r="Z3216" s="109"/>
      <c r="AA3216" s="109"/>
      <c r="AB3216" s="109"/>
      <c r="AC3216" s="113"/>
      <c r="AD3216" s="29"/>
      <c r="AE3216" s="29"/>
      <c r="AF3216" s="29"/>
      <c r="AG3216" s="65"/>
    </row>
    <row r="3217" spans="1:33" ht="12">
      <c r="A3217" s="30">
        <v>42033.6489351852</v>
      </c>
      <c r="B3217" s="109" t="s">
        <v>20300</v>
      </c>
      <c r="C3217" s="121">
        <v>30</v>
      </c>
      <c r="D3217" s="109" t="s">
        <v>23</v>
      </c>
      <c r="E3217" s="109" t="s">
        <v>24</v>
      </c>
      <c r="F3217" s="109"/>
      <c r="G3217" s="42">
        <v>37349</v>
      </c>
      <c r="H3217" s="109" t="s">
        <v>20301</v>
      </c>
      <c r="I3217" s="109" t="s">
        <v>6133</v>
      </c>
      <c r="J3217" s="109" t="s">
        <v>28</v>
      </c>
      <c r="K3217" s="98" t="s">
        <v>6134</v>
      </c>
      <c r="L3217" s="109" t="s">
        <v>30</v>
      </c>
      <c r="M3217" s="109" t="s">
        <v>5222</v>
      </c>
      <c r="N3217" s="109" t="s">
        <v>32</v>
      </c>
      <c r="O3217" s="109" t="s">
        <v>20302</v>
      </c>
      <c r="P3217" s="109" t="s">
        <v>760</v>
      </c>
      <c r="Q3217" s="109" t="s">
        <v>20303</v>
      </c>
      <c r="R3217" s="109" t="s">
        <v>80</v>
      </c>
      <c r="S3217" s="122" t="s">
        <v>5119</v>
      </c>
      <c r="T3217" s="31"/>
      <c r="U3217" s="109" t="str">
        <f t="shared" si="50"/>
        <v>37349: Surveillance on a reputed drug house drew attention to the stolen station wagon driven by Lively. As police followed, the vehicle drove away, but not far, the occupants throwing baggies out the windows and then getting hung up on a fence. The passenger followed police instructions but Lively did not, instead attempting to reverse. The officer saw that as threatening and Lively, unarmed, was shot to death. http://articles.sun-sentinel.com/2002-04-05/news/0204041040_1_fatal-police-shootings-police-officer-deadly-force</v>
      </c>
      <c r="V3217" s="109"/>
      <c r="W3217" s="109">
        <v>4261.1000000000004</v>
      </c>
      <c r="X3217" s="109"/>
      <c r="Y3217" s="109"/>
      <c r="Z3217" s="109"/>
      <c r="AA3217" s="109"/>
      <c r="AB3217" s="109"/>
      <c r="AC3217" s="113"/>
      <c r="AD3217" s="29"/>
      <c r="AE3217" s="29"/>
      <c r="AF3217" s="29"/>
      <c r="AG3217" s="65"/>
    </row>
    <row r="3218" spans="1:33" ht="12">
      <c r="A3218" s="30">
        <v>42033.653495370403</v>
      </c>
      <c r="B3218" s="109" t="s">
        <v>20304</v>
      </c>
      <c r="C3218" s="121">
        <v>17</v>
      </c>
      <c r="D3218" s="109" t="s">
        <v>23</v>
      </c>
      <c r="E3218" s="109" t="s">
        <v>24</v>
      </c>
      <c r="F3218" s="109" t="s">
        <v>20305</v>
      </c>
      <c r="G3218" s="42">
        <v>41939</v>
      </c>
      <c r="H3218" s="109" t="s">
        <v>20306</v>
      </c>
      <c r="I3218" s="109" t="s">
        <v>7548</v>
      </c>
      <c r="J3218" s="109" t="s">
        <v>1372</v>
      </c>
      <c r="K3218" s="98" t="s">
        <v>17322</v>
      </c>
      <c r="L3218" s="109" t="s">
        <v>225</v>
      </c>
      <c r="M3218" s="109" t="s">
        <v>15566</v>
      </c>
      <c r="N3218" s="109" t="s">
        <v>314</v>
      </c>
      <c r="O3218" s="109" t="s">
        <v>20307</v>
      </c>
      <c r="P3218" s="109" t="s">
        <v>323</v>
      </c>
      <c r="Q3218" s="109" t="s">
        <v>20308</v>
      </c>
      <c r="R3218" s="109" t="s">
        <v>80</v>
      </c>
      <c r="S3218" s="122" t="s">
        <v>17670</v>
      </c>
      <c r="T3218" s="31"/>
      <c r="U3218" s="109" t="str">
        <f t="shared" si="50"/>
        <v>41939: McCray ran into the road on the highway around 8pm and a trooper hit him with his car. www.newsobserver.com/2014/10/28/4270642_teen-killed-by-ncshp-cruiser-in.html?rh=1</v>
      </c>
      <c r="V3218" s="109"/>
      <c r="W3218" s="109">
        <v>4263.1000000000004</v>
      </c>
      <c r="X3218" s="109"/>
      <c r="Y3218" s="109"/>
      <c r="Z3218" s="109"/>
      <c r="AA3218" s="109"/>
      <c r="AB3218" s="109"/>
      <c r="AC3218" s="113"/>
      <c r="AD3218" s="29"/>
      <c r="AE3218" s="29"/>
      <c r="AF3218" s="29"/>
      <c r="AG3218" s="65"/>
    </row>
    <row r="3219" spans="1:33" ht="12">
      <c r="A3219" s="30">
        <v>42033.660277777803</v>
      </c>
      <c r="B3219" s="109" t="s">
        <v>20309</v>
      </c>
      <c r="C3219" s="121">
        <v>22</v>
      </c>
      <c r="D3219" s="109" t="s">
        <v>23</v>
      </c>
      <c r="E3219" s="109" t="s">
        <v>173</v>
      </c>
      <c r="F3219" s="109" t="s">
        <v>20310</v>
      </c>
      <c r="G3219" s="42">
        <v>41940</v>
      </c>
      <c r="H3219" s="109" t="s">
        <v>20311</v>
      </c>
      <c r="I3219" s="109" t="s">
        <v>1025</v>
      </c>
      <c r="J3219" s="109" t="s">
        <v>195</v>
      </c>
      <c r="K3219" s="98" t="s">
        <v>7829</v>
      </c>
      <c r="L3219" s="109" t="s">
        <v>686</v>
      </c>
      <c r="M3219" s="109" t="s">
        <v>5340</v>
      </c>
      <c r="N3219" s="109" t="s">
        <v>32</v>
      </c>
      <c r="O3219" s="109" t="s">
        <v>20312</v>
      </c>
      <c r="P3219" s="109" t="s">
        <v>58</v>
      </c>
      <c r="Q3219" s="109" t="s">
        <v>20313</v>
      </c>
      <c r="R3219" s="109" t="s">
        <v>80</v>
      </c>
      <c r="S3219" s="122" t="s">
        <v>17670</v>
      </c>
      <c r="T3219" s="31"/>
      <c r="U3219" s="109" t="str">
        <f t="shared" si="50"/>
        <v>41940: Detention officers were transporting inmates when Frescas managed to escape. An officer caught up with him and a struggle over the officers weapon ensued. Another officer caught up with them and shot Frescas. http://www.azcentral.com/story/news/local/phoenix/2014/10/28/sheriffs-detention-officer-shooting/18047785/</v>
      </c>
      <c r="V3219" s="109"/>
      <c r="W3219" s="109">
        <v>4264.1000000000004</v>
      </c>
      <c r="X3219" s="109"/>
      <c r="Y3219" s="109"/>
      <c r="Z3219" s="109"/>
      <c r="AA3219" s="109"/>
      <c r="AB3219" s="109"/>
      <c r="AC3219" s="113"/>
      <c r="AD3219" s="29"/>
      <c r="AE3219" s="29"/>
      <c r="AF3219" s="29"/>
      <c r="AG3219" s="65"/>
    </row>
    <row r="3220" spans="1:33" ht="12">
      <c r="A3220" s="30">
        <v>42033.6636574074</v>
      </c>
      <c r="B3220" s="109" t="s">
        <v>20314</v>
      </c>
      <c r="C3220" s="121">
        <v>17</v>
      </c>
      <c r="D3220" s="109" t="s">
        <v>23</v>
      </c>
      <c r="E3220" s="109" t="s">
        <v>82</v>
      </c>
      <c r="F3220" s="109"/>
      <c r="G3220" s="42">
        <v>39464</v>
      </c>
      <c r="H3220" s="109" t="s">
        <v>20315</v>
      </c>
      <c r="I3220" s="109" t="s">
        <v>4951</v>
      </c>
      <c r="J3220" s="109" t="s">
        <v>28</v>
      </c>
      <c r="K3220" s="98" t="s">
        <v>20316</v>
      </c>
      <c r="L3220" s="109" t="s">
        <v>404</v>
      </c>
      <c r="M3220" s="109" t="s">
        <v>20317</v>
      </c>
      <c r="N3220" s="109" t="s">
        <v>32</v>
      </c>
      <c r="O3220" s="109" t="s">
        <v>20318</v>
      </c>
      <c r="P3220" s="109" t="s">
        <v>760</v>
      </c>
      <c r="Q3220" s="109" t="s">
        <v>20319</v>
      </c>
      <c r="R3220" s="109" t="s">
        <v>80</v>
      </c>
      <c r="S3220" s="122" t="s">
        <v>5119</v>
      </c>
      <c r="T3220" s="31"/>
      <c r="U3220" s="109" t="str">
        <f t="shared" si="50"/>
        <v>39464: Harris was one of three young men who attempted a late evening home invasion / robbery, one of a string of at least five local burglaries. This duplex happened to be the home of an off-duty local officer and his pregnant wife. Harris was shot and killed in the firefight, another suspect shot and critically wounded, and the homeowner shot and wounded. The third teen was charged with Harris's murder. http://www.orlandosentinel.com/community/orl-copshot1908jan19-story.html</v>
      </c>
      <c r="V3220" s="109"/>
      <c r="W3220" s="109">
        <v>4265.1000000000004</v>
      </c>
      <c r="X3220" s="109"/>
      <c r="Y3220" s="109"/>
      <c r="Z3220" s="109"/>
      <c r="AA3220" s="109"/>
      <c r="AB3220" s="109"/>
      <c r="AC3220" s="113"/>
      <c r="AD3220" s="29"/>
      <c r="AE3220" s="29"/>
      <c r="AF3220" s="29"/>
      <c r="AG3220" s="65"/>
    </row>
    <row r="3221" spans="1:33" ht="12">
      <c r="A3221" s="30">
        <v>42033.671365740702</v>
      </c>
      <c r="B3221" s="109" t="s">
        <v>20320</v>
      </c>
      <c r="C3221" s="121">
        <v>22</v>
      </c>
      <c r="D3221" s="109" t="s">
        <v>23</v>
      </c>
      <c r="E3221" s="109" t="s">
        <v>82</v>
      </c>
      <c r="F3221" s="109"/>
      <c r="G3221" s="42">
        <v>40588</v>
      </c>
      <c r="H3221" s="109" t="s">
        <v>20321</v>
      </c>
      <c r="I3221" s="109" t="s">
        <v>4951</v>
      </c>
      <c r="J3221" s="109" t="s">
        <v>28</v>
      </c>
      <c r="K3221" s="98" t="s">
        <v>17988</v>
      </c>
      <c r="L3221" s="109" t="s">
        <v>404</v>
      </c>
      <c r="M3221" s="109" t="s">
        <v>13239</v>
      </c>
      <c r="N3221" s="109" t="s">
        <v>32</v>
      </c>
      <c r="O3221" s="109" t="s">
        <v>20322</v>
      </c>
      <c r="P3221" s="109" t="s">
        <v>760</v>
      </c>
      <c r="Q3221" s="109" t="s">
        <v>20323</v>
      </c>
      <c r="R3221" s="109" t="s">
        <v>80</v>
      </c>
      <c r="S3221" s="122" t="s">
        <v>5119</v>
      </c>
      <c r="T3221" s="31"/>
      <c r="U3221" s="109" t="str">
        <f t="shared" si="50"/>
        <v>40588: Nelson and another man carjacked a Toyota Camry at gunpoint from a young woman. Police spotted the vehicle a couple of hours later. Although Nelson did not threaten officers with a gun, he used the vehicle to crash into three other patrol cars, and he was fatally shot. http://articles.orlandosentinel.com/2011-02-16/news/os-deputy-involved-shooting-suspect-k20110214_1_deputy-involved-shooting-deputies-carjacking</v>
      </c>
      <c r="V3221" s="109"/>
      <c r="W3221" s="109">
        <v>4266.1000000000004</v>
      </c>
      <c r="X3221" s="109"/>
      <c r="Y3221" s="109"/>
      <c r="Z3221" s="109"/>
      <c r="AA3221" s="109"/>
      <c r="AB3221" s="109"/>
      <c r="AC3221" s="113"/>
      <c r="AD3221" s="29"/>
      <c r="AE3221" s="29"/>
      <c r="AF3221" s="29"/>
      <c r="AG3221" s="65"/>
    </row>
    <row r="3222" spans="1:33" ht="12">
      <c r="A3222" s="30">
        <v>42033.681643518503</v>
      </c>
      <c r="B3222" s="109" t="s">
        <v>20324</v>
      </c>
      <c r="C3222" s="121">
        <v>50</v>
      </c>
      <c r="D3222" s="109" t="s">
        <v>23</v>
      </c>
      <c r="E3222" s="109" t="s">
        <v>40</v>
      </c>
      <c r="F3222" s="109"/>
      <c r="G3222" s="42">
        <v>38727</v>
      </c>
      <c r="H3222" s="109" t="s">
        <v>20325</v>
      </c>
      <c r="I3222" s="109" t="s">
        <v>17083</v>
      </c>
      <c r="J3222" s="109" t="s">
        <v>28</v>
      </c>
      <c r="K3222" s="98" t="s">
        <v>20042</v>
      </c>
      <c r="L3222" s="109" t="s">
        <v>14759</v>
      </c>
      <c r="M3222" s="109" t="s">
        <v>20326</v>
      </c>
      <c r="N3222" s="109" t="s">
        <v>32</v>
      </c>
      <c r="O3222" s="109" t="s">
        <v>20327</v>
      </c>
      <c r="P3222" s="109" t="s">
        <v>58</v>
      </c>
      <c r="Q3222" s="109" t="s">
        <v>20328</v>
      </c>
      <c r="R3222" s="109" t="s">
        <v>80</v>
      </c>
      <c r="S3222" s="122" t="s">
        <v>5119</v>
      </c>
      <c r="T3222" s="31"/>
      <c r="U3222" s="109" t="str">
        <f t="shared" si="50"/>
        <v>38727: Reputable restaurateur Alessandrello and his longtime partner, a 26-year-old business manager and single mother, had a sideline in robbing banks. In this incident they hit a bank they'd previously taken for $38K but this robbery devolved into a hostage situation and 10-hour televised standoff. When the team was apparently ready to flee, a county sniper fatally shot Alessandrello in the head. http://articles.orlandosentinel.com/2006-01-12/news/HOSTAGEFOLO12_1_moeller-mercantile-bank-osceola</v>
      </c>
      <c r="V3222" s="109"/>
      <c r="W3222" s="109">
        <v>4267.1000000000004</v>
      </c>
      <c r="X3222" s="109"/>
      <c r="Y3222" s="109"/>
      <c r="Z3222" s="109"/>
      <c r="AA3222" s="109"/>
      <c r="AB3222" s="109"/>
      <c r="AC3222" s="113"/>
      <c r="AD3222" s="29"/>
      <c r="AE3222" s="29"/>
      <c r="AF3222" s="29"/>
      <c r="AG3222" s="65"/>
    </row>
    <row r="3223" spans="1:33" ht="12">
      <c r="A3223" s="30">
        <v>42033.686874999999</v>
      </c>
      <c r="B3223" s="109" t="s">
        <v>20329</v>
      </c>
      <c r="C3223" s="121">
        <v>41</v>
      </c>
      <c r="D3223" s="109" t="s">
        <v>23</v>
      </c>
      <c r="E3223" s="109" t="s">
        <v>40</v>
      </c>
      <c r="F3223" s="109" t="s">
        <v>20330</v>
      </c>
      <c r="G3223" s="42">
        <v>41962</v>
      </c>
      <c r="H3223" s="109" t="s">
        <v>20331</v>
      </c>
      <c r="I3223" s="109" t="s">
        <v>20332</v>
      </c>
      <c r="J3223" s="109" t="s">
        <v>439</v>
      </c>
      <c r="K3223" s="98" t="s">
        <v>20333</v>
      </c>
      <c r="L3223" s="109" t="s">
        <v>20334</v>
      </c>
      <c r="M3223" s="109" t="s">
        <v>20335</v>
      </c>
      <c r="N3223" s="109" t="s">
        <v>32</v>
      </c>
      <c r="O3223" s="109" t="s">
        <v>20336</v>
      </c>
      <c r="P3223" s="109" t="s">
        <v>760</v>
      </c>
      <c r="Q3223" s="109" t="s">
        <v>20337</v>
      </c>
      <c r="R3223" s="109" t="s">
        <v>80</v>
      </c>
      <c r="S3223" s="122" t="s">
        <v>769</v>
      </c>
      <c r="T3223" s="31"/>
      <c r="U3223" s="109" t="str">
        <f t="shared" si="50"/>
        <v>41962: Loughrey was suspected of killing a Clarkton officer. Deputies were called about a man who had a gun. When they arrived it was Loughrey - he fired his gun at the deputies resulting in their retaliation and Loughrey's death. http://www.kfvs12.com/story/27452994/suspect-in-shooting-with-clarkton-officer-dies</v>
      </c>
      <c r="V3223" s="109"/>
      <c r="W3223" s="109">
        <v>4268.1000000000004</v>
      </c>
      <c r="X3223" s="109"/>
      <c r="Y3223" s="109"/>
      <c r="Z3223" s="109"/>
      <c r="AA3223" s="109"/>
      <c r="AB3223" s="109"/>
      <c r="AC3223" s="113"/>
      <c r="AD3223" s="29"/>
      <c r="AE3223" s="29"/>
      <c r="AF3223" s="29"/>
      <c r="AG3223" s="65"/>
    </row>
    <row r="3224" spans="1:33" ht="12">
      <c r="A3224" s="30">
        <v>42033.690729166701</v>
      </c>
      <c r="B3224" s="109" t="s">
        <v>20338</v>
      </c>
      <c r="C3224" s="121">
        <v>18</v>
      </c>
      <c r="D3224" s="109" t="s">
        <v>23</v>
      </c>
      <c r="E3224" s="109" t="s">
        <v>173</v>
      </c>
      <c r="F3224" s="109" t="s">
        <v>20339</v>
      </c>
      <c r="G3224" s="42">
        <v>41964</v>
      </c>
      <c r="H3224" s="109" t="s">
        <v>20340</v>
      </c>
      <c r="I3224" s="109" t="s">
        <v>2554</v>
      </c>
      <c r="J3224" s="109" t="s">
        <v>85</v>
      </c>
      <c r="K3224" s="98" t="s">
        <v>20341</v>
      </c>
      <c r="L3224" s="109" t="s">
        <v>539</v>
      </c>
      <c r="M3224" s="109" t="s">
        <v>2556</v>
      </c>
      <c r="N3224" s="109" t="s">
        <v>32</v>
      </c>
      <c r="O3224" s="109" t="s">
        <v>20342</v>
      </c>
      <c r="P3224" s="109" t="s">
        <v>760</v>
      </c>
      <c r="Q3224" s="109" t="s">
        <v>20343</v>
      </c>
      <c r="R3224" s="109" t="s">
        <v>80</v>
      </c>
      <c r="S3224" s="122" t="s">
        <v>769</v>
      </c>
      <c r="T3224" s="31"/>
      <c r="U3224" s="109" t="str">
        <f t="shared" si="50"/>
        <v>41964: 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 http://mydeathspace.com/article/2014/11/28/Carey_Smith_Viramontes_(18)_was_shot_by_police_after_he_violated_a_restraining_order</v>
      </c>
      <c r="V3224" s="109"/>
      <c r="W3224" s="109">
        <v>4269.1000000000004</v>
      </c>
      <c r="X3224" s="109"/>
      <c r="Y3224" s="109"/>
      <c r="Z3224" s="109"/>
      <c r="AA3224" s="109"/>
      <c r="AB3224" s="109"/>
      <c r="AC3224" s="113"/>
      <c r="AD3224" s="29"/>
      <c r="AE3224" s="29"/>
      <c r="AF3224" s="29"/>
      <c r="AG3224" s="65"/>
    </row>
    <row r="3225" spans="1:33" ht="12">
      <c r="A3225" s="30">
        <v>42033.710023148102</v>
      </c>
      <c r="B3225" s="109" t="s">
        <v>20344</v>
      </c>
      <c r="C3225" s="121">
        <v>43</v>
      </c>
      <c r="D3225" s="109" t="s">
        <v>23</v>
      </c>
      <c r="E3225" s="109" t="s">
        <v>82</v>
      </c>
      <c r="F3225" s="109"/>
      <c r="G3225" s="42">
        <v>40434</v>
      </c>
      <c r="H3225" s="109" t="s">
        <v>20345</v>
      </c>
      <c r="I3225" s="109" t="s">
        <v>20346</v>
      </c>
      <c r="J3225" s="109" t="s">
        <v>28</v>
      </c>
      <c r="K3225" s="98" t="s">
        <v>20347</v>
      </c>
      <c r="L3225" s="109" t="s">
        <v>6303</v>
      </c>
      <c r="M3225" s="109" t="s">
        <v>18315</v>
      </c>
      <c r="N3225" s="109" t="s">
        <v>32</v>
      </c>
      <c r="O3225" s="109" t="s">
        <v>20348</v>
      </c>
      <c r="P3225" s="109" t="s">
        <v>760</v>
      </c>
      <c r="Q3225" s="109" t="s">
        <v>20349</v>
      </c>
      <c r="R3225" s="109" t="s">
        <v>80</v>
      </c>
      <c r="S3225" s="122" t="s">
        <v>5119</v>
      </c>
      <c r="T3225" s="31"/>
      <c r="U3225" s="109" t="str">
        <f t="shared" si="50"/>
        <v>40434: Bricker called police to his house, threatening to kill himself and his family. Two responding deputies and a SWAT outfit found him in the front yard with a gun. He was fatally shot. Bricker had recently lost his job, and he'd held a pellet gun. http://articles.orlandosentinel.com/2010-09-14/news/os-brevard-deputy-involved-shooting-20100914_1_brevard-deputies-pellet-gun-fatal-shooting</v>
      </c>
      <c r="V3225" s="109"/>
      <c r="W3225" s="109">
        <v>4270.1000000000004</v>
      </c>
      <c r="X3225" s="109"/>
      <c r="Y3225" s="109"/>
      <c r="Z3225" s="109"/>
      <c r="AA3225" s="109"/>
      <c r="AB3225" s="109"/>
      <c r="AC3225" s="113"/>
      <c r="AD3225" s="29"/>
      <c r="AE3225" s="29"/>
      <c r="AF3225" s="29"/>
      <c r="AG3225" s="65"/>
    </row>
    <row r="3226" spans="1:33" ht="12">
      <c r="A3226" s="30">
        <v>42033.721250000002</v>
      </c>
      <c r="B3226" s="109" t="s">
        <v>20350</v>
      </c>
      <c r="C3226" s="121">
        <v>35</v>
      </c>
      <c r="D3226" s="109" t="s">
        <v>23</v>
      </c>
      <c r="E3226" s="109" t="s">
        <v>40</v>
      </c>
      <c r="F3226" s="109" t="s">
        <v>20351</v>
      </c>
      <c r="G3226" s="42">
        <v>41963</v>
      </c>
      <c r="H3226" s="109" t="s">
        <v>20352</v>
      </c>
      <c r="I3226" s="109" t="s">
        <v>20353</v>
      </c>
      <c r="J3226" s="109" t="s">
        <v>1154</v>
      </c>
      <c r="K3226" s="98" t="s">
        <v>20354</v>
      </c>
      <c r="L3226" s="109" t="s">
        <v>11252</v>
      </c>
      <c r="M3226" s="109" t="s">
        <v>20355</v>
      </c>
      <c r="N3226" s="109" t="s">
        <v>32</v>
      </c>
      <c r="O3226" s="109" t="s">
        <v>20356</v>
      </c>
      <c r="P3226" s="109" t="s">
        <v>58</v>
      </c>
      <c r="Q3226" s="109" t="s">
        <v>20357</v>
      </c>
      <c r="R3226" s="109" t="s">
        <v>36</v>
      </c>
      <c r="S3226" s="122" t="s">
        <v>769</v>
      </c>
      <c r="T3226" s="31"/>
      <c r="U3226" s="109" t="str">
        <f t="shared" si="50"/>
        <v>41963: Shreveport resident Charles Marcus McCauley, 35, was being escorted off campus because of his "peculiar behavior" when he revealed a handgun in a struggle with two Centenary College Department of Public Safety officers, prompting one of them to shoot him dead, according to police. http://www.shreveporttimes.com/story/news/crime/2014/11/22/violent-end-life-veered-toward-trouble/19386681/?from=global&amp;sessionKey=&amp;autologin=</v>
      </c>
      <c r="V3226" s="109"/>
      <c r="W3226" s="109">
        <v>4271.1000000000004</v>
      </c>
      <c r="X3226" s="109"/>
      <c r="Y3226" s="109"/>
      <c r="Z3226" s="109"/>
      <c r="AA3226" s="109"/>
      <c r="AB3226" s="109"/>
      <c r="AC3226" s="113"/>
      <c r="AD3226" s="29"/>
      <c r="AE3226" s="29"/>
      <c r="AF3226" s="29"/>
      <c r="AG3226" s="65"/>
    </row>
    <row r="3227" spans="1:33" ht="12">
      <c r="A3227" s="30">
        <v>42033.725532407399</v>
      </c>
      <c r="B3227" s="109" t="s">
        <v>20358</v>
      </c>
      <c r="C3227" s="121">
        <v>45</v>
      </c>
      <c r="D3227" s="109" t="s">
        <v>23</v>
      </c>
      <c r="E3227" s="109" t="s">
        <v>40</v>
      </c>
      <c r="F3227" s="109" t="s">
        <v>20359</v>
      </c>
      <c r="G3227" s="42">
        <v>40318</v>
      </c>
      <c r="H3227" s="109" t="s">
        <v>20360</v>
      </c>
      <c r="I3227" s="109" t="s">
        <v>5175</v>
      </c>
      <c r="J3227" s="109" t="s">
        <v>413</v>
      </c>
      <c r="K3227" s="98" t="s">
        <v>5176</v>
      </c>
      <c r="L3227" s="109" t="s">
        <v>5177</v>
      </c>
      <c r="M3227" s="109" t="s">
        <v>20361</v>
      </c>
      <c r="N3227" s="109" t="s">
        <v>32</v>
      </c>
      <c r="O3227" s="109" t="s">
        <v>20362</v>
      </c>
      <c r="P3227" s="109" t="s">
        <v>58</v>
      </c>
      <c r="Q3227" s="109" t="s">
        <v>20363</v>
      </c>
      <c r="R3227" s="109" t="s">
        <v>80</v>
      </c>
      <c r="S3227" s="122" t="s">
        <v>5119</v>
      </c>
      <c r="T3227" s="31"/>
      <c r="U3227" s="109" t="str">
        <f t="shared" si="50"/>
        <v>40318: Father Jerry R. Kane Jr. and son Joseph Kane killed two West Memphis police officers during a narcotics traffic stop (partly due to their Ohio plates). A manhunt involving many agencies tracked the two, with reported sovereign-citizen beliefs, to the parking lot of a Wal-Mart Supercenter. There they again wounded two officers before being shot dead. https://en.wikipedia.org/wiki/2010_West_Memphis_police_shootings</v>
      </c>
      <c r="V3227" s="109"/>
      <c r="W3227" s="109">
        <v>4272.1000000000004</v>
      </c>
      <c r="X3227" s="109"/>
      <c r="Y3227" s="109"/>
      <c r="Z3227" s="109"/>
      <c r="AA3227" s="109"/>
      <c r="AB3227" s="109"/>
      <c r="AC3227" s="113"/>
      <c r="AD3227" s="29"/>
      <c r="AE3227" s="29"/>
      <c r="AF3227" s="29"/>
      <c r="AG3227" s="65"/>
    </row>
    <row r="3228" spans="1:33" ht="12">
      <c r="A3228" s="30">
        <v>42033.726851851898</v>
      </c>
      <c r="B3228" s="109" t="s">
        <v>20364</v>
      </c>
      <c r="C3228" s="121">
        <v>16</v>
      </c>
      <c r="D3228" s="109" t="s">
        <v>23</v>
      </c>
      <c r="E3228" s="109" t="s">
        <v>40</v>
      </c>
      <c r="F3228" s="109" t="s">
        <v>20359</v>
      </c>
      <c r="G3228" s="42">
        <v>40318</v>
      </c>
      <c r="H3228" s="109" t="s">
        <v>20360</v>
      </c>
      <c r="I3228" s="109" t="s">
        <v>5175</v>
      </c>
      <c r="J3228" s="109" t="s">
        <v>413</v>
      </c>
      <c r="K3228" s="98" t="s">
        <v>5176</v>
      </c>
      <c r="L3228" s="109" t="s">
        <v>5177</v>
      </c>
      <c r="M3228" s="109" t="s">
        <v>20361</v>
      </c>
      <c r="N3228" s="109" t="s">
        <v>32</v>
      </c>
      <c r="O3228" s="109" t="s">
        <v>20362</v>
      </c>
      <c r="P3228" s="109" t="s">
        <v>58</v>
      </c>
      <c r="Q3228" s="109" t="s">
        <v>20363</v>
      </c>
      <c r="R3228" s="109" t="s">
        <v>80</v>
      </c>
      <c r="S3228" s="122" t="s">
        <v>5119</v>
      </c>
      <c r="T3228" s="31"/>
      <c r="U3228" s="109" t="str">
        <f t="shared" si="50"/>
        <v>40318: Father Jerry R. Kane Jr. and son Joseph Kane killed two West Memphis police officers during a narcotics traffic stop (partly due to their Ohio plates). A manhunt involving many agencies tracked the two, with reported sovereign-citizen beliefs, to the parking lot of a Wal-Mart Supercenter. There they again wounded two officers before being shot dead. https://en.wikipedia.org/wiki/2010_West_Memphis_police_shootings</v>
      </c>
      <c r="V3228" s="109"/>
      <c r="W3228" s="109">
        <v>4273.1000000000004</v>
      </c>
      <c r="X3228" s="109"/>
      <c r="Y3228" s="109"/>
      <c r="Z3228" s="109"/>
      <c r="AA3228" s="109"/>
      <c r="AB3228" s="109"/>
      <c r="AC3228" s="113"/>
      <c r="AD3228" s="29"/>
      <c r="AE3228" s="29"/>
      <c r="AF3228" s="29"/>
      <c r="AG3228" s="65"/>
    </row>
    <row r="3229" spans="1:33" ht="12">
      <c r="A3229" s="30">
        <v>42033.817141203697</v>
      </c>
      <c r="B3229" s="109" t="s">
        <v>20365</v>
      </c>
      <c r="C3229" s="121">
        <v>29</v>
      </c>
      <c r="D3229" s="109" t="s">
        <v>23</v>
      </c>
      <c r="E3229" s="109" t="s">
        <v>173</v>
      </c>
      <c r="F3229" s="109" t="s">
        <v>20366</v>
      </c>
      <c r="G3229" s="42">
        <v>41916</v>
      </c>
      <c r="H3229" s="109" t="s">
        <v>20367</v>
      </c>
      <c r="I3229" s="109" t="s">
        <v>539</v>
      </c>
      <c r="J3229" s="109" t="s">
        <v>85</v>
      </c>
      <c r="K3229" s="98" t="s">
        <v>6959</v>
      </c>
      <c r="L3229" s="109" t="s">
        <v>539</v>
      </c>
      <c r="M3229" s="109" t="s">
        <v>540</v>
      </c>
      <c r="N3229" s="109" t="s">
        <v>20368</v>
      </c>
      <c r="O3229" s="109" t="s">
        <v>20369</v>
      </c>
      <c r="P3229" s="109" t="s">
        <v>36</v>
      </c>
      <c r="Q3229" s="109" t="s">
        <v>20370</v>
      </c>
      <c r="R3229" s="109" t="s">
        <v>36</v>
      </c>
      <c r="S3229" s="122" t="s">
        <v>16791</v>
      </c>
      <c r="T3229" s="31"/>
      <c r="U3229" s="109" t="str">
        <f t="shared" si="50"/>
        <v>41916: Police were called to break up a fight and, after using a stun gun and pepper spray, shot the suspect, killing him. http://losangeles.cbslocal.com/2014/10/04/suspect-injured-during-deputy-involved-shooting-in-los-angeles/</v>
      </c>
      <c r="V3229" s="109"/>
      <c r="W3229" s="109">
        <v>4274.1000000000004</v>
      </c>
      <c r="X3229" s="109"/>
      <c r="Y3229" s="109"/>
      <c r="Z3229" s="109"/>
      <c r="AA3229" s="109"/>
      <c r="AB3229" s="109"/>
      <c r="AC3229" s="113"/>
      <c r="AD3229" s="29"/>
      <c r="AE3229" s="29"/>
      <c r="AF3229" s="29"/>
      <c r="AG3229" s="65"/>
    </row>
    <row r="3230" spans="1:33" ht="12">
      <c r="A3230" s="30">
        <v>42033.841122685197</v>
      </c>
      <c r="B3230" s="109" t="s">
        <v>20371</v>
      </c>
      <c r="C3230" s="121">
        <v>29</v>
      </c>
      <c r="D3230" s="109" t="s">
        <v>23</v>
      </c>
      <c r="E3230" s="109" t="s">
        <v>24</v>
      </c>
      <c r="F3230" s="109"/>
      <c r="G3230" s="42">
        <v>41937</v>
      </c>
      <c r="H3230" s="109" t="s">
        <v>20372</v>
      </c>
      <c r="I3230" s="109" t="s">
        <v>16234</v>
      </c>
      <c r="J3230" s="109" t="s">
        <v>328</v>
      </c>
      <c r="K3230" s="98" t="s">
        <v>20373</v>
      </c>
      <c r="L3230" s="109" t="s">
        <v>329</v>
      </c>
      <c r="M3230" s="109" t="s">
        <v>20374</v>
      </c>
      <c r="N3230" s="109" t="s">
        <v>32</v>
      </c>
      <c r="O3230" s="109" t="s">
        <v>20375</v>
      </c>
      <c r="P3230" s="109" t="s">
        <v>58</v>
      </c>
      <c r="Q3230" s="109" t="s">
        <v>20376</v>
      </c>
      <c r="R3230" s="109" t="s">
        <v>80</v>
      </c>
      <c r="S3230" s="122" t="s">
        <v>16791</v>
      </c>
      <c r="T3230" s="31"/>
      <c r="U3230" s="109" t="str">
        <f t="shared" si="50"/>
        <v>41937: After witnessing an alleged drug deal, a man led police on a short foot chase, where the suspect then drew a gun and police shot him. http://www.chicagotribune.com/news/local/breaking/chi-maywood-police-shooting-death-20141026-story.html</v>
      </c>
      <c r="V3230" s="109"/>
      <c r="W3230" s="109">
        <v>4275.1000000000004</v>
      </c>
      <c r="X3230" s="109"/>
      <c r="Y3230" s="109"/>
      <c r="Z3230" s="109"/>
      <c r="AA3230" s="109"/>
      <c r="AB3230" s="109"/>
      <c r="AC3230" s="113"/>
      <c r="AD3230" s="29"/>
      <c r="AE3230" s="29"/>
      <c r="AF3230" s="29"/>
      <c r="AG3230" s="65"/>
    </row>
    <row r="3231" spans="1:33" ht="12">
      <c r="A3231" s="30">
        <v>42033.857233796298</v>
      </c>
      <c r="B3231" s="109" t="s">
        <v>20377</v>
      </c>
      <c r="C3231" s="121">
        <v>18</v>
      </c>
      <c r="D3231" s="109" t="s">
        <v>23</v>
      </c>
      <c r="E3231" s="109" t="s">
        <v>40</v>
      </c>
      <c r="F3231" s="109" t="s">
        <v>20378</v>
      </c>
      <c r="G3231" s="42">
        <v>41938</v>
      </c>
      <c r="H3231" s="109" t="s">
        <v>20379</v>
      </c>
      <c r="I3231" s="109" t="s">
        <v>808</v>
      </c>
      <c r="J3231" s="109" t="s">
        <v>809</v>
      </c>
      <c r="K3231" s="98" t="s">
        <v>20380</v>
      </c>
      <c r="L3231" s="109" t="s">
        <v>811</v>
      </c>
      <c r="M3231" s="109" t="s">
        <v>9807</v>
      </c>
      <c r="N3231" s="109" t="s">
        <v>32</v>
      </c>
      <c r="O3231" s="109" t="s">
        <v>20381</v>
      </c>
      <c r="P3231" s="109" t="s">
        <v>323</v>
      </c>
      <c r="Q3231" s="109" t="s">
        <v>20382</v>
      </c>
      <c r="R3231" s="109" t="s">
        <v>100</v>
      </c>
      <c r="S3231" s="122" t="s">
        <v>16791</v>
      </c>
      <c r="T3231" s="31"/>
      <c r="U3231" s="109" t="str">
        <f t="shared" si="50"/>
        <v>41938: A man with known ties to gangs was walking around a neighborhood, randomly shooting at cars, houses, and police cars, was gunned down by police. http://www.kansas.com/news/local/crime/article3402420.html</v>
      </c>
      <c r="V3231" s="109"/>
      <c r="W3231" s="109">
        <v>4276.1000000000004</v>
      </c>
      <c r="X3231" s="109"/>
      <c r="Y3231" s="109"/>
      <c r="Z3231" s="109"/>
      <c r="AA3231" s="109"/>
      <c r="AB3231" s="109"/>
      <c r="AC3231" s="113"/>
      <c r="AD3231" s="29"/>
      <c r="AE3231" s="29"/>
      <c r="AF3231" s="29"/>
      <c r="AG3231" s="65"/>
    </row>
    <row r="3232" spans="1:33" ht="12">
      <c r="A3232" s="30">
        <v>42033.8903125</v>
      </c>
      <c r="B3232" s="109" t="s">
        <v>20383</v>
      </c>
      <c r="C3232" s="121">
        <v>75</v>
      </c>
      <c r="D3232" s="109" t="s">
        <v>23</v>
      </c>
      <c r="E3232" s="109" t="s">
        <v>40</v>
      </c>
      <c r="F3232" s="109" t="s">
        <v>20384</v>
      </c>
      <c r="G3232" s="42">
        <v>41929</v>
      </c>
      <c r="H3232" s="109" t="s">
        <v>20385</v>
      </c>
      <c r="I3232" s="109" t="s">
        <v>20386</v>
      </c>
      <c r="J3232" s="109" t="s">
        <v>413</v>
      </c>
      <c r="K3232" s="98" t="s">
        <v>20387</v>
      </c>
      <c r="L3232" s="109" t="s">
        <v>20388</v>
      </c>
      <c r="M3232" s="109" t="s">
        <v>20389</v>
      </c>
      <c r="N3232" s="109" t="s">
        <v>32</v>
      </c>
      <c r="O3232" s="109" t="s">
        <v>20390</v>
      </c>
      <c r="P3232" s="109" t="s">
        <v>323</v>
      </c>
      <c r="Q3232" s="109" t="s">
        <v>20391</v>
      </c>
      <c r="R3232" s="109" t="s">
        <v>36</v>
      </c>
      <c r="S3232" s="122" t="s">
        <v>17670</v>
      </c>
      <c r="T3232" s="31"/>
      <c r="U3232" s="109" t="str">
        <f t="shared" si="50"/>
        <v>41929: Kolata was reportedly holding people hostage at a bakery. When officers arrived on scene and entered the bakery, Kolata fired at officers, wounding one. Officers fired back and Kolata was wounded. He died later at a hospital. http://asp.arkansas.gov/news-releases/detail/state-police-investigating-shooting-incident-in-searcy-county</v>
      </c>
      <c r="V3232" s="109"/>
      <c r="W3232" s="109">
        <v>4277.1000000000004</v>
      </c>
      <c r="X3232" s="109"/>
      <c r="Y3232" s="109"/>
      <c r="Z3232" s="109"/>
      <c r="AA3232" s="109"/>
      <c r="AB3232" s="109"/>
      <c r="AC3232" s="113"/>
      <c r="AD3232" s="29"/>
      <c r="AE3232" s="29"/>
      <c r="AF3232" s="29"/>
      <c r="AG3232" s="65"/>
    </row>
    <row r="3233" spans="1:33" ht="12">
      <c r="A3233" s="30">
        <v>42033.902199074102</v>
      </c>
      <c r="B3233" s="109" t="s">
        <v>20392</v>
      </c>
      <c r="C3233" s="121">
        <v>68</v>
      </c>
      <c r="D3233" s="109" t="s">
        <v>23</v>
      </c>
      <c r="E3233" s="109" t="s">
        <v>24</v>
      </c>
      <c r="F3233" s="109" t="s">
        <v>20393</v>
      </c>
      <c r="G3233" s="42">
        <v>41945</v>
      </c>
      <c r="H3233" s="109" t="s">
        <v>20394</v>
      </c>
      <c r="I3233" s="109" t="s">
        <v>20395</v>
      </c>
      <c r="J3233" s="109" t="s">
        <v>1577</v>
      </c>
      <c r="K3233" s="98" t="s">
        <v>20396</v>
      </c>
      <c r="L3233" s="109" t="s">
        <v>11733</v>
      </c>
      <c r="M3233" s="109" t="s">
        <v>20397</v>
      </c>
      <c r="N3233" s="109" t="s">
        <v>262</v>
      </c>
      <c r="O3233" s="109" t="s">
        <v>20398</v>
      </c>
      <c r="P3233" s="109" t="s">
        <v>323</v>
      </c>
      <c r="Q3233" s="109" t="s">
        <v>20399</v>
      </c>
      <c r="R3233" s="109" t="s">
        <v>100</v>
      </c>
      <c r="S3233" s="122" t="s">
        <v>17670</v>
      </c>
      <c r="T3233" s="31"/>
      <c r="U3233" s="109" t="str">
        <f t="shared" si="50"/>
        <v>41945: 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 kstp.com/news/stories/S3607822.shtml</v>
      </c>
      <c r="V3233" s="109"/>
      <c r="W3233" s="109">
        <v>4278.1000000000004</v>
      </c>
      <c r="X3233" s="109"/>
      <c r="Y3233" s="109"/>
      <c r="Z3233" s="109"/>
      <c r="AA3233" s="109"/>
      <c r="AB3233" s="109"/>
      <c r="AC3233" s="113"/>
      <c r="AD3233" s="29"/>
      <c r="AE3233" s="29"/>
      <c r="AF3233" s="29"/>
      <c r="AG3233" s="65"/>
    </row>
    <row r="3234" spans="1:33" ht="12">
      <c r="A3234" s="30">
        <v>42033.907881944397</v>
      </c>
      <c r="B3234" s="109" t="s">
        <v>20400</v>
      </c>
      <c r="C3234" s="121">
        <v>41</v>
      </c>
      <c r="D3234" s="109" t="s">
        <v>23</v>
      </c>
      <c r="E3234" s="109" t="s">
        <v>82</v>
      </c>
      <c r="F3234" s="109"/>
      <c r="G3234" s="42">
        <v>41939</v>
      </c>
      <c r="H3234" s="109" t="s">
        <v>20401</v>
      </c>
      <c r="I3234" s="109" t="s">
        <v>20402</v>
      </c>
      <c r="J3234" s="109" t="s">
        <v>1372</v>
      </c>
      <c r="K3234" s="98" t="s">
        <v>20403</v>
      </c>
      <c r="L3234" s="109" t="s">
        <v>20404</v>
      </c>
      <c r="M3234" s="109" t="s">
        <v>20405</v>
      </c>
      <c r="N3234" s="109" t="s">
        <v>32</v>
      </c>
      <c r="O3234" s="109" t="s">
        <v>20406</v>
      </c>
      <c r="P3234" s="109" t="s">
        <v>323</v>
      </c>
      <c r="Q3234" s="109" t="s">
        <v>20407</v>
      </c>
      <c r="R3234" s="109" t="s">
        <v>100</v>
      </c>
      <c r="S3234" s="122" t="s">
        <v>16791</v>
      </c>
      <c r="T3234" s="31"/>
      <c r="U3234" s="109" t="str">
        <f t="shared" si="50"/>
        <v>41939: A deputy was transporting a mentally ill man to a hospital when a struggle ensued mid-route and the deputy shot the victim. http://thinkprogress.org/justice/2014/10/31/3586759/officer-shoots-dead-psychiatric-patient-while-transporting-him-to-the-hospital/</v>
      </c>
      <c r="V3234" s="109"/>
      <c r="W3234" s="109">
        <v>4279.1000000000004</v>
      </c>
      <c r="X3234" s="109"/>
      <c r="Y3234" s="109"/>
      <c r="Z3234" s="109"/>
      <c r="AA3234" s="109"/>
      <c r="AB3234" s="109"/>
      <c r="AC3234" s="113"/>
      <c r="AD3234" s="29"/>
      <c r="AE3234" s="29"/>
      <c r="AF3234" s="29"/>
      <c r="AG3234" s="65"/>
    </row>
    <row r="3235" spans="1:33" ht="12">
      <c r="A3235" s="30">
        <v>42033.911018518498</v>
      </c>
      <c r="B3235" s="109" t="s">
        <v>20408</v>
      </c>
      <c r="C3235" s="121">
        <v>54</v>
      </c>
      <c r="D3235" s="109" t="s">
        <v>23</v>
      </c>
      <c r="E3235" s="109" t="s">
        <v>40</v>
      </c>
      <c r="F3235" s="109" t="s">
        <v>20409</v>
      </c>
      <c r="G3235" s="42">
        <v>41942</v>
      </c>
      <c r="H3235" s="109" t="s">
        <v>20410</v>
      </c>
      <c r="I3235" s="109" t="s">
        <v>1528</v>
      </c>
      <c r="J3235" s="109" t="s">
        <v>482</v>
      </c>
      <c r="K3235" s="98" t="s">
        <v>20411</v>
      </c>
      <c r="L3235" s="109" t="s">
        <v>483</v>
      </c>
      <c r="M3235" s="109" t="s">
        <v>6532</v>
      </c>
      <c r="N3235" s="109" t="s">
        <v>32</v>
      </c>
      <c r="O3235" s="109" t="s">
        <v>20412</v>
      </c>
      <c r="P3235" s="109" t="s">
        <v>323</v>
      </c>
      <c r="Q3235" s="109" t="s">
        <v>20413</v>
      </c>
      <c r="R3235" s="109" t="s">
        <v>80</v>
      </c>
      <c r="S3235" s="122" t="s">
        <v>17670</v>
      </c>
      <c r="T3235" s="31"/>
      <c r="U3235" s="109" t="str">
        <f t="shared" si="50"/>
        <v>41942: 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 http://newsok.com/man-dies-after-officer-involved-shooting-chase-in-sw-oklahoma-city/article/5361977</v>
      </c>
      <c r="V3235" s="109"/>
      <c r="W3235" s="109">
        <v>4280.1000000000004</v>
      </c>
      <c r="X3235" s="109"/>
      <c r="Y3235" s="109"/>
      <c r="Z3235" s="109"/>
      <c r="AA3235" s="109"/>
      <c r="AB3235" s="109"/>
      <c r="AC3235" s="113"/>
      <c r="AD3235" s="29"/>
      <c r="AE3235" s="29"/>
      <c r="AF3235" s="29"/>
      <c r="AG3235" s="65"/>
    </row>
    <row r="3236" spans="1:33" ht="12">
      <c r="A3236" s="30">
        <v>42033.919502314799</v>
      </c>
      <c r="B3236" s="109" t="s">
        <v>20414</v>
      </c>
      <c r="C3236" s="121">
        <v>33</v>
      </c>
      <c r="D3236" s="109" t="s">
        <v>91</v>
      </c>
      <c r="E3236" s="109" t="s">
        <v>40</v>
      </c>
      <c r="F3236" s="109" t="s">
        <v>20415</v>
      </c>
      <c r="G3236" s="42">
        <v>41941</v>
      </c>
      <c r="H3236" s="109" t="s">
        <v>20416</v>
      </c>
      <c r="I3236" s="109" t="s">
        <v>20417</v>
      </c>
      <c r="J3236" s="109" t="s">
        <v>152</v>
      </c>
      <c r="K3236" s="98" t="s">
        <v>20418</v>
      </c>
      <c r="L3236" s="109" t="s">
        <v>16473</v>
      </c>
      <c r="M3236" s="109" t="s">
        <v>20419</v>
      </c>
      <c r="N3236" s="109" t="s">
        <v>314</v>
      </c>
      <c r="O3236" s="109" t="s">
        <v>20420</v>
      </c>
      <c r="P3236" s="109" t="s">
        <v>323</v>
      </c>
      <c r="Q3236" s="109" t="s">
        <v>20421</v>
      </c>
      <c r="R3236" s="109" t="s">
        <v>80</v>
      </c>
      <c r="S3236" s="122" t="s">
        <v>17670</v>
      </c>
      <c r="T3236" s="31"/>
      <c r="U3236" s="109" t="str">
        <f t="shared" si="50"/>
        <v>41941: A state trooper failed to yield to Chauvin at a stop sign. He hit her car at the intersection. Chauvin died, but trooper and Chauvin's children survived. http://www.pressrepublican.com/news/police-trooper-failed-to-yield-in-fatal-crash/article_2873aa54-5f6b-11e4-8eb3-e754234b9e3b.html</v>
      </c>
      <c r="V3236" s="109"/>
      <c r="W3236" s="109">
        <v>4281.1000000000004</v>
      </c>
      <c r="X3236" s="109"/>
      <c r="Y3236" s="109"/>
      <c r="Z3236" s="109"/>
      <c r="AA3236" s="109"/>
      <c r="AB3236" s="109"/>
      <c r="AC3236" s="113"/>
      <c r="AD3236" s="29"/>
      <c r="AE3236" s="29"/>
      <c r="AF3236" s="29"/>
      <c r="AG3236" s="65"/>
    </row>
    <row r="3237" spans="1:33" ht="12">
      <c r="A3237" s="30">
        <v>42033.9322106482</v>
      </c>
      <c r="B3237" s="109" t="s">
        <v>20422</v>
      </c>
      <c r="C3237" s="121">
        <v>35</v>
      </c>
      <c r="D3237" s="109" t="s">
        <v>23</v>
      </c>
      <c r="E3237" s="109" t="s">
        <v>82</v>
      </c>
      <c r="F3237" s="109"/>
      <c r="G3237" s="42">
        <v>41943</v>
      </c>
      <c r="H3237" s="109" t="s">
        <v>20423</v>
      </c>
      <c r="I3237" s="109" t="s">
        <v>8892</v>
      </c>
      <c r="J3237" s="109" t="s">
        <v>85</v>
      </c>
      <c r="K3237" s="98" t="s">
        <v>8893</v>
      </c>
      <c r="L3237" s="109" t="s">
        <v>8884</v>
      </c>
      <c r="M3237" s="109" t="s">
        <v>8894</v>
      </c>
      <c r="N3237" s="109" t="s">
        <v>20424</v>
      </c>
      <c r="O3237" s="109" t="s">
        <v>20425</v>
      </c>
      <c r="P3237" s="109" t="s">
        <v>323</v>
      </c>
      <c r="Q3237" s="109" t="s">
        <v>20426</v>
      </c>
      <c r="R3237" s="109" t="s">
        <v>80</v>
      </c>
      <c r="S3237" s="122" t="s">
        <v>17670</v>
      </c>
      <c r="T3237" s="31"/>
      <c r="U3237" s="109" t="str">
        <f t="shared" si="50"/>
        <v>41943: 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 http://www.thecalifornian.com/story/news/crime/2014/11/01/salinas-suspect-dies-following-struggle-officers/18319203/</v>
      </c>
      <c r="V3237" s="109"/>
      <c r="W3237" s="109">
        <v>4282.1000000000004</v>
      </c>
      <c r="X3237" s="109"/>
      <c r="Y3237" s="109"/>
      <c r="Z3237" s="109"/>
      <c r="AA3237" s="109"/>
      <c r="AB3237" s="109"/>
      <c r="AC3237" s="113"/>
      <c r="AD3237" s="29"/>
      <c r="AE3237" s="29"/>
      <c r="AF3237" s="29"/>
      <c r="AG3237" s="65"/>
    </row>
    <row r="3238" spans="1:33" ht="12">
      <c r="A3238" s="30">
        <v>42033.939143518503</v>
      </c>
      <c r="B3238" s="109" t="s">
        <v>20427</v>
      </c>
      <c r="C3238" s="121">
        <v>43</v>
      </c>
      <c r="D3238" s="109" t="s">
        <v>23</v>
      </c>
      <c r="E3238" s="109" t="s">
        <v>40</v>
      </c>
      <c r="F3238" s="109" t="s">
        <v>20428</v>
      </c>
      <c r="G3238" s="42">
        <v>41944</v>
      </c>
      <c r="H3238" s="109" t="s">
        <v>20429</v>
      </c>
      <c r="I3238" s="109" t="s">
        <v>20430</v>
      </c>
      <c r="J3238" s="109" t="s">
        <v>85</v>
      </c>
      <c r="K3238" s="98" t="s">
        <v>20431</v>
      </c>
      <c r="L3238" s="109" t="s">
        <v>404</v>
      </c>
      <c r="M3238" s="109" t="s">
        <v>20432</v>
      </c>
      <c r="N3238" s="109" t="s">
        <v>32</v>
      </c>
      <c r="O3238" s="109" t="s">
        <v>20433</v>
      </c>
      <c r="P3238" s="109" t="s">
        <v>323</v>
      </c>
      <c r="Q3238" s="109" t="s">
        <v>20434</v>
      </c>
      <c r="R3238" s="109" t="s">
        <v>80</v>
      </c>
      <c r="S3238" s="122" t="s">
        <v>17670</v>
      </c>
      <c r="T3238" s="31"/>
      <c r="U3238" s="109" t="str">
        <f t="shared" si="50"/>
        <v>41944: Brantley invaded a home and allegedly threatened the female resident with a knife and stabbed a male resident who had tried to arm himself with a shotgun. Police arrived on the scene and confronted the suspect and Brantley was shot. http://www.nbclosangeles.com/news/local/Man-Shot-Killed-by-Garden-Grove-Police-During-Suspected-Home-Invasion-281187491.html</v>
      </c>
      <c r="V3238" s="109"/>
      <c r="W3238" s="109">
        <v>4283.1000000000004</v>
      </c>
      <c r="X3238" s="109"/>
      <c r="Y3238" s="109"/>
      <c r="Z3238" s="109"/>
      <c r="AA3238" s="109"/>
      <c r="AB3238" s="109"/>
      <c r="AC3238" s="113"/>
      <c r="AD3238" s="29"/>
      <c r="AE3238" s="29"/>
      <c r="AF3238" s="29"/>
      <c r="AG3238" s="65"/>
    </row>
    <row r="3239" spans="1:33" ht="12">
      <c r="A3239" s="30">
        <v>42034.3481018518</v>
      </c>
      <c r="B3239" s="109" t="s">
        <v>20435</v>
      </c>
      <c r="C3239" s="121">
        <v>45</v>
      </c>
      <c r="D3239" s="109" t="s">
        <v>23</v>
      </c>
      <c r="E3239" s="109" t="s">
        <v>40</v>
      </c>
      <c r="F3239" s="109" t="s">
        <v>20436</v>
      </c>
      <c r="G3239" s="42">
        <v>41961</v>
      </c>
      <c r="H3239" s="109" t="s">
        <v>20437</v>
      </c>
      <c r="I3239" s="109" t="s">
        <v>7548</v>
      </c>
      <c r="J3239" s="109" t="s">
        <v>1372</v>
      </c>
      <c r="K3239" s="98" t="s">
        <v>11208</v>
      </c>
      <c r="L3239" s="109" t="s">
        <v>225</v>
      </c>
      <c r="M3239" s="109" t="s">
        <v>15625</v>
      </c>
      <c r="N3239" s="109" t="s">
        <v>32</v>
      </c>
      <c r="O3239" s="109" t="s">
        <v>20438</v>
      </c>
      <c r="P3239" s="109" t="s">
        <v>760</v>
      </c>
      <c r="Q3239" s="109" t="s">
        <v>20439</v>
      </c>
      <c r="R3239" s="109" t="s">
        <v>100</v>
      </c>
      <c r="S3239" s="122" t="s">
        <v>769</v>
      </c>
      <c r="T3239" s="31"/>
      <c r="U3239" s="109" t="str">
        <f t="shared" si="50"/>
        <v>41961: McBennett suffered from depression and was committed three times 6 months before his death. On the day of his death McBennett fired shots at officers - officers retaliated, killing McBennett. http://www.wral.com/family-man-who-shot-fayetteville-officer-suffered-from-mental-illness/14200793/</v>
      </c>
      <c r="V3239" s="109"/>
      <c r="W3239" s="109">
        <v>4284.1000000000004</v>
      </c>
      <c r="X3239" s="109"/>
      <c r="Y3239" s="109"/>
      <c r="Z3239" s="109"/>
      <c r="AA3239" s="109"/>
      <c r="AB3239" s="109"/>
      <c r="AC3239" s="113"/>
      <c r="AD3239" s="29"/>
      <c r="AE3239" s="29"/>
      <c r="AF3239" s="29"/>
      <c r="AG3239" s="65"/>
    </row>
    <row r="3240" spans="1:33" ht="12">
      <c r="A3240" s="30">
        <v>42034.377175925903</v>
      </c>
      <c r="B3240" s="109" t="s">
        <v>20440</v>
      </c>
      <c r="C3240" s="121">
        <v>34</v>
      </c>
      <c r="D3240" s="109" t="s">
        <v>23</v>
      </c>
      <c r="E3240" s="109" t="s">
        <v>173</v>
      </c>
      <c r="F3240" s="109" t="s">
        <v>20441</v>
      </c>
      <c r="G3240" s="42">
        <v>41961</v>
      </c>
      <c r="H3240" s="109" t="s">
        <v>20442</v>
      </c>
      <c r="I3240" s="109" t="s">
        <v>784</v>
      </c>
      <c r="J3240" s="109" t="s">
        <v>85</v>
      </c>
      <c r="K3240" s="98" t="s">
        <v>20443</v>
      </c>
      <c r="L3240" s="109" t="s">
        <v>784</v>
      </c>
      <c r="M3240" s="109" t="s">
        <v>20444</v>
      </c>
      <c r="N3240" s="109" t="s">
        <v>32</v>
      </c>
      <c r="O3240" s="109" t="s">
        <v>20445</v>
      </c>
      <c r="P3240" s="109" t="s">
        <v>760</v>
      </c>
      <c r="Q3240" s="109" t="s">
        <v>20446</v>
      </c>
      <c r="R3240" s="109" t="s">
        <v>80</v>
      </c>
      <c r="S3240" s="122" t="s">
        <v>769</v>
      </c>
      <c r="T3240" s="31"/>
      <c r="U3240" s="109" t="str">
        <f t="shared" si="50"/>
        <v>41961: 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 http://www.pe.com/articles/martinez-754681-police-riverside.html</v>
      </c>
      <c r="V3240" s="109"/>
      <c r="W3240" s="109">
        <v>4285.1000000000004</v>
      </c>
      <c r="X3240" s="109"/>
      <c r="Y3240" s="109"/>
      <c r="Z3240" s="109"/>
      <c r="AA3240" s="109"/>
      <c r="AB3240" s="109"/>
      <c r="AC3240" s="113"/>
      <c r="AD3240" s="29"/>
      <c r="AE3240" s="29"/>
      <c r="AF3240" s="29"/>
      <c r="AG3240" s="65"/>
    </row>
    <row r="3241" spans="1:33" ht="12">
      <c r="A3241" s="30">
        <v>42034.394189814797</v>
      </c>
      <c r="B3241" s="109" t="s">
        <v>20447</v>
      </c>
      <c r="C3241" s="121">
        <v>34</v>
      </c>
      <c r="D3241" s="109" t="s">
        <v>23</v>
      </c>
      <c r="E3241" s="109" t="s">
        <v>82</v>
      </c>
      <c r="F3241" s="109"/>
      <c r="G3241" s="42">
        <v>41961</v>
      </c>
      <c r="H3241" s="109" t="s">
        <v>20448</v>
      </c>
      <c r="I3241" s="109" t="s">
        <v>20449</v>
      </c>
      <c r="J3241" s="109" t="s">
        <v>28</v>
      </c>
      <c r="K3241" s="98" t="s">
        <v>20450</v>
      </c>
      <c r="L3241" s="109" t="s">
        <v>4687</v>
      </c>
      <c r="M3241" s="109" t="s">
        <v>18969</v>
      </c>
      <c r="N3241" s="109" t="s">
        <v>32</v>
      </c>
      <c r="O3241" s="109" t="s">
        <v>20451</v>
      </c>
      <c r="P3241" s="109" t="s">
        <v>760</v>
      </c>
      <c r="Q3241" s="109" t="s">
        <v>20452</v>
      </c>
      <c r="R3241" s="109" t="s">
        <v>80</v>
      </c>
      <c r="S3241" s="122" t="s">
        <v>769</v>
      </c>
      <c r="T3241" s="31"/>
      <c r="U3241" s="109" t="str">
        <f t="shared" si="50"/>
        <v>41961: Deputies were called about a disturbance in a trailer park. When the deputies entered a home Case confronted them with a knife, he refused to comply and was shot and killed. http://tbo.com/pinellas-county/pinellas-deputy-fatally-shoots-man-in-dunedin-20141118/</v>
      </c>
      <c r="V3241" s="109"/>
      <c r="W3241" s="109">
        <v>4286.1000000000004</v>
      </c>
      <c r="X3241" s="109"/>
      <c r="Y3241" s="109"/>
      <c r="Z3241" s="109"/>
      <c r="AA3241" s="109"/>
      <c r="AB3241" s="109"/>
      <c r="AC3241" s="113"/>
      <c r="AD3241" s="29"/>
      <c r="AE3241" s="29"/>
      <c r="AF3241" s="29"/>
      <c r="AG3241" s="65"/>
    </row>
    <row r="3242" spans="1:33" ht="12">
      <c r="A3242" s="30">
        <v>42034.398831018501</v>
      </c>
      <c r="B3242" s="109" t="s">
        <v>20453</v>
      </c>
      <c r="C3242" s="121">
        <v>37</v>
      </c>
      <c r="D3242" s="109" t="s">
        <v>23</v>
      </c>
      <c r="E3242" s="109" t="s">
        <v>82</v>
      </c>
      <c r="F3242" s="109"/>
      <c r="G3242" s="42">
        <v>41959</v>
      </c>
      <c r="H3242" s="109" t="s">
        <v>20454</v>
      </c>
      <c r="I3242" s="109" t="s">
        <v>20455</v>
      </c>
      <c r="J3242" s="109" t="s">
        <v>124</v>
      </c>
      <c r="K3242" s="98" t="s">
        <v>20456</v>
      </c>
      <c r="L3242" s="109" t="s">
        <v>20457</v>
      </c>
      <c r="M3242" s="109" t="s">
        <v>20458</v>
      </c>
      <c r="N3242" s="109" t="s">
        <v>32</v>
      </c>
      <c r="O3242" s="109" t="s">
        <v>20459</v>
      </c>
      <c r="P3242" s="109" t="s">
        <v>760</v>
      </c>
      <c r="Q3242" s="109" t="s">
        <v>20460</v>
      </c>
      <c r="R3242" s="109" t="s">
        <v>80</v>
      </c>
      <c r="S3242" s="122" t="s">
        <v>769</v>
      </c>
      <c r="T3242" s="31"/>
      <c r="U3242" s="109" t="str">
        <f t="shared" si="50"/>
        <v>41959: 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SAT firing back, killing Tinker. http://www.bellinghamherald.com/2014/11/17/3977875/man-dead-after-shootout-with-whatcom.html</v>
      </c>
      <c r="V3242" s="109"/>
      <c r="W3242" s="109">
        <v>4287.1000000000004</v>
      </c>
      <c r="X3242" s="109"/>
      <c r="Y3242" s="109"/>
      <c r="Z3242" s="109"/>
      <c r="AA3242" s="109"/>
      <c r="AB3242" s="109"/>
      <c r="AC3242" s="113"/>
      <c r="AD3242" s="29"/>
      <c r="AE3242" s="29"/>
      <c r="AF3242" s="29"/>
      <c r="AG3242" s="65"/>
    </row>
    <row r="3243" spans="1:33" ht="12">
      <c r="A3243" s="30">
        <v>42034.403287036999</v>
      </c>
      <c r="B3243" s="109" t="s">
        <v>20461</v>
      </c>
      <c r="C3243" s="121">
        <v>42</v>
      </c>
      <c r="D3243" s="109" t="s">
        <v>23</v>
      </c>
      <c r="E3243" s="109" t="s">
        <v>40</v>
      </c>
      <c r="F3243" s="109" t="s">
        <v>20462</v>
      </c>
      <c r="G3243" s="42">
        <v>41959</v>
      </c>
      <c r="H3243" s="109" t="s">
        <v>20463</v>
      </c>
      <c r="I3243" s="109" t="s">
        <v>9533</v>
      </c>
      <c r="J3243" s="109" t="s">
        <v>1757</v>
      </c>
      <c r="K3243" s="98" t="s">
        <v>9534</v>
      </c>
      <c r="L3243" s="109" t="s">
        <v>4567</v>
      </c>
      <c r="M3243" s="109" t="s">
        <v>10276</v>
      </c>
      <c r="N3243" s="109" t="s">
        <v>32</v>
      </c>
      <c r="O3243" s="109" t="s">
        <v>20464</v>
      </c>
      <c r="P3243" s="109" t="s">
        <v>760</v>
      </c>
      <c r="Q3243" s="109" t="s">
        <v>20465</v>
      </c>
      <c r="R3243" s="109" t="s">
        <v>80</v>
      </c>
      <c r="S3243" s="122" t="s">
        <v>769</v>
      </c>
      <c r="T3243" s="31"/>
      <c r="U3243" s="109" t="str">
        <f t="shared" si="50"/>
        <v>41959: Authorities said a woman called police asking officers to get someone off her front yard. When the trooper stopped, the suspect started firing shots. The trooper ran back to his car and returned fire, hitting Christopher Horine. http://www.wlky.com/news/person-killed-in-shootout-with-ksp-trooper-in-shelbyville/29769862</v>
      </c>
      <c r="V3243" s="109"/>
      <c r="W3243" s="109">
        <v>4288.1000000000004</v>
      </c>
      <c r="X3243" s="109"/>
      <c r="Y3243" s="109"/>
      <c r="Z3243" s="109"/>
      <c r="AA3243" s="109"/>
      <c r="AB3243" s="109"/>
      <c r="AC3243" s="113"/>
      <c r="AD3243" s="29"/>
      <c r="AE3243" s="29"/>
      <c r="AF3243" s="29"/>
      <c r="AG3243" s="65"/>
    </row>
    <row r="3244" spans="1:33" ht="12">
      <c r="A3244" s="30">
        <v>42034.407002314802</v>
      </c>
      <c r="B3244" s="109" t="s">
        <v>20466</v>
      </c>
      <c r="C3244" s="121">
        <v>46</v>
      </c>
      <c r="D3244" s="109" t="s">
        <v>91</v>
      </c>
      <c r="E3244" s="109" t="s">
        <v>40</v>
      </c>
      <c r="F3244" s="109" t="s">
        <v>20467</v>
      </c>
      <c r="G3244" s="42">
        <v>41959</v>
      </c>
      <c r="H3244" s="109" t="s">
        <v>20468</v>
      </c>
      <c r="I3244" s="109" t="s">
        <v>19051</v>
      </c>
      <c r="J3244" s="109" t="s">
        <v>28</v>
      </c>
      <c r="K3244" s="98" t="s">
        <v>20469</v>
      </c>
      <c r="L3244" s="109" t="s">
        <v>10454</v>
      </c>
      <c r="M3244" s="109" t="s">
        <v>10455</v>
      </c>
      <c r="N3244" s="109" t="s">
        <v>32</v>
      </c>
      <c r="O3244" s="109" t="s">
        <v>20470</v>
      </c>
      <c r="P3244" s="109" t="s">
        <v>760</v>
      </c>
      <c r="Q3244" s="109" t="s">
        <v>20471</v>
      </c>
      <c r="R3244" s="109" t="s">
        <v>80</v>
      </c>
      <c r="S3244" s="122" t="s">
        <v>769</v>
      </c>
      <c r="T3244" s="31"/>
      <c r="U3244" s="109" t="str">
        <f t="shared" si="50"/>
        <v>41959: 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 http://www.wfla.com/story/27400852/woman-dies-after-officer-involved-shooting-in-citrus</v>
      </c>
      <c r="V3244" s="109"/>
      <c r="W3244" s="109">
        <v>4289.1000000000004</v>
      </c>
      <c r="X3244" s="109"/>
      <c r="Y3244" s="109"/>
      <c r="Z3244" s="109"/>
      <c r="AA3244" s="109"/>
      <c r="AB3244" s="109"/>
      <c r="AC3244" s="113"/>
      <c r="AD3244" s="29"/>
      <c r="AE3244" s="29"/>
      <c r="AF3244" s="29"/>
      <c r="AG3244" s="65"/>
    </row>
    <row r="3245" spans="1:33" ht="12">
      <c r="A3245" s="30">
        <v>42034.411932870396</v>
      </c>
      <c r="B3245" s="109" t="s">
        <v>20472</v>
      </c>
      <c r="C3245" s="121">
        <v>40</v>
      </c>
      <c r="D3245" s="109" t="s">
        <v>23</v>
      </c>
      <c r="E3245" s="109" t="s">
        <v>40</v>
      </c>
      <c r="F3245" s="109" t="s">
        <v>20473</v>
      </c>
      <c r="G3245" s="42">
        <v>41959</v>
      </c>
      <c r="H3245" s="109" t="s">
        <v>20474</v>
      </c>
      <c r="I3245" s="109" t="s">
        <v>9770</v>
      </c>
      <c r="J3245" s="109" t="s">
        <v>1304</v>
      </c>
      <c r="K3245" s="98" t="s">
        <v>20475</v>
      </c>
      <c r="L3245" s="109" t="s">
        <v>1199</v>
      </c>
      <c r="M3245" s="109" t="s">
        <v>9772</v>
      </c>
      <c r="N3245" s="109" t="s">
        <v>32</v>
      </c>
      <c r="O3245" s="109" t="s">
        <v>20476</v>
      </c>
      <c r="P3245" s="109" t="s">
        <v>58</v>
      </c>
      <c r="Q3245" s="109" t="s">
        <v>20477</v>
      </c>
      <c r="R3245" s="109" t="s">
        <v>80</v>
      </c>
      <c r="S3245" s="122" t="s">
        <v>769</v>
      </c>
      <c r="T3245" s="31"/>
      <c r="U3245" s="109" t="str">
        <f t="shared" ref="U3245:U3308" si="51">CONCATENATE(G3245, ": ", O3245, " ", Q3245)</f>
        <v>41959: After a disconnected 911 call officers arrived at a home to Smelko pointing a gun at them. The police then shot and killed Smelko. http://www.whio.com/news/news/crime-law/dayton-police-investigate-shooting-on-huffman-ave/nh8bY/</v>
      </c>
      <c r="V3245" s="109"/>
      <c r="W3245" s="109">
        <v>4290.1000000000004</v>
      </c>
      <c r="X3245" s="109"/>
      <c r="Y3245" s="109"/>
      <c r="Z3245" s="109"/>
      <c r="AA3245" s="109"/>
      <c r="AB3245" s="109"/>
      <c r="AC3245" s="113"/>
      <c r="AD3245" s="29"/>
      <c r="AE3245" s="29"/>
      <c r="AF3245" s="29"/>
      <c r="AG3245" s="65"/>
    </row>
    <row r="3246" spans="1:33" ht="12">
      <c r="A3246" s="30">
        <v>42034.431898148199</v>
      </c>
      <c r="B3246" s="109" t="s">
        <v>20478</v>
      </c>
      <c r="C3246" s="121">
        <v>26</v>
      </c>
      <c r="D3246" s="109" t="s">
        <v>23</v>
      </c>
      <c r="E3246" s="109" t="s">
        <v>173</v>
      </c>
      <c r="F3246" s="109" t="s">
        <v>20479</v>
      </c>
      <c r="G3246" s="42">
        <v>41959</v>
      </c>
      <c r="H3246" s="109" t="s">
        <v>20480</v>
      </c>
      <c r="I3246" s="109" t="s">
        <v>20481</v>
      </c>
      <c r="J3246" s="109" t="s">
        <v>85</v>
      </c>
      <c r="K3246" s="98" t="s">
        <v>20482</v>
      </c>
      <c r="L3246" s="109" t="s">
        <v>539</v>
      </c>
      <c r="M3246" s="109" t="s">
        <v>13072</v>
      </c>
      <c r="N3246" s="109" t="s">
        <v>32</v>
      </c>
      <c r="O3246" s="109" t="s">
        <v>20483</v>
      </c>
      <c r="P3246" s="109" t="s">
        <v>760</v>
      </c>
      <c r="Q3246" s="109" t="s">
        <v>20484</v>
      </c>
      <c r="R3246" s="109" t="s">
        <v>80</v>
      </c>
      <c r="S3246" s="122" t="s">
        <v>769</v>
      </c>
      <c r="T3246" s="31"/>
      <c r="U3246" s="109" t="str">
        <f t="shared" si="51"/>
        <v>41959: Bermudez and Avelar-Lara were driving in a car with a fake gun and pointed it at someone. Deputies were notified and when they arrived on scene Bermudez and Avelar-Lara allegedly pointed a gun in the deputies direction, prompting the deputies to shoot and kill both of them. http://losangeles.cbslocal.com/2014/11/16/2-killed-in-east-la-deputy-involved-shooting/</v>
      </c>
      <c r="V3246" s="109"/>
      <c r="W3246" s="109">
        <v>4291.1000000000004</v>
      </c>
      <c r="X3246" s="109"/>
      <c r="Y3246" s="109"/>
      <c r="Z3246" s="109"/>
      <c r="AA3246" s="109"/>
      <c r="AB3246" s="109"/>
      <c r="AC3246" s="113"/>
      <c r="AD3246" s="29"/>
      <c r="AE3246" s="29"/>
      <c r="AF3246" s="29"/>
      <c r="AG3246" s="65"/>
    </row>
    <row r="3247" spans="1:33" ht="12">
      <c r="A3247" s="30">
        <v>42034.431724536997</v>
      </c>
      <c r="B3247" s="109" t="s">
        <v>20485</v>
      </c>
      <c r="C3247" s="121">
        <v>57</v>
      </c>
      <c r="D3247" s="109" t="s">
        <v>23</v>
      </c>
      <c r="E3247" s="109" t="s">
        <v>173</v>
      </c>
      <c r="F3247" s="109" t="s">
        <v>20486</v>
      </c>
      <c r="G3247" s="42">
        <v>41959</v>
      </c>
      <c r="H3247" s="109" t="s">
        <v>20480</v>
      </c>
      <c r="I3247" s="109" t="s">
        <v>20481</v>
      </c>
      <c r="J3247" s="109" t="s">
        <v>85</v>
      </c>
      <c r="K3247" s="98" t="s">
        <v>20482</v>
      </c>
      <c r="L3247" s="109" t="s">
        <v>539</v>
      </c>
      <c r="M3247" s="109" t="s">
        <v>13072</v>
      </c>
      <c r="N3247" s="109" t="s">
        <v>32</v>
      </c>
      <c r="O3247" s="109" t="s">
        <v>20483</v>
      </c>
      <c r="P3247" s="109" t="s">
        <v>760</v>
      </c>
      <c r="Q3247" s="109" t="s">
        <v>20484</v>
      </c>
      <c r="R3247" s="109" t="s">
        <v>80</v>
      </c>
      <c r="S3247" s="122" t="s">
        <v>769</v>
      </c>
      <c r="T3247" s="31"/>
      <c r="U3247" s="109" t="str">
        <f t="shared" si="51"/>
        <v>41959: Bermudez and Avelar-Lara were driving in a car with a fake gun and pointed it at someone. Deputies were notified and when they arrived on scene Bermudez and Avelar-Lara allegedly pointed a gun in the deputies direction, prompting the deputies to shoot and kill both of them. http://losangeles.cbslocal.com/2014/11/16/2-killed-in-east-la-deputy-involved-shooting/</v>
      </c>
      <c r="V3247" s="109"/>
      <c r="W3247" s="109">
        <v>4292.1000000000004</v>
      </c>
      <c r="X3247" s="109"/>
      <c r="Y3247" s="109"/>
      <c r="Z3247" s="109"/>
      <c r="AA3247" s="109"/>
      <c r="AB3247" s="109"/>
      <c r="AC3247" s="113"/>
      <c r="AD3247" s="29"/>
      <c r="AE3247" s="29"/>
      <c r="AF3247" s="29"/>
      <c r="AG3247" s="65"/>
    </row>
    <row r="3248" spans="1:33" ht="12">
      <c r="A3248" s="30">
        <v>42034.4448611111</v>
      </c>
      <c r="B3248" s="109" t="s">
        <v>20487</v>
      </c>
      <c r="C3248" s="121">
        <v>33</v>
      </c>
      <c r="D3248" s="109" t="s">
        <v>91</v>
      </c>
      <c r="E3248" s="109" t="s">
        <v>40</v>
      </c>
      <c r="F3248" s="109" t="s">
        <v>20488</v>
      </c>
      <c r="G3248" s="42">
        <v>41957</v>
      </c>
      <c r="H3248" s="109" t="s">
        <v>20489</v>
      </c>
      <c r="I3248" s="109" t="s">
        <v>20490</v>
      </c>
      <c r="J3248" s="109" t="s">
        <v>104</v>
      </c>
      <c r="K3248" s="98" t="s">
        <v>20491</v>
      </c>
      <c r="L3248" s="109" t="s">
        <v>7813</v>
      </c>
      <c r="M3248" s="109" t="s">
        <v>20492</v>
      </c>
      <c r="N3248" s="109" t="s">
        <v>32</v>
      </c>
      <c r="O3248" s="109" t="s">
        <v>20493</v>
      </c>
      <c r="P3248" s="109" t="s">
        <v>760</v>
      </c>
      <c r="Q3248" s="109" t="s">
        <v>20494</v>
      </c>
      <c r="R3248" s="109" t="s">
        <v>80</v>
      </c>
      <c r="S3248" s="122" t="s">
        <v>769</v>
      </c>
      <c r="T3248" s="31"/>
      <c r="U3248" s="109" t="str">
        <f t="shared" si="51"/>
        <v>41957: 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 http://www.weau.com/home/headlines/Female-suspect-killed-in-Boyceville-officer-involved-shooting-282832071.html</v>
      </c>
      <c r="V3248" s="109"/>
      <c r="W3248" s="109">
        <v>4293.1000000000004</v>
      </c>
      <c r="X3248" s="109"/>
      <c r="Y3248" s="109"/>
      <c r="Z3248" s="109"/>
      <c r="AA3248" s="109"/>
      <c r="AB3248" s="109"/>
      <c r="AC3248" s="113"/>
      <c r="AD3248" s="29"/>
      <c r="AE3248" s="29"/>
      <c r="AF3248" s="29"/>
      <c r="AG3248" s="65"/>
    </row>
    <row r="3249" spans="1:33" ht="12">
      <c r="A3249" s="30">
        <v>42034.593067129601</v>
      </c>
      <c r="B3249" s="109" t="s">
        <v>20495</v>
      </c>
      <c r="C3249" s="121">
        <v>57</v>
      </c>
      <c r="D3249" s="109" t="s">
        <v>23</v>
      </c>
      <c r="E3249" s="109" t="s">
        <v>40</v>
      </c>
      <c r="F3249" s="109" t="s">
        <v>20496</v>
      </c>
      <c r="G3249" s="42">
        <v>40544</v>
      </c>
      <c r="H3249" s="109" t="s">
        <v>20497</v>
      </c>
      <c r="I3249" s="109" t="s">
        <v>20498</v>
      </c>
      <c r="J3249" s="109" t="s">
        <v>1304</v>
      </c>
      <c r="K3249" s="98" t="s">
        <v>20499</v>
      </c>
      <c r="L3249" s="109" t="s">
        <v>55</v>
      </c>
      <c r="M3249" s="109" t="s">
        <v>20500</v>
      </c>
      <c r="N3249" s="109" t="s">
        <v>32</v>
      </c>
      <c r="O3249" s="109" t="s">
        <v>20501</v>
      </c>
      <c r="P3249" s="109" t="s">
        <v>58</v>
      </c>
      <c r="Q3249" s="109" t="s">
        <v>20502</v>
      </c>
      <c r="R3249" s="109" t="s">
        <v>100</v>
      </c>
      <c r="S3249" s="122" t="s">
        <v>37</v>
      </c>
      <c r="T3249" s="31"/>
      <c r="U3249" s="109" t="str">
        <f t="shared" si="51"/>
        <v>40544: A deputy was investigating a shots fired report when Ferryman killed her with a shotgun. A massive response, and Ferryman was killed. http://usatoday30.usatoday.com/news/nation/2011-01-01-Ohio-officer-shot_N.htm</v>
      </c>
      <c r="V3249" s="109"/>
      <c r="W3249" s="109">
        <v>4294.1000000000004</v>
      </c>
      <c r="X3249" s="109"/>
      <c r="Y3249" s="109"/>
      <c r="Z3249" s="109"/>
      <c r="AA3249" s="109"/>
      <c r="AB3249" s="109"/>
      <c r="AC3249" s="113"/>
      <c r="AD3249" s="29"/>
      <c r="AE3249" s="29"/>
      <c r="AF3249" s="29"/>
      <c r="AG3249" s="65"/>
    </row>
    <row r="3250" spans="1:33" ht="12">
      <c r="A3250" s="30">
        <v>42034.6278356482</v>
      </c>
      <c r="B3250" s="109" t="s">
        <v>20503</v>
      </c>
      <c r="C3250" s="121">
        <v>39</v>
      </c>
      <c r="D3250" s="109" t="s">
        <v>23</v>
      </c>
      <c r="E3250" s="109" t="s">
        <v>82</v>
      </c>
      <c r="F3250" s="109"/>
      <c r="G3250" s="42">
        <v>37692</v>
      </c>
      <c r="H3250" s="109" t="s">
        <v>20504</v>
      </c>
      <c r="I3250" s="109" t="s">
        <v>12047</v>
      </c>
      <c r="J3250" s="109" t="s">
        <v>28</v>
      </c>
      <c r="K3250" s="98" t="s">
        <v>13400</v>
      </c>
      <c r="L3250" s="109" t="s">
        <v>4778</v>
      </c>
      <c r="M3250" s="109" t="s">
        <v>14087</v>
      </c>
      <c r="N3250" s="109" t="s">
        <v>32</v>
      </c>
      <c r="O3250" s="109" t="s">
        <v>20505</v>
      </c>
      <c r="P3250" s="109" t="s">
        <v>760</v>
      </c>
      <c r="Q3250" s="109" t="s">
        <v>20506</v>
      </c>
      <c r="R3250" s="109" t="s">
        <v>80</v>
      </c>
      <c r="S3250" s="122" t="s">
        <v>5119</v>
      </c>
      <c r="T3250" s="31"/>
      <c r="U3250" s="109" t="str">
        <f t="shared" si="51"/>
        <v>37692: McKay was a robbery suspect who fired at officers, hitting one who was saved only by his bulletproof vest. The officer returned fire and killed him. McKay had been in Florida for only about eight months, originally from New Jersey, where he had a considerable criminal record. http://articles.sun-sentinel.com/2003-03-15/news/0303140855_1_officer-shot-broward-county-two-men</v>
      </c>
      <c r="V3250" s="109"/>
      <c r="W3250" s="109">
        <v>4295.1000000000004</v>
      </c>
      <c r="X3250" s="109"/>
      <c r="Y3250" s="109"/>
      <c r="Z3250" s="109"/>
      <c r="AA3250" s="109"/>
      <c r="AB3250" s="109"/>
      <c r="AC3250" s="113"/>
      <c r="AD3250" s="29"/>
      <c r="AE3250" s="29"/>
      <c r="AF3250" s="29"/>
      <c r="AG3250" s="65"/>
    </row>
    <row r="3251" spans="1:33" ht="12">
      <c r="A3251" s="30">
        <v>42034.629594907397</v>
      </c>
      <c r="B3251" s="109" t="s">
        <v>20507</v>
      </c>
      <c r="C3251" s="121">
        <v>16</v>
      </c>
      <c r="D3251" s="109" t="s">
        <v>23</v>
      </c>
      <c r="E3251" s="109" t="s">
        <v>24</v>
      </c>
      <c r="F3251" s="109"/>
      <c r="G3251" s="42">
        <v>40401</v>
      </c>
      <c r="H3251" s="109" t="s">
        <v>20508</v>
      </c>
      <c r="I3251" s="109" t="s">
        <v>5220</v>
      </c>
      <c r="J3251" s="109" t="s">
        <v>28</v>
      </c>
      <c r="K3251" s="98" t="s">
        <v>15599</v>
      </c>
      <c r="L3251" s="109" t="s">
        <v>30</v>
      </c>
      <c r="M3251" s="109" t="s">
        <v>5222</v>
      </c>
      <c r="N3251" s="109" t="s">
        <v>32</v>
      </c>
      <c r="O3251" s="109" t="s">
        <v>20509</v>
      </c>
      <c r="P3251" s="109" t="s">
        <v>58</v>
      </c>
      <c r="Q3251" s="109" t="s">
        <v>20510</v>
      </c>
      <c r="R3251" s="109" t="s">
        <v>80</v>
      </c>
      <c r="S3251" s="122" t="s">
        <v>5119</v>
      </c>
      <c r="T3251" s="31"/>
      <c r="U3251" s="109" t="str">
        <f t="shared" si="51"/>
        <v>40401: Johnson was suspected of robbing a pizza delivery man, and was shot and killed in a sting set up by police. The same officer shot and killed Tarnorris Tyrell Gaye the following week; that officer was later arrested by the FBI. http://www.nbcmiami.com/news/local/Robbery-Suspect-shot-dead-by-Miami-Police-100502329.html</v>
      </c>
      <c r="V3251" s="109"/>
      <c r="W3251" s="109">
        <v>4296.1000000000004</v>
      </c>
      <c r="X3251" s="109"/>
      <c r="Y3251" s="109"/>
      <c r="Z3251" s="109"/>
      <c r="AA3251" s="109"/>
      <c r="AB3251" s="109"/>
      <c r="AC3251" s="113"/>
      <c r="AD3251" s="29"/>
      <c r="AE3251" s="29"/>
      <c r="AF3251" s="29"/>
      <c r="AG3251" s="65"/>
    </row>
    <row r="3252" spans="1:33" ht="12">
      <c r="A3252" s="30">
        <v>42034.630763888897</v>
      </c>
      <c r="B3252" s="109" t="s">
        <v>20511</v>
      </c>
      <c r="C3252" s="121">
        <v>19</v>
      </c>
      <c r="D3252" s="109" t="s">
        <v>23</v>
      </c>
      <c r="E3252" s="109" t="s">
        <v>24</v>
      </c>
      <c r="F3252" s="109" t="s">
        <v>20512</v>
      </c>
      <c r="G3252" s="42">
        <v>40410</v>
      </c>
      <c r="H3252" s="109" t="s">
        <v>20513</v>
      </c>
      <c r="I3252" s="109" t="s">
        <v>5220</v>
      </c>
      <c r="J3252" s="109" t="s">
        <v>28</v>
      </c>
      <c r="K3252" s="98" t="s">
        <v>17209</v>
      </c>
      <c r="L3252" s="109" t="s">
        <v>30</v>
      </c>
      <c r="M3252" s="109" t="s">
        <v>5222</v>
      </c>
      <c r="N3252" s="109" t="s">
        <v>32</v>
      </c>
      <c r="O3252" s="109" t="s">
        <v>20514</v>
      </c>
      <c r="P3252" s="109" t="s">
        <v>58</v>
      </c>
      <c r="Q3252" s="109" t="s">
        <v>20515</v>
      </c>
      <c r="R3252" s="109" t="s">
        <v>80</v>
      </c>
      <c r="S3252" s="122" t="s">
        <v>5119</v>
      </c>
      <c r="T3252" s="31"/>
      <c r="U3252" s="109" t="str">
        <f t="shared" si="51"/>
        <v>40410: Riding a bicycle, carrying a shotgun, and reportedly just having robbed a woman, police confronted Gaye. Gaye responded by pointing the shotgun at them. He was shot to death. One of those officers had shot and killed suspect Joell Lee Johnson the previous week; that officer was later arrested by the FBI. http://www.nbcmiami.com/news/local/Police-Kill-Bicycle-Riding-Shotgun-Toting-Robbery-Suspect-101148589.html</v>
      </c>
      <c r="V3252" s="109"/>
      <c r="W3252" s="109">
        <v>4297.1000000000004</v>
      </c>
      <c r="X3252" s="109"/>
      <c r="Y3252" s="109"/>
      <c r="Z3252" s="109"/>
      <c r="AA3252" s="109"/>
      <c r="AB3252" s="109"/>
      <c r="AC3252" s="113"/>
      <c r="AD3252" s="29"/>
      <c r="AE3252" s="29"/>
      <c r="AF3252" s="29"/>
      <c r="AG3252" s="65"/>
    </row>
    <row r="3253" spans="1:33" ht="12">
      <c r="A3253" s="30">
        <v>42034.632326388899</v>
      </c>
      <c r="B3253" s="109" t="s">
        <v>20516</v>
      </c>
      <c r="C3253" s="121">
        <v>24</v>
      </c>
      <c r="D3253" s="109" t="s">
        <v>23</v>
      </c>
      <c r="E3253" s="109" t="s">
        <v>82</v>
      </c>
      <c r="F3253" s="109"/>
      <c r="G3253" s="42">
        <v>39090</v>
      </c>
      <c r="H3253" s="109" t="s">
        <v>20517</v>
      </c>
      <c r="I3253" s="109" t="s">
        <v>20518</v>
      </c>
      <c r="J3253" s="109" t="s">
        <v>28</v>
      </c>
      <c r="K3253" s="98" t="s">
        <v>20519</v>
      </c>
      <c r="L3253" s="109" t="s">
        <v>13130</v>
      </c>
      <c r="M3253" s="109" t="s">
        <v>20520</v>
      </c>
      <c r="N3253" s="109" t="s">
        <v>314</v>
      </c>
      <c r="O3253" s="109" t="s">
        <v>20521</v>
      </c>
      <c r="P3253" s="109" t="s">
        <v>760</v>
      </c>
      <c r="Q3253" s="109" t="s">
        <v>20522</v>
      </c>
      <c r="R3253" s="109" t="s">
        <v>80</v>
      </c>
      <c r="S3253" s="122" t="s">
        <v>5119</v>
      </c>
      <c r="T3253" s="31"/>
      <c r="U3253" s="109" t="str">
        <f t="shared" si="51"/>
        <v>39090: Motorcyclist Polanco was spotted by a county deputy without his lights on. The deputy pulled him over in front of a middle school, then Polanco took off again at high speed, ran a red light, and almost immediately struck another vehicle turning into the school. He was fatally injured. http://jacksonville.com/tu-online/stories/010907/met_7240336.shtml</v>
      </c>
      <c r="V3253" s="109"/>
      <c r="W3253" s="109">
        <v>4298.1000000000004</v>
      </c>
      <c r="X3253" s="109"/>
      <c r="Y3253" s="109"/>
      <c r="Z3253" s="109"/>
      <c r="AA3253" s="109"/>
      <c r="AB3253" s="109"/>
      <c r="AC3253" s="113"/>
      <c r="AD3253" s="29"/>
      <c r="AE3253" s="29"/>
      <c r="AF3253" s="29"/>
      <c r="AG3253" s="65"/>
    </row>
    <row r="3254" spans="1:33" ht="12">
      <c r="A3254" s="30">
        <v>42034.633726851898</v>
      </c>
      <c r="B3254" s="109" t="s">
        <v>20523</v>
      </c>
      <c r="C3254" s="121">
        <v>56</v>
      </c>
      <c r="D3254" s="109" t="s">
        <v>23</v>
      </c>
      <c r="E3254" s="109" t="s">
        <v>82</v>
      </c>
      <c r="F3254" s="109"/>
      <c r="G3254" s="42">
        <v>41215</v>
      </c>
      <c r="H3254" s="109" t="s">
        <v>20524</v>
      </c>
      <c r="I3254" s="109" t="s">
        <v>7625</v>
      </c>
      <c r="J3254" s="109" t="s">
        <v>28</v>
      </c>
      <c r="K3254" s="98" t="s">
        <v>20525</v>
      </c>
      <c r="L3254" s="109" t="s">
        <v>4778</v>
      </c>
      <c r="M3254" s="109" t="s">
        <v>10681</v>
      </c>
      <c r="N3254" s="109" t="s">
        <v>32</v>
      </c>
      <c r="O3254" s="109" t="s">
        <v>20526</v>
      </c>
      <c r="P3254" s="109" t="s">
        <v>58</v>
      </c>
      <c r="Q3254" s="109" t="s">
        <v>20527</v>
      </c>
      <c r="R3254" s="109" t="s">
        <v>80</v>
      </c>
      <c r="S3254" s="122" t="s">
        <v>5119</v>
      </c>
      <c r="T3254" s="31"/>
      <c r="U3254" s="109" t="str">
        <f t="shared" si="51"/>
        <v>41215: Bank robber Webb had developed a technique of jumping the counter. In the third crime at the same branch he was thwarted, and dismayed, by a new bulletproof glass panel. His flight from police on local interstates at lunchtime tied up thousands of motorists. Police tried a PIT maneuver, which was partly successful; when Webb emerged from his wrecked vehicle weapon in hand, he was shot dead. http://articles.sun-sentinel.com/2012-11-02/news/fl-deputy-shooting-pompano-20121102_1_serial-bank-robber-chase-bank-serial-robbery</v>
      </c>
      <c r="V3254" s="109"/>
      <c r="W3254" s="109">
        <v>4299.1000000000004</v>
      </c>
      <c r="X3254" s="109"/>
      <c r="Y3254" s="109"/>
      <c r="Z3254" s="109"/>
      <c r="AA3254" s="109"/>
      <c r="AB3254" s="109"/>
      <c r="AC3254" s="113"/>
      <c r="AD3254" s="29"/>
      <c r="AE3254" s="29"/>
      <c r="AF3254" s="29"/>
      <c r="AG3254" s="65"/>
    </row>
    <row r="3255" spans="1:33" ht="12">
      <c r="A3255" s="30">
        <v>42034.634988425903</v>
      </c>
      <c r="B3255" s="109" t="s">
        <v>20528</v>
      </c>
      <c r="C3255" s="121">
        <v>39</v>
      </c>
      <c r="D3255" s="109" t="s">
        <v>23</v>
      </c>
      <c r="E3255" s="109" t="s">
        <v>82</v>
      </c>
      <c r="F3255" s="109"/>
      <c r="G3255" s="42">
        <v>38739</v>
      </c>
      <c r="H3255" s="109" t="s">
        <v>20529</v>
      </c>
      <c r="I3255" s="109" t="s">
        <v>17094</v>
      </c>
      <c r="J3255" s="109" t="s">
        <v>28</v>
      </c>
      <c r="K3255" s="98" t="s">
        <v>20530</v>
      </c>
      <c r="L3255" s="109" t="s">
        <v>4778</v>
      </c>
      <c r="M3255" s="109" t="s">
        <v>17095</v>
      </c>
      <c r="N3255" s="109" t="s">
        <v>32</v>
      </c>
      <c r="O3255" s="109" t="s">
        <v>20531</v>
      </c>
      <c r="P3255" s="109" t="s">
        <v>760</v>
      </c>
      <c r="Q3255" s="109" t="s">
        <v>20532</v>
      </c>
      <c r="R3255" s="109" t="s">
        <v>80</v>
      </c>
      <c r="S3255" s="122" t="s">
        <v>5119</v>
      </c>
      <c r="T3255" s="31"/>
      <c r="U3255" s="109" t="str">
        <f t="shared" si="51"/>
        <v>38739: Jester came to Florida from Lubbock to stay with friends and work with their hurricane roof repair business -- and to hide from an armed robbery warrant. Local police stopped his van in front of the friends' mobile home. Jester emerged from the passenger door with a toy gun and was shot to death. http://www.sun-sentinel.com/local/broward/sfl-policeshootings.list-story.html</v>
      </c>
      <c r="V3255" s="109"/>
      <c r="W3255" s="109">
        <v>4300.1000000000004</v>
      </c>
      <c r="X3255" s="109"/>
      <c r="Y3255" s="109"/>
      <c r="Z3255" s="109"/>
      <c r="AA3255" s="109"/>
      <c r="AB3255" s="109"/>
      <c r="AC3255" s="113"/>
      <c r="AD3255" s="29"/>
      <c r="AE3255" s="29"/>
      <c r="AF3255" s="29"/>
      <c r="AG3255" s="65"/>
    </row>
    <row r="3256" spans="1:33" ht="12">
      <c r="A3256" s="30">
        <v>42034.636469907397</v>
      </c>
      <c r="B3256" s="109" t="s">
        <v>20533</v>
      </c>
      <c r="C3256" s="121">
        <v>27</v>
      </c>
      <c r="D3256" s="109" t="s">
        <v>23</v>
      </c>
      <c r="E3256" s="109" t="s">
        <v>82</v>
      </c>
      <c r="F3256" s="109"/>
      <c r="G3256" s="42">
        <v>40205</v>
      </c>
      <c r="H3256" s="109" t="s">
        <v>20534</v>
      </c>
      <c r="I3256" s="109" t="s">
        <v>20535</v>
      </c>
      <c r="J3256" s="109" t="s">
        <v>28</v>
      </c>
      <c r="K3256" s="98" t="s">
        <v>13400</v>
      </c>
      <c r="L3256" s="109" t="s">
        <v>4778</v>
      </c>
      <c r="M3256" s="109" t="s">
        <v>10681</v>
      </c>
      <c r="N3256" s="109" t="s">
        <v>32</v>
      </c>
      <c r="O3256" s="109" t="s">
        <v>20536</v>
      </c>
      <c r="P3256" s="109" t="s">
        <v>760</v>
      </c>
      <c r="Q3256" s="109" t="s">
        <v>20537</v>
      </c>
      <c r="R3256" s="109" t="s">
        <v>80</v>
      </c>
      <c r="S3256" s="122" t="s">
        <v>5119</v>
      </c>
      <c r="T3256" s="31"/>
      <c r="U3256" s="109" t="str">
        <f t="shared" si="51"/>
        <v>40205: Undercover detectives arranged to meet Young in a warehouse district; he was a suspect in a string of robberies, and had been arrested some 27 times previously. Young emerged from his car with a weapon drawn and was shot to death. Questions remained about how the detectives could have identified themselves as police during the incident. http://articles.sun-sentinel.com/2010-01-29/news/fl-lakes-bso-shooting-20100129_1_detectives-shooting-site-deputies</v>
      </c>
      <c r="V3256" s="109"/>
      <c r="W3256" s="109">
        <v>4301.1000000000004</v>
      </c>
      <c r="X3256" s="109"/>
      <c r="Y3256" s="109"/>
      <c r="Z3256" s="109"/>
      <c r="AA3256" s="109"/>
      <c r="AB3256" s="109"/>
      <c r="AC3256" s="113"/>
      <c r="AD3256" s="29"/>
      <c r="AE3256" s="29"/>
      <c r="AF3256" s="29"/>
      <c r="AG3256" s="65"/>
    </row>
    <row r="3257" spans="1:33" ht="12">
      <c r="A3257" s="30">
        <v>42034.637905092597</v>
      </c>
      <c r="B3257" s="109" t="s">
        <v>20538</v>
      </c>
      <c r="C3257" s="121">
        <v>21</v>
      </c>
      <c r="D3257" s="109" t="s">
        <v>23</v>
      </c>
      <c r="E3257" s="109" t="s">
        <v>82</v>
      </c>
      <c r="F3257" s="109" t="s">
        <v>20539</v>
      </c>
      <c r="G3257" s="42">
        <v>37417</v>
      </c>
      <c r="H3257" s="109" t="s">
        <v>20540</v>
      </c>
      <c r="I3257" s="109" t="s">
        <v>19051</v>
      </c>
      <c r="J3257" s="109" t="s">
        <v>28</v>
      </c>
      <c r="K3257" s="98" t="s">
        <v>20469</v>
      </c>
      <c r="L3257" s="109" t="s">
        <v>10454</v>
      </c>
      <c r="M3257" s="109" t="s">
        <v>10455</v>
      </c>
      <c r="N3257" s="109" t="s">
        <v>32</v>
      </c>
      <c r="O3257" s="109" t="s">
        <v>20541</v>
      </c>
      <c r="P3257" s="109" t="s">
        <v>58</v>
      </c>
      <c r="Q3257" s="109" t="s">
        <v>20542</v>
      </c>
      <c r="R3257" s="109" t="s">
        <v>80</v>
      </c>
      <c r="S3257" s="122" t="s">
        <v>5119</v>
      </c>
      <c r="T3257" s="31"/>
      <c r="U3257" s="109" t="str">
        <f t="shared" si="51"/>
        <v>37417: Allen was distraught from the recent break-up of a four-year relationship that had produced a 14-month-old daughter. Leaving a 26-page suicide note, he engineered a confrontation with county deputies, waved two fake guns at them, charged, and sustained a single fatal chest wound. http://www.sptimes.com/2002/07/19/Citrus/Officer_cleared_in_sh.shtml</v>
      </c>
      <c r="V3257" s="109"/>
      <c r="W3257" s="109">
        <v>4302.1000000000004</v>
      </c>
      <c r="X3257" s="109"/>
      <c r="Y3257" s="109"/>
      <c r="Z3257" s="109"/>
      <c r="AA3257" s="109"/>
      <c r="AB3257" s="109"/>
      <c r="AC3257" s="113"/>
      <c r="AD3257" s="29"/>
      <c r="AE3257" s="29"/>
      <c r="AF3257" s="29"/>
      <c r="AG3257" s="65"/>
    </row>
    <row r="3258" spans="1:33" ht="12">
      <c r="A3258" s="30">
        <v>42034.639282407399</v>
      </c>
      <c r="B3258" s="109" t="s">
        <v>20543</v>
      </c>
      <c r="C3258" s="121">
        <v>31</v>
      </c>
      <c r="D3258" s="109" t="s">
        <v>23</v>
      </c>
      <c r="E3258" s="109" t="s">
        <v>82</v>
      </c>
      <c r="F3258" s="109"/>
      <c r="G3258" s="42">
        <v>37084</v>
      </c>
      <c r="H3258" s="109" t="s">
        <v>20544</v>
      </c>
      <c r="I3258" s="109" t="s">
        <v>9567</v>
      </c>
      <c r="J3258" s="109" t="s">
        <v>28</v>
      </c>
      <c r="K3258" s="98" t="s">
        <v>12080</v>
      </c>
      <c r="L3258" s="109" t="s">
        <v>338</v>
      </c>
      <c r="M3258" s="109" t="s">
        <v>13197</v>
      </c>
      <c r="N3258" s="109" t="s">
        <v>32</v>
      </c>
      <c r="O3258" s="109" t="s">
        <v>20545</v>
      </c>
      <c r="P3258" s="109" t="s">
        <v>760</v>
      </c>
      <c r="Q3258" s="109" t="s">
        <v>20546</v>
      </c>
      <c r="R3258" s="109" t="s">
        <v>80</v>
      </c>
      <c r="S3258" s="122" t="s">
        <v>5119</v>
      </c>
      <c r="T3258" s="31"/>
      <c r="U3258" s="109" t="str">
        <f t="shared" si="51"/>
        <v>37084: A motorcycle officer investigating reports of a burglary stepped around the corner of a house to find Hollis holding a knife, and part of a window that had been sliced and removed. According to the officer Hollis refused to drop the knife and was shot to death. This was the fourth on-duty shooting for the officer. http://articles.sun-sentinel.com/2001-07-13/news/0107130164_1_knife-officer-shot-police</v>
      </c>
      <c r="V3258" s="109"/>
      <c r="W3258" s="109">
        <v>4303.1000000000004</v>
      </c>
      <c r="X3258" s="109"/>
      <c r="Y3258" s="109"/>
      <c r="Z3258" s="109"/>
      <c r="AA3258" s="109"/>
      <c r="AB3258" s="109"/>
      <c r="AC3258" s="113"/>
      <c r="AD3258" s="29"/>
      <c r="AE3258" s="29"/>
      <c r="AF3258" s="29"/>
      <c r="AG3258" s="65"/>
    </row>
    <row r="3259" spans="1:33" ht="12">
      <c r="A3259" s="30">
        <v>42034.640416666698</v>
      </c>
      <c r="B3259" s="109" t="s">
        <v>20547</v>
      </c>
      <c r="C3259" s="121">
        <v>47</v>
      </c>
      <c r="D3259" s="109" t="s">
        <v>23</v>
      </c>
      <c r="E3259" s="109" t="s">
        <v>82</v>
      </c>
      <c r="F3259" s="109"/>
      <c r="G3259" s="42">
        <v>40277</v>
      </c>
      <c r="H3259" s="109" t="s">
        <v>20548</v>
      </c>
      <c r="I3259" s="109" t="s">
        <v>20549</v>
      </c>
      <c r="J3259" s="109" t="s">
        <v>28</v>
      </c>
      <c r="K3259" s="98" t="s">
        <v>20550</v>
      </c>
      <c r="L3259" s="109" t="s">
        <v>404</v>
      </c>
      <c r="M3259" s="109" t="s">
        <v>13239</v>
      </c>
      <c r="N3259" s="109" t="s">
        <v>32</v>
      </c>
      <c r="O3259" s="109" t="s">
        <v>20551</v>
      </c>
      <c r="P3259" s="109" t="s">
        <v>760</v>
      </c>
      <c r="Q3259" s="109" t="s">
        <v>20552</v>
      </c>
      <c r="R3259" s="109" t="s">
        <v>80</v>
      </c>
      <c r="S3259" s="122" t="s">
        <v>5119</v>
      </c>
      <c r="T3259" s="31"/>
      <c r="U3259" s="109" t="str">
        <f t="shared" si="51"/>
        <v>40277: A deputy struck up a conversation with transient King at a Citgo station in the early morning hours, a conversation police described as "consensual in nature". While talking, though, King revealed that he was carrying drug paraphernalia and a knife. The deputy tried to confiscate those, got punched in the face, tried to Taser King without success, chased him about 300 feet across the parking lot, and shot him to death. http://articles.orlandosentinel.com/2010-04-09/news/os-orange-deputy-involved-shooting-20100409_1_deputy-fatal-shooting-man-in-east-orange</v>
      </c>
      <c r="V3259" s="109"/>
      <c r="W3259" s="109">
        <v>4304.1000000000004</v>
      </c>
      <c r="X3259" s="109"/>
      <c r="Y3259" s="109"/>
      <c r="Z3259" s="109"/>
      <c r="AA3259" s="109"/>
      <c r="AB3259" s="109"/>
      <c r="AC3259" s="113"/>
      <c r="AD3259" s="29"/>
      <c r="AE3259" s="29"/>
      <c r="AF3259" s="29"/>
      <c r="AG3259" s="65"/>
    </row>
    <row r="3260" spans="1:33" ht="12">
      <c r="A3260" s="30">
        <v>42035.8609490741</v>
      </c>
      <c r="B3260" s="109" t="s">
        <v>20553</v>
      </c>
      <c r="C3260" s="121">
        <v>26</v>
      </c>
      <c r="D3260" s="109" t="s">
        <v>23</v>
      </c>
      <c r="E3260" s="109" t="s">
        <v>173</v>
      </c>
      <c r="F3260" s="109" t="s">
        <v>20554</v>
      </c>
      <c r="G3260" s="42">
        <v>42031</v>
      </c>
      <c r="H3260" s="109" t="s">
        <v>20555</v>
      </c>
      <c r="I3260" s="109" t="s">
        <v>1025</v>
      </c>
      <c r="J3260" s="109" t="s">
        <v>195</v>
      </c>
      <c r="K3260" s="98" t="s">
        <v>4421</v>
      </c>
      <c r="L3260" s="109" t="s">
        <v>686</v>
      </c>
      <c r="M3260" s="109" t="s">
        <v>1451</v>
      </c>
      <c r="N3260" s="109" t="s">
        <v>32</v>
      </c>
      <c r="O3260" s="109" t="s">
        <v>20556</v>
      </c>
      <c r="P3260" s="109" t="s">
        <v>323</v>
      </c>
      <c r="Q3260" s="109" t="s">
        <v>20557</v>
      </c>
      <c r="R3260" s="109" t="s">
        <v>80</v>
      </c>
      <c r="S3260" s="122" t="s">
        <v>19638</v>
      </c>
      <c r="T3260" s="31"/>
      <c r="U3260" s="109" t="str">
        <f t="shared" si="51"/>
        <v>42031: 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 http://www.abc15.com/news/region-phoenix-metro/central-phoenix/police-investigating-officer-involved-shooting-at-motel-6-in-west-phoenix</v>
      </c>
      <c r="V3260" s="109"/>
      <c r="W3260" s="109">
        <v>4305.1000000000004</v>
      </c>
      <c r="X3260" s="109"/>
      <c r="Y3260" s="109"/>
      <c r="Z3260" s="109"/>
      <c r="AA3260" s="109"/>
      <c r="AB3260" s="109"/>
      <c r="AC3260" s="113"/>
      <c r="AD3260" s="29"/>
      <c r="AE3260" s="29"/>
      <c r="AF3260" s="29"/>
      <c r="AG3260" s="65"/>
    </row>
    <row r="3261" spans="1:33" ht="12">
      <c r="A3261" s="30">
        <v>42036.423437500001</v>
      </c>
      <c r="B3261" s="109" t="s">
        <v>20558</v>
      </c>
      <c r="C3261" s="121">
        <v>25</v>
      </c>
      <c r="D3261" s="109" t="s">
        <v>23</v>
      </c>
      <c r="E3261" s="109" t="s">
        <v>82</v>
      </c>
      <c r="F3261" s="109"/>
      <c r="G3261" s="42">
        <v>42026</v>
      </c>
      <c r="H3261" s="109" t="s">
        <v>20559</v>
      </c>
      <c r="I3261" s="109" t="s">
        <v>20560</v>
      </c>
      <c r="J3261" s="109" t="s">
        <v>213</v>
      </c>
      <c r="K3261" s="98" t="s">
        <v>20561</v>
      </c>
      <c r="L3261" s="109" t="s">
        <v>20562</v>
      </c>
      <c r="M3261" s="109" t="s">
        <v>588</v>
      </c>
      <c r="N3261" s="109" t="s">
        <v>32</v>
      </c>
      <c r="O3261" s="109" t="s">
        <v>20563</v>
      </c>
      <c r="P3261" s="109" t="s">
        <v>760</v>
      </c>
      <c r="Q3261" s="109" t="s">
        <v>20564</v>
      </c>
      <c r="R3261" s="109" t="s">
        <v>80</v>
      </c>
      <c r="S3261" s="122" t="s">
        <v>19638</v>
      </c>
      <c r="T3261" s="31"/>
      <c r="U3261" s="109" t="str">
        <f t="shared" si="51"/>
        <v>42026: 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 http://www.elpasotimes.com/news/ci_27431545/fbi-releases-name-man-shot-and-killed-by</v>
      </c>
      <c r="V3261" s="109"/>
      <c r="W3261" s="109">
        <v>4306.1000000000004</v>
      </c>
      <c r="X3261" s="109"/>
      <c r="Y3261" s="109"/>
      <c r="Z3261" s="109"/>
      <c r="AA3261" s="109"/>
      <c r="AB3261" s="109"/>
      <c r="AC3261" s="113"/>
      <c r="AD3261" s="29"/>
      <c r="AE3261" s="29"/>
      <c r="AF3261" s="29"/>
      <c r="AG3261" s="65"/>
    </row>
    <row r="3262" spans="1:33" ht="12">
      <c r="A3262" s="30">
        <v>42036.578541666699</v>
      </c>
      <c r="B3262" s="109" t="s">
        <v>20565</v>
      </c>
      <c r="C3262" s="121">
        <v>40</v>
      </c>
      <c r="D3262" s="109" t="s">
        <v>23</v>
      </c>
      <c r="E3262" s="109" t="s">
        <v>40</v>
      </c>
      <c r="F3262" s="109" t="s">
        <v>20566</v>
      </c>
      <c r="G3262" s="42">
        <v>42033</v>
      </c>
      <c r="H3262" s="109" t="s">
        <v>20567</v>
      </c>
      <c r="I3262" s="109" t="s">
        <v>4024</v>
      </c>
      <c r="J3262" s="109" t="s">
        <v>213</v>
      </c>
      <c r="K3262" s="98" t="s">
        <v>20568</v>
      </c>
      <c r="L3262" s="109" t="s">
        <v>243</v>
      </c>
      <c r="M3262" s="109" t="s">
        <v>4026</v>
      </c>
      <c r="N3262" s="109" t="s">
        <v>32</v>
      </c>
      <c r="O3262" s="109" t="s">
        <v>20569</v>
      </c>
      <c r="P3262" s="109" t="s">
        <v>760</v>
      </c>
      <c r="Q3262" s="109" t="s">
        <v>20570</v>
      </c>
      <c r="R3262" s="109" t="s">
        <v>100</v>
      </c>
      <c r="S3262" s="122" t="s">
        <v>19638</v>
      </c>
      <c r="T3262" s="31"/>
      <c r="U3262" s="109" t="str">
        <f t="shared" si="51"/>
        <v>42033: 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 http://www.star-telegram.com/news/local/crime/article8830685.html</v>
      </c>
      <c r="V3262" s="109"/>
      <c r="W3262" s="109">
        <v>4307.1000000000004</v>
      </c>
      <c r="X3262" s="109"/>
      <c r="Y3262" s="109"/>
      <c r="Z3262" s="109"/>
      <c r="AA3262" s="109"/>
      <c r="AB3262" s="109"/>
      <c r="AC3262" s="113"/>
      <c r="AD3262" s="29"/>
      <c r="AE3262" s="29"/>
      <c r="AF3262" s="29"/>
      <c r="AG3262" s="65"/>
    </row>
    <row r="3263" spans="1:33" ht="12">
      <c r="A3263" s="30">
        <v>42037.534849536998</v>
      </c>
      <c r="B3263" s="109" t="s">
        <v>20571</v>
      </c>
      <c r="C3263" s="121">
        <v>20</v>
      </c>
      <c r="D3263" s="109" t="s">
        <v>23</v>
      </c>
      <c r="E3263" s="109" t="s">
        <v>24</v>
      </c>
      <c r="F3263" s="109"/>
      <c r="G3263" s="42">
        <v>38294</v>
      </c>
      <c r="H3263" s="109" t="s">
        <v>20572</v>
      </c>
      <c r="I3263" s="109" t="s">
        <v>11645</v>
      </c>
      <c r="J3263" s="109" t="s">
        <v>2539</v>
      </c>
      <c r="K3263" s="98" t="s">
        <v>14999</v>
      </c>
      <c r="L3263" s="109" t="s">
        <v>10347</v>
      </c>
      <c r="M3263" s="109" t="s">
        <v>11647</v>
      </c>
      <c r="N3263" s="109" t="s">
        <v>32</v>
      </c>
      <c r="O3263" s="109" t="s">
        <v>20573</v>
      </c>
      <c r="P3263" s="109" t="s">
        <v>760</v>
      </c>
      <c r="Q3263" s="109" t="s">
        <v>20574</v>
      </c>
      <c r="R3263" s="109" t="s">
        <v>36</v>
      </c>
      <c r="S3263" s="122">
        <v>4408.3999999999996</v>
      </c>
      <c r="T3263" s="31"/>
      <c r="U3263" s="109" t="str">
        <f t="shared" si="51"/>
        <v>38294: A North Charleston officer fatally shot 20-year-old Jammar Antwan West of Charleston once in the chest after he fired one shot at police. http://news.google.com/newspapers?nid=1980&amp;dat=20041104&amp;id=JaYiAAAAIBAJ&amp;sjid=KK8FAAAAIBAJ&amp;pg=1564,997271</v>
      </c>
      <c r="V3263" s="109"/>
      <c r="W3263" s="109">
        <v>4308.1000000000004</v>
      </c>
      <c r="X3263" s="109"/>
      <c r="Y3263" s="109"/>
      <c r="Z3263" s="109"/>
      <c r="AA3263" s="109"/>
      <c r="AB3263" s="109"/>
      <c r="AC3263" s="113"/>
      <c r="AD3263" s="29"/>
      <c r="AE3263" s="29"/>
      <c r="AF3263" s="29"/>
      <c r="AG3263" s="65"/>
    </row>
    <row r="3264" spans="1:33" ht="12">
      <c r="A3264" s="30">
        <v>42037.537719907399</v>
      </c>
      <c r="B3264" s="109" t="s">
        <v>20575</v>
      </c>
      <c r="C3264" s="121">
        <v>19</v>
      </c>
      <c r="D3264" s="109" t="s">
        <v>23</v>
      </c>
      <c r="E3264" s="109" t="s">
        <v>82</v>
      </c>
      <c r="F3264" s="109"/>
      <c r="G3264" s="42">
        <v>41854</v>
      </c>
      <c r="H3264" s="109" t="s">
        <v>20576</v>
      </c>
      <c r="I3264" s="109" t="s">
        <v>1046</v>
      </c>
      <c r="J3264" s="109" t="s">
        <v>28</v>
      </c>
      <c r="K3264" s="98" t="s">
        <v>17960</v>
      </c>
      <c r="L3264" s="109" t="s">
        <v>523</v>
      </c>
      <c r="M3264" s="109" t="s">
        <v>8909</v>
      </c>
      <c r="N3264" s="109" t="s">
        <v>314</v>
      </c>
      <c r="O3264" s="109" t="s">
        <v>20577</v>
      </c>
      <c r="P3264" s="109" t="s">
        <v>760</v>
      </c>
      <c r="Q3264" s="109" t="s">
        <v>20578</v>
      </c>
      <c r="R3264" s="109" t="s">
        <v>80</v>
      </c>
      <c r="S3264" s="122" t="s">
        <v>5119</v>
      </c>
      <c r="T3264" s="31"/>
      <c r="U3264" s="109" t="str">
        <f t="shared" si="51"/>
        <v>41854: For reasons unknown Chlebo squealed his vehicle's tires near an officer, caught the officer's attention, fled from an attempted traffic stop, sped away with police in pursuit and finished with a one-car crash into a utility pole, which killed him. http://www.news4jax.com/news/one-dead-after-high-speed-chase/27287678</v>
      </c>
      <c r="V3264" s="109"/>
      <c r="W3264" s="109">
        <v>4309.1000000000004</v>
      </c>
      <c r="X3264" s="109"/>
      <c r="Y3264" s="109"/>
      <c r="Z3264" s="109"/>
      <c r="AA3264" s="109"/>
      <c r="AB3264" s="109"/>
      <c r="AC3264" s="113"/>
      <c r="AD3264" s="29"/>
      <c r="AE3264" s="29"/>
      <c r="AF3264" s="29"/>
      <c r="AG3264" s="65"/>
    </row>
    <row r="3265" spans="1:33" ht="12">
      <c r="A3265" s="30">
        <v>42037.584166666697</v>
      </c>
      <c r="B3265" s="109" t="s">
        <v>20579</v>
      </c>
      <c r="C3265" s="121">
        <v>22</v>
      </c>
      <c r="D3265" s="109" t="s">
        <v>23</v>
      </c>
      <c r="E3265" s="109" t="s">
        <v>24</v>
      </c>
      <c r="F3265" s="109" t="s">
        <v>20580</v>
      </c>
      <c r="G3265" s="42">
        <v>41625</v>
      </c>
      <c r="H3265" s="109"/>
      <c r="I3265" s="109" t="s">
        <v>20581</v>
      </c>
      <c r="J3265" s="109" t="s">
        <v>28</v>
      </c>
      <c r="K3265" s="98"/>
      <c r="L3265" s="109" t="s">
        <v>30</v>
      </c>
      <c r="M3265" s="109" t="s">
        <v>5222</v>
      </c>
      <c r="N3265" s="109" t="s">
        <v>314</v>
      </c>
      <c r="O3265" s="109" t="s">
        <v>20582</v>
      </c>
      <c r="P3265" s="109" t="s">
        <v>760</v>
      </c>
      <c r="Q3265" s="109" t="s">
        <v>20583</v>
      </c>
      <c r="R3265" s="109" t="s">
        <v>80</v>
      </c>
      <c r="S3265" s="122" t="s">
        <v>5119</v>
      </c>
      <c r="T3265" s="31"/>
      <c r="U3265" s="109" t="str">
        <f t="shared" si="51"/>
        <v>41625: The vehicle driven by murder suspect Carter was identified by police. He fled as they made an attempted traffic stop, crashed his car in unreported circumstances at an unknown location, and sustained fatal injuries. Details were scarce and police rescinded initial reports of a "police chase". http://jacksonville.com/news/crime/2013-12-17/story/law-disorder-man-wanted-murder-dies-miami-area</v>
      </c>
      <c r="V3265" s="109"/>
      <c r="W3265" s="109">
        <v>4310.1000000000004</v>
      </c>
      <c r="X3265" s="109"/>
      <c r="Y3265" s="109"/>
      <c r="Z3265" s="109"/>
      <c r="AA3265" s="109"/>
      <c r="AB3265" s="109"/>
      <c r="AC3265" s="113"/>
      <c r="AD3265" s="29"/>
      <c r="AE3265" s="29"/>
      <c r="AF3265" s="29"/>
      <c r="AG3265" s="65"/>
    </row>
    <row r="3266" spans="1:33" ht="12">
      <c r="A3266" s="30">
        <v>42037.605115740698</v>
      </c>
      <c r="B3266" s="109" t="s">
        <v>20584</v>
      </c>
      <c r="C3266" s="121">
        <v>20</v>
      </c>
      <c r="D3266" s="109" t="s">
        <v>23</v>
      </c>
      <c r="E3266" s="109" t="s">
        <v>24</v>
      </c>
      <c r="F3266" s="109" t="s">
        <v>20585</v>
      </c>
      <c r="G3266" s="42">
        <v>41664</v>
      </c>
      <c r="H3266" s="109" t="s">
        <v>20586</v>
      </c>
      <c r="I3266" s="109" t="s">
        <v>19840</v>
      </c>
      <c r="J3266" s="109" t="s">
        <v>28</v>
      </c>
      <c r="K3266" s="98" t="s">
        <v>20587</v>
      </c>
      <c r="L3266" s="109" t="s">
        <v>30</v>
      </c>
      <c r="M3266" s="109" t="s">
        <v>20588</v>
      </c>
      <c r="N3266" s="109" t="s">
        <v>20589</v>
      </c>
      <c r="O3266" s="109" t="s">
        <v>20590</v>
      </c>
      <c r="P3266" s="109" t="s">
        <v>760</v>
      </c>
      <c r="Q3266" s="109" t="s">
        <v>20591</v>
      </c>
      <c r="R3266" s="109" t="s">
        <v>80</v>
      </c>
      <c r="S3266" s="122" t="s">
        <v>5119</v>
      </c>
      <c r="T3266" s="31"/>
      <c r="U3266" s="109" t="str">
        <f t="shared" si="51"/>
        <v>41664: Nicolas was killed as he ran, handcuffed, away from the police who'd caught him with a stolen car, across eight lanes of heavy traffic, and into a canal, where he could not tread water. http://www.dailymail.co.uk/news/article-2547520/Handcuffed-man-20-drowns-canal-fleeing-police-caught-driving-stolen-car.html</v>
      </c>
      <c r="V3266" s="109"/>
      <c r="W3266" s="109">
        <v>4311.1000000000004</v>
      </c>
      <c r="X3266" s="109"/>
      <c r="Y3266" s="109"/>
      <c r="Z3266" s="109"/>
      <c r="AA3266" s="109"/>
      <c r="AB3266" s="109"/>
      <c r="AC3266" s="113"/>
      <c r="AD3266" s="29"/>
      <c r="AE3266" s="29"/>
      <c r="AF3266" s="29"/>
      <c r="AG3266" s="65"/>
    </row>
    <row r="3267" spans="1:33" ht="12">
      <c r="A3267" s="30">
        <v>42037.6159259259</v>
      </c>
      <c r="B3267" s="109" t="s">
        <v>20592</v>
      </c>
      <c r="C3267" s="121">
        <v>28</v>
      </c>
      <c r="D3267" s="109" t="s">
        <v>23</v>
      </c>
      <c r="E3267" s="109" t="s">
        <v>82</v>
      </c>
      <c r="F3267" s="109"/>
      <c r="G3267" s="42">
        <v>37384</v>
      </c>
      <c r="H3267" s="109" t="s">
        <v>20593</v>
      </c>
      <c r="I3267" s="109" t="s">
        <v>5220</v>
      </c>
      <c r="J3267" s="109" t="s">
        <v>28</v>
      </c>
      <c r="K3267" s="98" t="s">
        <v>8060</v>
      </c>
      <c r="L3267" s="109" t="s">
        <v>30</v>
      </c>
      <c r="M3267" s="109" t="s">
        <v>5222</v>
      </c>
      <c r="N3267" s="109" t="s">
        <v>20589</v>
      </c>
      <c r="O3267" s="109" t="s">
        <v>20594</v>
      </c>
      <c r="P3267" s="109" t="s">
        <v>760</v>
      </c>
      <c r="Q3267" s="109" t="s">
        <v>20595</v>
      </c>
      <c r="R3267" s="109" t="s">
        <v>80</v>
      </c>
      <c r="S3267" s="122" t="s">
        <v>5119</v>
      </c>
      <c r="T3267" s="31"/>
      <c r="U3267" s="109" t="str">
        <f t="shared" si="51"/>
        <v>37384: In the small hours of a Wednesday morning Brown and another man jumped from a "suspicious SUV on a dead end street" and ran on foot to evade the police. Both jumped into a nearby canal. The other man reached the other side but Brown never surfaced. http://articles.sun-sentinel.com/2002-05-10/news/0205100305_1_canal-elude-officers-man</v>
      </c>
      <c r="V3267" s="109"/>
      <c r="W3267" s="109">
        <v>4312.1000000000004</v>
      </c>
      <c r="X3267" s="109"/>
      <c r="Y3267" s="109"/>
      <c r="Z3267" s="109"/>
      <c r="AA3267" s="109"/>
      <c r="AB3267" s="109"/>
      <c r="AC3267" s="113"/>
      <c r="AD3267" s="29"/>
      <c r="AE3267" s="29"/>
      <c r="AF3267" s="29"/>
      <c r="AG3267" s="65"/>
    </row>
    <row r="3268" spans="1:33" ht="12">
      <c r="A3268" s="30">
        <v>42037.637812499997</v>
      </c>
      <c r="B3268" s="109" t="s">
        <v>20596</v>
      </c>
      <c r="C3268" s="121">
        <v>45</v>
      </c>
      <c r="D3268" s="109" t="s">
        <v>23</v>
      </c>
      <c r="E3268" s="109" t="s">
        <v>40</v>
      </c>
      <c r="F3268" s="109" t="s">
        <v>20597</v>
      </c>
      <c r="G3268" s="42">
        <v>38638</v>
      </c>
      <c r="H3268" s="109" t="s">
        <v>20598</v>
      </c>
      <c r="I3268" s="109" t="s">
        <v>16066</v>
      </c>
      <c r="J3268" s="109" t="s">
        <v>28</v>
      </c>
      <c r="K3268" s="98" t="s">
        <v>19864</v>
      </c>
      <c r="L3268" s="109" t="s">
        <v>10087</v>
      </c>
      <c r="M3268" s="109" t="s">
        <v>18837</v>
      </c>
      <c r="N3268" s="109" t="s">
        <v>262</v>
      </c>
      <c r="O3268" s="109" t="s">
        <v>20599</v>
      </c>
      <c r="P3268" s="109" t="s">
        <v>760</v>
      </c>
      <c r="Q3268" s="109" t="s">
        <v>20600</v>
      </c>
      <c r="R3268" s="109" t="s">
        <v>100</v>
      </c>
      <c r="S3268" s="122" t="s">
        <v>5119</v>
      </c>
      <c r="T3268" s="31"/>
      <c r="U3268" s="109" t="str">
        <f t="shared" si="51"/>
        <v>38638: Police were called to a behavioral health center to deal with Cunningham, who'd been taken in for an evaluation. He was hostile. Police tasered him -- they would not say how many times, or provide any details to the family -- and he died shortly afterward in a local hospital. http://www.t-g.com/story/1122122.html</v>
      </c>
      <c r="V3268" s="109"/>
      <c r="W3268" s="109">
        <v>4313.1000000000004</v>
      </c>
      <c r="X3268" s="109"/>
      <c r="Y3268" s="109"/>
      <c r="Z3268" s="109"/>
      <c r="AA3268" s="109"/>
      <c r="AB3268" s="109"/>
      <c r="AC3268" s="113"/>
      <c r="AD3268" s="29"/>
      <c r="AE3268" s="29"/>
      <c r="AF3268" s="29"/>
      <c r="AG3268" s="65"/>
    </row>
    <row r="3269" spans="1:33" ht="12">
      <c r="A3269" s="30">
        <v>42037.662060185197</v>
      </c>
      <c r="B3269" s="109" t="s">
        <v>20601</v>
      </c>
      <c r="C3269" s="121">
        <v>21</v>
      </c>
      <c r="D3269" s="109" t="s">
        <v>23</v>
      </c>
      <c r="E3269" s="109" t="s">
        <v>82</v>
      </c>
      <c r="F3269" s="109"/>
      <c r="G3269" s="42">
        <v>39398</v>
      </c>
      <c r="H3269" s="109" t="s">
        <v>20602</v>
      </c>
      <c r="I3269" s="109" t="s">
        <v>5220</v>
      </c>
      <c r="J3269" s="109" t="s">
        <v>28</v>
      </c>
      <c r="K3269" s="98" t="s">
        <v>20603</v>
      </c>
      <c r="L3269" s="109" t="s">
        <v>30</v>
      </c>
      <c r="M3269" s="109" t="s">
        <v>5222</v>
      </c>
      <c r="N3269" s="109" t="s">
        <v>32</v>
      </c>
      <c r="O3269" s="109" t="s">
        <v>20604</v>
      </c>
      <c r="P3269" s="109" t="s">
        <v>58</v>
      </c>
      <c r="Q3269" s="109" t="s">
        <v>20605</v>
      </c>
      <c r="R3269" s="109" t="s">
        <v>80</v>
      </c>
      <c r="S3269" s="122" t="s">
        <v>5119</v>
      </c>
      <c r="T3269" s="31"/>
      <c r="U3269" s="109" t="str">
        <f t="shared" si="51"/>
        <v>39398: Michael Knight, Frisco Blackwood and their female friend in a Cadillac SUV were followed by police, without lights or siren, into a cul-de-sac. With no provocation other than their purported traffic violations and a backward movement of the car, the police fired 27 shots into the vehicle and killed both unarmed men. http://www.miamiherald.com/news/local/community/miami-dade/article1966267.html</v>
      </c>
      <c r="V3269" s="109"/>
      <c r="W3269" s="109">
        <v>4314.1000000000004</v>
      </c>
      <c r="X3269" s="109"/>
      <c r="Y3269" s="109"/>
      <c r="Z3269" s="109"/>
      <c r="AA3269" s="109"/>
      <c r="AB3269" s="109"/>
      <c r="AC3269" s="113"/>
      <c r="AD3269" s="29"/>
      <c r="AE3269" s="29"/>
      <c r="AF3269" s="29"/>
      <c r="AG3269" s="65"/>
    </row>
    <row r="3270" spans="1:33" ht="12">
      <c r="A3270" s="30">
        <v>42037.663055555597</v>
      </c>
      <c r="B3270" s="109" t="s">
        <v>20606</v>
      </c>
      <c r="C3270" s="121">
        <v>21</v>
      </c>
      <c r="D3270" s="109" t="s">
        <v>23</v>
      </c>
      <c r="E3270" s="109" t="s">
        <v>24</v>
      </c>
      <c r="F3270" s="109"/>
      <c r="G3270" s="42">
        <v>39398</v>
      </c>
      <c r="H3270" s="109" t="s">
        <v>20602</v>
      </c>
      <c r="I3270" s="109" t="s">
        <v>5220</v>
      </c>
      <c r="J3270" s="109" t="s">
        <v>28</v>
      </c>
      <c r="K3270" s="98" t="s">
        <v>20603</v>
      </c>
      <c r="L3270" s="109" t="s">
        <v>30</v>
      </c>
      <c r="M3270" s="109" t="s">
        <v>5222</v>
      </c>
      <c r="N3270" s="109" t="s">
        <v>32</v>
      </c>
      <c r="O3270" s="109" t="s">
        <v>20604</v>
      </c>
      <c r="P3270" s="109" t="s">
        <v>58</v>
      </c>
      <c r="Q3270" s="109" t="s">
        <v>20605</v>
      </c>
      <c r="R3270" s="109" t="s">
        <v>80</v>
      </c>
      <c r="S3270" s="122" t="s">
        <v>5119</v>
      </c>
      <c r="T3270" s="31"/>
      <c r="U3270" s="109" t="str">
        <f t="shared" si="51"/>
        <v>39398: Michael Knight, Frisco Blackwood and their female friend in a Cadillac SUV were followed by police, without lights or siren, into a cul-de-sac. With no provocation other than their purported traffic violations and a backward movement of the car, the police fired 27 shots into the vehicle and killed both unarmed men. http://www.miamiherald.com/news/local/community/miami-dade/article1966267.html</v>
      </c>
      <c r="V3270" s="109"/>
      <c r="W3270" s="109">
        <v>4315.1000000000004</v>
      </c>
      <c r="X3270" s="109"/>
      <c r="Y3270" s="109"/>
      <c r="Z3270" s="109"/>
      <c r="AA3270" s="109"/>
      <c r="AB3270" s="109"/>
      <c r="AC3270" s="113"/>
      <c r="AD3270" s="29"/>
      <c r="AE3270" s="29"/>
      <c r="AF3270" s="29"/>
      <c r="AG3270" s="65"/>
    </row>
    <row r="3271" spans="1:33" ht="12">
      <c r="A3271" s="30">
        <v>42037.6714236111</v>
      </c>
      <c r="B3271" s="109" t="s">
        <v>20607</v>
      </c>
      <c r="C3271" s="121">
        <v>44</v>
      </c>
      <c r="D3271" s="109" t="s">
        <v>23</v>
      </c>
      <c r="E3271" s="109" t="s">
        <v>173</v>
      </c>
      <c r="F3271" s="109"/>
      <c r="G3271" s="42">
        <v>40922</v>
      </c>
      <c r="H3271" s="109" t="s">
        <v>20608</v>
      </c>
      <c r="I3271" s="109" t="s">
        <v>8335</v>
      </c>
      <c r="J3271" s="109" t="s">
        <v>213</v>
      </c>
      <c r="K3271" s="98" t="s">
        <v>20609</v>
      </c>
      <c r="L3271" s="109" t="s">
        <v>20610</v>
      </c>
      <c r="M3271" s="109" t="s">
        <v>20611</v>
      </c>
      <c r="N3271" s="109" t="s">
        <v>32</v>
      </c>
      <c r="O3271" s="109" t="s">
        <v>20612</v>
      </c>
      <c r="P3271" s="109" t="s">
        <v>58</v>
      </c>
      <c r="Q3271" s="109" t="s">
        <v>20613</v>
      </c>
      <c r="R3271" s="109" t="s">
        <v>219</v>
      </c>
      <c r="S3271" s="122" t="s">
        <v>16791</v>
      </c>
      <c r="T3271" s="31"/>
      <c r="U3271" s="109" t="str">
        <f t="shared" si="51"/>
        <v>40922: A deputy was led on a high-speed chase along HWY 75 South. The man eventually drove his van into a ditch, and when he tried to flee he struck the patrol car. The deputy then fired several shots into the suspect's van, killing him. http://www.itemonline.com/news/local_news/charges-not-expected-in-officer-involved-shooting/article_39f3bbfb-a38f-5e55-880c-99ddc3a1ee3b.html</v>
      </c>
      <c r="V3271" s="109"/>
      <c r="W3271" s="109">
        <v>4316.1000000000004</v>
      </c>
      <c r="X3271" s="109"/>
      <c r="Y3271" s="109"/>
      <c r="Z3271" s="109"/>
      <c r="AA3271" s="109"/>
      <c r="AB3271" s="109"/>
      <c r="AC3271" s="113"/>
      <c r="AD3271" s="29"/>
      <c r="AE3271" s="29"/>
      <c r="AF3271" s="29"/>
      <c r="AG3271" s="65"/>
    </row>
    <row r="3272" spans="1:33" ht="12">
      <c r="A3272" s="30">
        <v>42037.673217592601</v>
      </c>
      <c r="B3272" s="109" t="s">
        <v>20614</v>
      </c>
      <c r="C3272" s="121">
        <v>39</v>
      </c>
      <c r="D3272" s="109" t="s">
        <v>23</v>
      </c>
      <c r="E3272" s="109" t="s">
        <v>24</v>
      </c>
      <c r="F3272" s="109" t="s">
        <v>20615</v>
      </c>
      <c r="G3272" s="42">
        <v>37964</v>
      </c>
      <c r="H3272" s="109" t="s">
        <v>20616</v>
      </c>
      <c r="I3272" s="109" t="s">
        <v>5570</v>
      </c>
      <c r="J3272" s="109" t="s">
        <v>28</v>
      </c>
      <c r="K3272" s="98" t="s">
        <v>16111</v>
      </c>
      <c r="L3272" s="109" t="s">
        <v>5572</v>
      </c>
      <c r="M3272" s="109" t="s">
        <v>9786</v>
      </c>
      <c r="N3272" s="109" t="s">
        <v>262</v>
      </c>
      <c r="O3272" s="109" t="s">
        <v>20617</v>
      </c>
      <c r="P3272" s="109" t="s">
        <v>760</v>
      </c>
      <c r="Q3272" s="109" t="s">
        <v>20618</v>
      </c>
      <c r="R3272" s="109" t="s">
        <v>80</v>
      </c>
      <c r="S3272" s="122" t="s">
        <v>5119</v>
      </c>
      <c r="T3272" s="31"/>
      <c r="U3272" s="109" t="str">
        <f t="shared" si="51"/>
        <v>37964: King was the subject of a traffic stop, and uncooperative. When the officer reached into his car window while questioning a pill bottle, King rolled forward, briefly dragging the officer along for two blocks. After the officer freed himself, King crashed his car into a wooded area. On foot and still disobedient, Lewis was Tased at least twice, cuffed and had his ankles tied together. His death was attributed to cardiac arrest. http://jacksonville.com/tu-online/stories/121103/met_14273170.shtml</v>
      </c>
      <c r="V3272" s="109"/>
      <c r="W3272" s="109">
        <v>4317.1000000000004</v>
      </c>
      <c r="X3272" s="109"/>
      <c r="Y3272" s="109"/>
      <c r="Z3272" s="109"/>
      <c r="AA3272" s="109"/>
      <c r="AB3272" s="109"/>
      <c r="AC3272" s="113"/>
      <c r="AD3272" s="29"/>
      <c r="AE3272" s="29"/>
      <c r="AF3272" s="29"/>
      <c r="AG3272" s="65"/>
    </row>
    <row r="3273" spans="1:33" ht="12">
      <c r="A3273" s="30">
        <v>42037.682361111103</v>
      </c>
      <c r="B3273" s="109" t="s">
        <v>20619</v>
      </c>
      <c r="C3273" s="121">
        <v>46</v>
      </c>
      <c r="D3273" s="109" t="s">
        <v>23</v>
      </c>
      <c r="E3273" s="109" t="s">
        <v>40</v>
      </c>
      <c r="F3273" s="109" t="s">
        <v>20620</v>
      </c>
      <c r="G3273" s="42">
        <v>41216</v>
      </c>
      <c r="H3273" s="109" t="s">
        <v>20621</v>
      </c>
      <c r="I3273" s="109" t="s">
        <v>18358</v>
      </c>
      <c r="J3273" s="109" t="s">
        <v>28</v>
      </c>
      <c r="K3273" s="98" t="s">
        <v>20622</v>
      </c>
      <c r="L3273" s="109" t="s">
        <v>6976</v>
      </c>
      <c r="M3273" s="109" t="s">
        <v>20623</v>
      </c>
      <c r="N3273" s="109" t="s">
        <v>32</v>
      </c>
      <c r="O3273" s="109" t="s">
        <v>20624</v>
      </c>
      <c r="P3273" s="109" t="s">
        <v>760</v>
      </c>
      <c r="Q3273" s="109" t="s">
        <v>20625</v>
      </c>
      <c r="R3273" s="109" t="s">
        <v>100</v>
      </c>
      <c r="S3273" s="122" t="s">
        <v>5119</v>
      </c>
      <c r="T3273" s="31"/>
      <c r="U3273" s="109" t="str">
        <f t="shared" si="51"/>
        <v>41216: Fuller's parents called police from their home saying their son was armed and suicidal. Fuller reportedly said, "Good, I'll shoot them, too." A SWAT response and a lengthy standoff ended with Fuller dead and one of the officers wounded, perhaps from friendly fire. http://www.tcpalm.com/news/port-st-lucie-police-shoot-armed-man-officer-in</v>
      </c>
      <c r="V3273" s="109"/>
      <c r="W3273" s="109">
        <v>4318.1000000000004</v>
      </c>
      <c r="X3273" s="109"/>
      <c r="Y3273" s="109"/>
      <c r="Z3273" s="109"/>
      <c r="AA3273" s="109"/>
      <c r="AB3273" s="109"/>
      <c r="AC3273" s="113"/>
      <c r="AD3273" s="29"/>
      <c r="AE3273" s="29"/>
      <c r="AF3273" s="29"/>
      <c r="AG3273" s="65"/>
    </row>
    <row r="3274" spans="1:33" ht="12">
      <c r="A3274" s="30">
        <v>42037.893391203703</v>
      </c>
      <c r="B3274" s="109" t="s">
        <v>20626</v>
      </c>
      <c r="C3274" s="121">
        <v>35</v>
      </c>
      <c r="D3274" s="109" t="s">
        <v>23</v>
      </c>
      <c r="E3274" s="109"/>
      <c r="F3274" s="109"/>
      <c r="G3274" s="42">
        <v>38843</v>
      </c>
      <c r="H3274" s="109" t="s">
        <v>20627</v>
      </c>
      <c r="I3274" s="109" t="s">
        <v>1995</v>
      </c>
      <c r="J3274" s="109" t="s">
        <v>213</v>
      </c>
      <c r="K3274" s="98" t="s">
        <v>20628</v>
      </c>
      <c r="L3274" s="109" t="s">
        <v>1995</v>
      </c>
      <c r="M3274" s="109" t="s">
        <v>4415</v>
      </c>
      <c r="N3274" s="109" t="s">
        <v>32</v>
      </c>
      <c r="O3274" s="109" t="s">
        <v>20629</v>
      </c>
      <c r="P3274" s="109" t="s">
        <v>760</v>
      </c>
      <c r="Q3274" s="109" t="s">
        <v>20630</v>
      </c>
      <c r="R3274" s="109" t="s">
        <v>80</v>
      </c>
      <c r="S3274" s="122" t="s">
        <v>20631</v>
      </c>
      <c r="T3274" s="31"/>
      <c r="U3274" s="109" t="str">
        <f t="shared" si="51"/>
        <v>38843: Alfonso Lorenzo De Anda was shot once in the chest by El Paso police after he allegedly ignored repeated orders to drop the gun he was brandishing. http://www.elpasotimes.com/ci_3793972</v>
      </c>
      <c r="V3274" s="109"/>
      <c r="W3274" s="109">
        <v>4319.1000000000004</v>
      </c>
      <c r="X3274" s="109"/>
      <c r="Y3274" s="109"/>
      <c r="Z3274" s="109"/>
      <c r="AA3274" s="109"/>
      <c r="AB3274" s="109"/>
      <c r="AC3274" s="113"/>
      <c r="AD3274" s="29"/>
      <c r="AE3274" s="29"/>
      <c r="AF3274" s="29"/>
      <c r="AG3274" s="65"/>
    </row>
    <row r="3275" spans="1:33" ht="12">
      <c r="A3275" s="30">
        <v>42037.662060185197</v>
      </c>
      <c r="B3275" s="109" t="s">
        <v>20632</v>
      </c>
      <c r="C3275" s="121">
        <v>38</v>
      </c>
      <c r="D3275" s="109" t="s">
        <v>23</v>
      </c>
      <c r="E3275" s="109" t="s">
        <v>40</v>
      </c>
      <c r="F3275" s="109" t="s">
        <v>20633</v>
      </c>
      <c r="G3275" s="42">
        <v>41940</v>
      </c>
      <c r="H3275" s="109" t="s">
        <v>20634</v>
      </c>
      <c r="I3275" s="109" t="s">
        <v>1756</v>
      </c>
      <c r="J3275" s="109" t="s">
        <v>1757</v>
      </c>
      <c r="K3275" s="98" t="s">
        <v>6610</v>
      </c>
      <c r="L3275" s="109" t="s">
        <v>491</v>
      </c>
      <c r="M3275" s="109" t="s">
        <v>5923</v>
      </c>
      <c r="N3275" s="109" t="s">
        <v>32</v>
      </c>
      <c r="O3275" s="109" t="s">
        <v>20635</v>
      </c>
      <c r="P3275" s="109" t="s">
        <v>760</v>
      </c>
      <c r="Q3275" s="109" t="s">
        <v>20636</v>
      </c>
      <c r="R3275" s="109" t="s">
        <v>80</v>
      </c>
      <c r="S3275" s="122" t="s">
        <v>19209</v>
      </c>
      <c r="T3275" s="31"/>
      <c r="U3275" s="109" t="str">
        <f t="shared" si="51"/>
        <v>41940: LMPD tried to make a traffic stop on a vehicle Mattingly and four other men were in. After the vehicle pulled into a driveway, Mattingly got out, started running toward the house and fired at least one shot toward police; they returned fire, killing him. http://www.wdrb.com/story/27147618/metrosafe-lmpd-on-scene-of-officer-involved-shooting-in-southwest-louisville</v>
      </c>
      <c r="V3275" s="109"/>
      <c r="W3275" s="109">
        <v>4320.1000000000004</v>
      </c>
      <c r="X3275" s="109"/>
      <c r="Y3275" s="109"/>
      <c r="Z3275" s="109"/>
      <c r="AA3275" s="109"/>
      <c r="AB3275" s="109"/>
      <c r="AC3275" s="113"/>
      <c r="AD3275" s="29"/>
      <c r="AE3275" s="29"/>
      <c r="AF3275" s="29"/>
      <c r="AG3275" s="65"/>
    </row>
    <row r="3276" spans="1:33" ht="12">
      <c r="A3276" s="30">
        <v>42037.663055555597</v>
      </c>
      <c r="B3276" s="109" t="s">
        <v>20637</v>
      </c>
      <c r="C3276" s="121">
        <v>37</v>
      </c>
      <c r="D3276" s="109" t="s">
        <v>23</v>
      </c>
      <c r="E3276" s="109" t="s">
        <v>40</v>
      </c>
      <c r="F3276" s="109" t="s">
        <v>20638</v>
      </c>
      <c r="G3276" s="42">
        <v>41940</v>
      </c>
      <c r="H3276" s="109" t="s">
        <v>20639</v>
      </c>
      <c r="I3276" s="109" t="s">
        <v>10555</v>
      </c>
      <c r="J3276" s="109" t="s">
        <v>1084</v>
      </c>
      <c r="K3276" s="98" t="s">
        <v>10556</v>
      </c>
      <c r="L3276" s="109" t="s">
        <v>20640</v>
      </c>
      <c r="M3276" s="109" t="s">
        <v>20641</v>
      </c>
      <c r="N3276" s="109" t="s">
        <v>32</v>
      </c>
      <c r="O3276" s="109" t="s">
        <v>20642</v>
      </c>
      <c r="P3276" s="109" t="s">
        <v>58</v>
      </c>
      <c r="Q3276" s="109" t="s">
        <v>20643</v>
      </c>
      <c r="R3276" s="109" t="s">
        <v>80</v>
      </c>
      <c r="S3276" s="122" t="s">
        <v>19209</v>
      </c>
      <c r="T3276" s="31"/>
      <c r="U3276" s="109" t="str">
        <f t="shared" si="51"/>
        <v>41940: None of the other men in the car or the officers, Rondall Carpenter and Skylar Graudick, were wounded. Police did arrest two of the men in the car with Mattingly. Both were wanted on outstanding warrants http://www.wdbj7.com/news/local/lynchburg-bedford/deputy-involved-in-bedford-county-shooting/29390802</v>
      </c>
      <c r="V3276" s="109"/>
      <c r="W3276" s="109">
        <v>4321.1000000000004</v>
      </c>
      <c r="X3276" s="109"/>
      <c r="Y3276" s="109"/>
      <c r="Z3276" s="109"/>
      <c r="AA3276" s="109"/>
      <c r="AB3276" s="109"/>
      <c r="AC3276" s="113"/>
      <c r="AD3276" s="29"/>
      <c r="AE3276" s="29"/>
      <c r="AF3276" s="29"/>
      <c r="AG3276" s="65"/>
    </row>
    <row r="3277" spans="1:33" ht="12">
      <c r="A3277" s="30">
        <v>42037.6714236111</v>
      </c>
      <c r="B3277" s="109" t="s">
        <v>20644</v>
      </c>
      <c r="C3277" s="121">
        <v>29</v>
      </c>
      <c r="D3277" s="109" t="s">
        <v>23</v>
      </c>
      <c r="E3277" s="109" t="s">
        <v>40</v>
      </c>
      <c r="F3277" s="109" t="s">
        <v>20645</v>
      </c>
      <c r="G3277" s="42">
        <v>41940</v>
      </c>
      <c r="H3277" s="109" t="s">
        <v>20646</v>
      </c>
      <c r="I3277" s="109" t="s">
        <v>4305</v>
      </c>
      <c r="J3277" s="109" t="s">
        <v>1033</v>
      </c>
      <c r="K3277" s="98" t="s">
        <v>4306</v>
      </c>
      <c r="L3277" s="109" t="s">
        <v>15461</v>
      </c>
      <c r="M3277" s="109" t="s">
        <v>20647</v>
      </c>
      <c r="N3277" s="109" t="s">
        <v>32</v>
      </c>
      <c r="O3277" s="109" t="s">
        <v>20648</v>
      </c>
      <c r="P3277" s="109" t="s">
        <v>20649</v>
      </c>
      <c r="Q3277" s="109" t="s">
        <v>20650</v>
      </c>
      <c r="R3277" s="109" t="s">
        <v>80</v>
      </c>
      <c r="S3277" s="122" t="s">
        <v>19209</v>
      </c>
      <c r="T3277" s="31"/>
      <c r="U3277" s="109" t="str">
        <f t="shared" si="51"/>
        <v>41940: Santa Fe County Sheriff’s deputy, Tai Chan, and Sheriff's Deputy Jeremy Martin were involved in an altercation in a Las Cruces hotel after visiting several restaurants where they had been drinking. http://krqe.com/2014/10/28/2-deputies-involved-in-shooting-1-dead/</v>
      </c>
      <c r="V3277" s="109"/>
      <c r="W3277" s="109">
        <v>4322.1000000000004</v>
      </c>
      <c r="X3277" s="109"/>
      <c r="Y3277" s="109"/>
      <c r="Z3277" s="109"/>
      <c r="AA3277" s="109"/>
      <c r="AB3277" s="109"/>
      <c r="AC3277" s="113"/>
      <c r="AD3277" s="29"/>
      <c r="AE3277" s="29"/>
      <c r="AF3277" s="29"/>
      <c r="AG3277" s="65"/>
    </row>
    <row r="3278" spans="1:33" ht="12">
      <c r="A3278" s="30">
        <v>42037.673217592601</v>
      </c>
      <c r="B3278" s="109" t="s">
        <v>20651</v>
      </c>
      <c r="C3278" s="121">
        <v>36</v>
      </c>
      <c r="D3278" s="109" t="s">
        <v>23</v>
      </c>
      <c r="E3278" s="109" t="s">
        <v>173</v>
      </c>
      <c r="F3278" s="109"/>
      <c r="G3278" s="42">
        <v>39121</v>
      </c>
      <c r="H3278" s="109" t="s">
        <v>20652</v>
      </c>
      <c r="I3278" s="109" t="s">
        <v>16850</v>
      </c>
      <c r="J3278" s="109" t="s">
        <v>85</v>
      </c>
      <c r="K3278" s="98" t="s">
        <v>16851</v>
      </c>
      <c r="L3278" s="109" t="s">
        <v>539</v>
      </c>
      <c r="M3278" s="109" t="s">
        <v>540</v>
      </c>
      <c r="N3278" s="109" t="s">
        <v>32</v>
      </c>
      <c r="O3278" s="109" t="s">
        <v>20653</v>
      </c>
      <c r="P3278" s="109" t="s">
        <v>760</v>
      </c>
      <c r="Q3278" s="109" t="s">
        <v>20654</v>
      </c>
      <c r="R3278" s="109" t="s">
        <v>80</v>
      </c>
      <c r="S3278" s="122" t="s">
        <v>20655</v>
      </c>
      <c r="T3278" s="31"/>
      <c r="U3278" s="109" t="str">
        <f t="shared" si="51"/>
        <v>39121: According to the Los Angeles County coroner's office, Perez-Hernandez was shot by police after he allegedly pulled a gun out of his waistband when officers arrived at the scene of possible robbery at B &amp; K Liquor store. http://homicide.latimes.com/post/jose-carlos-perez-hernandez/</v>
      </c>
      <c r="V3278" s="109"/>
      <c r="W3278" s="109">
        <v>4323.1000000000004</v>
      </c>
      <c r="X3278" s="109"/>
      <c r="Y3278" s="109"/>
      <c r="Z3278" s="109"/>
      <c r="AA3278" s="109"/>
      <c r="AB3278" s="109"/>
      <c r="AC3278" s="113"/>
      <c r="AD3278" s="29"/>
      <c r="AE3278" s="29"/>
      <c r="AF3278" s="29"/>
      <c r="AG3278" s="65"/>
    </row>
    <row r="3279" spans="1:33" ht="12">
      <c r="A3279" s="30">
        <v>42037.662060185197</v>
      </c>
      <c r="B3279" s="109" t="s">
        <v>20656</v>
      </c>
      <c r="C3279" s="121">
        <v>24</v>
      </c>
      <c r="D3279" s="109" t="s">
        <v>23</v>
      </c>
      <c r="E3279" s="109" t="s">
        <v>173</v>
      </c>
      <c r="F3279" s="109"/>
      <c r="G3279" s="42">
        <v>39124</v>
      </c>
      <c r="H3279" s="109" t="s">
        <v>20657</v>
      </c>
      <c r="I3279" s="109" t="s">
        <v>539</v>
      </c>
      <c r="J3279" s="109" t="s">
        <v>85</v>
      </c>
      <c r="K3279" s="98" t="s">
        <v>20658</v>
      </c>
      <c r="L3279" s="109" t="s">
        <v>539</v>
      </c>
      <c r="M3279" s="109" t="s">
        <v>540</v>
      </c>
      <c r="N3279" s="109" t="s">
        <v>32</v>
      </c>
      <c r="O3279" s="109" t="s">
        <v>20659</v>
      </c>
      <c r="P3279" s="109" t="s">
        <v>760</v>
      </c>
      <c r="Q3279" s="109" t="s">
        <v>20660</v>
      </c>
      <c r="R3279" s="109" t="s">
        <v>100</v>
      </c>
      <c r="S3279" s="122" t="s">
        <v>20655</v>
      </c>
      <c r="T3279" s="31"/>
      <c r="U3279" s="109" t="str">
        <f t="shared" si="51"/>
        <v>39124: As reported by the Los Angeles Times: Police said the officers were called to a group home for people with mental disabilities; there, the young man attacked one officer with a sharp object, ripping the officer's sleeve. One of the officers then shot him, police said. http://articles.latimes.com/2007/feb/12/local/me-copshoot12</v>
      </c>
      <c r="V3279" s="109"/>
      <c r="W3279" s="109">
        <v>4324.1000000000004</v>
      </c>
      <c r="X3279" s="109"/>
      <c r="Y3279" s="109"/>
      <c r="Z3279" s="109"/>
      <c r="AA3279" s="109"/>
      <c r="AB3279" s="109"/>
      <c r="AC3279" s="113"/>
      <c r="AD3279" s="29"/>
      <c r="AE3279" s="29"/>
      <c r="AF3279" s="29"/>
      <c r="AG3279" s="65"/>
    </row>
    <row r="3280" spans="1:33" ht="12">
      <c r="A3280" s="30">
        <v>42037.663055555597</v>
      </c>
      <c r="B3280" s="109" t="s">
        <v>20661</v>
      </c>
      <c r="C3280" s="121">
        <v>27</v>
      </c>
      <c r="D3280" s="109" t="s">
        <v>23</v>
      </c>
      <c r="E3280" s="109" t="s">
        <v>173</v>
      </c>
      <c r="F3280" s="109"/>
      <c r="G3280" s="42">
        <v>39124</v>
      </c>
      <c r="H3280" s="109" t="s">
        <v>20662</v>
      </c>
      <c r="I3280" s="109" t="s">
        <v>15264</v>
      </c>
      <c r="J3280" s="109" t="s">
        <v>85</v>
      </c>
      <c r="K3280" s="98" t="s">
        <v>20663</v>
      </c>
      <c r="L3280" s="109" t="s">
        <v>539</v>
      </c>
      <c r="M3280" s="109" t="s">
        <v>540</v>
      </c>
      <c r="N3280" s="109" t="s">
        <v>32</v>
      </c>
      <c r="O3280" s="109" t="s">
        <v>20664</v>
      </c>
      <c r="P3280" s="109" t="s">
        <v>760</v>
      </c>
      <c r="Q3280" s="109" t="s">
        <v>20665</v>
      </c>
      <c r="R3280" s="109" t="s">
        <v>36</v>
      </c>
      <c r="S3280" s="122" t="s">
        <v>20655</v>
      </c>
      <c r="T3280" s="31"/>
      <c r="U3280" s="109" t="str">
        <f t="shared" si="51"/>
        <v>39124: As reported by the Los Angeles Times: Jose Millan, a 27-year-old Latino man, was shot at 10218 Brockway St. in El Monte and died at 1:50 a.m. Feb. 11. http://homicide.latimes.com/officer_involved/true/year/2007</v>
      </c>
      <c r="V3280" s="109"/>
      <c r="W3280" s="109">
        <v>4325.1000000000004</v>
      </c>
      <c r="X3280" s="109"/>
      <c r="Y3280" s="109"/>
      <c r="Z3280" s="109"/>
      <c r="AA3280" s="109"/>
      <c r="AB3280" s="109"/>
      <c r="AC3280" s="113"/>
      <c r="AD3280" s="29"/>
      <c r="AE3280" s="29"/>
      <c r="AF3280" s="29"/>
      <c r="AG3280" s="65"/>
    </row>
    <row r="3281" spans="1:33" ht="12">
      <c r="A3281" s="30">
        <v>42037.6714236111</v>
      </c>
      <c r="B3281" s="109" t="s">
        <v>20666</v>
      </c>
      <c r="C3281" s="121">
        <v>25</v>
      </c>
      <c r="D3281" s="109" t="s">
        <v>23</v>
      </c>
      <c r="E3281" s="109" t="s">
        <v>24</v>
      </c>
      <c r="F3281" s="109"/>
      <c r="G3281" s="42">
        <v>39137</v>
      </c>
      <c r="H3281" s="109" t="s">
        <v>20667</v>
      </c>
      <c r="I3281" s="109" t="s">
        <v>539</v>
      </c>
      <c r="J3281" s="109" t="s">
        <v>85</v>
      </c>
      <c r="K3281" s="98" t="s">
        <v>13415</v>
      </c>
      <c r="L3281" s="109" t="s">
        <v>539</v>
      </c>
      <c r="M3281" s="109" t="s">
        <v>540</v>
      </c>
      <c r="N3281" s="109" t="s">
        <v>32</v>
      </c>
      <c r="O3281" s="109" t="s">
        <v>20668</v>
      </c>
      <c r="P3281" s="109" t="s">
        <v>760</v>
      </c>
      <c r="Q3281" s="109" t="s">
        <v>20669</v>
      </c>
      <c r="R3281" s="109" t="s">
        <v>80</v>
      </c>
      <c r="S3281" s="122" t="s">
        <v>20655</v>
      </c>
      <c r="T3281" s="31"/>
      <c r="U3281" s="109" t="str">
        <f t="shared" si="51"/>
        <v>39137: As reported by the Los Angeles Times: Officers from LAPD's Newton Division pulled over a car with three occupants for a traffic stop. They said Wright ran from the car. He pulled a gun, and one or more officers shot him and killed him. http://www.lapdonline.org/february_2007/news_view/34825</v>
      </c>
      <c r="V3281" s="109"/>
      <c r="W3281" s="109">
        <v>4326.1000000000004</v>
      </c>
      <c r="X3281" s="109"/>
      <c r="Y3281" s="109"/>
      <c r="Z3281" s="109"/>
      <c r="AA3281" s="109"/>
      <c r="AB3281" s="109"/>
      <c r="AC3281" s="113"/>
      <c r="AD3281" s="29"/>
      <c r="AE3281" s="29"/>
      <c r="AF3281" s="29"/>
      <c r="AG3281" s="65"/>
    </row>
    <row r="3282" spans="1:33" ht="12">
      <c r="A3282" s="30">
        <v>42037.673217592601</v>
      </c>
      <c r="B3282" s="109" t="s">
        <v>20670</v>
      </c>
      <c r="C3282" s="121">
        <v>25</v>
      </c>
      <c r="D3282" s="109" t="s">
        <v>23</v>
      </c>
      <c r="E3282" s="109" t="s">
        <v>24</v>
      </c>
      <c r="F3282" s="109"/>
      <c r="G3282" s="42">
        <v>39145</v>
      </c>
      <c r="H3282" s="109" t="s">
        <v>20671</v>
      </c>
      <c r="I3282" s="109" t="s">
        <v>539</v>
      </c>
      <c r="J3282" s="109" t="s">
        <v>85</v>
      </c>
      <c r="K3282" s="98" t="s">
        <v>20672</v>
      </c>
      <c r="L3282" s="109" t="s">
        <v>539</v>
      </c>
      <c r="M3282" s="109" t="s">
        <v>540</v>
      </c>
      <c r="N3282" s="109" t="s">
        <v>32</v>
      </c>
      <c r="O3282" s="109" t="s">
        <v>20673</v>
      </c>
      <c r="P3282" s="109" t="s">
        <v>760</v>
      </c>
      <c r="Q3282" s="109" t="s">
        <v>20674</v>
      </c>
      <c r="R3282" s="109" t="s">
        <v>80</v>
      </c>
      <c r="S3282" s="122" t="s">
        <v>20655</v>
      </c>
      <c r="T3282" s="31"/>
      <c r="U3282" s="109" t="str">
        <f t="shared" si="51"/>
        <v>39145: As reported by the Los Angeles Times: LAPD Southwest Division officers responded to a robbery call at a mini-market. They identified Bland from a description given by a passerby and tried to arrest him. Officers pursued the fleeing Bland who turned, pulled a handgun from his waistband and aimed it at the officers, who then shot him and killed him. Bland is the suspect in two other robberies the same day. http://www.lapdonline.org/march_2007/news_view/34896</v>
      </c>
      <c r="V3282" s="109"/>
      <c r="W3282" s="109">
        <v>4327.1000000000004</v>
      </c>
      <c r="X3282" s="109"/>
      <c r="Y3282" s="109"/>
      <c r="Z3282" s="109"/>
      <c r="AA3282" s="109"/>
      <c r="AB3282" s="109"/>
      <c r="AC3282" s="113"/>
      <c r="AD3282" s="29"/>
      <c r="AE3282" s="29"/>
      <c r="AF3282" s="29"/>
      <c r="AG3282" s="65"/>
    </row>
    <row r="3283" spans="1:33" ht="12">
      <c r="A3283" s="30">
        <v>42037.682361111103</v>
      </c>
      <c r="B3283" s="109" t="s">
        <v>20675</v>
      </c>
      <c r="C3283" s="121">
        <v>34</v>
      </c>
      <c r="D3283" s="109" t="s">
        <v>23</v>
      </c>
      <c r="E3283" s="109" t="s">
        <v>40</v>
      </c>
      <c r="F3283" s="109"/>
      <c r="G3283" s="42">
        <v>39154</v>
      </c>
      <c r="H3283" s="109" t="s">
        <v>20676</v>
      </c>
      <c r="I3283" s="109" t="s">
        <v>539</v>
      </c>
      <c r="J3283" s="109" t="s">
        <v>85</v>
      </c>
      <c r="K3283" s="98" t="s">
        <v>5048</v>
      </c>
      <c r="L3283" s="109" t="s">
        <v>539</v>
      </c>
      <c r="M3283" s="109" t="s">
        <v>540</v>
      </c>
      <c r="N3283" s="109" t="s">
        <v>32</v>
      </c>
      <c r="O3283" s="109" t="s">
        <v>20677</v>
      </c>
      <c r="P3283" s="109" t="s">
        <v>760</v>
      </c>
      <c r="Q3283" s="109" t="s">
        <v>20678</v>
      </c>
      <c r="R3283" s="109" t="s">
        <v>80</v>
      </c>
      <c r="S3283" s="122" t="s">
        <v>20655</v>
      </c>
      <c r="T3283" s="31"/>
      <c r="U3283" s="109" t="str">
        <f t="shared" si="51"/>
        <v>39154: As reported by the Los Angeles Times: Officers responded to a domestic-violence, assault-with-deadly-weapon call. No one answered their knock, so they got an apartment manager to give them a key. Inside, police said, Weisman confronted the officers with a knife. He was shot and killed. http://www.lapdonline.org/newsroom/news_view/34940</v>
      </c>
      <c r="V3283" s="109"/>
      <c r="W3283" s="109">
        <v>4328.1000000000004</v>
      </c>
      <c r="X3283" s="109"/>
      <c r="Y3283" s="109"/>
      <c r="Z3283" s="109"/>
      <c r="AA3283" s="109"/>
      <c r="AB3283" s="109"/>
      <c r="AC3283" s="113"/>
      <c r="AD3283" s="29"/>
      <c r="AE3283" s="29"/>
      <c r="AF3283" s="29"/>
      <c r="AG3283" s="65"/>
    </row>
    <row r="3284" spans="1:33" ht="12">
      <c r="A3284" s="30">
        <v>42037.893391203703</v>
      </c>
      <c r="B3284" s="109" t="s">
        <v>20679</v>
      </c>
      <c r="C3284" s="121">
        <v>29</v>
      </c>
      <c r="D3284" s="109" t="s">
        <v>23</v>
      </c>
      <c r="E3284" s="109" t="s">
        <v>173</v>
      </c>
      <c r="F3284" s="109"/>
      <c r="G3284" s="42">
        <v>39174</v>
      </c>
      <c r="H3284" s="109" t="s">
        <v>20680</v>
      </c>
      <c r="I3284" s="109" t="s">
        <v>20681</v>
      </c>
      <c r="J3284" s="109" t="s">
        <v>85</v>
      </c>
      <c r="K3284" s="98" t="s">
        <v>20682</v>
      </c>
      <c r="L3284" s="109" t="s">
        <v>539</v>
      </c>
      <c r="M3284" s="109" t="s">
        <v>8649</v>
      </c>
      <c r="N3284" s="109" t="s">
        <v>32</v>
      </c>
      <c r="O3284" s="109" t="s">
        <v>20683</v>
      </c>
      <c r="P3284" s="109" t="s">
        <v>760</v>
      </c>
      <c r="Q3284" s="109" t="s">
        <v>20684</v>
      </c>
      <c r="R3284" s="109" t="s">
        <v>80</v>
      </c>
      <c r="S3284" s="122" t="s">
        <v>20655</v>
      </c>
      <c r="T3284" s="31"/>
      <c r="U3284" s="109" t="str">
        <f t="shared" si="51"/>
        <v>39174: As reported by the Los Angeles Times: Flores stepped out from behind a parked car as deputies pulled up. He was holding what looked like a silver pistol. Deputies got out and ordered him to drop it, but instead he pointed it at them, they said. One deputy fired, fatally wounding him. http://homicide.latimes.com/post/jaime-flores/</v>
      </c>
      <c r="V3284" s="109"/>
      <c r="W3284" s="109">
        <v>4329.1000000000004</v>
      </c>
      <c r="X3284" s="109"/>
      <c r="Y3284" s="109"/>
      <c r="Z3284" s="109"/>
      <c r="AA3284" s="109"/>
      <c r="AB3284" s="109"/>
      <c r="AC3284" s="113"/>
      <c r="AD3284" s="29"/>
      <c r="AE3284" s="29"/>
      <c r="AF3284" s="29"/>
      <c r="AG3284" s="65"/>
    </row>
    <row r="3285" spans="1:33" ht="12">
      <c r="A3285" s="30">
        <v>42038.609548611101</v>
      </c>
      <c r="B3285" s="109" t="s">
        <v>20685</v>
      </c>
      <c r="C3285" s="121">
        <v>26</v>
      </c>
      <c r="D3285" s="109" t="s">
        <v>23</v>
      </c>
      <c r="E3285" s="109" t="s">
        <v>40</v>
      </c>
      <c r="F3285" s="109" t="s">
        <v>20686</v>
      </c>
      <c r="G3285" s="42">
        <v>41941</v>
      </c>
      <c r="H3285" s="109" t="s">
        <v>20687</v>
      </c>
      <c r="I3285" s="109" t="s">
        <v>15017</v>
      </c>
      <c r="J3285" s="109" t="s">
        <v>1154</v>
      </c>
      <c r="K3285" s="98" t="s">
        <v>20688</v>
      </c>
      <c r="L3285" s="109" t="s">
        <v>15017</v>
      </c>
      <c r="M3285" s="109" t="s">
        <v>20689</v>
      </c>
      <c r="N3285" s="109" t="s">
        <v>32</v>
      </c>
      <c r="O3285" s="109" t="s">
        <v>20690</v>
      </c>
      <c r="P3285" s="109" t="s">
        <v>323</v>
      </c>
      <c r="Q3285" s="109" t="s">
        <v>20691</v>
      </c>
      <c r="R3285" s="109" t="s">
        <v>100</v>
      </c>
      <c r="S3285" s="122" t="s">
        <v>16791</v>
      </c>
      <c r="T3285" s="31"/>
      <c r="U3285" s="109" t="str">
        <f t="shared" si="51"/>
        <v>41941: Deputies were serving a Physicians Emergency Commitment Order to a man in a church. Gunshots were exchanged and suspect was killed. http://www.ksla.com/story/27157953/one-person-injured-in-officer-involved-shooting-in-natchitoches</v>
      </c>
      <c r="V3285" s="109"/>
      <c r="W3285" s="109">
        <v>4330.1000000000004</v>
      </c>
      <c r="X3285" s="109"/>
      <c r="Y3285" s="109"/>
      <c r="Z3285" s="109"/>
      <c r="AA3285" s="109"/>
      <c r="AB3285" s="109"/>
      <c r="AC3285" s="113"/>
      <c r="AD3285" s="29"/>
      <c r="AE3285" s="29"/>
      <c r="AF3285" s="29"/>
      <c r="AG3285" s="65"/>
    </row>
    <row r="3286" spans="1:33" ht="12">
      <c r="A3286" s="30">
        <v>42038.611423611103</v>
      </c>
      <c r="B3286" s="109" t="s">
        <v>20692</v>
      </c>
      <c r="C3286" s="121">
        <v>18</v>
      </c>
      <c r="D3286" s="109" t="s">
        <v>23</v>
      </c>
      <c r="E3286" s="109" t="s">
        <v>82</v>
      </c>
      <c r="F3286" s="109"/>
      <c r="G3286" s="42">
        <v>39948</v>
      </c>
      <c r="H3286" s="109" t="s">
        <v>20693</v>
      </c>
      <c r="I3286" s="109" t="s">
        <v>8017</v>
      </c>
      <c r="J3286" s="109" t="s">
        <v>28</v>
      </c>
      <c r="K3286" s="98" t="s">
        <v>20694</v>
      </c>
      <c r="L3286" s="109" t="s">
        <v>8019</v>
      </c>
      <c r="M3286" s="109" t="s">
        <v>10894</v>
      </c>
      <c r="N3286" s="109" t="s">
        <v>32</v>
      </c>
      <c r="O3286" s="109" t="s">
        <v>20695</v>
      </c>
      <c r="P3286" s="109" t="s">
        <v>58</v>
      </c>
      <c r="Q3286" s="109" t="s">
        <v>20696</v>
      </c>
      <c r="R3286" s="109" t="s">
        <v>80</v>
      </c>
      <c r="S3286" s="122" t="s">
        <v>5119</v>
      </c>
      <c r="T3286" s="31"/>
      <c r="U3286" s="109" t="str">
        <f t="shared" si="51"/>
        <v>39948: Local police responded to an early-afternoon call about a couple having a fight in a car. Interrupted, Weeks was uncooperative and hostile towards the officer, did not respond to a Taser, and supposedly went for the officer's gun. The officer shot him several times and killed him at the scene. http://www.alligator.org/news/local/article_14c250e2-f682-56f4-98d1-34cb27cf0dc1.html</v>
      </c>
      <c r="V3286" s="109"/>
      <c r="W3286" s="109">
        <v>4331.1000000000004</v>
      </c>
      <c r="X3286" s="109"/>
      <c r="Y3286" s="109"/>
      <c r="Z3286" s="109"/>
      <c r="AA3286" s="109"/>
      <c r="AB3286" s="109"/>
      <c r="AC3286" s="113"/>
      <c r="AD3286" s="29"/>
      <c r="AE3286" s="29"/>
      <c r="AF3286" s="29"/>
      <c r="AG3286" s="65"/>
    </row>
    <row r="3287" spans="1:33" ht="12">
      <c r="A3287" s="30">
        <v>42038.612766203703</v>
      </c>
      <c r="B3287" s="109" t="s">
        <v>20697</v>
      </c>
      <c r="C3287" s="121">
        <v>26</v>
      </c>
      <c r="D3287" s="109" t="s">
        <v>23</v>
      </c>
      <c r="E3287" s="109" t="s">
        <v>82</v>
      </c>
      <c r="F3287" s="109"/>
      <c r="G3287" s="42">
        <v>40574</v>
      </c>
      <c r="H3287" s="109" t="s">
        <v>20698</v>
      </c>
      <c r="I3287" s="109" t="s">
        <v>11776</v>
      </c>
      <c r="J3287" s="109" t="s">
        <v>28</v>
      </c>
      <c r="K3287" s="98" t="s">
        <v>20699</v>
      </c>
      <c r="L3287" s="109" t="s">
        <v>8052</v>
      </c>
      <c r="M3287" s="109" t="s">
        <v>18202</v>
      </c>
      <c r="N3287" s="109" t="s">
        <v>32</v>
      </c>
      <c r="O3287" s="109" t="s">
        <v>20700</v>
      </c>
      <c r="P3287" s="109" t="s">
        <v>760</v>
      </c>
      <c r="Q3287" s="109" t="s">
        <v>20701</v>
      </c>
      <c r="R3287" s="109" t="s">
        <v>80</v>
      </c>
      <c r="S3287" s="122" t="s">
        <v>5119</v>
      </c>
      <c r="T3287" s="31"/>
      <c r="U3287" s="109" t="str">
        <f t="shared" si="51"/>
        <v>40574: During a traffic stop of his Toyota Scion, Quiles, according to police, was uncooperative and reached for an officer's weapon. After repeated warnings another officer shot him, twice, fatally, in the side and the back. His family filed a federal civil rights lawsuit. http://tbo.com/news/family-of-shooting-victim-sues-tampa-officer-city-381398</v>
      </c>
      <c r="V3287" s="109"/>
      <c r="W3287" s="109">
        <v>4332.1000000000004</v>
      </c>
      <c r="X3287" s="109"/>
      <c r="Y3287" s="109"/>
      <c r="Z3287" s="109"/>
      <c r="AA3287" s="109"/>
      <c r="AB3287" s="109"/>
      <c r="AC3287" s="113"/>
      <c r="AD3287" s="29"/>
      <c r="AE3287" s="29"/>
      <c r="AF3287" s="29"/>
      <c r="AG3287" s="65"/>
    </row>
    <row r="3288" spans="1:33" ht="12">
      <c r="A3288" s="30">
        <v>42038.617175925901</v>
      </c>
      <c r="B3288" s="109" t="s">
        <v>20702</v>
      </c>
      <c r="C3288" s="121">
        <v>73</v>
      </c>
      <c r="D3288" s="109" t="s">
        <v>23</v>
      </c>
      <c r="E3288" s="109" t="s">
        <v>82</v>
      </c>
      <c r="F3288" s="109"/>
      <c r="G3288" s="42">
        <v>40722</v>
      </c>
      <c r="H3288" s="109" t="s">
        <v>20703</v>
      </c>
      <c r="I3288" s="109" t="s">
        <v>20704</v>
      </c>
      <c r="J3288" s="109" t="s">
        <v>28</v>
      </c>
      <c r="K3288" s="98" t="s">
        <v>20705</v>
      </c>
      <c r="L3288" s="109" t="s">
        <v>4687</v>
      </c>
      <c r="M3288" s="109" t="s">
        <v>10833</v>
      </c>
      <c r="N3288" s="109" t="s">
        <v>32</v>
      </c>
      <c r="O3288" s="109" t="s">
        <v>20706</v>
      </c>
      <c r="P3288" s="109" t="s">
        <v>760</v>
      </c>
      <c r="Q3288" s="109" t="s">
        <v>20707</v>
      </c>
      <c r="R3288" s="109" t="s">
        <v>80</v>
      </c>
      <c r="S3288" s="122" t="s">
        <v>5119</v>
      </c>
      <c r="T3288" s="31"/>
      <c r="U3288" s="109" t="str">
        <f t="shared" si="51"/>
        <v>40722: DiGrandi, in the middle of the financial settlement phase of a divorce, paid an early-morning visit to his ex-wife with a gun in hand. She knocked it out of his hand and ran to the safety of a neighbor's house. After the neighbor refused to open the door DiGrandi got intercepted by deputies in his car. He emerged with his gun to his own head, then turned it towards the police; county officers fatally shot him. http://www.tampabay.com/news/publicsafety/crime/pinellas-deputies-shoot-kill-armed-man-who-broke-into-ex-wifes-palm-harbor/1177664</v>
      </c>
      <c r="V3288" s="109"/>
      <c r="W3288" s="109">
        <v>4333.1000000000004</v>
      </c>
      <c r="X3288" s="109"/>
      <c r="Y3288" s="109"/>
      <c r="Z3288" s="109"/>
      <c r="AA3288" s="109"/>
      <c r="AB3288" s="109"/>
      <c r="AC3288" s="113"/>
      <c r="AD3288" s="29"/>
      <c r="AE3288" s="29"/>
      <c r="AF3288" s="29"/>
      <c r="AG3288" s="65"/>
    </row>
    <row r="3289" spans="1:33" ht="12">
      <c r="A3289" s="30">
        <v>42038.618981481501</v>
      </c>
      <c r="B3289" s="109" t="s">
        <v>20708</v>
      </c>
      <c r="C3289" s="121">
        <v>19</v>
      </c>
      <c r="D3289" s="109" t="s">
        <v>91</v>
      </c>
      <c r="E3289" s="109" t="s">
        <v>82</v>
      </c>
      <c r="F3289" s="109"/>
      <c r="G3289" s="42">
        <v>41355</v>
      </c>
      <c r="H3289" s="109" t="s">
        <v>20709</v>
      </c>
      <c r="I3289" s="109" t="s">
        <v>4685</v>
      </c>
      <c r="J3289" s="109" t="s">
        <v>28</v>
      </c>
      <c r="K3289" s="98" t="s">
        <v>19234</v>
      </c>
      <c r="L3289" s="109" t="s">
        <v>4687</v>
      </c>
      <c r="M3289" s="109" t="s">
        <v>4688</v>
      </c>
      <c r="N3289" s="109" t="s">
        <v>314</v>
      </c>
      <c r="O3289" s="109" t="s">
        <v>20710</v>
      </c>
      <c r="P3289" s="109" t="s">
        <v>760</v>
      </c>
      <c r="Q3289" s="109" t="s">
        <v>20711</v>
      </c>
      <c r="R3289" s="109" t="s">
        <v>80</v>
      </c>
      <c r="S3289" s="122" t="s">
        <v>5119</v>
      </c>
      <c r="T3289" s="31"/>
      <c r="U3289" s="109" t="str">
        <f t="shared" si="51"/>
        <v>41355: Visiting from Pittsburgh, Jackson was the passenger in a Monte Carlo driven by a friend. Her friend happened to be fleeing from the scene of his armed robbery of a Family Dollar store, with police in hot pursuit. The vehicle crashed into a tree. Jackson died at the scene. The driver was charged with second-degree murder. http://www.wtsp.com/news/article/306364/0/Fleeing-suspects-identified-in-fatal-St-Pete-Police-chase-one-suspect-on-the-loose</v>
      </c>
      <c r="V3289" s="109"/>
      <c r="W3289" s="109">
        <v>4334.1000000000004</v>
      </c>
      <c r="X3289" s="109"/>
      <c r="Y3289" s="109"/>
      <c r="Z3289" s="109"/>
      <c r="AA3289" s="109"/>
      <c r="AB3289" s="109"/>
      <c r="AC3289" s="113"/>
      <c r="AD3289" s="29"/>
      <c r="AE3289" s="29"/>
      <c r="AF3289" s="29"/>
      <c r="AG3289" s="65"/>
    </row>
    <row r="3290" spans="1:33" ht="12">
      <c r="A3290" s="30">
        <v>42038.620949074102</v>
      </c>
      <c r="B3290" s="109" t="s">
        <v>20712</v>
      </c>
      <c r="C3290" s="121">
        <v>20</v>
      </c>
      <c r="D3290" s="109" t="s">
        <v>23</v>
      </c>
      <c r="E3290" s="109" t="s">
        <v>82</v>
      </c>
      <c r="F3290" s="109"/>
      <c r="G3290" s="42">
        <v>41606</v>
      </c>
      <c r="H3290" s="109" t="s">
        <v>20713</v>
      </c>
      <c r="I3290" s="109" t="s">
        <v>4435</v>
      </c>
      <c r="J3290" s="109" t="s">
        <v>28</v>
      </c>
      <c r="K3290" s="98" t="s">
        <v>20714</v>
      </c>
      <c r="L3290" s="109" t="s">
        <v>20715</v>
      </c>
      <c r="M3290" s="109" t="s">
        <v>20716</v>
      </c>
      <c r="N3290" s="109" t="s">
        <v>314</v>
      </c>
      <c r="O3290" s="109" t="s">
        <v>20717</v>
      </c>
      <c r="P3290" s="109" t="s">
        <v>760</v>
      </c>
      <c r="Q3290" s="109" t="s">
        <v>20718</v>
      </c>
      <c r="R3290" s="109" t="s">
        <v>80</v>
      </c>
      <c r="S3290" s="122" t="s">
        <v>5119</v>
      </c>
      <c r="T3290" s="31"/>
      <c r="U3290" s="109" t="str">
        <f t="shared" si="51"/>
        <v>41606: Just before 1 a.m. Thanksgiving morning four young people had been chased away from a local McDonalds for harassing patrons, and fled with police in pursuit. Driver Lonnie Freeman lost control of their vehicle and crashed into a building. Freeman and Patrelle Stokes died at the scene, Shiatera Wimbash died in the hospital, and the fourth person was in serious condition. http://jacksonville.com/breaking-news/2013-11-29/story/three-die-live-oak-accident-while-fleeing-deputies</v>
      </c>
      <c r="V3290" s="109"/>
      <c r="W3290" s="109">
        <v>4335.1000000000004</v>
      </c>
      <c r="X3290" s="109"/>
      <c r="Y3290" s="109"/>
      <c r="Z3290" s="109"/>
      <c r="AA3290" s="109"/>
      <c r="AB3290" s="109"/>
      <c r="AC3290" s="113"/>
      <c r="AD3290" s="29"/>
      <c r="AE3290" s="29"/>
      <c r="AF3290" s="29"/>
      <c r="AG3290" s="65"/>
    </row>
    <row r="3291" spans="1:33" ht="12">
      <c r="A3291" s="30">
        <v>42038.622175925899</v>
      </c>
      <c r="B3291" s="109" t="s">
        <v>20719</v>
      </c>
      <c r="C3291" s="121">
        <v>16</v>
      </c>
      <c r="D3291" s="109" t="s">
        <v>23</v>
      </c>
      <c r="E3291" s="109" t="s">
        <v>82</v>
      </c>
      <c r="F3291" s="109"/>
      <c r="G3291" s="42">
        <v>41606</v>
      </c>
      <c r="H3291" s="109" t="s">
        <v>20720</v>
      </c>
      <c r="I3291" s="109" t="s">
        <v>4435</v>
      </c>
      <c r="J3291" s="109" t="s">
        <v>28</v>
      </c>
      <c r="K3291" s="98" t="s">
        <v>20714</v>
      </c>
      <c r="L3291" s="109" t="s">
        <v>20715</v>
      </c>
      <c r="M3291" s="109" t="s">
        <v>20716</v>
      </c>
      <c r="N3291" s="109" t="s">
        <v>314</v>
      </c>
      <c r="O3291" s="109" t="s">
        <v>20717</v>
      </c>
      <c r="P3291" s="109" t="s">
        <v>760</v>
      </c>
      <c r="Q3291" s="109" t="s">
        <v>20718</v>
      </c>
      <c r="R3291" s="109" t="s">
        <v>80</v>
      </c>
      <c r="S3291" s="122" t="s">
        <v>5119</v>
      </c>
      <c r="T3291" s="31"/>
      <c r="U3291" s="109" t="str">
        <f t="shared" si="51"/>
        <v>41606: Just before 1 a.m. Thanksgiving morning four young people had been chased away from a local McDonalds for harassing patrons, and fled with police in pursuit. Driver Lonnie Freeman lost control of their vehicle and crashed into a building. Freeman and Patrelle Stokes died at the scene, Shiatera Wimbash died in the hospital, and the fourth person was in serious condition. http://jacksonville.com/breaking-news/2013-11-29/story/three-die-live-oak-accident-while-fleeing-deputies</v>
      </c>
      <c r="V3291" s="109"/>
      <c r="W3291" s="109">
        <v>4336.1000000000004</v>
      </c>
      <c r="X3291" s="109"/>
      <c r="Y3291" s="109"/>
      <c r="Z3291" s="109"/>
      <c r="AA3291" s="109"/>
      <c r="AB3291" s="109"/>
      <c r="AC3291" s="113"/>
      <c r="AD3291" s="29"/>
      <c r="AE3291" s="29"/>
      <c r="AF3291" s="29"/>
      <c r="AG3291" s="65"/>
    </row>
    <row r="3292" spans="1:33" ht="12">
      <c r="A3292" s="30">
        <v>42038.6272453704</v>
      </c>
      <c r="B3292" s="109" t="s">
        <v>20721</v>
      </c>
      <c r="C3292" s="121">
        <v>38</v>
      </c>
      <c r="D3292" s="109" t="s">
        <v>23</v>
      </c>
      <c r="E3292" s="109" t="s">
        <v>82</v>
      </c>
      <c r="F3292" s="109"/>
      <c r="G3292" s="42">
        <v>41090</v>
      </c>
      <c r="H3292" s="109" t="s">
        <v>20722</v>
      </c>
      <c r="I3292" s="109" t="s">
        <v>20723</v>
      </c>
      <c r="J3292" s="109" t="s">
        <v>28</v>
      </c>
      <c r="K3292" s="98" t="s">
        <v>20724</v>
      </c>
      <c r="L3292" s="109" t="s">
        <v>338</v>
      </c>
      <c r="M3292" s="109" t="s">
        <v>15989</v>
      </c>
      <c r="N3292" s="109" t="s">
        <v>314</v>
      </c>
      <c r="O3292" s="109" t="s">
        <v>20725</v>
      </c>
      <c r="P3292" s="109" t="s">
        <v>760</v>
      </c>
      <c r="Q3292" s="109" t="s">
        <v>20726</v>
      </c>
      <c r="R3292" s="109" t="s">
        <v>80</v>
      </c>
      <c r="S3292" s="122" t="s">
        <v>5119</v>
      </c>
      <c r="T3292" s="31"/>
      <c r="U3292" s="109" t="str">
        <f t="shared" si="51"/>
        <v>41090: Around 1 a.m. local officer recognized a silver Beetle from an earlier armed robbery report. Deal, the Beetle's driver, ignored the lights and siren and attempted traffic stop, and fled north on I-95. He lost control of the vehicle on an exit ramp, flipped several times, and died at the scene. http://articles.sun-sentinel.com/2012-07-02/news/fl-man-killed-chase-folo-20120702_1_boynton-officer-police-officer-stephanie-slater</v>
      </c>
      <c r="V3292" s="109"/>
      <c r="W3292" s="109">
        <v>4337.1000000000004</v>
      </c>
      <c r="X3292" s="109"/>
      <c r="Y3292" s="109"/>
      <c r="Z3292" s="109"/>
      <c r="AA3292" s="109"/>
      <c r="AB3292" s="109"/>
      <c r="AC3292" s="113"/>
      <c r="AD3292" s="29"/>
      <c r="AE3292" s="29"/>
      <c r="AF3292" s="29"/>
      <c r="AG3292" s="65"/>
    </row>
    <row r="3293" spans="1:33" ht="12">
      <c r="A3293" s="30">
        <v>42038.633750000001</v>
      </c>
      <c r="B3293" s="109" t="s">
        <v>20727</v>
      </c>
      <c r="C3293" s="121">
        <v>42</v>
      </c>
      <c r="D3293" s="109" t="s">
        <v>91</v>
      </c>
      <c r="E3293" s="109" t="s">
        <v>82</v>
      </c>
      <c r="F3293" s="109"/>
      <c r="G3293" s="42">
        <v>38487</v>
      </c>
      <c r="H3293" s="109" t="s">
        <v>20728</v>
      </c>
      <c r="I3293" s="109" t="s">
        <v>4951</v>
      </c>
      <c r="J3293" s="109" t="s">
        <v>28</v>
      </c>
      <c r="K3293" s="98" t="s">
        <v>18714</v>
      </c>
      <c r="L3293" s="109" t="s">
        <v>404</v>
      </c>
      <c r="M3293" s="109" t="s">
        <v>13239</v>
      </c>
      <c r="N3293" s="109" t="s">
        <v>314</v>
      </c>
      <c r="O3293" s="109" t="s">
        <v>20729</v>
      </c>
      <c r="P3293" s="109" t="s">
        <v>58</v>
      </c>
      <c r="Q3293" s="109" t="s">
        <v>20730</v>
      </c>
      <c r="R3293" s="109" t="s">
        <v>80</v>
      </c>
      <c r="S3293" s="122" t="s">
        <v>5119</v>
      </c>
      <c r="T3293" s="31"/>
      <c r="U3293" s="109" t="str">
        <f t="shared" si="51"/>
        <v>38487: Twenty-one county deputies and a police helicopter tracked a 19-year-old suspected car thief in a pickup truck for about 50 minutes. At the end of the incident the suspect ran a red light and collided with the car of Frantz Leandre, a former official of the Haitian government, and his sister Carole. The county maintained that such tactical pressure on the thief did not constitute a "chase". A jury disagreed, awarding a $2M settlement to the Leandres' family. http://articles.orlandosentinel.com/2005-05-22/news/0505220239_1_chase-policy-orlando-police</v>
      </c>
      <c r="V3293" s="109"/>
      <c r="W3293" s="109">
        <v>4338.1000000000004</v>
      </c>
      <c r="X3293" s="109"/>
      <c r="Y3293" s="109"/>
      <c r="Z3293" s="109"/>
      <c r="AA3293" s="109"/>
      <c r="AB3293" s="109"/>
      <c r="AC3293" s="113"/>
      <c r="AD3293" s="29"/>
      <c r="AE3293" s="29"/>
      <c r="AF3293" s="29"/>
      <c r="AG3293" s="65"/>
    </row>
    <row r="3294" spans="1:33" ht="12">
      <c r="A3294" s="30">
        <v>42038.634166666699</v>
      </c>
      <c r="B3294" s="109" t="s">
        <v>20731</v>
      </c>
      <c r="C3294" s="121">
        <v>26</v>
      </c>
      <c r="D3294" s="109" t="s">
        <v>23</v>
      </c>
      <c r="E3294" s="109" t="s">
        <v>40</v>
      </c>
      <c r="F3294" s="109" t="s">
        <v>20732</v>
      </c>
      <c r="G3294" s="42">
        <v>41939</v>
      </c>
      <c r="H3294" s="109" t="s">
        <v>20733</v>
      </c>
      <c r="I3294" s="109" t="s">
        <v>20734</v>
      </c>
      <c r="J3294" s="109" t="s">
        <v>152</v>
      </c>
      <c r="K3294" s="98" t="s">
        <v>20735</v>
      </c>
      <c r="L3294" s="109" t="s">
        <v>20736</v>
      </c>
      <c r="M3294" s="109" t="s">
        <v>20737</v>
      </c>
      <c r="N3294" s="109" t="s">
        <v>32</v>
      </c>
      <c r="O3294" s="109" t="s">
        <v>20738</v>
      </c>
      <c r="P3294" s="109" t="s">
        <v>323</v>
      </c>
      <c r="Q3294" s="109" t="s">
        <v>20739</v>
      </c>
      <c r="R3294" s="109" t="s">
        <v>219</v>
      </c>
      <c r="S3294" s="122" t="s">
        <v>16791</v>
      </c>
      <c r="T3294" s="31"/>
      <c r="U3294" s="109" t="str">
        <f t="shared" si="51"/>
        <v>41939: A man and his 26-year-old son were driving on a day of shopping and running errands.While driving, a retired Corrections Officer began to harass them in a case of road rage. Both cars pulled off the road. The retired officer pulled out a gun, seriously injuring the father killing the son. The case is set to go before a grand jury. http://www.pressconnects.com/story/news/public-safety/2014/10/31/bainbridge-murder-guzy-court/18232693/</v>
      </c>
      <c r="V3294" s="109"/>
      <c r="W3294" s="109">
        <v>4339.1000000000004</v>
      </c>
      <c r="X3294" s="109"/>
      <c r="Y3294" s="109"/>
      <c r="Z3294" s="109"/>
      <c r="AA3294" s="109"/>
      <c r="AB3294" s="109"/>
      <c r="AC3294" s="113"/>
      <c r="AD3294" s="29"/>
      <c r="AE3294" s="29"/>
      <c r="AF3294" s="29"/>
      <c r="AG3294" s="65"/>
    </row>
    <row r="3295" spans="1:33" ht="12">
      <c r="A3295" s="30">
        <v>42038.635231481501</v>
      </c>
      <c r="B3295" s="109" t="s">
        <v>20740</v>
      </c>
      <c r="C3295" s="121">
        <v>42</v>
      </c>
      <c r="D3295" s="109" t="s">
        <v>23</v>
      </c>
      <c r="E3295" s="109" t="s">
        <v>82</v>
      </c>
      <c r="F3295" s="109"/>
      <c r="G3295" s="42">
        <v>38487</v>
      </c>
      <c r="H3295" s="109" t="s">
        <v>20728</v>
      </c>
      <c r="I3295" s="109" t="s">
        <v>4951</v>
      </c>
      <c r="J3295" s="109" t="s">
        <v>28</v>
      </c>
      <c r="K3295" s="98" t="s">
        <v>18714</v>
      </c>
      <c r="L3295" s="109" t="s">
        <v>404</v>
      </c>
      <c r="M3295" s="109" t="s">
        <v>7842</v>
      </c>
      <c r="N3295" s="109" t="s">
        <v>314</v>
      </c>
      <c r="O3295" s="109" t="s">
        <v>20741</v>
      </c>
      <c r="P3295" s="109" t="s">
        <v>58</v>
      </c>
      <c r="Q3295" s="109" t="s">
        <v>20730</v>
      </c>
      <c r="R3295" s="109" t="s">
        <v>80</v>
      </c>
      <c r="S3295" s="122" t="s">
        <v>5119</v>
      </c>
      <c r="T3295" s="31"/>
      <c r="U3295" s="109" t="str">
        <f t="shared" si="51"/>
        <v>38487: Twenty-one county deputies and a police helicopter tracked a 19-year-old suspected car thief in a pickup truck for about 50 minutes. At the end of the incident the suspect ran a red light and collided with the car of Frantz Leandre, a former official of the Haitian government, and his sister Carole. The county maintained that such tactical pressure on the thief did not constitute a "chase." A jury disagreed, awarding a $2M settlement to the Leandres' family. http://articles.orlandosentinel.com/2005-05-22/news/0505220239_1_chase-policy-orlando-police</v>
      </c>
      <c r="V3295" s="109"/>
      <c r="W3295" s="109">
        <v>4340.1000000000004</v>
      </c>
      <c r="X3295" s="109"/>
      <c r="Y3295" s="109"/>
      <c r="Z3295" s="109"/>
      <c r="AA3295" s="109"/>
      <c r="AB3295" s="109"/>
      <c r="AC3295" s="113"/>
      <c r="AD3295" s="29"/>
      <c r="AE3295" s="29"/>
      <c r="AF3295" s="29"/>
      <c r="AG3295" s="65"/>
    </row>
    <row r="3296" spans="1:33" ht="12">
      <c r="A3296" s="30">
        <v>42038.655428240701</v>
      </c>
      <c r="B3296" s="109" t="s">
        <v>20742</v>
      </c>
      <c r="C3296" s="121">
        <v>49</v>
      </c>
      <c r="D3296" s="109" t="s">
        <v>23</v>
      </c>
      <c r="E3296" s="109" t="s">
        <v>82</v>
      </c>
      <c r="F3296" s="109"/>
      <c r="G3296" s="42">
        <v>41940</v>
      </c>
      <c r="H3296" s="109" t="s">
        <v>20743</v>
      </c>
      <c r="I3296" s="109" t="s">
        <v>394</v>
      </c>
      <c r="J3296" s="109" t="s">
        <v>85</v>
      </c>
      <c r="K3296" s="98" t="s">
        <v>2181</v>
      </c>
      <c r="L3296" s="109" t="s">
        <v>395</v>
      </c>
      <c r="M3296" s="109" t="s">
        <v>396</v>
      </c>
      <c r="N3296" s="109" t="s">
        <v>32</v>
      </c>
      <c r="O3296" s="109" t="s">
        <v>20744</v>
      </c>
      <c r="P3296" s="109" t="s">
        <v>323</v>
      </c>
      <c r="Q3296" s="109" t="s">
        <v>20745</v>
      </c>
      <c r="R3296" s="109" t="s">
        <v>219</v>
      </c>
      <c r="S3296" s="122" t="s">
        <v>16791</v>
      </c>
      <c r="T3296" s="31"/>
      <c r="U3296" s="109" t="str">
        <f t="shared" si="51"/>
        <v>41940: Police were called about a residential disturbance. When they arrived at the home, the victim pulled a gun on the officers, who then shot him in his garage, killing him. http://www.dailyrepublic.com/news/crimecourts/police-court-records-cast-light-on-fatal-officer-involved-shooting/</v>
      </c>
      <c r="V3296" s="109"/>
      <c r="W3296" s="109">
        <v>4341.1000000000004</v>
      </c>
      <c r="X3296" s="109"/>
      <c r="Y3296" s="109"/>
      <c r="Z3296" s="109"/>
      <c r="AA3296" s="109"/>
      <c r="AB3296" s="109"/>
      <c r="AC3296" s="113"/>
      <c r="AD3296" s="29"/>
      <c r="AE3296" s="29"/>
      <c r="AF3296" s="29"/>
      <c r="AG3296" s="65"/>
    </row>
    <row r="3297" spans="1:33" ht="12">
      <c r="A3297" s="30">
        <v>42039</v>
      </c>
      <c r="B3297" s="109" t="s">
        <v>20746</v>
      </c>
      <c r="C3297" s="121">
        <v>35</v>
      </c>
      <c r="D3297" s="109" t="s">
        <v>23</v>
      </c>
      <c r="E3297" s="109" t="s">
        <v>40</v>
      </c>
      <c r="F3297" s="109"/>
      <c r="G3297" s="42">
        <v>36556</v>
      </c>
      <c r="H3297" s="109" t="s">
        <v>20747</v>
      </c>
      <c r="I3297" s="109" t="s">
        <v>2554</v>
      </c>
      <c r="J3297" s="109" t="s">
        <v>85</v>
      </c>
      <c r="K3297" s="98" t="s">
        <v>2555</v>
      </c>
      <c r="L3297" s="109" t="s">
        <v>539</v>
      </c>
      <c r="M3297" s="109" t="s">
        <v>2556</v>
      </c>
      <c r="N3297" s="109" t="s">
        <v>32</v>
      </c>
      <c r="O3297" s="109" t="s">
        <v>20748</v>
      </c>
      <c r="P3297" s="109" t="s">
        <v>760</v>
      </c>
      <c r="Q3297" s="109" t="s">
        <v>20749</v>
      </c>
      <c r="R3297" s="109" t="s">
        <v>36</v>
      </c>
      <c r="S3297" s="122" t="s">
        <v>20750</v>
      </c>
      <c r="T3297" s="31"/>
      <c r="U3297" s="109" t="str">
        <f t="shared" si="51"/>
        <v>36556: As reported by the Los Angeles Times: Alan Thomas Howard, a 35-year-old white male, died Monday, January 31, after being shot in Long Beach, according to Los Angeles County coroner's records. http://homicide.latimes.com/officer_involved/true/year/2000</v>
      </c>
      <c r="V3297" s="109"/>
      <c r="W3297" s="109">
        <v>4342.1000000000004</v>
      </c>
      <c r="X3297" s="109"/>
      <c r="Y3297" s="109"/>
      <c r="Z3297" s="109"/>
      <c r="AA3297" s="109"/>
      <c r="AB3297" s="109"/>
      <c r="AC3297" s="113"/>
      <c r="AD3297" s="29"/>
      <c r="AE3297" s="29"/>
      <c r="AF3297" s="29"/>
      <c r="AG3297" s="65"/>
    </row>
    <row r="3298" spans="1:33" ht="12">
      <c r="A3298" s="30">
        <v>42039</v>
      </c>
      <c r="B3298" s="109" t="s">
        <v>20751</v>
      </c>
      <c r="C3298" s="121">
        <v>22</v>
      </c>
      <c r="D3298" s="109" t="s">
        <v>23</v>
      </c>
      <c r="E3298" s="109" t="s">
        <v>173</v>
      </c>
      <c r="F3298" s="109"/>
      <c r="G3298" s="42">
        <v>36558</v>
      </c>
      <c r="H3298" s="109" t="s">
        <v>20752</v>
      </c>
      <c r="I3298" s="109" t="s">
        <v>539</v>
      </c>
      <c r="J3298" s="109" t="s">
        <v>85</v>
      </c>
      <c r="K3298" s="98" t="s">
        <v>4737</v>
      </c>
      <c r="L3298" s="109" t="s">
        <v>539</v>
      </c>
      <c r="M3298" s="109" t="s">
        <v>1557</v>
      </c>
      <c r="N3298" s="109" t="s">
        <v>32</v>
      </c>
      <c r="O3298" s="109" t="s">
        <v>20753</v>
      </c>
      <c r="P3298" s="109" t="s">
        <v>760</v>
      </c>
      <c r="Q3298" s="109" t="s">
        <v>20754</v>
      </c>
      <c r="R3298" s="109" t="s">
        <v>80</v>
      </c>
      <c r="S3298" s="122" t="s">
        <v>20750</v>
      </c>
      <c r="T3298" s="31"/>
      <c r="U3298" s="109" t="str">
        <f t="shared" si="51"/>
        <v>36558: As reported by the Los Angeles Times: Officers were looking for suspects who had robbed and shot a woman. While on foot, an officer saw the vehicle driven by Fregoso speeding towards him. He fired several shots at the vehicle, killing Fregoso. http://www.thefreelibrary.com/CHARGES+FILED+IN+STORE+LOT+SHOOTING+ARRAIGNMENT+TODAY+FOR+2ND+SUSPECT.-a083391507</v>
      </c>
      <c r="V3298" s="109"/>
      <c r="W3298" s="109">
        <v>4343.1000000000004</v>
      </c>
      <c r="X3298" s="109"/>
      <c r="Y3298" s="109"/>
      <c r="Z3298" s="109"/>
      <c r="AA3298" s="109"/>
      <c r="AB3298" s="109"/>
      <c r="AC3298" s="113"/>
      <c r="AD3298" s="29"/>
      <c r="AE3298" s="29"/>
      <c r="AF3298" s="29"/>
      <c r="AG3298" s="65"/>
    </row>
    <row r="3299" spans="1:33" ht="12">
      <c r="A3299" s="30">
        <v>42039</v>
      </c>
      <c r="B3299" s="109" t="s">
        <v>20755</v>
      </c>
      <c r="C3299" s="121">
        <v>25</v>
      </c>
      <c r="D3299" s="109" t="s">
        <v>23</v>
      </c>
      <c r="E3299" s="109" t="s">
        <v>173</v>
      </c>
      <c r="F3299" s="109"/>
      <c r="G3299" s="42">
        <v>36563</v>
      </c>
      <c r="H3299" s="109" t="s">
        <v>20756</v>
      </c>
      <c r="I3299" s="109" t="s">
        <v>13007</v>
      </c>
      <c r="J3299" s="109" t="s">
        <v>85</v>
      </c>
      <c r="K3299" s="98" t="s">
        <v>13008</v>
      </c>
      <c r="L3299" s="109" t="s">
        <v>539</v>
      </c>
      <c r="M3299" s="109" t="s">
        <v>13072</v>
      </c>
      <c r="N3299" s="109" t="s">
        <v>32</v>
      </c>
      <c r="O3299" s="109" t="s">
        <v>20757</v>
      </c>
      <c r="P3299" s="109" t="s">
        <v>760</v>
      </c>
      <c r="Q3299" s="109" t="s">
        <v>20758</v>
      </c>
      <c r="R3299" s="109" t="s">
        <v>80</v>
      </c>
      <c r="S3299" s="122" t="s">
        <v>20750</v>
      </c>
      <c r="T3299" s="31"/>
      <c r="U3299" s="109" t="str">
        <f t="shared" si="51"/>
        <v>36563: As reported by the Los Angeles Times: Deputies stopped Montelongo for a traffic violation when they discovered that he was violating parole. He fled and entered a nearby house and shot at deputies who tried to enter, wounding one. After a seven hour stand-off, Montelongo was driven out with tear gas. He exited with weapon and was shot and killed. http://articles.latimes.com/2000/feb/08/local/me-62154</v>
      </c>
      <c r="V3299" s="109"/>
      <c r="W3299" s="109">
        <v>4344.1000000000004</v>
      </c>
      <c r="X3299" s="109"/>
      <c r="Y3299" s="109"/>
      <c r="Z3299" s="109"/>
      <c r="AA3299" s="109"/>
      <c r="AB3299" s="109"/>
      <c r="AC3299" s="113"/>
      <c r="AD3299" s="29"/>
      <c r="AE3299" s="29"/>
      <c r="AF3299" s="29"/>
      <c r="AG3299" s="65"/>
    </row>
    <row r="3300" spans="1:33" ht="12">
      <c r="A3300" s="30">
        <v>42039</v>
      </c>
      <c r="B3300" s="109" t="s">
        <v>20759</v>
      </c>
      <c r="C3300" s="121">
        <v>50</v>
      </c>
      <c r="D3300" s="109" t="s">
        <v>23</v>
      </c>
      <c r="E3300" s="109" t="s">
        <v>40</v>
      </c>
      <c r="F3300" s="109"/>
      <c r="G3300" s="42">
        <v>36564</v>
      </c>
      <c r="H3300" s="109" t="s">
        <v>20760</v>
      </c>
      <c r="I3300" s="109" t="s">
        <v>20761</v>
      </c>
      <c r="J3300" s="109" t="s">
        <v>85</v>
      </c>
      <c r="K3300" s="98" t="s">
        <v>20762</v>
      </c>
      <c r="L3300" s="109" t="s">
        <v>539</v>
      </c>
      <c r="M3300" s="109" t="s">
        <v>760</v>
      </c>
      <c r="N3300" s="109" t="s">
        <v>32</v>
      </c>
      <c r="O3300" s="109" t="s">
        <v>20763</v>
      </c>
      <c r="P3300" s="109" t="s">
        <v>760</v>
      </c>
      <c r="Q3300" s="109" t="s">
        <v>20749</v>
      </c>
      <c r="R3300" s="109" t="s">
        <v>36</v>
      </c>
      <c r="S3300" s="122" t="s">
        <v>20750</v>
      </c>
      <c r="T3300" s="31"/>
      <c r="U3300" s="109" t="str">
        <f t="shared" si="51"/>
        <v>36564: As reported by the Los Angeles Times: Louis Thomas Pass died after being shot in La Crescenta-Montrose, according to Los Angeles County coroner's records. http://homicide.latimes.com/officer_involved/true/year/2000</v>
      </c>
      <c r="V3300" s="109"/>
      <c r="W3300" s="109">
        <v>4345.1000000000004</v>
      </c>
      <c r="X3300" s="109"/>
      <c r="Y3300" s="109"/>
      <c r="Z3300" s="109"/>
      <c r="AA3300" s="109"/>
      <c r="AB3300" s="109"/>
      <c r="AC3300" s="113"/>
      <c r="AD3300" s="29"/>
      <c r="AE3300" s="29"/>
      <c r="AF3300" s="29"/>
      <c r="AG3300" s="65"/>
    </row>
    <row r="3301" spans="1:33" ht="12">
      <c r="A3301" s="30">
        <v>42039</v>
      </c>
      <c r="B3301" s="109" t="s">
        <v>20764</v>
      </c>
      <c r="C3301" s="121">
        <v>24</v>
      </c>
      <c r="D3301" s="109" t="s">
        <v>23</v>
      </c>
      <c r="E3301" s="109" t="s">
        <v>173</v>
      </c>
      <c r="F3301" s="109"/>
      <c r="G3301" s="42">
        <v>36567</v>
      </c>
      <c r="H3301" s="109" t="s">
        <v>20765</v>
      </c>
      <c r="I3301" s="109" t="s">
        <v>539</v>
      </c>
      <c r="J3301" s="109" t="s">
        <v>85</v>
      </c>
      <c r="K3301" s="98" t="s">
        <v>13415</v>
      </c>
      <c r="L3301" s="109" t="s">
        <v>539</v>
      </c>
      <c r="M3301" s="109" t="s">
        <v>540</v>
      </c>
      <c r="N3301" s="109" t="s">
        <v>32</v>
      </c>
      <c r="O3301" s="109" t="s">
        <v>20766</v>
      </c>
      <c r="P3301" s="109" t="s">
        <v>760</v>
      </c>
      <c r="Q3301" s="109" t="s">
        <v>20767</v>
      </c>
      <c r="R3301" s="109" t="s">
        <v>80</v>
      </c>
      <c r="S3301" s="122" t="s">
        <v>20750</v>
      </c>
      <c r="T3301" s="31"/>
      <c r="U3301" s="109" t="str">
        <f t="shared" si="51"/>
        <v>36567: As reported by the Los Angeles Times: An officer was working routine security duty outside the Sports Arena holding a music concert. He went into the arena to use the restroom, and when he came out he saw Figueroa firing a handgun. Three people near a concession stand were wounded. The officer identified himself as police and shot at gunman. Figueroa pointed gun at officer, who shot again, killing him. http://articles.latimes.com/2000/feb/13/local/me-63935</v>
      </c>
      <c r="V3301" s="109"/>
      <c r="W3301" s="109">
        <v>4346.1000000000004</v>
      </c>
      <c r="X3301" s="109"/>
      <c r="Y3301" s="109"/>
      <c r="Z3301" s="109"/>
      <c r="AA3301" s="109"/>
      <c r="AB3301" s="109"/>
      <c r="AC3301" s="113"/>
      <c r="AD3301" s="29"/>
      <c r="AE3301" s="29"/>
      <c r="AF3301" s="29"/>
      <c r="AG3301" s="65"/>
    </row>
    <row r="3302" spans="1:33" ht="12">
      <c r="A3302" s="30">
        <v>42039</v>
      </c>
      <c r="B3302" s="109" t="s">
        <v>20768</v>
      </c>
      <c r="C3302" s="121">
        <v>20</v>
      </c>
      <c r="D3302" s="109" t="s">
        <v>23</v>
      </c>
      <c r="E3302" s="109" t="s">
        <v>173</v>
      </c>
      <c r="F3302" s="109"/>
      <c r="G3302" s="42">
        <v>36574</v>
      </c>
      <c r="H3302" s="109" t="s">
        <v>20769</v>
      </c>
      <c r="I3302" s="109" t="s">
        <v>20160</v>
      </c>
      <c r="J3302" s="109" t="s">
        <v>85</v>
      </c>
      <c r="K3302" s="98" t="s">
        <v>20161</v>
      </c>
      <c r="L3302" s="109" t="s">
        <v>539</v>
      </c>
      <c r="M3302" s="109" t="s">
        <v>760</v>
      </c>
      <c r="N3302" s="109" t="s">
        <v>32</v>
      </c>
      <c r="O3302" s="109" t="s">
        <v>20770</v>
      </c>
      <c r="P3302" s="109" t="s">
        <v>760</v>
      </c>
      <c r="Q3302" s="109" t="s">
        <v>20749</v>
      </c>
      <c r="R3302" s="109" t="s">
        <v>36</v>
      </c>
      <c r="S3302" s="122" t="s">
        <v>20750</v>
      </c>
      <c r="T3302" s="31"/>
      <c r="U3302" s="109" t="str">
        <f t="shared" si="51"/>
        <v>36574: As reported by the Los Angeles Times: Jason Phillip Rodriguez died after being shot in Montebello, according to Los Angeles County coroner's records. http://homicide.latimes.com/officer_involved/true/year/2000</v>
      </c>
      <c r="V3302" s="109"/>
      <c r="W3302" s="109">
        <v>4347.1000000000004</v>
      </c>
      <c r="X3302" s="109"/>
      <c r="Y3302" s="109"/>
      <c r="Z3302" s="109"/>
      <c r="AA3302" s="109"/>
      <c r="AB3302" s="109"/>
      <c r="AC3302" s="113"/>
      <c r="AD3302" s="29"/>
      <c r="AE3302" s="29"/>
      <c r="AF3302" s="29"/>
      <c r="AG3302" s="65"/>
    </row>
    <row r="3303" spans="1:33" ht="12">
      <c r="A3303" s="30">
        <v>42039</v>
      </c>
      <c r="B3303" s="109" t="s">
        <v>20771</v>
      </c>
      <c r="C3303" s="121">
        <v>42</v>
      </c>
      <c r="D3303" s="109" t="s">
        <v>23</v>
      </c>
      <c r="E3303" s="109" t="s">
        <v>173</v>
      </c>
      <c r="F3303" s="109"/>
      <c r="G3303" s="42">
        <v>36582</v>
      </c>
      <c r="H3303" s="109" t="s">
        <v>20772</v>
      </c>
      <c r="I3303" s="109" t="s">
        <v>539</v>
      </c>
      <c r="J3303" s="109" t="s">
        <v>85</v>
      </c>
      <c r="K3303" s="98" t="s">
        <v>20773</v>
      </c>
      <c r="L3303" s="109" t="s">
        <v>539</v>
      </c>
      <c r="M3303" s="109" t="s">
        <v>760</v>
      </c>
      <c r="N3303" s="109" t="s">
        <v>32</v>
      </c>
      <c r="O3303" s="109" t="s">
        <v>20774</v>
      </c>
      <c r="P3303" s="109" t="s">
        <v>760</v>
      </c>
      <c r="Q3303" s="109" t="s">
        <v>20749</v>
      </c>
      <c r="R3303" s="109" t="s">
        <v>36</v>
      </c>
      <c r="S3303" s="122" t="s">
        <v>20750</v>
      </c>
      <c r="T3303" s="31"/>
      <c r="U3303" s="109" t="str">
        <f t="shared" si="51"/>
        <v>36582: As reported by the Los Angeles Times: Octavio Colindres Tabar, a 42-year-old Latino male, died Saturday, February 26, after being shot in Downtown, according to Los Angeles County coroner's records. http://homicide.latimes.com/officer_involved/true/year/2000</v>
      </c>
      <c r="V3303" s="109"/>
      <c r="W3303" s="109">
        <v>4348.1000000000004</v>
      </c>
      <c r="X3303" s="109"/>
      <c r="Y3303" s="109"/>
      <c r="Z3303" s="109"/>
      <c r="AA3303" s="109"/>
      <c r="AB3303" s="109"/>
      <c r="AC3303" s="113"/>
      <c r="AD3303" s="29"/>
      <c r="AE3303" s="29"/>
      <c r="AF3303" s="29"/>
      <c r="AG3303" s="65"/>
    </row>
    <row r="3304" spans="1:33" ht="12">
      <c r="A3304" s="30">
        <v>42039</v>
      </c>
      <c r="B3304" s="109" t="s">
        <v>20775</v>
      </c>
      <c r="C3304" s="121">
        <v>26</v>
      </c>
      <c r="D3304" s="109" t="s">
        <v>23</v>
      </c>
      <c r="E3304" s="109" t="s">
        <v>173</v>
      </c>
      <c r="F3304" s="109"/>
      <c r="G3304" s="42">
        <v>36616</v>
      </c>
      <c r="H3304" s="109" t="s">
        <v>20776</v>
      </c>
      <c r="I3304" s="109" t="s">
        <v>539</v>
      </c>
      <c r="J3304" s="109" t="s">
        <v>85</v>
      </c>
      <c r="K3304" s="98" t="s">
        <v>20777</v>
      </c>
      <c r="L3304" s="109" t="s">
        <v>539</v>
      </c>
      <c r="M3304" s="109" t="s">
        <v>540</v>
      </c>
      <c r="N3304" s="109" t="s">
        <v>32</v>
      </c>
      <c r="O3304" s="109" t="s">
        <v>20778</v>
      </c>
      <c r="P3304" s="109" t="s">
        <v>760</v>
      </c>
      <c r="Q3304" s="109" t="s">
        <v>20779</v>
      </c>
      <c r="R3304" s="109" t="s">
        <v>80</v>
      </c>
      <c r="S3304" s="122" t="s">
        <v>20750</v>
      </c>
      <c r="T3304" s="31"/>
      <c r="U3304" s="109" t="str">
        <f t="shared" si="51"/>
        <v>36616: As reported by the Los Angeles Times: When a security guard at a mall denied entry to Chagolla, he produced a grenade. The guard let him pass and called police. Officers pursued him through the mall, where he confronted them, threatening to explode the grenade. He was shot and killed and three bystanders were wounded. The grenade was later determined to be a fake. http://articles.latimes.com/2000/apr/01/local/me-14888</v>
      </c>
      <c r="V3304" s="109"/>
      <c r="W3304" s="109">
        <v>4349.1000000000004</v>
      </c>
      <c r="X3304" s="109"/>
      <c r="Y3304" s="109"/>
      <c r="Z3304" s="109"/>
      <c r="AA3304" s="109"/>
      <c r="AB3304" s="109"/>
      <c r="AC3304" s="113"/>
      <c r="AD3304" s="29"/>
      <c r="AE3304" s="29"/>
      <c r="AF3304" s="29"/>
      <c r="AG3304" s="65"/>
    </row>
    <row r="3305" spans="1:33" ht="12">
      <c r="A3305" s="30">
        <v>42039</v>
      </c>
      <c r="B3305" s="109" t="s">
        <v>20780</v>
      </c>
      <c r="C3305" s="121">
        <v>23</v>
      </c>
      <c r="D3305" s="109" t="s">
        <v>23</v>
      </c>
      <c r="E3305" s="109" t="s">
        <v>173</v>
      </c>
      <c r="F3305" s="109"/>
      <c r="G3305" s="42">
        <v>36619</v>
      </c>
      <c r="H3305" s="109" t="s">
        <v>20781</v>
      </c>
      <c r="I3305" s="109" t="s">
        <v>539</v>
      </c>
      <c r="J3305" s="109" t="s">
        <v>85</v>
      </c>
      <c r="K3305" s="98" t="s">
        <v>20782</v>
      </c>
      <c r="L3305" s="109" t="s">
        <v>539</v>
      </c>
      <c r="M3305" s="109" t="s">
        <v>760</v>
      </c>
      <c r="N3305" s="109" t="s">
        <v>32</v>
      </c>
      <c r="O3305" s="109" t="s">
        <v>20783</v>
      </c>
      <c r="P3305" s="109" t="s">
        <v>760</v>
      </c>
      <c r="Q3305" s="109" t="s">
        <v>20749</v>
      </c>
      <c r="R3305" s="109" t="s">
        <v>36</v>
      </c>
      <c r="S3305" s="122" t="s">
        <v>20750</v>
      </c>
      <c r="T3305" s="31"/>
      <c r="U3305" s="109" t="str">
        <f t="shared" si="51"/>
        <v>36619: As reported by the Los Angeles Times: Richard Joe Rodriguez after being shot in El Sereno, according to Los Angeles County coroner's records. http://homicide.latimes.com/officer_involved/true/year/2000</v>
      </c>
      <c r="V3305" s="109"/>
      <c r="W3305" s="109">
        <v>4350.1000000000004</v>
      </c>
      <c r="X3305" s="109"/>
      <c r="Y3305" s="109"/>
      <c r="Z3305" s="109"/>
      <c r="AA3305" s="109"/>
      <c r="AB3305" s="109"/>
      <c r="AC3305" s="113"/>
      <c r="AD3305" s="29"/>
      <c r="AE3305" s="29"/>
      <c r="AF3305" s="29"/>
      <c r="AG3305" s="65"/>
    </row>
    <row r="3306" spans="1:33" ht="12">
      <c r="A3306" s="30">
        <v>42037.528252314798</v>
      </c>
      <c r="B3306" s="109" t="s">
        <v>20784</v>
      </c>
      <c r="C3306" s="121">
        <v>20</v>
      </c>
      <c r="D3306" s="109" t="s">
        <v>23</v>
      </c>
      <c r="E3306" s="109" t="s">
        <v>82</v>
      </c>
      <c r="F3306" s="109"/>
      <c r="G3306" s="42">
        <v>39484</v>
      </c>
      <c r="H3306" s="109" t="s">
        <v>20785</v>
      </c>
      <c r="I3306" s="109" t="s">
        <v>12047</v>
      </c>
      <c r="J3306" s="109" t="s">
        <v>28</v>
      </c>
      <c r="K3306" s="98" t="s">
        <v>17911</v>
      </c>
      <c r="L3306" s="109" t="s">
        <v>4778</v>
      </c>
      <c r="M3306" s="109" t="s">
        <v>14087</v>
      </c>
      <c r="N3306" s="109" t="s">
        <v>32</v>
      </c>
      <c r="O3306" s="109" t="s">
        <v>20786</v>
      </c>
      <c r="P3306" s="109" t="s">
        <v>760</v>
      </c>
      <c r="Q3306" s="109" t="s">
        <v>20787</v>
      </c>
      <c r="R3306" s="109" t="s">
        <v>80</v>
      </c>
      <c r="S3306" s="122" t="s">
        <v>20196</v>
      </c>
      <c r="T3306" s="31"/>
      <c r="U3306" s="109" t="str">
        <f t="shared" si="51"/>
        <v>39484: Police released little information about the shooting, but Ronan was killed in the parking lot of a Courtyard by Marriott after pointing his gun at an undercover detective. http://articles.sun-sentinel.com/2008-02-08/news/0802072182_1_police-drug-sting-police-shot-boot-camp</v>
      </c>
      <c r="V3306" s="109"/>
      <c r="W3306" s="109">
        <f t="shared" ref="W3306:W3347" si="52">W3305+1</f>
        <v>4351.1000000000004</v>
      </c>
      <c r="X3306" s="109"/>
      <c r="Y3306" s="109"/>
      <c r="Z3306" s="109"/>
      <c r="AA3306" s="109"/>
      <c r="AB3306" s="109"/>
      <c r="AC3306" s="113"/>
      <c r="AD3306" s="29"/>
      <c r="AE3306" s="29"/>
      <c r="AF3306" s="29"/>
      <c r="AG3306" s="65"/>
    </row>
    <row r="3307" spans="1:33" ht="12">
      <c r="A3307" s="30">
        <v>42039.5686921296</v>
      </c>
      <c r="B3307" s="109" t="s">
        <v>20788</v>
      </c>
      <c r="C3307" s="121">
        <v>45</v>
      </c>
      <c r="D3307" s="109" t="s">
        <v>23</v>
      </c>
      <c r="E3307" s="109" t="s">
        <v>82</v>
      </c>
      <c r="F3307" s="109"/>
      <c r="G3307" s="42">
        <v>36715</v>
      </c>
      <c r="H3307" s="109" t="s">
        <v>20789</v>
      </c>
      <c r="I3307" s="109" t="s">
        <v>20790</v>
      </c>
      <c r="J3307" s="109" t="s">
        <v>28</v>
      </c>
      <c r="K3307" s="98" t="s">
        <v>20791</v>
      </c>
      <c r="L3307" s="109" t="s">
        <v>5141</v>
      </c>
      <c r="M3307" s="109" t="s">
        <v>20792</v>
      </c>
      <c r="N3307" s="109" t="s">
        <v>32</v>
      </c>
      <c r="O3307" s="109" t="s">
        <v>20793</v>
      </c>
      <c r="P3307" s="109" t="s">
        <v>760</v>
      </c>
      <c r="Q3307" s="109" t="s">
        <v>20794</v>
      </c>
      <c r="R3307" s="109" t="s">
        <v>80</v>
      </c>
      <c r="S3307" s="122" t="s">
        <v>5119</v>
      </c>
      <c r="T3307" s="31"/>
      <c r="U3307" s="109" t="str">
        <f t="shared" si="51"/>
        <v>36715: Following a dispute with a postal worker about a missing package, Walker displayed a knife to a responding police officer, then ran about half a mile north and attempted to steal a pickup truck. An officer shot the uncooperative Walker to death. http://articles.orlandosentinel.com/2000-07-12/news/0007120072_1_walker-haines-police-officer</v>
      </c>
      <c r="V3307" s="109"/>
      <c r="W3307" s="109">
        <f t="shared" si="52"/>
        <v>4352.1000000000004</v>
      </c>
      <c r="X3307" s="109"/>
      <c r="Y3307" s="109"/>
      <c r="Z3307" s="109"/>
      <c r="AA3307" s="109"/>
      <c r="AB3307" s="109"/>
      <c r="AC3307" s="113"/>
      <c r="AD3307" s="29"/>
      <c r="AE3307" s="29"/>
      <c r="AF3307" s="29"/>
      <c r="AG3307" s="65"/>
    </row>
    <row r="3308" spans="1:33" ht="12">
      <c r="A3308" s="30">
        <v>42039.616805555597</v>
      </c>
      <c r="B3308" s="109" t="s">
        <v>20795</v>
      </c>
      <c r="C3308" s="121">
        <v>33</v>
      </c>
      <c r="D3308" s="109" t="s">
        <v>23</v>
      </c>
      <c r="E3308" s="109" t="s">
        <v>82</v>
      </c>
      <c r="F3308" s="109"/>
      <c r="G3308" s="42">
        <v>37195</v>
      </c>
      <c r="H3308" s="109" t="s">
        <v>20796</v>
      </c>
      <c r="I3308" s="109" t="s">
        <v>20797</v>
      </c>
      <c r="J3308" s="109" t="s">
        <v>28</v>
      </c>
      <c r="K3308" s="98" t="s">
        <v>20798</v>
      </c>
      <c r="L3308" s="109" t="s">
        <v>4778</v>
      </c>
      <c r="M3308" s="109" t="s">
        <v>10681</v>
      </c>
      <c r="N3308" s="109" t="s">
        <v>32</v>
      </c>
      <c r="O3308" s="109" t="s">
        <v>20799</v>
      </c>
      <c r="P3308" s="109" t="s">
        <v>760</v>
      </c>
      <c r="Q3308" s="109" t="s">
        <v>20800</v>
      </c>
      <c r="R3308" s="109" t="s">
        <v>80</v>
      </c>
      <c r="S3308" s="122" t="s">
        <v>5119</v>
      </c>
      <c r="T3308" s="31"/>
      <c r="U3308" s="109" t="str">
        <f t="shared" si="51"/>
        <v>37195: Pucci had a long arrest record and organized an armed robbery of the Hanky Panky's Consignment shop. The robbery went as planned until the police arrived and chased the robbers' stolen Honda Odyssey. Pucci pointed a weapon at the police and was shot to death. http://articles.sun-sentinel.com/2001-11-02/news/0111020106_1_robbery-sheriff-minivan</v>
      </c>
      <c r="V3308" s="109"/>
      <c r="W3308" s="109">
        <f t="shared" si="52"/>
        <v>4353.1000000000004</v>
      </c>
      <c r="X3308" s="109"/>
      <c r="Y3308" s="109"/>
      <c r="Z3308" s="109"/>
      <c r="AA3308" s="109"/>
      <c r="AB3308" s="109"/>
      <c r="AC3308" s="113"/>
      <c r="AD3308" s="29"/>
      <c r="AE3308" s="29"/>
      <c r="AF3308" s="29"/>
      <c r="AG3308" s="65"/>
    </row>
    <row r="3309" spans="1:33" ht="12">
      <c r="A3309" s="30">
        <v>42039.619131944397</v>
      </c>
      <c r="B3309" s="109" t="s">
        <v>20801</v>
      </c>
      <c r="C3309" s="121">
        <v>55</v>
      </c>
      <c r="D3309" s="109" t="s">
        <v>23</v>
      </c>
      <c r="E3309" s="109" t="s">
        <v>82</v>
      </c>
      <c r="F3309" s="109"/>
      <c r="G3309" s="42">
        <v>37579</v>
      </c>
      <c r="H3309" s="109" t="s">
        <v>20802</v>
      </c>
      <c r="I3309" s="109" t="s">
        <v>1046</v>
      </c>
      <c r="J3309" s="109" t="s">
        <v>28</v>
      </c>
      <c r="K3309" s="98" t="s">
        <v>17551</v>
      </c>
      <c r="L3309" s="109" t="s">
        <v>523</v>
      </c>
      <c r="M3309" s="109" t="s">
        <v>8909</v>
      </c>
      <c r="N3309" s="109" t="s">
        <v>32</v>
      </c>
      <c r="O3309" s="109" t="s">
        <v>20803</v>
      </c>
      <c r="P3309" s="109" t="s">
        <v>760</v>
      </c>
      <c r="Q3309" s="109" t="s">
        <v>20804</v>
      </c>
      <c r="R3309" s="109" t="s">
        <v>100</v>
      </c>
      <c r="S3309" s="122" t="s">
        <v>5119</v>
      </c>
      <c r="T3309" s="31"/>
      <c r="U3309" s="109" t="str">
        <f t="shared" ref="U3309:U3372" si="53">CONCATENATE(G3309, ": ", O3309, " ", Q3309)</f>
        <v>37579: A partially disabled veteran, angry with the drug dealing in his neighborhood and with "some degree of mental or emotional illness," encountered police when they were called to reports of shots fired in his neighborhood. At 3:30 a.m., a SWAT force entered his house, performed a room-to-room sweep, Shields raised his weapon when discovered, and he was shot to death. http://jacksonville.com/tu-online/stories/112002/met_11016021.shtml</v>
      </c>
      <c r="V3309" s="109"/>
      <c r="W3309" s="109">
        <f t="shared" si="52"/>
        <v>4354.1000000000004</v>
      </c>
      <c r="X3309" s="109"/>
      <c r="Y3309" s="109"/>
      <c r="Z3309" s="109"/>
      <c r="AA3309" s="109"/>
      <c r="AB3309" s="109"/>
      <c r="AC3309" s="113"/>
      <c r="AD3309" s="29"/>
      <c r="AE3309" s="29"/>
      <c r="AF3309" s="29"/>
      <c r="AG3309" s="65"/>
    </row>
    <row r="3310" spans="1:33" ht="12">
      <c r="A3310" s="30">
        <v>42039.633692129602</v>
      </c>
      <c r="B3310" s="109" t="s">
        <v>20805</v>
      </c>
      <c r="C3310" s="121">
        <v>52</v>
      </c>
      <c r="D3310" s="109" t="s">
        <v>23</v>
      </c>
      <c r="E3310" s="109" t="s">
        <v>82</v>
      </c>
      <c r="F3310" s="109"/>
      <c r="G3310" s="42">
        <v>41276</v>
      </c>
      <c r="H3310" s="109" t="s">
        <v>20806</v>
      </c>
      <c r="I3310" s="109" t="s">
        <v>20807</v>
      </c>
      <c r="J3310" s="109" t="s">
        <v>28</v>
      </c>
      <c r="K3310" s="98" t="s">
        <v>20808</v>
      </c>
      <c r="L3310" s="109" t="s">
        <v>5746</v>
      </c>
      <c r="M3310" s="109" t="s">
        <v>20809</v>
      </c>
      <c r="N3310" s="109" t="s">
        <v>32</v>
      </c>
      <c r="O3310" s="109" t="s">
        <v>20810</v>
      </c>
      <c r="P3310" s="109" t="s">
        <v>760</v>
      </c>
      <c r="Q3310" s="109" t="s">
        <v>20811</v>
      </c>
      <c r="R3310" s="109" t="s">
        <v>80</v>
      </c>
      <c r="S3310" s="122" t="s">
        <v>5119</v>
      </c>
      <c r="T3310" s="31"/>
      <c r="U3310" s="109" t="str">
        <f t="shared" si="53"/>
        <v>41276: 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 http://www.clickorlando.com/news/Deputies-shoot-kill-armed-man-near-Ormond-Beach/17990842</v>
      </c>
      <c r="V3310" s="109"/>
      <c r="W3310" s="109">
        <f t="shared" si="52"/>
        <v>4355.1000000000004</v>
      </c>
      <c r="X3310" s="109"/>
      <c r="Y3310" s="109"/>
      <c r="Z3310" s="109"/>
      <c r="AA3310" s="109"/>
      <c r="AB3310" s="109"/>
      <c r="AC3310" s="113"/>
      <c r="AD3310" s="29"/>
      <c r="AE3310" s="29"/>
      <c r="AF3310" s="29"/>
      <c r="AG3310" s="65"/>
    </row>
    <row r="3311" spans="1:33" ht="12">
      <c r="A3311" s="30">
        <v>42039.649212962999</v>
      </c>
      <c r="B3311" s="109" t="s">
        <v>20812</v>
      </c>
      <c r="C3311" s="121">
        <v>69</v>
      </c>
      <c r="D3311" s="109" t="s">
        <v>23</v>
      </c>
      <c r="E3311" s="109" t="s">
        <v>82</v>
      </c>
      <c r="F3311" s="109"/>
      <c r="G3311" s="42">
        <v>40140</v>
      </c>
      <c r="H3311" s="109" t="s">
        <v>20813</v>
      </c>
      <c r="I3311" s="109" t="s">
        <v>16757</v>
      </c>
      <c r="J3311" s="109" t="s">
        <v>28</v>
      </c>
      <c r="K3311" s="98" t="s">
        <v>20814</v>
      </c>
      <c r="L3311" s="109" t="s">
        <v>6915</v>
      </c>
      <c r="M3311" s="109" t="s">
        <v>16759</v>
      </c>
      <c r="N3311" s="109" t="s">
        <v>32</v>
      </c>
      <c r="O3311" s="109" t="s">
        <v>20815</v>
      </c>
      <c r="P3311" s="109" t="s">
        <v>760</v>
      </c>
      <c r="Q3311" s="109" t="s">
        <v>20816</v>
      </c>
      <c r="R3311" s="109" t="s">
        <v>80</v>
      </c>
      <c r="S3311" s="122" t="s">
        <v>5119</v>
      </c>
      <c r="T3311" s="31"/>
      <c r="U3311" s="109" t="str">
        <f t="shared" si="53"/>
        <v>40140: As Provencal's marriage began to crumble, and it looked more likely that he would be forced to surrender half his savings and sell the couple's house, his wife's attorney became more and more worried about her safety. Provencal did indeed fatally shoot his wife on the grounds of the court house. He then returned to his residence, pursued by police, and reportedly leveled a weapon at them before being shot to death. http://www.heraldtribune.com/article/20091124/ARTICLE/911241060</v>
      </c>
      <c r="V3311" s="109"/>
      <c r="W3311" s="109">
        <f t="shared" si="52"/>
        <v>4356.1000000000004</v>
      </c>
      <c r="X3311" s="109"/>
      <c r="Y3311" s="109"/>
      <c r="Z3311" s="109"/>
      <c r="AA3311" s="109"/>
      <c r="AB3311" s="109"/>
      <c r="AC3311" s="113"/>
      <c r="AD3311" s="29"/>
      <c r="AE3311" s="29"/>
      <c r="AF3311" s="29"/>
      <c r="AG3311" s="65"/>
    </row>
    <row r="3312" spans="1:33" ht="12">
      <c r="A3312" s="30">
        <v>42039.654872685198</v>
      </c>
      <c r="B3312" s="109" t="s">
        <v>20817</v>
      </c>
      <c r="C3312" s="121">
        <v>46</v>
      </c>
      <c r="D3312" s="109" t="s">
        <v>23</v>
      </c>
      <c r="E3312" s="109" t="s">
        <v>82</v>
      </c>
      <c r="F3312" s="109" t="s">
        <v>20818</v>
      </c>
      <c r="G3312" s="42">
        <v>41046</v>
      </c>
      <c r="H3312" s="109" t="s">
        <v>20819</v>
      </c>
      <c r="I3312" s="109" t="s">
        <v>5220</v>
      </c>
      <c r="J3312" s="109" t="s">
        <v>28</v>
      </c>
      <c r="K3312" s="98" t="s">
        <v>20820</v>
      </c>
      <c r="L3312" s="109" t="s">
        <v>30</v>
      </c>
      <c r="M3312" s="109" t="s">
        <v>5222</v>
      </c>
      <c r="N3312" s="109" t="s">
        <v>32</v>
      </c>
      <c r="O3312" s="109" t="s">
        <v>20821</v>
      </c>
      <c r="P3312" s="109" t="s">
        <v>760</v>
      </c>
      <c r="Q3312" s="109" t="s">
        <v>20822</v>
      </c>
      <c r="R3312" s="109" t="s">
        <v>80</v>
      </c>
      <c r="S3312" s="122" t="s">
        <v>5119</v>
      </c>
      <c r="T3312" s="31"/>
      <c r="U3312" s="109" t="str">
        <f t="shared" si="53"/>
        <v>41046: Azcuy was the passenger in a green Kia caught in a narcotics trafficking sting. The vehicle's occupants were ordered to show their hands. The driver complied, but Azcuy is said to have made an evasive move, and officers perceived a dark shiny object in his right hand. He was shot to death. Later it emerged that he'd been holding a cell phone. http://www.nbcmiami.com/news/local/Police-Involved-Shooting-in-Miami-Dade-151919695.html</v>
      </c>
      <c r="V3312" s="109"/>
      <c r="W3312" s="109">
        <f t="shared" si="52"/>
        <v>4357.1000000000004</v>
      </c>
      <c r="X3312" s="109"/>
      <c r="Y3312" s="109"/>
      <c r="Z3312" s="109"/>
      <c r="AA3312" s="109"/>
      <c r="AB3312" s="109"/>
      <c r="AC3312" s="113"/>
      <c r="AD3312" s="29"/>
      <c r="AE3312" s="29"/>
      <c r="AF3312" s="29"/>
      <c r="AG3312" s="65"/>
    </row>
    <row r="3313" spans="1:33" ht="12">
      <c r="A3313" s="30">
        <v>42039.677175925899</v>
      </c>
      <c r="B3313" s="109" t="s">
        <v>20823</v>
      </c>
      <c r="C3313" s="121">
        <v>19</v>
      </c>
      <c r="D3313" s="109" t="s">
        <v>23</v>
      </c>
      <c r="E3313" s="109" t="s">
        <v>82</v>
      </c>
      <c r="F3313" s="109"/>
      <c r="G3313" s="42">
        <v>41115</v>
      </c>
      <c r="H3313" s="109" t="s">
        <v>20824</v>
      </c>
      <c r="I3313" s="109" t="s">
        <v>10831</v>
      </c>
      <c r="J3313" s="109" t="s">
        <v>28</v>
      </c>
      <c r="K3313" s="98" t="s">
        <v>20825</v>
      </c>
      <c r="L3313" s="109" t="s">
        <v>4687</v>
      </c>
      <c r="M3313" s="109" t="s">
        <v>16321</v>
      </c>
      <c r="N3313" s="109" t="s">
        <v>32</v>
      </c>
      <c r="O3313" s="109" t="s">
        <v>20826</v>
      </c>
      <c r="P3313" s="109" t="s">
        <v>760</v>
      </c>
      <c r="Q3313" s="109" t="s">
        <v>20827</v>
      </c>
      <c r="R3313" s="109" t="s">
        <v>80</v>
      </c>
      <c r="S3313" s="122" t="s">
        <v>5119</v>
      </c>
      <c r="T3313" s="31"/>
      <c r="U3313" s="109" t="str">
        <f t="shared" si="53"/>
        <v>41115: Ex-con Larrance with outstanding warrants for a variety of offenses reportedly opened fire on local police unprompted. They returned fire. Larrance retreated to his unit of an apartment complex. He was found dead there later. http://patch.com/florida/clearwater/man-dies-after-shootout-with-clearwater-police</v>
      </c>
      <c r="V3313" s="109"/>
      <c r="W3313" s="109">
        <f t="shared" si="52"/>
        <v>4358.1000000000004</v>
      </c>
      <c r="X3313" s="109"/>
      <c r="Y3313" s="109"/>
      <c r="Z3313" s="109"/>
      <c r="AA3313" s="109"/>
      <c r="AB3313" s="109"/>
      <c r="AC3313" s="113"/>
      <c r="AD3313" s="29"/>
      <c r="AE3313" s="29"/>
      <c r="AF3313" s="29"/>
      <c r="AG3313" s="65"/>
    </row>
    <row r="3314" spans="1:33" ht="12">
      <c r="A3314" s="30">
        <v>42039.685312499998</v>
      </c>
      <c r="B3314" s="109" t="s">
        <v>20828</v>
      </c>
      <c r="C3314" s="121">
        <v>42</v>
      </c>
      <c r="D3314" s="109" t="s">
        <v>23</v>
      </c>
      <c r="E3314" s="109" t="s">
        <v>40</v>
      </c>
      <c r="F3314" s="109" t="s">
        <v>20829</v>
      </c>
      <c r="G3314" s="42">
        <v>41129</v>
      </c>
      <c r="H3314" s="109" t="s">
        <v>20830</v>
      </c>
      <c r="I3314" s="109" t="s">
        <v>20831</v>
      </c>
      <c r="J3314" s="109" t="s">
        <v>28</v>
      </c>
      <c r="K3314" s="98" t="s">
        <v>20832</v>
      </c>
      <c r="L3314" s="109" t="s">
        <v>10087</v>
      </c>
      <c r="M3314" s="109" t="s">
        <v>20833</v>
      </c>
      <c r="N3314" s="109" t="s">
        <v>32</v>
      </c>
      <c r="O3314" s="109" t="s">
        <v>20834</v>
      </c>
      <c r="P3314" s="109" t="s">
        <v>58</v>
      </c>
      <c r="Q3314" s="109" t="s">
        <v>20835</v>
      </c>
      <c r="R3314" s="109" t="s">
        <v>80</v>
      </c>
      <c r="S3314" s="122" t="s">
        <v>5119</v>
      </c>
      <c r="T3314" s="31"/>
      <c r="U3314" s="109" t="str">
        <f t="shared" si="53"/>
        <v>41129: Multiple murder suspect Retherford was sought and found at his duplex by multiple police agencies, led by Lee County Sheriff's Department. He was killed in an early-morning shootout. http://archive.news-press.com/article/20120809/CRIME/308090030/Law-enforcement-kills-fugitive-North-Fort-Myers-following-second-homicide</v>
      </c>
      <c r="V3314" s="109"/>
      <c r="W3314" s="109">
        <f t="shared" si="52"/>
        <v>4359.1000000000004</v>
      </c>
      <c r="X3314" s="109"/>
      <c r="Y3314" s="109"/>
      <c r="Z3314" s="109"/>
      <c r="AA3314" s="109"/>
      <c r="AB3314" s="109"/>
      <c r="AC3314" s="113"/>
      <c r="AD3314" s="29"/>
      <c r="AE3314" s="29"/>
      <c r="AF3314" s="29"/>
      <c r="AG3314" s="65"/>
    </row>
    <row r="3315" spans="1:33" ht="12">
      <c r="A3315" s="30">
        <v>42039.692442129599</v>
      </c>
      <c r="B3315" s="109" t="s">
        <v>20836</v>
      </c>
      <c r="C3315" s="121">
        <v>55</v>
      </c>
      <c r="D3315" s="109" t="s">
        <v>23</v>
      </c>
      <c r="E3315" s="109" t="s">
        <v>82</v>
      </c>
      <c r="F3315" s="109"/>
      <c r="G3315" s="42">
        <v>41113</v>
      </c>
      <c r="H3315" s="109" t="s">
        <v>20837</v>
      </c>
      <c r="I3315" s="109" t="s">
        <v>5220</v>
      </c>
      <c r="J3315" s="109" t="s">
        <v>28</v>
      </c>
      <c r="K3315" s="98" t="s">
        <v>20141</v>
      </c>
      <c r="L3315" s="109" t="s">
        <v>30</v>
      </c>
      <c r="M3315" s="109" t="s">
        <v>5222</v>
      </c>
      <c r="N3315" s="109" t="s">
        <v>32</v>
      </c>
      <c r="O3315" s="109" t="s">
        <v>20838</v>
      </c>
      <c r="P3315" s="109" t="s">
        <v>760</v>
      </c>
      <c r="Q3315" s="109" t="s">
        <v>20839</v>
      </c>
      <c r="R3315" s="109" t="s">
        <v>80</v>
      </c>
      <c r="S3315" s="122" t="s">
        <v>5119</v>
      </c>
      <c r="T3315" s="31"/>
      <c r="U3315" s="109" t="str">
        <f t="shared" si="53"/>
        <v>41113: Patterson, former civilian police employee, was "well-known in the neighborhood and regarded as disagreeable." Local police visited his residence to serve him a warrant for aggravated stalking. He met them at the door with a gun, which he refused to put down. He was fatally shot. http://www.nbcmiami.com/news/local/Investigation-Continues-Into-Westchester-Police-Involved-Shooting-163524226.html</v>
      </c>
      <c r="V3315" s="109"/>
      <c r="W3315" s="109">
        <f t="shared" si="52"/>
        <v>4360.1000000000004</v>
      </c>
      <c r="X3315" s="109"/>
      <c r="Y3315" s="109"/>
      <c r="Z3315" s="109"/>
      <c r="AA3315" s="109"/>
      <c r="AB3315" s="109"/>
      <c r="AC3315" s="113"/>
      <c r="AD3315" s="29"/>
      <c r="AE3315" s="29"/>
      <c r="AF3315" s="29"/>
      <c r="AG3315" s="65"/>
    </row>
    <row r="3316" spans="1:33" ht="12">
      <c r="A3316" s="30">
        <v>42039.701134259303</v>
      </c>
      <c r="B3316" s="109" t="s">
        <v>20840</v>
      </c>
      <c r="C3316" s="121">
        <v>22</v>
      </c>
      <c r="D3316" s="109" t="s">
        <v>23</v>
      </c>
      <c r="E3316" s="109" t="s">
        <v>82</v>
      </c>
      <c r="F3316" s="109"/>
      <c r="G3316" s="42">
        <v>37612</v>
      </c>
      <c r="H3316" s="109" t="s">
        <v>20841</v>
      </c>
      <c r="I3316" s="109" t="s">
        <v>1046</v>
      </c>
      <c r="J3316" s="109" t="s">
        <v>28</v>
      </c>
      <c r="K3316" s="98" t="s">
        <v>17587</v>
      </c>
      <c r="L3316" s="109" t="s">
        <v>523</v>
      </c>
      <c r="M3316" s="109" t="s">
        <v>8909</v>
      </c>
      <c r="N3316" s="109" t="s">
        <v>32</v>
      </c>
      <c r="O3316" s="109" t="s">
        <v>20842</v>
      </c>
      <c r="P3316" s="109" t="s">
        <v>760</v>
      </c>
      <c r="Q3316" s="109" t="s">
        <v>20843</v>
      </c>
      <c r="R3316" s="109" t="s">
        <v>80</v>
      </c>
      <c r="S3316" s="122" t="s">
        <v>5119</v>
      </c>
      <c r="T3316" s="31"/>
      <c r="U3316" s="109" t="str">
        <f t="shared" si="53"/>
        <v>37612: Oliver had two outstanding warrants for writing bad checks. When he was pulled over for running a red light, he bolted on foot and into nearby residential back yards, jumping fences. The police narrative was that during a physical struggle Oliver tried to get ahold of the officer's gun, and he was fatally shot two or three times. http://jacksonville.com/tu-online/stories/122402/met_11310497.shtml</v>
      </c>
      <c r="V3316" s="109"/>
      <c r="W3316" s="109">
        <f t="shared" si="52"/>
        <v>4361.1000000000004</v>
      </c>
      <c r="X3316" s="109"/>
      <c r="Y3316" s="109"/>
      <c r="Z3316" s="109"/>
      <c r="AA3316" s="109"/>
      <c r="AB3316" s="109"/>
      <c r="AC3316" s="113"/>
      <c r="AD3316" s="29"/>
      <c r="AE3316" s="29"/>
      <c r="AF3316" s="29"/>
      <c r="AG3316" s="65"/>
    </row>
    <row r="3317" spans="1:33" ht="12">
      <c r="A3317" s="30">
        <v>42040.440937500003</v>
      </c>
      <c r="B3317" s="109" t="s">
        <v>20844</v>
      </c>
      <c r="C3317" s="121">
        <v>33</v>
      </c>
      <c r="D3317" s="109" t="s">
        <v>23</v>
      </c>
      <c r="E3317" s="109" t="s">
        <v>40</v>
      </c>
      <c r="F3317" s="109" t="s">
        <v>20845</v>
      </c>
      <c r="G3317" s="42">
        <v>41956</v>
      </c>
      <c r="H3317" s="109" t="s">
        <v>20846</v>
      </c>
      <c r="I3317" s="109" t="s">
        <v>9770</v>
      </c>
      <c r="J3317" s="109" t="s">
        <v>1304</v>
      </c>
      <c r="K3317" s="98" t="s">
        <v>20847</v>
      </c>
      <c r="L3317" s="109" t="s">
        <v>1199</v>
      </c>
      <c r="M3317" s="109" t="s">
        <v>20848</v>
      </c>
      <c r="N3317" s="109" t="s">
        <v>32</v>
      </c>
      <c r="O3317" s="109" t="s">
        <v>20849</v>
      </c>
      <c r="P3317" s="109" t="s">
        <v>58</v>
      </c>
      <c r="Q3317" s="109" t="s">
        <v>20850</v>
      </c>
      <c r="R3317" s="109" t="s">
        <v>80</v>
      </c>
      <c r="S3317" s="122" t="s">
        <v>769</v>
      </c>
      <c r="T3317" s="31"/>
      <c r="U3317" s="109" t="str">
        <f t="shared" si="53"/>
        <v>41956: Police said Davidson, 33, had threatened to kill employees at the Nitto Denko automotive factory in Piqua. Authorities said Davidson also threatened to kill Officers Carter and Stanley, and tried to pepper-spray them. Stanley shot and killed him. http://www.daytondailynews.com/news/news/crime-law/butler-twp-officers-involved-in-fatal-shooting-bac/njRYM/</v>
      </c>
      <c r="V3317" s="109"/>
      <c r="W3317" s="109">
        <f t="shared" si="52"/>
        <v>4362.1000000000004</v>
      </c>
      <c r="X3317" s="109"/>
      <c r="Y3317" s="109"/>
      <c r="Z3317" s="109"/>
      <c r="AA3317" s="109"/>
      <c r="AB3317" s="109"/>
      <c r="AC3317" s="113"/>
      <c r="AD3317" s="29"/>
      <c r="AE3317" s="29"/>
      <c r="AF3317" s="29"/>
      <c r="AG3317" s="65"/>
    </row>
    <row r="3318" spans="1:33" ht="12">
      <c r="A3318" s="30">
        <v>42040.449016203696</v>
      </c>
      <c r="B3318" s="109" t="s">
        <v>20851</v>
      </c>
      <c r="C3318" s="121">
        <v>35</v>
      </c>
      <c r="D3318" s="109" t="s">
        <v>23</v>
      </c>
      <c r="E3318" s="109" t="s">
        <v>82</v>
      </c>
      <c r="F3318" s="109"/>
      <c r="G3318" s="42">
        <v>41956</v>
      </c>
      <c r="H3318" s="109" t="s">
        <v>20852</v>
      </c>
      <c r="I3318" s="109" t="s">
        <v>260</v>
      </c>
      <c r="J3318" s="109" t="s">
        <v>85</v>
      </c>
      <c r="K3318" s="98" t="s">
        <v>11530</v>
      </c>
      <c r="L3318" s="109" t="s">
        <v>260</v>
      </c>
      <c r="M3318" s="109" t="s">
        <v>18282</v>
      </c>
      <c r="N3318" s="109" t="s">
        <v>32</v>
      </c>
      <c r="O3318" s="109" t="s">
        <v>20853</v>
      </c>
      <c r="P3318" s="109" t="s">
        <v>760</v>
      </c>
      <c r="Q3318" s="109" t="s">
        <v>20854</v>
      </c>
      <c r="R3318" s="109" t="s">
        <v>80</v>
      </c>
      <c r="S3318" s="122" t="s">
        <v>769</v>
      </c>
      <c r="T3318" s="31"/>
      <c r="U3318" s="109" t="str">
        <f t="shared" si="53"/>
        <v>41956: Ramirez was being investigated by undercover police agents from Los Angeles. He was followed to San Bernardino where he shot one of the agents and was subsequently shot and killed. http://www.sbsun.com/general-news/20141113/wounded-downey-officer-released-from-hospital-after-san-bernardino-shoot-out-1-suspect-dead</v>
      </c>
      <c r="V3318" s="109"/>
      <c r="W3318" s="109">
        <f t="shared" si="52"/>
        <v>4363.1000000000004</v>
      </c>
      <c r="X3318" s="109"/>
      <c r="Y3318" s="109"/>
      <c r="Z3318" s="109"/>
      <c r="AA3318" s="109"/>
      <c r="AB3318" s="109"/>
      <c r="AC3318" s="113"/>
      <c r="AD3318" s="29"/>
      <c r="AE3318" s="29"/>
      <c r="AF3318" s="29"/>
      <c r="AG3318" s="65"/>
    </row>
    <row r="3319" spans="1:33" ht="12">
      <c r="A3319" s="30">
        <v>42040.463518518503</v>
      </c>
      <c r="B3319" s="109" t="s">
        <v>20855</v>
      </c>
      <c r="C3319" s="121">
        <v>37</v>
      </c>
      <c r="D3319" s="109" t="s">
        <v>91</v>
      </c>
      <c r="E3319" s="109" t="s">
        <v>24</v>
      </c>
      <c r="F3319" s="109" t="s">
        <v>20856</v>
      </c>
      <c r="G3319" s="42">
        <v>41956</v>
      </c>
      <c r="H3319" s="109" t="s">
        <v>20857</v>
      </c>
      <c r="I3319" s="109" t="s">
        <v>4015</v>
      </c>
      <c r="J3319" s="109" t="s">
        <v>1304</v>
      </c>
      <c r="K3319" s="98" t="s">
        <v>15121</v>
      </c>
      <c r="L3319" s="109" t="s">
        <v>1685</v>
      </c>
      <c r="M3319" s="109" t="s">
        <v>16321</v>
      </c>
      <c r="N3319" s="109" t="s">
        <v>20858</v>
      </c>
      <c r="O3319" s="109" t="s">
        <v>20859</v>
      </c>
      <c r="P3319" s="109" t="s">
        <v>760</v>
      </c>
      <c r="Q3319" s="109" t="s">
        <v>20860</v>
      </c>
      <c r="R3319" s="109" t="s">
        <v>100</v>
      </c>
      <c r="S3319" s="122" t="s">
        <v>769</v>
      </c>
      <c r="T3319" s="31"/>
      <c r="U3319" s="109" t="str">
        <f t="shared" si="53"/>
        <v>41956: 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 http://www.cleveland.com/metro/index.ssf/2014/11/cleveland_woman_with_mental_il_1.html</v>
      </c>
      <c r="V3319" s="109"/>
      <c r="W3319" s="109">
        <f t="shared" si="52"/>
        <v>4364.1000000000004</v>
      </c>
      <c r="X3319" s="109"/>
      <c r="Y3319" s="109"/>
      <c r="Z3319" s="109"/>
      <c r="AA3319" s="109"/>
      <c r="AB3319" s="109"/>
      <c r="AC3319" s="113"/>
      <c r="AD3319" s="29"/>
      <c r="AE3319" s="29"/>
      <c r="AF3319" s="29"/>
      <c r="AG3319" s="65"/>
    </row>
    <row r="3320" spans="1:33" ht="12">
      <c r="A3320" s="30">
        <v>42040.469050925902</v>
      </c>
      <c r="B3320" s="109" t="s">
        <v>20861</v>
      </c>
      <c r="C3320" s="121">
        <v>29</v>
      </c>
      <c r="D3320" s="109" t="s">
        <v>23</v>
      </c>
      <c r="E3320" s="109" t="s">
        <v>40</v>
      </c>
      <c r="F3320" s="109" t="s">
        <v>20862</v>
      </c>
      <c r="G3320" s="42">
        <v>41956</v>
      </c>
      <c r="H3320" s="109" t="s">
        <v>20863</v>
      </c>
      <c r="I3320" s="109" t="s">
        <v>8376</v>
      </c>
      <c r="J3320" s="109" t="s">
        <v>1128</v>
      </c>
      <c r="K3320" s="98" t="s">
        <v>20864</v>
      </c>
      <c r="L3320" s="109" t="s">
        <v>8378</v>
      </c>
      <c r="M3320" s="109" t="s">
        <v>17906</v>
      </c>
      <c r="N3320" s="109" t="s">
        <v>32</v>
      </c>
      <c r="O3320" s="109" t="s">
        <v>20865</v>
      </c>
      <c r="P3320" s="109" t="s">
        <v>760</v>
      </c>
      <c r="Q3320" s="109" t="s">
        <v>20866</v>
      </c>
      <c r="R3320" s="109" t="s">
        <v>80</v>
      </c>
      <c r="S3320" s="122" t="s">
        <v>769</v>
      </c>
      <c r="T3320" s="31"/>
      <c r="U3320" s="109" t="str">
        <f t="shared" si="53"/>
        <v>41956: Officers tracked McCown to the Chatterbox bar. They found him outside, set up a perimeter and tried to arrest him around 5:45p.m. But they say when they tried to take him into custody, McCown fired at officers. Officers returned fire, killing McCown. http://www.local8now.com/home/headlines/Shooting-investigation-in-South-Knox-County-282637501.html</v>
      </c>
      <c r="V3320" s="109"/>
      <c r="W3320" s="109">
        <f t="shared" si="52"/>
        <v>4365.1000000000004</v>
      </c>
      <c r="X3320" s="109"/>
      <c r="Y3320" s="109"/>
      <c r="Z3320" s="109"/>
      <c r="AA3320" s="109"/>
      <c r="AB3320" s="109"/>
      <c r="AC3320" s="113"/>
      <c r="AD3320" s="29"/>
      <c r="AE3320" s="29"/>
      <c r="AF3320" s="29"/>
      <c r="AG3320" s="65"/>
    </row>
    <row r="3321" spans="1:33" ht="12">
      <c r="A3321" s="30">
        <v>42040.474247685197</v>
      </c>
      <c r="B3321" s="109" t="s">
        <v>20867</v>
      </c>
      <c r="C3321" s="121">
        <v>31</v>
      </c>
      <c r="D3321" s="109" t="s">
        <v>23</v>
      </c>
      <c r="E3321" s="109" t="s">
        <v>24</v>
      </c>
      <c r="F3321" s="109" t="s">
        <v>20868</v>
      </c>
      <c r="G3321" s="42">
        <v>41956</v>
      </c>
      <c r="H3321" s="109" t="s">
        <v>20869</v>
      </c>
      <c r="I3321" s="109" t="s">
        <v>10629</v>
      </c>
      <c r="J3321" s="109" t="s">
        <v>1791</v>
      </c>
      <c r="K3321" s="98" t="s">
        <v>10630</v>
      </c>
      <c r="L3321" s="109" t="s">
        <v>6243</v>
      </c>
      <c r="M3321" s="109" t="s">
        <v>10631</v>
      </c>
      <c r="N3321" s="109" t="s">
        <v>32</v>
      </c>
      <c r="O3321" s="109" t="s">
        <v>20870</v>
      </c>
      <c r="P3321" s="109" t="s">
        <v>760</v>
      </c>
      <c r="Q3321" s="109" t="s">
        <v>20871</v>
      </c>
      <c r="R3321" s="109" t="s">
        <v>80</v>
      </c>
      <c r="S3321" s="122" t="s">
        <v>769</v>
      </c>
      <c r="T3321" s="31"/>
      <c r="U3321" s="109" t="str">
        <f t="shared" si="53"/>
        <v>41956: 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 http://trenton.homicidewatch.org/2014/11/13/man-dead-after-police-involved-shooting/</v>
      </c>
      <c r="V3321" s="109"/>
      <c r="W3321" s="109">
        <f t="shared" si="52"/>
        <v>4366.1000000000004</v>
      </c>
      <c r="X3321" s="109"/>
      <c r="Y3321" s="109"/>
      <c r="Z3321" s="109"/>
      <c r="AA3321" s="109"/>
      <c r="AB3321" s="109"/>
      <c r="AC3321" s="113"/>
      <c r="AD3321" s="29"/>
      <c r="AE3321" s="29"/>
      <c r="AF3321" s="29"/>
      <c r="AG3321" s="65"/>
    </row>
    <row r="3322" spans="1:33" ht="12">
      <c r="A3322" s="30">
        <v>42040.481759259303</v>
      </c>
      <c r="B3322" s="109" t="s">
        <v>20872</v>
      </c>
      <c r="C3322" s="121">
        <v>26</v>
      </c>
      <c r="D3322" s="109" t="s">
        <v>23</v>
      </c>
      <c r="E3322" s="109" t="s">
        <v>82</v>
      </c>
      <c r="F3322" s="109"/>
      <c r="G3322" s="42">
        <v>41955</v>
      </c>
      <c r="H3322" s="109" t="s">
        <v>20873</v>
      </c>
      <c r="I3322" s="109" t="s">
        <v>7018</v>
      </c>
      <c r="J3322" s="109" t="s">
        <v>85</v>
      </c>
      <c r="K3322" s="98" t="s">
        <v>20874</v>
      </c>
      <c r="L3322" s="109" t="s">
        <v>842</v>
      </c>
      <c r="M3322" s="109" t="s">
        <v>10418</v>
      </c>
      <c r="N3322" s="109" t="s">
        <v>32</v>
      </c>
      <c r="O3322" s="109" t="s">
        <v>20875</v>
      </c>
      <c r="P3322" s="109" t="s">
        <v>760</v>
      </c>
      <c r="Q3322" s="109" t="s">
        <v>20876</v>
      </c>
      <c r="R3322" s="109" t="s">
        <v>80</v>
      </c>
      <c r="S3322" s="122" t="s">
        <v>769</v>
      </c>
      <c r="T3322" s="31"/>
      <c r="U3322" s="109" t="str">
        <f t="shared" si="53"/>
        <v>41955: Avalos was suspected of stealing a car. He led police on a short car chase until he drove the car into a police vehicle. Officers then shot and killed him. http://sanfrancisco.cbslocal.com/2014/11/13/suspected-car-thief-shot-by-police-in-concord-dies-jose-avalos-bay-point-fatal-shooting-willows-shopping-center-interstate-680/</v>
      </c>
      <c r="V3322" s="109"/>
      <c r="W3322" s="109">
        <f t="shared" si="52"/>
        <v>4367.1000000000004</v>
      </c>
      <c r="X3322" s="109"/>
      <c r="Y3322" s="109"/>
      <c r="Z3322" s="109"/>
      <c r="AA3322" s="109"/>
      <c r="AB3322" s="109"/>
      <c r="AC3322" s="113"/>
      <c r="AD3322" s="29"/>
      <c r="AE3322" s="29"/>
      <c r="AF3322" s="29"/>
      <c r="AG3322" s="65"/>
    </row>
    <row r="3323" spans="1:33" ht="12">
      <c r="A3323" s="30">
        <v>42040.492754629602</v>
      </c>
      <c r="B3323" s="109" t="s">
        <v>20877</v>
      </c>
      <c r="C3323" s="121">
        <v>26</v>
      </c>
      <c r="D3323" s="109" t="s">
        <v>23</v>
      </c>
      <c r="E3323" s="109" t="s">
        <v>40</v>
      </c>
      <c r="F3323" s="109" t="s">
        <v>20878</v>
      </c>
      <c r="G3323" s="42">
        <v>41954</v>
      </c>
      <c r="H3323" s="109" t="s">
        <v>20879</v>
      </c>
      <c r="I3323" s="109" t="s">
        <v>1046</v>
      </c>
      <c r="J3323" s="109" t="s">
        <v>44</v>
      </c>
      <c r="K3323" s="98" t="s">
        <v>20880</v>
      </c>
      <c r="L3323" s="109" t="s">
        <v>356</v>
      </c>
      <c r="M3323" s="109" t="s">
        <v>1047</v>
      </c>
      <c r="N3323" s="109" t="s">
        <v>32</v>
      </c>
      <c r="O3323" s="109" t="s">
        <v>20881</v>
      </c>
      <c r="P3323" s="109" t="s">
        <v>760</v>
      </c>
      <c r="Q3323" s="109" t="s">
        <v>20882</v>
      </c>
      <c r="R3323" s="109" t="s">
        <v>80</v>
      </c>
      <c r="S3323" s="122" t="s">
        <v>769</v>
      </c>
      <c r="T3323" s="31"/>
      <c r="U3323" s="109" t="str">
        <f t="shared" si="53"/>
        <v>41954: McBrayar had a knife in his hand. He disobeyed officers orders to drop it. McBrayar then pointed the knife in an officer's direction prompting an officer to shoot and kill him. http://www.abc3340.com/story/27361816/officer-involved-shooting-killed-one-man</v>
      </c>
      <c r="V3323" s="109"/>
      <c r="W3323" s="109">
        <f t="shared" si="52"/>
        <v>4368.1000000000004</v>
      </c>
      <c r="X3323" s="109"/>
      <c r="Y3323" s="109"/>
      <c r="Z3323" s="109"/>
      <c r="AA3323" s="109"/>
      <c r="AB3323" s="109"/>
      <c r="AC3323" s="113"/>
      <c r="AD3323" s="29"/>
      <c r="AE3323" s="29"/>
      <c r="AF3323" s="29"/>
      <c r="AG3323" s="65"/>
    </row>
    <row r="3324" spans="1:33" ht="12">
      <c r="A3324" s="30">
        <v>42040.520983796298</v>
      </c>
      <c r="B3324" s="109" t="s">
        <v>20883</v>
      </c>
      <c r="C3324" s="121">
        <v>38</v>
      </c>
      <c r="D3324" s="109" t="s">
        <v>23</v>
      </c>
      <c r="E3324" s="109" t="s">
        <v>40</v>
      </c>
      <c r="F3324" s="109" t="s">
        <v>20884</v>
      </c>
      <c r="G3324" s="42">
        <v>41954</v>
      </c>
      <c r="H3324" s="109" t="s">
        <v>20885</v>
      </c>
      <c r="I3324" s="109" t="s">
        <v>15042</v>
      </c>
      <c r="J3324" s="109" t="s">
        <v>85</v>
      </c>
      <c r="K3324" s="98" t="s">
        <v>15043</v>
      </c>
      <c r="L3324" s="109" t="s">
        <v>20886</v>
      </c>
      <c r="M3324" s="109" t="s">
        <v>19134</v>
      </c>
      <c r="N3324" s="109" t="s">
        <v>32</v>
      </c>
      <c r="O3324" s="109" t="s">
        <v>20887</v>
      </c>
      <c r="P3324" s="109" t="s">
        <v>760</v>
      </c>
      <c r="Q3324" s="109" t="s">
        <v>20888</v>
      </c>
      <c r="R3324" s="109" t="s">
        <v>80</v>
      </c>
      <c r="S3324" s="122" t="s">
        <v>769</v>
      </c>
      <c r="T3324" s="31"/>
      <c r="U3324" s="109" t="str">
        <f t="shared" si="53"/>
        <v>41954: Forgash led police on a chase after trying to use a fraudulent check and I.D. After the chase Forgash exited his vehicle. A deputy shot and killed Forgash, saying later he had been moving his upper body in a twisting motion. He reportedly did not have a weapon. http://www.pe.com/articles/shot-754737-suspect-deputies.html</v>
      </c>
      <c r="V3324" s="109"/>
      <c r="W3324" s="109">
        <f t="shared" si="52"/>
        <v>4369.1000000000004</v>
      </c>
      <c r="X3324" s="109"/>
      <c r="Y3324" s="109"/>
      <c r="Z3324" s="109"/>
      <c r="AA3324" s="109"/>
      <c r="AB3324" s="109"/>
      <c r="AC3324" s="113"/>
      <c r="AD3324" s="29"/>
      <c r="AE3324" s="29"/>
      <c r="AF3324" s="29"/>
      <c r="AG3324" s="65"/>
    </row>
    <row r="3325" spans="1:33" ht="12">
      <c r="A3325" s="30">
        <v>42040.525995370401</v>
      </c>
      <c r="B3325" s="109" t="s">
        <v>20889</v>
      </c>
      <c r="C3325" s="121">
        <v>31</v>
      </c>
      <c r="D3325" s="109" t="s">
        <v>23</v>
      </c>
      <c r="E3325" s="109" t="s">
        <v>1728</v>
      </c>
      <c r="F3325" s="109"/>
      <c r="G3325" s="42">
        <v>41954</v>
      </c>
      <c r="H3325" s="109" t="s">
        <v>20890</v>
      </c>
      <c r="I3325" s="109" t="s">
        <v>20891</v>
      </c>
      <c r="J3325" s="109" t="s">
        <v>28</v>
      </c>
      <c r="K3325" s="98" t="s">
        <v>20892</v>
      </c>
      <c r="L3325" s="109" t="s">
        <v>8052</v>
      </c>
      <c r="M3325" s="109" t="s">
        <v>20893</v>
      </c>
      <c r="N3325" s="109" t="s">
        <v>32</v>
      </c>
      <c r="O3325" s="109" t="s">
        <v>20894</v>
      </c>
      <c r="P3325" s="109" t="s">
        <v>58</v>
      </c>
      <c r="Q3325" s="109" t="s">
        <v>20895</v>
      </c>
      <c r="R3325" s="109" t="s">
        <v>80</v>
      </c>
      <c r="S3325" s="122" t="s">
        <v>769</v>
      </c>
      <c r="T3325" s="31"/>
      <c r="U3325" s="109" t="str">
        <f t="shared" si="53"/>
        <v>41954: Police responded to a 911 call to a fire. When officers arrived the car port was burning and a woman was inside the home being stabbed by Thanh Do. Officers then shot and killed Thanh Do. http://www.wfla.com/story/27351515/fire-criminal-investigation-in-plant-city-near-school</v>
      </c>
      <c r="V3325" s="109"/>
      <c r="W3325" s="109">
        <f t="shared" si="52"/>
        <v>4370.1000000000004</v>
      </c>
      <c r="X3325" s="109"/>
      <c r="Y3325" s="109"/>
      <c r="Z3325" s="109"/>
      <c r="AA3325" s="109"/>
      <c r="AB3325" s="109"/>
      <c r="AC3325" s="113"/>
      <c r="AD3325" s="29"/>
      <c r="AE3325" s="29"/>
      <c r="AF3325" s="29"/>
      <c r="AG3325" s="65"/>
    </row>
    <row r="3326" spans="1:33" ht="12">
      <c r="A3326" s="30">
        <v>42040.712164351899</v>
      </c>
      <c r="B3326" s="109" t="s">
        <v>20896</v>
      </c>
      <c r="C3326" s="121">
        <v>20</v>
      </c>
      <c r="D3326" s="109" t="s">
        <v>23</v>
      </c>
      <c r="E3326" s="109" t="s">
        <v>173</v>
      </c>
      <c r="F3326" s="109"/>
      <c r="G3326" s="42">
        <v>39689</v>
      </c>
      <c r="H3326" s="109" t="s">
        <v>20897</v>
      </c>
      <c r="I3326" s="109" t="s">
        <v>6224</v>
      </c>
      <c r="J3326" s="109" t="s">
        <v>213</v>
      </c>
      <c r="K3326" s="98" t="s">
        <v>20898</v>
      </c>
      <c r="L3326" s="109" t="s">
        <v>6226</v>
      </c>
      <c r="M3326" s="109" t="s">
        <v>20899</v>
      </c>
      <c r="N3326" s="109" t="s">
        <v>32</v>
      </c>
      <c r="O3326" s="109" t="s">
        <v>20900</v>
      </c>
      <c r="P3326" s="109" t="s">
        <v>58</v>
      </c>
      <c r="Q3326" s="109" t="s">
        <v>20901</v>
      </c>
      <c r="R3326" s="109" t="s">
        <v>80</v>
      </c>
      <c r="S3326" s="122" t="s">
        <v>16791</v>
      </c>
      <c r="T3326" s="31"/>
      <c r="U3326" s="109" t="str">
        <f t="shared" si="53"/>
        <v>39689: An officer was called to a residence about a and a burglary and high speed car chase ensued. An off-duty police officer, in his full police uniform, heard the call and joined the chase in his police car. At one point the cars stopped and the suspect fired shots, hitting the first officer. The chase continued with both officers following the suspect. Eventually the suspect's car wrecked in a residential neighborhood. Here, more shots were fired and the wounded officer killed the suspect. https://drive.google.com/file/d/0B5rXX3bwg5HYeTNnSmV5cVd3MVBPdW9TYm5TRzhHb21MYVZz/view?usp=sharing</v>
      </c>
      <c r="V3326" s="109"/>
      <c r="W3326" s="109">
        <f t="shared" si="52"/>
        <v>4371.1000000000004</v>
      </c>
      <c r="X3326" s="109"/>
      <c r="Y3326" s="109"/>
      <c r="Z3326" s="109"/>
      <c r="AA3326" s="109"/>
      <c r="AB3326" s="109"/>
      <c r="AC3326" s="113"/>
      <c r="AD3326" s="29"/>
      <c r="AE3326" s="29"/>
      <c r="AF3326" s="29"/>
      <c r="AG3326" s="65"/>
    </row>
    <row r="3327" spans="1:33" ht="12">
      <c r="A3327" s="30">
        <v>42040.7277777778</v>
      </c>
      <c r="B3327" s="109" t="s">
        <v>20902</v>
      </c>
      <c r="C3327" s="121">
        <v>42</v>
      </c>
      <c r="D3327" s="109" t="s">
        <v>91</v>
      </c>
      <c r="E3327" s="109" t="s">
        <v>40</v>
      </c>
      <c r="F3327" s="109" t="s">
        <v>20903</v>
      </c>
      <c r="G3327" s="42">
        <v>41202</v>
      </c>
      <c r="H3327" s="109" t="s">
        <v>20904</v>
      </c>
      <c r="I3327" s="109" t="s">
        <v>20905</v>
      </c>
      <c r="J3327" s="109" t="s">
        <v>28</v>
      </c>
      <c r="K3327" s="98" t="s">
        <v>20906</v>
      </c>
      <c r="L3327" s="109" t="s">
        <v>10256</v>
      </c>
      <c r="M3327" s="109" t="s">
        <v>20907</v>
      </c>
      <c r="N3327" s="109" t="s">
        <v>32</v>
      </c>
      <c r="O3327" s="109" t="s">
        <v>20908</v>
      </c>
      <c r="P3327" s="109" t="s">
        <v>58</v>
      </c>
      <c r="Q3327" s="109" t="s">
        <v>20909</v>
      </c>
      <c r="R3327" s="109" t="s">
        <v>100</v>
      </c>
      <c r="S3327" s="122" t="s">
        <v>5119</v>
      </c>
      <c r="T3327" s="31"/>
      <c r="U3327" s="109" t="str">
        <f t="shared" si="53"/>
        <v>41202: Initial reports described Swanson approaching two off-duty officers at a party, "armed, naked, and irrational," armed in fact with an inoperable antique pistol. It later emerged that the two of them had taken photographs of her about 15 minutes previously, walking naked through the woods and admitting to being "a little confused." http://www.dailymail.co.uk/news/article-2220943/Inga-Swanson-Armed-naked-irrational-woman-shot-dead-duty-Tampa-police-officers.html</v>
      </c>
      <c r="V3327" s="109"/>
      <c r="W3327" s="109">
        <f t="shared" si="52"/>
        <v>4372.1000000000004</v>
      </c>
      <c r="X3327" s="109"/>
      <c r="Y3327" s="109"/>
      <c r="Z3327" s="109"/>
      <c r="AA3327" s="109"/>
      <c r="AB3327" s="109"/>
      <c r="AC3327" s="113"/>
      <c r="AD3327" s="29"/>
      <c r="AE3327" s="29"/>
      <c r="AF3327" s="29"/>
      <c r="AG3327" s="65"/>
    </row>
    <row r="3328" spans="1:33" ht="12">
      <c r="A3328" s="30">
        <v>42040.729930555601</v>
      </c>
      <c r="B3328" s="109" t="s">
        <v>20910</v>
      </c>
      <c r="C3328" s="121">
        <v>30</v>
      </c>
      <c r="D3328" s="109" t="s">
        <v>91</v>
      </c>
      <c r="E3328" s="109" t="s">
        <v>40</v>
      </c>
      <c r="F3328" s="109"/>
      <c r="G3328" s="42">
        <v>40528</v>
      </c>
      <c r="H3328" s="109" t="s">
        <v>20911</v>
      </c>
      <c r="I3328" s="109" t="s">
        <v>18497</v>
      </c>
      <c r="J3328" s="109" t="s">
        <v>28</v>
      </c>
      <c r="K3328" s="98" t="s">
        <v>18498</v>
      </c>
      <c r="L3328" s="109" t="s">
        <v>18499</v>
      </c>
      <c r="M3328" s="109" t="s">
        <v>20912</v>
      </c>
      <c r="N3328" s="109" t="s">
        <v>32</v>
      </c>
      <c r="O3328" s="109" t="s">
        <v>20913</v>
      </c>
      <c r="P3328" s="109" t="s">
        <v>760</v>
      </c>
      <c r="Q3328" s="109" t="s">
        <v>20914</v>
      </c>
      <c r="R3328" s="109" t="s">
        <v>80</v>
      </c>
      <c r="S3328" s="122" t="s">
        <v>5119</v>
      </c>
      <c r="T3328" s="31"/>
      <c r="U3328" s="109" t="str">
        <f t="shared" si="53"/>
        <v>40528: Gauvin was fatally shot in the head while fleeing from an armed bank robbery that netted only about $1K. She and her male partner were subsequently identified as suspects in similar bank robberies in Massachusetts, Oregon and Idaho. http://articles.sun-sentinel.com/2010-12-21/news/fl-bank-heist-suspects-20101221_1_surveillance-photos-multistate-bank-robbery-spree-chase-bank</v>
      </c>
      <c r="V3328" s="109"/>
      <c r="W3328" s="109">
        <f t="shared" si="52"/>
        <v>4373.1000000000004</v>
      </c>
      <c r="X3328" s="109"/>
      <c r="Y3328" s="109"/>
      <c r="Z3328" s="109"/>
      <c r="AA3328" s="109"/>
      <c r="AB3328" s="109"/>
      <c r="AC3328" s="113"/>
      <c r="AD3328" s="29"/>
      <c r="AE3328" s="29"/>
      <c r="AF3328" s="29"/>
      <c r="AG3328" s="65"/>
    </row>
    <row r="3329" spans="1:33" ht="12">
      <c r="A3329" s="30">
        <v>42040.827893518501</v>
      </c>
      <c r="B3329" s="109" t="s">
        <v>20915</v>
      </c>
      <c r="C3329" s="121">
        <v>21</v>
      </c>
      <c r="D3329" s="109" t="s">
        <v>91</v>
      </c>
      <c r="E3329" s="109" t="s">
        <v>82</v>
      </c>
      <c r="F3329" s="109" t="s">
        <v>20916</v>
      </c>
      <c r="G3329" s="42">
        <v>41201</v>
      </c>
      <c r="H3329" s="109" t="s">
        <v>20917</v>
      </c>
      <c r="I3329" s="109" t="s">
        <v>2009</v>
      </c>
      <c r="J3329" s="109" t="s">
        <v>28</v>
      </c>
      <c r="K3329" s="98" t="s">
        <v>8042</v>
      </c>
      <c r="L3329" s="109" t="s">
        <v>30</v>
      </c>
      <c r="M3329" s="109" t="s">
        <v>14093</v>
      </c>
      <c r="N3329" s="109" t="s">
        <v>314</v>
      </c>
      <c r="O3329" s="109" t="s">
        <v>20918</v>
      </c>
      <c r="P3329" s="109" t="s">
        <v>760</v>
      </c>
      <c r="Q3329" s="109" t="s">
        <v>20919</v>
      </c>
      <c r="R3329" s="109" t="s">
        <v>80</v>
      </c>
      <c r="S3329" s="122" t="s">
        <v>5119</v>
      </c>
      <c r="T3329" s="31"/>
      <c r="U3329" s="109" t="str">
        <f t="shared" si="53"/>
        <v>41201: Castillo was a passenger in a car driven by her boyfriend, hit from behind by an on-duty local officer going 80 MPH without lights or siren. Their car flipped and she was fatally injured. Claims of the police, for instance that the couple were not wearing seat belts and the reasonable speed of his vehicle, were inconsistent with physical evidence of bruises and 40 yards of skid marks. http://www.mdc.edu/main/thereporter/archive/vol03-05/news/north_campus_student_dies_after_car_acci.aspx</v>
      </c>
      <c r="V3329" s="109"/>
      <c r="W3329" s="109">
        <f t="shared" si="52"/>
        <v>4374.1000000000004</v>
      </c>
      <c r="X3329" s="109"/>
      <c r="Y3329" s="109"/>
      <c r="Z3329" s="109"/>
      <c r="AA3329" s="109"/>
      <c r="AB3329" s="109"/>
      <c r="AC3329" s="113"/>
      <c r="AD3329" s="29"/>
      <c r="AE3329" s="29"/>
      <c r="AF3329" s="29"/>
      <c r="AG3329" s="65"/>
    </row>
    <row r="3330" spans="1:33" ht="12">
      <c r="A3330" s="30">
        <v>42040.829375000001</v>
      </c>
      <c r="B3330" s="109" t="s">
        <v>20920</v>
      </c>
      <c r="C3330" s="121">
        <v>50</v>
      </c>
      <c r="D3330" s="109" t="s">
        <v>91</v>
      </c>
      <c r="E3330" s="109" t="s">
        <v>82</v>
      </c>
      <c r="F3330" s="109"/>
      <c r="G3330" s="42">
        <v>39790</v>
      </c>
      <c r="H3330" s="109" t="s">
        <v>20921</v>
      </c>
      <c r="I3330" s="109" t="s">
        <v>18099</v>
      </c>
      <c r="J3330" s="109" t="s">
        <v>28</v>
      </c>
      <c r="K3330" s="98" t="s">
        <v>20922</v>
      </c>
      <c r="L3330" s="109" t="s">
        <v>4575</v>
      </c>
      <c r="M3330" s="109" t="s">
        <v>20923</v>
      </c>
      <c r="N3330" s="109" t="s">
        <v>314</v>
      </c>
      <c r="O3330" s="109" t="s">
        <v>20924</v>
      </c>
      <c r="P3330" s="109" t="s">
        <v>760</v>
      </c>
      <c r="Q3330" s="109" t="s">
        <v>20925</v>
      </c>
      <c r="R3330" s="109" t="s">
        <v>80</v>
      </c>
      <c r="S3330" s="122" t="s">
        <v>5119</v>
      </c>
      <c r="T3330" s="31"/>
      <c r="U3330" s="109" t="str">
        <f t="shared" si="53"/>
        <v>39790: Suspecting narcotics dealing, police made a traffic stop on a white Cadillac with Davis and her two brothers. The Cadillac lurched away with police in pursuit, topping 100 MPH before skidding out of control and flipping several times. Davis was killed. A question developed about which of the men had been driving and therefore who would be charged for her vehicular homicide. http://articles.orlandosentinel.com/2009-12-15/news/0912140114_1_crash-scene-veronica-davis-driver</v>
      </c>
      <c r="V3330" s="109"/>
      <c r="W3330" s="109">
        <f t="shared" si="52"/>
        <v>4375.1000000000004</v>
      </c>
      <c r="X3330" s="109"/>
      <c r="Y3330" s="109"/>
      <c r="Z3330" s="109"/>
      <c r="AA3330" s="109"/>
      <c r="AB3330" s="109"/>
      <c r="AC3330" s="113"/>
      <c r="AD3330" s="29"/>
      <c r="AE3330" s="29"/>
      <c r="AF3330" s="29"/>
      <c r="AG3330" s="65"/>
    </row>
    <row r="3331" spans="1:33" ht="12">
      <c r="A3331" s="30">
        <v>42040.830636574101</v>
      </c>
      <c r="B3331" s="109" t="s">
        <v>20926</v>
      </c>
      <c r="C3331" s="121">
        <v>21</v>
      </c>
      <c r="D3331" s="109" t="s">
        <v>91</v>
      </c>
      <c r="E3331" s="109" t="s">
        <v>82</v>
      </c>
      <c r="F3331" s="109"/>
      <c r="G3331" s="42">
        <v>37629</v>
      </c>
      <c r="H3331" s="109" t="s">
        <v>20927</v>
      </c>
      <c r="I3331" s="109" t="s">
        <v>1046</v>
      </c>
      <c r="J3331" s="109" t="s">
        <v>28</v>
      </c>
      <c r="K3331" s="98" t="s">
        <v>12086</v>
      </c>
      <c r="L3331" s="109" t="s">
        <v>523</v>
      </c>
      <c r="M3331" s="109" t="s">
        <v>8909</v>
      </c>
      <c r="N3331" s="109" t="s">
        <v>314</v>
      </c>
      <c r="O3331" s="109" t="s">
        <v>20928</v>
      </c>
      <c r="P3331" s="109" t="s">
        <v>760</v>
      </c>
      <c r="Q3331" s="109" t="s">
        <v>20929</v>
      </c>
      <c r="R3331" s="109" t="s">
        <v>80</v>
      </c>
      <c r="S3331" s="122" t="s">
        <v>5119</v>
      </c>
      <c r="T3331" s="31"/>
      <c r="U3331" s="109" t="str">
        <f t="shared" si="53"/>
        <v>37629: Kinder was the passenger in a pickup truck chased by local police. The driver was wanted in an aggravated battery case. Taking to the interstate at 90 MPH plus, the pickup left the highway after a failed passing maneuver, flipped, and came to rest in a retention pond. Kimber was trapped in the upended vehicle and died at the scene. http://staugustine.com/stories/011103/sta_1250093.shtml</v>
      </c>
      <c r="V3331" s="109"/>
      <c r="W3331" s="109">
        <f t="shared" si="52"/>
        <v>4376.1000000000004</v>
      </c>
      <c r="X3331" s="109"/>
      <c r="Y3331" s="109"/>
      <c r="Z3331" s="109"/>
      <c r="AA3331" s="109"/>
      <c r="AB3331" s="109"/>
      <c r="AC3331" s="113"/>
      <c r="AD3331" s="29"/>
      <c r="AE3331" s="29"/>
      <c r="AF3331" s="29"/>
      <c r="AG3331" s="65"/>
    </row>
    <row r="3332" spans="1:33" ht="12">
      <c r="A3332" s="30">
        <v>42040.8331944444</v>
      </c>
      <c r="B3332" s="109" t="s">
        <v>20930</v>
      </c>
      <c r="C3332" s="121">
        <v>27</v>
      </c>
      <c r="D3332" s="109" t="s">
        <v>91</v>
      </c>
      <c r="E3332" s="109" t="s">
        <v>40</v>
      </c>
      <c r="F3332" s="109" t="s">
        <v>20931</v>
      </c>
      <c r="G3332" s="42">
        <v>41115</v>
      </c>
      <c r="H3332" s="109" t="s">
        <v>20932</v>
      </c>
      <c r="I3332" s="109" t="s">
        <v>19830</v>
      </c>
      <c r="J3332" s="109" t="s">
        <v>28</v>
      </c>
      <c r="K3332" s="98" t="s">
        <v>20933</v>
      </c>
      <c r="L3332" s="109" t="s">
        <v>10454</v>
      </c>
      <c r="M3332" s="109" t="s">
        <v>10455</v>
      </c>
      <c r="N3332" s="109" t="s">
        <v>32</v>
      </c>
      <c r="O3332" s="109" t="s">
        <v>20934</v>
      </c>
      <c r="P3332" s="109" t="s">
        <v>760</v>
      </c>
      <c r="Q3332" s="109" t="s">
        <v>20935</v>
      </c>
      <c r="R3332" s="109" t="s">
        <v>80</v>
      </c>
      <c r="S3332" s="122" t="s">
        <v>5119</v>
      </c>
      <c r="T3332" s="31"/>
      <c r="U3332" s="109" t="str">
        <f t="shared" si="53"/>
        <v>41115: Similar to the better-known case of Rachel Hoffman, police pressed Seeger into service as a drug "informant" (actually undercover agent) to avoid her own narcotics charges. After her name became public record, she began to be suspected by narcotics figures and received threats. Turning to the sheriff's case managers for some kind of protection, she was turned down, and was shot dead in her car about a month later. Her family filed a wrongful death suit against the county. http://www.tampabay.com/news/courts/civil/family-of-murdered-citrus-county-sheriffs-informer-files-wrongful-death/2188148</v>
      </c>
      <c r="V3332" s="109"/>
      <c r="W3332" s="109">
        <f t="shared" si="52"/>
        <v>4377.1000000000004</v>
      </c>
      <c r="X3332" s="109"/>
      <c r="Y3332" s="109"/>
      <c r="Z3332" s="109"/>
      <c r="AA3332" s="109"/>
      <c r="AB3332" s="109"/>
      <c r="AC3332" s="113"/>
      <c r="AD3332" s="29"/>
      <c r="AE3332" s="29"/>
      <c r="AF3332" s="29"/>
      <c r="AG3332" s="65"/>
    </row>
    <row r="3333" spans="1:33" ht="12">
      <c r="A3333" s="30">
        <v>42040.839375000003</v>
      </c>
      <c r="B3333" s="109" t="s">
        <v>20936</v>
      </c>
      <c r="C3333" s="121">
        <v>47</v>
      </c>
      <c r="D3333" s="109" t="s">
        <v>91</v>
      </c>
      <c r="E3333" s="109" t="s">
        <v>82</v>
      </c>
      <c r="F3333" s="109"/>
      <c r="G3333" s="42">
        <v>37512</v>
      </c>
      <c r="H3333" s="109" t="s">
        <v>20937</v>
      </c>
      <c r="I3333" s="109" t="s">
        <v>8386</v>
      </c>
      <c r="J3333" s="109" t="s">
        <v>28</v>
      </c>
      <c r="K3333" s="98" t="s">
        <v>8387</v>
      </c>
      <c r="L3333" s="109" t="s">
        <v>5746</v>
      </c>
      <c r="M3333" s="109" t="s">
        <v>19712</v>
      </c>
      <c r="N3333" s="109" t="s">
        <v>314</v>
      </c>
      <c r="O3333" s="109" t="s">
        <v>20938</v>
      </c>
      <c r="P3333" s="109" t="s">
        <v>760</v>
      </c>
      <c r="Q3333" s="109" t="s">
        <v>20939</v>
      </c>
      <c r="R3333" s="109" t="s">
        <v>80</v>
      </c>
      <c r="S3333" s="122" t="s">
        <v>5119</v>
      </c>
      <c r="T3333" s="31"/>
      <c r="U3333" s="109" t="str">
        <f t="shared" si="53"/>
        <v>37512: Furey's husband got the police called on him for making threats to a hotel clerk. When officers began following his vehicle, with the wife as a passenger, Furey initially went slowly but sped up unpredictably and crashed into a light pole. The collision killed his wife. For having a blood alcohol level above the legal limit he received 15 years for DUI manslaughter. http://articles.orlandosentinel.com/2004-05-06/news/0405060030_1_furey-daytona-beach-crash</v>
      </c>
      <c r="V3333" s="109"/>
      <c r="W3333" s="109">
        <f t="shared" si="52"/>
        <v>4378.1000000000004</v>
      </c>
      <c r="X3333" s="109"/>
      <c r="Y3333" s="109"/>
      <c r="Z3333" s="109"/>
      <c r="AA3333" s="109"/>
      <c r="AB3333" s="109"/>
      <c r="AC3333" s="113"/>
      <c r="AD3333" s="29"/>
      <c r="AE3333" s="29"/>
      <c r="AF3333" s="29"/>
      <c r="AG3333" s="65"/>
    </row>
    <row r="3334" spans="1:33" ht="12">
      <c r="A3334" s="30">
        <v>42040.840868055602</v>
      </c>
      <c r="B3334" s="109" t="s">
        <v>20940</v>
      </c>
      <c r="C3334" s="121">
        <v>55</v>
      </c>
      <c r="D3334" s="109" t="s">
        <v>91</v>
      </c>
      <c r="E3334" s="109" t="s">
        <v>82</v>
      </c>
      <c r="F3334" s="109"/>
      <c r="G3334" s="42">
        <v>41247</v>
      </c>
      <c r="H3334" s="109" t="s">
        <v>20941</v>
      </c>
      <c r="I3334" s="109" t="s">
        <v>18358</v>
      </c>
      <c r="J3334" s="109" t="s">
        <v>28</v>
      </c>
      <c r="K3334" s="98" t="s">
        <v>18359</v>
      </c>
      <c r="L3334" s="109" t="s">
        <v>6976</v>
      </c>
      <c r="M3334" s="109" t="s">
        <v>18360</v>
      </c>
      <c r="N3334" s="109" t="s">
        <v>314</v>
      </c>
      <c r="O3334" s="109" t="s">
        <v>20942</v>
      </c>
      <c r="P3334" s="109" t="s">
        <v>760</v>
      </c>
      <c r="Q3334" s="109" t="s">
        <v>20943</v>
      </c>
      <c r="R3334" s="109" t="s">
        <v>80</v>
      </c>
      <c r="S3334" s="122" t="s">
        <v>5119</v>
      </c>
      <c r="T3334" s="31"/>
      <c r="U3334" s="109" t="str">
        <f t="shared" si="53"/>
        <v>41247: Kelley is said to have simply walked in front of a deputy's vehicle, which was travelling at full speed on a major road about 10 p.m. She died at the scene. http://www.wptv.com/news/region-st-lucie-county/port-st-lucie/woman-struck-killed-by-st-lucie-county-sheriffs-deputy-matthew-brewster-in-port-st-lucie-crash</v>
      </c>
      <c r="V3334" s="109"/>
      <c r="W3334" s="109">
        <f t="shared" si="52"/>
        <v>4379.1000000000004</v>
      </c>
      <c r="X3334" s="109"/>
      <c r="Y3334" s="109"/>
      <c r="Z3334" s="109"/>
      <c r="AA3334" s="109"/>
      <c r="AB3334" s="109"/>
      <c r="AC3334" s="113"/>
      <c r="AD3334" s="29"/>
      <c r="AE3334" s="29"/>
      <c r="AF3334" s="29"/>
      <c r="AG3334" s="65"/>
    </row>
    <row r="3335" spans="1:33" ht="12">
      <c r="A3335" s="30">
        <v>42040.842731481498</v>
      </c>
      <c r="B3335" s="109" t="s">
        <v>20944</v>
      </c>
      <c r="C3335" s="121">
        <v>25</v>
      </c>
      <c r="D3335" s="109" t="s">
        <v>91</v>
      </c>
      <c r="E3335" s="109" t="s">
        <v>82</v>
      </c>
      <c r="F3335" s="109"/>
      <c r="G3335" s="42">
        <v>39849</v>
      </c>
      <c r="H3335" s="109" t="s">
        <v>20945</v>
      </c>
      <c r="I3335" s="109" t="s">
        <v>1046</v>
      </c>
      <c r="J3335" s="109" t="s">
        <v>28</v>
      </c>
      <c r="K3335" s="98" t="s">
        <v>8908</v>
      </c>
      <c r="L3335" s="109" t="s">
        <v>523</v>
      </c>
      <c r="M3335" s="109" t="s">
        <v>8909</v>
      </c>
      <c r="N3335" s="109" t="s">
        <v>32</v>
      </c>
      <c r="O3335" s="109" t="s">
        <v>20946</v>
      </c>
      <c r="P3335" s="109" t="s">
        <v>760</v>
      </c>
      <c r="Q3335" s="109" t="s">
        <v>20947</v>
      </c>
      <c r="R3335" s="109" t="s">
        <v>80</v>
      </c>
      <c r="S3335" s="122" t="s">
        <v>5119</v>
      </c>
      <c r="T3335" s="31"/>
      <c r="U3335" s="109" t="str">
        <f t="shared" si="53"/>
        <v>39849: About six in the evening Etheridge robbed a woman and her daughter at an ATM at gunpoint, and carjacked their 2008 orange Honda Fit. Police caught up to her on an interstate off-ramp, forced her into a guardrail and down an embankment. On approach officers thought they saw her rummaging around for something in the car and shot her to death. Etheridge had a formidable criminal record but only a replica gun. http://jacksonville.com/news/metro/2009-02-07/story/details_emerge_on_2_shot_by_police</v>
      </c>
      <c r="V3335" s="109"/>
      <c r="W3335" s="109">
        <f t="shared" si="52"/>
        <v>4380.1000000000004</v>
      </c>
      <c r="X3335" s="109"/>
      <c r="Y3335" s="109"/>
      <c r="Z3335" s="109"/>
      <c r="AA3335" s="109"/>
      <c r="AB3335" s="109"/>
      <c r="AC3335" s="113"/>
      <c r="AD3335" s="29"/>
      <c r="AE3335" s="29"/>
      <c r="AF3335" s="29"/>
      <c r="AG3335" s="65"/>
    </row>
    <row r="3336" spans="1:33" ht="12">
      <c r="A3336" s="30">
        <v>42040.844166666699</v>
      </c>
      <c r="B3336" s="109" t="s">
        <v>20948</v>
      </c>
      <c r="C3336" s="121">
        <v>39</v>
      </c>
      <c r="D3336" s="109" t="s">
        <v>91</v>
      </c>
      <c r="E3336" s="109" t="s">
        <v>82</v>
      </c>
      <c r="F3336" s="109"/>
      <c r="G3336" s="42">
        <v>37398</v>
      </c>
      <c r="H3336" s="109" t="s">
        <v>20949</v>
      </c>
      <c r="I3336" s="109" t="s">
        <v>20950</v>
      </c>
      <c r="J3336" s="109" t="s">
        <v>28</v>
      </c>
      <c r="K3336" s="98" t="s">
        <v>20951</v>
      </c>
      <c r="L3336" s="109" t="s">
        <v>10405</v>
      </c>
      <c r="M3336" s="109" t="s">
        <v>10406</v>
      </c>
      <c r="N3336" s="109" t="s">
        <v>32</v>
      </c>
      <c r="O3336" s="109" t="s">
        <v>20952</v>
      </c>
      <c r="P3336" s="109" t="s">
        <v>58</v>
      </c>
      <c r="Q3336" s="109" t="s">
        <v>20953</v>
      </c>
      <c r="R3336" s="109" t="s">
        <v>80</v>
      </c>
      <c r="S3336" s="122" t="s">
        <v>5119</v>
      </c>
      <c r="T3336" s="31"/>
      <c r="U3336" s="109" t="str">
        <f t="shared" si="53"/>
        <v>37398: Deputies received a call that jewelry store owner Jones might be considering suicide. The deputy arrived and during the conversation, Jones raised a weapon at the deputy, who fatally shot her three times. Jones' husband said it was a bottle of Gatorade, not a gun. http://jacksonville.com/tu-online/apnews/stories/062102/D7K9QGK01.html</v>
      </c>
      <c r="V3336" s="109"/>
      <c r="W3336" s="109">
        <f t="shared" si="52"/>
        <v>4381.1000000000004</v>
      </c>
      <c r="X3336" s="109"/>
      <c r="Y3336" s="109"/>
      <c r="Z3336" s="109"/>
      <c r="AA3336" s="109"/>
      <c r="AB3336" s="109"/>
      <c r="AC3336" s="113"/>
      <c r="AD3336" s="29"/>
      <c r="AE3336" s="29"/>
      <c r="AF3336" s="29"/>
      <c r="AG3336" s="65"/>
    </row>
    <row r="3337" spans="1:33" ht="12">
      <c r="A3337" s="30">
        <v>42041</v>
      </c>
      <c r="B3337" s="109" t="s">
        <v>20954</v>
      </c>
      <c r="C3337" s="121">
        <v>22</v>
      </c>
      <c r="D3337" s="109" t="s">
        <v>23</v>
      </c>
      <c r="E3337" s="109" t="s">
        <v>173</v>
      </c>
      <c r="F3337" s="109"/>
      <c r="G3337" s="42">
        <v>36642</v>
      </c>
      <c r="H3337" s="109" t="s">
        <v>20955</v>
      </c>
      <c r="I3337" s="109" t="s">
        <v>8789</v>
      </c>
      <c r="J3337" s="109" t="s">
        <v>85</v>
      </c>
      <c r="K3337" s="98" t="s">
        <v>8790</v>
      </c>
      <c r="L3337" s="109" t="s">
        <v>539</v>
      </c>
      <c r="M3337" s="109" t="s">
        <v>540</v>
      </c>
      <c r="N3337" s="109" t="s">
        <v>32</v>
      </c>
      <c r="O3337" s="109" t="s">
        <v>20956</v>
      </c>
      <c r="P3337" s="109" t="s">
        <v>760</v>
      </c>
      <c r="Q3337" s="109" t="s">
        <v>20957</v>
      </c>
      <c r="R3337" s="109" t="s">
        <v>80</v>
      </c>
      <c r="S3337" s="122" t="s">
        <v>20750</v>
      </c>
      <c r="T3337" s="31"/>
      <c r="U3337" s="109" t="str">
        <f t="shared" si="53"/>
        <v>36642: Gonzalez was shot and killed when he approached an off-duty officer at a restaurant trying to sell him jewelry. Sheriff's Dept. news release stated that Officer Jose Cortez Amaya called 911 before he shot Gonzalez, but that was contradicted by the recording of the 911 call in which he states that he has already shot him. Amaya's actions were ruled improper and he was suspended for two days. http://www.laweekly.com/news/the-911-mystery-2132048</v>
      </c>
      <c r="V3337" s="109"/>
      <c r="W3337" s="109">
        <f t="shared" si="52"/>
        <v>4382.1000000000004</v>
      </c>
      <c r="X3337" s="109"/>
      <c r="Y3337" s="109"/>
      <c r="Z3337" s="109"/>
      <c r="AA3337" s="109"/>
      <c r="AB3337" s="109"/>
      <c r="AC3337" s="113"/>
      <c r="AD3337" s="29"/>
      <c r="AE3337" s="29"/>
      <c r="AF3337" s="29"/>
      <c r="AG3337" s="65"/>
    </row>
    <row r="3338" spans="1:33" ht="12">
      <c r="A3338" s="30">
        <v>42041</v>
      </c>
      <c r="B3338" s="109" t="s">
        <v>20958</v>
      </c>
      <c r="C3338" s="121">
        <v>17</v>
      </c>
      <c r="D3338" s="109" t="s">
        <v>23</v>
      </c>
      <c r="E3338" s="109" t="s">
        <v>24</v>
      </c>
      <c r="F3338" s="109"/>
      <c r="G3338" s="42">
        <v>36642</v>
      </c>
      <c r="H3338" s="109" t="s">
        <v>20959</v>
      </c>
      <c r="I3338" s="109" t="s">
        <v>539</v>
      </c>
      <c r="J3338" s="109" t="s">
        <v>85</v>
      </c>
      <c r="K3338" s="98" t="s">
        <v>5043</v>
      </c>
      <c r="L3338" s="109" t="s">
        <v>539</v>
      </c>
      <c r="M3338" s="109" t="s">
        <v>36</v>
      </c>
      <c r="N3338" s="109" t="s">
        <v>32</v>
      </c>
      <c r="O3338" s="109" t="s">
        <v>20960</v>
      </c>
      <c r="P3338" s="109" t="s">
        <v>760</v>
      </c>
      <c r="Q3338" s="109" t="s">
        <v>20749</v>
      </c>
      <c r="R3338" s="109" t="s">
        <v>36</v>
      </c>
      <c r="S3338" s="122" t="s">
        <v>20750</v>
      </c>
      <c r="T3338" s="31"/>
      <c r="U3338" s="109" t="str">
        <f t="shared" si="53"/>
        <v>36642: Gonzalez was shot and killed when he approached an off-duty officer at a restaurant trying to sell him jewelry. Sheriff's Dept. news release stated that Officer Jose Cortez Amaya called 911 before he shot Gonzalez, but that was contradicted by the recording of the 911 call in which he states that he as already shot him. Amaya's actions were ruled improper and he was suspended for two days. http://homicide.latimes.com/officer_involved/true/year/2000</v>
      </c>
      <c r="V3338" s="109"/>
      <c r="W3338" s="109">
        <f t="shared" si="52"/>
        <v>4383.1000000000004</v>
      </c>
      <c r="X3338" s="109"/>
      <c r="Y3338" s="109"/>
      <c r="Z3338" s="109"/>
      <c r="AA3338" s="109"/>
      <c r="AB3338" s="109"/>
      <c r="AC3338" s="113"/>
      <c r="AD3338" s="29"/>
      <c r="AE3338" s="29"/>
      <c r="AF3338" s="29"/>
      <c r="AG3338" s="65"/>
    </row>
    <row r="3339" spans="1:33" ht="12">
      <c r="A3339" s="30">
        <v>42041</v>
      </c>
      <c r="B3339" s="109" t="s">
        <v>20961</v>
      </c>
      <c r="C3339" s="121">
        <v>30</v>
      </c>
      <c r="D3339" s="109" t="s">
        <v>23</v>
      </c>
      <c r="E3339" s="109" t="s">
        <v>24</v>
      </c>
      <c r="F3339" s="109"/>
      <c r="G3339" s="42">
        <v>36644</v>
      </c>
      <c r="H3339" s="109" t="s">
        <v>20962</v>
      </c>
      <c r="I3339" s="109" t="s">
        <v>2554</v>
      </c>
      <c r="J3339" s="109" t="s">
        <v>85</v>
      </c>
      <c r="K3339" s="98" t="s">
        <v>20341</v>
      </c>
      <c r="L3339" s="109" t="s">
        <v>539</v>
      </c>
      <c r="M3339" s="109" t="s">
        <v>36</v>
      </c>
      <c r="N3339" s="109" t="s">
        <v>32</v>
      </c>
      <c r="O3339" s="109" t="s">
        <v>20963</v>
      </c>
      <c r="P3339" s="109" t="s">
        <v>760</v>
      </c>
      <c r="Q3339" s="109" t="s">
        <v>20749</v>
      </c>
      <c r="R3339" s="109" t="s">
        <v>36</v>
      </c>
      <c r="S3339" s="122" t="s">
        <v>20750</v>
      </c>
      <c r="T3339" s="31"/>
      <c r="U3339" s="109" t="str">
        <f t="shared" si="53"/>
        <v>36644: Billy James Johnson Jr., a 30-year-old black male, died Friday, April 28, after being shot in Long Beach, according to Los Angeles County coroner's records. http://homicide.latimes.com/officer_involved/true/year/2000</v>
      </c>
      <c r="V3339" s="109"/>
      <c r="W3339" s="109">
        <f t="shared" si="52"/>
        <v>4384.1000000000004</v>
      </c>
      <c r="X3339" s="109"/>
      <c r="Y3339" s="109"/>
      <c r="Z3339" s="109"/>
      <c r="AA3339" s="109"/>
      <c r="AB3339" s="109"/>
      <c r="AC3339" s="113"/>
      <c r="AD3339" s="29"/>
      <c r="AE3339" s="29"/>
      <c r="AF3339" s="29"/>
      <c r="AG3339" s="65"/>
    </row>
    <row r="3340" spans="1:33" ht="12">
      <c r="A3340" s="30">
        <v>42041</v>
      </c>
      <c r="B3340" s="109" t="s">
        <v>20964</v>
      </c>
      <c r="C3340" s="121">
        <v>33</v>
      </c>
      <c r="D3340" s="109" t="s">
        <v>23</v>
      </c>
      <c r="E3340" s="109" t="s">
        <v>24</v>
      </c>
      <c r="F3340" s="109"/>
      <c r="G3340" s="42">
        <v>36646</v>
      </c>
      <c r="H3340" s="109" t="s">
        <v>20965</v>
      </c>
      <c r="I3340" s="109" t="s">
        <v>2554</v>
      </c>
      <c r="J3340" s="109" t="s">
        <v>85</v>
      </c>
      <c r="K3340" s="98" t="s">
        <v>20341</v>
      </c>
      <c r="L3340" s="109" t="s">
        <v>539</v>
      </c>
      <c r="M3340" s="109" t="s">
        <v>36</v>
      </c>
      <c r="N3340" s="109" t="s">
        <v>32</v>
      </c>
      <c r="O3340" s="109" t="s">
        <v>20966</v>
      </c>
      <c r="P3340" s="109" t="s">
        <v>760</v>
      </c>
      <c r="Q3340" s="109" t="s">
        <v>20749</v>
      </c>
      <c r="R3340" s="109" t="s">
        <v>36</v>
      </c>
      <c r="S3340" s="122" t="s">
        <v>20750</v>
      </c>
      <c r="T3340" s="31"/>
      <c r="U3340" s="109" t="str">
        <f t="shared" si="53"/>
        <v>36646: Darryl Wayne Black, 33, died after being shot in Long Beach, according to Los Angeles County coroner's records. http://homicide.latimes.com/officer_involved/true/year/2000</v>
      </c>
      <c r="V3340" s="109"/>
      <c r="W3340" s="109">
        <f t="shared" si="52"/>
        <v>4385.1000000000004</v>
      </c>
      <c r="X3340" s="109"/>
      <c r="Y3340" s="109"/>
      <c r="Z3340" s="109"/>
      <c r="AA3340" s="109"/>
      <c r="AB3340" s="109"/>
      <c r="AC3340" s="113"/>
      <c r="AD3340" s="29"/>
      <c r="AE3340" s="29"/>
      <c r="AF3340" s="29"/>
      <c r="AG3340" s="65"/>
    </row>
    <row r="3341" spans="1:33" ht="12">
      <c r="A3341" s="30">
        <v>42041</v>
      </c>
      <c r="B3341" s="109" t="s">
        <v>20967</v>
      </c>
      <c r="C3341" s="121">
        <v>31</v>
      </c>
      <c r="D3341" s="109" t="s">
        <v>23</v>
      </c>
      <c r="E3341" s="109" t="s">
        <v>40</v>
      </c>
      <c r="F3341" s="109"/>
      <c r="G3341" s="42">
        <v>36666</v>
      </c>
      <c r="H3341" s="109" t="s">
        <v>20968</v>
      </c>
      <c r="I3341" s="109" t="s">
        <v>539</v>
      </c>
      <c r="J3341" s="109" t="s">
        <v>85</v>
      </c>
      <c r="K3341" s="98" t="s">
        <v>20969</v>
      </c>
      <c r="L3341" s="109" t="s">
        <v>539</v>
      </c>
      <c r="M3341" s="109" t="s">
        <v>36</v>
      </c>
      <c r="N3341" s="109" t="s">
        <v>32</v>
      </c>
      <c r="O3341" s="109" t="s">
        <v>20970</v>
      </c>
      <c r="P3341" s="109" t="s">
        <v>760</v>
      </c>
      <c r="Q3341" s="109" t="s">
        <v>20749</v>
      </c>
      <c r="R3341" s="109" t="s">
        <v>36</v>
      </c>
      <c r="S3341" s="122" t="s">
        <v>20750</v>
      </c>
      <c r="T3341" s="31"/>
      <c r="U3341" s="109" t="str">
        <f t="shared" si="53"/>
        <v>36666: Michael Scott Vanhise died after being shot in Hollywood Hills, according to Los Angeles County coroner's records. http://homicide.latimes.com/officer_involved/true/year/2000</v>
      </c>
      <c r="V3341" s="109"/>
      <c r="W3341" s="109">
        <f t="shared" si="52"/>
        <v>4386.1000000000004</v>
      </c>
      <c r="X3341" s="109"/>
      <c r="Y3341" s="109"/>
      <c r="Z3341" s="109"/>
      <c r="AA3341" s="109"/>
      <c r="AB3341" s="109"/>
      <c r="AC3341" s="113"/>
      <c r="AD3341" s="29"/>
      <c r="AE3341" s="29"/>
      <c r="AF3341" s="29"/>
      <c r="AG3341" s="65"/>
    </row>
    <row r="3342" spans="1:33" ht="12">
      <c r="A3342" s="30">
        <v>42041</v>
      </c>
      <c r="B3342" s="109" t="s">
        <v>20971</v>
      </c>
      <c r="C3342" s="121">
        <v>34</v>
      </c>
      <c r="D3342" s="109" t="s">
        <v>23</v>
      </c>
      <c r="E3342" s="109" t="s">
        <v>173</v>
      </c>
      <c r="F3342" s="109"/>
      <c r="G3342" s="42">
        <v>36667</v>
      </c>
      <c r="H3342" s="109" t="s">
        <v>20972</v>
      </c>
      <c r="I3342" s="109" t="s">
        <v>539</v>
      </c>
      <c r="J3342" s="109" t="s">
        <v>85</v>
      </c>
      <c r="K3342" s="98" t="s">
        <v>20482</v>
      </c>
      <c r="L3342" s="109" t="s">
        <v>539</v>
      </c>
      <c r="M3342" s="109" t="s">
        <v>36</v>
      </c>
      <c r="N3342" s="109" t="s">
        <v>32</v>
      </c>
      <c r="O3342" s="109" t="s">
        <v>20973</v>
      </c>
      <c r="P3342" s="109" t="s">
        <v>760</v>
      </c>
      <c r="Q3342" s="109" t="s">
        <v>20749</v>
      </c>
      <c r="R3342" s="109" t="s">
        <v>36</v>
      </c>
      <c r="S3342" s="122" t="s">
        <v>20750</v>
      </c>
      <c r="T3342" s="31"/>
      <c r="U3342" s="109" t="str">
        <f t="shared" si="53"/>
        <v>36667: Richard Navarro Garcia died after being shot in East Los Angeles, according to Los Angeles County coroner's records. http://homicide.latimes.com/officer_involved/true/year/2000</v>
      </c>
      <c r="V3342" s="109"/>
      <c r="W3342" s="109">
        <f t="shared" si="52"/>
        <v>4387.1000000000004</v>
      </c>
      <c r="X3342" s="109"/>
      <c r="Y3342" s="109"/>
      <c r="Z3342" s="109"/>
      <c r="AA3342" s="109"/>
      <c r="AB3342" s="109"/>
      <c r="AC3342" s="113"/>
      <c r="AD3342" s="29"/>
      <c r="AE3342" s="29"/>
      <c r="AF3342" s="29"/>
      <c r="AG3342" s="65"/>
    </row>
    <row r="3343" spans="1:33" ht="12">
      <c r="A3343" s="30">
        <v>42041</v>
      </c>
      <c r="B3343" s="109" t="s">
        <v>20974</v>
      </c>
      <c r="C3343" s="121">
        <v>43</v>
      </c>
      <c r="D3343" s="109" t="s">
        <v>23</v>
      </c>
      <c r="E3343" s="109" t="s">
        <v>173</v>
      </c>
      <c r="F3343" s="109"/>
      <c r="G3343" s="42">
        <v>36685</v>
      </c>
      <c r="H3343" s="109" t="s">
        <v>20975</v>
      </c>
      <c r="I3343" s="109" t="s">
        <v>20976</v>
      </c>
      <c r="J3343" s="109" t="s">
        <v>85</v>
      </c>
      <c r="K3343" s="98" t="s">
        <v>20977</v>
      </c>
      <c r="L3343" s="109" t="s">
        <v>539</v>
      </c>
      <c r="M3343" s="109" t="s">
        <v>36</v>
      </c>
      <c r="N3343" s="109" t="s">
        <v>32</v>
      </c>
      <c r="O3343" s="109" t="s">
        <v>20978</v>
      </c>
      <c r="P3343" s="109" t="s">
        <v>760</v>
      </c>
      <c r="Q3343" s="109" t="s">
        <v>20749</v>
      </c>
      <c r="R3343" s="109" t="s">
        <v>36</v>
      </c>
      <c r="S3343" s="122" t="s">
        <v>20750</v>
      </c>
      <c r="T3343" s="31"/>
      <c r="U3343" s="109" t="str">
        <f t="shared" si="53"/>
        <v>36685: Javier Lopez Silva died after being shot in Pacific Palisades, according to Los Angeles County coroner's records. http://homicide.latimes.com/officer_involved/true/year/2000</v>
      </c>
      <c r="V3343" s="109"/>
      <c r="W3343" s="109">
        <f t="shared" si="52"/>
        <v>4388.1000000000004</v>
      </c>
      <c r="X3343" s="109"/>
      <c r="Y3343" s="109"/>
      <c r="Z3343" s="109"/>
      <c r="AA3343" s="109"/>
      <c r="AB3343" s="109"/>
      <c r="AC3343" s="113"/>
      <c r="AD3343" s="29"/>
      <c r="AE3343" s="29"/>
      <c r="AF3343" s="29"/>
      <c r="AG3343" s="65"/>
    </row>
    <row r="3344" spans="1:33" ht="12">
      <c r="A3344" s="30">
        <v>42041</v>
      </c>
      <c r="B3344" s="109" t="s">
        <v>20979</v>
      </c>
      <c r="C3344" s="121">
        <v>47</v>
      </c>
      <c r="D3344" s="109" t="s">
        <v>23</v>
      </c>
      <c r="E3344" s="109" t="s">
        <v>24</v>
      </c>
      <c r="F3344" s="109"/>
      <c r="G3344" s="42">
        <v>36691</v>
      </c>
      <c r="H3344" s="109" t="s">
        <v>20980</v>
      </c>
      <c r="I3344" s="109" t="s">
        <v>539</v>
      </c>
      <c r="J3344" s="109" t="s">
        <v>85</v>
      </c>
      <c r="K3344" s="98" t="s">
        <v>20981</v>
      </c>
      <c r="L3344" s="109" t="s">
        <v>539</v>
      </c>
      <c r="M3344" s="109" t="s">
        <v>36</v>
      </c>
      <c r="N3344" s="109" t="s">
        <v>32</v>
      </c>
      <c r="O3344" s="109" t="s">
        <v>20982</v>
      </c>
      <c r="P3344" s="109" t="s">
        <v>760</v>
      </c>
      <c r="Q3344" s="109" t="s">
        <v>20749</v>
      </c>
      <c r="R3344" s="109" t="s">
        <v>36</v>
      </c>
      <c r="S3344" s="122" t="s">
        <v>20750</v>
      </c>
      <c r="T3344" s="31"/>
      <c r="U3344" s="109" t="str">
        <f t="shared" si="53"/>
        <v>36691: Everett Edward Evans died after being shot in Vermont Square, according to Los Angeles County coroner's records. http://homicide.latimes.com/officer_involved/true/year/2000</v>
      </c>
      <c r="V3344" s="109"/>
      <c r="W3344" s="109">
        <f t="shared" si="52"/>
        <v>4389.1000000000004</v>
      </c>
      <c r="X3344" s="109"/>
      <c r="Y3344" s="109"/>
      <c r="Z3344" s="109"/>
      <c r="AA3344" s="109"/>
      <c r="AB3344" s="109"/>
      <c r="AC3344" s="113"/>
      <c r="AD3344" s="29"/>
      <c r="AE3344" s="29"/>
      <c r="AF3344" s="29"/>
      <c r="AG3344" s="65"/>
    </row>
    <row r="3345" spans="1:33" ht="12">
      <c r="A3345" s="30">
        <v>42041</v>
      </c>
      <c r="B3345" s="109" t="s">
        <v>20983</v>
      </c>
      <c r="C3345" s="121">
        <v>35</v>
      </c>
      <c r="D3345" s="109" t="s">
        <v>23</v>
      </c>
      <c r="E3345" s="109" t="s">
        <v>24</v>
      </c>
      <c r="F3345" s="109"/>
      <c r="G3345" s="42">
        <v>36714</v>
      </c>
      <c r="H3345" s="109" t="s">
        <v>20984</v>
      </c>
      <c r="I3345" s="109" t="s">
        <v>8789</v>
      </c>
      <c r="J3345" s="109" t="s">
        <v>85</v>
      </c>
      <c r="K3345" s="98" t="s">
        <v>8790</v>
      </c>
      <c r="L3345" s="109" t="s">
        <v>539</v>
      </c>
      <c r="M3345" s="109" t="s">
        <v>36</v>
      </c>
      <c r="N3345" s="109" t="s">
        <v>32</v>
      </c>
      <c r="O3345" s="109" t="s">
        <v>20985</v>
      </c>
      <c r="P3345" s="109" t="s">
        <v>760</v>
      </c>
      <c r="Q3345" s="109" t="s">
        <v>20749</v>
      </c>
      <c r="R3345" s="109" t="s">
        <v>36</v>
      </c>
      <c r="S3345" s="122" t="s">
        <v>20750</v>
      </c>
      <c r="T3345" s="31"/>
      <c r="U3345" s="109" t="str">
        <f t="shared" si="53"/>
        <v>36714: James Everitte Jenkins died after being shot in Lynwood, according to Los Angeles County coroner's records. http://homicide.latimes.com/officer_involved/true/year/2000</v>
      </c>
      <c r="V3345" s="109"/>
      <c r="W3345" s="109">
        <f t="shared" si="52"/>
        <v>4390.1000000000004</v>
      </c>
      <c r="X3345" s="109"/>
      <c r="Y3345" s="109"/>
      <c r="Z3345" s="109"/>
      <c r="AA3345" s="109"/>
      <c r="AB3345" s="109"/>
      <c r="AC3345" s="113"/>
      <c r="AD3345" s="29"/>
      <c r="AE3345" s="29"/>
      <c r="AF3345" s="29"/>
      <c r="AG3345" s="65"/>
    </row>
    <row r="3346" spans="1:33" ht="12">
      <c r="A3346" s="30">
        <v>42041</v>
      </c>
      <c r="B3346" s="109" t="s">
        <v>20986</v>
      </c>
      <c r="C3346" s="121">
        <v>54</v>
      </c>
      <c r="D3346" s="109" t="s">
        <v>23</v>
      </c>
      <c r="E3346" s="109" t="s">
        <v>24</v>
      </c>
      <c r="F3346" s="109"/>
      <c r="G3346" s="42">
        <v>36727</v>
      </c>
      <c r="H3346" s="109" t="s">
        <v>20987</v>
      </c>
      <c r="I3346" s="109" t="s">
        <v>3930</v>
      </c>
      <c r="J3346" s="109" t="s">
        <v>85</v>
      </c>
      <c r="K3346" s="98" t="s">
        <v>17474</v>
      </c>
      <c r="L3346" s="109" t="s">
        <v>539</v>
      </c>
      <c r="M3346" s="109" t="s">
        <v>36</v>
      </c>
      <c r="N3346" s="109" t="s">
        <v>32</v>
      </c>
      <c r="O3346" s="109" t="s">
        <v>20988</v>
      </c>
      <c r="P3346" s="109" t="s">
        <v>760</v>
      </c>
      <c r="Q3346" s="109" t="s">
        <v>20749</v>
      </c>
      <c r="R3346" s="109" t="s">
        <v>36</v>
      </c>
      <c r="S3346" s="122" t="s">
        <v>20750</v>
      </c>
      <c r="T3346" s="31"/>
      <c r="U3346" s="109" t="str">
        <f t="shared" si="53"/>
        <v>36727: John Dennis Marshall died after being shot in Carson, according to Los Angeles County coroner's records. http://homicide.latimes.com/officer_involved/true/year/2000</v>
      </c>
      <c r="V3346" s="109"/>
      <c r="W3346" s="109">
        <f t="shared" si="52"/>
        <v>4391.1000000000004</v>
      </c>
      <c r="X3346" s="109"/>
      <c r="Y3346" s="109"/>
      <c r="Z3346" s="109"/>
      <c r="AA3346" s="109"/>
      <c r="AB3346" s="109"/>
      <c r="AC3346" s="113"/>
      <c r="AD3346" s="29"/>
      <c r="AE3346" s="29"/>
      <c r="AF3346" s="29"/>
      <c r="AG3346" s="65"/>
    </row>
    <row r="3347" spans="1:33" ht="12">
      <c r="A3347" s="30">
        <v>42041</v>
      </c>
      <c r="B3347" s="109" t="s">
        <v>20989</v>
      </c>
      <c r="C3347" s="121">
        <v>34</v>
      </c>
      <c r="D3347" s="109" t="s">
        <v>23</v>
      </c>
      <c r="E3347" s="109" t="s">
        <v>40</v>
      </c>
      <c r="F3347" s="109" t="s">
        <v>20990</v>
      </c>
      <c r="G3347" s="42">
        <v>41951</v>
      </c>
      <c r="H3347" s="109" t="s">
        <v>20991</v>
      </c>
      <c r="I3347" s="109" t="s">
        <v>1528</v>
      </c>
      <c r="J3347" s="109" t="s">
        <v>482</v>
      </c>
      <c r="K3347" s="98" t="s">
        <v>11515</v>
      </c>
      <c r="L3347" s="109" t="s">
        <v>483</v>
      </c>
      <c r="M3347" s="109" t="s">
        <v>6532</v>
      </c>
      <c r="N3347" s="109" t="s">
        <v>32</v>
      </c>
      <c r="O3347" s="109" t="s">
        <v>20992</v>
      </c>
      <c r="P3347" s="109" t="s">
        <v>760</v>
      </c>
      <c r="Q3347" s="109" t="s">
        <v>20993</v>
      </c>
      <c r="R3347" s="109" t="s">
        <v>80</v>
      </c>
      <c r="S3347" s="122" t="s">
        <v>19195</v>
      </c>
      <c r="T3347" s="31"/>
      <c r="U3347" s="109" t="str">
        <f t="shared" si="53"/>
        <v>41951: 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 http://www.koco.com/news/oklahoma-city-police-kill-robbery-suspect-during-gun-battle/29617374</v>
      </c>
      <c r="V3347" s="109"/>
      <c r="W3347" s="109">
        <f t="shared" si="52"/>
        <v>4392.1000000000004</v>
      </c>
      <c r="X3347" s="109"/>
      <c r="Y3347" s="109"/>
      <c r="Z3347" s="109"/>
      <c r="AA3347" s="109"/>
      <c r="AB3347" s="109"/>
      <c r="AC3347" s="113"/>
      <c r="AD3347" s="29"/>
      <c r="AE3347" s="29"/>
      <c r="AF3347" s="29"/>
      <c r="AG3347" s="65"/>
    </row>
    <row r="3348" spans="1:33" ht="12">
      <c r="A3348" s="30">
        <v>42041</v>
      </c>
      <c r="B3348" s="109" t="s">
        <v>20994</v>
      </c>
      <c r="C3348" s="121">
        <v>36</v>
      </c>
      <c r="D3348" s="109" t="s">
        <v>23</v>
      </c>
      <c r="E3348" s="109" t="s">
        <v>40</v>
      </c>
      <c r="F3348" s="109" t="s">
        <v>20995</v>
      </c>
      <c r="G3348" s="42">
        <v>41949</v>
      </c>
      <c r="H3348" s="109" t="s">
        <v>20996</v>
      </c>
      <c r="I3348" s="109" t="s">
        <v>20997</v>
      </c>
      <c r="J3348" s="109" t="s">
        <v>85</v>
      </c>
      <c r="K3348" s="98" t="s">
        <v>20998</v>
      </c>
      <c r="L3348" s="109" t="s">
        <v>539</v>
      </c>
      <c r="M3348" s="109" t="s">
        <v>13072</v>
      </c>
      <c r="N3348" s="109" t="s">
        <v>32</v>
      </c>
      <c r="O3348" s="109" t="s">
        <v>20999</v>
      </c>
      <c r="P3348" s="109" t="s">
        <v>760</v>
      </c>
      <c r="Q3348" s="109" t="s">
        <v>21000</v>
      </c>
      <c r="R3348" s="109" t="s">
        <v>100</v>
      </c>
      <c r="S3348" s="122" t="s">
        <v>19195</v>
      </c>
      <c r="T3348" s="31"/>
      <c r="U3348" s="109" t="str">
        <f t="shared" si="53"/>
        <v>41949: Deputies received a call of a possibly suicidal man with a gun, according to a news release from the sheriff’s office. When deputies arrived, Spargur allegedly pointed a gun at them and a deputy shot and killed him. http://abc7.com/news/suspect-injured-in-palmdale-deputy-involved-shooting/384773/</v>
      </c>
      <c r="V3348" s="109"/>
      <c r="W3348" s="109">
        <v>4393.1000000000004</v>
      </c>
      <c r="X3348" s="109"/>
      <c r="Y3348" s="109"/>
      <c r="Z3348" s="109"/>
      <c r="AA3348" s="109"/>
      <c r="AB3348" s="109"/>
      <c r="AC3348" s="113"/>
      <c r="AD3348" s="29"/>
      <c r="AE3348" s="29"/>
      <c r="AF3348" s="29"/>
      <c r="AG3348" s="65"/>
    </row>
    <row r="3349" spans="1:33" ht="12">
      <c r="A3349" s="30">
        <v>42043</v>
      </c>
      <c r="B3349" s="109" t="s">
        <v>21001</v>
      </c>
      <c r="C3349" s="121">
        <v>21</v>
      </c>
      <c r="D3349" s="109" t="s">
        <v>23</v>
      </c>
      <c r="E3349" s="109" t="s">
        <v>120</v>
      </c>
      <c r="F3349" s="109"/>
      <c r="G3349" s="42">
        <v>37689</v>
      </c>
      <c r="H3349" s="109" t="s">
        <v>21002</v>
      </c>
      <c r="I3349" s="109" t="s">
        <v>6602</v>
      </c>
      <c r="J3349" s="109" t="s">
        <v>1112</v>
      </c>
      <c r="K3349" s="98" t="s">
        <v>6603</v>
      </c>
      <c r="L3349" s="109" t="s">
        <v>6604</v>
      </c>
      <c r="M3349" s="109" t="s">
        <v>6605</v>
      </c>
      <c r="N3349" s="109" t="s">
        <v>32</v>
      </c>
      <c r="O3349" s="109" t="s">
        <v>21003</v>
      </c>
      <c r="P3349" s="109" t="s">
        <v>58</v>
      </c>
      <c r="Q3349" s="109" t="s">
        <v>21004</v>
      </c>
      <c r="R3349" s="109" t="s">
        <v>219</v>
      </c>
      <c r="S3349" s="122" t="s">
        <v>21005</v>
      </c>
      <c r="T3349" s="31"/>
      <c r="U3349" s="109" t="str">
        <f t="shared" si="53"/>
        <v>37689: According to the Argus Leader: Ghost Bear called 911 to report an unwanted intoxicated person, then told a witness that "when the cops arrive we are going to get it on." Officer Marc Black arrived at the scene and was met in the parking lot by Ghost Bear, who was holding a knife. Ghost Bear refused to drop the knife and pursued Black. Black attempted to use pepper spray on Ghost Bear several times before he lunged at the officer. Black fired three shots, all three hit Ghost Bear, who died. https://drive.google.com/file/d/0B-l9Ys3cd80fQnpuV1BZQ1JKUWc/view?usp=sharing</v>
      </c>
      <c r="V3349" s="109"/>
      <c r="W3349" s="109">
        <v>4394.1000000000004</v>
      </c>
      <c r="X3349" s="109"/>
      <c r="Y3349" s="109"/>
      <c r="Z3349" s="109"/>
      <c r="AA3349" s="109"/>
      <c r="AB3349" s="109"/>
      <c r="AC3349" s="113"/>
      <c r="AD3349" s="29"/>
      <c r="AE3349" s="29"/>
      <c r="AF3349" s="29"/>
      <c r="AG3349" s="65"/>
    </row>
    <row r="3350" spans="1:33" ht="12">
      <c r="A3350" s="30">
        <v>42043</v>
      </c>
      <c r="B3350" s="109" t="s">
        <v>21006</v>
      </c>
      <c r="C3350" s="121">
        <v>26</v>
      </c>
      <c r="D3350" s="109" t="s">
        <v>23</v>
      </c>
      <c r="E3350" s="109" t="s">
        <v>40</v>
      </c>
      <c r="F3350" s="109"/>
      <c r="G3350" s="42">
        <v>37729</v>
      </c>
      <c r="H3350" s="109" t="s">
        <v>21007</v>
      </c>
      <c r="I3350" s="109" t="s">
        <v>6602</v>
      </c>
      <c r="J3350" s="109" t="s">
        <v>1112</v>
      </c>
      <c r="K3350" s="98" t="s">
        <v>6603</v>
      </c>
      <c r="L3350" s="109" t="s">
        <v>6604</v>
      </c>
      <c r="M3350" s="109" t="s">
        <v>6605</v>
      </c>
      <c r="N3350" s="109" t="s">
        <v>32</v>
      </c>
      <c r="O3350" s="109" t="s">
        <v>21008</v>
      </c>
      <c r="P3350" s="109" t="s">
        <v>58</v>
      </c>
      <c r="Q3350" s="109" t="s">
        <v>21009</v>
      </c>
      <c r="R3350" s="109" t="s">
        <v>80</v>
      </c>
      <c r="S3350" s="122" t="s">
        <v>21005</v>
      </c>
      <c r="T3350" s="31"/>
      <c r="U3350" s="109" t="str">
        <f t="shared" si="53"/>
        <v>37729: According to the Argus Leader: Rapid City Police Officer Spencer O'Bryan spotted a suspicious man near his home. O'Bryan turned on his flashlight and saw Liberty crouched behind a fence. Liberty stood up and shined a flashlight in the off-duty officer's face. O'Bryan drew his weapon and said "I have a gun and I'm a cop." Liberty got down on the sidewalk when ordered to and told O'Bryan he had a gun. Liberty then got up from the sidewalk and approached O'Bryan. He ignored orders to stop and began to draw his gun. O'Bryan fired five times, all five shots hit Liberty, who died. https://drive.google.com/file/d/0B-l9Ys3cd80fckhwM1dYUjAxUnc/view?usp=sharing</v>
      </c>
      <c r="V3350" s="109"/>
      <c r="W3350" s="109">
        <v>4395.1000000000004</v>
      </c>
      <c r="X3350" s="109"/>
      <c r="Y3350" s="109"/>
      <c r="Z3350" s="109"/>
      <c r="AA3350" s="109"/>
      <c r="AB3350" s="109"/>
      <c r="AC3350" s="113"/>
      <c r="AD3350" s="29"/>
      <c r="AE3350" s="29"/>
      <c r="AF3350" s="29"/>
      <c r="AG3350" s="65"/>
    </row>
    <row r="3351" spans="1:33" ht="12">
      <c r="A3351" s="30">
        <v>42043</v>
      </c>
      <c r="B3351" s="109" t="s">
        <v>21010</v>
      </c>
      <c r="C3351" s="121">
        <v>33</v>
      </c>
      <c r="D3351" s="109" t="s">
        <v>23</v>
      </c>
      <c r="E3351" s="109" t="s">
        <v>120</v>
      </c>
      <c r="F3351" s="109"/>
      <c r="G3351" s="42">
        <v>37913</v>
      </c>
      <c r="H3351" s="109" t="s">
        <v>21011</v>
      </c>
      <c r="I3351" s="109" t="s">
        <v>6602</v>
      </c>
      <c r="J3351" s="109" t="s">
        <v>1112</v>
      </c>
      <c r="K3351" s="98" t="s">
        <v>6603</v>
      </c>
      <c r="L3351" s="109" t="s">
        <v>6604</v>
      </c>
      <c r="M3351" s="109" t="s">
        <v>6605</v>
      </c>
      <c r="N3351" s="109" t="s">
        <v>32</v>
      </c>
      <c r="O3351" s="109" t="s">
        <v>21012</v>
      </c>
      <c r="P3351" s="109" t="s">
        <v>58</v>
      </c>
      <c r="Q3351" s="109" t="s">
        <v>21013</v>
      </c>
      <c r="R3351" s="109" t="s">
        <v>219</v>
      </c>
      <c r="S3351" s="122" t="s">
        <v>21005</v>
      </c>
      <c r="T3351" s="31"/>
      <c r="U3351" s="109" t="str">
        <f t="shared" si="53"/>
        <v>37913: According to the Argus Leader: Police received a call that Ange was intoxicated and threatening his girlfriend. Rapid City Police Officer Richard Holt responded and after hearing yelling, entered the home and found Ange holding his girlfriend around the shoulders with a large kitchen knife in his hand. Ange headed toward Holt and said "I'm going to [explicative] kill you." Holt backed out and Ange pursued him. Holt told Ange to drop the knife. Ange ran toward him, knife over his head. Holt fired five times, including one fatal shot to Ange's shoulder. https://drive.google.com/file/d/0B-l9Ys3cd80fU2t0NTE2aEp5aTQ/view?usp=sharing</v>
      </c>
      <c r="V3351" s="109"/>
      <c r="W3351" s="109">
        <v>4396.1000000000004</v>
      </c>
      <c r="X3351" s="109"/>
      <c r="Y3351" s="109"/>
      <c r="Z3351" s="109"/>
      <c r="AA3351" s="109"/>
      <c r="AB3351" s="109"/>
      <c r="AC3351" s="113"/>
      <c r="AD3351" s="29"/>
      <c r="AE3351" s="29"/>
      <c r="AF3351" s="29"/>
      <c r="AG3351" s="65"/>
    </row>
    <row r="3352" spans="1:33" ht="12">
      <c r="A3352" s="30">
        <v>42043</v>
      </c>
      <c r="B3352" s="109" t="s">
        <v>21014</v>
      </c>
      <c r="C3352" s="121">
        <v>26</v>
      </c>
      <c r="D3352" s="109" t="s">
        <v>23</v>
      </c>
      <c r="E3352" s="109" t="s">
        <v>40</v>
      </c>
      <c r="F3352" s="109"/>
      <c r="G3352" s="42">
        <v>38132</v>
      </c>
      <c r="H3352" s="109" t="s">
        <v>21015</v>
      </c>
      <c r="I3352" s="109" t="s">
        <v>6602</v>
      </c>
      <c r="J3352" s="109" t="s">
        <v>1112</v>
      </c>
      <c r="K3352" s="98" t="s">
        <v>21016</v>
      </c>
      <c r="L3352" s="109" t="s">
        <v>6604</v>
      </c>
      <c r="M3352" s="109" t="s">
        <v>21017</v>
      </c>
      <c r="N3352" s="109" t="s">
        <v>32</v>
      </c>
      <c r="O3352" s="109" t="s">
        <v>21018</v>
      </c>
      <c r="P3352" s="109" t="s">
        <v>58</v>
      </c>
      <c r="Q3352" s="109" t="s">
        <v>21019</v>
      </c>
      <c r="R3352" s="109" t="s">
        <v>100</v>
      </c>
      <c r="S3352" s="122" t="s">
        <v>21005</v>
      </c>
      <c r="T3352" s="31"/>
      <c r="U3352" s="109" t="str">
        <f t="shared" si="53"/>
        <v>38132: According to the Argus Leader: Deputies responded to the home of James Anderson after he reported his son Justin was out of control and threatening to harm himself. He barricaded himself in his parent's home and attempts to negotiate were unsuccessful. He told negotiators he wanted to kill a cop. He fired at least nine rounds. Marc Black fired one shot through a glass door, hitting Justin in the abdomen. https://drive.google.com/file/d/0B-l9Ys3cd80fckFoVUdKdEg3NFU/view?usp=sharing</v>
      </c>
      <c r="V3352" s="109"/>
      <c r="W3352" s="109">
        <v>4397.1000000000004</v>
      </c>
      <c r="X3352" s="109"/>
      <c r="Y3352" s="109"/>
      <c r="Z3352" s="109"/>
      <c r="AA3352" s="109"/>
      <c r="AB3352" s="109"/>
      <c r="AC3352" s="113"/>
      <c r="AD3352" s="29"/>
      <c r="AE3352" s="29"/>
      <c r="AF3352" s="29"/>
      <c r="AG3352" s="65"/>
    </row>
    <row r="3353" spans="1:33" ht="12">
      <c r="A3353" s="30">
        <v>42043</v>
      </c>
      <c r="B3353" s="109" t="s">
        <v>21020</v>
      </c>
      <c r="C3353" s="121">
        <v>46</v>
      </c>
      <c r="D3353" s="109" t="s">
        <v>23</v>
      </c>
      <c r="E3353" s="109" t="s">
        <v>40</v>
      </c>
      <c r="F3353" s="109"/>
      <c r="G3353" s="42">
        <v>38640</v>
      </c>
      <c r="H3353" s="109"/>
      <c r="I3353" s="109" t="s">
        <v>21021</v>
      </c>
      <c r="J3353" s="109" t="s">
        <v>1112</v>
      </c>
      <c r="K3353" s="98" t="s">
        <v>21022</v>
      </c>
      <c r="L3353" s="109" t="s">
        <v>21023</v>
      </c>
      <c r="M3353" s="109" t="s">
        <v>21024</v>
      </c>
      <c r="N3353" s="109" t="s">
        <v>32</v>
      </c>
      <c r="O3353" s="109" t="s">
        <v>21025</v>
      </c>
      <c r="P3353" s="109" t="s">
        <v>58</v>
      </c>
      <c r="Q3353" s="109" t="s">
        <v>21026</v>
      </c>
      <c r="R3353" s="109" t="s">
        <v>80</v>
      </c>
      <c r="S3353" s="122" t="s">
        <v>21005</v>
      </c>
      <c r="T3353" s="31"/>
      <c r="U3353" s="109" t="str">
        <f t="shared" si="53"/>
        <v>38640: According to the Argus Leader: Christianson's mother called police to report her son had punctured the tires of several hunters' vehicles with a pitchfork. Roberts County Deputy Sheriff Tom McClelland was helping vehicle owners change tires when Christianson approached them carrying a handgun. A gunshot was heard. McClelland got his shotgun from his patrol vehicle and used his loudspeaker to order Christianson to stop and drop his weapon. Christianson ran toward McClelland and raised his gun at the deputy, who fired one round, fatally striking him in the jaw. https://drive.google.com/file/d/0B-l9Ys3cd80fSmgyc3dxQUJyNlE/view?usp=sharing</v>
      </c>
      <c r="V3353" s="109"/>
      <c r="W3353" s="109">
        <v>4398.1000000000004</v>
      </c>
      <c r="X3353" s="109"/>
      <c r="Y3353" s="109"/>
      <c r="Z3353" s="109"/>
      <c r="AA3353" s="109"/>
      <c r="AB3353" s="109"/>
      <c r="AC3353" s="113"/>
      <c r="AD3353" s="29"/>
      <c r="AE3353" s="29"/>
      <c r="AF3353" s="29"/>
      <c r="AG3353" s="65"/>
    </row>
    <row r="3354" spans="1:33" ht="12">
      <c r="A3354" s="30">
        <v>42043</v>
      </c>
      <c r="B3354" s="109" t="s">
        <v>21027</v>
      </c>
      <c r="C3354" s="121">
        <v>16</v>
      </c>
      <c r="D3354" s="109" t="s">
        <v>23</v>
      </c>
      <c r="E3354" s="109" t="s">
        <v>40</v>
      </c>
      <c r="F3354" s="109" t="s">
        <v>21028</v>
      </c>
      <c r="G3354" s="42">
        <v>39108</v>
      </c>
      <c r="H3354" s="109" t="s">
        <v>21029</v>
      </c>
      <c r="I3354" s="109" t="s">
        <v>21030</v>
      </c>
      <c r="J3354" s="109" t="s">
        <v>1112</v>
      </c>
      <c r="K3354" s="98" t="s">
        <v>21031</v>
      </c>
      <c r="L3354" s="109" t="s">
        <v>21032</v>
      </c>
      <c r="M3354" s="109" t="s">
        <v>21033</v>
      </c>
      <c r="N3354" s="109" t="s">
        <v>32</v>
      </c>
      <c r="O3354" s="109" t="s">
        <v>21034</v>
      </c>
      <c r="P3354" s="109" t="s">
        <v>58</v>
      </c>
      <c r="Q3354" s="109" t="s">
        <v>21035</v>
      </c>
      <c r="R3354" s="109" t="s">
        <v>36</v>
      </c>
      <c r="S3354" s="122" t="s">
        <v>21005</v>
      </c>
      <c r="T3354" s="31"/>
      <c r="U3354" s="109" t="str">
        <f t="shared" si="53"/>
        <v>39108: According to the Argus Leader: Officers responded to a home for a possible stabbing. Gilchrist was assaulting his family members. When they arrived, his sister answered the door covered in blood and told them Gilchrist was trying to kill her mom. When officers entered the home, they saw Gilchrist running toward them with a sword above his shoulders. He ran out the front door and attacked an officer. After failed attempts to taser him, Huron Police Sgt. Daniel Schlader fired four shots, striking Gilchrist twice, including a fatal shot that passed through the left shoulder and lung. https://drive.google.com/file/d/0B-l9Ys3cd80fVUowMVRQMk9KR3c/view?usp=sharing</v>
      </c>
      <c r="V3354" s="109"/>
      <c r="W3354" s="109">
        <v>4399.1000000000004</v>
      </c>
      <c r="X3354" s="109"/>
      <c r="Y3354" s="109"/>
      <c r="Z3354" s="109"/>
      <c r="AA3354" s="109"/>
      <c r="AB3354" s="109"/>
      <c r="AC3354" s="113"/>
      <c r="AD3354" s="29"/>
      <c r="AE3354" s="29"/>
      <c r="AF3354" s="29"/>
      <c r="AG3354" s="65"/>
    </row>
    <row r="3355" spans="1:33" ht="12">
      <c r="A3355" s="30">
        <v>42043</v>
      </c>
      <c r="B3355" s="109" t="s">
        <v>21036</v>
      </c>
      <c r="C3355" s="121">
        <v>26</v>
      </c>
      <c r="D3355" s="109" t="s">
        <v>23</v>
      </c>
      <c r="E3355" s="109" t="s">
        <v>40</v>
      </c>
      <c r="F3355" s="109" t="s">
        <v>21037</v>
      </c>
      <c r="G3355" s="42">
        <v>39375</v>
      </c>
      <c r="H3355" s="109"/>
      <c r="I3355" s="109" t="s">
        <v>21038</v>
      </c>
      <c r="J3355" s="109" t="s">
        <v>1112</v>
      </c>
      <c r="K3355" s="98" t="s">
        <v>21039</v>
      </c>
      <c r="L3355" s="109" t="s">
        <v>21040</v>
      </c>
      <c r="M3355" s="109" t="s">
        <v>21041</v>
      </c>
      <c r="N3355" s="109" t="s">
        <v>32</v>
      </c>
      <c r="O3355" s="109" t="s">
        <v>21042</v>
      </c>
      <c r="P3355" s="109" t="s">
        <v>58</v>
      </c>
      <c r="Q3355" s="109" t="s">
        <v>21043</v>
      </c>
      <c r="R3355" s="109" t="s">
        <v>100</v>
      </c>
      <c r="S3355" s="122" t="s">
        <v>21005</v>
      </c>
      <c r="T3355" s="31"/>
      <c r="U3355" s="109" t="str">
        <f t="shared" si="53"/>
        <v>39375: According to the Argus Leader: Police received multiple calls from a crisis line counselor and Larocco himself, telling them he was mentally ill, carrying a 9mm and had been drinking. He was threatening to shoot himself and said, "I will put a gun to the officers and they will shoot me." He initiated a high-speed pursuit that ended with a standoff in a field. Larocco alternated between putting the gun to his own head and in his mouth and pointing the gun at officers. They ordered him to drop his gun at least 30 times. Officers took cover behind the doors of the vehicles when Larocco began advancing toward them with his gun aimed. Trooper Ryan Lantz fired fatal one shot and he fell to the ground. https://drive.google.com/file/d/0B-l9Ys3cd80fYWMyRnpmeTVVbXc/view?usp=sharing</v>
      </c>
      <c r="V3355" s="109"/>
      <c r="W3355" s="109">
        <v>4400.1000000000004</v>
      </c>
      <c r="X3355" s="109"/>
      <c r="Y3355" s="109"/>
      <c r="Z3355" s="109"/>
      <c r="AA3355" s="109"/>
      <c r="AB3355" s="109"/>
      <c r="AC3355" s="113"/>
      <c r="AD3355" s="29"/>
      <c r="AE3355" s="29"/>
      <c r="AF3355" s="29"/>
      <c r="AG3355" s="65"/>
    </row>
    <row r="3356" spans="1:33" ht="12">
      <c r="A3356" s="30">
        <v>42043</v>
      </c>
      <c r="B3356" s="109" t="s">
        <v>21044</v>
      </c>
      <c r="C3356" s="121">
        <v>22</v>
      </c>
      <c r="D3356" s="109" t="s">
        <v>23</v>
      </c>
      <c r="E3356" s="109" t="s">
        <v>40</v>
      </c>
      <c r="F3356" s="109"/>
      <c r="G3356" s="42">
        <v>40300</v>
      </c>
      <c r="H3356" s="109" t="s">
        <v>21045</v>
      </c>
      <c r="I3356" s="109" t="s">
        <v>6602</v>
      </c>
      <c r="J3356" s="109" t="s">
        <v>1112</v>
      </c>
      <c r="K3356" s="98" t="s">
        <v>10604</v>
      </c>
      <c r="L3356" s="109" t="s">
        <v>6604</v>
      </c>
      <c r="M3356" s="109" t="s">
        <v>21046</v>
      </c>
      <c r="N3356" s="109" t="s">
        <v>32</v>
      </c>
      <c r="O3356" s="109" t="s">
        <v>21047</v>
      </c>
      <c r="P3356" s="109" t="s">
        <v>58</v>
      </c>
      <c r="Q3356" s="109" t="s">
        <v>21048</v>
      </c>
      <c r="R3356" s="109" t="s">
        <v>80</v>
      </c>
      <c r="S3356" s="122" t="s">
        <v>21005</v>
      </c>
      <c r="T3356" s="31"/>
      <c r="U3356" s="109" t="str">
        <f t="shared" si="53"/>
        <v>40300: According to the Argus Leader: Multiple witnesses saw 22-year-old Capps push 15-year-old Blaze Davidson off a bike and assault him. An adult witness, Darrell Scribner, chased Capps into a nearby field. When Pennington County Deputy David Olson arrived he saw Scribner yelling at Capps and watched Capps turn around and start walking toward Scribner. Capps bent and picked something up. Olson yelled "Sheriff's Office!" to identify himself. Capps turned and started running toward Olson. Capps was holding was Olson thought was a knife. Olson tells Capps to stop and get to the ground, but he doesn't. Olson fired five rounds and hit Capps with all five. Investigators find a sharpened piece of driftwood next to Capps' body. https://drive.google.com/file/d/0B-l9Ys3cd80fRWlVZTNsa3BLelU/view?usp=sharing</v>
      </c>
      <c r="V3356" s="109"/>
      <c r="W3356" s="109">
        <v>4401.1000000000004</v>
      </c>
      <c r="X3356" s="109"/>
      <c r="Y3356" s="109"/>
      <c r="Z3356" s="109"/>
      <c r="AA3356" s="109"/>
      <c r="AB3356" s="109"/>
      <c r="AC3356" s="113"/>
      <c r="AD3356" s="29"/>
      <c r="AE3356" s="29"/>
      <c r="AF3356" s="29"/>
      <c r="AG3356" s="65"/>
    </row>
    <row r="3357" spans="1:33" ht="12">
      <c r="A3357" s="30">
        <v>42043</v>
      </c>
      <c r="B3357" s="109" t="s">
        <v>21049</v>
      </c>
      <c r="C3357" s="121">
        <v>55</v>
      </c>
      <c r="D3357" s="109" t="s">
        <v>23</v>
      </c>
      <c r="E3357" s="109" t="s">
        <v>40</v>
      </c>
      <c r="F3357" s="109"/>
      <c r="G3357" s="42">
        <v>40402</v>
      </c>
      <c r="H3357" s="109" t="s">
        <v>21050</v>
      </c>
      <c r="I3357" s="109" t="s">
        <v>1111</v>
      </c>
      <c r="J3357" s="109" t="s">
        <v>1112</v>
      </c>
      <c r="K3357" s="98" t="s">
        <v>21051</v>
      </c>
      <c r="L3357" s="109" t="s">
        <v>6604</v>
      </c>
      <c r="M3357" s="109" t="s">
        <v>21052</v>
      </c>
      <c r="N3357" s="109" t="s">
        <v>32</v>
      </c>
      <c r="O3357" s="109" t="s">
        <v>21053</v>
      </c>
      <c r="P3357" s="109" t="s">
        <v>58</v>
      </c>
      <c r="Q3357" s="109" t="s">
        <v>21054</v>
      </c>
      <c r="R3357" s="109" t="s">
        <v>80</v>
      </c>
      <c r="S3357" s="122" t="s">
        <v>21005</v>
      </c>
      <c r="T3357" s="31"/>
      <c r="U3357" s="109" t="str">
        <f t="shared" si="53"/>
        <v>40402: According to the Argus Leader: Minnehaha County Sheriff's Deputies went to the home of Webster to make an arrest for three outstanding warrants. Authorities knew Webster was carrying a concealed weapon and was telling people he wasn't going to be taken into custody without a fight. As Webster left his home, deputies arrived in an unmarked van and identified themselves as law enforcement. Webster walked away from the deputies, and when they pursued him he turned and pulled out a gun. He attempted to point the gun at Deputy Craig Butler, who fired four rounds. Deputy Joe Bosman fired two rounds. All six hit Webster, killing him. https://drive.google.com/file/d/0B-l9Ys3cd80fZzFwUXpPeUtFS3c/view?usp=sharing</v>
      </c>
      <c r="V3357" s="109"/>
      <c r="W3357" s="109">
        <v>4402.1000000000004</v>
      </c>
      <c r="X3357" s="109"/>
      <c r="Y3357" s="109"/>
      <c r="Z3357" s="109"/>
      <c r="AA3357" s="109"/>
      <c r="AB3357" s="109"/>
      <c r="AC3357" s="113"/>
      <c r="AD3357" s="29"/>
      <c r="AE3357" s="29"/>
      <c r="AF3357" s="29"/>
      <c r="AG3357" s="65"/>
    </row>
    <row r="3358" spans="1:33" ht="12">
      <c r="A3358" s="30">
        <v>42043</v>
      </c>
      <c r="B3358" s="109" t="s">
        <v>21055</v>
      </c>
      <c r="C3358" s="121">
        <v>43</v>
      </c>
      <c r="D3358" s="109" t="s">
        <v>23</v>
      </c>
      <c r="E3358" s="109" t="s">
        <v>40</v>
      </c>
      <c r="F3358" s="109"/>
      <c r="G3358" s="42">
        <v>40639</v>
      </c>
      <c r="H3358" s="109" t="s">
        <v>21056</v>
      </c>
      <c r="I3358" s="109" t="s">
        <v>6602</v>
      </c>
      <c r="J3358" s="109" t="s">
        <v>1112</v>
      </c>
      <c r="K3358" s="98" t="s">
        <v>10604</v>
      </c>
      <c r="L3358" s="109" t="s">
        <v>6604</v>
      </c>
      <c r="M3358" s="109" t="s">
        <v>21046</v>
      </c>
      <c r="N3358" s="109" t="s">
        <v>32</v>
      </c>
      <c r="O3358" s="109" t="s">
        <v>21057</v>
      </c>
      <c r="P3358" s="109" t="s">
        <v>58</v>
      </c>
      <c r="Q3358" s="109" t="s">
        <v>21058</v>
      </c>
      <c r="R3358" s="109" t="s">
        <v>80</v>
      </c>
      <c r="S3358" s="122" t="s">
        <v>21005</v>
      </c>
      <c r="T3358" s="31"/>
      <c r="U3358" s="109" t="str">
        <f t="shared" si="53"/>
        <v>40639: According to the Argus Leader: Pennington County dispatcher received multiple calls about a black sports car speeding and driving erratically with a flat tire on Highway 44. Deputy Ed Johnson went to the home of Mollman, the car's registered owner and heard a gunshot from a garage. As Johnson stood in the doorway of the garage, Mollman walked toward him with a revolver in one hand and rife in the other. Johnson ordered him to put the gun down multiple times and Mollman stated, "Why, why put the guns down? Haven't you heard of death by cop?" Mollman moved close enough Johnson to reach out and touch him when the deputy decided to fire his gun seven times, killing Mollman. https://drive.google.com/file/d/0B-l9Ys3cd80fdTM3Zy13MnJ4RTQ/view?usp=sharing</v>
      </c>
      <c r="V3358" s="109"/>
      <c r="W3358" s="109">
        <v>4403.1000000000004</v>
      </c>
      <c r="X3358" s="109"/>
      <c r="Y3358" s="109"/>
      <c r="Z3358" s="109"/>
      <c r="AA3358" s="109"/>
      <c r="AB3358" s="109"/>
      <c r="AC3358" s="113"/>
      <c r="AD3358" s="29"/>
      <c r="AE3358" s="29"/>
      <c r="AF3358" s="29"/>
      <c r="AG3358" s="65"/>
    </row>
    <row r="3359" spans="1:33" ht="12">
      <c r="A3359" s="30">
        <v>42043</v>
      </c>
      <c r="B3359" s="109" t="s">
        <v>21059</v>
      </c>
      <c r="C3359" s="121">
        <v>30</v>
      </c>
      <c r="D3359" s="109" t="s">
        <v>23</v>
      </c>
      <c r="E3359" s="109" t="s">
        <v>40</v>
      </c>
      <c r="F3359" s="109"/>
      <c r="G3359" s="42">
        <v>40681</v>
      </c>
      <c r="H3359" s="109" t="s">
        <v>21060</v>
      </c>
      <c r="I3359" s="109" t="s">
        <v>1111</v>
      </c>
      <c r="J3359" s="109" t="s">
        <v>1112</v>
      </c>
      <c r="K3359" s="98" t="s">
        <v>21051</v>
      </c>
      <c r="L3359" s="109" t="s">
        <v>1114</v>
      </c>
      <c r="M3359" s="109"/>
      <c r="N3359" s="109" t="s">
        <v>32</v>
      </c>
      <c r="O3359" s="109" t="s">
        <v>21061</v>
      </c>
      <c r="P3359" s="109" t="s">
        <v>58</v>
      </c>
      <c r="Q3359" s="109" t="s">
        <v>21062</v>
      </c>
      <c r="R3359" s="109" t="s">
        <v>100</v>
      </c>
      <c r="S3359" s="122" t="s">
        <v>21005</v>
      </c>
      <c r="T3359" s="31"/>
      <c r="U3359" s="109" t="str">
        <f t="shared" si="53"/>
        <v>40681: According to the Argus Leader: Sioux Falls dispatchers received a 911 hang-up call. When they called the number back a female caller said her roommate, Thompson, was upset and threatening to kill himself. When officers arrived, Thompson was walking down the sidewalk with a handgun. Police ordered him to drop the gun more than 30 times. Thompson fired his pistol toward officers, and they returned fire. Thompson continued to move forward and fire his gun, while five officers fired their weapons. Thompson fell in the driveway at 11:37 p.m. and died from multiple gunshot wounds to the torso after being hit 14 times. https://drive.google.com/file/d/0B-l9Ys3cd80fdTVYYkhkMmlZbWc/view?usp=sharing</v>
      </c>
      <c r="V3359" s="109"/>
      <c r="W3359" s="109">
        <v>4404.1000000000004</v>
      </c>
      <c r="X3359" s="109"/>
      <c r="Y3359" s="109"/>
      <c r="Z3359" s="109"/>
      <c r="AA3359" s="109"/>
      <c r="AB3359" s="109"/>
      <c r="AC3359" s="113"/>
      <c r="AD3359" s="29"/>
      <c r="AE3359" s="29"/>
      <c r="AF3359" s="29"/>
      <c r="AG3359" s="65"/>
    </row>
    <row r="3360" spans="1:33" ht="12">
      <c r="A3360" s="30">
        <v>42043</v>
      </c>
      <c r="B3360" s="109" t="s">
        <v>21063</v>
      </c>
      <c r="C3360" s="121">
        <v>22</v>
      </c>
      <c r="D3360" s="109" t="s">
        <v>23</v>
      </c>
      <c r="E3360" s="109" t="s">
        <v>40</v>
      </c>
      <c r="F3360" s="109" t="s">
        <v>21064</v>
      </c>
      <c r="G3360" s="42">
        <v>40792</v>
      </c>
      <c r="H3360" s="109" t="s">
        <v>21065</v>
      </c>
      <c r="I3360" s="109" t="s">
        <v>21066</v>
      </c>
      <c r="J3360" s="109" t="s">
        <v>1112</v>
      </c>
      <c r="K3360" s="98" t="s">
        <v>21067</v>
      </c>
      <c r="L3360" s="109" t="s">
        <v>21066</v>
      </c>
      <c r="M3360" s="109" t="s">
        <v>21068</v>
      </c>
      <c r="N3360" s="109" t="s">
        <v>32</v>
      </c>
      <c r="O3360" s="109" t="s">
        <v>21069</v>
      </c>
      <c r="P3360" s="109" t="s">
        <v>58</v>
      </c>
      <c r="Q3360" s="109" t="s">
        <v>21070</v>
      </c>
      <c r="R3360" s="109" t="s">
        <v>100</v>
      </c>
      <c r="S3360" s="122" t="s">
        <v>21005</v>
      </c>
      <c r="T3360" s="31"/>
      <c r="U3360" s="109" t="str">
        <f t="shared" si="53"/>
        <v>40792: According to the Argus Leader: After leaving a bar, an intoxicated Engen went home, loaded his handgun, fired off a round and got in his truck and drove away. He made a call to 911 that he was drunk, had a gun and wanted to kill an officer. When he was found near the high school, he fired two rounds at deputies and drove back into town, where he rammed his vehicle through the front door of the sheriff's office. Engen barricaded himself there for about 30 minutes. Engen walking out the back door with his handgun and encountered two deputies and Trooper Todd Albertson. Albertson ordered him to drop his gun. When Engen kept walking in his direction Albertson shot Engen three times. https://drive.google.com/file/d/0B-l9Ys3cd80fOWdnUXZheGJpMWs/view?usp=sharing</v>
      </c>
      <c r="V3360" s="109"/>
      <c r="W3360" s="109">
        <v>4405.1000000000004</v>
      </c>
      <c r="X3360" s="109"/>
      <c r="Y3360" s="109"/>
      <c r="Z3360" s="109"/>
      <c r="AA3360" s="109"/>
      <c r="AB3360" s="109"/>
      <c r="AC3360" s="113"/>
      <c r="AD3360" s="29"/>
      <c r="AE3360" s="29"/>
      <c r="AF3360" s="29"/>
      <c r="AG3360" s="65"/>
    </row>
    <row r="3361" spans="1:33" ht="12">
      <c r="A3361" s="30">
        <v>42043</v>
      </c>
      <c r="B3361" s="109" t="s">
        <v>21071</v>
      </c>
      <c r="C3361" s="121">
        <v>52</v>
      </c>
      <c r="D3361" s="109" t="s">
        <v>91</v>
      </c>
      <c r="E3361" s="109" t="s">
        <v>120</v>
      </c>
      <c r="F3361" s="109"/>
      <c r="G3361" s="42">
        <v>41951</v>
      </c>
      <c r="H3361" s="109" t="s">
        <v>21072</v>
      </c>
      <c r="I3361" s="109" t="s">
        <v>21073</v>
      </c>
      <c r="J3361" s="109" t="s">
        <v>1112</v>
      </c>
      <c r="K3361" s="98" t="s">
        <v>21074</v>
      </c>
      <c r="L3361" s="109" t="s">
        <v>21075</v>
      </c>
      <c r="M3361" s="109" t="s">
        <v>21076</v>
      </c>
      <c r="N3361" s="109" t="s">
        <v>32</v>
      </c>
      <c r="O3361" s="109" t="s">
        <v>21077</v>
      </c>
      <c r="P3361" s="109" t="s">
        <v>58</v>
      </c>
      <c r="Q3361" s="109" t="s">
        <v>21078</v>
      </c>
      <c r="R3361" s="109" t="s">
        <v>219</v>
      </c>
      <c r="S3361" s="122" t="s">
        <v>21005</v>
      </c>
      <c r="T3361" s="31"/>
      <c r="U3361" s="109" t="str">
        <f t="shared" si="53"/>
        <v>41951: 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 https://drive.google.com/file/d/0B-l9Ys3cd80faHpXVGpKLVpFOXM/view?usp=sharing</v>
      </c>
      <c r="V3361" s="109"/>
      <c r="W3361" s="109">
        <v>4406.1000000000004</v>
      </c>
      <c r="X3361" s="109"/>
      <c r="Y3361" s="109"/>
      <c r="Z3361" s="109"/>
      <c r="AA3361" s="109"/>
      <c r="AB3361" s="109"/>
      <c r="AC3361" s="113"/>
      <c r="AD3361" s="29"/>
      <c r="AE3361" s="29"/>
      <c r="AF3361" s="29"/>
      <c r="AG3361" s="65"/>
    </row>
    <row r="3362" spans="1:33" ht="12">
      <c r="A3362" s="30">
        <v>42041.501493055599</v>
      </c>
      <c r="B3362" s="109" t="s">
        <v>21079</v>
      </c>
      <c r="C3362" s="121">
        <v>38</v>
      </c>
      <c r="D3362" s="109" t="s">
        <v>23</v>
      </c>
      <c r="E3362" s="109" t="s">
        <v>1728</v>
      </c>
      <c r="F3362" s="109" t="s">
        <v>21080</v>
      </c>
      <c r="G3362" s="42">
        <v>41952</v>
      </c>
      <c r="H3362" s="109" t="s">
        <v>21081</v>
      </c>
      <c r="I3362" s="109" t="s">
        <v>21082</v>
      </c>
      <c r="J3362" s="109" t="s">
        <v>213</v>
      </c>
      <c r="K3362" s="98" t="s">
        <v>21083</v>
      </c>
      <c r="L3362" s="109" t="s">
        <v>671</v>
      </c>
      <c r="M3362" s="109" t="s">
        <v>21084</v>
      </c>
      <c r="N3362" s="109" t="s">
        <v>32</v>
      </c>
      <c r="O3362" s="109" t="s">
        <v>21085</v>
      </c>
      <c r="P3362" s="109" t="s">
        <v>760</v>
      </c>
      <c r="Q3362" s="109" t="s">
        <v>21086</v>
      </c>
      <c r="R3362" s="109" t="s">
        <v>80</v>
      </c>
      <c r="S3362" s="122" t="s">
        <v>769</v>
      </c>
      <c r="T3362" s="31"/>
      <c r="U3362" s="109" t="str">
        <f t="shared" si="53"/>
        <v>41952: Anwar was surrounded by IPD tactical forces when he tried to flee in a vehicle. As Anwar reversed the vehicle towards officers they fired their weapons killing Anwar. http://crimeblog.dallasnews.com/2014/11/two-irving-police-officers-shot-killed-suspect-in-hotel-parking-lot-sunday-evening.html/</v>
      </c>
      <c r="V3362" s="109"/>
      <c r="W3362" s="109">
        <v>4407.1000000000004</v>
      </c>
      <c r="X3362" s="109"/>
      <c r="Y3362" s="109"/>
      <c r="Z3362" s="109"/>
      <c r="AA3362" s="109"/>
      <c r="AB3362" s="109"/>
      <c r="AC3362" s="113"/>
      <c r="AD3362" s="29"/>
      <c r="AE3362" s="29"/>
      <c r="AF3362" s="29"/>
      <c r="AG3362" s="65"/>
    </row>
    <row r="3363" spans="1:33" ht="12">
      <c r="A3363" s="30">
        <v>42041.509826388901</v>
      </c>
      <c r="B3363" s="109" t="s">
        <v>21087</v>
      </c>
      <c r="C3363" s="121">
        <v>22</v>
      </c>
      <c r="D3363" s="109" t="s">
        <v>23</v>
      </c>
      <c r="E3363" s="109" t="s">
        <v>173</v>
      </c>
      <c r="F3363" s="109" t="s">
        <v>21088</v>
      </c>
      <c r="G3363" s="42">
        <v>41952</v>
      </c>
      <c r="H3363" s="109" t="s">
        <v>21089</v>
      </c>
      <c r="I3363" s="109" t="s">
        <v>5022</v>
      </c>
      <c r="J3363" s="109" t="s">
        <v>85</v>
      </c>
      <c r="K3363" s="98" t="s">
        <v>13708</v>
      </c>
      <c r="L3363" s="109" t="s">
        <v>539</v>
      </c>
      <c r="M3363" s="109" t="s">
        <v>540</v>
      </c>
      <c r="N3363" s="109" t="s">
        <v>32</v>
      </c>
      <c r="O3363" s="109" t="s">
        <v>21090</v>
      </c>
      <c r="P3363" s="109" t="s">
        <v>760</v>
      </c>
      <c r="Q3363" s="109" t="s">
        <v>21091</v>
      </c>
      <c r="R3363" s="109" t="s">
        <v>100</v>
      </c>
      <c r="S3363" s="122" t="s">
        <v>769</v>
      </c>
      <c r="T3363" s="31"/>
      <c r="U3363" s="109" t="str">
        <f t="shared" si="53"/>
        <v>41952: 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 http://www.dailynews.com/general-news/20141230/family-of-pierce-college-student-fatally-shot-by-police-files-claim-against-los-angeles</v>
      </c>
      <c r="V3363" s="109"/>
      <c r="W3363" s="109">
        <v>4408.1000000000004</v>
      </c>
      <c r="X3363" s="109"/>
      <c r="Y3363" s="109"/>
      <c r="Z3363" s="109"/>
      <c r="AA3363" s="109"/>
      <c r="AB3363" s="109"/>
      <c r="AC3363" s="113"/>
      <c r="AD3363" s="29"/>
      <c r="AE3363" s="29"/>
      <c r="AF3363" s="29"/>
      <c r="AG3363" s="65"/>
    </row>
    <row r="3364" spans="1:33" ht="12">
      <c r="A3364" s="30">
        <v>42041.519942129598</v>
      </c>
      <c r="B3364" s="109" t="s">
        <v>21092</v>
      </c>
      <c r="C3364" s="121">
        <v>48</v>
      </c>
      <c r="D3364" s="109" t="s">
        <v>23</v>
      </c>
      <c r="E3364" s="109" t="s">
        <v>82</v>
      </c>
      <c r="F3364" s="109"/>
      <c r="G3364" s="42">
        <v>41952</v>
      </c>
      <c r="H3364" s="109" t="s">
        <v>21093</v>
      </c>
      <c r="I3364" s="109" t="s">
        <v>1025</v>
      </c>
      <c r="J3364" s="109" t="s">
        <v>195</v>
      </c>
      <c r="K3364" s="98" t="s">
        <v>13100</v>
      </c>
      <c r="L3364" s="109" t="s">
        <v>686</v>
      </c>
      <c r="M3364" s="109" t="s">
        <v>1451</v>
      </c>
      <c r="N3364" s="109" t="s">
        <v>21094</v>
      </c>
      <c r="O3364" s="109" t="s">
        <v>21095</v>
      </c>
      <c r="P3364" s="109" t="s">
        <v>760</v>
      </c>
      <c r="Q3364" s="109" t="s">
        <v>21096</v>
      </c>
      <c r="R3364" s="109" t="s">
        <v>219</v>
      </c>
      <c r="S3364" s="122" t="s">
        <v>769</v>
      </c>
      <c r="T3364" s="31"/>
      <c r="U3364" s="109" t="str">
        <f t="shared" si="53"/>
        <v>41952: Zamora appeared to be hallucinating. He was asking officers for help until he tried to punch an officer. That is when officers struggled Zamora to the ground and handcuffed him. Zamora stopped breathing and was pronounced dead at the hospital. http://www.azfamily.com/news/PD-Man-dies-after-causing-disturbance-in-Phoenix-neighborhood-282085441.html</v>
      </c>
      <c r="V3364" s="109"/>
      <c r="W3364" s="109">
        <v>4409.1000000000004</v>
      </c>
      <c r="X3364" s="109"/>
      <c r="Y3364" s="109"/>
      <c r="Z3364" s="109"/>
      <c r="AA3364" s="109"/>
      <c r="AB3364" s="109"/>
      <c r="AC3364" s="113"/>
      <c r="AD3364" s="29"/>
      <c r="AE3364" s="29"/>
      <c r="AF3364" s="29"/>
      <c r="AG3364" s="65"/>
    </row>
    <row r="3365" spans="1:33" ht="12">
      <c r="A3365" s="30">
        <v>42041.528298611098</v>
      </c>
      <c r="B3365" s="109" t="s">
        <v>21097</v>
      </c>
      <c r="C3365" s="121">
        <v>34</v>
      </c>
      <c r="D3365" s="109" t="s">
        <v>23</v>
      </c>
      <c r="E3365" s="109" t="s">
        <v>173</v>
      </c>
      <c r="F3365" s="109"/>
      <c r="G3365" s="42">
        <v>41952</v>
      </c>
      <c r="H3365" s="109" t="s">
        <v>21098</v>
      </c>
      <c r="I3365" s="109" t="s">
        <v>539</v>
      </c>
      <c r="J3365" s="109" t="s">
        <v>85</v>
      </c>
      <c r="K3365" s="98" t="s">
        <v>5029</v>
      </c>
      <c r="L3365" s="109" t="s">
        <v>539</v>
      </c>
      <c r="M3365" s="109" t="s">
        <v>540</v>
      </c>
      <c r="N3365" s="109" t="s">
        <v>32</v>
      </c>
      <c r="O3365" s="109" t="s">
        <v>21099</v>
      </c>
      <c r="P3365" s="109" t="s">
        <v>760</v>
      </c>
      <c r="Q3365" s="109" t="s">
        <v>21100</v>
      </c>
      <c r="R3365" s="109" t="s">
        <v>80</v>
      </c>
      <c r="S3365" s="122" t="s">
        <v>769</v>
      </c>
      <c r="T3365" s="31"/>
      <c r="U3365" s="109" t="str">
        <f t="shared" si="53"/>
        <v>41952: Trejo was wanted for assault with a deadly weapon. Trejo was spotted and began a slow police pursuit in which Trejo pointed a sawed off shotgun at officers. At the end of the pursuit Trejo pointed the shotgun at officers prompting them to shoot and kill Trejo. http://homicide.latimes.com/post/jorge-trejo/</v>
      </c>
      <c r="V3365" s="109"/>
      <c r="W3365" s="109">
        <v>4411.1000000000004</v>
      </c>
      <c r="X3365" s="109"/>
      <c r="Y3365" s="109"/>
      <c r="Z3365" s="109"/>
      <c r="AA3365" s="109"/>
      <c r="AB3365" s="109"/>
      <c r="AC3365" s="113"/>
      <c r="AD3365" s="29"/>
      <c r="AE3365" s="29"/>
      <c r="AF3365" s="29"/>
      <c r="AG3365" s="65"/>
    </row>
    <row r="3366" spans="1:33" ht="12">
      <c r="A3366" s="30">
        <v>42041.545694444401</v>
      </c>
      <c r="B3366" s="109" t="s">
        <v>21101</v>
      </c>
      <c r="C3366" s="121">
        <v>27</v>
      </c>
      <c r="D3366" s="109" t="s">
        <v>23</v>
      </c>
      <c r="E3366" s="109" t="s">
        <v>40</v>
      </c>
      <c r="F3366" s="109" t="s">
        <v>21102</v>
      </c>
      <c r="G3366" s="42">
        <v>41951</v>
      </c>
      <c r="H3366" s="109" t="s">
        <v>21103</v>
      </c>
      <c r="I3366" s="109" t="s">
        <v>21104</v>
      </c>
      <c r="J3366" s="109" t="s">
        <v>1103</v>
      </c>
      <c r="K3366" s="98" t="s">
        <v>21105</v>
      </c>
      <c r="L3366" s="109" t="s">
        <v>4943</v>
      </c>
      <c r="M3366" s="109" t="s">
        <v>21106</v>
      </c>
      <c r="N3366" s="109" t="s">
        <v>32</v>
      </c>
      <c r="O3366" s="109" t="s">
        <v>21107</v>
      </c>
      <c r="P3366" s="109" t="s">
        <v>760</v>
      </c>
      <c r="Q3366" s="109" t="s">
        <v>21108</v>
      </c>
      <c r="R3366" s="109" t="s">
        <v>100</v>
      </c>
      <c r="S3366" s="122" t="s">
        <v>769</v>
      </c>
      <c r="T3366" s="31"/>
      <c r="U3366" s="109" t="str">
        <f t="shared" si="53"/>
        <v>41951: Hart, a severely handicapped man, was shot and killed after police after disobeying orders to drop a knife. http://www.inquisitr.com/1600250/troy-hart-police-shooting/</v>
      </c>
      <c r="V3366" s="109"/>
      <c r="W3366" s="109">
        <v>4412.1000000000004</v>
      </c>
      <c r="X3366" s="109"/>
      <c r="Y3366" s="109"/>
      <c r="Z3366" s="109"/>
      <c r="AA3366" s="109"/>
      <c r="AB3366" s="109"/>
      <c r="AC3366" s="113"/>
      <c r="AD3366" s="29"/>
      <c r="AE3366" s="29"/>
      <c r="AF3366" s="29"/>
      <c r="AG3366" s="65"/>
    </row>
    <row r="3367" spans="1:33" ht="12">
      <c r="A3367" s="30">
        <v>42041.5801041667</v>
      </c>
      <c r="B3367" s="109" t="s">
        <v>21109</v>
      </c>
      <c r="C3367" s="121">
        <v>62</v>
      </c>
      <c r="D3367" s="109" t="s">
        <v>23</v>
      </c>
      <c r="E3367" s="109" t="s">
        <v>82</v>
      </c>
      <c r="F3367" s="109"/>
      <c r="G3367" s="42">
        <v>41944</v>
      </c>
      <c r="H3367" s="109" t="s">
        <v>21110</v>
      </c>
      <c r="I3367" s="109" t="s">
        <v>2554</v>
      </c>
      <c r="J3367" s="109" t="s">
        <v>85</v>
      </c>
      <c r="K3367" s="98" t="s">
        <v>2555</v>
      </c>
      <c r="L3367" s="109" t="s">
        <v>539</v>
      </c>
      <c r="M3367" s="109" t="s">
        <v>2556</v>
      </c>
      <c r="N3367" s="109" t="s">
        <v>32</v>
      </c>
      <c r="O3367" s="109" t="s">
        <v>21111</v>
      </c>
      <c r="P3367" s="109" t="s">
        <v>323</v>
      </c>
      <c r="Q3367" s="109" t="s">
        <v>21112</v>
      </c>
      <c r="R3367" s="109" t="s">
        <v>100</v>
      </c>
      <c r="S3367" s="122" t="s">
        <v>16791</v>
      </c>
      <c r="T3367" s="31"/>
      <c r="U3367" s="109" t="str">
        <f t="shared" si="53"/>
        <v>41944: 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 http://laist.com/2014/11/03/police_kill_man_who_allegedly_broke.php</v>
      </c>
      <c r="V3367" s="109"/>
      <c r="W3367" s="109">
        <v>4413.1000000000004</v>
      </c>
      <c r="X3367" s="109"/>
      <c r="Y3367" s="109"/>
      <c r="Z3367" s="109"/>
      <c r="AA3367" s="109"/>
      <c r="AB3367" s="109"/>
      <c r="AC3367" s="113"/>
      <c r="AD3367" s="29"/>
      <c r="AE3367" s="29"/>
      <c r="AF3367" s="29"/>
      <c r="AG3367" s="65"/>
    </row>
    <row r="3368" spans="1:33" ht="12">
      <c r="A3368" s="30">
        <v>42041.581412036998</v>
      </c>
      <c r="B3368" s="109" t="s">
        <v>21113</v>
      </c>
      <c r="C3368" s="121">
        <v>57</v>
      </c>
      <c r="D3368" s="109" t="s">
        <v>23</v>
      </c>
      <c r="E3368" s="109" t="s">
        <v>82</v>
      </c>
      <c r="F3368" s="109"/>
      <c r="G3368" s="42">
        <v>41950</v>
      </c>
      <c r="H3368" s="109" t="s">
        <v>21114</v>
      </c>
      <c r="I3368" s="109" t="s">
        <v>4024</v>
      </c>
      <c r="J3368" s="109" t="s">
        <v>213</v>
      </c>
      <c r="K3368" s="98" t="s">
        <v>21115</v>
      </c>
      <c r="L3368" s="109" t="s">
        <v>243</v>
      </c>
      <c r="M3368" s="109" t="s">
        <v>21116</v>
      </c>
      <c r="N3368" s="109" t="s">
        <v>32</v>
      </c>
      <c r="O3368" s="109" t="s">
        <v>21117</v>
      </c>
      <c r="P3368" s="109" t="s">
        <v>760</v>
      </c>
      <c r="Q3368" s="109" t="s">
        <v>21118</v>
      </c>
      <c r="R3368" s="109" t="s">
        <v>80</v>
      </c>
      <c r="S3368" s="122" t="s">
        <v>769</v>
      </c>
      <c r="T3368" s="31"/>
      <c r="U3368" s="109" t="str">
        <f t="shared" si="53"/>
        <v>41950: Officers responded to a domestic disturbance call. David Wyatt Grayson was armed with a knife and holding a woman inside the home. Grayson refused to let the woman go or to leave the house, so officers went inside the house, officials said. One officer shot and killed Grayson. http://crimeblog.dallasnews.com/2014/11/texas-rangers-investigate-fatal-shooting-in-sansom-park.html/</v>
      </c>
      <c r="V3368" s="109"/>
      <c r="W3368" s="109">
        <v>4414.1000000000004</v>
      </c>
      <c r="X3368" s="109"/>
      <c r="Y3368" s="109"/>
      <c r="Z3368" s="109"/>
      <c r="AA3368" s="109"/>
      <c r="AB3368" s="109"/>
      <c r="AC3368" s="113"/>
      <c r="AD3368" s="29"/>
      <c r="AE3368" s="29"/>
      <c r="AF3368" s="29"/>
      <c r="AG3368" s="65"/>
    </row>
    <row r="3369" spans="1:33" ht="12">
      <c r="A3369" s="30">
        <v>42041.5937037037</v>
      </c>
      <c r="B3369" s="109" t="s">
        <v>21119</v>
      </c>
      <c r="C3369" s="121">
        <v>22</v>
      </c>
      <c r="D3369" s="109" t="s">
        <v>23</v>
      </c>
      <c r="E3369" s="109" t="s">
        <v>24</v>
      </c>
      <c r="F3369" s="109" t="s">
        <v>21120</v>
      </c>
      <c r="G3369" s="42">
        <v>41944</v>
      </c>
      <c r="H3369" s="109" t="s">
        <v>11051</v>
      </c>
      <c r="I3369" s="109" t="s">
        <v>52</v>
      </c>
      <c r="J3369" s="109" t="s">
        <v>53</v>
      </c>
      <c r="K3369" s="98" t="s">
        <v>3312</v>
      </c>
      <c r="L3369" s="109" t="s">
        <v>55</v>
      </c>
      <c r="M3369" s="109" t="s">
        <v>2593</v>
      </c>
      <c r="N3369" s="109" t="s">
        <v>32</v>
      </c>
      <c r="O3369" s="109" t="s">
        <v>21121</v>
      </c>
      <c r="P3369" s="109" t="s">
        <v>323</v>
      </c>
      <c r="Q3369" s="109" t="s">
        <v>21122</v>
      </c>
      <c r="R3369" s="109" t="s">
        <v>36</v>
      </c>
      <c r="S3369" s="122" t="s">
        <v>16791</v>
      </c>
      <c r="T3369" s="31"/>
      <c r="U3369" s="109" t="str">
        <f t="shared" si="53"/>
        <v>41944: Officers responded to call about a man walking along the freeway holding an assault rifle. Officers arrived and shot the victim in the back. It was later learned that the victim was holding a pellet gun. The details of the shooting remain "sketchy," according to Wilson's family. http://www.reviewjournal.com/news/las-vegas/parents-want-answers-son-s-fatal-nhp-shooting</v>
      </c>
      <c r="V3369" s="109"/>
      <c r="W3369" s="109">
        <v>4415.1000000000004</v>
      </c>
      <c r="X3369" s="109"/>
      <c r="Y3369" s="109"/>
      <c r="Z3369" s="109"/>
      <c r="AA3369" s="109"/>
      <c r="AB3369" s="109"/>
      <c r="AC3369" s="113"/>
      <c r="AD3369" s="29"/>
      <c r="AE3369" s="29"/>
      <c r="AF3369" s="29"/>
      <c r="AG3369" s="65"/>
    </row>
    <row r="3370" spans="1:33" ht="12">
      <c r="A3370" s="30">
        <v>42041.5949652778</v>
      </c>
      <c r="B3370" s="109" t="s">
        <v>21123</v>
      </c>
      <c r="C3370" s="121">
        <v>27</v>
      </c>
      <c r="D3370" s="109" t="s">
        <v>23</v>
      </c>
      <c r="E3370" s="109" t="s">
        <v>82</v>
      </c>
      <c r="F3370" s="109"/>
      <c r="G3370" s="42">
        <v>41951</v>
      </c>
      <c r="H3370" s="109" t="s">
        <v>21124</v>
      </c>
      <c r="I3370" s="109" t="s">
        <v>21125</v>
      </c>
      <c r="J3370" s="109" t="s">
        <v>85</v>
      </c>
      <c r="K3370" s="98" t="s">
        <v>21126</v>
      </c>
      <c r="L3370" s="109" t="s">
        <v>784</v>
      </c>
      <c r="M3370" s="109" t="s">
        <v>21127</v>
      </c>
      <c r="N3370" s="109" t="s">
        <v>32</v>
      </c>
      <c r="O3370" s="109" t="s">
        <v>21128</v>
      </c>
      <c r="P3370" s="109" t="s">
        <v>157</v>
      </c>
      <c r="Q3370" s="109" t="s">
        <v>21129</v>
      </c>
      <c r="R3370" s="109" t="s">
        <v>80</v>
      </c>
      <c r="S3370" s="122" t="s">
        <v>769</v>
      </c>
      <c r="T3370" s="31"/>
      <c r="U3370" s="109" t="str">
        <f t="shared" si="53"/>
        <v>41951: 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 http://www.nbclosangeles.com/news/local/Argument-Leads-to-Deadly-Shooting-in-Hemet-Police-282031501.html</v>
      </c>
      <c r="V3370" s="109"/>
      <c r="W3370" s="109">
        <v>4416.1000000000004</v>
      </c>
      <c r="X3370" s="109"/>
      <c r="Y3370" s="109"/>
      <c r="Z3370" s="109"/>
      <c r="AA3370" s="109"/>
      <c r="AB3370" s="109"/>
      <c r="AC3370" s="113"/>
      <c r="AD3370" s="29"/>
      <c r="AE3370" s="29"/>
      <c r="AF3370" s="29"/>
      <c r="AG3370" s="65"/>
    </row>
    <row r="3371" spans="1:33" ht="12">
      <c r="A3371" s="30">
        <v>42041.870381944398</v>
      </c>
      <c r="B3371" s="109" t="s">
        <v>21130</v>
      </c>
      <c r="C3371" s="121">
        <v>28</v>
      </c>
      <c r="D3371" s="109" t="s">
        <v>23</v>
      </c>
      <c r="E3371" s="109" t="s">
        <v>40</v>
      </c>
      <c r="F3371" s="109" t="s">
        <v>21131</v>
      </c>
      <c r="G3371" s="42">
        <v>41946</v>
      </c>
      <c r="H3371" s="109" t="s">
        <v>21132</v>
      </c>
      <c r="I3371" s="109" t="s">
        <v>21133</v>
      </c>
      <c r="J3371" s="109" t="s">
        <v>44</v>
      </c>
      <c r="K3371" s="98" t="s">
        <v>21134</v>
      </c>
      <c r="L3371" s="109" t="s">
        <v>9844</v>
      </c>
      <c r="M3371" s="109" t="s">
        <v>21135</v>
      </c>
      <c r="N3371" s="109" t="s">
        <v>32</v>
      </c>
      <c r="O3371" s="109" t="s">
        <v>21136</v>
      </c>
      <c r="P3371" s="109" t="s">
        <v>58</v>
      </c>
      <c r="Q3371" s="109" t="s">
        <v>21137</v>
      </c>
      <c r="R3371" s="109" t="s">
        <v>219</v>
      </c>
      <c r="S3371" s="122" t="s">
        <v>16791</v>
      </c>
      <c r="T3371" s="31"/>
      <c r="U3371" s="109" t="str">
        <f t="shared" si="53"/>
        <v>41946: 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 http://www.al.com/news/birmingham/index.ssf/2015/01/blount_county_deputy_cleared_i.html#incart_related_stories</v>
      </c>
      <c r="V3371" s="109"/>
      <c r="W3371" s="109">
        <v>4417.1000000000004</v>
      </c>
      <c r="X3371" s="109"/>
      <c r="Y3371" s="109"/>
      <c r="Z3371" s="109"/>
      <c r="AA3371" s="109"/>
      <c r="AB3371" s="109"/>
      <c r="AC3371" s="113"/>
      <c r="AD3371" s="29"/>
      <c r="AE3371" s="29"/>
      <c r="AF3371" s="29"/>
      <c r="AG3371" s="65"/>
    </row>
    <row r="3372" spans="1:33" ht="12">
      <c r="A3372" s="30">
        <v>42041.9051736111</v>
      </c>
      <c r="B3372" s="109" t="s">
        <v>21138</v>
      </c>
      <c r="C3372" s="121">
        <v>20</v>
      </c>
      <c r="D3372" s="109" t="s">
        <v>23</v>
      </c>
      <c r="E3372" s="109" t="s">
        <v>82</v>
      </c>
      <c r="F3372" s="109"/>
      <c r="G3372" s="42">
        <v>39476</v>
      </c>
      <c r="H3372" s="109" t="s">
        <v>21139</v>
      </c>
      <c r="I3372" s="109" t="s">
        <v>4951</v>
      </c>
      <c r="J3372" s="109" t="s">
        <v>28</v>
      </c>
      <c r="K3372" s="98" t="s">
        <v>11388</v>
      </c>
      <c r="L3372" s="109" t="s">
        <v>404</v>
      </c>
      <c r="M3372" s="109" t="s">
        <v>4953</v>
      </c>
      <c r="N3372" s="109" t="s">
        <v>32</v>
      </c>
      <c r="O3372" s="109" t="s">
        <v>21140</v>
      </c>
      <c r="P3372" s="109" t="s">
        <v>760</v>
      </c>
      <c r="Q3372" s="109" t="s">
        <v>21141</v>
      </c>
      <c r="R3372" s="109" t="s">
        <v>80</v>
      </c>
      <c r="S3372" s="122" t="s">
        <v>5119</v>
      </c>
      <c r="T3372" s="31"/>
      <c r="U3372" s="109" t="str">
        <f t="shared" si="53"/>
        <v>39476: Felix was the driver of a vehicle involved in a minor collision with an unmarked police car on a Wednesday early evening. Police didn't reveal whether this was a tactical maneuver or a random accident. Felix is said to have pulled a weapon on the officers, and he was shot to death. http://articles.orlandosentinel.com/2008-01-31/news/cfbriefs31_4_1_felix-police-identified-death-by-police</v>
      </c>
      <c r="V3372" s="109"/>
      <c r="W3372" s="109">
        <v>4418.1000000000004</v>
      </c>
      <c r="X3372" s="109"/>
      <c r="Y3372" s="109"/>
      <c r="Z3372" s="109"/>
      <c r="AA3372" s="109"/>
      <c r="AB3372" s="109"/>
      <c r="AC3372" s="113"/>
      <c r="AD3372" s="29"/>
      <c r="AE3372" s="29"/>
      <c r="AF3372" s="29"/>
      <c r="AG3372" s="65"/>
    </row>
    <row r="3373" spans="1:33" ht="12">
      <c r="A3373" s="30">
        <v>42041.909780092603</v>
      </c>
      <c r="B3373" s="109" t="s">
        <v>21142</v>
      </c>
      <c r="C3373" s="121">
        <v>49</v>
      </c>
      <c r="D3373" s="109" t="s">
        <v>23</v>
      </c>
      <c r="E3373" s="109" t="s">
        <v>173</v>
      </c>
      <c r="F3373" s="109" t="s">
        <v>21143</v>
      </c>
      <c r="G3373" s="42">
        <v>41944</v>
      </c>
      <c r="H3373" s="109" t="s">
        <v>21144</v>
      </c>
      <c r="I3373" s="109" t="s">
        <v>11433</v>
      </c>
      <c r="J3373" s="109" t="s">
        <v>195</v>
      </c>
      <c r="K3373" s="98" t="s">
        <v>14794</v>
      </c>
      <c r="L3373" s="109" t="s">
        <v>197</v>
      </c>
      <c r="M3373" s="109" t="s">
        <v>21145</v>
      </c>
      <c r="N3373" s="109" t="s">
        <v>314</v>
      </c>
      <c r="O3373" s="109" t="s">
        <v>21121</v>
      </c>
      <c r="P3373" s="109" t="s">
        <v>323</v>
      </c>
      <c r="Q3373" s="109" t="s">
        <v>21146</v>
      </c>
      <c r="R3373" s="109" t="s">
        <v>80</v>
      </c>
      <c r="S3373" s="122" t="s">
        <v>16791</v>
      </c>
      <c r="T3373" s="31"/>
      <c r="U3373" s="109" t="str">
        <f t="shared" ref="U3373:U3436" si="54">CONCATENATE(G3373, ": ", O3373, " ", Q3373)</f>
        <v>41944: Officers responded to call about a man walking along the freeway holding an assault rifle. Officers arrived and shot the victim in the back. It was later learned that the victim was holding a pellet gun. The details of the shooting remain "sketchy," according to Wilson's family. http://www.tucsonnewsnow.com/story/27187359/bicyclist-fatally-struck-by-police-officer-in-unmarked-vehicle</v>
      </c>
      <c r="V3373" s="109"/>
      <c r="W3373" s="109">
        <v>4419.1000000000004</v>
      </c>
      <c r="X3373" s="109"/>
      <c r="Y3373" s="109"/>
      <c r="Z3373" s="109"/>
      <c r="AA3373" s="109"/>
      <c r="AB3373" s="109"/>
      <c r="AC3373" s="113"/>
      <c r="AD3373" s="29"/>
      <c r="AE3373" s="29"/>
      <c r="AF3373" s="29"/>
      <c r="AG3373" s="65"/>
    </row>
    <row r="3374" spans="1:33" ht="12">
      <c r="A3374" s="30">
        <v>42041.909733796303</v>
      </c>
      <c r="B3374" s="109" t="s">
        <v>21147</v>
      </c>
      <c r="C3374" s="121">
        <v>20</v>
      </c>
      <c r="D3374" s="109" t="s">
        <v>23</v>
      </c>
      <c r="E3374" s="109" t="s">
        <v>24</v>
      </c>
      <c r="F3374" s="109" t="s">
        <v>21148</v>
      </c>
      <c r="G3374" s="42">
        <v>41949</v>
      </c>
      <c r="H3374" s="109" t="s">
        <v>21149</v>
      </c>
      <c r="I3374" s="109" t="s">
        <v>165</v>
      </c>
      <c r="J3374" s="109" t="s">
        <v>1128</v>
      </c>
      <c r="K3374" s="98" t="s">
        <v>21150</v>
      </c>
      <c r="L3374" s="109" t="s">
        <v>455</v>
      </c>
      <c r="M3374" s="109" t="s">
        <v>168</v>
      </c>
      <c r="N3374" s="109" t="s">
        <v>32</v>
      </c>
      <c r="O3374" s="109" t="s">
        <v>21151</v>
      </c>
      <c r="P3374" s="109" t="s">
        <v>323</v>
      </c>
      <c r="Q3374" s="109" t="s">
        <v>21152</v>
      </c>
      <c r="R3374" s="109" t="s">
        <v>36</v>
      </c>
      <c r="S3374" s="122" t="s">
        <v>21153</v>
      </c>
      <c r="T3374" s="31"/>
      <c r="U3374" s="109" t="str">
        <f t="shared" si="54"/>
        <v>41949: Shot and killed after stabbing a police officer. http://www.jacksonsun.com/story/news/local/2014/11/11/parents-man-shot-officer-speak-tbi-investigate/18836355/</v>
      </c>
      <c r="V3374" s="109"/>
      <c r="W3374" s="109">
        <v>4420.1000000000004</v>
      </c>
      <c r="X3374" s="109"/>
      <c r="Y3374" s="109"/>
      <c r="Z3374" s="109"/>
      <c r="AA3374" s="109"/>
      <c r="AB3374" s="109"/>
      <c r="AC3374" s="113"/>
      <c r="AD3374" s="29"/>
      <c r="AE3374" s="29"/>
      <c r="AF3374" s="29"/>
      <c r="AG3374" s="65"/>
    </row>
    <row r="3375" spans="1:33" ht="12">
      <c r="A3375" s="30">
        <v>42041.910659722198</v>
      </c>
      <c r="B3375" s="109" t="s">
        <v>21154</v>
      </c>
      <c r="C3375" s="121">
        <v>58</v>
      </c>
      <c r="D3375" s="109" t="s">
        <v>23</v>
      </c>
      <c r="E3375" s="109" t="s">
        <v>82</v>
      </c>
      <c r="F3375" s="109"/>
      <c r="G3375" s="42">
        <v>38798</v>
      </c>
      <c r="H3375" s="109" t="s">
        <v>21155</v>
      </c>
      <c r="I3375" s="109" t="s">
        <v>12047</v>
      </c>
      <c r="J3375" s="109" t="s">
        <v>28</v>
      </c>
      <c r="K3375" s="98" t="s">
        <v>17950</v>
      </c>
      <c r="L3375" s="109" t="s">
        <v>4778</v>
      </c>
      <c r="M3375" s="109" t="s">
        <v>10681</v>
      </c>
      <c r="N3375" s="109" t="s">
        <v>32</v>
      </c>
      <c r="O3375" s="109" t="s">
        <v>21156</v>
      </c>
      <c r="P3375" s="109" t="s">
        <v>760</v>
      </c>
      <c r="Q3375" s="109" t="s">
        <v>21157</v>
      </c>
      <c r="R3375" s="109" t="s">
        <v>36</v>
      </c>
      <c r="S3375" s="122" t="s">
        <v>5119</v>
      </c>
      <c r="T3375" s="31"/>
      <c r="U3375" s="109" t="str">
        <f t="shared" si="54"/>
        <v>38798: Police found Jimenez in his neighbor's yard at 6 a.m. with revolver in hand, shooting at imaginary prowlers. He'd had no criminal record, although police had previously responded to his reports of burglars who were not there. This day he not only refused to drop the weapon, but fired on officers. They returned fire. Jimenez was charged with several counts of attempted murder before dying of his wounds on May 1. http://articles.sun-sentinel.com/2006-03-31/news/0603301156_1_deputies-veda-coleman-wright-full-duty</v>
      </c>
      <c r="V3375" s="109"/>
      <c r="W3375" s="109">
        <v>4421.1000000000004</v>
      </c>
      <c r="X3375" s="109"/>
      <c r="Y3375" s="109"/>
      <c r="Z3375" s="109"/>
      <c r="AA3375" s="109"/>
      <c r="AB3375" s="109"/>
      <c r="AC3375" s="113"/>
      <c r="AD3375" s="29"/>
      <c r="AE3375" s="29"/>
      <c r="AF3375" s="29"/>
      <c r="AG3375" s="65"/>
    </row>
    <row r="3376" spans="1:33" ht="12">
      <c r="A3376" s="30">
        <v>42041.912060185197</v>
      </c>
      <c r="B3376" s="109" t="s">
        <v>21158</v>
      </c>
      <c r="C3376" s="121">
        <v>26</v>
      </c>
      <c r="D3376" s="109" t="s">
        <v>23</v>
      </c>
      <c r="E3376" s="109" t="s">
        <v>82</v>
      </c>
      <c r="F3376" s="109"/>
      <c r="G3376" s="42">
        <v>39895</v>
      </c>
      <c r="H3376" s="109" t="s">
        <v>21159</v>
      </c>
      <c r="I3376" s="109" t="s">
        <v>19830</v>
      </c>
      <c r="J3376" s="109" t="s">
        <v>28</v>
      </c>
      <c r="K3376" s="98" t="s">
        <v>19831</v>
      </c>
      <c r="L3376" s="109" t="s">
        <v>10454</v>
      </c>
      <c r="M3376" s="109" t="s">
        <v>10455</v>
      </c>
      <c r="N3376" s="109" t="s">
        <v>32</v>
      </c>
      <c r="O3376" s="109" t="s">
        <v>21160</v>
      </c>
      <c r="P3376" s="109" t="s">
        <v>58</v>
      </c>
      <c r="Q3376" s="109" t="s">
        <v>21161</v>
      </c>
      <c r="R3376" s="109" t="s">
        <v>100</v>
      </c>
      <c r="S3376" s="122" t="s">
        <v>5119</v>
      </c>
      <c r="T3376" s="31"/>
      <c r="U3376" s="109" t="str">
        <f t="shared" si="54"/>
        <v>39895: Giacobbe's family had sent him off from a nearby county with a ticket to New Mexico, but he exited the bus at Crystal River. Consistent with his history of mental issues and criminal activity he visited several local business for two days, directing traffic, talking about angels, and making a nuisance of himself. At a Sonic drive-in in the early morning hours, though, this developed into Giacobbe stabbing a K-9 and charging a deputy. He was fatally shot six times. http://www.chronicleonline.com/content/deputy-cleared-shooting</v>
      </c>
      <c r="V3376" s="109"/>
      <c r="W3376" s="109">
        <v>4422.1000000000004</v>
      </c>
      <c r="X3376" s="109"/>
      <c r="Y3376" s="109"/>
      <c r="Z3376" s="109"/>
      <c r="AA3376" s="109"/>
      <c r="AB3376" s="109"/>
      <c r="AC3376" s="113"/>
      <c r="AD3376" s="29"/>
      <c r="AE3376" s="29"/>
      <c r="AF3376" s="29"/>
      <c r="AG3376" s="65"/>
    </row>
    <row r="3377" spans="1:33" ht="12">
      <c r="A3377" s="30">
        <v>42041.9136574074</v>
      </c>
      <c r="B3377" s="109" t="s">
        <v>21162</v>
      </c>
      <c r="C3377" s="121">
        <v>27</v>
      </c>
      <c r="D3377" s="109" t="s">
        <v>23</v>
      </c>
      <c r="E3377" s="109" t="s">
        <v>82</v>
      </c>
      <c r="F3377" s="109"/>
      <c r="G3377" s="42">
        <v>40311</v>
      </c>
      <c r="H3377" s="109" t="s">
        <v>21163</v>
      </c>
      <c r="I3377" s="109" t="s">
        <v>1067</v>
      </c>
      <c r="J3377" s="109" t="s">
        <v>28</v>
      </c>
      <c r="K3377" s="98" t="s">
        <v>18491</v>
      </c>
      <c r="L3377" s="109" t="s">
        <v>338</v>
      </c>
      <c r="M3377" s="109" t="s">
        <v>1069</v>
      </c>
      <c r="N3377" s="109" t="s">
        <v>314</v>
      </c>
      <c r="O3377" s="109" t="s">
        <v>21164</v>
      </c>
      <c r="P3377" s="109" t="s">
        <v>760</v>
      </c>
      <c r="Q3377" s="109" t="s">
        <v>21165</v>
      </c>
      <c r="R3377" s="109" t="s">
        <v>80</v>
      </c>
      <c r="S3377" s="122" t="s">
        <v>5119</v>
      </c>
      <c r="T3377" s="31"/>
      <c r="U3377" s="109" t="str">
        <f t="shared" si="54"/>
        <v>40311: Storey and another man were doing smash-and-grab burglaries of parked cars at a movie theatre. Caught red-handed by the police, they drove off in a Mercury on a service road, then hit spiked stop-strips and crashed. Storey bolted from the car into heavy traffic and was killed by a passing truck. His accomplice was charged with his murder. http://articles.sun-sentinel.com/2010-05-14/news/fl-boca-pursuit-crash-brf-20100514_1_car-burglaries-police-car-unmarked-car</v>
      </c>
      <c r="V3377" s="109"/>
      <c r="W3377" s="109">
        <v>4423.1000000000004</v>
      </c>
      <c r="X3377" s="109"/>
      <c r="Y3377" s="109"/>
      <c r="Z3377" s="109"/>
      <c r="AA3377" s="109"/>
      <c r="AB3377" s="109"/>
      <c r="AC3377" s="113"/>
      <c r="AD3377" s="29"/>
      <c r="AE3377" s="29"/>
      <c r="AF3377" s="29"/>
      <c r="AG3377" s="65"/>
    </row>
    <row r="3378" spans="1:33" ht="12">
      <c r="A3378" s="30">
        <v>42041.915335648198</v>
      </c>
      <c r="B3378" s="109" t="s">
        <v>21166</v>
      </c>
      <c r="C3378" s="121">
        <v>22</v>
      </c>
      <c r="D3378" s="109" t="s">
        <v>23</v>
      </c>
      <c r="E3378" s="109" t="s">
        <v>24</v>
      </c>
      <c r="F3378" s="109" t="s">
        <v>21167</v>
      </c>
      <c r="G3378" s="42">
        <v>38260</v>
      </c>
      <c r="H3378" s="109" t="s">
        <v>21168</v>
      </c>
      <c r="I3378" s="109" t="s">
        <v>16091</v>
      </c>
      <c r="J3378" s="109" t="s">
        <v>28</v>
      </c>
      <c r="K3378" s="98" t="s">
        <v>16092</v>
      </c>
      <c r="L3378" s="109" t="s">
        <v>4778</v>
      </c>
      <c r="M3378" s="109" t="s">
        <v>10681</v>
      </c>
      <c r="N3378" s="109" t="s">
        <v>32</v>
      </c>
      <c r="O3378" s="109" t="s">
        <v>21169</v>
      </c>
      <c r="P3378" s="109" t="s">
        <v>760</v>
      </c>
      <c r="Q3378" s="109" t="s">
        <v>21170</v>
      </c>
      <c r="R3378" s="109" t="s">
        <v>80</v>
      </c>
      <c r="S3378" s="122" t="s">
        <v>5119</v>
      </c>
      <c r="T3378" s="31"/>
      <c r="U3378" s="109" t="str">
        <f t="shared" si="54"/>
        <v>38260: On reviewing the videotape of a convenience-store shoplifting incident, a county deputy recognized the suspect as Serafin and went out to look for him. Located about an hour later by the lone officer, the two struggled and Serafin was killed by a gunshot to the face. He was unarmed. http://articles.sun-sentinel.com/2004-10-02/news/0410020107_1_sheriff-s-office-deputy-s-gun-oakland-park</v>
      </c>
      <c r="V3378" s="109"/>
      <c r="W3378" s="109">
        <v>4424.1000000000004</v>
      </c>
      <c r="X3378" s="109"/>
      <c r="Y3378" s="109"/>
      <c r="Z3378" s="109"/>
      <c r="AA3378" s="109"/>
      <c r="AB3378" s="109"/>
      <c r="AC3378" s="113"/>
      <c r="AD3378" s="29"/>
      <c r="AE3378" s="29"/>
      <c r="AF3378" s="29"/>
      <c r="AG3378" s="65"/>
    </row>
    <row r="3379" spans="1:33" ht="12">
      <c r="A3379" s="30">
        <v>42041.917071759301</v>
      </c>
      <c r="B3379" s="109" t="s">
        <v>21171</v>
      </c>
      <c r="C3379" s="121">
        <v>39</v>
      </c>
      <c r="D3379" s="109" t="s">
        <v>23</v>
      </c>
      <c r="E3379" s="109" t="s">
        <v>82</v>
      </c>
      <c r="F3379" s="109"/>
      <c r="G3379" s="42">
        <v>40028</v>
      </c>
      <c r="H3379" s="109" t="s">
        <v>21172</v>
      </c>
      <c r="I3379" s="109" t="s">
        <v>17445</v>
      </c>
      <c r="J3379" s="109" t="s">
        <v>28</v>
      </c>
      <c r="K3379" s="98" t="s">
        <v>21173</v>
      </c>
      <c r="L3379" s="109" t="s">
        <v>19360</v>
      </c>
      <c r="M3379" s="109" t="s">
        <v>19361</v>
      </c>
      <c r="N3379" s="109" t="s">
        <v>32</v>
      </c>
      <c r="O3379" s="109" t="s">
        <v>21174</v>
      </c>
      <c r="P3379" s="109" t="s">
        <v>58</v>
      </c>
      <c r="Q3379" s="109" t="s">
        <v>21175</v>
      </c>
      <c r="R3379" s="109" t="s">
        <v>80</v>
      </c>
      <c r="S3379" s="122" t="s">
        <v>5119</v>
      </c>
      <c r="T3379" s="31"/>
      <c r="U3379" s="109" t="str">
        <f t="shared" si="54"/>
        <v>40028: A county deputy responded to a 911 hang-up call from Weekley's residence. It had been a minor domestic disturbance. On the deputy's arrival Weekley fled into the woods. The deputy believed him to be intoxicated and armed with a pocket knife, and fatally shot him. He was unarmed and forensic evidence did not match the officer's story. http://www.newsherald.com/news/crime-public-safety/plaintiffs-rest-in-deputy-sheriff-trial-1.393210</v>
      </c>
      <c r="V3379" s="109"/>
      <c r="W3379" s="109">
        <v>4425.1000000000004</v>
      </c>
      <c r="X3379" s="109"/>
      <c r="Y3379" s="109"/>
      <c r="Z3379" s="109"/>
      <c r="AA3379" s="109"/>
      <c r="AB3379" s="109"/>
      <c r="AC3379" s="113"/>
      <c r="AD3379" s="29"/>
      <c r="AE3379" s="29"/>
      <c r="AF3379" s="29"/>
      <c r="AG3379" s="65"/>
    </row>
    <row r="3380" spans="1:33" ht="12">
      <c r="A3380" s="30">
        <v>42041.918645833299</v>
      </c>
      <c r="B3380" s="109" t="s">
        <v>21176</v>
      </c>
      <c r="C3380" s="121">
        <v>30</v>
      </c>
      <c r="D3380" s="109" t="s">
        <v>23</v>
      </c>
      <c r="E3380" s="109" t="s">
        <v>24</v>
      </c>
      <c r="F3380" s="109" t="s">
        <v>21177</v>
      </c>
      <c r="G3380" s="42">
        <v>41961</v>
      </c>
      <c r="H3380" s="109" t="s">
        <v>21178</v>
      </c>
      <c r="I3380" s="109" t="s">
        <v>21179</v>
      </c>
      <c r="J3380" s="109" t="s">
        <v>28</v>
      </c>
      <c r="K3380" s="98" t="s">
        <v>13129</v>
      </c>
      <c r="L3380" s="109" t="s">
        <v>13130</v>
      </c>
      <c r="M3380" s="109" t="s">
        <v>20520</v>
      </c>
      <c r="N3380" s="109" t="s">
        <v>314</v>
      </c>
      <c r="O3380" s="109" t="s">
        <v>21180</v>
      </c>
      <c r="P3380" s="109" t="s">
        <v>760</v>
      </c>
      <c r="Q3380" s="109" t="s">
        <v>21181</v>
      </c>
      <c r="R3380" s="109" t="s">
        <v>80</v>
      </c>
      <c r="S3380" s="122" t="s">
        <v>5119</v>
      </c>
      <c r="T3380" s="31"/>
      <c r="U3380" s="109" t="str">
        <f t="shared" si="54"/>
        <v>41961: A county deputy pulled Evans over on his motorcycle just after noon and got his identification, but Evans then sped off, achieving 100 MPH in a 45 MPH zone. Less than a mile later Evans ran a red light, swerved, struck a pickup, and careened into a Citgo gas station striking two cars there. He was fatally injured. http://flaglerlive.com/72896/citgo-fatality/</v>
      </c>
      <c r="V3380" s="109"/>
      <c r="W3380" s="109">
        <v>4426.1000000000004</v>
      </c>
      <c r="X3380" s="109"/>
      <c r="Y3380" s="109"/>
      <c r="Z3380" s="109"/>
      <c r="AA3380" s="109"/>
      <c r="AB3380" s="109"/>
      <c r="AC3380" s="113"/>
      <c r="AD3380" s="29"/>
      <c r="AE3380" s="29"/>
      <c r="AF3380" s="29"/>
      <c r="AG3380" s="65"/>
    </row>
    <row r="3381" spans="1:33" ht="12">
      <c r="A3381" s="30">
        <v>42041.920532407399</v>
      </c>
      <c r="B3381" s="109" t="s">
        <v>21182</v>
      </c>
      <c r="C3381" s="121">
        <v>32</v>
      </c>
      <c r="D3381" s="109" t="s">
        <v>23</v>
      </c>
      <c r="E3381" s="109" t="s">
        <v>82</v>
      </c>
      <c r="F3381" s="109" t="s">
        <v>21183</v>
      </c>
      <c r="G3381" s="42">
        <v>41980</v>
      </c>
      <c r="H3381" s="109" t="s">
        <v>21184</v>
      </c>
      <c r="I3381" s="109" t="s">
        <v>21185</v>
      </c>
      <c r="J3381" s="109" t="s">
        <v>28</v>
      </c>
      <c r="K3381" s="98" t="s">
        <v>21186</v>
      </c>
      <c r="L3381" s="109" t="s">
        <v>7078</v>
      </c>
      <c r="M3381" s="109" t="s">
        <v>20131</v>
      </c>
      <c r="N3381" s="109" t="s">
        <v>32</v>
      </c>
      <c r="O3381" s="109" t="s">
        <v>21187</v>
      </c>
      <c r="P3381" s="109" t="s">
        <v>760</v>
      </c>
      <c r="Q3381" s="109" t="s">
        <v>21188</v>
      </c>
      <c r="R3381" s="109" t="s">
        <v>80</v>
      </c>
      <c r="S3381" s="122" t="s">
        <v>5119</v>
      </c>
      <c r="T3381" s="31"/>
      <c r="U3381" s="109" t="str">
        <f t="shared" si="54"/>
        <v>41980: Police responding to a number of 911 man-with-a-gun calls found Merritt on a porch with a handgun. Police fatally shot him, but initially would not disclose how many deputies were at the scene, how many shots were fired, or other details. http://ncflindependent.com/2014/12/08/fatal-shooting-by-sheriffs-deputy-under-investigation-by-fdle/</v>
      </c>
      <c r="V3381" s="109"/>
      <c r="W3381" s="109">
        <v>4427.1000000000004</v>
      </c>
      <c r="X3381" s="109"/>
      <c r="Y3381" s="109"/>
      <c r="Z3381" s="109"/>
      <c r="AA3381" s="109"/>
      <c r="AB3381" s="109"/>
      <c r="AC3381" s="113"/>
      <c r="AD3381" s="29"/>
      <c r="AE3381" s="29"/>
      <c r="AF3381" s="29"/>
      <c r="AG3381" s="65"/>
    </row>
    <row r="3382" spans="1:33" ht="12">
      <c r="A3382" s="30">
        <v>42041.922025462998</v>
      </c>
      <c r="B3382" s="109" t="s">
        <v>21189</v>
      </c>
      <c r="C3382" s="121">
        <v>27</v>
      </c>
      <c r="D3382" s="109" t="s">
        <v>23</v>
      </c>
      <c r="E3382" s="109" t="s">
        <v>82</v>
      </c>
      <c r="F3382" s="109"/>
      <c r="G3382" s="42">
        <v>41325</v>
      </c>
      <c r="H3382" s="109" t="s">
        <v>21190</v>
      </c>
      <c r="I3382" s="109" t="s">
        <v>10831</v>
      </c>
      <c r="J3382" s="109" t="s">
        <v>28</v>
      </c>
      <c r="K3382" s="98" t="s">
        <v>16320</v>
      </c>
      <c r="L3382" s="109" t="s">
        <v>4687</v>
      </c>
      <c r="M3382" s="109" t="s">
        <v>16321</v>
      </c>
      <c r="N3382" s="109" t="s">
        <v>314</v>
      </c>
      <c r="O3382" s="109" t="s">
        <v>21191</v>
      </c>
      <c r="P3382" s="109" t="s">
        <v>760</v>
      </c>
      <c r="Q3382" s="109" t="s">
        <v>21192</v>
      </c>
      <c r="R3382" s="109" t="s">
        <v>80</v>
      </c>
      <c r="S3382" s="122" t="s">
        <v>5119</v>
      </c>
      <c r="T3382" s="31"/>
      <c r="U3382" s="109" t="str">
        <f t="shared" si="54"/>
        <v>41325: Motorcyclist Williamson was killed, and his passenger injured, during a police chase that reached speeds of over 120 MPH. Williamson struck a cruiser that pulled in front of him and lost control. Police claimed "this was not a chase," contradicted by dash cam video. That video was switched off seconds before the fatal crash. And because Williamson was not a suspect in a violent felony, the chase went against the department's own policy. http://www.tampabay.com/news/publicsafety/accidents/video-shows-chase-that-clearwater-police-say-didnt-happen/2117684</v>
      </c>
      <c r="V3382" s="109"/>
      <c r="W3382" s="109">
        <v>4428.1000000000004</v>
      </c>
      <c r="X3382" s="109"/>
      <c r="Y3382" s="109"/>
      <c r="Z3382" s="109"/>
      <c r="AA3382" s="109"/>
      <c r="AB3382" s="109"/>
      <c r="AC3382" s="113"/>
      <c r="AD3382" s="29"/>
      <c r="AE3382" s="29"/>
      <c r="AF3382" s="29"/>
      <c r="AG3382" s="65"/>
    </row>
    <row r="3383" spans="1:33" ht="12">
      <c r="A3383" s="30">
        <v>42041.9262268518</v>
      </c>
      <c r="B3383" s="109" t="s">
        <v>21193</v>
      </c>
      <c r="C3383" s="121">
        <v>28</v>
      </c>
      <c r="D3383" s="109" t="s">
        <v>23</v>
      </c>
      <c r="E3383" s="109" t="s">
        <v>82</v>
      </c>
      <c r="F3383" s="109" t="s">
        <v>21194</v>
      </c>
      <c r="G3383" s="42">
        <v>41802</v>
      </c>
      <c r="H3383" s="109" t="s">
        <v>21195</v>
      </c>
      <c r="I3383" s="109" t="s">
        <v>21196</v>
      </c>
      <c r="J3383" s="109" t="s">
        <v>28</v>
      </c>
      <c r="K3383" s="98" t="s">
        <v>21197</v>
      </c>
      <c r="L3383" s="109" t="s">
        <v>4575</v>
      </c>
      <c r="M3383" s="109" t="s">
        <v>18101</v>
      </c>
      <c r="N3383" s="109" t="s">
        <v>314</v>
      </c>
      <c r="O3383" s="109" t="s">
        <v>21198</v>
      </c>
      <c r="P3383" s="109" t="s">
        <v>760</v>
      </c>
      <c r="Q3383" s="109" t="s">
        <v>21199</v>
      </c>
      <c r="R3383" s="109" t="s">
        <v>80</v>
      </c>
      <c r="S3383" s="122" t="s">
        <v>5119</v>
      </c>
      <c r="T3383" s="31"/>
      <c r="U3383" s="109" t="str">
        <f t="shared" si="54"/>
        <v>41802: Martinez attempted a carjacking at a Kangaroo gas station but failed when his would-be-victim fought him off. The second attempt, taking a truck from a Domino's pizza driver, succeeded, and he led police on a high-speed chase with multiple accidents. Ultimately, with local officers in hot pursuit and with guns drawn, he struck a tree and died of his crash injuries. http://www.mynews13.com/content/news/cfnews13/news/article.html/content/news/articles/cfn/2014/6/12/suspect_dies_in_semi.html</v>
      </c>
      <c r="V3383" s="109"/>
      <c r="W3383" s="109">
        <v>4429.1000000000004</v>
      </c>
      <c r="X3383" s="109"/>
      <c r="Y3383" s="109"/>
      <c r="Z3383" s="109"/>
      <c r="AA3383" s="109"/>
      <c r="AB3383" s="109"/>
      <c r="AC3383" s="113"/>
      <c r="AD3383" s="29"/>
      <c r="AE3383" s="29"/>
      <c r="AF3383" s="29"/>
      <c r="AG3383" s="65"/>
    </row>
    <row r="3384" spans="1:33" ht="12">
      <c r="A3384" s="30">
        <v>42041.928888888899</v>
      </c>
      <c r="B3384" s="109" t="s">
        <v>21200</v>
      </c>
      <c r="C3384" s="121">
        <v>20</v>
      </c>
      <c r="D3384" s="109" t="s">
        <v>23</v>
      </c>
      <c r="E3384" s="109" t="s">
        <v>82</v>
      </c>
      <c r="F3384" s="109"/>
      <c r="G3384" s="42">
        <v>41945</v>
      </c>
      <c r="H3384" s="109" t="s">
        <v>21201</v>
      </c>
      <c r="I3384" s="109" t="s">
        <v>19322</v>
      </c>
      <c r="J3384" s="109" t="s">
        <v>85</v>
      </c>
      <c r="K3384" s="98" t="s">
        <v>19323</v>
      </c>
      <c r="L3384" s="109" t="s">
        <v>784</v>
      </c>
      <c r="M3384" s="109" t="s">
        <v>19324</v>
      </c>
      <c r="N3384" s="109" t="s">
        <v>32</v>
      </c>
      <c r="O3384" s="109" t="s">
        <v>21202</v>
      </c>
      <c r="P3384" s="109" t="s">
        <v>323</v>
      </c>
      <c r="Q3384" s="109" t="s">
        <v>21203</v>
      </c>
      <c r="R3384" s="109" t="s">
        <v>36</v>
      </c>
      <c r="S3384" s="122" t="s">
        <v>16791</v>
      </c>
      <c r="T3384" s="31"/>
      <c r="U3384" s="109" t="str">
        <f t="shared" si="54"/>
        <v>41945: 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 http://www.kesq.com/news/officer-involved-shooting-in-indio-leaves-one-man-dead/29497972</v>
      </c>
      <c r="V3384" s="109"/>
      <c r="W3384" s="109">
        <v>4430.1000000000004</v>
      </c>
      <c r="X3384" s="109"/>
      <c r="Y3384" s="109"/>
      <c r="Z3384" s="109"/>
      <c r="AA3384" s="109"/>
      <c r="AB3384" s="109"/>
      <c r="AC3384" s="113"/>
      <c r="AD3384" s="29"/>
      <c r="AE3384" s="29"/>
      <c r="AF3384" s="29"/>
      <c r="AG3384" s="65"/>
    </row>
    <row r="3385" spans="1:33" ht="12">
      <c r="A3385" s="30">
        <v>42042.0054282407</v>
      </c>
      <c r="B3385" s="109" t="s">
        <v>21204</v>
      </c>
      <c r="C3385" s="121">
        <v>29</v>
      </c>
      <c r="D3385" s="109" t="s">
        <v>23</v>
      </c>
      <c r="E3385" s="109" t="s">
        <v>24</v>
      </c>
      <c r="F3385" s="109" t="s">
        <v>21205</v>
      </c>
      <c r="G3385" s="42">
        <v>41946</v>
      </c>
      <c r="H3385" s="109" t="s">
        <v>21206</v>
      </c>
      <c r="I3385" s="109" t="s">
        <v>21207</v>
      </c>
      <c r="J3385" s="109" t="s">
        <v>1304</v>
      </c>
      <c r="K3385" s="98" t="s">
        <v>21208</v>
      </c>
      <c r="L3385" s="109" t="s">
        <v>21209</v>
      </c>
      <c r="M3385" s="109" t="s">
        <v>21210</v>
      </c>
      <c r="N3385" s="109" t="s">
        <v>32</v>
      </c>
      <c r="O3385" s="109" t="s">
        <v>21211</v>
      </c>
      <c r="P3385" s="109" t="s">
        <v>323</v>
      </c>
      <c r="Q3385" s="109" t="s">
        <v>21212</v>
      </c>
      <c r="R3385" s="109" t="s">
        <v>80</v>
      </c>
      <c r="S3385" s="122" t="s">
        <v>16791</v>
      </c>
      <c r="T3385" s="31"/>
      <c r="U3385" s="109" t="str">
        <f t="shared" si="54"/>
        <v>41946: 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http://www.wakr.net/news/item/157334-one-dead-in-apd-shooting</v>
      </c>
      <c r="V3385" s="109"/>
      <c r="W3385" s="109">
        <v>4431.1000000000004</v>
      </c>
      <c r="X3385" s="109"/>
      <c r="Y3385" s="109"/>
      <c r="Z3385" s="109"/>
      <c r="AA3385" s="109"/>
      <c r="AB3385" s="109"/>
      <c r="AC3385" s="113"/>
      <c r="AD3385" s="29"/>
      <c r="AE3385" s="29"/>
      <c r="AF3385" s="29"/>
      <c r="AG3385" s="65"/>
    </row>
    <row r="3386" spans="1:33" ht="12">
      <c r="A3386" s="30">
        <v>42042.645868055602</v>
      </c>
      <c r="B3386" s="109" t="s">
        <v>21213</v>
      </c>
      <c r="C3386" s="121">
        <v>22</v>
      </c>
      <c r="D3386" s="109" t="s">
        <v>23</v>
      </c>
      <c r="E3386" s="109" t="s">
        <v>40</v>
      </c>
      <c r="F3386" s="109" t="s">
        <v>21214</v>
      </c>
      <c r="G3386" s="42">
        <v>42005</v>
      </c>
      <c r="H3386" s="109" t="s">
        <v>21215</v>
      </c>
      <c r="I3386" s="109" t="s">
        <v>7673</v>
      </c>
      <c r="J3386" s="109" t="s">
        <v>74</v>
      </c>
      <c r="K3386" s="98" t="s">
        <v>21216</v>
      </c>
      <c r="L3386" s="109" t="s">
        <v>21217</v>
      </c>
      <c r="M3386" s="109" t="s">
        <v>21218</v>
      </c>
      <c r="N3386" s="109" t="s">
        <v>314</v>
      </c>
      <c r="O3386" s="109" t="s">
        <v>21219</v>
      </c>
      <c r="P3386" s="109" t="s">
        <v>323</v>
      </c>
      <c r="Q3386" s="109" t="s">
        <v>21220</v>
      </c>
      <c r="R3386" s="109" t="s">
        <v>219</v>
      </c>
      <c r="S3386" s="122" t="s">
        <v>16791</v>
      </c>
      <c r="T3386" s="31"/>
      <c r="U3386" s="109" t="str">
        <f t="shared" si="54"/>
        <v>42005: An officer was responding to an emergency. The officer ran over a large object, and immediately pulled over. The officer discovered that he'd run over a human body. The victim was fatally wounded. The District Attorney said that Gagne was "seriously impaired" from drugs and alcohol. http://www.masslive.com/news/index.ssf/2015/01/garrett_gagne_of_longmeadow_im.html</v>
      </c>
      <c r="V3386" s="109"/>
      <c r="W3386" s="109">
        <v>4432.1000000000004</v>
      </c>
      <c r="X3386" s="109"/>
      <c r="Y3386" s="109"/>
      <c r="Z3386" s="109"/>
      <c r="AA3386" s="109"/>
      <c r="AB3386" s="109"/>
      <c r="AC3386" s="113"/>
      <c r="AD3386" s="29"/>
      <c r="AE3386" s="29"/>
      <c r="AF3386" s="29"/>
      <c r="AG3386" s="65"/>
    </row>
    <row r="3387" spans="1:33" ht="12">
      <c r="A3387" s="30">
        <v>42043</v>
      </c>
      <c r="B3387" s="109" t="s">
        <v>21221</v>
      </c>
      <c r="C3387" s="121">
        <v>32</v>
      </c>
      <c r="D3387" s="109" t="s">
        <v>23</v>
      </c>
      <c r="E3387" s="109" t="s">
        <v>24</v>
      </c>
      <c r="F3387" s="109"/>
      <c r="G3387" s="42">
        <v>41317</v>
      </c>
      <c r="H3387" s="109" t="s">
        <v>21222</v>
      </c>
      <c r="I3387" s="109" t="s">
        <v>1730</v>
      </c>
      <c r="J3387" s="109" t="s">
        <v>1577</v>
      </c>
      <c r="K3387" s="98" t="s">
        <v>21223</v>
      </c>
      <c r="L3387" s="109" t="s">
        <v>11733</v>
      </c>
      <c r="M3387" s="109" t="s">
        <v>1733</v>
      </c>
      <c r="N3387" s="109" t="s">
        <v>32</v>
      </c>
      <c r="O3387" s="109" t="s">
        <v>21224</v>
      </c>
      <c r="P3387" s="109" t="s">
        <v>58</v>
      </c>
      <c r="Q3387" s="109" t="s">
        <v>21225</v>
      </c>
      <c r="R3387" s="109" t="s">
        <v>80</v>
      </c>
      <c r="S3387" s="122" t="s">
        <v>21226</v>
      </c>
      <c r="T3387" s="31"/>
      <c r="U3387" s="109" t="str">
        <f t="shared" si="54"/>
        <v>41317: Police entered a house where they found Anderson, who was wanted on a first-degree criminal sexual conduct warrant, armed with a knife in the basement. Anderson fatally stabbed Kody, a police dog, before the officers shot and killed Anderson, police said. http://www.startribune.com/local/stpaul/190914391.html</v>
      </c>
      <c r="V3387" s="109"/>
      <c r="W3387" s="109">
        <v>4433.1000000000004</v>
      </c>
      <c r="X3387" s="109"/>
      <c r="Y3387" s="109"/>
      <c r="Z3387" s="109"/>
      <c r="AA3387" s="109"/>
      <c r="AB3387" s="109"/>
      <c r="AC3387" s="113"/>
      <c r="AD3387" s="29"/>
      <c r="AE3387" s="29"/>
      <c r="AF3387" s="29"/>
      <c r="AG3387" s="65"/>
    </row>
    <row r="3388" spans="1:33" ht="12">
      <c r="A3388" s="30">
        <v>42043</v>
      </c>
      <c r="B3388" s="109" t="s">
        <v>21227</v>
      </c>
      <c r="C3388" s="121">
        <v>22</v>
      </c>
      <c r="D3388" s="109" t="s">
        <v>23</v>
      </c>
      <c r="E3388" s="109" t="s">
        <v>1728</v>
      </c>
      <c r="F3388" s="109"/>
      <c r="G3388" s="42">
        <v>41205</v>
      </c>
      <c r="H3388" s="109" t="s">
        <v>21228</v>
      </c>
      <c r="I3388" s="109" t="s">
        <v>1730</v>
      </c>
      <c r="J3388" s="109" t="s">
        <v>1577</v>
      </c>
      <c r="K3388" s="98" t="s">
        <v>18871</v>
      </c>
      <c r="L3388" s="109" t="s">
        <v>11733</v>
      </c>
      <c r="M3388" s="109" t="s">
        <v>1733</v>
      </c>
      <c r="N3388" s="109" t="s">
        <v>32</v>
      </c>
      <c r="O3388" s="109" t="s">
        <v>21229</v>
      </c>
      <c r="P3388" s="109" t="s">
        <v>58</v>
      </c>
      <c r="Q3388" s="109" t="s">
        <v>21230</v>
      </c>
      <c r="R3388" s="109" t="s">
        <v>80</v>
      </c>
      <c r="S3388" s="122" t="s">
        <v>21226</v>
      </c>
      <c r="T3388" s="31"/>
      <c r="U3388" s="109" t="str">
        <f t="shared" si="54"/>
        <v>41205: Xiong's family reported a shotgun and compound bow and arrows stolen from their home shortly before police spotted Xiong in a parking lot. Xiong raised the shotgun as officers arrived in a marked squad car and gunfire was exchanged, police said. Xiong was killed and officer King was wounded. http://www.startribune.com/local/stpaul/175833821.html</v>
      </c>
      <c r="V3388" s="109"/>
      <c r="W3388" s="109">
        <v>4434.1000000000004</v>
      </c>
      <c r="X3388" s="109"/>
      <c r="Y3388" s="109"/>
      <c r="Z3388" s="109"/>
      <c r="AA3388" s="109"/>
      <c r="AB3388" s="109"/>
      <c r="AC3388" s="113"/>
      <c r="AD3388" s="29"/>
      <c r="AE3388" s="29"/>
      <c r="AF3388" s="29"/>
      <c r="AG3388" s="65"/>
    </row>
    <row r="3389" spans="1:33" ht="12">
      <c r="A3389" s="30">
        <v>42043</v>
      </c>
      <c r="B3389" s="109" t="s">
        <v>21231</v>
      </c>
      <c r="C3389" s="121">
        <v>34</v>
      </c>
      <c r="D3389" s="109" t="s">
        <v>23</v>
      </c>
      <c r="E3389" s="109" t="s">
        <v>40</v>
      </c>
      <c r="F3389" s="109" t="s">
        <v>21232</v>
      </c>
      <c r="G3389" s="42">
        <v>39343</v>
      </c>
      <c r="H3389" s="109" t="s">
        <v>21233</v>
      </c>
      <c r="I3389" s="109" t="s">
        <v>1730</v>
      </c>
      <c r="J3389" s="109" t="s">
        <v>1577</v>
      </c>
      <c r="K3389" s="98" t="s">
        <v>18871</v>
      </c>
      <c r="L3389" s="109" t="s">
        <v>11733</v>
      </c>
      <c r="M3389" s="109" t="s">
        <v>1733</v>
      </c>
      <c r="N3389" s="109" t="s">
        <v>32</v>
      </c>
      <c r="O3389" s="109" t="s">
        <v>21234</v>
      </c>
      <c r="P3389" s="109" t="s">
        <v>58</v>
      </c>
      <c r="Q3389" s="109" t="s">
        <v>21235</v>
      </c>
      <c r="R3389" s="109" t="s">
        <v>80</v>
      </c>
      <c r="S3389" s="122" t="s">
        <v>21226</v>
      </c>
      <c r="T3389" s="31"/>
      <c r="U3389" s="109" t="str">
        <f t="shared" si="54"/>
        <v>39343: Police were called to the home Gartner shared with his girlfriend following a report that men had been fighting with pipes. The officers encountered Gartner and his girlfriend, who had scratches and a bruise on the side of her head. Gartner lunged at the officers with a knife, police said, and they shot and killed him. http://www.startribune.com/local/11557561.html</v>
      </c>
      <c r="V3389" s="109"/>
      <c r="W3389" s="109">
        <v>4435.1000000000004</v>
      </c>
      <c r="X3389" s="109"/>
      <c r="Y3389" s="109"/>
      <c r="Z3389" s="109"/>
      <c r="AA3389" s="109"/>
      <c r="AB3389" s="109"/>
      <c r="AC3389" s="113"/>
      <c r="AD3389" s="29"/>
      <c r="AE3389" s="29"/>
      <c r="AF3389" s="29"/>
      <c r="AG3389" s="65"/>
    </row>
    <row r="3390" spans="1:33" ht="12">
      <c r="A3390" s="30">
        <v>42043</v>
      </c>
      <c r="B3390" s="109" t="s">
        <v>21236</v>
      </c>
      <c r="C3390" s="121">
        <v>21</v>
      </c>
      <c r="D3390" s="109" t="s">
        <v>23</v>
      </c>
      <c r="E3390" s="109" t="s">
        <v>24</v>
      </c>
      <c r="F3390" s="109" t="s">
        <v>21237</v>
      </c>
      <c r="G3390" s="42">
        <v>40299</v>
      </c>
      <c r="H3390" s="109" t="s">
        <v>21238</v>
      </c>
      <c r="I3390" s="109" t="s">
        <v>1730</v>
      </c>
      <c r="J3390" s="109" t="s">
        <v>1577</v>
      </c>
      <c r="K3390" s="98" t="s">
        <v>1731</v>
      </c>
      <c r="L3390" s="109" t="s">
        <v>11733</v>
      </c>
      <c r="M3390" s="109" t="s">
        <v>1733</v>
      </c>
      <c r="N3390" s="109" t="s">
        <v>32</v>
      </c>
      <c r="O3390" s="109" t="s">
        <v>21239</v>
      </c>
      <c r="P3390" s="109" t="s">
        <v>58</v>
      </c>
      <c r="Q3390" s="109" t="s">
        <v>21240</v>
      </c>
      <c r="R3390" s="109" t="s">
        <v>80</v>
      </c>
      <c r="S3390" s="122" t="s">
        <v>21226</v>
      </c>
      <c r="T3390" s="31"/>
      <c r="U3390" s="109" t="str">
        <f t="shared" si="54"/>
        <v>40299: Jones allegedly stole a car at gunpoint and later shot and killed Sgt. Bergeron. He later was stopped by Longbehn while carrying a tool box. Jones hit Longbehn with a bolt, breaking his nose and several facial bones. A fight ensued, and Longbehn shot Jones several times, killing him. http://www.startribune.com/local/east/92733874.html</v>
      </c>
      <c r="V3390" s="109"/>
      <c r="W3390" s="109">
        <v>4436.1000000000004</v>
      </c>
      <c r="X3390" s="109"/>
      <c r="Y3390" s="109"/>
      <c r="Z3390" s="109"/>
      <c r="AA3390" s="109"/>
      <c r="AB3390" s="109"/>
      <c r="AC3390" s="113"/>
      <c r="AD3390" s="29"/>
      <c r="AE3390" s="29"/>
      <c r="AF3390" s="29"/>
      <c r="AG3390" s="65"/>
    </row>
    <row r="3391" spans="1:33" ht="12">
      <c r="A3391" s="30">
        <v>42043</v>
      </c>
      <c r="B3391" s="109" t="s">
        <v>21241</v>
      </c>
      <c r="C3391" s="121">
        <v>36</v>
      </c>
      <c r="D3391" s="109" t="s">
        <v>23</v>
      </c>
      <c r="E3391" s="109" t="s">
        <v>40</v>
      </c>
      <c r="F3391" s="109" t="s">
        <v>21242</v>
      </c>
      <c r="G3391" s="42">
        <v>40378</v>
      </c>
      <c r="H3391" s="109" t="s">
        <v>21243</v>
      </c>
      <c r="I3391" s="109" t="s">
        <v>1730</v>
      </c>
      <c r="J3391" s="109" t="s">
        <v>1577</v>
      </c>
      <c r="K3391" s="98" t="s">
        <v>1731</v>
      </c>
      <c r="L3391" s="109" t="s">
        <v>11733</v>
      </c>
      <c r="M3391" s="109" t="s">
        <v>1733</v>
      </c>
      <c r="N3391" s="109" t="s">
        <v>32</v>
      </c>
      <c r="O3391" s="109" t="s">
        <v>21244</v>
      </c>
      <c r="P3391" s="109" t="s">
        <v>58</v>
      </c>
      <c r="Q3391" s="109" t="s">
        <v>21245</v>
      </c>
      <c r="R3391" s="109" t="s">
        <v>100</v>
      </c>
      <c r="S3391" s="122" t="s">
        <v>21226</v>
      </c>
      <c r="T3391" s="31"/>
      <c r="U3391" s="109" t="str">
        <f t="shared" si="54"/>
        <v>40378: Police responded to a report that a man who may have been under the influence of meth was suicidal and armed with knives. When officers knocked on the door of the Carr's room, he yelled that he would kill them. Carr entered the hallway wielding knives and was killed when all four officers opened fire, police said. http://www.startribune.com/local/stpaul/98798124.html</v>
      </c>
      <c r="V3391" s="109"/>
      <c r="W3391" s="109">
        <v>4437.1000000000004</v>
      </c>
      <c r="X3391" s="109"/>
      <c r="Y3391" s="109"/>
      <c r="Z3391" s="109"/>
      <c r="AA3391" s="109"/>
      <c r="AB3391" s="109"/>
      <c r="AC3391" s="113"/>
      <c r="AD3391" s="29"/>
      <c r="AE3391" s="29"/>
      <c r="AF3391" s="29"/>
      <c r="AG3391" s="65"/>
    </row>
    <row r="3392" spans="1:33" ht="12">
      <c r="A3392" s="30">
        <v>42043</v>
      </c>
      <c r="B3392" s="109" t="s">
        <v>21246</v>
      </c>
      <c r="C3392" s="121">
        <v>54</v>
      </c>
      <c r="D3392" s="109" t="s">
        <v>23</v>
      </c>
      <c r="E3392" s="109" t="s">
        <v>82</v>
      </c>
      <c r="F3392" s="109"/>
      <c r="G3392" s="42">
        <v>38009</v>
      </c>
      <c r="H3392" s="109" t="s">
        <v>21247</v>
      </c>
      <c r="I3392" s="109" t="s">
        <v>1730</v>
      </c>
      <c r="J3392" s="109" t="s">
        <v>1577</v>
      </c>
      <c r="K3392" s="98" t="s">
        <v>11732</v>
      </c>
      <c r="L3392" s="109" t="s">
        <v>11733</v>
      </c>
      <c r="M3392" s="109" t="s">
        <v>1733</v>
      </c>
      <c r="N3392" s="109" t="s">
        <v>32</v>
      </c>
      <c r="O3392" s="109" t="s">
        <v>21248</v>
      </c>
      <c r="P3392" s="109" t="s">
        <v>58</v>
      </c>
      <c r="Q3392" s="109" t="s">
        <v>21235</v>
      </c>
      <c r="R3392" s="109" t="s">
        <v>80</v>
      </c>
      <c r="S3392" s="122" t="s">
        <v>21226</v>
      </c>
      <c r="T3392" s="31"/>
      <c r="U3392" s="109" t="str">
        <f t="shared" si="54"/>
        <v>38009: An officer spotted Rodgers, a suspect in a grocery-store robbery in Roseville, driving into a Sears parking lot just north of downtown St. Paul. Rodgers exited his vehicle carrying a knife, according to police. The officer repeatedly told him to stop, but Rodgers advanced on the officer, who shot him several times in the chest. Rodgers was pronounced dead at the hospital. http://www.startribune.com/local/11557561.html</v>
      </c>
      <c r="V3392" s="109"/>
      <c r="W3392" s="109">
        <v>4438.1000000000004</v>
      </c>
      <c r="X3392" s="109"/>
      <c r="Y3392" s="109"/>
      <c r="Z3392" s="109"/>
      <c r="AA3392" s="109"/>
      <c r="AB3392" s="109"/>
      <c r="AC3392" s="113"/>
      <c r="AD3392" s="29"/>
      <c r="AE3392" s="29"/>
      <c r="AF3392" s="29"/>
      <c r="AG3392" s="65"/>
    </row>
    <row r="3393" spans="1:33" ht="12">
      <c r="A3393" s="30">
        <v>42043</v>
      </c>
      <c r="B3393" s="109" t="s">
        <v>21249</v>
      </c>
      <c r="C3393" s="121">
        <v>20</v>
      </c>
      <c r="D3393" s="109" t="s">
        <v>23</v>
      </c>
      <c r="E3393" s="109" t="s">
        <v>24</v>
      </c>
      <c r="F3393" s="109" t="s">
        <v>21250</v>
      </c>
      <c r="G3393" s="42">
        <v>41260</v>
      </c>
      <c r="H3393" s="109" t="s">
        <v>21251</v>
      </c>
      <c r="I3393" s="109" t="s">
        <v>1730</v>
      </c>
      <c r="J3393" s="109" t="s">
        <v>1577</v>
      </c>
      <c r="K3393" s="98" t="s">
        <v>21252</v>
      </c>
      <c r="L3393" s="109" t="s">
        <v>11733</v>
      </c>
      <c r="M3393" s="109" t="s">
        <v>1733</v>
      </c>
      <c r="N3393" s="109" t="s">
        <v>32</v>
      </c>
      <c r="O3393" s="109" t="s">
        <v>21253</v>
      </c>
      <c r="P3393" s="109" t="s">
        <v>58</v>
      </c>
      <c r="Q3393" s="109" t="s">
        <v>21254</v>
      </c>
      <c r="R3393" s="109" t="s">
        <v>80</v>
      </c>
      <c r="S3393" s="122" t="s">
        <v>21226</v>
      </c>
      <c r="T3393" s="31"/>
      <c r="U3393" s="109" t="str">
        <f t="shared" si="54"/>
        <v>41260: Armed with a gun, Fletcher allegedly robbed Kowalski’s Market and fled through a rear entrance. Officers shot Fletcher as they chased him down a wooded area to Ayd Mill Road. http://www.startribune.com/local/stpaul/183985041.html</v>
      </c>
      <c r="V3393" s="109"/>
      <c r="W3393" s="109">
        <v>4439.1000000000004</v>
      </c>
      <c r="X3393" s="109"/>
      <c r="Y3393" s="109"/>
      <c r="Z3393" s="109"/>
      <c r="AA3393" s="109"/>
      <c r="AB3393" s="109"/>
      <c r="AC3393" s="113"/>
      <c r="AD3393" s="29"/>
      <c r="AE3393" s="29"/>
      <c r="AF3393" s="29"/>
      <c r="AG3393" s="65"/>
    </row>
    <row r="3394" spans="1:33" ht="12">
      <c r="A3394" s="30">
        <v>42043</v>
      </c>
      <c r="B3394" s="109" t="s">
        <v>21255</v>
      </c>
      <c r="C3394" s="121">
        <v>19</v>
      </c>
      <c r="D3394" s="109" t="s">
        <v>23</v>
      </c>
      <c r="E3394" s="109" t="s">
        <v>24</v>
      </c>
      <c r="F3394" s="109" t="s">
        <v>21256</v>
      </c>
      <c r="G3394" s="42">
        <v>40154</v>
      </c>
      <c r="H3394" s="109" t="s">
        <v>21257</v>
      </c>
      <c r="I3394" s="109" t="s">
        <v>1730</v>
      </c>
      <c r="J3394" s="109" t="s">
        <v>1577</v>
      </c>
      <c r="K3394" s="98" t="s">
        <v>1731</v>
      </c>
      <c r="L3394" s="109" t="s">
        <v>11733</v>
      </c>
      <c r="M3394" s="109" t="s">
        <v>1733</v>
      </c>
      <c r="N3394" s="109" t="s">
        <v>32</v>
      </c>
      <c r="O3394" s="109" t="s">
        <v>21258</v>
      </c>
      <c r="P3394" s="109" t="s">
        <v>58</v>
      </c>
      <c r="Q3394" s="109" t="s">
        <v>21259</v>
      </c>
      <c r="R3394" s="109" t="s">
        <v>80</v>
      </c>
      <c r="S3394" s="122" t="s">
        <v>21226</v>
      </c>
      <c r="T3394" s="31"/>
      <c r="U3394" s="109" t="str">
        <f t="shared" si="54"/>
        <v>40154: Police responded to a report that Hill and another man who had been involved in an earlier fight had returned to an apartment complex. Officers saw the men flee through an apartment window, and police said a struggle ensued and Hill discharged his weapon, striking an officer in the leg. All three officers returned fire, killing him. http://www.startribune.com/local/stpaul/78756312.html?elr=KArksLckD8EQDUoaEyqyP4O:DW3ckUiD3aPc:_Yyc:aUUZ</v>
      </c>
      <c r="V3394" s="109"/>
      <c r="W3394" s="109">
        <v>4440.1000000000004</v>
      </c>
      <c r="X3394" s="109"/>
      <c r="Y3394" s="109"/>
      <c r="Z3394" s="109"/>
      <c r="AA3394" s="109"/>
      <c r="AB3394" s="109"/>
      <c r="AC3394" s="113"/>
      <c r="AD3394" s="29"/>
      <c r="AE3394" s="29"/>
      <c r="AF3394" s="29"/>
      <c r="AG3394" s="65"/>
    </row>
    <row r="3395" spans="1:33" ht="12">
      <c r="A3395" s="30">
        <v>42043</v>
      </c>
      <c r="B3395" s="109" t="s">
        <v>21260</v>
      </c>
      <c r="C3395" s="121">
        <v>41</v>
      </c>
      <c r="D3395" s="109" t="s">
        <v>23</v>
      </c>
      <c r="E3395" s="109" t="s">
        <v>24</v>
      </c>
      <c r="F3395" s="109" t="s">
        <v>21261</v>
      </c>
      <c r="G3395" s="42">
        <v>41205</v>
      </c>
      <c r="H3395" s="109" t="s">
        <v>21262</v>
      </c>
      <c r="I3395" s="109" t="s">
        <v>1730</v>
      </c>
      <c r="J3395" s="109" t="s">
        <v>1577</v>
      </c>
      <c r="K3395" s="98" t="s">
        <v>18871</v>
      </c>
      <c r="L3395" s="109" t="s">
        <v>11733</v>
      </c>
      <c r="M3395" s="109" t="s">
        <v>1733</v>
      </c>
      <c r="N3395" s="109" t="s">
        <v>32</v>
      </c>
      <c r="O3395" s="109" t="s">
        <v>21263</v>
      </c>
      <c r="P3395" s="109" t="s">
        <v>58</v>
      </c>
      <c r="Q3395" s="109" t="s">
        <v>21264</v>
      </c>
      <c r="R3395" s="109" t="s">
        <v>80</v>
      </c>
      <c r="S3395" s="122" t="s">
        <v>21226</v>
      </c>
      <c r="T3395" s="31"/>
      <c r="U3395" s="109" t="str">
        <f t="shared" si="54"/>
        <v>41205: Officers stopped Gaddy at the request of Minneapolis police, who said he was a suspect in a narcotics investigation. When Gaddy used his car to ram unmarked squad cars, officers shot and killed him, officials said in a statement. http://www.startribune.com/local/stpaul/175546911.html</v>
      </c>
      <c r="V3395" s="109"/>
      <c r="W3395" s="109">
        <v>4441.1000000000004</v>
      </c>
      <c r="X3395" s="109"/>
      <c r="Y3395" s="109"/>
      <c r="Z3395" s="109"/>
      <c r="AA3395" s="109"/>
      <c r="AB3395" s="109"/>
      <c r="AC3395" s="113"/>
      <c r="AD3395" s="29"/>
      <c r="AE3395" s="29"/>
      <c r="AF3395" s="29"/>
      <c r="AG3395" s="65"/>
    </row>
    <row r="3396" spans="1:33" ht="12">
      <c r="A3396" s="30">
        <v>42043</v>
      </c>
      <c r="B3396" s="109" t="s">
        <v>11730</v>
      </c>
      <c r="C3396" s="121">
        <v>20</v>
      </c>
      <c r="D3396" s="109" t="s">
        <v>23</v>
      </c>
      <c r="E3396" s="109" t="s">
        <v>1728</v>
      </c>
      <c r="F3396" s="109"/>
      <c r="G3396" s="42">
        <v>41854</v>
      </c>
      <c r="H3396" s="109" t="s">
        <v>21265</v>
      </c>
      <c r="I3396" s="109" t="s">
        <v>1730</v>
      </c>
      <c r="J3396" s="109" t="s">
        <v>1577</v>
      </c>
      <c r="K3396" s="98" t="s">
        <v>11732</v>
      </c>
      <c r="L3396" s="109" t="s">
        <v>11733</v>
      </c>
      <c r="M3396" s="109" t="s">
        <v>1733</v>
      </c>
      <c r="N3396" s="109" t="s">
        <v>32</v>
      </c>
      <c r="O3396" s="109" t="s">
        <v>21266</v>
      </c>
      <c r="P3396" s="109" t="s">
        <v>58</v>
      </c>
      <c r="Q3396" s="109" t="s">
        <v>21267</v>
      </c>
      <c r="R3396" s="109" t="s">
        <v>80</v>
      </c>
      <c r="S3396" s="122" t="s">
        <v>21226</v>
      </c>
      <c r="T3396" s="31"/>
      <c r="U3396" s="109" t="str">
        <f t="shared" si="54"/>
        <v>41854: Vang allegedly forced his way into a sport-utility vehicle after crashing his own vehicle into a fence outside Oakland Cemetery. With police in pursuit, Vang jumped out and started firing at officers. Police shot and killed Vang. http://www.startribune.com/local/stpaul/269892011.html</v>
      </c>
      <c r="V3396" s="109"/>
      <c r="W3396" s="109">
        <v>4442.1000000000004</v>
      </c>
      <c r="X3396" s="109"/>
      <c r="Y3396" s="109"/>
      <c r="Z3396" s="109"/>
      <c r="AA3396" s="109"/>
      <c r="AB3396" s="109"/>
      <c r="AC3396" s="113"/>
      <c r="AD3396" s="29"/>
      <c r="AE3396" s="29"/>
      <c r="AF3396" s="29"/>
      <c r="AG3396" s="65"/>
    </row>
    <row r="3397" spans="1:33" ht="12">
      <c r="A3397" s="30">
        <v>42045</v>
      </c>
      <c r="B3397" s="109" t="s">
        <v>21268</v>
      </c>
      <c r="C3397" s="121">
        <v>60</v>
      </c>
      <c r="D3397" s="109" t="s">
        <v>23</v>
      </c>
      <c r="E3397" s="109" t="s">
        <v>40</v>
      </c>
      <c r="F3397" s="109" t="s">
        <v>21269</v>
      </c>
      <c r="G3397" s="42">
        <v>39623</v>
      </c>
      <c r="H3397" s="109" t="s">
        <v>21270</v>
      </c>
      <c r="I3397" s="109" t="s">
        <v>4759</v>
      </c>
      <c r="J3397" s="109" t="s">
        <v>1577</v>
      </c>
      <c r="K3397" s="98" t="s">
        <v>21271</v>
      </c>
      <c r="L3397" s="109" t="s">
        <v>21272</v>
      </c>
      <c r="M3397" s="109" t="s">
        <v>21273</v>
      </c>
      <c r="N3397" s="109" t="s">
        <v>32</v>
      </c>
      <c r="O3397" s="109" t="s">
        <v>21274</v>
      </c>
      <c r="P3397" s="109" t="s">
        <v>58</v>
      </c>
      <c r="Q3397" s="109" t="s">
        <v>21275</v>
      </c>
      <c r="R3397" s="109" t="s">
        <v>36</v>
      </c>
      <c r="S3397" s="122" t="s">
        <v>21276</v>
      </c>
      <c r="T3397" s="31"/>
      <c r="U3397" s="109" t="str">
        <f t="shared" si="54"/>
        <v>39623: After years of disagreements about his now-closed adult entertainment businesses, Wheeler held about six people hostage at gunpoint during a Morrison County Board meeting in Little Falls. http://www.twincities.com/newsletter-morning/ci_9687400</v>
      </c>
      <c r="V3397" s="109"/>
      <c r="W3397" s="109">
        <v>4443.1000000000004</v>
      </c>
      <c r="X3397" s="109"/>
      <c r="Y3397" s="109"/>
      <c r="Z3397" s="109"/>
      <c r="AA3397" s="109"/>
      <c r="AB3397" s="109"/>
      <c r="AC3397" s="113"/>
      <c r="AD3397" s="29"/>
      <c r="AE3397" s="29"/>
      <c r="AF3397" s="29"/>
      <c r="AG3397" s="65"/>
    </row>
    <row r="3398" spans="1:33" ht="12">
      <c r="A3398" s="30">
        <v>42045</v>
      </c>
      <c r="B3398" s="109" t="s">
        <v>21277</v>
      </c>
      <c r="C3398" s="121">
        <v>23</v>
      </c>
      <c r="D3398" s="109" t="s">
        <v>23</v>
      </c>
      <c r="E3398" s="109" t="s">
        <v>82</v>
      </c>
      <c r="F3398" s="109"/>
      <c r="G3398" s="42">
        <v>39639</v>
      </c>
      <c r="H3398" s="109" t="s">
        <v>21278</v>
      </c>
      <c r="I3398" s="109" t="s">
        <v>21279</v>
      </c>
      <c r="J3398" s="109" t="s">
        <v>1577</v>
      </c>
      <c r="K3398" s="98" t="s">
        <v>21280</v>
      </c>
      <c r="L3398" s="109" t="s">
        <v>21281</v>
      </c>
      <c r="M3398" s="109" t="s">
        <v>21282</v>
      </c>
      <c r="N3398" s="109" t="s">
        <v>32</v>
      </c>
      <c r="O3398" s="109" t="s">
        <v>21283</v>
      </c>
      <c r="P3398" s="109" t="s">
        <v>58</v>
      </c>
      <c r="Q3398" s="109" t="s">
        <v>21284</v>
      </c>
      <c r="R3398" s="109" t="s">
        <v>80</v>
      </c>
      <c r="S3398" s="122" t="s">
        <v>21276</v>
      </c>
      <c r="T3398" s="31"/>
      <c r="U3398" s="109" t="str">
        <f t="shared" si="54"/>
        <v>39639: When police were called to a domestic dispute at a home in Hastings, Rodriguez fled on foot to the nearby Elizabeth Ann Seton Cemetery. Rodriguez, wielding a 3-foot Samurai-style sword, refused to heed officers' commands to drop the weapon. Police fired a Taser stun gun in an attempt to subdue Rodriguez, but he continued toward the officers, one of whom shot him with his gun. http://www.startribune.com/local/east/24445639.html</v>
      </c>
      <c r="V3398" s="109"/>
      <c r="W3398" s="109">
        <v>4444.1000000000004</v>
      </c>
      <c r="X3398" s="109"/>
      <c r="Y3398" s="109"/>
      <c r="Z3398" s="109"/>
      <c r="AA3398" s="109"/>
      <c r="AB3398" s="109"/>
      <c r="AC3398" s="113"/>
      <c r="AD3398" s="29"/>
      <c r="AE3398" s="29"/>
      <c r="AF3398" s="29"/>
      <c r="AG3398" s="65"/>
    </row>
    <row r="3399" spans="1:33" ht="12">
      <c r="A3399" s="30">
        <v>42045</v>
      </c>
      <c r="B3399" s="109" t="s">
        <v>21285</v>
      </c>
      <c r="C3399" s="121">
        <v>26</v>
      </c>
      <c r="D3399" s="109" t="s">
        <v>23</v>
      </c>
      <c r="E3399" s="109" t="s">
        <v>173</v>
      </c>
      <c r="F3399" s="109"/>
      <c r="G3399" s="42">
        <v>39686</v>
      </c>
      <c r="H3399" s="109" t="s">
        <v>21286</v>
      </c>
      <c r="I3399" s="109" t="s">
        <v>21287</v>
      </c>
      <c r="J3399" s="109" t="s">
        <v>1577</v>
      </c>
      <c r="K3399" s="98" t="s">
        <v>21288</v>
      </c>
      <c r="L3399" s="109" t="s">
        <v>21289</v>
      </c>
      <c r="M3399" s="109" t="s">
        <v>21290</v>
      </c>
      <c r="N3399" s="109" t="s">
        <v>32</v>
      </c>
      <c r="O3399" s="109" t="s">
        <v>21291</v>
      </c>
      <c r="P3399" s="109" t="s">
        <v>58</v>
      </c>
      <c r="Q3399" s="109" t="s">
        <v>21292</v>
      </c>
      <c r="R3399" s="109" t="s">
        <v>80</v>
      </c>
      <c r="S3399" s="122" t="s">
        <v>21276</v>
      </c>
      <c r="T3399" s="31"/>
      <c r="U3399" s="109" t="str">
        <f t="shared" si="54"/>
        <v>39686: A plainclothes BCA agent working an undercover drug investigation met with Molina Campos in the parking lot of the Dodge Center grocery store. During the meeting, Molina Campos drove his car into the agent and tried to drive away. Police say several officers approached Molina Campos' car, and an Owatonna police officer fired. http://www.startribune.com/local/27569649.html</v>
      </c>
      <c r="V3399" s="109"/>
      <c r="W3399" s="109">
        <v>4445.1000000000004</v>
      </c>
      <c r="X3399" s="109"/>
      <c r="Y3399" s="109"/>
      <c r="Z3399" s="109"/>
      <c r="AA3399" s="109"/>
      <c r="AB3399" s="109"/>
      <c r="AC3399" s="113"/>
      <c r="AD3399" s="29"/>
      <c r="AE3399" s="29"/>
      <c r="AF3399" s="29"/>
      <c r="AG3399" s="65"/>
    </row>
    <row r="3400" spans="1:33" ht="12">
      <c r="A3400" s="30">
        <v>42045</v>
      </c>
      <c r="B3400" s="109" t="s">
        <v>21293</v>
      </c>
      <c r="C3400" s="121">
        <v>45</v>
      </c>
      <c r="D3400" s="109" t="s">
        <v>23</v>
      </c>
      <c r="E3400" s="109" t="s">
        <v>40</v>
      </c>
      <c r="F3400" s="109" t="s">
        <v>21294</v>
      </c>
      <c r="G3400" s="42">
        <v>39777</v>
      </c>
      <c r="H3400" s="109" t="s">
        <v>21295</v>
      </c>
      <c r="I3400" s="109" t="s">
        <v>21296</v>
      </c>
      <c r="J3400" s="109" t="s">
        <v>1577</v>
      </c>
      <c r="K3400" s="98" t="s">
        <v>21297</v>
      </c>
      <c r="L3400" s="109" t="s">
        <v>1816</v>
      </c>
      <c r="M3400" s="109" t="s">
        <v>21298</v>
      </c>
      <c r="N3400" s="109" t="s">
        <v>32</v>
      </c>
      <c r="O3400" s="109" t="s">
        <v>21299</v>
      </c>
      <c r="P3400" s="109" t="s">
        <v>58</v>
      </c>
      <c r="Q3400" s="109" t="s">
        <v>21300</v>
      </c>
      <c r="R3400" s="109" t="s">
        <v>80</v>
      </c>
      <c r="S3400" s="122" t="s">
        <v>21276</v>
      </c>
      <c r="T3400" s="31"/>
      <c r="U3400" s="109" t="str">
        <f t="shared" si="54"/>
        <v>39777: According to court documents, Kolski pointed a shotgun at officers who had responded to a domestic-dispute call from Kolski's girlfriend, who had locked herself in the bathroom and called 911. Police say that, after negotiations with Kolski, the officers forced their way into Kolski's home, after which two of the officers fired. http://www.startribune.com/local/north/35130849.html</v>
      </c>
      <c r="V3400" s="109"/>
      <c r="W3400" s="109">
        <v>4446.1000000000004</v>
      </c>
      <c r="X3400" s="109"/>
      <c r="Y3400" s="109"/>
      <c r="Z3400" s="109"/>
      <c r="AA3400" s="109"/>
      <c r="AB3400" s="109"/>
      <c r="AC3400" s="113"/>
      <c r="AD3400" s="29"/>
      <c r="AE3400" s="29"/>
      <c r="AF3400" s="29"/>
      <c r="AG3400" s="65"/>
    </row>
    <row r="3401" spans="1:33" ht="12">
      <c r="A3401" s="30">
        <v>42045</v>
      </c>
      <c r="B3401" s="109" t="s">
        <v>21301</v>
      </c>
      <c r="C3401" s="121">
        <v>23</v>
      </c>
      <c r="D3401" s="109" t="s">
        <v>23</v>
      </c>
      <c r="E3401" s="109" t="s">
        <v>24</v>
      </c>
      <c r="F3401" s="109"/>
      <c r="G3401" s="42">
        <v>39849</v>
      </c>
      <c r="H3401" s="109" t="s">
        <v>21302</v>
      </c>
      <c r="I3401" s="109" t="s">
        <v>1814</v>
      </c>
      <c r="J3401" s="109" t="s">
        <v>1577</v>
      </c>
      <c r="K3401" s="98" t="s">
        <v>21303</v>
      </c>
      <c r="L3401" s="109" t="s">
        <v>1816</v>
      </c>
      <c r="M3401" s="109" t="s">
        <v>1817</v>
      </c>
      <c r="N3401" s="109" t="s">
        <v>32</v>
      </c>
      <c r="O3401" s="109" t="s">
        <v>21304</v>
      </c>
      <c r="P3401" s="109" t="s">
        <v>58</v>
      </c>
      <c r="Q3401" s="109" t="s">
        <v>21305</v>
      </c>
      <c r="R3401" s="109" t="s">
        <v>80</v>
      </c>
      <c r="S3401" s="122" t="s">
        <v>21276</v>
      </c>
      <c r="T3401" s="31"/>
      <c r="U3401" s="109" t="str">
        <f t="shared" si="54"/>
        <v>39849: Police say Guled led officers on a high-speed chase in a car he was suspected of having stolen. During the incident, he drove the car toward officers who had been responding to an unrelated call. Guled's family disputes the explanation, and has filed a lawsuit. http://www.startribune.com/local/minneapolis/39137222.html</v>
      </c>
      <c r="V3401" s="109"/>
      <c r="W3401" s="109">
        <v>4447.1000000000004</v>
      </c>
      <c r="X3401" s="109"/>
      <c r="Y3401" s="109"/>
      <c r="Z3401" s="109"/>
      <c r="AA3401" s="109"/>
      <c r="AB3401" s="109"/>
      <c r="AC3401" s="113"/>
      <c r="AD3401" s="29"/>
      <c r="AE3401" s="29"/>
      <c r="AF3401" s="29"/>
      <c r="AG3401" s="65"/>
    </row>
    <row r="3402" spans="1:33" ht="12">
      <c r="A3402" s="30">
        <v>42045</v>
      </c>
      <c r="B3402" s="109" t="s">
        <v>21306</v>
      </c>
      <c r="C3402" s="121">
        <v>36</v>
      </c>
      <c r="D3402" s="109" t="s">
        <v>23</v>
      </c>
      <c r="E3402" s="109" t="s">
        <v>40</v>
      </c>
      <c r="F3402" s="109"/>
      <c r="G3402" s="42">
        <v>39864</v>
      </c>
      <c r="H3402" s="109" t="s">
        <v>21307</v>
      </c>
      <c r="I3402" s="109" t="s">
        <v>21308</v>
      </c>
      <c r="J3402" s="109" t="s">
        <v>1577</v>
      </c>
      <c r="K3402" s="98" t="s">
        <v>21309</v>
      </c>
      <c r="L3402" s="109" t="s">
        <v>4590</v>
      </c>
      <c r="M3402" s="109" t="s">
        <v>21310</v>
      </c>
      <c r="N3402" s="109" t="s">
        <v>32</v>
      </c>
      <c r="O3402" s="109" t="s">
        <v>21311</v>
      </c>
      <c r="P3402" s="109" t="s">
        <v>760</v>
      </c>
      <c r="Q3402" s="109" t="s">
        <v>21312</v>
      </c>
      <c r="R3402" s="109" t="s">
        <v>80</v>
      </c>
      <c r="S3402" s="122" t="s">
        <v>21276</v>
      </c>
      <c r="T3402" s="31"/>
      <c r="U3402" s="109" t="str">
        <f t="shared" si="54"/>
        <v>39864: In the midst of a volatile marriage headed for divorce, Denmark's wife called police to her home, saying Denmark had assaulted her with a knife. By the time police arrived, Denmark had gone and a search had begun. The next day, police discovered that Denmark had broken into his wife's home and was hiding in an attic space, holding a knife. Police said officers ordered Denmark to drop the knife. According to the Star Tribune, officers then "Tasered him without effect and shot him to death when he continued to wield the knife." http://www.startribune.com/local/south/40199422.html</v>
      </c>
      <c r="V3402" s="109"/>
      <c r="W3402" s="109">
        <v>4448.1000000000004</v>
      </c>
      <c r="X3402" s="109"/>
      <c r="Y3402" s="109"/>
      <c r="Z3402" s="109"/>
      <c r="AA3402" s="109"/>
      <c r="AB3402" s="109"/>
      <c r="AC3402" s="113"/>
      <c r="AD3402" s="29"/>
      <c r="AE3402" s="29"/>
      <c r="AF3402" s="29"/>
      <c r="AG3402" s="65"/>
    </row>
    <row r="3403" spans="1:33" ht="12">
      <c r="A3403" s="30">
        <v>42045</v>
      </c>
      <c r="B3403" s="109" t="s">
        <v>21313</v>
      </c>
      <c r="C3403" s="121">
        <v>18</v>
      </c>
      <c r="D3403" s="109" t="s">
        <v>23</v>
      </c>
      <c r="E3403" s="109" t="s">
        <v>120</v>
      </c>
      <c r="F3403" s="109" t="s">
        <v>21314</v>
      </c>
      <c r="G3403" s="42">
        <v>40031</v>
      </c>
      <c r="H3403" s="109" t="s">
        <v>21315</v>
      </c>
      <c r="I3403" s="109" t="s">
        <v>21316</v>
      </c>
      <c r="J3403" s="109" t="s">
        <v>1577</v>
      </c>
      <c r="K3403" s="98" t="s">
        <v>21317</v>
      </c>
      <c r="L3403" s="109" t="s">
        <v>21318</v>
      </c>
      <c r="M3403" s="109" t="s">
        <v>21319</v>
      </c>
      <c r="N3403" s="109" t="s">
        <v>32</v>
      </c>
      <c r="O3403" s="109" t="s">
        <v>21320</v>
      </c>
      <c r="P3403" s="109" t="s">
        <v>760</v>
      </c>
      <c r="Q3403" s="109" t="s">
        <v>21321</v>
      </c>
      <c r="R3403" s="109" t="s">
        <v>36</v>
      </c>
      <c r="S3403" s="122" t="s">
        <v>21276</v>
      </c>
      <c r="T3403" s="31"/>
      <c r="U3403" s="109" t="str">
        <f t="shared" si="54"/>
        <v>40031: Erle called 911, saying he'd been feeling ill. Police say that when paramedics arrived, Erle asked for a police officer. They say he lunged with a knife at Jager, who lost his Taser in the scuffle and shot Erle with his gun. http://www.nujournal.com/page/content.detail/id/508646/BCA--Bemidji-officer-shot-teen-twice.html</v>
      </c>
      <c r="V3403" s="109"/>
      <c r="W3403" s="109">
        <v>4449.1000000000004</v>
      </c>
      <c r="X3403" s="109"/>
      <c r="Y3403" s="109"/>
      <c r="Z3403" s="109"/>
      <c r="AA3403" s="109"/>
      <c r="AB3403" s="109"/>
      <c r="AC3403" s="113"/>
      <c r="AD3403" s="29"/>
      <c r="AE3403" s="29"/>
      <c r="AF3403" s="29"/>
      <c r="AG3403" s="65"/>
    </row>
    <row r="3404" spans="1:33" ht="12">
      <c r="A3404" s="30">
        <v>42045</v>
      </c>
      <c r="B3404" s="109" t="s">
        <v>21322</v>
      </c>
      <c r="C3404" s="121">
        <v>34</v>
      </c>
      <c r="D3404" s="109" t="s">
        <v>23</v>
      </c>
      <c r="E3404" s="109" t="s">
        <v>24</v>
      </c>
      <c r="F3404" s="109"/>
      <c r="G3404" s="42">
        <v>40063</v>
      </c>
      <c r="H3404" s="109" t="s">
        <v>21323</v>
      </c>
      <c r="I3404" s="109" t="s">
        <v>1730</v>
      </c>
      <c r="J3404" s="109" t="s">
        <v>1577</v>
      </c>
      <c r="K3404" s="98" t="s">
        <v>20396</v>
      </c>
      <c r="L3404" s="109" t="s">
        <v>11733</v>
      </c>
      <c r="M3404" s="109" t="s">
        <v>21324</v>
      </c>
      <c r="N3404" s="109" t="s">
        <v>32</v>
      </c>
      <c r="O3404" s="109" t="s">
        <v>21325</v>
      </c>
      <c r="P3404" s="109" t="s">
        <v>58</v>
      </c>
      <c r="Q3404" s="109" t="s">
        <v>21326</v>
      </c>
      <c r="R3404" s="109" t="s">
        <v>80</v>
      </c>
      <c r="S3404" s="122" t="s">
        <v>21276</v>
      </c>
      <c r="T3404" s="31"/>
      <c r="U3404" s="109" t="str">
        <f t="shared" si="54"/>
        <v>40063: Dockery's estranged wife had called police, concerned that he was inside her apartment. Dockery killed North St. Paul police officer Richard Crittenden with his own service weapon after throwing a flaming T-shirt at him. He then turned the officer's gun on Maplewood Officer Julie Olson, who returned fire, killing Dockery. Olson was slightly wounded during the confrontation. http://www.mprnews.org/story/2009/09/09/crittenden-shooting</v>
      </c>
      <c r="V3404" s="109"/>
      <c r="W3404" s="109">
        <v>4450.1000000000004</v>
      </c>
      <c r="X3404" s="109"/>
      <c r="Y3404" s="109"/>
      <c r="Z3404" s="109"/>
      <c r="AA3404" s="109"/>
      <c r="AB3404" s="109"/>
      <c r="AC3404" s="113"/>
      <c r="AD3404" s="29"/>
      <c r="AE3404" s="29"/>
      <c r="AF3404" s="29"/>
      <c r="AG3404" s="65"/>
    </row>
    <row r="3405" spans="1:33" ht="12">
      <c r="A3405" s="30">
        <v>42045</v>
      </c>
      <c r="B3405" s="109" t="s">
        <v>21327</v>
      </c>
      <c r="C3405" s="121">
        <v>47</v>
      </c>
      <c r="D3405" s="109" t="s">
        <v>23</v>
      </c>
      <c r="E3405" s="109" t="s">
        <v>40</v>
      </c>
      <c r="F3405" s="109"/>
      <c r="G3405" s="42">
        <v>40088</v>
      </c>
      <c r="H3405" s="109" t="s">
        <v>21328</v>
      </c>
      <c r="I3405" s="109" t="s">
        <v>21329</v>
      </c>
      <c r="J3405" s="109" t="s">
        <v>1577</v>
      </c>
      <c r="K3405" s="98" t="s">
        <v>21330</v>
      </c>
      <c r="L3405" s="109" t="s">
        <v>21331</v>
      </c>
      <c r="M3405" s="109" t="s">
        <v>21332</v>
      </c>
      <c r="N3405" s="109" t="s">
        <v>32</v>
      </c>
      <c r="O3405" s="109" t="s">
        <v>21333</v>
      </c>
      <c r="P3405" s="109" t="s">
        <v>58</v>
      </c>
      <c r="Q3405" s="109" t="s">
        <v>21334</v>
      </c>
      <c r="R3405" s="109" t="s">
        <v>219</v>
      </c>
      <c r="S3405" s="122" t="s">
        <v>21276</v>
      </c>
      <c r="T3405" s="31"/>
      <c r="U3405" s="109" t="str">
        <f t="shared" si="54"/>
        <v>40088: Dempsey skipped his sentencing hearing on meth charges, and instead headed for the parking lot of the Sherburne County Courthouse. He pulled out a gun and fired at deputies who'd been sent outside to look for him. Andren and Stottlemyre returned fire. http://www.startribune.com/local/west/63858957.html</v>
      </c>
      <c r="V3405" s="109"/>
      <c r="W3405" s="109">
        <v>4451.1000000000004</v>
      </c>
      <c r="X3405" s="109"/>
      <c r="Y3405" s="109"/>
      <c r="Z3405" s="109"/>
      <c r="AA3405" s="109"/>
      <c r="AB3405" s="109"/>
      <c r="AC3405" s="113"/>
      <c r="AD3405" s="29"/>
      <c r="AE3405" s="29"/>
      <c r="AF3405" s="29"/>
      <c r="AG3405" s="65"/>
    </row>
    <row r="3406" spans="1:33" ht="12">
      <c r="A3406" s="30">
        <v>42045</v>
      </c>
      <c r="B3406" s="109" t="s">
        <v>21335</v>
      </c>
      <c r="C3406" s="121">
        <v>29</v>
      </c>
      <c r="D3406" s="109" t="s">
        <v>23</v>
      </c>
      <c r="E3406" s="109" t="s">
        <v>40</v>
      </c>
      <c r="F3406" s="109" t="s">
        <v>21336</v>
      </c>
      <c r="G3406" s="42">
        <v>40120</v>
      </c>
      <c r="H3406" s="109" t="s">
        <v>21337</v>
      </c>
      <c r="I3406" s="109" t="s">
        <v>16745</v>
      </c>
      <c r="J3406" s="109" t="s">
        <v>1577</v>
      </c>
      <c r="K3406" s="98" t="s">
        <v>1815</v>
      </c>
      <c r="L3406" s="109" t="s">
        <v>1816</v>
      </c>
      <c r="M3406" s="109" t="s">
        <v>21338</v>
      </c>
      <c r="N3406" s="109" t="s">
        <v>32</v>
      </c>
      <c r="O3406" s="109" t="s">
        <v>21339</v>
      </c>
      <c r="P3406" s="109" t="s">
        <v>58</v>
      </c>
      <c r="Q3406" s="109" t="s">
        <v>21340</v>
      </c>
      <c r="R3406" s="109" t="s">
        <v>219</v>
      </c>
      <c r="S3406" s="122" t="s">
        <v>21276</v>
      </c>
      <c r="T3406" s="31"/>
      <c r="U3406" s="109" t="str">
        <f t="shared" si="54"/>
        <v>40120: St. Louis Park police say Herman noticed a pickup driving erratically after his shift and stopped to investigate, after calling for backup. Herman identified himself as a police officer and was wearing his uniform pants, badge and holster; but Martin, a passenger in the pickup and a Marine veteran, got upset, shouted at Herman, saying he wasn't a police officer, and punched him in the face. During the scuffle, police said, Martin, who had alcohol and marijuana in his system, reached for Herman's gun. Herman regained control and shot him. http://www.startribune.com/local/west/111968819.html</v>
      </c>
      <c r="V3406" s="109"/>
      <c r="W3406" s="109">
        <v>4452.1000000000004</v>
      </c>
      <c r="X3406" s="109"/>
      <c r="Y3406" s="109"/>
      <c r="Z3406" s="109"/>
      <c r="AA3406" s="109"/>
      <c r="AB3406" s="109"/>
      <c r="AC3406" s="113"/>
      <c r="AD3406" s="29"/>
      <c r="AE3406" s="29"/>
      <c r="AF3406" s="29"/>
      <c r="AG3406" s="65"/>
    </row>
    <row r="3407" spans="1:33" ht="12">
      <c r="A3407" s="30">
        <v>42045</v>
      </c>
      <c r="B3407" s="109" t="s">
        <v>21341</v>
      </c>
      <c r="C3407" s="121">
        <v>62</v>
      </c>
      <c r="D3407" s="109" t="s">
        <v>23</v>
      </c>
      <c r="E3407" s="109" t="s">
        <v>40</v>
      </c>
      <c r="F3407" s="109"/>
      <c r="G3407" s="42">
        <v>40158</v>
      </c>
      <c r="H3407" s="109" t="s">
        <v>21342</v>
      </c>
      <c r="I3407" s="109" t="s">
        <v>21343</v>
      </c>
      <c r="J3407" s="109" t="s">
        <v>1577</v>
      </c>
      <c r="K3407" s="98" t="s">
        <v>21344</v>
      </c>
      <c r="L3407" s="109" t="s">
        <v>878</v>
      </c>
      <c r="M3407" s="109" t="s">
        <v>21345</v>
      </c>
      <c r="N3407" s="109" t="s">
        <v>32</v>
      </c>
      <c r="O3407" s="109" t="s">
        <v>21346</v>
      </c>
      <c r="P3407" s="109" t="s">
        <v>760</v>
      </c>
      <c r="Q3407" s="109" t="s">
        <v>21347</v>
      </c>
      <c r="R3407" s="109" t="s">
        <v>80</v>
      </c>
      <c r="S3407" s="122" t="s">
        <v>21276</v>
      </c>
      <c r="T3407" s="31"/>
      <c r="U3407" s="109" t="str">
        <f t="shared" si="54"/>
        <v>40158: Propps' wife, Trudy, had called 911 to request medical care for her husband. While Trudy and her daughter were on the phone with dispatchers, Propps shot his wife and, after his stepdaughter moved her into the hallway, holed up with a gun inside their apartment. When Allen arrived, Propps shot at him, and Allen returned fire. http://www.startribune.com/local/east/79182467.html</v>
      </c>
      <c r="V3407" s="109"/>
      <c r="W3407" s="109">
        <v>4453.1000000000004</v>
      </c>
      <c r="X3407" s="109"/>
      <c r="Y3407" s="109"/>
      <c r="Z3407" s="109"/>
      <c r="AA3407" s="109"/>
      <c r="AB3407" s="109"/>
      <c r="AC3407" s="113"/>
      <c r="AD3407" s="29"/>
      <c r="AE3407" s="29"/>
      <c r="AF3407" s="29"/>
      <c r="AG3407" s="65"/>
    </row>
    <row r="3408" spans="1:33" ht="12">
      <c r="A3408" s="30">
        <v>42045</v>
      </c>
      <c r="B3408" s="109" t="s">
        <v>21348</v>
      </c>
      <c r="C3408" s="121">
        <v>70</v>
      </c>
      <c r="D3408" s="109" t="s">
        <v>23</v>
      </c>
      <c r="E3408" s="109" t="s">
        <v>40</v>
      </c>
      <c r="F3408" s="109" t="s">
        <v>21349</v>
      </c>
      <c r="G3408" s="42">
        <v>40178</v>
      </c>
      <c r="H3408" s="109" t="s">
        <v>21350</v>
      </c>
      <c r="I3408" s="109" t="s">
        <v>21351</v>
      </c>
      <c r="J3408" s="109" t="s">
        <v>1577</v>
      </c>
      <c r="K3408" s="98" t="s">
        <v>21352</v>
      </c>
      <c r="L3408" s="109" t="s">
        <v>13367</v>
      </c>
      <c r="M3408" s="109" t="s">
        <v>21353</v>
      </c>
      <c r="N3408" s="109" t="s">
        <v>32</v>
      </c>
      <c r="O3408" s="109" t="s">
        <v>21354</v>
      </c>
      <c r="P3408" s="109" t="s">
        <v>58</v>
      </c>
      <c r="Q3408" s="109" t="s">
        <v>21355</v>
      </c>
      <c r="R3408" s="109" t="s">
        <v>36</v>
      </c>
      <c r="S3408" s="122" t="s">
        <v>21276</v>
      </c>
      <c r="T3408" s="31"/>
      <c r="U3408" s="109" t="str">
        <f t="shared" si="54"/>
        <v>40178: When officers escorted former tenants onto Kowalzek's land to retrieve a car, they heard gunfire, which prompted a standoff with Kowalzek that involved multiple police departments. After more than 15 hours, a SWAT team entered the house. Kowalzek began to shoot, and officers returned fire. At first, police weren't sure whether Kowalzek had killed himself or had been struck by officers' gunfire. An autopsy later confirmed that Kowalzed had been fatally shot by a sheriff's deputy. A police dog was also killed in the incident. http://www.twincities.com/ci_14104794</v>
      </c>
      <c r="V3408" s="109"/>
      <c r="W3408" s="109">
        <v>4454.1000000000004</v>
      </c>
      <c r="X3408" s="109"/>
      <c r="Y3408" s="109"/>
      <c r="Z3408" s="109"/>
      <c r="AA3408" s="109"/>
      <c r="AB3408" s="109"/>
      <c r="AC3408" s="113"/>
      <c r="AD3408" s="29"/>
      <c r="AE3408" s="29"/>
      <c r="AF3408" s="29"/>
      <c r="AG3408" s="65"/>
    </row>
    <row r="3409" spans="1:33" ht="12">
      <c r="A3409" s="30">
        <v>42045</v>
      </c>
      <c r="B3409" s="109" t="s">
        <v>21356</v>
      </c>
      <c r="C3409" s="121">
        <v>27</v>
      </c>
      <c r="D3409" s="109" t="s">
        <v>23</v>
      </c>
      <c r="E3409" s="109" t="s">
        <v>40</v>
      </c>
      <c r="F3409" s="109"/>
      <c r="G3409" s="42">
        <v>40266</v>
      </c>
      <c r="H3409" s="109" t="s">
        <v>21357</v>
      </c>
      <c r="I3409" s="109" t="s">
        <v>21358</v>
      </c>
      <c r="J3409" s="109" t="s">
        <v>1577</v>
      </c>
      <c r="K3409" s="98" t="s">
        <v>21359</v>
      </c>
      <c r="L3409" s="109" t="s">
        <v>878</v>
      </c>
      <c r="M3409" s="109" t="s">
        <v>21360</v>
      </c>
      <c r="N3409" s="109" t="s">
        <v>32</v>
      </c>
      <c r="O3409" s="109" t="s">
        <v>21361</v>
      </c>
      <c r="P3409" s="109" t="s">
        <v>58</v>
      </c>
      <c r="Q3409" s="109" t="s">
        <v>21362</v>
      </c>
      <c r="R3409" s="109" t="s">
        <v>80</v>
      </c>
      <c r="S3409" s="122" t="s">
        <v>21276</v>
      </c>
      <c r="T3409" s="31"/>
      <c r="U3409" s="109" t="str">
        <f t="shared" si="54"/>
        <v>40266: Police say Peterson pulled Wilson over because the car he was driving -- with his wife and infant inside -- had been connected to recent counterfeit-currency incidents. Peterson approached the car and Wilson sped away, with Peterson caught in the car. Wilson dragged the officer almost 200 yards. In an effort to stop the car, police said, Peterson fired his weapon, fatally wounding Wilson. http://www.startribune.com/local/south/89502587.html</v>
      </c>
      <c r="V3409" s="109"/>
      <c r="W3409" s="109">
        <v>4455.1000000000004</v>
      </c>
      <c r="X3409" s="109"/>
      <c r="Y3409" s="109"/>
      <c r="Z3409" s="109"/>
      <c r="AA3409" s="109"/>
      <c r="AB3409" s="109"/>
      <c r="AC3409" s="113"/>
      <c r="AD3409" s="29"/>
      <c r="AE3409" s="29"/>
      <c r="AF3409" s="29"/>
      <c r="AG3409" s="65"/>
    </row>
    <row r="3410" spans="1:33" ht="12">
      <c r="A3410" s="30">
        <v>42045</v>
      </c>
      <c r="B3410" s="109" t="s">
        <v>21363</v>
      </c>
      <c r="C3410" s="121">
        <v>55</v>
      </c>
      <c r="D3410" s="109" t="s">
        <v>23</v>
      </c>
      <c r="E3410" s="109" t="s">
        <v>40</v>
      </c>
      <c r="F3410" s="109"/>
      <c r="G3410" s="42">
        <v>40283</v>
      </c>
      <c r="H3410" s="109" t="s">
        <v>21364</v>
      </c>
      <c r="I3410" s="109" t="s">
        <v>7331</v>
      </c>
      <c r="J3410" s="109" t="s">
        <v>1577</v>
      </c>
      <c r="K3410" s="98" t="s">
        <v>21365</v>
      </c>
      <c r="L3410" s="109" t="s">
        <v>878</v>
      </c>
      <c r="M3410" s="109" t="s">
        <v>21366</v>
      </c>
      <c r="N3410" s="109" t="s">
        <v>32</v>
      </c>
      <c r="O3410" s="109" t="s">
        <v>21367</v>
      </c>
      <c r="P3410" s="109" t="s">
        <v>58</v>
      </c>
      <c r="Q3410" s="109" t="s">
        <v>21368</v>
      </c>
      <c r="R3410" s="109" t="s">
        <v>80</v>
      </c>
      <c r="S3410" s="122" t="s">
        <v>21276</v>
      </c>
      <c r="T3410" s="31"/>
      <c r="U3410" s="109" t="str">
        <f t="shared" si="54"/>
        <v>40283: According to police, officers were called to a domestic dispute at Hanson's Woodbury home. As Maklad approached the house, Hanson shot at him. The two men exchanged gunfire. Maklad was injured, Hanson killed. http://www.mprnews.org/story/2010/04/20/woodbury-police-shot</v>
      </c>
      <c r="V3410" s="109"/>
      <c r="W3410" s="109">
        <v>4456.1000000000004</v>
      </c>
      <c r="X3410" s="109"/>
      <c r="Y3410" s="109"/>
      <c r="Z3410" s="109"/>
      <c r="AA3410" s="109"/>
      <c r="AB3410" s="109"/>
      <c r="AC3410" s="113"/>
      <c r="AD3410" s="29"/>
      <c r="AE3410" s="29"/>
      <c r="AF3410" s="29"/>
      <c r="AG3410" s="65"/>
    </row>
    <row r="3411" spans="1:33" ht="12">
      <c r="A3411" s="30">
        <v>42045</v>
      </c>
      <c r="B3411" s="109" t="s">
        <v>21369</v>
      </c>
      <c r="C3411" s="121">
        <v>34</v>
      </c>
      <c r="D3411" s="109" t="s">
        <v>23</v>
      </c>
      <c r="E3411" s="109" t="s">
        <v>40</v>
      </c>
      <c r="F3411" s="109"/>
      <c r="G3411" s="42">
        <v>40309</v>
      </c>
      <c r="H3411" s="109" t="s">
        <v>21370</v>
      </c>
      <c r="I3411" s="109" t="s">
        <v>21308</v>
      </c>
      <c r="J3411" s="109" t="s">
        <v>1577</v>
      </c>
      <c r="K3411" s="98" t="s">
        <v>21309</v>
      </c>
      <c r="L3411" s="109" t="s">
        <v>4590</v>
      </c>
      <c r="M3411" s="109" t="s">
        <v>21310</v>
      </c>
      <c r="N3411" s="109" t="s">
        <v>32</v>
      </c>
      <c r="O3411" s="109" t="s">
        <v>21371</v>
      </c>
      <c r="P3411" s="109" t="s">
        <v>58</v>
      </c>
      <c r="Q3411" s="109" t="s">
        <v>21372</v>
      </c>
      <c r="R3411" s="109" t="s">
        <v>80</v>
      </c>
      <c r="S3411" s="122" t="s">
        <v>21276</v>
      </c>
      <c r="T3411" s="31"/>
      <c r="U3411" s="109" t="str">
        <f t="shared" si="54"/>
        <v>40309: Police said two officers were responding to reports of a stabbing when their squad car was rammed by another vehicle. They said that car was being driven by the suspect in the stabbing, who was also a suspect in a burglary and carjacking in the area. After a traffic pursuit, officers cornered Walker, who was holding 'a dark object' and refused their orders to surrender. He was shot and killed by the officers. Walker's victim, the girlfriend of his brother, later died. http://www.mprnews.org/story/2010/05/11/police-chase-ends-in-shakopee-suspect-shot</v>
      </c>
      <c r="V3411" s="109"/>
      <c r="W3411" s="109">
        <v>4457.1000000000004</v>
      </c>
      <c r="X3411" s="109"/>
      <c r="Y3411" s="109"/>
      <c r="Z3411" s="109"/>
      <c r="AA3411" s="109"/>
      <c r="AB3411" s="109"/>
      <c r="AC3411" s="113"/>
      <c r="AD3411" s="29"/>
      <c r="AE3411" s="29"/>
      <c r="AF3411" s="29"/>
      <c r="AG3411" s="65"/>
    </row>
    <row r="3412" spans="1:33" ht="12">
      <c r="A3412" s="30">
        <v>42045</v>
      </c>
      <c r="B3412" s="109" t="s">
        <v>21373</v>
      </c>
      <c r="C3412" s="121">
        <v>66</v>
      </c>
      <c r="D3412" s="109" t="s">
        <v>23</v>
      </c>
      <c r="E3412" s="109" t="s">
        <v>21374</v>
      </c>
      <c r="F3412" s="109"/>
      <c r="G3412" s="42">
        <v>40341</v>
      </c>
      <c r="H3412" s="109" t="s">
        <v>21375</v>
      </c>
      <c r="I3412" s="109" t="s">
        <v>21376</v>
      </c>
      <c r="J3412" s="109" t="s">
        <v>1577</v>
      </c>
      <c r="K3412" s="98" t="s">
        <v>21377</v>
      </c>
      <c r="L3412" s="109" t="s">
        <v>438</v>
      </c>
      <c r="M3412" s="109" t="s">
        <v>21378</v>
      </c>
      <c r="N3412" s="109" t="s">
        <v>32</v>
      </c>
      <c r="O3412" s="109" t="s">
        <v>21379</v>
      </c>
      <c r="P3412" s="109" t="s">
        <v>58</v>
      </c>
      <c r="Q3412" s="109" t="s">
        <v>21380</v>
      </c>
      <c r="R3412" s="109" t="s">
        <v>80</v>
      </c>
      <c r="S3412" s="122" t="s">
        <v>21276</v>
      </c>
      <c r="T3412" s="31"/>
      <c r="U3412" s="109" t="str">
        <f t="shared" si="54"/>
        <v>40341: Pearson arrived at Lira's Cherry Township house after reports that he had opened fire on the Great Scott Township home where his estranged wife and two small children were staying. During a short standoff between the two, Lira reached into his nearby Chevrolet Cavalier and pulled out a rifle. He ignored Pearson's orders to drop the weapon, and instead loaded and pointed it at the officer. Pearson fired. http://www.mprnews.org/story/2010/07/07/trooper-shooting-video-release</v>
      </c>
      <c r="V3412" s="109"/>
      <c r="W3412" s="109">
        <v>4458.1000000000004</v>
      </c>
      <c r="X3412" s="109"/>
      <c r="Y3412" s="109"/>
      <c r="Z3412" s="109"/>
      <c r="AA3412" s="109"/>
      <c r="AB3412" s="109"/>
      <c r="AC3412" s="113"/>
      <c r="AD3412" s="29"/>
      <c r="AE3412" s="29"/>
      <c r="AF3412" s="29"/>
      <c r="AG3412" s="65"/>
    </row>
    <row r="3413" spans="1:33" ht="12">
      <c r="A3413" s="30">
        <v>42045</v>
      </c>
      <c r="B3413" s="109" t="s">
        <v>21381</v>
      </c>
      <c r="C3413" s="121">
        <v>33</v>
      </c>
      <c r="D3413" s="109" t="s">
        <v>23</v>
      </c>
      <c r="E3413" s="109" t="s">
        <v>40</v>
      </c>
      <c r="F3413" s="109" t="s">
        <v>21382</v>
      </c>
      <c r="G3413" s="42">
        <v>40366</v>
      </c>
      <c r="H3413" s="109" t="s">
        <v>21383</v>
      </c>
      <c r="I3413" s="109" t="s">
        <v>21358</v>
      </c>
      <c r="J3413" s="109" t="s">
        <v>1577</v>
      </c>
      <c r="K3413" s="98" t="s">
        <v>1731</v>
      </c>
      <c r="L3413" s="109" t="s">
        <v>11733</v>
      </c>
      <c r="M3413" s="109" t="s">
        <v>21384</v>
      </c>
      <c r="N3413" s="109" t="s">
        <v>32</v>
      </c>
      <c r="O3413" s="109" t="s">
        <v>21385</v>
      </c>
      <c r="P3413" s="109" t="s">
        <v>58</v>
      </c>
      <c r="Q3413" s="109" t="s">
        <v>21386</v>
      </c>
      <c r="R3413" s="109" t="s">
        <v>80</v>
      </c>
      <c r="S3413" s="122" t="s">
        <v>21276</v>
      </c>
      <c r="T3413" s="31"/>
      <c r="U3413" s="109" t="str">
        <f t="shared" si="54"/>
        <v>40366: As part of a felony weapons investigation, police stopped the car that Clausen and two others were riding in. According to police, Clausen got out of the car and repeatedly failed to follow officers' commands. Court documents say Clausen was unarmed, but 'pointed a dark object' at officers before he was shot. It later turned out to be the scope from a rifle. The rifle was in the trunk of his car. http://www.mprnews.org/story/2010/07/08/cottage-grove-shooting</v>
      </c>
      <c r="V3413" s="109"/>
      <c r="W3413" s="109">
        <v>4459.1000000000004</v>
      </c>
      <c r="X3413" s="109"/>
      <c r="Y3413" s="109"/>
      <c r="Z3413" s="109"/>
      <c r="AA3413" s="109"/>
      <c r="AB3413" s="109"/>
      <c r="AC3413" s="113"/>
      <c r="AD3413" s="29"/>
      <c r="AE3413" s="29"/>
      <c r="AF3413" s="29"/>
      <c r="AG3413" s="65"/>
    </row>
    <row r="3414" spans="1:33" ht="12">
      <c r="A3414" s="30">
        <v>42045</v>
      </c>
      <c r="B3414" s="109" t="s">
        <v>21387</v>
      </c>
      <c r="C3414" s="121">
        <v>17</v>
      </c>
      <c r="D3414" s="109" t="s">
        <v>23</v>
      </c>
      <c r="E3414" s="109" t="s">
        <v>40</v>
      </c>
      <c r="F3414" s="109" t="s">
        <v>21388</v>
      </c>
      <c r="G3414" s="42">
        <v>40395</v>
      </c>
      <c r="H3414" s="109" t="s">
        <v>21389</v>
      </c>
      <c r="I3414" s="109" t="s">
        <v>379</v>
      </c>
      <c r="J3414" s="109" t="s">
        <v>1577</v>
      </c>
      <c r="K3414" s="98" t="s">
        <v>14520</v>
      </c>
      <c r="L3414" s="109" t="s">
        <v>438</v>
      </c>
      <c r="M3414" s="109" t="s">
        <v>380</v>
      </c>
      <c r="N3414" s="109" t="s">
        <v>32</v>
      </c>
      <c r="O3414" s="109" t="s">
        <v>21390</v>
      </c>
      <c r="P3414" s="109" t="s">
        <v>58</v>
      </c>
      <c r="Q3414" s="109" t="s">
        <v>21391</v>
      </c>
      <c r="R3414" s="109" t="s">
        <v>219</v>
      </c>
      <c r="S3414" s="122" t="s">
        <v>21276</v>
      </c>
      <c r="T3414" s="31"/>
      <c r="U3414" s="109" t="str">
        <f t="shared" si="54"/>
        <v>40395: Keast helped break up a party and outdoor bonfire, during which Carl's blood-alcohol level tested well above the legal limit to drive. Keast drove Carl home and left him in his father's care. Later that evening, Keast was called back to Carl's house after reports of window-breaking and yelling. When Keast arrived, Carl emerged from between cars parked on the street and began smashing the windshield of his squad car with a baseball bat. Keast attempted to move his squad car away from Carl, but as he backed up, Carl ran after him, bat raised. He smashed the driver-side window, ignoring Keast's orders to put the bat down. Keast fired once, killing Carl. http://www.mprnews.org/story/2010/09/15/ciliberto-duluth-teen-killing</v>
      </c>
      <c r="V3414" s="109"/>
      <c r="W3414" s="109">
        <v>4460.1000000000004</v>
      </c>
      <c r="X3414" s="109"/>
      <c r="Y3414" s="109"/>
      <c r="Z3414" s="109"/>
      <c r="AA3414" s="109"/>
      <c r="AB3414" s="109"/>
      <c r="AC3414" s="113"/>
      <c r="AD3414" s="29"/>
      <c r="AE3414" s="29"/>
      <c r="AF3414" s="29"/>
      <c r="AG3414" s="65"/>
    </row>
    <row r="3415" spans="1:33" ht="12">
      <c r="A3415" s="30">
        <v>42045</v>
      </c>
      <c r="B3415" s="109" t="s">
        <v>21392</v>
      </c>
      <c r="C3415" s="121">
        <v>33</v>
      </c>
      <c r="D3415" s="109" t="s">
        <v>23</v>
      </c>
      <c r="E3415" s="109" t="s">
        <v>40</v>
      </c>
      <c r="F3415" s="109"/>
      <c r="G3415" s="42">
        <v>40434</v>
      </c>
      <c r="H3415" s="109" t="s">
        <v>21393</v>
      </c>
      <c r="I3415" s="109" t="s">
        <v>5908</v>
      </c>
      <c r="J3415" s="109" t="s">
        <v>1577</v>
      </c>
      <c r="K3415" s="98" t="s">
        <v>21394</v>
      </c>
      <c r="L3415" s="109" t="s">
        <v>21395</v>
      </c>
      <c r="M3415" s="109" t="s">
        <v>21396</v>
      </c>
      <c r="N3415" s="109" t="s">
        <v>32</v>
      </c>
      <c r="O3415" s="109" t="s">
        <v>21397</v>
      </c>
      <c r="P3415" s="109" t="s">
        <v>58</v>
      </c>
      <c r="Q3415" s="109" t="s">
        <v>21398</v>
      </c>
      <c r="R3415" s="109" t="s">
        <v>80</v>
      </c>
      <c r="S3415" s="122" t="s">
        <v>21276</v>
      </c>
      <c r="T3415" s="31"/>
      <c r="U3415" s="109" t="str">
        <f t="shared" si="54"/>
        <v>40434: Paquin was pulled over by Olmsted County Sheriff's Deputy Christopher Wallace, who was investigating a recent bank robbery in which Paquin was a suspect. During the stop, Paquin and a companion ran away from Wallace and his dog. The deputy reported that Paquin attempted to attack him before he fired. According to the Mankato Free Press, detectives found two loaded firearms and plastic zip ties in the trunk of the car he was driving. http://www.postbulletin.com/news/crime/rochester-olmsted-law-enforcement-rarely-fire-weapons/article_c8d5b237-1359-52aa-bf44-f550e3a4a3e5.html</v>
      </c>
      <c r="V3415" s="109"/>
      <c r="W3415" s="109">
        <v>4461.1000000000004</v>
      </c>
      <c r="X3415" s="109"/>
      <c r="Y3415" s="109"/>
      <c r="Z3415" s="109"/>
      <c r="AA3415" s="109"/>
      <c r="AB3415" s="109"/>
      <c r="AC3415" s="113"/>
      <c r="AD3415" s="29"/>
      <c r="AE3415" s="29"/>
      <c r="AF3415" s="29"/>
      <c r="AG3415" s="65"/>
    </row>
    <row r="3416" spans="1:33" ht="12">
      <c r="A3416" s="30">
        <v>42045</v>
      </c>
      <c r="B3416" s="109" t="s">
        <v>21399</v>
      </c>
      <c r="C3416" s="121">
        <v>50</v>
      </c>
      <c r="D3416" s="109" t="s">
        <v>23</v>
      </c>
      <c r="E3416" s="109" t="s">
        <v>24</v>
      </c>
      <c r="F3416" s="109"/>
      <c r="G3416" s="42">
        <v>40486</v>
      </c>
      <c r="H3416" s="109" t="s">
        <v>21400</v>
      </c>
      <c r="I3416" s="109" t="s">
        <v>4851</v>
      </c>
      <c r="J3416" s="109" t="s">
        <v>1577</v>
      </c>
      <c r="K3416" s="98" t="s">
        <v>21401</v>
      </c>
      <c r="L3416" s="109" t="s">
        <v>1816</v>
      </c>
      <c r="M3416" s="109" t="s">
        <v>21402</v>
      </c>
      <c r="N3416" s="109" t="s">
        <v>32</v>
      </c>
      <c r="O3416" s="109" t="s">
        <v>21403</v>
      </c>
      <c r="P3416" s="109" t="s">
        <v>760</v>
      </c>
      <c r="Q3416" s="109" t="s">
        <v>21404</v>
      </c>
      <c r="R3416" s="109" t="s">
        <v>80</v>
      </c>
      <c r="S3416" s="122" t="s">
        <v>21276</v>
      </c>
      <c r="T3416" s="31"/>
      <c r="U3416" s="109" t="str">
        <f t="shared" si="54"/>
        <v>40486: As police responded to reports of a domestic assault at a Bloomington apartment building, they found a man in the building who had been stabbed. Police say Lobahanow, a suspect in the stabbing, confronted an officer while wielding two knives. The officer then fatally shot him. Lobahanow's family called the officer's response 'unjustified,' saying the Somali man had only been holding the knives and hadn't threatened officers. http://www.startribune.com/local/west/106723848.html</v>
      </c>
      <c r="V3416" s="109"/>
      <c r="W3416" s="109">
        <v>4462.1000000000004</v>
      </c>
      <c r="X3416" s="109"/>
      <c r="Y3416" s="109"/>
      <c r="Z3416" s="109"/>
      <c r="AA3416" s="109"/>
      <c r="AB3416" s="109"/>
      <c r="AC3416" s="113"/>
      <c r="AD3416" s="29"/>
      <c r="AE3416" s="29"/>
      <c r="AF3416" s="29"/>
      <c r="AG3416" s="65"/>
    </row>
    <row r="3417" spans="1:33" ht="12">
      <c r="A3417" s="30">
        <v>42045</v>
      </c>
      <c r="B3417" s="109" t="s">
        <v>21405</v>
      </c>
      <c r="C3417" s="121">
        <v>37</v>
      </c>
      <c r="D3417" s="109" t="s">
        <v>23</v>
      </c>
      <c r="E3417" s="109" t="s">
        <v>40</v>
      </c>
      <c r="F3417" s="109" t="s">
        <v>21406</v>
      </c>
      <c r="G3417" s="42">
        <v>40542</v>
      </c>
      <c r="H3417" s="109" t="s">
        <v>21407</v>
      </c>
      <c r="I3417" s="109" t="s">
        <v>4759</v>
      </c>
      <c r="J3417" s="109" t="s">
        <v>1577</v>
      </c>
      <c r="K3417" s="98" t="s">
        <v>21271</v>
      </c>
      <c r="L3417" s="109" t="s">
        <v>21272</v>
      </c>
      <c r="M3417" s="109" t="s">
        <v>21408</v>
      </c>
      <c r="N3417" s="109" t="s">
        <v>32</v>
      </c>
      <c r="O3417" s="109" t="s">
        <v>21409</v>
      </c>
      <c r="P3417" s="109" t="s">
        <v>58</v>
      </c>
      <c r="Q3417" s="109" t="s">
        <v>21410</v>
      </c>
      <c r="R3417" s="109" t="s">
        <v>100</v>
      </c>
      <c r="S3417" s="122" t="s">
        <v>21276</v>
      </c>
      <c r="T3417" s="31"/>
      <c r="U3417" s="109" t="str">
        <f t="shared" si="54"/>
        <v>40542: The Pioneer Press reported that, in his review of the incident, Crow Wing County Attorney Don Ryan said Jeske "was depressed, suicidal and fired at least one shot at officers who confronted him early Dec. 30 at the residence of an acquaintance." Jeske fired one shot, according to officers' squad car video, at about the same time officers fired on him. http://www.twincities.com/ci_17908649</v>
      </c>
      <c r="V3417" s="109"/>
      <c r="W3417" s="109">
        <v>4463.1000000000004</v>
      </c>
      <c r="X3417" s="109"/>
      <c r="Y3417" s="109"/>
      <c r="Z3417" s="109"/>
      <c r="AA3417" s="109"/>
      <c r="AB3417" s="109"/>
      <c r="AC3417" s="113"/>
      <c r="AD3417" s="29"/>
      <c r="AE3417" s="29"/>
      <c r="AF3417" s="29"/>
      <c r="AG3417" s="65"/>
    </row>
    <row r="3418" spans="1:33" ht="12">
      <c r="A3418" s="30">
        <v>42045</v>
      </c>
      <c r="B3418" s="109" t="s">
        <v>21411</v>
      </c>
      <c r="C3418" s="121">
        <v>37</v>
      </c>
      <c r="D3418" s="109" t="s">
        <v>23</v>
      </c>
      <c r="E3418" s="109" t="s">
        <v>40</v>
      </c>
      <c r="F3418" s="109"/>
      <c r="G3418" s="42">
        <v>40574</v>
      </c>
      <c r="H3418" s="109" t="s">
        <v>21412</v>
      </c>
      <c r="I3418" s="109" t="s">
        <v>21413</v>
      </c>
      <c r="J3418" s="109" t="s">
        <v>1577</v>
      </c>
      <c r="K3418" s="98" t="s">
        <v>21414</v>
      </c>
      <c r="L3418" s="109" t="s">
        <v>12254</v>
      </c>
      <c r="M3418" s="109" t="s">
        <v>21415</v>
      </c>
      <c r="N3418" s="109" t="s">
        <v>32</v>
      </c>
      <c r="O3418" s="109" t="s">
        <v>21416</v>
      </c>
      <c r="P3418" s="109" t="s">
        <v>58</v>
      </c>
      <c r="Q3418" s="109" t="s">
        <v>21417</v>
      </c>
      <c r="R3418" s="109" t="s">
        <v>80</v>
      </c>
      <c r="S3418" s="122" t="s">
        <v>21276</v>
      </c>
      <c r="T3418" s="31"/>
      <c r="U3418" s="109" t="str">
        <f t="shared" si="54"/>
        <v>40574: Jarrett was escorting Robinson's estranged wife, Rebecca, to the couple's home so she could retrieve some of her belongings. When they arrived, Robinson met them in the driveway, where he shot his wife, wounding her. Jarrett returned fire. http://www.startribune.com/local/south/121811484.html</v>
      </c>
      <c r="V3418" s="109"/>
      <c r="W3418" s="109">
        <v>4464.1000000000004</v>
      </c>
      <c r="X3418" s="109"/>
      <c r="Y3418" s="109"/>
      <c r="Z3418" s="109"/>
      <c r="AA3418" s="109"/>
      <c r="AB3418" s="109"/>
      <c r="AC3418" s="113"/>
      <c r="AD3418" s="29"/>
      <c r="AE3418" s="29"/>
      <c r="AF3418" s="29"/>
      <c r="AG3418" s="65"/>
    </row>
    <row r="3419" spans="1:33" ht="12">
      <c r="A3419" s="30">
        <v>42045</v>
      </c>
      <c r="B3419" s="109" t="s">
        <v>21418</v>
      </c>
      <c r="C3419" s="121">
        <v>28</v>
      </c>
      <c r="D3419" s="109" t="s">
        <v>23</v>
      </c>
      <c r="E3419" s="109" t="s">
        <v>120</v>
      </c>
      <c r="F3419" s="109" t="s">
        <v>21419</v>
      </c>
      <c r="G3419" s="42">
        <v>40640</v>
      </c>
      <c r="H3419" s="109" t="s">
        <v>21420</v>
      </c>
      <c r="I3419" s="109" t="s">
        <v>1303</v>
      </c>
      <c r="J3419" s="109" t="s">
        <v>1577</v>
      </c>
      <c r="K3419" s="98" t="s">
        <v>21421</v>
      </c>
      <c r="L3419" s="109" t="s">
        <v>878</v>
      </c>
      <c r="M3419" s="109" t="s">
        <v>21422</v>
      </c>
      <c r="N3419" s="109" t="s">
        <v>32</v>
      </c>
      <c r="O3419" s="109" t="s">
        <v>21423</v>
      </c>
      <c r="P3419" s="109" t="s">
        <v>58</v>
      </c>
      <c r="Q3419" s="109" t="s">
        <v>21424</v>
      </c>
      <c r="R3419" s="109" t="s">
        <v>80</v>
      </c>
      <c r="S3419" s="122" t="s">
        <v>21276</v>
      </c>
      <c r="T3419" s="31"/>
      <c r="U3419" s="109" t="str">
        <f t="shared" si="54"/>
        <v>40640: Barsness, a suspect in the carjacking of a taxi driver at gunpoint in Minneapolis, led police on a high-speed chase in the cab. Officers forced him off the road on Interstate Hwy. 35E in Lino Lakes. As he exited the vehicle, police said, he was holding a silver handgun. Police say Barsness ignored their orders to drop the gun, and instead pointed it at them. Officers fired. The Pioneer Press reported that a silver air-gun pistol was found next to Barsness' body. http://www.twincities.com/ci_17803122</v>
      </c>
      <c r="V3419" s="109"/>
      <c r="W3419" s="109">
        <v>4465.1000000000004</v>
      </c>
      <c r="X3419" s="109"/>
      <c r="Y3419" s="109"/>
      <c r="Z3419" s="109"/>
      <c r="AA3419" s="109"/>
      <c r="AB3419" s="109"/>
      <c r="AC3419" s="113"/>
      <c r="AD3419" s="29"/>
      <c r="AE3419" s="29"/>
      <c r="AF3419" s="29"/>
      <c r="AG3419" s="65"/>
    </row>
    <row r="3420" spans="1:33" ht="12">
      <c r="A3420" s="30">
        <v>42045</v>
      </c>
      <c r="B3420" s="109" t="s">
        <v>21425</v>
      </c>
      <c r="C3420" s="121">
        <v>31</v>
      </c>
      <c r="D3420" s="109" t="s">
        <v>23</v>
      </c>
      <c r="E3420" s="109" t="s">
        <v>40</v>
      </c>
      <c r="F3420" s="109"/>
      <c r="G3420" s="42">
        <v>40783</v>
      </c>
      <c r="H3420" s="109" t="s">
        <v>21426</v>
      </c>
      <c r="I3420" s="109" t="s">
        <v>379</v>
      </c>
      <c r="J3420" s="109" t="s">
        <v>1577</v>
      </c>
      <c r="K3420" s="98" t="s">
        <v>21427</v>
      </c>
      <c r="L3420" s="109" t="s">
        <v>438</v>
      </c>
      <c r="M3420" s="109" t="s">
        <v>380</v>
      </c>
      <c r="N3420" s="109" t="s">
        <v>32</v>
      </c>
      <c r="O3420" s="109" t="s">
        <v>21428</v>
      </c>
      <c r="P3420" s="109" t="s">
        <v>58</v>
      </c>
      <c r="Q3420" s="109" t="s">
        <v>21429</v>
      </c>
      <c r="R3420" s="109" t="s">
        <v>80</v>
      </c>
      <c r="S3420" s="122" t="s">
        <v>21276</v>
      </c>
      <c r="T3420" s="31"/>
      <c r="U3420" s="109" t="str">
        <f t="shared" si="54"/>
        <v>40783: Butala was suspected of robbing a Walgreen's drugstore in Duluth. The next day, police caught up with him as part of their investigation into the robbery. Butala, armed with two guns, led police on a car chase through a Duluth neighborhood. He fired at officers three times. Wick responded by shooting Butala. http://www.northlandsnewscenter.com/enews/breaking/Decision-Reached-In-Officer-Involved-Shooting-130286398.html</v>
      </c>
      <c r="V3420" s="109"/>
      <c r="W3420" s="109">
        <v>4466.1000000000004</v>
      </c>
      <c r="X3420" s="109"/>
      <c r="Y3420" s="109"/>
      <c r="Z3420" s="109"/>
      <c r="AA3420" s="109"/>
      <c r="AB3420" s="109"/>
      <c r="AC3420" s="113"/>
      <c r="AD3420" s="29"/>
      <c r="AE3420" s="29"/>
      <c r="AF3420" s="29"/>
      <c r="AG3420" s="65"/>
    </row>
    <row r="3421" spans="1:33" ht="12">
      <c r="A3421" s="30">
        <v>42045</v>
      </c>
      <c r="B3421" s="109" t="s">
        <v>21430</v>
      </c>
      <c r="C3421" s="121">
        <v>48</v>
      </c>
      <c r="D3421" s="109" t="s">
        <v>91</v>
      </c>
      <c r="E3421" s="109" t="s">
        <v>40</v>
      </c>
      <c r="F3421" s="109" t="s">
        <v>21431</v>
      </c>
      <c r="G3421" s="42">
        <v>40789</v>
      </c>
      <c r="H3421" s="109" t="s">
        <v>21432</v>
      </c>
      <c r="I3421" s="109" t="s">
        <v>21433</v>
      </c>
      <c r="J3421" s="109" t="s">
        <v>1577</v>
      </c>
      <c r="K3421" s="98" t="s">
        <v>21434</v>
      </c>
      <c r="L3421" s="109" t="s">
        <v>878</v>
      </c>
      <c r="M3421" s="109" t="s">
        <v>21378</v>
      </c>
      <c r="N3421" s="109" t="s">
        <v>32</v>
      </c>
      <c r="O3421" s="109" t="s">
        <v>21435</v>
      </c>
      <c r="P3421" s="109" t="s">
        <v>58</v>
      </c>
      <c r="Q3421" s="109" t="s">
        <v>21436</v>
      </c>
      <c r="R3421" s="109" t="s">
        <v>80</v>
      </c>
      <c r="S3421" s="122" t="s">
        <v>21276</v>
      </c>
      <c r="T3421" s="31"/>
      <c r="U3421" s="109" t="str">
        <f t="shared" si="54"/>
        <v>40789: Doree attempted to flee a routine traffic stop, dragging Kalinoff with her car. Before he made the stop, Kalinoff had been warned that Doree might be transporting drugs. He noticed a white substance inside the car, and as he walked back to his squad car, Doree began driving away, but the officer's arm was caught on the door. Police say Kalinoff was dragged about 200 feet down the freeway before he fired at the car, hitting Doree. The Star Tribune later reported that Doree had been transporting methamphetamine. Her husband and 21 others were indicted in a drug ring soon after her death. http://minnesota.cbslocal.com/2012/02/01/grand-jury-clears-trooper-who-shot-killed-motorist/</v>
      </c>
      <c r="V3421" s="109"/>
      <c r="W3421" s="109">
        <v>4467.1000000000004</v>
      </c>
      <c r="X3421" s="109"/>
      <c r="Y3421" s="109"/>
      <c r="Z3421" s="109"/>
      <c r="AA3421" s="109"/>
      <c r="AB3421" s="109"/>
      <c r="AC3421" s="113"/>
      <c r="AD3421" s="29"/>
      <c r="AE3421" s="29"/>
      <c r="AF3421" s="29"/>
      <c r="AG3421" s="65"/>
    </row>
    <row r="3422" spans="1:33" ht="12">
      <c r="A3422" s="30">
        <v>42045</v>
      </c>
      <c r="B3422" s="109" t="s">
        <v>21437</v>
      </c>
      <c r="C3422" s="121">
        <v>25</v>
      </c>
      <c r="D3422" s="109" t="s">
        <v>23</v>
      </c>
      <c r="E3422" s="109" t="s">
        <v>40</v>
      </c>
      <c r="F3422" s="109" t="s">
        <v>21438</v>
      </c>
      <c r="G3422" s="42">
        <v>40801</v>
      </c>
      <c r="H3422" s="109" t="s">
        <v>21439</v>
      </c>
      <c r="I3422" s="109" t="s">
        <v>21440</v>
      </c>
      <c r="J3422" s="109" t="s">
        <v>1577</v>
      </c>
      <c r="K3422" s="98" t="s">
        <v>21441</v>
      </c>
      <c r="L3422" s="109" t="s">
        <v>21442</v>
      </c>
      <c r="M3422" s="109" t="s">
        <v>21443</v>
      </c>
      <c r="N3422" s="109" t="s">
        <v>32</v>
      </c>
      <c r="O3422" s="109" t="s">
        <v>21444</v>
      </c>
      <c r="P3422" s="109" t="s">
        <v>58</v>
      </c>
      <c r="Q3422" s="109" t="s">
        <v>21445</v>
      </c>
      <c r="R3422" s="109" t="s">
        <v>219</v>
      </c>
      <c r="S3422" s="122" t="s">
        <v>21276</v>
      </c>
      <c r="T3422" s="31"/>
      <c r="U3422" s="109" t="str">
        <f t="shared" si="54"/>
        <v>40801: Kolstad's girlfriend called police the evening of Sept. 14, saying he had threatened to kill her, then others and himself. Officers began a search for Kolstad, who they believed was armed with a gun. Police found Kolstad in a Minnesota City park, where he made his way to the ledge of a bridge and continued a standoff with police. Officers said Kolstad, who was later found to have been armed with a knife, not a gun, ignored orders to drop his weapon and instead wielded the weapon as though it were a gun. Hazelton fired one shot at Kolstad, killing him. http://www.mprnews.org/story/2012/03/23/deputy-shooting</v>
      </c>
      <c r="V3422" s="109"/>
      <c r="W3422" s="109">
        <v>4468.1000000000004</v>
      </c>
      <c r="X3422" s="109"/>
      <c r="Y3422" s="109"/>
      <c r="Z3422" s="109"/>
      <c r="AA3422" s="109"/>
      <c r="AB3422" s="109"/>
      <c r="AC3422" s="113"/>
      <c r="AD3422" s="29"/>
      <c r="AE3422" s="29"/>
      <c r="AF3422" s="29"/>
      <c r="AG3422" s="65"/>
    </row>
    <row r="3423" spans="1:33" ht="12">
      <c r="A3423" s="30">
        <v>42045</v>
      </c>
      <c r="B3423" s="109" t="s">
        <v>21446</v>
      </c>
      <c r="C3423" s="121">
        <v>58</v>
      </c>
      <c r="D3423" s="109" t="s">
        <v>91</v>
      </c>
      <c r="E3423" s="109" t="s">
        <v>40</v>
      </c>
      <c r="F3423" s="109"/>
      <c r="G3423" s="42">
        <v>40808</v>
      </c>
      <c r="H3423" s="109" t="s">
        <v>21447</v>
      </c>
      <c r="I3423" s="109" t="s">
        <v>21448</v>
      </c>
      <c r="J3423" s="109" t="s">
        <v>1577</v>
      </c>
      <c r="K3423" s="98" t="s">
        <v>21449</v>
      </c>
      <c r="L3423" s="109" t="s">
        <v>1816</v>
      </c>
      <c r="M3423" s="109" t="s">
        <v>21450</v>
      </c>
      <c r="N3423" s="109" t="s">
        <v>32</v>
      </c>
      <c r="O3423" s="109" t="s">
        <v>21451</v>
      </c>
      <c r="P3423" s="109" t="s">
        <v>58</v>
      </c>
      <c r="Q3423" s="109" t="s">
        <v>21452</v>
      </c>
      <c r="R3423" s="109" t="s">
        <v>100</v>
      </c>
      <c r="S3423" s="122" t="s">
        <v>21276</v>
      </c>
      <c r="T3423" s="31"/>
      <c r="U3423" s="109" t="str">
        <f t="shared" si="54"/>
        <v>40808: According to police, Gordon had been driving over the speed limit on Interstate Hwy. 394. When Zarrett attempted to pull her over, Gordon stopped her car next to a median. Police say she immediately got out of her car and pointed a small handgun at the officer. Zarrett fired. http://www.startribune.com/local/west/130435563.html</v>
      </c>
      <c r="V3423" s="109"/>
      <c r="W3423" s="109">
        <v>4469.1000000000004</v>
      </c>
      <c r="X3423" s="109"/>
      <c r="Y3423" s="109"/>
      <c r="Z3423" s="109"/>
      <c r="AA3423" s="109"/>
      <c r="AB3423" s="109"/>
      <c r="AC3423" s="113"/>
      <c r="AD3423" s="29"/>
      <c r="AE3423" s="29"/>
      <c r="AF3423" s="29"/>
      <c r="AG3423" s="65"/>
    </row>
    <row r="3424" spans="1:33" ht="12">
      <c r="A3424" s="30">
        <v>42045</v>
      </c>
      <c r="B3424" s="109" t="s">
        <v>21453</v>
      </c>
      <c r="C3424" s="121">
        <v>55</v>
      </c>
      <c r="D3424" s="109" t="s">
        <v>23</v>
      </c>
      <c r="E3424" s="109" t="s">
        <v>24</v>
      </c>
      <c r="F3424" s="109"/>
      <c r="G3424" s="42">
        <v>40864</v>
      </c>
      <c r="H3424" s="109" t="s">
        <v>21454</v>
      </c>
      <c r="I3424" s="109" t="s">
        <v>5079</v>
      </c>
      <c r="J3424" s="109" t="s">
        <v>1577</v>
      </c>
      <c r="K3424" s="98" t="s">
        <v>21455</v>
      </c>
      <c r="L3424" s="109" t="s">
        <v>11733</v>
      </c>
      <c r="M3424" s="109" t="s">
        <v>5082</v>
      </c>
      <c r="N3424" s="109" t="s">
        <v>32</v>
      </c>
      <c r="O3424" s="109" t="s">
        <v>21456</v>
      </c>
      <c r="P3424" s="109" t="s">
        <v>58</v>
      </c>
      <c r="Q3424" s="109" t="s">
        <v>21457</v>
      </c>
      <c r="R3424" s="109" t="s">
        <v>100</v>
      </c>
      <c r="S3424" s="122" t="s">
        <v>21276</v>
      </c>
      <c r="T3424" s="31"/>
      <c r="U3424" s="109" t="str">
        <f t="shared" si="54"/>
        <v>40864: Police responded to a domestic disturbance call at Malone's Roseville apartment complex to find him wielding a pistol in the doorway of his apartment. Officers fired. http://www.twincities.com/ci_19365664</v>
      </c>
      <c r="V3424" s="109"/>
      <c r="W3424" s="109">
        <v>4470.1000000000004</v>
      </c>
      <c r="X3424" s="109"/>
      <c r="Y3424" s="109"/>
      <c r="Z3424" s="109"/>
      <c r="AA3424" s="109"/>
      <c r="AB3424" s="109"/>
      <c r="AC3424" s="113"/>
      <c r="AD3424" s="29"/>
      <c r="AE3424" s="29"/>
      <c r="AF3424" s="29"/>
      <c r="AG3424" s="65"/>
    </row>
    <row r="3425" spans="1:33" ht="12">
      <c r="A3425" s="30">
        <v>42045</v>
      </c>
      <c r="B3425" s="109" t="s">
        <v>21458</v>
      </c>
      <c r="C3425" s="121">
        <v>48</v>
      </c>
      <c r="D3425" s="109" t="s">
        <v>23</v>
      </c>
      <c r="E3425" s="109" t="s">
        <v>24</v>
      </c>
      <c r="F3425" s="109"/>
      <c r="G3425" s="42">
        <v>41028</v>
      </c>
      <c r="H3425" s="109" t="s">
        <v>21459</v>
      </c>
      <c r="I3425" s="109" t="s">
        <v>8823</v>
      </c>
      <c r="J3425" s="109" t="s">
        <v>1577</v>
      </c>
      <c r="K3425" s="98" t="s">
        <v>21460</v>
      </c>
      <c r="L3425" s="109" t="s">
        <v>21281</v>
      </c>
      <c r="M3425" s="109" t="s">
        <v>21461</v>
      </c>
      <c r="N3425" s="109" t="s">
        <v>32</v>
      </c>
      <c r="O3425" s="109" t="s">
        <v>21462</v>
      </c>
      <c r="P3425" s="109" t="s">
        <v>58</v>
      </c>
      <c r="Q3425" s="109" t="s">
        <v>21463</v>
      </c>
      <c r="R3425" s="109" t="s">
        <v>80</v>
      </c>
      <c r="S3425" s="122" t="s">
        <v>21276</v>
      </c>
      <c r="T3425" s="31"/>
      <c r="U3425" s="109" t="str">
        <f t="shared" si="54"/>
        <v>41028: Police said Booth and Becker responded to a 911 call from Tatum's girlfriend, who told a dispatcher Tatum was assaulting and choking her. By the time the officers arrived, she had fled the home, leaving Tatum behind. Officers said they were able to calm Tatum, who was, according to the Pioneer Press, "in an agitated state." When they attempted to arrest him for domestic assault, he ran inside the house, grabbed a handgun and fired multiple shots at Booth, who returned fire. http://www.twincities.com/ci_20513964/apple-valley-police-shooting-suspect-dies-at-hospital</v>
      </c>
      <c r="V3425" s="109"/>
      <c r="W3425" s="109">
        <v>4471.1000000000004</v>
      </c>
      <c r="X3425" s="109"/>
      <c r="Y3425" s="109"/>
      <c r="Z3425" s="109"/>
      <c r="AA3425" s="109"/>
      <c r="AB3425" s="109"/>
      <c r="AC3425" s="113"/>
      <c r="AD3425" s="29"/>
      <c r="AE3425" s="29"/>
      <c r="AF3425" s="29"/>
      <c r="AG3425" s="65"/>
    </row>
    <row r="3426" spans="1:33" ht="12">
      <c r="A3426" s="30">
        <v>42045</v>
      </c>
      <c r="B3426" s="109" t="s">
        <v>21464</v>
      </c>
      <c r="C3426" s="121">
        <v>40</v>
      </c>
      <c r="D3426" s="109" t="s">
        <v>23</v>
      </c>
      <c r="E3426" s="109" t="s">
        <v>24</v>
      </c>
      <c r="F3426" s="109"/>
      <c r="G3426" s="42">
        <v>41041</v>
      </c>
      <c r="H3426" s="109" t="s">
        <v>21465</v>
      </c>
      <c r="I3426" s="109" t="s">
        <v>1814</v>
      </c>
      <c r="J3426" s="109" t="s">
        <v>1577</v>
      </c>
      <c r="K3426" s="98" t="s">
        <v>21466</v>
      </c>
      <c r="L3426" s="109" t="s">
        <v>1816</v>
      </c>
      <c r="M3426" s="109" t="s">
        <v>1817</v>
      </c>
      <c r="N3426" s="109" t="s">
        <v>32</v>
      </c>
      <c r="O3426" s="109" t="s">
        <v>21467</v>
      </c>
      <c r="P3426" s="109" t="s">
        <v>760</v>
      </c>
      <c r="Q3426" s="109" t="s">
        <v>21468</v>
      </c>
      <c r="R3426" s="109" t="s">
        <v>80</v>
      </c>
      <c r="S3426" s="122" t="s">
        <v>21276</v>
      </c>
      <c r="T3426" s="31"/>
      <c r="U3426" s="109" t="str">
        <f t="shared" si="54"/>
        <v>41041: Police said officers responded to reports of a domestic assault in a Minneapolis apartment building. They heard a woman screaming from a second-floor apartment, but were refused entry into the unit. After the officers forced their way in, Crawford confronted them with a knife, which, according to police, he refused to put down. The officers fired. http://www.startribune.com/local/minneapolis/151472905.html</v>
      </c>
      <c r="V3426" s="109"/>
      <c r="W3426" s="109">
        <v>4472.1000000000004</v>
      </c>
      <c r="X3426" s="109"/>
      <c r="Y3426" s="109"/>
      <c r="Z3426" s="109"/>
      <c r="AA3426" s="109"/>
      <c r="AB3426" s="109"/>
      <c r="AC3426" s="113"/>
      <c r="AD3426" s="29"/>
      <c r="AE3426" s="29"/>
      <c r="AF3426" s="29"/>
      <c r="AG3426" s="65"/>
    </row>
    <row r="3427" spans="1:33" ht="12">
      <c r="A3427" s="30">
        <v>42045</v>
      </c>
      <c r="B3427" s="109" t="s">
        <v>21469</v>
      </c>
      <c r="C3427" s="121">
        <v>20</v>
      </c>
      <c r="D3427" s="109" t="s">
        <v>23</v>
      </c>
      <c r="E3427" s="109" t="s">
        <v>24</v>
      </c>
      <c r="F3427" s="109" t="s">
        <v>21470</v>
      </c>
      <c r="G3427" s="42">
        <v>41060</v>
      </c>
      <c r="H3427" s="109" t="s">
        <v>21471</v>
      </c>
      <c r="I3427" s="109" t="s">
        <v>21472</v>
      </c>
      <c r="J3427" s="109" t="s">
        <v>1577</v>
      </c>
      <c r="K3427" s="98" t="s">
        <v>21473</v>
      </c>
      <c r="L3427" s="109" t="s">
        <v>1816</v>
      </c>
      <c r="M3427" s="109" t="s">
        <v>21474</v>
      </c>
      <c r="N3427" s="109" t="s">
        <v>32</v>
      </c>
      <c r="O3427" s="109" t="s">
        <v>21475</v>
      </c>
      <c r="P3427" s="109" t="s">
        <v>58</v>
      </c>
      <c r="Q3427" s="109" t="s">
        <v>21476</v>
      </c>
      <c r="R3427" s="109" t="s">
        <v>36</v>
      </c>
      <c r="S3427" s="122" t="s">
        <v>21276</v>
      </c>
      <c r="T3427" s="31"/>
      <c r="U3427" s="109" t="str">
        <f t="shared" si="54"/>
        <v>41060: Moua responded to a report of a man carrying a rifle down the middle of a Brooklyn Center street. Police said Moua pointed his gun at Wright, a 20-year-old Brooklyn Academy student just days away from getting his diploma, and told him to drop the weapon. When he didn't, Moua fired. http://www.startribune.com/local/north/156338455.html</v>
      </c>
      <c r="V3427" s="109"/>
      <c r="W3427" s="109">
        <v>4473.1000000000004</v>
      </c>
      <c r="X3427" s="109"/>
      <c r="Y3427" s="109"/>
      <c r="Z3427" s="109"/>
      <c r="AA3427" s="109"/>
      <c r="AB3427" s="109"/>
      <c r="AC3427" s="113"/>
      <c r="AD3427" s="29"/>
      <c r="AE3427" s="29"/>
      <c r="AF3427" s="29"/>
      <c r="AG3427" s="65"/>
    </row>
    <row r="3428" spans="1:33" ht="12">
      <c r="A3428" s="30">
        <v>42045</v>
      </c>
      <c r="B3428" s="109" t="s">
        <v>21477</v>
      </c>
      <c r="C3428" s="121">
        <v>46</v>
      </c>
      <c r="D3428" s="109" t="s">
        <v>23</v>
      </c>
      <c r="E3428" s="109" t="s">
        <v>40</v>
      </c>
      <c r="F3428" s="109" t="s">
        <v>21478</v>
      </c>
      <c r="G3428" s="42">
        <v>41098</v>
      </c>
      <c r="H3428" s="109" t="s">
        <v>21479</v>
      </c>
      <c r="I3428" s="109" t="s">
        <v>21480</v>
      </c>
      <c r="J3428" s="109" t="s">
        <v>1577</v>
      </c>
      <c r="K3428" s="98" t="s">
        <v>21481</v>
      </c>
      <c r="L3428" s="109" t="s">
        <v>21482</v>
      </c>
      <c r="M3428" s="109" t="s">
        <v>21483</v>
      </c>
      <c r="N3428" s="109" t="s">
        <v>32</v>
      </c>
      <c r="O3428" s="109" t="s">
        <v>21484</v>
      </c>
      <c r="P3428" s="109" t="s">
        <v>58</v>
      </c>
      <c r="Q3428" s="109" t="s">
        <v>21485</v>
      </c>
      <c r="R3428" s="109" t="s">
        <v>80</v>
      </c>
      <c r="S3428" s="122" t="s">
        <v>21276</v>
      </c>
      <c r="T3428" s="31"/>
      <c r="U3428" s="109" t="str">
        <f t="shared" si="54"/>
        <v>41098: Officers responded to reports of a domestic disturbance at Aho's home. When officers arrived, they learned Aho was inside the house with a gun, and that he had fired shots before they arrived. A garage door opened, and Aho came out, carrying a rifle and a shotgun. Aho had the gun barrels pointed up and "ignored repeated instructions to put the weapons down, and then lowered the barrel of one of the weapons to point at the officers," according to the BCA investigation into the incident. That's when Hussmann fired. http://www.twincities.com/ci_21035839/north-branch-officers-shoot-kill-armed-man</v>
      </c>
      <c r="V3428" s="109"/>
      <c r="W3428" s="109">
        <v>4474.1000000000004</v>
      </c>
      <c r="X3428" s="109"/>
      <c r="Y3428" s="109"/>
      <c r="Z3428" s="109"/>
      <c r="AA3428" s="109"/>
      <c r="AB3428" s="109"/>
      <c r="AC3428" s="113"/>
      <c r="AD3428" s="29"/>
      <c r="AE3428" s="29"/>
      <c r="AF3428" s="29"/>
      <c r="AG3428" s="65"/>
    </row>
    <row r="3429" spans="1:33" ht="12">
      <c r="A3429" s="30">
        <v>42045</v>
      </c>
      <c r="B3429" s="109" t="s">
        <v>21486</v>
      </c>
      <c r="C3429" s="121">
        <v>19</v>
      </c>
      <c r="D3429" s="109" t="s">
        <v>23</v>
      </c>
      <c r="E3429" s="109" t="s">
        <v>24</v>
      </c>
      <c r="F3429" s="109"/>
      <c r="G3429" s="42">
        <v>41152</v>
      </c>
      <c r="H3429" s="109" t="s">
        <v>21487</v>
      </c>
      <c r="I3429" s="109" t="s">
        <v>7331</v>
      </c>
      <c r="J3429" s="109" t="s">
        <v>1577</v>
      </c>
      <c r="K3429" s="98" t="s">
        <v>21365</v>
      </c>
      <c r="L3429" s="109" t="s">
        <v>878</v>
      </c>
      <c r="M3429" s="109" t="s">
        <v>21488</v>
      </c>
      <c r="N3429" s="109" t="s">
        <v>32</v>
      </c>
      <c r="O3429" s="109" t="s">
        <v>21489</v>
      </c>
      <c r="P3429" s="109" t="s">
        <v>58</v>
      </c>
      <c r="Q3429" s="109" t="s">
        <v>21490</v>
      </c>
      <c r="R3429" s="109" t="s">
        <v>80</v>
      </c>
      <c r="S3429" s="122" t="s">
        <v>21276</v>
      </c>
      <c r="T3429" s="31"/>
      <c r="U3429" s="109" t="str">
        <f t="shared" si="54"/>
        <v>41152: In the early stages of a four-hour hostage standoff at a Woodbury Red Roof Inn, police shot and killed Henderson, who they mistakenly believed had fired at them as he fled the motel room at the center of the standoff. The shots, according to the Bureau of Criminal Apprehension, had been fired at Henderson by Demetrius Ballinger, the Maplewood man who had been holding Henderson and 10 others hostage in the room. http://www.twincities.com/ci_21442567/woodbury-police-shoot-kill-person-at-motel</v>
      </c>
      <c r="V3429" s="109"/>
      <c r="W3429" s="109">
        <v>4475.1000000000004</v>
      </c>
      <c r="X3429" s="109"/>
      <c r="Y3429" s="109"/>
      <c r="Z3429" s="109"/>
      <c r="AA3429" s="109"/>
      <c r="AB3429" s="109"/>
      <c r="AC3429" s="113"/>
      <c r="AD3429" s="29"/>
      <c r="AE3429" s="29"/>
      <c r="AF3429" s="29"/>
      <c r="AG3429" s="65"/>
    </row>
    <row r="3430" spans="1:33" ht="12">
      <c r="A3430" s="30">
        <v>42045</v>
      </c>
      <c r="B3430" s="109" t="s">
        <v>21491</v>
      </c>
      <c r="C3430" s="121">
        <v>25</v>
      </c>
      <c r="D3430" s="109" t="s">
        <v>23</v>
      </c>
      <c r="E3430" s="109" t="s">
        <v>40</v>
      </c>
      <c r="F3430" s="109" t="s">
        <v>21492</v>
      </c>
      <c r="G3430" s="42">
        <v>41187</v>
      </c>
      <c r="H3430" s="109" t="s">
        <v>21493</v>
      </c>
      <c r="I3430" s="109" t="s">
        <v>21494</v>
      </c>
      <c r="J3430" s="109" t="s">
        <v>1577</v>
      </c>
      <c r="K3430" s="98" t="s">
        <v>21495</v>
      </c>
      <c r="L3430" s="109" t="s">
        <v>1816</v>
      </c>
      <c r="M3430" s="109" t="s">
        <v>21496</v>
      </c>
      <c r="N3430" s="109" t="s">
        <v>32</v>
      </c>
      <c r="O3430" s="109" t="s">
        <v>21497</v>
      </c>
      <c r="P3430" s="109" t="s">
        <v>58</v>
      </c>
      <c r="Q3430" s="109" t="s">
        <v>21498</v>
      </c>
      <c r="R3430" s="109" t="s">
        <v>100</v>
      </c>
      <c r="S3430" s="122" t="s">
        <v>21276</v>
      </c>
      <c r="T3430" s="31"/>
      <c r="U3430" s="109" t="str">
        <f t="shared" si="54"/>
        <v>41187: Police responded to reports of a man with a knife at the Richfield house O'Connor shared with his aunt. When officers arrived, police said, they encountered O'Connor, holding his aunt at knifepoint. The officers were able to subdue O'Connor briefly with a Taser, but a struggle soon followed, as O'Connor fought the officers with his knife. An officer freed the aunt from the situation as it escalated, and one of the officers fired at O'Connor. According to the investigative report, O'Connor's family members described a history of mental illness that had intensified shortly before his death. http://www.myfoxtwincities.com/story/19745266/richfield-officer-involved-shooting</v>
      </c>
      <c r="V3430" s="109"/>
      <c r="W3430" s="109">
        <v>4476.1000000000004</v>
      </c>
      <c r="X3430" s="109"/>
      <c r="Y3430" s="109"/>
      <c r="Z3430" s="109"/>
      <c r="AA3430" s="109"/>
      <c r="AB3430" s="109"/>
      <c r="AC3430" s="113"/>
      <c r="AD3430" s="29"/>
      <c r="AE3430" s="29"/>
      <c r="AF3430" s="29"/>
      <c r="AG3430" s="65"/>
    </row>
    <row r="3431" spans="1:33" ht="12">
      <c r="A3431" s="30">
        <v>42045</v>
      </c>
      <c r="B3431" s="109" t="s">
        <v>21499</v>
      </c>
      <c r="C3431" s="121">
        <v>83</v>
      </c>
      <c r="D3431" s="109" t="s">
        <v>23</v>
      </c>
      <c r="E3431" s="109" t="s">
        <v>40</v>
      </c>
      <c r="F3431" s="109" t="s">
        <v>21500</v>
      </c>
      <c r="G3431" s="42">
        <v>41291</v>
      </c>
      <c r="H3431" s="109" t="s">
        <v>21501</v>
      </c>
      <c r="I3431" s="109" t="s">
        <v>21502</v>
      </c>
      <c r="J3431" s="109" t="s">
        <v>1577</v>
      </c>
      <c r="K3431" s="98" t="s">
        <v>21503</v>
      </c>
      <c r="L3431" s="109" t="s">
        <v>21504</v>
      </c>
      <c r="M3431" s="109" t="s">
        <v>21505</v>
      </c>
      <c r="N3431" s="109" t="s">
        <v>32</v>
      </c>
      <c r="O3431" s="109" t="s">
        <v>21506</v>
      </c>
      <c r="P3431" s="109" t="s">
        <v>58</v>
      </c>
      <c r="Q3431" s="109" t="s">
        <v>21507</v>
      </c>
      <c r="R3431" s="109" t="s">
        <v>100</v>
      </c>
      <c r="S3431" s="122" t="s">
        <v>21276</v>
      </c>
      <c r="T3431" s="31"/>
      <c r="U3431" s="109" t="str">
        <f t="shared" si="54"/>
        <v>41291: 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 http://www.startribune.com/local/187519851.html</v>
      </c>
      <c r="V3431" s="109"/>
      <c r="W3431" s="109">
        <v>4477.1000000000004</v>
      </c>
      <c r="X3431" s="109"/>
      <c r="Y3431" s="109"/>
      <c r="Z3431" s="109"/>
      <c r="AA3431" s="109"/>
      <c r="AB3431" s="109"/>
      <c r="AC3431" s="113"/>
      <c r="AD3431" s="29"/>
      <c r="AE3431" s="29"/>
      <c r="AF3431" s="29"/>
      <c r="AG3431" s="65"/>
    </row>
    <row r="3432" spans="1:33" ht="12">
      <c r="A3432" s="30">
        <v>42045</v>
      </c>
      <c r="B3432" s="109" t="s">
        <v>21508</v>
      </c>
      <c r="C3432" s="121">
        <v>34</v>
      </c>
      <c r="D3432" s="109" t="s">
        <v>23</v>
      </c>
      <c r="E3432" s="109" t="s">
        <v>40</v>
      </c>
      <c r="F3432" s="109" t="s">
        <v>21509</v>
      </c>
      <c r="G3432" s="42">
        <v>41451</v>
      </c>
      <c r="H3432" s="109" t="s">
        <v>21510</v>
      </c>
      <c r="I3432" s="109" t="s">
        <v>21511</v>
      </c>
      <c r="J3432" s="109" t="s">
        <v>1577</v>
      </c>
      <c r="K3432" s="98" t="s">
        <v>21317</v>
      </c>
      <c r="L3432" s="109" t="s">
        <v>21318</v>
      </c>
      <c r="M3432" s="109" t="s">
        <v>21512</v>
      </c>
      <c r="N3432" s="109" t="s">
        <v>32</v>
      </c>
      <c r="O3432" s="109" t="s">
        <v>21513</v>
      </c>
      <c r="P3432" s="109" t="s">
        <v>58</v>
      </c>
      <c r="Q3432" s="109" t="s">
        <v>21514</v>
      </c>
      <c r="R3432" s="109" t="s">
        <v>100</v>
      </c>
      <c r="S3432" s="122" t="s">
        <v>21276</v>
      </c>
      <c r="T3432" s="31"/>
      <c r="U3432" s="109" t="str">
        <f t="shared" si="54"/>
        <v>41451: 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 http://www.startribune.com/local/213518011.html</v>
      </c>
      <c r="V3432" s="109"/>
      <c r="W3432" s="109">
        <v>4478.1000000000004</v>
      </c>
      <c r="X3432" s="109"/>
      <c r="Y3432" s="109"/>
      <c r="Z3432" s="109"/>
      <c r="AA3432" s="109"/>
      <c r="AB3432" s="109"/>
      <c r="AC3432" s="113"/>
      <c r="AD3432" s="29"/>
      <c r="AE3432" s="29"/>
      <c r="AF3432" s="29"/>
      <c r="AG3432" s="65"/>
    </row>
    <row r="3433" spans="1:33" ht="12">
      <c r="A3433" s="30">
        <v>42045</v>
      </c>
      <c r="B3433" s="109" t="s">
        <v>21515</v>
      </c>
      <c r="C3433" s="121">
        <v>24</v>
      </c>
      <c r="D3433" s="109" t="s">
        <v>23</v>
      </c>
      <c r="E3433" s="109" t="s">
        <v>24</v>
      </c>
      <c r="F3433" s="109" t="s">
        <v>21516</v>
      </c>
      <c r="G3433" s="42">
        <v>41509</v>
      </c>
      <c r="H3433" s="109" t="s">
        <v>21517</v>
      </c>
      <c r="I3433" s="109" t="s">
        <v>21472</v>
      </c>
      <c r="J3433" s="109" t="s">
        <v>1577</v>
      </c>
      <c r="K3433" s="98" t="s">
        <v>21473</v>
      </c>
      <c r="L3433" s="109" t="s">
        <v>1816</v>
      </c>
      <c r="M3433" s="109" t="s">
        <v>21474</v>
      </c>
      <c r="N3433" s="109" t="s">
        <v>32</v>
      </c>
      <c r="O3433" s="109" t="s">
        <v>21518</v>
      </c>
      <c r="P3433" s="109" t="s">
        <v>58</v>
      </c>
      <c r="Q3433" s="109" t="s">
        <v>21519</v>
      </c>
      <c r="R3433" s="109" t="s">
        <v>80</v>
      </c>
      <c r="S3433" s="122" t="s">
        <v>21276</v>
      </c>
      <c r="T3433" s="31"/>
      <c r="U3433" s="109" t="str">
        <f t="shared" si="54"/>
        <v>41509: 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 http://www.mprnews.org/story/2014/09/08/brooklyn-center-wrongful-death-suit</v>
      </c>
      <c r="V3433" s="109"/>
      <c r="W3433" s="109">
        <v>4479.1000000000004</v>
      </c>
      <c r="X3433" s="109"/>
      <c r="Y3433" s="109"/>
      <c r="Z3433" s="109"/>
      <c r="AA3433" s="109"/>
      <c r="AB3433" s="109"/>
      <c r="AC3433" s="113"/>
      <c r="AD3433" s="29"/>
      <c r="AE3433" s="29"/>
      <c r="AF3433" s="29"/>
      <c r="AG3433" s="65"/>
    </row>
    <row r="3434" spans="1:33" ht="12">
      <c r="A3434" s="30">
        <v>42045</v>
      </c>
      <c r="B3434" s="109" t="s">
        <v>6256</v>
      </c>
      <c r="C3434" s="121">
        <v>30</v>
      </c>
      <c r="D3434" s="109" t="s">
        <v>23</v>
      </c>
      <c r="E3434" s="109" t="s">
        <v>40</v>
      </c>
      <c r="F3434" s="109" t="s">
        <v>21520</v>
      </c>
      <c r="G3434" s="42">
        <v>41593</v>
      </c>
      <c r="H3434" s="109" t="s">
        <v>21521</v>
      </c>
      <c r="I3434" s="109" t="s">
        <v>6259</v>
      </c>
      <c r="J3434" s="109" t="s">
        <v>1577</v>
      </c>
      <c r="K3434" s="98" t="s">
        <v>6260</v>
      </c>
      <c r="L3434" s="109" t="s">
        <v>1816</v>
      </c>
      <c r="M3434" s="109" t="s">
        <v>6261</v>
      </c>
      <c r="N3434" s="109" t="s">
        <v>32</v>
      </c>
      <c r="O3434" s="109" t="s">
        <v>21522</v>
      </c>
      <c r="P3434" s="109" t="s">
        <v>58</v>
      </c>
      <c r="Q3434" s="109" t="s">
        <v>21523</v>
      </c>
      <c r="R3434" s="109" t="s">
        <v>80</v>
      </c>
      <c r="S3434" s="122" t="s">
        <v>21276</v>
      </c>
      <c r="T3434" s="31"/>
      <c r="U3434" s="109" t="str">
        <f t="shared" si="54"/>
        <v>41593: Police said officers arrived at the home of 74-year-old Stephen Larson, a gynecological surgeon, to find the doctor dead and Hoffstrom in the front yard with a handgun. After what police described as diligent attempts at negotiation, shots were fired and Hoffman died at the scene. Police later said Hoffstrom's mother had been a patient of the doctor's, and that Hoffstrom had "recently expressed hostility" toward him. http://www.mprnews.org/story/2013/11/17/man-shot-by-police-identified</v>
      </c>
      <c r="V3434" s="109"/>
      <c r="W3434" s="109">
        <v>4480.1000000000004</v>
      </c>
      <c r="X3434" s="109"/>
      <c r="Y3434" s="109"/>
      <c r="Z3434" s="109"/>
      <c r="AA3434" s="109"/>
      <c r="AB3434" s="109"/>
      <c r="AC3434" s="113"/>
      <c r="AD3434" s="29"/>
      <c r="AE3434" s="29"/>
      <c r="AF3434" s="29"/>
      <c r="AG3434" s="65"/>
    </row>
    <row r="3435" spans="1:33" ht="12">
      <c r="A3435" s="30">
        <v>42045</v>
      </c>
      <c r="B3435" s="109" t="s">
        <v>13364</v>
      </c>
      <c r="C3435" s="121">
        <v>21</v>
      </c>
      <c r="D3435" s="109" t="s">
        <v>23</v>
      </c>
      <c r="E3435" s="109" t="s">
        <v>40</v>
      </c>
      <c r="F3435" s="109" t="s">
        <v>21524</v>
      </c>
      <c r="G3435" s="42">
        <v>41879</v>
      </c>
      <c r="H3435" s="109" t="s">
        <v>13365</v>
      </c>
      <c r="I3435" s="109" t="s">
        <v>11733</v>
      </c>
      <c r="J3435" s="109" t="s">
        <v>1577</v>
      </c>
      <c r="K3435" s="98" t="s">
        <v>13366</v>
      </c>
      <c r="L3435" s="109" t="s">
        <v>13367</v>
      </c>
      <c r="M3435" s="109" t="s">
        <v>13368</v>
      </c>
      <c r="N3435" s="109" t="s">
        <v>32</v>
      </c>
      <c r="O3435" s="109" t="s">
        <v>21525</v>
      </c>
      <c r="P3435" s="109" t="s">
        <v>58</v>
      </c>
      <c r="Q3435" s="109" t="s">
        <v>21526</v>
      </c>
      <c r="R3435" s="109" t="s">
        <v>80</v>
      </c>
      <c r="S3435" s="122" t="s">
        <v>21276</v>
      </c>
      <c r="T3435" s="31"/>
      <c r="U3435" s="109" t="str">
        <f t="shared" si="54"/>
        <v>41879: 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 http://www.mprnews.org/story/2014/11/17/police-justified-in-ramsey-shooting</v>
      </c>
      <c r="V3435" s="109"/>
      <c r="W3435" s="109">
        <v>4481.1000000000004</v>
      </c>
      <c r="X3435" s="109"/>
      <c r="Y3435" s="109"/>
      <c r="Z3435" s="109"/>
      <c r="AA3435" s="109"/>
      <c r="AB3435" s="109"/>
      <c r="AC3435" s="113"/>
      <c r="AD3435" s="29"/>
      <c r="AE3435" s="29"/>
      <c r="AF3435" s="29"/>
      <c r="AG3435" s="65"/>
    </row>
    <row r="3436" spans="1:33" ht="12">
      <c r="A3436" s="30">
        <v>42045</v>
      </c>
      <c r="B3436" s="109" t="s">
        <v>21527</v>
      </c>
      <c r="C3436" s="121">
        <v>51</v>
      </c>
      <c r="D3436" s="109" t="s">
        <v>23</v>
      </c>
      <c r="E3436" s="109" t="s">
        <v>40</v>
      </c>
      <c r="F3436" s="109" t="s">
        <v>21528</v>
      </c>
      <c r="G3436" s="42">
        <v>41921</v>
      </c>
      <c r="H3436" s="109" t="s">
        <v>21529</v>
      </c>
      <c r="I3436" s="109" t="s">
        <v>1814</v>
      </c>
      <c r="J3436" s="109" t="s">
        <v>1577</v>
      </c>
      <c r="K3436" s="98" t="s">
        <v>21530</v>
      </c>
      <c r="L3436" s="109" t="s">
        <v>1816</v>
      </c>
      <c r="M3436" s="109" t="s">
        <v>21531</v>
      </c>
      <c r="N3436" s="109" t="s">
        <v>32</v>
      </c>
      <c r="O3436" s="109" t="s">
        <v>21532</v>
      </c>
      <c r="P3436" s="109" t="s">
        <v>323</v>
      </c>
      <c r="Q3436" s="109" t="s">
        <v>21533</v>
      </c>
      <c r="R3436" s="109" t="s">
        <v>80</v>
      </c>
      <c r="S3436" s="122" t="s">
        <v>21276</v>
      </c>
      <c r="T3436" s="31"/>
      <c r="U3436" s="109" t="str">
        <f t="shared" si="54"/>
        <v>41921: 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 http://www.mprnews.org/story/2014/10/10/man-dies-in-st-anthony-officerinvolved-shooting</v>
      </c>
      <c r="V3436" s="109"/>
      <c r="W3436" s="109">
        <v>4482.1000000000004</v>
      </c>
      <c r="X3436" s="109"/>
      <c r="Y3436" s="109"/>
      <c r="Z3436" s="109"/>
      <c r="AA3436" s="109"/>
      <c r="AB3436" s="109"/>
      <c r="AC3436" s="113"/>
      <c r="AD3436" s="29"/>
      <c r="AE3436" s="29"/>
      <c r="AF3436" s="29"/>
      <c r="AG3436" s="65"/>
    </row>
    <row r="3437" spans="1:33" ht="12">
      <c r="A3437" s="30">
        <v>42045</v>
      </c>
      <c r="B3437" s="109" t="s">
        <v>21534</v>
      </c>
      <c r="C3437" s="121">
        <v>18</v>
      </c>
      <c r="D3437" s="109" t="s">
        <v>23</v>
      </c>
      <c r="E3437" s="109" t="s">
        <v>16392</v>
      </c>
      <c r="F3437" s="109"/>
      <c r="G3437" s="42">
        <v>41990</v>
      </c>
      <c r="H3437" s="109" t="s">
        <v>21535</v>
      </c>
      <c r="I3437" s="109" t="s">
        <v>21536</v>
      </c>
      <c r="J3437" s="109" t="s">
        <v>1577</v>
      </c>
      <c r="K3437" s="98" t="s">
        <v>21537</v>
      </c>
      <c r="L3437" s="109" t="s">
        <v>11733</v>
      </c>
      <c r="M3437" s="109" t="s">
        <v>21538</v>
      </c>
      <c r="N3437" s="109" t="s">
        <v>32</v>
      </c>
      <c r="O3437" s="109" t="s">
        <v>21539</v>
      </c>
      <c r="P3437" s="109" t="s">
        <v>323</v>
      </c>
      <c r="Q3437" s="109" t="s">
        <v>21540</v>
      </c>
      <c r="R3437" s="109" t="s">
        <v>100</v>
      </c>
      <c r="S3437" s="62" t="s">
        <v>21276</v>
      </c>
      <c r="T3437" s="31"/>
      <c r="U3437" s="109" t="str">
        <f t="shared" ref="U3437:U3500" si="55">CONCATENATE(G3437, ": ", O3437, " ", Q3437)</f>
        <v>41990: 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 http://www.mprnews.org/story/2014/12/19/i-694-shooting</v>
      </c>
      <c r="V3437" s="109"/>
      <c r="W3437" s="109">
        <v>4483.1000000000004</v>
      </c>
      <c r="X3437" s="109"/>
      <c r="Y3437" s="109"/>
      <c r="Z3437" s="109"/>
      <c r="AA3437" s="109"/>
      <c r="AB3437" s="109"/>
      <c r="AC3437" s="113"/>
      <c r="AD3437" s="29"/>
      <c r="AE3437" s="29"/>
      <c r="AF3437" s="29"/>
      <c r="AG3437" s="65"/>
    </row>
    <row r="3438" spans="1:33" ht="12">
      <c r="A3438" s="10">
        <v>42045.580810185202</v>
      </c>
      <c r="B3438" s="80" t="s">
        <v>21541</v>
      </c>
      <c r="C3438" s="80">
        <v>29</v>
      </c>
      <c r="D3438" s="80" t="s">
        <v>23</v>
      </c>
      <c r="E3438" s="80" t="s">
        <v>40</v>
      </c>
      <c r="F3438" s="39" t="str">
        <f>HYPERLINK("http://mediaassets.caller.com/photo/2014/05/06/220110531131641002_4415212_ver1.0_640_480.JPG","http://mediaassets.caller.com/photo/2014/05/06/220110531131641002_4415212_ver1.0_640_480.JPG")</f>
        <v>http://mediaassets.caller.com/photo/2014/05/06/220110531131641002_4415212_ver1.0_640_480.JPG</v>
      </c>
      <c r="G3438" s="22">
        <v>40694</v>
      </c>
      <c r="H3438" s="80" t="s">
        <v>21542</v>
      </c>
      <c r="I3438" s="80" t="s">
        <v>6670</v>
      </c>
      <c r="J3438" s="80" t="s">
        <v>213</v>
      </c>
      <c r="K3438" s="80">
        <v>78102</v>
      </c>
      <c r="L3438" s="80" t="s">
        <v>6672</v>
      </c>
      <c r="M3438" s="80" t="s">
        <v>21543</v>
      </c>
      <c r="N3438" s="80" t="s">
        <v>32</v>
      </c>
      <c r="O3438" s="80" t="s">
        <v>21544</v>
      </c>
      <c r="P3438" s="80" t="s">
        <v>760</v>
      </c>
      <c r="Q3438" s="96" t="str">
        <f>HYPERLINK("http://www.caller.com/news/suspected-thief-shot-and-killed-tuesday-by","http://www.caller.com/news/suspected-thief-shot-and-killed-tuesday-by")</f>
        <v>http://www.caller.com/news/suspected-thief-shot-and-killed-tuesday-by</v>
      </c>
      <c r="R3438" s="80" t="s">
        <v>36</v>
      </c>
      <c r="S3438" s="41" t="s">
        <v>21545</v>
      </c>
      <c r="T3438" s="31"/>
      <c r="U3438" s="109" t="str">
        <f t="shared" si="55"/>
        <v>40694: An officer stopped the vehicle of a robbery suspect in a Walmart Parking lot. The suspect exited the vehicle while holding a gun and ignored commands to drop his weapon. The suspect pointed the gun at the officer, who then fired three shots, killing the victim. http://www.caller.com/news/suspected-thief-shot-and-killed-tuesday-by</v>
      </c>
      <c r="V3438" s="109"/>
      <c r="W3438" s="109">
        <v>4484.1000000000004</v>
      </c>
      <c r="X3438" s="109"/>
      <c r="Y3438" s="109"/>
      <c r="Z3438" s="109"/>
      <c r="AA3438" s="109"/>
      <c r="AB3438" s="109"/>
      <c r="AC3438" s="113"/>
      <c r="AD3438" s="29"/>
      <c r="AE3438" s="29"/>
      <c r="AF3438" s="29"/>
      <c r="AG3438" s="65"/>
    </row>
    <row r="3439" spans="1:33" ht="12">
      <c r="A3439" s="10">
        <v>42045.585231481498</v>
      </c>
      <c r="B3439" s="80" t="s">
        <v>21546</v>
      </c>
      <c r="C3439" s="80">
        <v>26</v>
      </c>
      <c r="D3439" s="80" t="s">
        <v>23</v>
      </c>
      <c r="E3439" s="80" t="s">
        <v>40</v>
      </c>
      <c r="F3439" s="39" t="str">
        <f>HYPERLINK("http://bloximages.chicago2.vip.townnews.com/magicvalley.com/content/tncms/assets/v3/editorial/e/b8/eb860996-8b40-5af3-ac90-df8835784c7c/545c0e5a35f41.image.jpg","http://bloximages.chicago2.vip.townnews.com/magicvalley.com/content/tncms/assets/v3/editorial/e/b8/eb860996-8b40-5af3-ac90-df8835784c7c/545c0e5a35f41.image.jpg")</f>
        <v>http://bloximages.chicago2.vip.townnews.com/magicvalley.com/content/tncms/assets/v3/editorial/e/b8/eb860996-8b40-5af3-ac90-df8835784c7c/545c0e5a35f41.image.jpg</v>
      </c>
      <c r="G3439" s="22">
        <v>41949</v>
      </c>
      <c r="H3439" s="80" t="s">
        <v>21547</v>
      </c>
      <c r="I3439" s="80" t="s">
        <v>21548</v>
      </c>
      <c r="J3439" s="80" t="s">
        <v>1357</v>
      </c>
      <c r="K3439" s="80">
        <v>83338</v>
      </c>
      <c r="L3439" s="80" t="s">
        <v>21548</v>
      </c>
      <c r="M3439" s="80" t="s">
        <v>21549</v>
      </c>
      <c r="N3439" s="80" t="s">
        <v>32</v>
      </c>
      <c r="O3439" s="80" t="s">
        <v>21550</v>
      </c>
      <c r="P3439" s="80" t="s">
        <v>760</v>
      </c>
      <c r="Q3439" s="96" t="str">
        <f>HYPERLINK("http://magicvalley.com/news/local/crime-and-courts/update-man-fatally-shot-by-jerome-county-deputies-identified/article_4355b3bd-44b7-5e74-8937-16ad1d7d96cc.html","http://magicvalley.com/news/local/crime-and-courts/update-man-fatally-shot-by-jerome-county-deputies-identified/article_4355b3bd-44b7-5e74-8937-16ad1d7d96cc.html")</f>
        <v>http://magicvalley.com/news/local/crime-and-courts/update-man-fatally-shot-by-jerome-county-deputies-identified/article_4355b3bd-44b7-5e74-8937-16ad1d7d96cc.html</v>
      </c>
      <c r="R3439" s="80" t="s">
        <v>80</v>
      </c>
      <c r="S3439" s="75" t="s">
        <v>21551</v>
      </c>
      <c r="T3439" s="31"/>
      <c r="U3439" s="109" t="str">
        <f t="shared" si="55"/>
        <v>41949: A deputy contacted three men, one of them Young, walking south on South 100 East. Young was armed with a handgun. Officials have released little information about the events leading up to the shooting. http://magicvalley.com/news/local/crime-and-courts/update-man-fatally-shot-by-jerome-county-deputies-identified/article_4355b3bd-44b7-5e74-8937-16ad1d7d96cc.html</v>
      </c>
      <c r="V3439" s="109"/>
      <c r="W3439" s="109">
        <v>4485.1000000000004</v>
      </c>
      <c r="X3439" s="109"/>
      <c r="Y3439" s="109"/>
      <c r="Z3439" s="109"/>
      <c r="AA3439" s="109"/>
      <c r="AB3439" s="109"/>
      <c r="AC3439" s="113"/>
      <c r="AD3439" s="29"/>
      <c r="AE3439" s="29"/>
      <c r="AF3439" s="29"/>
      <c r="AG3439" s="65"/>
    </row>
    <row r="3440" spans="1:33" ht="12">
      <c r="A3440" s="10">
        <v>42045.599571759303</v>
      </c>
      <c r="B3440" s="80" t="s">
        <v>21552</v>
      </c>
      <c r="C3440" s="80">
        <v>71</v>
      </c>
      <c r="D3440" s="80" t="s">
        <v>23</v>
      </c>
      <c r="E3440" s="80" t="s">
        <v>82</v>
      </c>
      <c r="F3440" s="1"/>
      <c r="G3440" s="22">
        <v>41948</v>
      </c>
      <c r="H3440" s="80" t="s">
        <v>21553</v>
      </c>
      <c r="I3440" s="80" t="s">
        <v>21554</v>
      </c>
      <c r="J3440" s="80" t="s">
        <v>44</v>
      </c>
      <c r="K3440" s="80">
        <v>35640</v>
      </c>
      <c r="L3440" s="80" t="s">
        <v>1934</v>
      </c>
      <c r="M3440" s="80" t="s">
        <v>21555</v>
      </c>
      <c r="N3440" s="80" t="s">
        <v>314</v>
      </c>
      <c r="O3440" s="80" t="s">
        <v>21556</v>
      </c>
      <c r="P3440" s="80" t="s">
        <v>760</v>
      </c>
      <c r="Q3440" s="96" t="str">
        <f>HYPERLINK("http://www.al.com/news/huntsville/index.ssf/2014/11/troopers_identify_71-year-old.html","http://www.al.com/news/huntsville/index.ssf/2014/11/troopers_identify_71-year-old.html")</f>
        <v>http://www.al.com/news/huntsville/index.ssf/2014/11/troopers_identify_71-year-old.html</v>
      </c>
      <c r="R3440" s="80" t="s">
        <v>80</v>
      </c>
      <c r="S3440" s="75" t="s">
        <v>21551</v>
      </c>
      <c r="T3440" s="31"/>
      <c r="U3440" s="109" t="str">
        <f t="shared" si="55"/>
        <v>41948: Lt. James Holladay was on a routine patrol when a man crossed the street in front of him, and he ran him down. Anderson died his injuries. http://www.al.com/news/huntsville/index.ssf/2014/11/troopers_identify_71-year-old.html</v>
      </c>
      <c r="V3440" s="109"/>
      <c r="W3440" s="109">
        <v>4486.1000000000004</v>
      </c>
      <c r="X3440" s="109"/>
      <c r="Y3440" s="109"/>
      <c r="Z3440" s="109"/>
      <c r="AA3440" s="109"/>
      <c r="AB3440" s="109"/>
      <c r="AC3440" s="113"/>
      <c r="AD3440" s="29"/>
      <c r="AE3440" s="29"/>
      <c r="AF3440" s="29"/>
      <c r="AG3440" s="65"/>
    </row>
    <row r="3441" spans="1:33" ht="12">
      <c r="A3441" s="10">
        <v>42045.634282407402</v>
      </c>
      <c r="B3441" s="80" t="s">
        <v>21557</v>
      </c>
      <c r="C3441" s="80">
        <v>27</v>
      </c>
      <c r="D3441" s="80" t="s">
        <v>23</v>
      </c>
      <c r="E3441" s="80" t="s">
        <v>82</v>
      </c>
      <c r="F3441" s="1"/>
      <c r="G3441" s="22">
        <v>41948</v>
      </c>
      <c r="H3441" s="80" t="s">
        <v>21558</v>
      </c>
      <c r="I3441" s="80" t="s">
        <v>2045</v>
      </c>
      <c r="J3441" s="80" t="s">
        <v>124</v>
      </c>
      <c r="K3441" s="80">
        <v>98908</v>
      </c>
      <c r="L3441" s="80" t="s">
        <v>2045</v>
      </c>
      <c r="M3441" s="80" t="s">
        <v>21559</v>
      </c>
      <c r="N3441" s="80" t="s">
        <v>32</v>
      </c>
      <c r="O3441" s="80" t="s">
        <v>21560</v>
      </c>
      <c r="P3441" s="80" t="s">
        <v>58</v>
      </c>
      <c r="Q3441" s="96" t="str">
        <f>HYPERLINK("http://www.kimatv.com/news/local/Man-killed-in-officer-involved-shooting-on-US-12-identified-281821861.html","http://www.kimatv.com/news/local/Man-killed-in-officer-involved-shooting-on-US-12-identified-281821861.html")</f>
        <v>http://www.kimatv.com/news/local/Man-killed-in-officer-involved-shooting-on-US-12-identified-281821861.html</v>
      </c>
      <c r="R3441" s="80" t="s">
        <v>80</v>
      </c>
      <c r="S3441" s="75" t="s">
        <v>21551</v>
      </c>
      <c r="T3441" s="31"/>
      <c r="U3441" s="109" t="str">
        <f t="shared" si="55"/>
        <v>41948: Laviolette wouldn't pull over his vehicle after reportedly stealing a bicycle. Laviolette crashed into a ditch. A deputy told Laviolette to exit his vehicle, but instead he accelerated, knocked over the deputy prompting him to shoot and kill Laviolette. http://www.kimatv.com/news/local/Man-killed-in-officer-involved-shooting-on-US-12-identified-281821861.html</v>
      </c>
      <c r="V3441" s="109"/>
      <c r="W3441" s="109">
        <v>4487.1000000000004</v>
      </c>
      <c r="X3441" s="109"/>
      <c r="Y3441" s="109"/>
      <c r="Z3441" s="109"/>
      <c r="AA3441" s="109"/>
      <c r="AB3441" s="109"/>
      <c r="AC3441" s="113"/>
      <c r="AD3441" s="29"/>
      <c r="AE3441" s="29"/>
      <c r="AF3441" s="29"/>
      <c r="AG3441" s="65"/>
    </row>
    <row r="3442" spans="1:33" ht="12">
      <c r="A3442" s="10">
        <v>42045.643171296302</v>
      </c>
      <c r="B3442" s="80" t="s">
        <v>21561</v>
      </c>
      <c r="C3442" s="80">
        <v>28</v>
      </c>
      <c r="D3442" s="80" t="s">
        <v>23</v>
      </c>
      <c r="E3442" s="80" t="s">
        <v>82</v>
      </c>
      <c r="F3442" s="1"/>
      <c r="G3442" s="22">
        <v>41946</v>
      </c>
      <c r="H3442" s="80" t="s">
        <v>21562</v>
      </c>
      <c r="I3442" s="80" t="s">
        <v>957</v>
      </c>
      <c r="J3442" s="80" t="s">
        <v>1304</v>
      </c>
      <c r="K3442" s="80">
        <v>45750</v>
      </c>
      <c r="L3442" s="80" t="s">
        <v>878</v>
      </c>
      <c r="M3442" s="80" t="s">
        <v>11485</v>
      </c>
      <c r="N3442" s="80" t="s">
        <v>314</v>
      </c>
      <c r="O3442" s="80" t="s">
        <v>21563</v>
      </c>
      <c r="P3442" s="80" t="s">
        <v>3069</v>
      </c>
      <c r="Q3442" s="96" t="str">
        <f>HYPERLINK("http://www.thenewscenter.tv/home/headlines/One-Person-Dead-in-Marietta-Crash-281400271.html","http://www.thenewscenter.tv/home/headlines/One-Person-Dead-in-Marietta-Crash-281400271.html")</f>
        <v>http://www.thenewscenter.tv/home/headlines/One-Person-Dead-in-Marietta-Crash-281400271.html</v>
      </c>
      <c r="R3442" s="80" t="s">
        <v>80</v>
      </c>
      <c r="S3442" s="75" t="s">
        <v>21551</v>
      </c>
      <c r="T3442" s="31"/>
      <c r="U3442" s="109" t="str">
        <f t="shared" si="55"/>
        <v>41946: Aaron Fulton, 28, was attempting to cross Ohio 7 near the County House Lane intersection when he was hit by Deputy Brad Holbert. A hypodermic needle was found on Fulton, it is unclear whether he was intoxicated or not. http://www.thenewscenter.tv/home/headlines/One-Person-Dead-in-Marietta-Crash-281400271.html</v>
      </c>
      <c r="V3442" s="109"/>
      <c r="W3442" s="109">
        <v>4488.1000000000004</v>
      </c>
      <c r="X3442" s="109"/>
      <c r="Y3442" s="109"/>
      <c r="Z3442" s="109"/>
      <c r="AA3442" s="109"/>
      <c r="AB3442" s="109"/>
      <c r="AC3442" s="113"/>
      <c r="AD3442" s="29"/>
      <c r="AE3442" s="29"/>
      <c r="AF3442" s="29"/>
      <c r="AG3442" s="65"/>
    </row>
    <row r="3443" spans="1:33" ht="12">
      <c r="A3443" s="10">
        <v>42045.647569444402</v>
      </c>
      <c r="B3443" s="80" t="s">
        <v>21564</v>
      </c>
      <c r="C3443" s="80">
        <v>64</v>
      </c>
      <c r="D3443" s="80" t="s">
        <v>23</v>
      </c>
      <c r="E3443" s="80" t="s">
        <v>82</v>
      </c>
      <c r="F3443" s="1"/>
      <c r="G3443" s="22">
        <v>41947</v>
      </c>
      <c r="H3443" s="80" t="s">
        <v>21565</v>
      </c>
      <c r="I3443" s="80" t="s">
        <v>21566</v>
      </c>
      <c r="J3443" s="80" t="s">
        <v>1304</v>
      </c>
      <c r="K3443" s="80">
        <v>45645</v>
      </c>
      <c r="L3443" s="80" t="s">
        <v>1190</v>
      </c>
      <c r="M3443" s="80" t="s">
        <v>21567</v>
      </c>
      <c r="N3443" s="80" t="s">
        <v>32</v>
      </c>
      <c r="O3443" s="80" t="s">
        <v>21568</v>
      </c>
      <c r="P3443" s="80" t="s">
        <v>58</v>
      </c>
      <c r="Q3443" s="96" t="str">
        <f>HYPERLINK("http://www.irontontribune.com/2014/11/06/name-of-shooting-victim-released/","http://www.irontontribune.com/2014/11/06/name-of-shooting-victim-released/")</f>
        <v>http://www.irontontribune.com/2014/11/06/name-of-shooting-victim-released/</v>
      </c>
      <c r="R3443" s="80" t="s">
        <v>80</v>
      </c>
      <c r="S3443" s="75" t="s">
        <v>21551</v>
      </c>
      <c r="T3443" s="31"/>
      <c r="U3443" s="109" t="str">
        <f t="shared" si="55"/>
        <v>41947: Investigators were executing a warrant at a home when they say they were confronted by Ernest F. McKnight, Jr. They say McKnight pointed a weapon at them, and refused to put it down. Detective Aaron Bollinger, fearing for his life, shot and killed McKnight. http://www.irontontribune.com/2014/11/06/name-of-shooting-victim-released/</v>
      </c>
      <c r="V3443" s="109"/>
      <c r="W3443" s="109">
        <v>4489.1000000000004</v>
      </c>
      <c r="X3443" s="109"/>
      <c r="Y3443" s="109"/>
      <c r="Z3443" s="109"/>
      <c r="AA3443" s="109"/>
      <c r="AB3443" s="109"/>
      <c r="AC3443" s="113"/>
      <c r="AD3443" s="29"/>
      <c r="AE3443" s="29"/>
      <c r="AF3443" s="29"/>
      <c r="AG3443" s="65"/>
    </row>
    <row r="3444" spans="1:33" ht="12">
      <c r="A3444" s="10">
        <v>42045.658078703702</v>
      </c>
      <c r="B3444" s="80" t="s">
        <v>21569</v>
      </c>
      <c r="C3444" s="80">
        <v>49</v>
      </c>
      <c r="D3444" s="80" t="s">
        <v>23</v>
      </c>
      <c r="E3444" s="80" t="s">
        <v>173</v>
      </c>
      <c r="F3444" s="1"/>
      <c r="G3444" s="22">
        <v>41974</v>
      </c>
      <c r="H3444" s="80" t="s">
        <v>21570</v>
      </c>
      <c r="I3444" s="80" t="s">
        <v>12063</v>
      </c>
      <c r="J3444" s="80" t="s">
        <v>213</v>
      </c>
      <c r="K3444" s="80">
        <v>79701</v>
      </c>
      <c r="L3444" s="80" t="s">
        <v>12063</v>
      </c>
      <c r="M3444" s="80" t="s">
        <v>12065</v>
      </c>
      <c r="N3444" s="80" t="s">
        <v>32</v>
      </c>
      <c r="O3444" s="80" t="s">
        <v>21571</v>
      </c>
      <c r="P3444" s="80" t="s">
        <v>760</v>
      </c>
      <c r="Q3444" s="96" t="str">
        <f>HYPERLINK("http://thefreethoughtproject.com/mentally-ill-man-refuses-medication-swat-shows-kills/","http://thefreethoughtproject.com/mentally-ill-man-refuses-medication-swat-shows-kills/")</f>
        <v>http://thefreethoughtproject.com/mentally-ill-man-refuses-medication-swat-shows-kills/</v>
      </c>
      <c r="R3444" s="80" t="s">
        <v>100</v>
      </c>
      <c r="S3444" s="75" t="s">
        <v>21551</v>
      </c>
      <c r="T3444" s="31"/>
      <c r="U3444" s="109" t="str">
        <f t="shared" si="55"/>
        <v>41974: Officers were sent to check up on Rodriquez to try to talk him into taking his medication. When Rodriquez saw the officers he ran and barricaded himself inside a bathroom. SWAT was eventually called because the officers felt Rodriquez was acting aggressively by locking himself in. When they finally broke down the door Rodriquez had a machete. Officers feared for their lives and shot and killed Rodriquez. http://thefreethoughtproject.com/mentally-ill-man-refuses-medication-swat-shows-kills/</v>
      </c>
      <c r="V3444" s="109"/>
      <c r="W3444" s="109">
        <v>4490.1000000000004</v>
      </c>
      <c r="X3444" s="109"/>
      <c r="Y3444" s="109"/>
      <c r="Z3444" s="109"/>
      <c r="AA3444" s="109"/>
      <c r="AB3444" s="109"/>
      <c r="AC3444" s="113"/>
      <c r="AD3444" s="29"/>
      <c r="AE3444" s="29"/>
      <c r="AF3444" s="29"/>
      <c r="AG3444" s="65"/>
    </row>
    <row r="3445" spans="1:33" ht="13">
      <c r="A3445" s="50">
        <v>42043</v>
      </c>
      <c r="B3445" s="107" t="s">
        <v>21572</v>
      </c>
      <c r="C3445" s="86">
        <v>27</v>
      </c>
      <c r="D3445" s="107" t="s">
        <v>23</v>
      </c>
      <c r="E3445" s="107" t="s">
        <v>40</v>
      </c>
      <c r="F3445" s="107"/>
      <c r="G3445" s="72">
        <v>36731</v>
      </c>
      <c r="H3445" s="107" t="s">
        <v>21573</v>
      </c>
      <c r="I3445" s="107" t="s">
        <v>21574</v>
      </c>
      <c r="J3445" s="107" t="s">
        <v>85</v>
      </c>
      <c r="K3445" s="123">
        <v>91367</v>
      </c>
      <c r="L3445" s="107" t="s">
        <v>539</v>
      </c>
      <c r="M3445" s="107" t="s">
        <v>540</v>
      </c>
      <c r="N3445" s="57" t="s">
        <v>32</v>
      </c>
      <c r="O3445" s="107" t="s">
        <v>21575</v>
      </c>
      <c r="P3445" s="57" t="s">
        <v>760</v>
      </c>
      <c r="Q3445" s="45" t="str">
        <f>HYPERLINK("http://articles.latimes.com/2000/jul/26/local/me-59404","http://articles.latimes.com/2000/jul/26/local/me-59404")</f>
        <v>http://articles.latimes.com/2000/jul/26/local/me-59404</v>
      </c>
      <c r="R3445" s="107" t="s">
        <v>80</v>
      </c>
      <c r="S3445" s="120" t="s">
        <v>21576</v>
      </c>
      <c r="T3445" s="24"/>
      <c r="U3445" s="109" t="str">
        <f t="shared" si="55"/>
        <v>36731: Off-duty LAPD officer Steven Ulrich went to investigate a disturbance outside his home and saw Oliver in a truck crashing into parked cars. He followed a short distance on foot and ordered Oliver from the damaged vehicle. Oliver did not exit and Ulrich, who feared he would be run over, shot and killed Oliver. While Ulrich was not discipled, Los Angeles paid $1.4 million to Oliver's son in a civil suit. http://articles.latimes.com/2000/jul/26/local/me-59404</v>
      </c>
      <c r="V3445" s="109"/>
      <c r="W3445" s="109">
        <v>4491.1000000000004</v>
      </c>
      <c r="X3445" s="109"/>
      <c r="Y3445" s="109"/>
      <c r="Z3445" s="109"/>
      <c r="AA3445" s="109"/>
      <c r="AB3445" s="109"/>
      <c r="AC3445" s="113"/>
      <c r="AD3445" s="29"/>
      <c r="AE3445" s="29"/>
      <c r="AF3445" s="29"/>
      <c r="AG3445" s="65"/>
    </row>
    <row r="3446" spans="1:33" ht="13">
      <c r="A3446" s="76">
        <v>42043</v>
      </c>
      <c r="B3446" s="19" t="s">
        <v>21577</v>
      </c>
      <c r="C3446" s="15">
        <v>23</v>
      </c>
      <c r="D3446" s="19" t="s">
        <v>23</v>
      </c>
      <c r="E3446" s="19" t="s">
        <v>24</v>
      </c>
      <c r="F3446" s="19"/>
      <c r="G3446" s="37">
        <v>36751</v>
      </c>
      <c r="H3446" s="19" t="s">
        <v>21578</v>
      </c>
      <c r="I3446" s="19" t="s">
        <v>21579</v>
      </c>
      <c r="J3446" s="19" t="s">
        <v>85</v>
      </c>
      <c r="K3446" s="7">
        <v>90249</v>
      </c>
      <c r="L3446" s="19" t="s">
        <v>539</v>
      </c>
      <c r="M3446" s="19" t="s">
        <v>36</v>
      </c>
      <c r="N3446" s="79" t="s">
        <v>32</v>
      </c>
      <c r="O3446" s="19" t="s">
        <v>21580</v>
      </c>
      <c r="P3446" s="79" t="s">
        <v>760</v>
      </c>
      <c r="Q3446" s="33" t="str">
        <f>HYPERLINK("http://homicide.latimes.com/post/terrell-james-towns/","http://homicide.latimes.com/post/terrell-james-towns/")</f>
        <v>http://homicide.latimes.com/post/terrell-james-towns/</v>
      </c>
      <c r="R3446" s="19" t="s">
        <v>36</v>
      </c>
      <c r="S3446" s="120" t="s">
        <v>21576</v>
      </c>
      <c r="T3446" s="24"/>
      <c r="U3446" s="109" t="str">
        <f t="shared" si="55"/>
        <v>36751: Terrell James Towns, a 23-year-old black male, died after being shot in Gardena. http://homicide.latimes.com/post/terrell-james-towns/</v>
      </c>
      <c r="V3446" s="109"/>
      <c r="W3446" s="109">
        <v>4492.1000000000004</v>
      </c>
      <c r="X3446" s="109"/>
      <c r="Y3446" s="109"/>
      <c r="Z3446" s="109"/>
      <c r="AA3446" s="109"/>
      <c r="AB3446" s="109"/>
      <c r="AC3446" s="113"/>
      <c r="AD3446" s="29"/>
      <c r="AE3446" s="29"/>
      <c r="AF3446" s="29"/>
      <c r="AG3446" s="65"/>
    </row>
    <row r="3447" spans="1:33" ht="13">
      <c r="A3447" s="76">
        <v>42043</v>
      </c>
      <c r="B3447" s="19" t="s">
        <v>21581</v>
      </c>
      <c r="C3447" s="15">
        <v>36</v>
      </c>
      <c r="D3447" s="19" t="s">
        <v>23</v>
      </c>
      <c r="E3447" s="19" t="s">
        <v>1728</v>
      </c>
      <c r="F3447" s="19"/>
      <c r="G3447" s="37">
        <v>36751</v>
      </c>
      <c r="H3447" s="19" t="s">
        <v>21582</v>
      </c>
      <c r="I3447" s="19" t="s">
        <v>6250</v>
      </c>
      <c r="J3447" s="19" t="s">
        <v>85</v>
      </c>
      <c r="K3447" s="7">
        <v>91770</v>
      </c>
      <c r="L3447" s="19" t="s">
        <v>539</v>
      </c>
      <c r="M3447" s="19" t="s">
        <v>36</v>
      </c>
      <c r="N3447" s="79" t="s">
        <v>32</v>
      </c>
      <c r="O3447" s="19" t="s">
        <v>21544</v>
      </c>
      <c r="P3447" s="79" t="s">
        <v>760</v>
      </c>
      <c r="Q3447" s="33" t="str">
        <f>HYPERLINK("http://homicide.latimes.com/post/ming-chinh-ly/","http://homicide.latimes.com/post/ming-chinh-ly/")</f>
        <v>http://homicide.latimes.com/post/ming-chinh-ly/</v>
      </c>
      <c r="R3447" s="19" t="s">
        <v>36</v>
      </c>
      <c r="S3447" s="120" t="s">
        <v>21576</v>
      </c>
      <c r="T3447" s="24"/>
      <c r="U3447" s="109" t="str">
        <f t="shared" si="55"/>
        <v>36751: An officer stopped the vehicle of a robbery suspect in a Walmart Parking lot. The suspect exited the vehicle while holding a gun and ignored commands to drop his weapon. The suspect pointed the gun at the officer, who then fired three shots, killing the victim. http://homicide.latimes.com/post/ming-chinh-ly/</v>
      </c>
      <c r="V3447" s="109"/>
      <c r="W3447" s="109">
        <v>4493.1000000000004</v>
      </c>
      <c r="X3447" s="109"/>
      <c r="Y3447" s="109"/>
      <c r="Z3447" s="109"/>
      <c r="AA3447" s="109"/>
      <c r="AB3447" s="109"/>
      <c r="AC3447" s="113"/>
      <c r="AD3447" s="29"/>
      <c r="AE3447" s="29"/>
      <c r="AF3447" s="29"/>
      <c r="AG3447" s="65"/>
    </row>
    <row r="3448" spans="1:33" ht="13">
      <c r="A3448" s="76">
        <v>42043</v>
      </c>
      <c r="B3448" s="19" t="s">
        <v>21583</v>
      </c>
      <c r="C3448" s="15">
        <v>47</v>
      </c>
      <c r="D3448" s="19" t="s">
        <v>23</v>
      </c>
      <c r="E3448" s="19" t="s">
        <v>173</v>
      </c>
      <c r="F3448" s="19"/>
      <c r="G3448" s="37">
        <v>36763</v>
      </c>
      <c r="H3448" s="19" t="s">
        <v>21584</v>
      </c>
      <c r="I3448" s="19" t="s">
        <v>5694</v>
      </c>
      <c r="J3448" s="19" t="s">
        <v>85</v>
      </c>
      <c r="K3448" s="7">
        <v>93534</v>
      </c>
      <c r="L3448" s="19" t="s">
        <v>539</v>
      </c>
      <c r="M3448" s="120" t="s">
        <v>13072</v>
      </c>
      <c r="N3448" s="79" t="s">
        <v>32</v>
      </c>
      <c r="O3448" s="19" t="s">
        <v>21585</v>
      </c>
      <c r="P3448" s="79" t="s">
        <v>760</v>
      </c>
      <c r="Q3448" s="33" t="str">
        <f>HYPERLINK("http://articles.latimes.com/2000/aug/26/local/me-10897","http://articles.latimes.com/2000/aug/26/local/me-10897")</f>
        <v>http://articles.latimes.com/2000/aug/26/local/me-10897</v>
      </c>
      <c r="R3448" s="19" t="s">
        <v>80</v>
      </c>
      <c r="S3448" s="120" t="s">
        <v>21576</v>
      </c>
      <c r="T3448" s="24"/>
      <c r="U3448" s="109" t="str">
        <f t="shared" si="55"/>
        <v>36763: Deputies responded to a call from Escobar's daughter who said her father was stabbing her mother. When they arrived, Escobar swung a machete at one of them. The other deputy shot him to protect his partner. Escobar's wife was expected to recover from her wounds. http://articles.latimes.com/2000/aug/26/local/me-10897</v>
      </c>
      <c r="V3448" s="109"/>
      <c r="W3448" s="109">
        <v>4494.1000000000004</v>
      </c>
      <c r="X3448" s="109"/>
      <c r="Y3448" s="109"/>
      <c r="Z3448" s="109"/>
      <c r="AA3448" s="109"/>
      <c r="AB3448" s="109"/>
      <c r="AC3448" s="113"/>
      <c r="AD3448" s="29"/>
      <c r="AE3448" s="29"/>
      <c r="AF3448" s="29"/>
      <c r="AG3448" s="65"/>
    </row>
    <row r="3449" spans="1:33" ht="13">
      <c r="A3449" s="76">
        <v>42043</v>
      </c>
      <c r="B3449" s="19" t="s">
        <v>21586</v>
      </c>
      <c r="C3449" s="15">
        <v>46</v>
      </c>
      <c r="D3449" s="19" t="s">
        <v>23</v>
      </c>
      <c r="E3449" s="19" t="s">
        <v>173</v>
      </c>
      <c r="F3449" s="19"/>
      <c r="G3449" s="37">
        <v>36767</v>
      </c>
      <c r="H3449" s="19" t="s">
        <v>21587</v>
      </c>
      <c r="I3449" s="19" t="s">
        <v>21588</v>
      </c>
      <c r="J3449" s="19" t="s">
        <v>85</v>
      </c>
      <c r="K3449" s="7">
        <v>90650</v>
      </c>
      <c r="L3449" s="19" t="s">
        <v>539</v>
      </c>
      <c r="M3449" s="19" t="s">
        <v>36</v>
      </c>
      <c r="N3449" s="79" t="s">
        <v>32</v>
      </c>
      <c r="O3449" s="19" t="s">
        <v>21589</v>
      </c>
      <c r="P3449" s="79" t="s">
        <v>760</v>
      </c>
      <c r="Q3449" s="33" t="str">
        <f>HYPERLINK("http://homicide.latimes.com/post/trinidad-norman-rodriguez/","http://homicide.latimes.com/post/trinidad-norman-rodriguez/")</f>
        <v>http://homicide.latimes.com/post/trinidad-norman-rodriguez/</v>
      </c>
      <c r="R3449" s="19" t="s">
        <v>36</v>
      </c>
      <c r="S3449" s="120" t="s">
        <v>21576</v>
      </c>
      <c r="T3449" s="24"/>
      <c r="U3449" s="109" t="str">
        <f t="shared" si="55"/>
        <v>36767: Trinidad Norman Rodriguez, a 46-year-old Latino male, died after being shot in Norwalk. http://homicide.latimes.com/post/trinidad-norman-rodriguez/</v>
      </c>
      <c r="V3449" s="109"/>
      <c r="W3449" s="109">
        <v>4495.1000000000004</v>
      </c>
      <c r="X3449" s="109"/>
      <c r="Y3449" s="109"/>
      <c r="Z3449" s="109"/>
      <c r="AA3449" s="109"/>
      <c r="AB3449" s="109"/>
      <c r="AC3449" s="113"/>
      <c r="AD3449" s="29"/>
      <c r="AE3449" s="29"/>
      <c r="AF3449" s="29"/>
      <c r="AG3449" s="65"/>
    </row>
    <row r="3450" spans="1:33" ht="13">
      <c r="A3450" s="76">
        <v>42043</v>
      </c>
      <c r="B3450" s="19" t="s">
        <v>21590</v>
      </c>
      <c r="C3450" s="15">
        <v>36</v>
      </c>
      <c r="D3450" s="19" t="s">
        <v>23</v>
      </c>
      <c r="E3450" s="19" t="s">
        <v>24</v>
      </c>
      <c r="F3450" s="19"/>
      <c r="G3450" s="37">
        <v>36775</v>
      </c>
      <c r="H3450" s="19" t="s">
        <v>21591</v>
      </c>
      <c r="I3450" s="19" t="s">
        <v>539</v>
      </c>
      <c r="J3450" s="19" t="s">
        <v>85</v>
      </c>
      <c r="K3450" s="7">
        <v>90018</v>
      </c>
      <c r="L3450" s="19" t="s">
        <v>539</v>
      </c>
      <c r="M3450" s="19" t="s">
        <v>36</v>
      </c>
      <c r="N3450" s="79" t="s">
        <v>32</v>
      </c>
      <c r="O3450" s="19" t="s">
        <v>21592</v>
      </c>
      <c r="P3450" s="79" t="s">
        <v>760</v>
      </c>
      <c r="Q3450" s="33" t="str">
        <f>HYPERLINK("http://homicide.latimes.com/post/arthur-ray-shamburger/","http://homicide.latimes.com/post/arthur-ray-shamburger/")</f>
        <v>http://homicide.latimes.com/post/arthur-ray-shamburger/</v>
      </c>
      <c r="R3450" s="19" t="s">
        <v>36</v>
      </c>
      <c r="S3450" s="120" t="s">
        <v>21576</v>
      </c>
      <c r="T3450" s="24"/>
      <c r="U3450" s="109" t="str">
        <f t="shared" si="55"/>
        <v>36775: Arthur Ray Shamburger, a 36-year-old black male, died after being shot in Jefferson Park. http://homicide.latimes.com/post/arthur-ray-shamburger/</v>
      </c>
      <c r="V3450" s="109"/>
      <c r="W3450" s="109">
        <v>4496.1000000000004</v>
      </c>
      <c r="X3450" s="109"/>
      <c r="Y3450" s="109"/>
      <c r="Z3450" s="109"/>
      <c r="AA3450" s="109"/>
      <c r="AB3450" s="109"/>
      <c r="AC3450" s="113"/>
      <c r="AD3450" s="29"/>
      <c r="AE3450" s="29"/>
      <c r="AF3450" s="29"/>
      <c r="AG3450" s="65"/>
    </row>
    <row r="3451" spans="1:33" ht="13">
      <c r="A3451" s="76">
        <v>42043</v>
      </c>
      <c r="B3451" s="19" t="s">
        <v>7782</v>
      </c>
      <c r="C3451" s="15">
        <v>44</v>
      </c>
      <c r="D3451" s="19" t="s">
        <v>23</v>
      </c>
      <c r="E3451" s="19" t="s">
        <v>40</v>
      </c>
      <c r="F3451" s="19"/>
      <c r="G3451" s="37">
        <v>36776</v>
      </c>
      <c r="H3451" s="19" t="s">
        <v>21593</v>
      </c>
      <c r="I3451" s="19" t="s">
        <v>21579</v>
      </c>
      <c r="J3451" s="19" t="s">
        <v>85</v>
      </c>
      <c r="K3451" s="7">
        <v>90248</v>
      </c>
      <c r="L3451" s="19" t="s">
        <v>539</v>
      </c>
      <c r="M3451" s="19" t="s">
        <v>540</v>
      </c>
      <c r="N3451" s="79" t="s">
        <v>32</v>
      </c>
      <c r="O3451" s="19" t="s">
        <v>21594</v>
      </c>
      <c r="P3451" s="79" t="s">
        <v>760</v>
      </c>
      <c r="Q3451" s="33" t="str">
        <f>HYPERLINK("http://articles.latimes.com/2000/sep/09/local/me-18195","http://articles.latimes.com/2000/sep/09/local/me-18195")</f>
        <v>http://articles.latimes.com/2000/sep/09/local/me-18195</v>
      </c>
      <c r="R3451" s="19" t="s">
        <v>80</v>
      </c>
      <c r="S3451" s="120" t="s">
        <v>21576</v>
      </c>
      <c r="T3451" s="24"/>
      <c r="U3451" s="109" t="str">
        <f t="shared" si="55"/>
        <v>36776: Officers were fired upon while responding to a call of Walker threatening his neighbors at at trailer park. Walker was armed with two semi-auto rifles and a handgun. Officers returned fire, killing him. http://articles.latimes.com/2000/sep/09/local/me-18195</v>
      </c>
      <c r="V3451" s="109"/>
      <c r="W3451" s="109">
        <v>4497.1000000000004</v>
      </c>
      <c r="X3451" s="109"/>
      <c r="Y3451" s="109"/>
      <c r="Z3451" s="109"/>
      <c r="AA3451" s="109"/>
      <c r="AB3451" s="109"/>
      <c r="AC3451" s="113"/>
      <c r="AD3451" s="29"/>
      <c r="AE3451" s="29"/>
      <c r="AF3451" s="29"/>
      <c r="AG3451" s="65"/>
    </row>
    <row r="3452" spans="1:33" ht="13">
      <c r="A3452" s="76">
        <v>42043</v>
      </c>
      <c r="B3452" s="19" t="s">
        <v>21595</v>
      </c>
      <c r="C3452" s="15">
        <v>22</v>
      </c>
      <c r="D3452" s="19" t="s">
        <v>23</v>
      </c>
      <c r="E3452" s="19" t="s">
        <v>173</v>
      </c>
      <c r="F3452" s="19"/>
      <c r="G3452" s="37">
        <v>36784</v>
      </c>
      <c r="H3452" s="19" t="s">
        <v>21596</v>
      </c>
      <c r="I3452" s="19" t="s">
        <v>539</v>
      </c>
      <c r="J3452" s="19" t="s">
        <v>85</v>
      </c>
      <c r="K3452" s="7">
        <v>90065</v>
      </c>
      <c r="L3452" s="19" t="s">
        <v>539</v>
      </c>
      <c r="M3452" s="19" t="s">
        <v>540</v>
      </c>
      <c r="N3452" s="79" t="s">
        <v>32</v>
      </c>
      <c r="O3452" s="19" t="s">
        <v>21597</v>
      </c>
      <c r="P3452" s="79" t="s">
        <v>760</v>
      </c>
      <c r="Q3452" s="33" t="str">
        <f>HYPERLINK("http://articles.latimes.com/2000/sep/19/local/me-23471","http://articles.latimes.com/2000/sep/19/local/me-23471")</f>
        <v>http://articles.latimes.com/2000/sep/19/local/me-23471</v>
      </c>
      <c r="R3452" s="19" t="s">
        <v>80</v>
      </c>
      <c r="S3452" s="120" t="s">
        <v>21576</v>
      </c>
      <c r="T3452" s="24"/>
      <c r="U3452" s="109" t="str">
        <f t="shared" si="55"/>
        <v>36784: Officers were pursuing a speeding vehicle when it crashed into a traffic pole. The driver did not comply with commands to leave the vehicle. Upon approach, one of the officers saw what he thought was a handgun and all three of them fired upon the driver, killing him. No weapon was found. http://articles.latimes.com/2000/sep/19/local/me-23471</v>
      </c>
      <c r="V3452" s="109"/>
      <c r="W3452" s="109">
        <v>4498.1000000000004</v>
      </c>
      <c r="X3452" s="109"/>
      <c r="Y3452" s="109"/>
      <c r="Z3452" s="109"/>
      <c r="AA3452" s="109"/>
      <c r="AB3452" s="109"/>
      <c r="AC3452" s="113"/>
      <c r="AD3452" s="29"/>
      <c r="AE3452" s="29"/>
      <c r="AF3452" s="29"/>
      <c r="AG3452" s="65"/>
    </row>
    <row r="3453" spans="1:33" ht="13">
      <c r="A3453" s="76">
        <v>42043</v>
      </c>
      <c r="B3453" s="19" t="s">
        <v>21598</v>
      </c>
      <c r="C3453" s="15">
        <v>27</v>
      </c>
      <c r="D3453" s="19" t="s">
        <v>23</v>
      </c>
      <c r="E3453" s="19" t="s">
        <v>24</v>
      </c>
      <c r="F3453" s="19"/>
      <c r="G3453" s="37">
        <v>36789</v>
      </c>
      <c r="H3453" s="19" t="s">
        <v>21599</v>
      </c>
      <c r="I3453" s="19" t="s">
        <v>12012</v>
      </c>
      <c r="J3453" s="19" t="s">
        <v>85</v>
      </c>
      <c r="K3453" s="7">
        <v>90301</v>
      </c>
      <c r="L3453" s="19" t="s">
        <v>539</v>
      </c>
      <c r="M3453" s="19" t="s">
        <v>36</v>
      </c>
      <c r="N3453" s="79" t="s">
        <v>32</v>
      </c>
      <c r="O3453" s="19" t="s">
        <v>21600</v>
      </c>
      <c r="P3453" s="79" t="s">
        <v>760</v>
      </c>
      <c r="Q3453" s="33" t="str">
        <f>HYPERLINK("http://homicide.latimes.com/post/anton-armondo-burrell/","http://homicide.latimes.com/post/anton-armondo-burrell/")</f>
        <v>http://homicide.latimes.com/post/anton-armondo-burrell/</v>
      </c>
      <c r="R3453" s="19" t="s">
        <v>36</v>
      </c>
      <c r="S3453" s="120" t="s">
        <v>21576</v>
      </c>
      <c r="T3453" s="24"/>
      <c r="U3453" s="109" t="str">
        <f t="shared" si="55"/>
        <v>36789: An officer stopped the vehicle of a robbery suspect in a Walmart parking lot. The suspect exited the vehicle while holding a gun and ignored commands to drop his weapon. The suspect pointed the gun at the officer, who then fired three shots, killing the victim. http://homicide.latimes.com/post/anton-armondo-burrell/</v>
      </c>
      <c r="V3453" s="109"/>
      <c r="W3453" s="109">
        <v>4499.1000000000004</v>
      </c>
      <c r="X3453" s="109"/>
      <c r="Y3453" s="109"/>
      <c r="Z3453" s="109"/>
      <c r="AA3453" s="109"/>
      <c r="AB3453" s="109"/>
      <c r="AC3453" s="113"/>
      <c r="AD3453" s="29"/>
      <c r="AE3453" s="29"/>
      <c r="AF3453" s="29"/>
      <c r="AG3453" s="65"/>
    </row>
    <row r="3454" spans="1:33" ht="13">
      <c r="A3454" s="76">
        <v>42044</v>
      </c>
      <c r="B3454" s="19" t="s">
        <v>21601</v>
      </c>
      <c r="C3454" s="15">
        <v>32</v>
      </c>
      <c r="D3454" s="19" t="s">
        <v>23</v>
      </c>
      <c r="E3454" s="19" t="s">
        <v>173</v>
      </c>
      <c r="F3454" s="19"/>
      <c r="G3454" s="37">
        <v>36790</v>
      </c>
      <c r="H3454" s="19" t="s">
        <v>21602</v>
      </c>
      <c r="I3454" s="19" t="s">
        <v>21603</v>
      </c>
      <c r="J3454" s="19" t="s">
        <v>85</v>
      </c>
      <c r="K3454" s="7">
        <v>90602</v>
      </c>
      <c r="L3454" s="19" t="s">
        <v>539</v>
      </c>
      <c r="M3454" s="19" t="s">
        <v>21604</v>
      </c>
      <c r="N3454" s="79" t="s">
        <v>32</v>
      </c>
      <c r="O3454" s="19" t="s">
        <v>21605</v>
      </c>
      <c r="P3454" s="79" t="s">
        <v>760</v>
      </c>
      <c r="Q3454" s="33" t="str">
        <f>HYPERLINK("http://articles.latimes.com/2000/sep/22/local/me-25167","http://articles.latimes.com/2000/sep/22/local/me-25167")</f>
        <v>http://articles.latimes.com/2000/sep/22/local/me-25167</v>
      </c>
      <c r="R3454" s="19" t="s">
        <v>80</v>
      </c>
      <c r="S3454" s="120" t="s">
        <v>21576</v>
      </c>
      <c r="T3454" s="24"/>
      <c r="U3454" s="109" t="str">
        <f t="shared" si="55"/>
        <v>36790: Officers followed the blood trail of a bleeding man who had slit his own throat to an apartment where, coincidentally, wanted felon Magana was staying. Fearing arrest, Mangana opened fire with an automatic weapon, wounding two officers. Police returned fire, killing him. http://articles.latimes.com/2000/sep/22/local/me-25167</v>
      </c>
      <c r="V3454" s="109"/>
      <c r="W3454" s="109">
        <v>4500.1000000000004</v>
      </c>
      <c r="X3454" s="109"/>
      <c r="Y3454" s="109"/>
      <c r="Z3454" s="109"/>
      <c r="AA3454" s="109"/>
      <c r="AB3454" s="109"/>
      <c r="AC3454" s="113"/>
      <c r="AD3454" s="29"/>
      <c r="AE3454" s="29"/>
      <c r="AF3454" s="29"/>
      <c r="AG3454" s="65"/>
    </row>
    <row r="3455" spans="1:33" ht="13">
      <c r="A3455" s="76">
        <v>42044</v>
      </c>
      <c r="B3455" s="19" t="s">
        <v>21606</v>
      </c>
      <c r="C3455" s="15">
        <v>52</v>
      </c>
      <c r="D3455" s="19" t="s">
        <v>23</v>
      </c>
      <c r="E3455" s="19" t="s">
        <v>173</v>
      </c>
      <c r="F3455" s="19"/>
      <c r="G3455" s="37">
        <v>36793</v>
      </c>
      <c r="H3455" s="19" t="s">
        <v>21607</v>
      </c>
      <c r="I3455" s="19" t="s">
        <v>539</v>
      </c>
      <c r="J3455" s="19" t="s">
        <v>85</v>
      </c>
      <c r="K3455" s="7">
        <v>90011</v>
      </c>
      <c r="L3455" s="19" t="s">
        <v>539</v>
      </c>
      <c r="M3455" s="19" t="s">
        <v>36</v>
      </c>
      <c r="N3455" s="79" t="s">
        <v>32</v>
      </c>
      <c r="O3455" s="19" t="s">
        <v>21608</v>
      </c>
      <c r="P3455" s="79" t="s">
        <v>760</v>
      </c>
      <c r="Q3455" s="33" t="str">
        <f>HYPERLINK("http://homicide.latimes.com/post/elias-espinosa-toscano/","http://homicide.latimes.com/post/elias-espinosa-toscano/")</f>
        <v>http://homicide.latimes.com/post/elias-espinosa-toscano/</v>
      </c>
      <c r="R3455" s="19" t="s">
        <v>36</v>
      </c>
      <c r="S3455" s="120" t="s">
        <v>21576</v>
      </c>
      <c r="T3455" s="24"/>
      <c r="U3455" s="109" t="str">
        <f t="shared" si="55"/>
        <v>36793: Elias Espinosa Toscano, a 52-year-old Latino male, died after being shot in Central-Alameda. http://homicide.latimes.com/post/elias-espinosa-toscano/</v>
      </c>
      <c r="V3455" s="109"/>
      <c r="W3455" s="109">
        <v>4501.1000000000004</v>
      </c>
      <c r="X3455" s="109"/>
      <c r="Y3455" s="109"/>
      <c r="Z3455" s="109"/>
      <c r="AA3455" s="109"/>
      <c r="AB3455" s="109"/>
      <c r="AC3455" s="113"/>
      <c r="AD3455" s="29"/>
      <c r="AE3455" s="29"/>
      <c r="AF3455" s="29"/>
      <c r="AG3455" s="65"/>
    </row>
    <row r="3456" spans="1:33" ht="13">
      <c r="A3456" s="76">
        <v>42044</v>
      </c>
      <c r="B3456" s="19" t="s">
        <v>21609</v>
      </c>
      <c r="C3456" s="15">
        <v>25</v>
      </c>
      <c r="D3456" s="19" t="s">
        <v>23</v>
      </c>
      <c r="E3456" s="19" t="s">
        <v>24</v>
      </c>
      <c r="F3456" s="19"/>
      <c r="G3456" s="37">
        <v>36823</v>
      </c>
      <c r="H3456" s="19" t="s">
        <v>21610</v>
      </c>
      <c r="I3456" s="19" t="s">
        <v>539</v>
      </c>
      <c r="J3456" s="19" t="s">
        <v>85</v>
      </c>
      <c r="K3456" s="7">
        <v>90003</v>
      </c>
      <c r="L3456" s="19" t="s">
        <v>539</v>
      </c>
      <c r="M3456" s="19" t="s">
        <v>540</v>
      </c>
      <c r="N3456" s="79" t="s">
        <v>32</v>
      </c>
      <c r="O3456" s="19" t="s">
        <v>21611</v>
      </c>
      <c r="P3456" s="79" t="s">
        <v>760</v>
      </c>
      <c r="Q3456" s="33" t="str">
        <f>HYPERLINK("http://lapdonline.org/newsroom/news_view/29350","http://lapdonline.org/newsroom/news_view/29350")</f>
        <v>http://lapdonline.org/newsroom/news_view/29350</v>
      </c>
      <c r="R3456" s="19" t="s">
        <v>80</v>
      </c>
      <c r="S3456" s="120" t="s">
        <v>21576</v>
      </c>
      <c r="T3456" s="24"/>
      <c r="U3456" s="109" t="str">
        <f t="shared" si="55"/>
        <v>36823: Officers attempted a traffic stop on a vehicle with expired registration tags, which led to a car chase. After letting the passenger out, the chase continued until the driver lost control and collided with a parked car. The suspect exited and ran, firing shots at police in patrol cars and on foot. He was killed by return fire. http://lapdonline.org/newsroom/news_view/29350</v>
      </c>
      <c r="V3456" s="109"/>
      <c r="W3456" s="109">
        <v>4502.1000000000004</v>
      </c>
      <c r="X3456" s="109"/>
      <c r="Y3456" s="109"/>
      <c r="Z3456" s="109"/>
      <c r="AA3456" s="109"/>
      <c r="AB3456" s="109"/>
      <c r="AC3456" s="113"/>
      <c r="AD3456" s="29"/>
      <c r="AE3456" s="29"/>
      <c r="AF3456" s="29"/>
      <c r="AG3456" s="65"/>
    </row>
    <row r="3457" spans="1:33" ht="13">
      <c r="A3457" s="76">
        <v>42044</v>
      </c>
      <c r="B3457" s="19" t="s">
        <v>21612</v>
      </c>
      <c r="C3457" s="15">
        <v>37</v>
      </c>
      <c r="D3457" s="19" t="s">
        <v>23</v>
      </c>
      <c r="E3457" s="19" t="s">
        <v>40</v>
      </c>
      <c r="F3457" s="19"/>
      <c r="G3457" s="37">
        <v>36833</v>
      </c>
      <c r="H3457" s="19" t="s">
        <v>21613</v>
      </c>
      <c r="I3457" s="19" t="s">
        <v>21614</v>
      </c>
      <c r="J3457" s="19" t="s">
        <v>85</v>
      </c>
      <c r="K3457" s="7">
        <v>91016</v>
      </c>
      <c r="L3457" s="19" t="s">
        <v>539</v>
      </c>
      <c r="M3457" s="19" t="s">
        <v>36</v>
      </c>
      <c r="N3457" s="79" t="s">
        <v>32</v>
      </c>
      <c r="O3457" s="19" t="s">
        <v>21615</v>
      </c>
      <c r="P3457" s="79" t="s">
        <v>760</v>
      </c>
      <c r="Q3457" s="33" t="str">
        <f>HYPERLINK("http://homicide.latimes.com/post/ricky-leo-alkana/","http://homicide.latimes.com/post/ricky-leo-alkana/")</f>
        <v>http://homicide.latimes.com/post/ricky-leo-alkana/</v>
      </c>
      <c r="R3457" s="19" t="s">
        <v>36</v>
      </c>
      <c r="S3457" s="120" t="s">
        <v>21576</v>
      </c>
      <c r="T3457" s="24"/>
      <c r="U3457" s="109" t="str">
        <f t="shared" si="55"/>
        <v>36833: Ricky Leo Alkana, a 37-year-old white male, died after being shot in Monrovia. http://homicide.latimes.com/post/ricky-leo-alkana/</v>
      </c>
      <c r="V3457" s="109"/>
      <c r="W3457" s="109">
        <v>4503.1000000000004</v>
      </c>
      <c r="X3457" s="109"/>
      <c r="Y3457" s="109"/>
      <c r="Z3457" s="109"/>
      <c r="AA3457" s="109"/>
      <c r="AB3457" s="109"/>
      <c r="AC3457" s="113"/>
      <c r="AD3457" s="29"/>
      <c r="AE3457" s="29"/>
      <c r="AF3457" s="29"/>
      <c r="AG3457" s="65"/>
    </row>
    <row r="3458" spans="1:33" ht="13">
      <c r="A3458" s="76">
        <v>42044</v>
      </c>
      <c r="B3458" s="19" t="s">
        <v>21616</v>
      </c>
      <c r="C3458" s="15">
        <v>28</v>
      </c>
      <c r="D3458" s="19" t="s">
        <v>23</v>
      </c>
      <c r="E3458" s="19" t="s">
        <v>173</v>
      </c>
      <c r="F3458" s="19"/>
      <c r="G3458" s="37">
        <v>36930</v>
      </c>
      <c r="H3458" s="19" t="s">
        <v>21617</v>
      </c>
      <c r="I3458" s="19" t="s">
        <v>539</v>
      </c>
      <c r="J3458" s="19" t="s">
        <v>85</v>
      </c>
      <c r="K3458" s="7">
        <v>90230</v>
      </c>
      <c r="L3458" s="19" t="s">
        <v>539</v>
      </c>
      <c r="M3458" s="19" t="s">
        <v>36</v>
      </c>
      <c r="N3458" s="79" t="s">
        <v>32</v>
      </c>
      <c r="O3458" s="19" t="s">
        <v>21618</v>
      </c>
      <c r="P3458" s="79" t="s">
        <v>760</v>
      </c>
      <c r="Q3458" s="33" t="str">
        <f>HYPERLINK("http://homicide.latimes.com/post/samuel-cortez-jr/","http://homicide.latimes.com/post/samuel-cortez-jr/")</f>
        <v>http://homicide.latimes.com/post/samuel-cortez-jr/</v>
      </c>
      <c r="R3458" s="19" t="s">
        <v>36</v>
      </c>
      <c r="S3458" s="120" t="s">
        <v>21576</v>
      </c>
      <c r="T3458" s="24"/>
      <c r="U3458" s="109" t="str">
        <f t="shared" si="55"/>
        <v>36930: Samuel Cortez Jr, a 28-year-old Latino male, died after being shot in Del Rey. http://homicide.latimes.com/post/samuel-cortez-jr/</v>
      </c>
      <c r="V3458" s="109"/>
      <c r="W3458" s="109">
        <v>4504.1000000000004</v>
      </c>
      <c r="X3458" s="109"/>
      <c r="Y3458" s="109"/>
      <c r="Z3458" s="109"/>
      <c r="AA3458" s="109"/>
      <c r="AB3458" s="109"/>
      <c r="AC3458" s="113"/>
      <c r="AD3458" s="29"/>
      <c r="AE3458" s="29"/>
      <c r="AF3458" s="29"/>
      <c r="AG3458" s="65"/>
    </row>
    <row r="3459" spans="1:33" ht="13">
      <c r="A3459" s="76">
        <v>42044</v>
      </c>
      <c r="B3459" s="19" t="s">
        <v>21619</v>
      </c>
      <c r="C3459" s="15">
        <v>29</v>
      </c>
      <c r="D3459" s="19" t="s">
        <v>23</v>
      </c>
      <c r="E3459" s="19" t="s">
        <v>1728</v>
      </c>
      <c r="F3459" s="19"/>
      <c r="G3459" s="37">
        <v>36931</v>
      </c>
      <c r="H3459" s="19" t="s">
        <v>21620</v>
      </c>
      <c r="I3459" s="19" t="s">
        <v>21621</v>
      </c>
      <c r="J3459" s="19" t="s">
        <v>85</v>
      </c>
      <c r="K3459" s="7">
        <v>91606</v>
      </c>
      <c r="L3459" s="19" t="s">
        <v>539</v>
      </c>
      <c r="M3459" s="19" t="s">
        <v>540</v>
      </c>
      <c r="N3459" s="79" t="s">
        <v>32</v>
      </c>
      <c r="O3459" s="19" t="s">
        <v>21622</v>
      </c>
      <c r="P3459" s="79" t="s">
        <v>760</v>
      </c>
      <c r="Q3459" s="33" t="str">
        <f>HYPERLINK("http://articles.latimes.com/2001/feb/13/local/me-24775","http://articles.latimes.com/2001/feb/13/local/me-24775")</f>
        <v>http://articles.latimes.com/2001/feb/13/local/me-24775</v>
      </c>
      <c r="R3459" s="19" t="s">
        <v>80</v>
      </c>
      <c r="S3459" s="120" t="s">
        <v>21576</v>
      </c>
      <c r="T3459" s="24"/>
      <c r="U3459" s="109" t="str">
        <f t="shared" si="55"/>
        <v>36931: When an officer approached Dao after a traffic stop, he said he had a gun and would shoot. The officer called for backup. When more officers arrived, Dao exited his vehicle and threatened to shoot them. He reached into his clothing and simulated pointing a weapon. He was shot and killed. No weapon was found. http://articles.latimes.com/2001/feb/13/local/me-24775</v>
      </c>
      <c r="V3459" s="109"/>
      <c r="W3459" s="109">
        <v>4505.1000000000004</v>
      </c>
      <c r="X3459" s="109"/>
      <c r="Y3459" s="109"/>
      <c r="Z3459" s="109"/>
      <c r="AA3459" s="109"/>
      <c r="AB3459" s="109"/>
      <c r="AC3459" s="113"/>
      <c r="AD3459" s="29"/>
      <c r="AE3459" s="29"/>
      <c r="AF3459" s="29"/>
      <c r="AG3459" s="65"/>
    </row>
    <row r="3460" spans="1:33" ht="13">
      <c r="A3460" s="76">
        <v>42044</v>
      </c>
      <c r="B3460" s="19" t="s">
        <v>21623</v>
      </c>
      <c r="C3460" s="15">
        <v>38</v>
      </c>
      <c r="D3460" s="19" t="s">
        <v>23</v>
      </c>
      <c r="E3460" s="19" t="s">
        <v>24</v>
      </c>
      <c r="F3460" s="19"/>
      <c r="G3460" s="37">
        <v>36933</v>
      </c>
      <c r="H3460" s="19" t="s">
        <v>21624</v>
      </c>
      <c r="I3460" s="19" t="s">
        <v>539</v>
      </c>
      <c r="J3460" s="19" t="s">
        <v>85</v>
      </c>
      <c r="K3460" s="7">
        <v>90047</v>
      </c>
      <c r="L3460" s="19" t="s">
        <v>539</v>
      </c>
      <c r="M3460" s="19" t="s">
        <v>36</v>
      </c>
      <c r="N3460" s="79" t="s">
        <v>32</v>
      </c>
      <c r="O3460" s="19" t="s">
        <v>21625</v>
      </c>
      <c r="P3460" s="79" t="s">
        <v>760</v>
      </c>
      <c r="Q3460" s="33" t="str">
        <f>HYPERLINK("http://homicide.latimes.com/officer_involved/true/year/2001","http://homicide.latimes.com/officer_involved/true/year/2001")</f>
        <v>http://homicide.latimes.com/officer_involved/true/year/2001</v>
      </c>
      <c r="R3460" s="19" t="s">
        <v>36</v>
      </c>
      <c r="S3460" s="120" t="s">
        <v>21576</v>
      </c>
      <c r="T3460" s="24"/>
      <c r="U3460" s="109" t="str">
        <f t="shared" si="55"/>
        <v>36933: Robert Eugene Jones Jr., a 38-year-old black male, died after being shot in Gramercy Park. http://homicide.latimes.com/officer_involved/true/year/2001</v>
      </c>
      <c r="V3460" s="109"/>
      <c r="W3460" s="109">
        <v>4506.1000000000004</v>
      </c>
      <c r="X3460" s="109"/>
      <c r="Y3460" s="109"/>
      <c r="Z3460" s="109"/>
      <c r="AA3460" s="109"/>
      <c r="AB3460" s="109"/>
      <c r="AC3460" s="113"/>
      <c r="AD3460" s="29"/>
      <c r="AE3460" s="29"/>
      <c r="AF3460" s="29"/>
      <c r="AG3460" s="65"/>
    </row>
    <row r="3461" spans="1:33" ht="13">
      <c r="A3461" s="76">
        <v>42044</v>
      </c>
      <c r="B3461" s="19" t="s">
        <v>21626</v>
      </c>
      <c r="C3461" s="15">
        <v>43</v>
      </c>
      <c r="D3461" s="19" t="s">
        <v>91</v>
      </c>
      <c r="E3461" s="19" t="s">
        <v>173</v>
      </c>
      <c r="F3461" s="19"/>
      <c r="G3461" s="37">
        <v>36940</v>
      </c>
      <c r="H3461" s="19" t="s">
        <v>21627</v>
      </c>
      <c r="I3461" s="19" t="s">
        <v>539</v>
      </c>
      <c r="J3461" s="19" t="s">
        <v>85</v>
      </c>
      <c r="K3461" s="7">
        <v>90044</v>
      </c>
      <c r="L3461" s="19" t="s">
        <v>539</v>
      </c>
      <c r="M3461" s="19" t="s">
        <v>36</v>
      </c>
      <c r="N3461" s="79" t="s">
        <v>32</v>
      </c>
      <c r="O3461" s="19" t="s">
        <v>21628</v>
      </c>
      <c r="P3461" s="79" t="s">
        <v>760</v>
      </c>
      <c r="Q3461" s="33" t="str">
        <f>HYPERLINK("http://homicide.latimes.com/post/rosa-viera/","http://homicide.latimes.com/post/rosa-viera/")</f>
        <v>http://homicide.latimes.com/post/rosa-viera/</v>
      </c>
      <c r="R3461" s="19" t="s">
        <v>36</v>
      </c>
      <c r="S3461" s="120" t="s">
        <v>21576</v>
      </c>
      <c r="T3461" s="24"/>
      <c r="U3461" s="109" t="str">
        <f t="shared" si="55"/>
        <v>36940: Rosa Viera, a 43-year-old Latino female, and Juan De La Cruz Reyes, a 30-year-old Latino male, died after being shot in Westmont. http://homicide.latimes.com/post/rosa-viera/</v>
      </c>
      <c r="V3461" s="109"/>
      <c r="W3461" s="109">
        <v>4507.1000000000004</v>
      </c>
      <c r="X3461" s="109"/>
      <c r="Y3461" s="109"/>
      <c r="Z3461" s="109"/>
      <c r="AA3461" s="109"/>
      <c r="AB3461" s="109"/>
      <c r="AC3461" s="113"/>
      <c r="AD3461" s="29"/>
      <c r="AE3461" s="29"/>
      <c r="AF3461" s="29"/>
      <c r="AG3461" s="65"/>
    </row>
    <row r="3462" spans="1:33" ht="13">
      <c r="A3462" s="76">
        <v>42044</v>
      </c>
      <c r="B3462" s="19" t="s">
        <v>21629</v>
      </c>
      <c r="C3462" s="15">
        <v>21</v>
      </c>
      <c r="D3462" s="19" t="s">
        <v>23</v>
      </c>
      <c r="E3462" s="19" t="s">
        <v>173</v>
      </c>
      <c r="F3462" s="19"/>
      <c r="G3462" s="37">
        <v>36940</v>
      </c>
      <c r="H3462" s="19" t="s">
        <v>21630</v>
      </c>
      <c r="I3462" s="19" t="s">
        <v>2554</v>
      </c>
      <c r="J3462" s="19" t="s">
        <v>85</v>
      </c>
      <c r="K3462" s="7">
        <v>90806</v>
      </c>
      <c r="L3462" s="19" t="s">
        <v>539</v>
      </c>
      <c r="M3462" s="19" t="s">
        <v>2556</v>
      </c>
      <c r="N3462" s="79" t="s">
        <v>32</v>
      </c>
      <c r="O3462" s="19" t="s">
        <v>21631</v>
      </c>
      <c r="P3462" s="79" t="s">
        <v>760</v>
      </c>
      <c r="Q3462" s="33" t="str">
        <f>HYPERLINK("http://articles.latimes.com/2001/feb/20/local/me-27623","http://articles.latimes.com/2001/feb/20/local/me-27623")</f>
        <v>http://articles.latimes.com/2001/feb/20/local/me-27623</v>
      </c>
      <c r="R3462" s="19" t="s">
        <v>80</v>
      </c>
      <c r="S3462" s="120" t="s">
        <v>21576</v>
      </c>
      <c r="T3462" s="24"/>
      <c r="U3462" s="109" t="str">
        <f t="shared" si="55"/>
        <v>36940: Police were called to Chittick Field Park with reports about a man with a gun. When they arrived, several people pointed out Mendoza as the suspect. He did not respond to the officers' verbal commands and several of them fired weapons, killing him. No weapon was found on him, however a handgun was found in his car. http://articles.latimes.com/2001/feb/20/local/me-27623</v>
      </c>
      <c r="V3462" s="109"/>
      <c r="W3462" s="109">
        <v>4508.1000000000004</v>
      </c>
      <c r="X3462" s="109"/>
      <c r="Y3462" s="109"/>
      <c r="Z3462" s="109"/>
      <c r="AA3462" s="109"/>
      <c r="AB3462" s="109"/>
      <c r="AC3462" s="113"/>
      <c r="AD3462" s="29"/>
      <c r="AE3462" s="29"/>
      <c r="AF3462" s="29"/>
      <c r="AG3462" s="65"/>
    </row>
    <row r="3463" spans="1:33" ht="13">
      <c r="A3463" s="76">
        <v>42044</v>
      </c>
      <c r="B3463" s="19" t="s">
        <v>21632</v>
      </c>
      <c r="C3463" s="15">
        <v>30</v>
      </c>
      <c r="D3463" s="19" t="s">
        <v>23</v>
      </c>
      <c r="E3463" s="19" t="s">
        <v>173</v>
      </c>
      <c r="F3463" s="19"/>
      <c r="G3463" s="37">
        <v>36940</v>
      </c>
      <c r="H3463" s="19" t="s">
        <v>21627</v>
      </c>
      <c r="I3463" s="19" t="s">
        <v>539</v>
      </c>
      <c r="J3463" s="19" t="s">
        <v>85</v>
      </c>
      <c r="K3463" s="7">
        <v>90044</v>
      </c>
      <c r="L3463" s="19" t="s">
        <v>539</v>
      </c>
      <c r="M3463" s="19" t="s">
        <v>36</v>
      </c>
      <c r="N3463" s="79" t="s">
        <v>32</v>
      </c>
      <c r="O3463" s="19" t="s">
        <v>21633</v>
      </c>
      <c r="P3463" s="79" t="s">
        <v>760</v>
      </c>
      <c r="Q3463" s="33" t="str">
        <f>HYPERLINK("http://homicide.latimes.com/post/juan-de-la-cruz-reyes/","http://homicide.latimes.com/post/juan-de-la-cruz-reyes/")</f>
        <v>http://homicide.latimes.com/post/juan-de-la-cruz-reyes/</v>
      </c>
      <c r="R3463" s="19" t="s">
        <v>36</v>
      </c>
      <c r="S3463" s="120" t="s">
        <v>21576</v>
      </c>
      <c r="T3463" s="24"/>
      <c r="U3463" s="109" t="str">
        <f t="shared" si="55"/>
        <v>36940: Juan De La Cruz Reyes, a 30-year-old Latino male, and Rosa Viera, a 43-year-old Latino female, died after being shot in Westmont. http://homicide.latimes.com/post/juan-de-la-cruz-reyes/</v>
      </c>
      <c r="V3463" s="109"/>
      <c r="W3463" s="109">
        <v>4509.1000000000004</v>
      </c>
      <c r="X3463" s="109"/>
      <c r="Y3463" s="109"/>
      <c r="Z3463" s="109"/>
      <c r="AA3463" s="109"/>
      <c r="AB3463" s="109"/>
      <c r="AC3463" s="113"/>
      <c r="AD3463" s="29"/>
      <c r="AE3463" s="29"/>
      <c r="AF3463" s="29"/>
      <c r="AG3463" s="65"/>
    </row>
    <row r="3464" spans="1:33" ht="13">
      <c r="A3464" s="93">
        <v>42044</v>
      </c>
      <c r="B3464" s="34" t="s">
        <v>21634</v>
      </c>
      <c r="C3464" s="2">
        <v>17</v>
      </c>
      <c r="D3464" s="34" t="s">
        <v>23</v>
      </c>
      <c r="E3464" s="34" t="s">
        <v>173</v>
      </c>
      <c r="F3464" s="34"/>
      <c r="G3464" s="101">
        <v>36950</v>
      </c>
      <c r="H3464" s="34" t="s">
        <v>21635</v>
      </c>
      <c r="I3464" s="34" t="s">
        <v>539</v>
      </c>
      <c r="J3464" s="34" t="s">
        <v>85</v>
      </c>
      <c r="K3464" s="56">
        <v>90018</v>
      </c>
      <c r="L3464" s="34" t="s">
        <v>539</v>
      </c>
      <c r="M3464" s="34" t="s">
        <v>540</v>
      </c>
      <c r="N3464" s="54" t="s">
        <v>32</v>
      </c>
      <c r="O3464" s="34" t="s">
        <v>21636</v>
      </c>
      <c r="P3464" s="54" t="s">
        <v>760</v>
      </c>
      <c r="Q3464" s="81" t="str">
        <f>HYPERLINK("http://lapdonline.org/february_2001/news_view/23291","http://lapdonline.org/february_2001/news_view/23291")</f>
        <v>http://lapdonline.org/february_2001/news_view/23291</v>
      </c>
      <c r="R3464" s="34" t="s">
        <v>80</v>
      </c>
      <c r="S3464" s="120" t="s">
        <v>21576</v>
      </c>
      <c r="T3464" s="24"/>
      <c r="U3464" s="109" t="str">
        <f t="shared" si="55"/>
        <v>36950: While driving an unmarked police vehicle, Detective heard gunfire and saw a man with a gun standing over another in the street. The wounded victim was able to get up and flee, followed by the gun wielder, who shot at him again. The officer exited his vehicle, identified himself as police, and ordered the suspect to drop his weapon. He did not comply and headed towards the officer, pointing his gun at him. He was shot and killed. http://lapdonline.org/february_2001/news_view/23291</v>
      </c>
      <c r="V3464" s="109"/>
      <c r="W3464" s="109">
        <v>4510.1000000000004</v>
      </c>
      <c r="X3464" s="109"/>
      <c r="Y3464" s="109"/>
      <c r="Z3464" s="109"/>
      <c r="AA3464" s="109"/>
      <c r="AB3464" s="109"/>
      <c r="AC3464" s="113"/>
      <c r="AD3464" s="29"/>
      <c r="AE3464" s="29"/>
      <c r="AF3464" s="29"/>
      <c r="AG3464" s="65"/>
    </row>
    <row r="3465" spans="1:33" ht="12">
      <c r="A3465" s="10">
        <v>42045.811249999999</v>
      </c>
      <c r="B3465" s="80" t="s">
        <v>21637</v>
      </c>
      <c r="C3465" s="80">
        <v>46</v>
      </c>
      <c r="D3465" s="80" t="s">
        <v>23</v>
      </c>
      <c r="E3465" s="80" t="s">
        <v>82</v>
      </c>
      <c r="F3465" s="39" t="str">
        <f>HYPERLINK("http://www.trbimg.com/img-54da5444/turbine/os-joseph-paffen-20150210/243/243x137","http://www.trbimg.com/img-54da5444/turbine/os-joseph-paffen-20150210/243/243x137")</f>
        <v>http://www.trbimg.com/img-54da5444/turbine/os-joseph-paffen-20150210/243/243x137</v>
      </c>
      <c r="G3465" s="22">
        <v>42043</v>
      </c>
      <c r="H3465" s="80" t="s">
        <v>21638</v>
      </c>
      <c r="I3465" s="80" t="s">
        <v>4951</v>
      </c>
      <c r="J3465" s="80" t="s">
        <v>28</v>
      </c>
      <c r="K3465" s="80">
        <v>32812</v>
      </c>
      <c r="L3465" s="80" t="s">
        <v>404</v>
      </c>
      <c r="M3465" s="55"/>
      <c r="N3465" s="80" t="s">
        <v>32</v>
      </c>
      <c r="O3465" s="80" t="s">
        <v>21639</v>
      </c>
      <c r="P3465" s="80" t="s">
        <v>323</v>
      </c>
      <c r="Q3465" s="96" t="str">
        <f>HYPERLINK("http://www.orlandosentinel.com/news/breaking-news/os-sovereign-citizen-deputy-shooting-20150210-story.html","http://www.orlandosentinel.com/news/breaking-news/os-sovereign-citizen-deputy-shooting-20150210-story.html")</f>
        <v>http://www.orlandosentinel.com/news/breaking-news/os-sovereign-citizen-deputy-shooting-20150210-story.html</v>
      </c>
      <c r="R3465" s="80" t="s">
        <v>36</v>
      </c>
      <c r="S3465" s="75" t="s">
        <v>21640</v>
      </c>
      <c r="T3465" s="31"/>
      <c r="U3465" s="109" t="str">
        <f t="shared" si="55"/>
        <v>42043: Paffen opened fire on officers, they responded and shot him. http://www.orlandosentinel.com/news/breaking-news/os-sovereign-citizen-deputy-shooting-20150210-story.html</v>
      </c>
      <c r="V3465" s="109"/>
      <c r="W3465" s="109">
        <v>4511.1000000000004</v>
      </c>
      <c r="X3465" s="109"/>
      <c r="Y3465" s="109"/>
      <c r="Z3465" s="109"/>
      <c r="AA3465" s="109"/>
      <c r="AB3465" s="109"/>
      <c r="AC3465" s="113"/>
      <c r="AD3465" s="29"/>
      <c r="AE3465" s="29"/>
      <c r="AF3465" s="29"/>
      <c r="AG3465" s="65"/>
    </row>
    <row r="3466" spans="1:33" ht="12">
      <c r="A3466" s="10">
        <v>42045.9355208333</v>
      </c>
      <c r="B3466" s="80" t="s">
        <v>21641</v>
      </c>
      <c r="C3466" s="80">
        <v>74</v>
      </c>
      <c r="D3466" s="80" t="s">
        <v>23</v>
      </c>
      <c r="E3466" s="80" t="s">
        <v>21642</v>
      </c>
      <c r="F3466" s="1"/>
      <c r="G3466" s="22">
        <v>42042</v>
      </c>
      <c r="H3466" s="80" t="s">
        <v>21643</v>
      </c>
      <c r="I3466" s="80" t="s">
        <v>21644</v>
      </c>
      <c r="J3466" s="80" t="s">
        <v>1372</v>
      </c>
      <c r="K3466" s="80">
        <v>28052</v>
      </c>
      <c r="L3466" s="80" t="s">
        <v>21645</v>
      </c>
      <c r="M3466" s="80" t="s">
        <v>21646</v>
      </c>
      <c r="N3466" s="80" t="s">
        <v>32</v>
      </c>
      <c r="O3466" s="80" t="s">
        <v>21647</v>
      </c>
      <c r="P3466" s="80" t="s">
        <v>323</v>
      </c>
      <c r="Q3466" s="96" t="str">
        <f>HYPERLINK("http://www.wcnc.com/story/news/crime/2015/02/08/gastoina-police-officer-involved-in-deadly-shooting/23075073/","http://www.wcnc.com/story/news/crime/2015/02/08/gastoina-police-officer-involved-in-deadly-shooting/23075073/")</f>
        <v>http://www.wcnc.com/story/news/crime/2015/02/08/gastoina-police-officer-involved-in-deadly-shooting/23075073/</v>
      </c>
      <c r="R3466" s="80" t="s">
        <v>80</v>
      </c>
      <c r="S3466" s="75" t="s">
        <v>21640</v>
      </c>
      <c r="T3466" s="31"/>
      <c r="U3466" s="109" t="str">
        <f t="shared" si="55"/>
        <v>42042: The family of the deceased asked police to check on elderly hard-of-hearing man after heart surgery, officers kicked in door, deceased had gun, police shot after he didn't obey to drop gun. http://www.wcnc.com/story/news/crime/2015/02/08/gastoina-police-officer-involved-in-deadly-shooting/23075073/</v>
      </c>
      <c r="V3466" s="109"/>
      <c r="W3466" s="109">
        <v>4512.1000000000004</v>
      </c>
      <c r="X3466" s="109"/>
      <c r="Y3466" s="109"/>
      <c r="Z3466" s="109"/>
      <c r="AA3466" s="109"/>
      <c r="AB3466" s="109"/>
      <c r="AC3466" s="113"/>
      <c r="AD3466" s="29"/>
      <c r="AE3466" s="29"/>
      <c r="AF3466" s="29"/>
      <c r="AG3466" s="65"/>
    </row>
    <row r="3467" spans="1:33" ht="12">
      <c r="A3467" s="10">
        <v>42046.548159722202</v>
      </c>
      <c r="B3467" s="80" t="s">
        <v>21648</v>
      </c>
      <c r="C3467" s="80">
        <v>28</v>
      </c>
      <c r="D3467" s="80" t="s">
        <v>23</v>
      </c>
      <c r="E3467" s="80" t="s">
        <v>173</v>
      </c>
      <c r="F3467" s="1"/>
      <c r="G3467" s="22">
        <v>38478</v>
      </c>
      <c r="H3467" s="80" t="s">
        <v>21649</v>
      </c>
      <c r="I3467" s="80" t="s">
        <v>21650</v>
      </c>
      <c r="J3467" s="80" t="s">
        <v>213</v>
      </c>
      <c r="K3467" s="80">
        <v>78155</v>
      </c>
      <c r="L3467" s="80" t="s">
        <v>13222</v>
      </c>
      <c r="M3467" s="80" t="s">
        <v>21651</v>
      </c>
      <c r="N3467" s="80" t="s">
        <v>314</v>
      </c>
      <c r="O3467" s="80" t="s">
        <v>21652</v>
      </c>
      <c r="P3467" s="80" t="s">
        <v>58</v>
      </c>
      <c r="Q3467" s="96" t="str">
        <f>HYPERLINK("https://drive.google.com/open?id=0B5rXX3bwg5HYMWQ2ZUlMd2VzbnJBSElUcnFYSFlGT0YxV2ZB&amp;authuser=0","https://drive.google.com/open?id=0B5rXX3bwg5HYMWQ2ZUlMd2VzbnJBSElUcnFYSFlGT0YxV2ZB&amp;authuser=0")</f>
        <v>https://drive.google.com/open?id=0B5rXX3bwg5HYMWQ2ZUlMd2VzbnJBSElUcnFYSFlGT0YxV2ZB&amp;authuser=0</v>
      </c>
      <c r="R3467" s="80" t="s">
        <v>36</v>
      </c>
      <c r="S3467" s="75" t="s">
        <v>16791</v>
      </c>
      <c r="T3467" s="31"/>
      <c r="U3467" s="109" t="str">
        <f t="shared" si="55"/>
        <v>38478: A police officer responded to an officer-involved assault. The officer then joined a Texas Ranger in a high-speed chase, which resulted in the suspect driving his car into an embankment. The two officers stopped their vehicles and approached the car. The suspect then reversed, attempting to back over the officers. After use of pepper spray and ordering the suspect out of the vehicle, the suspect still continued to back his car up, pinning the officers between the cars until the officer fired two shots and killed the suspect. https://drive.google.com/open?id=0B5rXX3bwg5HYMWQ2ZUlMd2VzbnJBSElUcnFYSFlGT0YxV2ZB&amp;authuser=0</v>
      </c>
      <c r="V3467" s="109"/>
      <c r="W3467" s="109">
        <v>4513.1000000000004</v>
      </c>
      <c r="X3467" s="109"/>
      <c r="Y3467" s="109"/>
      <c r="Z3467" s="109"/>
      <c r="AA3467" s="109"/>
      <c r="AB3467" s="109"/>
      <c r="AC3467" s="113"/>
      <c r="AD3467" s="29"/>
      <c r="AE3467" s="29"/>
      <c r="AF3467" s="29"/>
      <c r="AG3467" s="65"/>
    </row>
    <row r="3468" spans="1:33" ht="12">
      <c r="A3468" s="10">
        <v>42046.548425925903</v>
      </c>
      <c r="B3468" s="80" t="s">
        <v>21653</v>
      </c>
      <c r="C3468" s="80">
        <v>24</v>
      </c>
      <c r="D3468" s="80" t="s">
        <v>23</v>
      </c>
      <c r="E3468" s="80" t="s">
        <v>82</v>
      </c>
      <c r="F3468" s="1"/>
      <c r="G3468" s="22">
        <v>41975</v>
      </c>
      <c r="H3468" s="80" t="s">
        <v>21654</v>
      </c>
      <c r="I3468" s="80" t="s">
        <v>1528</v>
      </c>
      <c r="J3468" s="80" t="s">
        <v>482</v>
      </c>
      <c r="K3468" s="80">
        <v>73127</v>
      </c>
      <c r="L3468" s="80" t="s">
        <v>483</v>
      </c>
      <c r="M3468" s="80" t="s">
        <v>6532</v>
      </c>
      <c r="N3468" s="80" t="s">
        <v>32</v>
      </c>
      <c r="O3468" s="80" t="s">
        <v>21655</v>
      </c>
      <c r="P3468" s="80" t="s">
        <v>760</v>
      </c>
      <c r="Q3468" s="96" t="str">
        <f>HYPERLINK("http://newsok.com/officer-involved-shooting-reported-in-northwest-oklahoma-city/article/5372084","http://newsok.com/officer-involved-shooting-reported-in-northwest-oklahoma-city/article/5372084")</f>
        <v>http://newsok.com/officer-involved-shooting-reported-in-northwest-oklahoma-city/article/5372084</v>
      </c>
      <c r="R3468" s="80" t="s">
        <v>80</v>
      </c>
      <c r="S3468" s="75" t="s">
        <v>21551</v>
      </c>
      <c r="T3468" s="31"/>
      <c r="U3468" s="109" t="str">
        <f t="shared" si="55"/>
        <v>41975: Oklahoma City police Monday shot and killed a man after he fired a semi-automatic weapon at officers, police said. Lincoln Price, 24, was shot and killed, police said. http://newsok.com/officer-involved-shooting-reported-in-northwest-oklahoma-city/article/5372084</v>
      </c>
      <c r="V3468" s="109"/>
      <c r="W3468" s="109">
        <v>4514.1000000000004</v>
      </c>
      <c r="X3468" s="109"/>
      <c r="Y3468" s="109"/>
      <c r="Z3468" s="109"/>
      <c r="AA3468" s="109"/>
      <c r="AB3468" s="109"/>
      <c r="AC3468" s="113"/>
      <c r="AD3468" s="29"/>
      <c r="AE3468" s="29"/>
      <c r="AF3468" s="29"/>
      <c r="AG3468" s="65"/>
    </row>
    <row r="3469" spans="1:33" ht="12">
      <c r="A3469" s="10">
        <v>42046.569780092599</v>
      </c>
      <c r="B3469" s="80" t="s">
        <v>21656</v>
      </c>
      <c r="C3469" s="80">
        <v>55</v>
      </c>
      <c r="D3469" s="80" t="s">
        <v>23</v>
      </c>
      <c r="E3469" s="80" t="s">
        <v>82</v>
      </c>
      <c r="F3469" s="1"/>
      <c r="G3469" s="22">
        <v>41975</v>
      </c>
      <c r="H3469" s="80" t="s">
        <v>21657</v>
      </c>
      <c r="I3469" s="80" t="s">
        <v>4024</v>
      </c>
      <c r="J3469" s="80" t="s">
        <v>213</v>
      </c>
      <c r="K3469" s="80">
        <v>76116</v>
      </c>
      <c r="L3469" s="80" t="s">
        <v>243</v>
      </c>
      <c r="M3469" s="80" t="s">
        <v>4026</v>
      </c>
      <c r="N3469" s="80" t="s">
        <v>32</v>
      </c>
      <c r="O3469" s="80" t="s">
        <v>21658</v>
      </c>
      <c r="P3469" s="80" t="s">
        <v>760</v>
      </c>
      <c r="Q3469" s="96" t="str">
        <f>HYPERLINK("http://www.star-telegram.com/news/local/crime/article4382394.html","http://www.star-telegram.com/news/local/crime/article4382394.html")</f>
        <v>http://www.star-telegram.com/news/local/crime/article4382394.html</v>
      </c>
      <c r="R3469" s="80" t="s">
        <v>80</v>
      </c>
      <c r="S3469" s="75" t="s">
        <v>21551</v>
      </c>
      <c r="T3469" s="31"/>
      <c r="U3469" s="109" t="str">
        <f t="shared" si="55"/>
        <v>41975: Reyna was confronted by officers after a burglary. Reyna then charged at an officer with a baseball bat. The officer then fired a shot at Reyna, killing him. http://www.star-telegram.com/news/local/crime/article4382394.html</v>
      </c>
      <c r="V3469" s="109"/>
      <c r="W3469" s="109">
        <v>4515.1000000000004</v>
      </c>
      <c r="X3469" s="109"/>
      <c r="Y3469" s="109"/>
      <c r="Z3469" s="109"/>
      <c r="AA3469" s="109"/>
      <c r="AB3469" s="109"/>
      <c r="AC3469" s="113"/>
      <c r="AD3469" s="29"/>
      <c r="AE3469" s="29"/>
      <c r="AF3469" s="29"/>
      <c r="AG3469" s="65"/>
    </row>
    <row r="3470" spans="1:33" ht="12">
      <c r="A3470" s="10">
        <v>42046.599918981497</v>
      </c>
      <c r="B3470" s="80" t="s">
        <v>21659</v>
      </c>
      <c r="C3470" s="80">
        <v>27</v>
      </c>
      <c r="D3470" s="80" t="s">
        <v>23</v>
      </c>
      <c r="E3470" s="80" t="s">
        <v>82</v>
      </c>
      <c r="F3470" s="1"/>
      <c r="G3470" s="22">
        <v>41985</v>
      </c>
      <c r="H3470" s="80" t="s">
        <v>21660</v>
      </c>
      <c r="I3470" s="80" t="s">
        <v>21661</v>
      </c>
      <c r="J3470" s="80" t="s">
        <v>1128</v>
      </c>
      <c r="K3470" s="80">
        <v>37862</v>
      </c>
      <c r="L3470" s="80" t="s">
        <v>16431</v>
      </c>
      <c r="M3470" s="80" t="s">
        <v>21662</v>
      </c>
      <c r="N3470" s="80" t="s">
        <v>32</v>
      </c>
      <c r="O3470" s="80" t="s">
        <v>21663</v>
      </c>
      <c r="P3470" s="80" t="s">
        <v>323</v>
      </c>
      <c r="Q3470" s="96" t="str">
        <f>HYPERLINK("http://www.local8now.com/home/headlines/One-man-dead-after-officer-involved-shooting-285701011.html","http://www.local8now.com/home/headlines/One-man-dead-after-officer-involved-shooting-285701011.html")</f>
        <v>http://www.local8now.com/home/headlines/One-man-dead-after-officer-involved-shooting-285701011.html</v>
      </c>
      <c r="R3470" s="80" t="s">
        <v>219</v>
      </c>
      <c r="S3470" s="75" t="s">
        <v>16791</v>
      </c>
      <c r="T3470" s="31"/>
      <c r="U3470" s="109" t="str">
        <f t="shared" si="55"/>
        <v>41985: A woman called 911 about her ex-boyfriend, who was pounding on her door, and for whom she had a restraining order. When officers arrived, they found Gordon sitting in his car in the driveway. When cops approached the car to talk to him, officers say they saw a shotgun on the seat and noticed he was drinking alcohol. They tried to get him to step out of the car. Investigators say when police reached the vehicle, Gordon pointed a pistol at the officers, prompting Officer Adam Akers to shoot him. Prior to firing his gun, officers had tried used a Taser, which seemed to have no effect on him. http://www.local8now.com/home/headlines/One-man-dead-after-officer-involved-shooting-285701011.html</v>
      </c>
      <c r="V3470" s="109"/>
      <c r="W3470" s="109">
        <v>4516.1000000000004</v>
      </c>
      <c r="X3470" s="109"/>
      <c r="Y3470" s="109"/>
      <c r="Z3470" s="109"/>
      <c r="AA3470" s="109"/>
      <c r="AB3470" s="109"/>
      <c r="AC3470" s="113"/>
      <c r="AD3470" s="29"/>
      <c r="AE3470" s="29"/>
      <c r="AF3470" s="29"/>
      <c r="AG3470" s="65"/>
    </row>
    <row r="3471" spans="1:33" ht="12">
      <c r="A3471" s="10">
        <v>42046.606203703697</v>
      </c>
      <c r="B3471" s="80" t="s">
        <v>21664</v>
      </c>
      <c r="C3471" s="80">
        <v>50</v>
      </c>
      <c r="D3471" s="80" t="s">
        <v>23</v>
      </c>
      <c r="E3471" s="80" t="s">
        <v>24</v>
      </c>
      <c r="F3471" s="39" t="str">
        <f>HYPERLINK("http://luweb.htl.dc.publicus.com/apps/pbcsi.dll/storyimage/LU/20141203/news/312039965/AR/0/AR-312039965.jpg&amp;MaxH=250&amp;MaxW=300","http://luweb.htl.dc.publicus.com/apps/pbcsi.dll/storyimage/LU/20141203/news/312039965/AR/0/AR-312039965.jpg&amp;MaxH=250&amp;MaxW=300")</f>
        <v>http://luweb.htl.dc.publicus.com/apps/pbcsi.dll/storyimage/LU/20141203/news/312039965/AR/0/AR-312039965.jpg&amp;MaxH=250&amp;MaxW=300</v>
      </c>
      <c r="G3471" s="22">
        <v>41975</v>
      </c>
      <c r="H3471" s="80" t="s">
        <v>21665</v>
      </c>
      <c r="I3471" s="80" t="s">
        <v>21666</v>
      </c>
      <c r="J3471" s="80" t="s">
        <v>1372</v>
      </c>
      <c r="K3471" s="80">
        <v>28377</v>
      </c>
      <c r="L3471" s="80" t="s">
        <v>21667</v>
      </c>
      <c r="M3471" s="80" t="s">
        <v>21668</v>
      </c>
      <c r="N3471" s="80" t="s">
        <v>262</v>
      </c>
      <c r="O3471" s="80" t="s">
        <v>21669</v>
      </c>
      <c r="P3471" s="80" t="s">
        <v>760</v>
      </c>
      <c r="Q3471" s="96" t="str">
        <f>HYPERLINK("http://www.carolinalive.com/news/story.aspx?list=195106&amp;id=1131569#.VNvYWObF98E","http://www.carolinalive.com/news/story.aspx?list=195106&amp;id=1131569#.VNvYWObF98E")</f>
        <v>http://www.carolinalive.com/news/story.aspx?list=195106&amp;id=1131569#.VNvYWObF98E</v>
      </c>
      <c r="R3471" s="80" t="s">
        <v>36</v>
      </c>
      <c r="S3471" s="75" t="s">
        <v>21551</v>
      </c>
      <c r="T3471" s="31"/>
      <c r="U3471" s="109" t="str">
        <f t="shared" si="55"/>
        <v>41975: Police said the deputies encountered Jones without a shirt on and bleeding while walking erratically in the roadway. He was uncooperative and was tased, dying a short time later. http://www.carolinalive.com/news/story.aspx?list=195106&amp;id=1131569#.VNvYWObF98E</v>
      </c>
      <c r="V3471" s="109"/>
      <c r="W3471" s="109">
        <v>4517.1000000000004</v>
      </c>
      <c r="X3471" s="109"/>
      <c r="Y3471" s="109"/>
      <c r="Z3471" s="109"/>
      <c r="AA3471" s="109"/>
      <c r="AB3471" s="109"/>
      <c r="AC3471" s="113"/>
      <c r="AD3471" s="29"/>
      <c r="AE3471" s="29"/>
      <c r="AF3471" s="29"/>
      <c r="AG3471" s="65"/>
    </row>
    <row r="3472" spans="1:33" ht="12">
      <c r="A3472" s="10">
        <v>42046.6137268518</v>
      </c>
      <c r="B3472" s="80" t="s">
        <v>21670</v>
      </c>
      <c r="C3472" s="80">
        <v>33</v>
      </c>
      <c r="D3472" s="80" t="s">
        <v>23</v>
      </c>
      <c r="E3472" s="80" t="s">
        <v>40</v>
      </c>
      <c r="F3472" s="39" t="str">
        <f>HYPERLINK("https://localtvkfor.files.wordpress.com/2014/12/william-lee-honea.jpg?w=390&amp;h=225&amp;crop=1","https://localtvkfor.files.wordpress.com/2014/12/william-lee-honea.jpg?w=390&amp;h=225&amp;crop=1")</f>
        <v>https://localtvkfor.files.wordpress.com/2014/12/william-lee-honea.jpg?w=390&amp;h=225&amp;crop=1</v>
      </c>
      <c r="G3472" s="22">
        <v>41947</v>
      </c>
      <c r="H3472" s="80" t="s">
        <v>21671</v>
      </c>
      <c r="I3472" s="80" t="s">
        <v>5257</v>
      </c>
      <c r="J3472" s="80" t="s">
        <v>482</v>
      </c>
      <c r="K3472" s="80">
        <v>74738</v>
      </c>
      <c r="L3472" s="80" t="s">
        <v>13136</v>
      </c>
      <c r="M3472" s="80" t="s">
        <v>21672</v>
      </c>
      <c r="N3472" s="80" t="s">
        <v>32</v>
      </c>
      <c r="O3472" s="80" t="s">
        <v>21673</v>
      </c>
      <c r="P3472" s="80" t="s">
        <v>323</v>
      </c>
      <c r="Q3472" s="96" t="str">
        <f>HYPERLINK("http://newsok.com/osbi-investigates-fatal-officer-involved-shooting-near-grant/article/5373199","http://newsok.com/osbi-investigates-fatal-officer-involved-shooting-near-grant/article/5373199")</f>
        <v>http://newsok.com/osbi-investigates-fatal-officer-involved-shooting-near-grant/article/5373199</v>
      </c>
      <c r="R3472" s="80" t="s">
        <v>80</v>
      </c>
      <c r="S3472" s="75" t="s">
        <v>21551</v>
      </c>
      <c r="T3472" s="31"/>
      <c r="U3472" s="109" t="str">
        <f t="shared" si="55"/>
        <v>41947: The incident started with a foot pursuit of a man by numerous law enforcement agencies, OSBI reported. The pursuit ended in the parking lot of the Choctaw Nation Casino and Resort, when the man got out of a stolen pickup and raised a rifle at officers, according to a news release from OSBI. Two Hugo officers and two Choctaw County sheriff’s deputies fired their weapons, killing him. http://newsok.com/osbi-investigates-fatal-officer-involved-shooting-near-grant/article/5373199</v>
      </c>
      <c r="V3472" s="109"/>
      <c r="W3472" s="109">
        <v>4518.1000000000004</v>
      </c>
      <c r="X3472" s="109"/>
      <c r="Y3472" s="109"/>
      <c r="Z3472" s="109"/>
      <c r="AA3472" s="109"/>
      <c r="AB3472" s="109"/>
      <c r="AC3472" s="113"/>
      <c r="AD3472" s="29"/>
      <c r="AE3472" s="29"/>
      <c r="AF3472" s="29"/>
      <c r="AG3472" s="65"/>
    </row>
    <row r="3473" spans="1:33" ht="12">
      <c r="A3473" s="10">
        <v>42046.617002314801</v>
      </c>
      <c r="B3473" s="80" t="s">
        <v>21674</v>
      </c>
      <c r="C3473" s="80">
        <v>42</v>
      </c>
      <c r="D3473" s="80" t="s">
        <v>23</v>
      </c>
      <c r="E3473" s="80" t="s">
        <v>40</v>
      </c>
      <c r="F3473" s="1"/>
      <c r="G3473" s="22">
        <v>41978</v>
      </c>
      <c r="H3473" s="80" t="s">
        <v>21675</v>
      </c>
      <c r="I3473" s="80" t="s">
        <v>539</v>
      </c>
      <c r="J3473" s="80" t="s">
        <v>85</v>
      </c>
      <c r="K3473" s="80">
        <v>90028</v>
      </c>
      <c r="L3473" s="80" t="s">
        <v>539</v>
      </c>
      <c r="M3473" s="80" t="s">
        <v>540</v>
      </c>
      <c r="N3473" s="80" t="s">
        <v>32</v>
      </c>
      <c r="O3473" s="80" t="s">
        <v>21676</v>
      </c>
      <c r="P3473" s="80" t="s">
        <v>760</v>
      </c>
      <c r="Q3473" s="96" t="str">
        <f>HYPERLINK("http://homicide.latimes.com/post/david-scott-wear/","http://homicide.latimes.com/post/david-scott-wear/")</f>
        <v>http://homicide.latimes.com/post/david-scott-wear/</v>
      </c>
      <c r="R3473" s="80" t="s">
        <v>80</v>
      </c>
      <c r="S3473" s="75" t="s">
        <v>21551</v>
      </c>
      <c r="T3473" s="31"/>
      <c r="U3473" s="109" t="str">
        <f t="shared" si="55"/>
        <v>41978: Officers responded to a call of an assault with a deadly weapon near a busy intersection. When police arrived, they were directed to Wear, who was holding a knife and swinging it at pedestrians, according to a news release from the Los Angeles Police Department. Officers ordered Wear to drop the knife, and he refused, prompting two officers to fire multiple rounds, killing him. http://homicide.latimes.com/post/david-scott-wear/</v>
      </c>
      <c r="V3473" s="109"/>
      <c r="W3473" s="109">
        <v>4519.1000000000004</v>
      </c>
      <c r="X3473" s="109"/>
      <c r="Y3473" s="109"/>
      <c r="Z3473" s="109"/>
      <c r="AA3473" s="109"/>
      <c r="AB3473" s="109"/>
      <c r="AC3473" s="113"/>
      <c r="AD3473" s="29"/>
      <c r="AE3473" s="29"/>
      <c r="AF3473" s="29"/>
      <c r="AG3473" s="65"/>
    </row>
    <row r="3474" spans="1:33" ht="12">
      <c r="A3474" s="10">
        <v>42046.619606481501</v>
      </c>
      <c r="B3474" s="80" t="s">
        <v>21677</v>
      </c>
      <c r="C3474" s="80">
        <v>32</v>
      </c>
      <c r="D3474" s="80" t="s">
        <v>91</v>
      </c>
      <c r="E3474" s="80" t="s">
        <v>82</v>
      </c>
      <c r="F3474" s="39" t="str">
        <f>HYPERLINK("http://www.everythinglubbock.com/media/lib/197/b/e/9/be97488a-220f-42d4-a656-82afae53b037/Story.jpg","http://www.everythinglubbock.com/media/lib/197/b/e/9/be97488a-220f-42d4-a656-82afae53b037/Story.jpg")</f>
        <v>http://www.everythinglubbock.com/media/lib/197/b/e/9/be97488a-220f-42d4-a656-82afae53b037/Story.jpg</v>
      </c>
      <c r="G3474" s="22">
        <v>41988</v>
      </c>
      <c r="H3474" s="80" t="s">
        <v>21678</v>
      </c>
      <c r="I3474" s="80" t="s">
        <v>12063</v>
      </c>
      <c r="J3474" s="80" t="s">
        <v>213</v>
      </c>
      <c r="K3474" s="80">
        <v>79705</v>
      </c>
      <c r="L3474" s="80" t="s">
        <v>12063</v>
      </c>
      <c r="M3474" s="80" t="s">
        <v>12065</v>
      </c>
      <c r="N3474" s="80" t="s">
        <v>32</v>
      </c>
      <c r="O3474" s="80" t="s">
        <v>21679</v>
      </c>
      <c r="P3474" s="80" t="s">
        <v>323</v>
      </c>
      <c r="Q3474" s="96" t="str">
        <f>HYPERLINK("http://www.newswest9.com/story/27643563/midland-police-identify-officer-killed-in-murder-suicide","http://www.newswest9.com/story/27643563/midland-police-identify-officer-killed-in-murder-suicide")</f>
        <v>http://www.newswest9.com/story/27643563/midland-police-identify-officer-killed-in-murder-suicide</v>
      </c>
      <c r="R3474" s="80" t="s">
        <v>36</v>
      </c>
      <c r="S3474" s="75" t="s">
        <v>16791</v>
      </c>
      <c r="T3474" s="31"/>
      <c r="U3474" s="109" t="str">
        <f t="shared" si="55"/>
        <v>41988: 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 http://www.newswest9.com/story/27643563/midland-police-identify-officer-killed-in-murder-suicide</v>
      </c>
      <c r="V3474" s="109"/>
      <c r="W3474" s="109">
        <v>4520.1000000000004</v>
      </c>
      <c r="X3474" s="109"/>
      <c r="Y3474" s="109"/>
      <c r="Z3474" s="109"/>
      <c r="AA3474" s="109"/>
      <c r="AB3474" s="109"/>
      <c r="AC3474" s="113"/>
      <c r="AD3474" s="29"/>
      <c r="AE3474" s="29"/>
      <c r="AF3474" s="29"/>
      <c r="AG3474" s="65"/>
    </row>
    <row r="3475" spans="1:33" ht="12">
      <c r="A3475" s="10">
        <v>42046.623229166697</v>
      </c>
      <c r="B3475" s="80" t="s">
        <v>21680</v>
      </c>
      <c r="C3475" s="80">
        <v>61</v>
      </c>
      <c r="D3475" s="80" t="s">
        <v>23</v>
      </c>
      <c r="E3475" s="80" t="s">
        <v>40</v>
      </c>
      <c r="F3475" s="39" t="str">
        <f>HYPERLINK("http://wistv.images.worldnow.com/images/6145354_G.jpg","http://wistv.images.worldnow.com/images/6145354_G.jpg")</f>
        <v>http://wistv.images.worldnow.com/images/6145354_G.jpg</v>
      </c>
      <c r="G3475" s="22">
        <v>41978</v>
      </c>
      <c r="H3475" s="80" t="s">
        <v>21681</v>
      </c>
      <c r="I3475" s="80" t="s">
        <v>13000</v>
      </c>
      <c r="J3475" s="80" t="s">
        <v>2539</v>
      </c>
      <c r="K3475" s="80">
        <v>29020</v>
      </c>
      <c r="L3475" s="80" t="s">
        <v>21682</v>
      </c>
      <c r="M3475" s="80" t="s">
        <v>21683</v>
      </c>
      <c r="N3475" s="80" t="s">
        <v>32</v>
      </c>
      <c r="O3475" s="80" t="s">
        <v>21684</v>
      </c>
      <c r="P3475" s="80" t="s">
        <v>760</v>
      </c>
      <c r="Q3475" s="96" t="str">
        <f>HYPERLINK("http://www.wltx.com/story/news/local/2014/12/05/sled-investigating-officer-involved-shooting/19980013/","http://www.wltx.com/story/news/local/2014/12/05/sled-investigating-officer-involved-shooting/19980013/")</f>
        <v>http://www.wltx.com/story/news/local/2014/12/05/sled-investigating-officer-involved-shooting/19980013/</v>
      </c>
      <c r="R3475" s="80" t="s">
        <v>80</v>
      </c>
      <c r="S3475" s="75" t="s">
        <v>21551</v>
      </c>
      <c r="T3475" s="31"/>
      <c r="U3475" s="109" t="str">
        <f t="shared" si="55"/>
        <v>41978: U.S. Marshals went to 61-year-old Joseph Glenn Folsom Jr.'s home near Lake Wateree when he failed to report to prison. Folsom was convicted in June of interstate transportation of stolen money. Once officers went inside inside the home, shots were fired, and Folsom was killed. http://www.wltx.com/story/news/local/2014/12/05/sled-investigating-officer-involved-shooting/19980013/</v>
      </c>
      <c r="V3475" s="109"/>
      <c r="W3475" s="109">
        <v>4521.1000000000004</v>
      </c>
      <c r="X3475" s="109"/>
      <c r="Y3475" s="109"/>
      <c r="Z3475" s="109"/>
      <c r="AA3475" s="109"/>
      <c r="AB3475" s="109"/>
      <c r="AC3475" s="113"/>
      <c r="AD3475" s="29"/>
      <c r="AE3475" s="29"/>
      <c r="AF3475" s="29"/>
      <c r="AG3475" s="65"/>
    </row>
    <row r="3476" spans="1:33" ht="12">
      <c r="A3476" s="10">
        <v>42046.624027777798</v>
      </c>
      <c r="B3476" s="80" t="s">
        <v>21685</v>
      </c>
      <c r="C3476" s="80">
        <v>34</v>
      </c>
      <c r="D3476" s="80" t="s">
        <v>23</v>
      </c>
      <c r="E3476" s="80" t="s">
        <v>40</v>
      </c>
      <c r="F3476" s="39" t="str">
        <f>HYPERLINK("http://www.everythinglubbock.com/media/lib/197/b/e/9/be97488a-220f-42d4-a656-82afae53b037/Story.jpg","http://www.everythinglubbock.com/media/lib/197/b/e/9/be97488a-220f-42d4-a656-82afae53b037/Story.jpg")</f>
        <v>http://www.everythinglubbock.com/media/lib/197/b/e/9/be97488a-220f-42d4-a656-82afae53b037/Story.jpg</v>
      </c>
      <c r="G3476" s="22">
        <v>41988</v>
      </c>
      <c r="H3476" s="80" t="s">
        <v>21678</v>
      </c>
      <c r="I3476" s="80" t="s">
        <v>21686</v>
      </c>
      <c r="J3476" s="80" t="s">
        <v>213</v>
      </c>
      <c r="K3476" s="80">
        <v>79705</v>
      </c>
      <c r="L3476" s="80" t="s">
        <v>12063</v>
      </c>
      <c r="M3476" s="80" t="s">
        <v>12065</v>
      </c>
      <c r="N3476" s="80" t="s">
        <v>32</v>
      </c>
      <c r="O3476" s="80" t="s">
        <v>21679</v>
      </c>
      <c r="P3476" s="80" t="s">
        <v>323</v>
      </c>
      <c r="Q3476" s="96" t="str">
        <f>HYPERLINK("http://kxwt.org/city-of-midland-clears-up-details-after-confusion-on-murder-suicide-case/","http://kxwt.org/city-of-midland-clears-up-details-after-confusion-on-murder-suicide-case/")</f>
        <v>http://kxwt.org/city-of-midland-clears-up-details-after-confusion-on-murder-suicide-case/</v>
      </c>
      <c r="R3476" s="80" t="s">
        <v>36</v>
      </c>
      <c r="S3476" s="75" t="s">
        <v>16791</v>
      </c>
      <c r="T3476" s="31"/>
      <c r="U3476" s="109" t="str">
        <f t="shared" si="55"/>
        <v>41988: 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 http://kxwt.org/city-of-midland-clears-up-details-after-confusion-on-murder-suicide-case/</v>
      </c>
      <c r="V3476" s="109"/>
      <c r="W3476" s="109">
        <v>4522.1000000000004</v>
      </c>
      <c r="X3476" s="109"/>
      <c r="Y3476" s="109"/>
      <c r="Z3476" s="109"/>
      <c r="AA3476" s="109"/>
      <c r="AB3476" s="109"/>
      <c r="AC3476" s="113"/>
      <c r="AD3476" s="29"/>
      <c r="AE3476" s="29"/>
      <c r="AF3476" s="29"/>
      <c r="AG3476" s="65"/>
    </row>
    <row r="3477" spans="1:33" ht="12">
      <c r="A3477" s="10">
        <v>42046.630023148202</v>
      </c>
      <c r="B3477" s="80" t="s">
        <v>21687</v>
      </c>
      <c r="C3477" s="80">
        <v>31</v>
      </c>
      <c r="D3477" s="80" t="s">
        <v>23</v>
      </c>
      <c r="E3477" s="80" t="s">
        <v>40</v>
      </c>
      <c r="F3477" s="39" t="str">
        <f>HYPERLINK("http://klas.images.worldnow.com/images/6163334_G.jpg","http://klas.images.worldnow.com/images/6163334_G.jpg")</f>
        <v>http://klas.images.worldnow.com/images/6163334_G.jpg</v>
      </c>
      <c r="G3477" s="22">
        <v>41980</v>
      </c>
      <c r="H3477" s="80" t="s">
        <v>21688</v>
      </c>
      <c r="I3477" s="80" t="s">
        <v>21689</v>
      </c>
      <c r="J3477" s="80" t="s">
        <v>53</v>
      </c>
      <c r="K3477" s="80">
        <v>89103</v>
      </c>
      <c r="L3477" s="80" t="s">
        <v>55</v>
      </c>
      <c r="M3477" s="80" t="s">
        <v>56</v>
      </c>
      <c r="N3477" s="80" t="s">
        <v>32</v>
      </c>
      <c r="O3477" s="80" t="s">
        <v>21690</v>
      </c>
      <c r="P3477" s="80" t="s">
        <v>760</v>
      </c>
      <c r="Q3477" s="96" t="str">
        <f>HYPERLINK("http://www.fox5vegas.com/story/27599256/pd-man-shot-by-officers-inside-rio-fired-round","http://www.fox5vegas.com/story/27599256/pd-man-shot-by-officers-inside-rio-fired-round")</f>
        <v>http://www.fox5vegas.com/story/27599256/pd-man-shot-by-officers-inside-rio-fired-round</v>
      </c>
      <c r="R3477" s="80" t="s">
        <v>80</v>
      </c>
      <c r="S3477" s="75" t="s">
        <v>21551</v>
      </c>
      <c r="T3477" s="31"/>
      <c r="U3477" s="109" t="str">
        <f t="shared" si="55"/>
        <v>41980: A man who was shot and killed during a struggle with police officers inside the Rio hotel-casino was seen changing his clothes and the license plates to his vehicle while under surveillance in a robbery investigation, according to police. http://www.fox5vegas.com/story/27599256/pd-man-shot-by-officers-inside-rio-fired-round</v>
      </c>
      <c r="V3477" s="109"/>
      <c r="W3477" s="109">
        <v>4523.1000000000004</v>
      </c>
      <c r="X3477" s="109"/>
      <c r="Y3477" s="109"/>
      <c r="Z3477" s="109"/>
      <c r="AA3477" s="109"/>
      <c r="AB3477" s="109"/>
      <c r="AC3477" s="113"/>
      <c r="AD3477" s="29"/>
      <c r="AE3477" s="29"/>
      <c r="AF3477" s="29"/>
      <c r="AG3477" s="65"/>
    </row>
    <row r="3478" spans="1:33" ht="12">
      <c r="A3478" s="10">
        <v>42046.634363425903</v>
      </c>
      <c r="B3478" s="80" t="s">
        <v>21691</v>
      </c>
      <c r="C3478" s="80">
        <v>45</v>
      </c>
      <c r="D3478" s="80" t="s">
        <v>23</v>
      </c>
      <c r="E3478" s="80" t="s">
        <v>82</v>
      </c>
      <c r="F3478" s="1"/>
      <c r="G3478" s="22">
        <v>41980</v>
      </c>
      <c r="H3478" s="80" t="s">
        <v>21692</v>
      </c>
      <c r="I3478" s="80" t="s">
        <v>327</v>
      </c>
      <c r="J3478" s="80" t="s">
        <v>328</v>
      </c>
      <c r="K3478" s="80">
        <v>60655</v>
      </c>
      <c r="L3478" s="80" t="s">
        <v>329</v>
      </c>
      <c r="M3478" s="80" t="s">
        <v>330</v>
      </c>
      <c r="N3478" s="80" t="s">
        <v>32</v>
      </c>
      <c r="O3478" s="80" t="s">
        <v>21693</v>
      </c>
      <c r="P3478" s="80" t="s">
        <v>760</v>
      </c>
      <c r="Q3478" s="96" t="str">
        <f>HYPERLINK("http://www.beverlyreview.net/news/top_story/article_73fdf0ac-7fbd-11e4-9967-cbcd56b046ee.html","http://www.beverlyreview.net/news/top_story/article_73fdf0ac-7fbd-11e4-9967-cbcd56b046ee.html")</f>
        <v>http://www.beverlyreview.net/news/top_story/article_73fdf0ac-7fbd-11e4-9967-cbcd56b046ee.html</v>
      </c>
      <c r="R3478" s="80" t="s">
        <v>80</v>
      </c>
      <c r="S3478" s="75" t="s">
        <v>21551</v>
      </c>
      <c r="T3478" s="31"/>
      <c r="U3478" s="109" t="str">
        <f t="shared" si="55"/>
        <v>41980: An off-duty Chicago police sergeant shot and killed a man after the man shot and wounded a fellow patron at Blackthorn Pub, police said. http://www.beverlyreview.net/news/top_story/article_73fdf0ac-7fbd-11e4-9967-cbcd56b046ee.html</v>
      </c>
      <c r="V3478" s="109"/>
      <c r="W3478" s="109">
        <v>4524.1000000000004</v>
      </c>
      <c r="X3478" s="109"/>
      <c r="Y3478" s="109"/>
      <c r="Z3478" s="109"/>
      <c r="AA3478" s="109"/>
      <c r="AB3478" s="109"/>
      <c r="AC3478" s="113"/>
      <c r="AD3478" s="29"/>
      <c r="AE3478" s="29"/>
      <c r="AF3478" s="29"/>
      <c r="AG3478" s="65"/>
    </row>
    <row r="3479" spans="1:33" ht="12">
      <c r="A3479" s="10">
        <v>42046.644409722197</v>
      </c>
      <c r="B3479" s="80" t="s">
        <v>21694</v>
      </c>
      <c r="C3479" s="80">
        <v>27</v>
      </c>
      <c r="D3479" s="80" t="s">
        <v>23</v>
      </c>
      <c r="E3479" s="80" t="s">
        <v>173</v>
      </c>
      <c r="F3479" s="39" t="str">
        <f>HYPERLINK("http://d1t3gia0in9tdj.cloudfront.net/photo/tributes/t/8/r/207x207/2643768/Randall-Clifton-P-1418212561.jpg","http://d1t3gia0in9tdj.cloudfront.net/photo/tributes/t/8/r/207x207/2643768/Randall-Clifton-P-1418212561.jpg")</f>
        <v>http://d1t3gia0in9tdj.cloudfront.net/photo/tributes/t/8/r/207x207/2643768/Randall-Clifton-P-1418212561.jpg</v>
      </c>
      <c r="G3479" s="22">
        <v>41981</v>
      </c>
      <c r="H3479" s="80" t="s">
        <v>21695</v>
      </c>
      <c r="I3479" s="80" t="s">
        <v>11148</v>
      </c>
      <c r="J3479" s="80" t="s">
        <v>1103</v>
      </c>
      <c r="K3479" s="80">
        <v>48917</v>
      </c>
      <c r="L3479" s="80" t="s">
        <v>21696</v>
      </c>
      <c r="M3479" s="80" t="s">
        <v>21697</v>
      </c>
      <c r="N3479" s="80" t="s">
        <v>32</v>
      </c>
      <c r="O3479" s="80" t="s">
        <v>21698</v>
      </c>
      <c r="P3479" s="80" t="s">
        <v>58</v>
      </c>
      <c r="Q3479" s="96" t="str">
        <f>HYPERLINK("http://detroit.cbslocal.com/2015/02/04/no-charges-for-michigan-officers-involved-in-fatal-shooting/","http://detroit.cbslocal.com/2015/02/04/no-charges-for-michigan-officers-involved-in-fatal-shooting/")</f>
        <v>http://detroit.cbslocal.com/2015/02/04/no-charges-for-michigan-officers-involved-in-fatal-shooting/</v>
      </c>
      <c r="R3479" s="80" t="s">
        <v>80</v>
      </c>
      <c r="S3479" s="75" t="s">
        <v>21551</v>
      </c>
      <c r="T3479" s="31"/>
      <c r="U3479" s="109" t="str">
        <f t="shared" si="55"/>
        <v>41981: Investigators have said Minier displayed a gun before he was shot in the rear of the stopped vehicle. But driver Tyrell Washington has said Minier was not threatening officers and showed the gun simply to alert them that he had it. http://detroit.cbslocal.com/2015/02/04/no-charges-for-michigan-officers-involved-in-fatal-shooting/</v>
      </c>
      <c r="V3479" s="109"/>
      <c r="W3479" s="109">
        <v>4525.1000000000004</v>
      </c>
      <c r="X3479" s="109"/>
      <c r="Y3479" s="109"/>
      <c r="Z3479" s="109"/>
      <c r="AA3479" s="109"/>
      <c r="AB3479" s="109"/>
      <c r="AC3479" s="113"/>
      <c r="AD3479" s="29"/>
      <c r="AE3479" s="29"/>
      <c r="AF3479" s="29"/>
      <c r="AG3479" s="65"/>
    </row>
    <row r="3480" spans="1:33" ht="12">
      <c r="A3480" s="10">
        <v>42046.691412036998</v>
      </c>
      <c r="B3480" s="80" t="s">
        <v>21699</v>
      </c>
      <c r="C3480" s="80">
        <v>48</v>
      </c>
      <c r="D3480" s="80" t="s">
        <v>23</v>
      </c>
      <c r="E3480" s="80" t="s">
        <v>173</v>
      </c>
      <c r="F3480" s="39" t="str">
        <f>HYPERLINK("http://ww1.hdnux.com/photos/33/63/65/7290228/5/622x350.jpg","http://ww1.hdnux.com/photos/33/63/65/7290228/5/622x350.jpg")</f>
        <v>http://ww1.hdnux.com/photos/33/63/65/7290228/5/622x350.jpg</v>
      </c>
      <c r="G3480" s="22">
        <v>41990</v>
      </c>
      <c r="H3480" s="80" t="s">
        <v>21700</v>
      </c>
      <c r="I3480" s="80" t="s">
        <v>6224</v>
      </c>
      <c r="J3480" s="80" t="s">
        <v>213</v>
      </c>
      <c r="K3480" s="80">
        <v>78228</v>
      </c>
      <c r="L3480" s="80" t="s">
        <v>6226</v>
      </c>
      <c r="M3480" s="80" t="s">
        <v>6227</v>
      </c>
      <c r="N3480" s="80" t="s">
        <v>32</v>
      </c>
      <c r="O3480" s="80" t="s">
        <v>21701</v>
      </c>
      <c r="P3480" s="80" t="s">
        <v>323</v>
      </c>
      <c r="Q3480" s="96" t="str">
        <f>HYPERLINK("http://www.ksat.com/content/pns/ksat/news/2014/12/17/ids-released-of-man-shot-by-police--his-hit-and-run-victim.html","http://www.ksat.com/content/pns/ksat/news/2014/12/17/ids-released-of-man-shot-by-police--his-hit-and-run-victim.html")</f>
        <v>http://www.ksat.com/content/pns/ksat/news/2014/12/17/ids-released-of-man-shot-by-police--his-hit-and-run-victim.html</v>
      </c>
      <c r="R3480" s="80" t="s">
        <v>36</v>
      </c>
      <c r="S3480" s="75" t="s">
        <v>16791</v>
      </c>
      <c r="T3480" s="31"/>
      <c r="U3480" s="109" t="str">
        <f t="shared" si="55"/>
        <v>41990: Police responded early to a disturbance call at a restaurant’s parking lot at where two men apparently had argued and one ran over the other with a pickup, fatally injuring him. Police tracked the suspect down, leading to a chase on foot. Shots were fired, killing Castoreno. http://www.ksat.com/content/pns/ksat/news/2014/12/17/ids-released-of-man-shot-by-police--his-hit-and-run-victim.html</v>
      </c>
      <c r="V3480" s="109"/>
      <c r="W3480" s="109">
        <v>4526.1000000000004</v>
      </c>
      <c r="X3480" s="109"/>
      <c r="Y3480" s="109"/>
      <c r="Z3480" s="109"/>
      <c r="AA3480" s="109"/>
      <c r="AB3480" s="109"/>
      <c r="AC3480" s="113"/>
      <c r="AD3480" s="29"/>
      <c r="AE3480" s="29"/>
      <c r="AF3480" s="29"/>
      <c r="AG3480" s="65"/>
    </row>
    <row r="3481" spans="1:33" ht="12">
      <c r="A3481" s="10">
        <v>42046.854490740698</v>
      </c>
      <c r="B3481" s="80" t="s">
        <v>21702</v>
      </c>
      <c r="C3481" s="80">
        <v>55</v>
      </c>
      <c r="D3481" s="80" t="s">
        <v>23</v>
      </c>
      <c r="E3481" s="80" t="s">
        <v>82</v>
      </c>
      <c r="F3481" s="1"/>
      <c r="G3481" s="22">
        <v>41996</v>
      </c>
      <c r="H3481" s="80" t="s">
        <v>21703</v>
      </c>
      <c r="I3481" s="80" t="s">
        <v>11806</v>
      </c>
      <c r="J3481" s="80" t="s">
        <v>2035</v>
      </c>
      <c r="K3481" s="80">
        <v>97467</v>
      </c>
      <c r="L3481" s="80" t="s">
        <v>3821</v>
      </c>
      <c r="M3481" s="80" t="s">
        <v>21704</v>
      </c>
      <c r="N3481" s="80" t="s">
        <v>32</v>
      </c>
      <c r="O3481" s="80" t="s">
        <v>21705</v>
      </c>
      <c r="P3481" s="80" t="s">
        <v>58</v>
      </c>
      <c r="Q3481" s="96" t="str">
        <f>HYPERLINK("http://registerguard.com/rg/news/local/32647869-75/officers-shooting-of-man-ruled-justified.html.csp","http://registerguard.com/rg/news/local/32647869-75/officers-shooting-of-man-ruled-justified.html.csp")</f>
        <v>http://registerguard.com/rg/news/local/32647869-75/officers-shooting-of-man-ruled-justified.html.csp</v>
      </c>
      <c r="R3481" s="80" t="s">
        <v>36</v>
      </c>
      <c r="S3481" s="75" t="s">
        <v>17670</v>
      </c>
      <c r="T3481" s="31"/>
      <c r="U3481" s="109" t="str">
        <f t="shared" si="55"/>
        <v>41996: Jenkins was pulled over on the side of the highway because his car was on fire. A bus driver pulled over to help put out the fire, but saw that Jenkins had a gun and called police for help. When officers arrived, Jenkins pointed a gun at them (which turned out to be a replica). The officer fired at Jenkins. http://registerguard.com/rg/news/local/32647869-75/officers-shooting-of-man-ruled-justified.html.csp</v>
      </c>
      <c r="V3481" s="109"/>
      <c r="W3481" s="109">
        <v>4527.1000000000004</v>
      </c>
      <c r="X3481" s="109"/>
      <c r="Y3481" s="109"/>
      <c r="Z3481" s="109"/>
      <c r="AA3481" s="109"/>
      <c r="AB3481" s="109"/>
      <c r="AC3481" s="113"/>
      <c r="AD3481" s="29"/>
      <c r="AE3481" s="29"/>
      <c r="AF3481" s="29"/>
      <c r="AG3481" s="65"/>
    </row>
    <row r="3482" spans="1:33" ht="12">
      <c r="A3482" s="10">
        <v>42046.862546296303</v>
      </c>
      <c r="B3482" s="80" t="s">
        <v>21706</v>
      </c>
      <c r="C3482" s="80">
        <v>21</v>
      </c>
      <c r="D3482" s="80" t="s">
        <v>23</v>
      </c>
      <c r="E3482" s="80" t="s">
        <v>1728</v>
      </c>
      <c r="F3482" s="39" t="str">
        <f>HYPERLINK("http://gossipextra.com/wp-content/uploads/2014/12/shatara_mug.jpg","http://gossipextra.com/wp-content/uploads/2014/12/shatara_mug.jpg")</f>
        <v>http://gossipextra.com/wp-content/uploads/2014/12/shatara_mug.jpg</v>
      </c>
      <c r="G3482" s="22">
        <v>41997</v>
      </c>
      <c r="H3482" s="80" t="s">
        <v>21707</v>
      </c>
      <c r="I3482" s="80" t="s">
        <v>7435</v>
      </c>
      <c r="J3482" s="80" t="s">
        <v>28</v>
      </c>
      <c r="K3482" s="80">
        <v>33483</v>
      </c>
      <c r="L3482" s="80" t="s">
        <v>338</v>
      </c>
      <c r="M3482" s="80" t="s">
        <v>6322</v>
      </c>
      <c r="N3482" s="80" t="s">
        <v>32</v>
      </c>
      <c r="O3482" s="80" t="s">
        <v>21708</v>
      </c>
      <c r="P3482" s="80" t="s">
        <v>323</v>
      </c>
      <c r="Q3482" s="96" t="str">
        <f>HYPERLINK("http://www.sun-sentinel.com/local/palm-beach/delray-beach/fl-delray-franklin-shooting-folo-20141226-story.html","http://www.sun-sentinel.com/local/palm-beach/delray-beach/fl-delray-franklin-shooting-folo-20141226-story.html")</f>
        <v>http://www.sun-sentinel.com/local/palm-beach/delray-beach/fl-delray-franklin-shooting-folo-20141226-story.html</v>
      </c>
      <c r="R3482" s="80" t="s">
        <v>80</v>
      </c>
      <c r="S3482" s="75" t="s">
        <v>17670</v>
      </c>
      <c r="T3482" s="31"/>
      <c r="U3482" s="109" t="str">
        <f t="shared" si="55"/>
        <v>41997: The officer shot his son in his apartment. No other details have been given. http://www.sun-sentinel.com/local/palm-beach/delray-beach/fl-delray-franklin-shooting-folo-20141226-story.html</v>
      </c>
      <c r="V3482" s="109"/>
      <c r="W3482" s="109">
        <v>4528.1000000000004</v>
      </c>
      <c r="X3482" s="109"/>
      <c r="Y3482" s="109"/>
      <c r="Z3482" s="109"/>
      <c r="AA3482" s="109"/>
      <c r="AB3482" s="109"/>
      <c r="AC3482" s="113"/>
      <c r="AD3482" s="29"/>
      <c r="AE3482" s="29"/>
      <c r="AF3482" s="29"/>
      <c r="AG3482" s="65"/>
    </row>
    <row r="3483" spans="1:33" ht="12">
      <c r="A3483" s="10">
        <v>42046.870289351798</v>
      </c>
      <c r="B3483" s="80" t="s">
        <v>21709</v>
      </c>
      <c r="C3483" s="80">
        <v>48</v>
      </c>
      <c r="D3483" s="80" t="s">
        <v>23</v>
      </c>
      <c r="E3483" s="80" t="s">
        <v>40</v>
      </c>
      <c r="F3483" s="39" t="str">
        <f>HYPERLINK("http://bloximages.chicago2.vip.townnews.com/journal-times.com/content/tncms/assets/v3/editorial/2/2b/22b2333e-9679-11e4-aff1-e3fe3ce59c5f/54ad425010377.image.jpg?resize=300%2C300","http://bloximages.chicago2.vip.townnews.com/journal-times.com/content/tncms/assets/v3/editorial/2/2b/22b2333e-9679-11e4-aff1-e3fe3ce59c5f/54ad425010377.image.jpg?resize=300%2C300")</f>
        <v>http://bloximages.chicago2.vip.townnews.com/journal-times.com/content/tncms/assets/v3/editorial/2/2b/22b2333e-9679-11e4-aff1-e3fe3ce59c5f/54ad425010377.image.jpg?resize=300%2C300</v>
      </c>
      <c r="G3483" s="22">
        <v>42004</v>
      </c>
      <c r="H3483" s="80" t="s">
        <v>21710</v>
      </c>
      <c r="I3483" s="80" t="s">
        <v>21711</v>
      </c>
      <c r="J3483" s="80" t="s">
        <v>1757</v>
      </c>
      <c r="K3483" s="80">
        <v>41164</v>
      </c>
      <c r="L3483" s="80" t="s">
        <v>7005</v>
      </c>
      <c r="M3483" s="80" t="s">
        <v>21712</v>
      </c>
      <c r="N3483" s="80" t="s">
        <v>32</v>
      </c>
      <c r="O3483" s="80" t="s">
        <v>21713</v>
      </c>
      <c r="P3483" s="80" t="s">
        <v>323</v>
      </c>
      <c r="Q3483" s="96" t="str">
        <f>HYPERLINK("http://www.wowktv.com/story/27741437/a-domestic-violence-call-turns-into-fatal-officer-involved-shooting-in-carter-county-ky","http://www.wowktv.com/story/27741437/a-domestic-violence-call-turns-into-fatal-officer-involved-shooting-in-carter-county-ky")</f>
        <v>http://www.wowktv.com/story/27741437/a-domestic-violence-call-turns-into-fatal-officer-involved-shooting-in-carter-county-ky</v>
      </c>
      <c r="R3483" s="80" t="s">
        <v>80</v>
      </c>
      <c r="S3483" s="75" t="s">
        <v>17670</v>
      </c>
      <c r="T3483" s="31"/>
      <c r="U3483" s="109" t="str">
        <f t="shared" si="55"/>
        <v>42004: Officers responded to a report of domestic violence at Erwin's home. Officers saw Erwin assaulting a woman and Erwin fired at officers. Officers shot back at Erwin, killing him. http://www.wowktv.com/story/27741437/a-domestic-violence-call-turns-into-fatal-officer-involved-shooting-in-carter-county-ky</v>
      </c>
      <c r="V3483" s="109"/>
      <c r="W3483" s="109">
        <v>4529.1000000000004</v>
      </c>
      <c r="X3483" s="109"/>
      <c r="Y3483" s="109"/>
      <c r="Z3483" s="109"/>
      <c r="AA3483" s="109"/>
      <c r="AB3483" s="109"/>
      <c r="AC3483" s="113"/>
      <c r="AD3483" s="29"/>
      <c r="AE3483" s="29"/>
      <c r="AF3483" s="29"/>
      <c r="AG3483" s="65"/>
    </row>
    <row r="3484" spans="1:33" ht="12">
      <c r="A3484" s="10">
        <v>42046.8802893518</v>
      </c>
      <c r="B3484" s="80" t="s">
        <v>21714</v>
      </c>
      <c r="C3484" s="80">
        <v>16</v>
      </c>
      <c r="D3484" s="80" t="s">
        <v>23</v>
      </c>
      <c r="E3484" s="80" t="s">
        <v>24</v>
      </c>
      <c r="F3484" s="39" t="str">
        <f>HYPERLINK("http://linapps.s3.amazonaws.com/linapps/photomojo/wkrn.com/photos/2014/12/g16746-officer-shot-in-robbery-investigation/305289-xavier-mcdonald-16-0f19d.jpg","http://linapps.s3.amazonaws.com/linapps/photomojo/wkrn.com/photos/2014/12/g16746-officer-shot-in-robbery-investigation/305289-xavier-mcdonald-16-0f19d.jpg")</f>
        <v>http://linapps.s3.amazonaws.com/linapps/photomojo/wkrn.com/photos/2014/12/g16746-officer-shot-in-robbery-investigation/305289-xavier-mcdonald-16-0f19d.jpg</v>
      </c>
      <c r="G3484" s="22">
        <v>41987</v>
      </c>
      <c r="H3484" s="80" t="s">
        <v>21715</v>
      </c>
      <c r="I3484" s="80" t="s">
        <v>8086</v>
      </c>
      <c r="J3484" s="80" t="s">
        <v>1128</v>
      </c>
      <c r="K3484" s="80">
        <v>37217</v>
      </c>
      <c r="L3484" s="80" t="s">
        <v>8088</v>
      </c>
      <c r="M3484" s="80" t="s">
        <v>8089</v>
      </c>
      <c r="N3484" s="80" t="s">
        <v>32</v>
      </c>
      <c r="O3484" s="80" t="s">
        <v>21716</v>
      </c>
      <c r="P3484" s="80" t="s">
        <v>323</v>
      </c>
      <c r="Q3484" s="96" t="str">
        <f>HYPERLINK("http://www.tennessean.com/story/news/crime/2014/12/14/suspect-killed-officer-injured-south-nashville/20418519/","http://www.tennessean.com/story/news/crime/2014/12/14/suspect-killed-officer-injured-south-nashville/20418519/")</f>
        <v>http://www.tennessean.com/story/news/crime/2014/12/14/suspect-killed-officer-injured-south-nashville/20418519/</v>
      </c>
      <c r="R3484" s="80" t="s">
        <v>80</v>
      </c>
      <c r="S3484" s="75" t="s">
        <v>17670</v>
      </c>
      <c r="T3484" s="31"/>
      <c r="U3484" s="109" t="str">
        <f t="shared" si="55"/>
        <v>41987: Police were investigating a robbery in the area, and they were led to the apartment complex where McDonald lived. When officers arrived they saw a group people and were patting them down. When they attempted to pat McDonald down, he barricaded himself in the bathroom. When MCDonald finally came out of the bathroom, an officer tried to take him into custody and used a taser on him. McDonald fired a gun at officers, hitting one officer. Officers fired back at McDonald. http://www.tennessean.com/story/news/crime/2014/12/14/suspect-killed-officer-injured-south-nashville/20418519/</v>
      </c>
      <c r="V3484" s="109"/>
      <c r="W3484" s="109">
        <v>4530.1000000000004</v>
      </c>
      <c r="X3484" s="109"/>
      <c r="Y3484" s="109"/>
      <c r="Z3484" s="109"/>
      <c r="AA3484" s="109"/>
      <c r="AB3484" s="109"/>
      <c r="AC3484" s="113"/>
      <c r="AD3484" s="29"/>
      <c r="AE3484" s="29"/>
      <c r="AF3484" s="29"/>
      <c r="AG3484" s="65"/>
    </row>
    <row r="3485" spans="1:33" ht="12">
      <c r="A3485" s="10">
        <v>42046.8871643518</v>
      </c>
      <c r="B3485" s="80" t="s">
        <v>21717</v>
      </c>
      <c r="C3485" s="80">
        <v>35</v>
      </c>
      <c r="D3485" s="80" t="s">
        <v>23</v>
      </c>
      <c r="E3485" s="80" t="s">
        <v>24</v>
      </c>
      <c r="F3485" s="39" t="str">
        <f>HYPERLINK("http://www.arklatexhomepage.com/media/lib/186/8/4/d/84d8a85a-cc51-4371-b6d1-6a6fb81977f1/Story.jpg","http://www.arklatexhomepage.com/media/lib/186/8/4/d/84d8a85a-cc51-4371-b6d1-6a6fb81977f1/Story.jpg")</f>
        <v>http://www.arklatexhomepage.com/media/lib/186/8/4/d/84d8a85a-cc51-4371-b6d1-6a6fb81977f1/Story.jpg</v>
      </c>
      <c r="G3485" s="22">
        <v>41988</v>
      </c>
      <c r="H3485" s="80" t="s">
        <v>21718</v>
      </c>
      <c r="I3485" s="80" t="s">
        <v>21719</v>
      </c>
      <c r="J3485" s="80" t="s">
        <v>213</v>
      </c>
      <c r="K3485" s="80">
        <v>75501</v>
      </c>
      <c r="L3485" s="80" t="s">
        <v>12380</v>
      </c>
      <c r="M3485" s="80" t="s">
        <v>21720</v>
      </c>
      <c r="N3485" s="80" t="s">
        <v>32</v>
      </c>
      <c r="O3485" s="80" t="s">
        <v>21721</v>
      </c>
      <c r="P3485" s="80" t="s">
        <v>323</v>
      </c>
      <c r="Q3485" s="96" t="str">
        <f>HYPERLINK("http://www.arklatexhomepage.com/story/d/story/man-killed-in-officer-involved-shooting/87405/svnKdP8IhEqytXmsg3NyVA","http://www.arklatexhomepage.com/story/d/story/man-killed-in-officer-involved-shooting/87405/svnKdP8IhEqytXmsg3NyVA")</f>
        <v>http://www.arklatexhomepage.com/story/d/story/man-killed-in-officer-involved-shooting/87405/svnKdP8IhEqytXmsg3NyVA</v>
      </c>
      <c r="R3485" s="80" t="s">
        <v>80</v>
      </c>
      <c r="S3485" s="74" t="s">
        <v>17670</v>
      </c>
      <c r="T3485" s="52"/>
      <c r="U3485" s="109" t="str">
        <f t="shared" si="55"/>
        <v>41988: Police were called to a burglary in progress. When they arrived on the scene, Grisgby walked toward officers holding a metal object. Officers fired at Grisgby. http://www.arklatexhomepage.com/story/d/story/man-killed-in-officer-involved-shooting/87405/svnKdP8IhEqytXmsg3NyVA</v>
      </c>
      <c r="V3485" s="109"/>
      <c r="W3485" s="109">
        <v>4531.1000000000004</v>
      </c>
      <c r="X3485" s="109"/>
      <c r="Y3485" s="109"/>
      <c r="Z3485" s="109"/>
      <c r="AA3485" s="109"/>
      <c r="AB3485" s="109"/>
      <c r="AC3485" s="113"/>
      <c r="AD3485" s="29"/>
      <c r="AE3485" s="29"/>
      <c r="AF3485" s="29"/>
      <c r="AG3485" s="65"/>
    </row>
    <row r="3486" spans="1:33" ht="12">
      <c r="A3486" s="10">
        <v>42046.894456018497</v>
      </c>
      <c r="B3486" s="80" t="s">
        <v>21722</v>
      </c>
      <c r="C3486" s="80">
        <v>23</v>
      </c>
      <c r="D3486" s="80" t="s">
        <v>23</v>
      </c>
      <c r="E3486" s="80" t="s">
        <v>24</v>
      </c>
      <c r="F3486" s="96" t="str">
        <f>HYPERLINK("http://wlbt.images.worldnow.com/images/6220091_G.jpg","http://wlbt.images.worldnow.com/images/6220091_G.jpg")</f>
        <v>http://wlbt.images.worldnow.com/images/6220091_G.jpg</v>
      </c>
      <c r="G3486" s="119">
        <v>41987</v>
      </c>
      <c r="H3486" s="80" t="s">
        <v>21723</v>
      </c>
      <c r="I3486" s="80" t="s">
        <v>21724</v>
      </c>
      <c r="J3486" s="80" t="s">
        <v>166</v>
      </c>
      <c r="K3486" s="80">
        <v>39157</v>
      </c>
      <c r="L3486" s="80" t="s">
        <v>455</v>
      </c>
      <c r="M3486" s="80" t="s">
        <v>21725</v>
      </c>
      <c r="N3486" s="80" t="s">
        <v>32</v>
      </c>
      <c r="O3486" s="80" t="s">
        <v>21726</v>
      </c>
      <c r="P3486" s="80" t="s">
        <v>323</v>
      </c>
      <c r="Q3486" s="96" t="str">
        <f>HYPERLINK("http://www.msnewsnow.com/story/27625936/madison-coroner-called-to-hwy-51-for-officer-involved-shooting","http://www.msnewsnow.com/story/27625936/madison-coroner-called-to-hwy-51-for-officer-involved-shooting")</f>
        <v>http://www.msnewsnow.com/story/27625936/madison-coroner-called-to-hwy-51-for-officer-involved-shooting</v>
      </c>
      <c r="R3486" s="80" t="s">
        <v>80</v>
      </c>
      <c r="S3486" s="80" t="s">
        <v>17670</v>
      </c>
      <c r="T3486" s="109"/>
      <c r="U3486" s="109" t="str">
        <f t="shared" si="55"/>
        <v>41987: Sulton carjacked a Mercedes and drove off in it. Police pursued him and during the pursuit, Sulton rammed his car into one of the police vehicles and came to a stop. Sulton fired shots at officers and they fired back, hitting him. http://www.msnewsnow.com/story/27625936/madison-coroner-called-to-hwy-51-for-officer-involved-shooting</v>
      </c>
      <c r="V3486" s="109"/>
      <c r="W3486" s="109">
        <v>4532.1000000000004</v>
      </c>
      <c r="X3486" s="109"/>
      <c r="Y3486" s="109"/>
      <c r="Z3486" s="109"/>
      <c r="AA3486" s="109"/>
      <c r="AB3486" s="109"/>
      <c r="AC3486" s="109"/>
      <c r="AD3486" s="40"/>
      <c r="AE3486" s="40"/>
      <c r="AF3486" s="40"/>
      <c r="AG3486" s="40"/>
    </row>
    <row r="3487" spans="1:33" ht="12">
      <c r="A3487" s="10">
        <v>42046.903749999998</v>
      </c>
      <c r="B3487" s="80" t="s">
        <v>21727</v>
      </c>
      <c r="C3487" s="80">
        <v>26</v>
      </c>
      <c r="D3487" s="80" t="s">
        <v>23</v>
      </c>
      <c r="E3487" s="80" t="s">
        <v>24</v>
      </c>
      <c r="F3487" s="96" t="str">
        <f>HYPERLINK("http://cdn.inquisitr.com/wp-content/uploads/2014/12/Cop-Lives-Dont-Matter-Brandon-Tate-Brown-Shooting-Has-Police-Protesters-Saying-Fk-Cops-665x385.jpg","http://cdn.inquisitr.com/wp-content/uploads/2014/12/Cop-Lives-Dont-Matter-Brandon-Tate-Brown-Shooting-Has-Police-Protesters-Saying-Fk-Cops-665x385.jpg")</f>
        <v>http://cdn.inquisitr.com/wp-content/uploads/2014/12/Cop-Lives-Dont-Matter-Brandon-Tate-Brown-Shooting-Has-Police-Protesters-Saying-Fk-Cops-665x385.jpg</v>
      </c>
      <c r="G3487" s="119">
        <v>41988</v>
      </c>
      <c r="H3487" s="80" t="s">
        <v>21728</v>
      </c>
      <c r="I3487" s="80" t="s">
        <v>4730</v>
      </c>
      <c r="J3487" s="80" t="s">
        <v>143</v>
      </c>
      <c r="K3487" s="80">
        <v>19135</v>
      </c>
      <c r="L3487" s="80" t="s">
        <v>4730</v>
      </c>
      <c r="M3487" s="80" t="s">
        <v>18915</v>
      </c>
      <c r="N3487" s="80" t="s">
        <v>32</v>
      </c>
      <c r="O3487" s="80" t="s">
        <v>21729</v>
      </c>
      <c r="P3487" s="80" t="s">
        <v>323</v>
      </c>
      <c r="Q3487" s="96" t="str">
        <f>HYPERLINK("http://www.nbcphiladelphia.com/news/local/Mayfair-Police-Shooting-285796911.html","http://www.nbcphiladelphia.com/news/local/Mayfair-Police-Shooting-285796911.html")</f>
        <v>http://www.nbcphiladelphia.com/news/local/Mayfair-Police-Shooting-285796911.html</v>
      </c>
      <c r="R3487" s="80" t="s">
        <v>80</v>
      </c>
      <c r="S3487" s="96"/>
      <c r="T3487" s="109"/>
      <c r="U3487" s="109" t="str">
        <f t="shared" si="55"/>
        <v>41988: Brown was pulled for a traffic stop and when they asked him to exit the vehicle a struggle began. Brown tried to reach back into his vehicle, allegedly for a handgun and officers shot him. http://www.nbcphiladelphia.com/news/local/Mayfair-Police-Shooting-285796911.html</v>
      </c>
      <c r="V3487" s="109"/>
      <c r="W3487" s="109">
        <v>4533.1000000000004</v>
      </c>
      <c r="X3487" s="109"/>
      <c r="Y3487" s="109"/>
      <c r="Z3487" s="109"/>
      <c r="AA3487" s="109"/>
      <c r="AB3487" s="109"/>
      <c r="AC3487" s="109"/>
      <c r="AD3487" s="40"/>
      <c r="AE3487" s="40"/>
      <c r="AF3487" s="40"/>
      <c r="AG3487" s="40"/>
    </row>
    <row r="3488" spans="1:33" ht="12">
      <c r="A3488" s="10">
        <v>42046.914340277799</v>
      </c>
      <c r="B3488" s="80" t="s">
        <v>21730</v>
      </c>
      <c r="C3488" s="80">
        <v>43</v>
      </c>
      <c r="D3488" s="80" t="s">
        <v>23</v>
      </c>
      <c r="E3488" s="80" t="s">
        <v>24</v>
      </c>
      <c r="F3488" s="55"/>
      <c r="G3488" s="119">
        <v>41752</v>
      </c>
      <c r="H3488" s="80" t="s">
        <v>21731</v>
      </c>
      <c r="I3488" s="80" t="s">
        <v>21732</v>
      </c>
      <c r="J3488" s="80" t="s">
        <v>166</v>
      </c>
      <c r="K3488" s="80">
        <v>39120</v>
      </c>
      <c r="L3488" s="80" t="s">
        <v>6516</v>
      </c>
      <c r="M3488" s="80" t="s">
        <v>16887</v>
      </c>
      <c r="N3488" s="80" t="s">
        <v>262</v>
      </c>
      <c r="O3488" s="80" t="s">
        <v>21733</v>
      </c>
      <c r="P3488" s="80" t="s">
        <v>323</v>
      </c>
      <c r="Q3488" s="96" t="str">
        <f>HYPERLINK("http://www.natchezdemocrat.com/2014/04/29/family-members-protest-case-outside-acso/","http://www.natchezdemocrat.com/2014/04/29/family-members-protest-case-outside-acso/")</f>
        <v>http://www.natchezdemocrat.com/2014/04/29/family-members-protest-case-outside-acso/</v>
      </c>
      <c r="R3488" s="80" t="s">
        <v>80</v>
      </c>
      <c r="S3488" s="80" t="s">
        <v>17670</v>
      </c>
      <c r="T3488" s="109"/>
      <c r="U3488" s="109" t="str">
        <f t="shared" si="55"/>
        <v>41752: The car Davis was a passenger in was pulled over during a traffic stop. Officers say that Davis was tasered after failing to comply with the traffic stop. David died from the taser shock. This story contrasts with the driver's claim that Davis was told he was "free to go" before he was tasered. http://www.natchezdemocrat.com/2014/04/29/family-members-protest-case-outside-acso/</v>
      </c>
      <c r="V3488" s="109"/>
      <c r="W3488" s="109">
        <v>4534.1000000000004</v>
      </c>
      <c r="X3488" s="109"/>
      <c r="Y3488" s="109"/>
      <c r="Z3488" s="109"/>
      <c r="AA3488" s="109"/>
      <c r="AB3488" s="109"/>
      <c r="AC3488" s="109"/>
      <c r="AD3488" s="40"/>
      <c r="AE3488" s="40"/>
      <c r="AF3488" s="40"/>
      <c r="AG3488" s="40"/>
    </row>
    <row r="3489" spans="1:33" ht="12">
      <c r="A3489" s="38">
        <v>42044</v>
      </c>
      <c r="B3489" s="55" t="s">
        <v>21734</v>
      </c>
      <c r="C3489" s="55">
        <v>20</v>
      </c>
      <c r="D3489" s="55" t="s">
        <v>23</v>
      </c>
      <c r="E3489" s="55" t="s">
        <v>82</v>
      </c>
      <c r="F3489" s="55"/>
      <c r="G3489" s="63">
        <v>41341</v>
      </c>
      <c r="H3489" s="55" t="s">
        <v>21735</v>
      </c>
      <c r="I3489" s="55" t="s">
        <v>1067</v>
      </c>
      <c r="J3489" s="55" t="s">
        <v>28</v>
      </c>
      <c r="K3489" s="55" t="s">
        <v>18491</v>
      </c>
      <c r="L3489" s="55" t="s">
        <v>338</v>
      </c>
      <c r="M3489" s="55" t="s">
        <v>1069</v>
      </c>
      <c r="N3489" s="55" t="s">
        <v>32</v>
      </c>
      <c r="O3489" s="55" t="s">
        <v>21736</v>
      </c>
      <c r="P3489" s="55" t="s">
        <v>760</v>
      </c>
      <c r="Q3489" s="116" t="str">
        <f>HYPERLINK("http://articles.sun-sentinel.com/2013-03-12/news/fl-boca-officer-involved-named-20130311_1_boca-raton-police-police-officers-facebook-profile","http://articles.sun-sentinel.com/2013-03-12/news/fl-boca-officer-involved-named-20130311_1_boca-raton-police-police-officers-facebook-profile")</f>
        <v>http://articles.sun-sentinel.com/2013-03-12/news/fl-boca-officer-involved-named-20130311_1_boca-raton-police-police-officers-facebook-profile</v>
      </c>
      <c r="R3489" s="55" t="s">
        <v>21737</v>
      </c>
      <c r="S3489" s="80" t="s">
        <v>5119</v>
      </c>
      <c r="T3489" s="109"/>
      <c r="U3489" s="109" t="str">
        <f t="shared" si="55"/>
        <v>41341: Local police stopped a stolen taxi in the evening, driven by Donohue. After a violent struggle and an attempt to Taser him, he was shot to death. With no criminal record, subsequent reports suggested Donohue was under the influence of hallucinogens. http://articles.sun-sentinel.com/2013-03-12/news/fl-boca-officer-involved-named-20130311_1_boca-raton-police-police-officers-facebook-profile</v>
      </c>
      <c r="V3489" s="109"/>
      <c r="W3489" s="109">
        <v>4535.1000000000004</v>
      </c>
      <c r="X3489" s="109"/>
      <c r="Y3489" s="109"/>
      <c r="Z3489" s="109"/>
      <c r="AA3489" s="109"/>
      <c r="AB3489" s="109"/>
      <c r="AC3489" s="109"/>
      <c r="AD3489" s="40"/>
      <c r="AE3489" s="40"/>
      <c r="AF3489" s="40"/>
      <c r="AG3489" s="40"/>
    </row>
    <row r="3490" spans="1:33" ht="12">
      <c r="A3490" s="38">
        <v>42044</v>
      </c>
      <c r="B3490" s="55" t="s">
        <v>21738</v>
      </c>
      <c r="C3490" s="55">
        <v>47</v>
      </c>
      <c r="D3490" s="55" t="s">
        <v>23</v>
      </c>
      <c r="E3490" s="55" t="s">
        <v>173</v>
      </c>
      <c r="F3490" s="55"/>
      <c r="G3490" s="63">
        <v>41240</v>
      </c>
      <c r="H3490" s="55" t="s">
        <v>21739</v>
      </c>
      <c r="I3490" s="55" t="s">
        <v>5220</v>
      </c>
      <c r="J3490" s="55" t="s">
        <v>28</v>
      </c>
      <c r="K3490" s="55" t="s">
        <v>21740</v>
      </c>
      <c r="L3490" s="55" t="s">
        <v>30</v>
      </c>
      <c r="M3490" s="55" t="s">
        <v>5222</v>
      </c>
      <c r="N3490" s="55" t="s">
        <v>32</v>
      </c>
      <c r="O3490" s="55" t="s">
        <v>21741</v>
      </c>
      <c r="P3490" s="55" t="s">
        <v>58</v>
      </c>
      <c r="Q3490" s="116" t="str">
        <f>HYPERLINK("http://www.miamiherald.com/incoming/article1944913.html","http://www.miamiherald.com/incoming/article1944913.html")</f>
        <v>http://www.miamiherald.com/incoming/article1944913.html</v>
      </c>
      <c r="R3490" s="55" t="s">
        <v>80</v>
      </c>
      <c r="S3490" s="80" t="s">
        <v>5119</v>
      </c>
      <c r="T3490" s="109"/>
      <c r="U3490" s="109" t="str">
        <f t="shared" si="55"/>
        <v>41240: Suarez Reyes was a contracted security worker at Miami International Airport who'd been accused of an aggravated battery at the airport. Police responding to his condo residence found him armed with a permitted Smith &amp; Wesson semi-automatic firearm, which he leveled at officers. He was shot multiple times and died at the scene. http://www.miamiherald.com/incoming/article1944913.html</v>
      </c>
      <c r="V3490" s="109"/>
      <c r="W3490" s="109">
        <v>4536.1000000000004</v>
      </c>
      <c r="X3490" s="109"/>
      <c r="Y3490" s="109"/>
      <c r="Z3490" s="109"/>
      <c r="AA3490" s="109"/>
      <c r="AB3490" s="109"/>
      <c r="AC3490" s="109"/>
      <c r="AD3490" s="40"/>
      <c r="AE3490" s="40"/>
      <c r="AF3490" s="40"/>
      <c r="AG3490" s="40"/>
    </row>
    <row r="3491" spans="1:33" ht="12">
      <c r="A3491" s="38">
        <v>42044</v>
      </c>
      <c r="B3491" s="55" t="s">
        <v>21742</v>
      </c>
      <c r="C3491" s="55">
        <v>23</v>
      </c>
      <c r="D3491" s="55" t="s">
        <v>23</v>
      </c>
      <c r="E3491" s="55" t="s">
        <v>24</v>
      </c>
      <c r="F3491" s="55"/>
      <c r="G3491" s="63">
        <v>41238</v>
      </c>
      <c r="H3491" s="55" t="s">
        <v>21743</v>
      </c>
      <c r="I3491" s="55" t="s">
        <v>5220</v>
      </c>
      <c r="J3491" s="55" t="s">
        <v>28</v>
      </c>
      <c r="K3491" s="55" t="s">
        <v>5562</v>
      </c>
      <c r="L3491" s="55" t="s">
        <v>30</v>
      </c>
      <c r="M3491" s="55" t="s">
        <v>5222</v>
      </c>
      <c r="N3491" s="55" t="s">
        <v>32</v>
      </c>
      <c r="O3491" s="55" t="s">
        <v>21744</v>
      </c>
      <c r="P3491" s="55" t="s">
        <v>760</v>
      </c>
      <c r="Q3491" s="116" t="str">
        <f>HYPERLINK("http://www.nbcmiami.com/news/Suspects-in-Fatal-Police-Involved-Shooting-Identified-180875081.html","http://www.nbcmiami.com/news/Suspects-in-Fatal-Police-Involved-Shooting-Identified-180875081.html")</f>
        <v>http://www.nbcmiami.com/news/Suspects-in-Fatal-Police-Involved-Shooting-Identified-180875081.html</v>
      </c>
      <c r="R3491" s="55" t="s">
        <v>80</v>
      </c>
      <c r="S3491" s="80" t="s">
        <v>5119</v>
      </c>
      <c r="T3491" s="109"/>
      <c r="U3491" s="109" t="str">
        <f t="shared" si="55"/>
        <v>41238: Warren and another man were suspects in a home invasion, and were actually followed by the home invasion victim to the notorious Miami flea market. As police approached the minivan Warren drove, he put it into reverse and struck an unmarked patrol car. They fired multiple shots. Warren was dead at the scene. http://www.nbcmiami.com/news/Suspects-in-Fatal-Police-Involved-Shooting-Identified-180875081.html</v>
      </c>
      <c r="V3491" s="109"/>
      <c r="W3491" s="109">
        <v>4537.1000000000004</v>
      </c>
      <c r="X3491" s="109"/>
      <c r="Y3491" s="109"/>
      <c r="Z3491" s="109"/>
      <c r="AA3491" s="109"/>
      <c r="AB3491" s="109"/>
      <c r="AC3491" s="109"/>
      <c r="AD3491" s="40"/>
      <c r="AE3491" s="40"/>
      <c r="AF3491" s="40"/>
      <c r="AG3491" s="40"/>
    </row>
    <row r="3492" spans="1:33" ht="12">
      <c r="A3492" s="38">
        <v>42044</v>
      </c>
      <c r="B3492" s="55" t="s">
        <v>21745</v>
      </c>
      <c r="C3492" s="55">
        <v>61</v>
      </c>
      <c r="D3492" s="55" t="s">
        <v>23</v>
      </c>
      <c r="E3492" s="55" t="s">
        <v>82</v>
      </c>
      <c r="F3492" s="55"/>
      <c r="G3492" s="63">
        <v>41995</v>
      </c>
      <c r="H3492" s="55" t="s">
        <v>21746</v>
      </c>
      <c r="I3492" s="55" t="s">
        <v>11922</v>
      </c>
      <c r="J3492" s="55" t="s">
        <v>28</v>
      </c>
      <c r="K3492" s="55" t="s">
        <v>11923</v>
      </c>
      <c r="L3492" s="55" t="s">
        <v>5141</v>
      </c>
      <c r="M3492" s="55" t="s">
        <v>11924</v>
      </c>
      <c r="N3492" s="55" t="s">
        <v>32</v>
      </c>
      <c r="O3492" s="55" t="s">
        <v>21747</v>
      </c>
      <c r="P3492" s="55" t="s">
        <v>760</v>
      </c>
      <c r="Q3492" s="116" t="str">
        <f>HYPERLINK("http://www.floridatoday.com/story/news/local/2014/12/23/news-local-shooting-police-lakeland/20837269/","http://www.floridatoday.com/story/news/local/2014/12/23/news-local-shooting-police-lakeland/20837269/")</f>
        <v>http://www.floridatoday.com/story/news/local/2014/12/23/news-local-shooting-police-lakeland/20837269/</v>
      </c>
      <c r="R3492" s="55" t="s">
        <v>80</v>
      </c>
      <c r="S3492" s="80" t="s">
        <v>5119</v>
      </c>
      <c r="T3492" s="109"/>
      <c r="U3492" s="109" t="str">
        <f t="shared" si="55"/>
        <v>41995: Neighbors called police when they saw Monroe stalking around inside his house with a gun. His wife had sought help from police the week before, on fears that he might hurt himself. Monroe was fatally shot by police following a five-hour standoff with SWAT forces. Subsequently his wife was also found dead inside the house. http://www.floridatoday.com/story/news/local/2014/12/23/news-local-shooting-police-lakeland/20837269/</v>
      </c>
      <c r="V3492" s="109"/>
      <c r="W3492" s="109">
        <v>4538.1000000000004</v>
      </c>
      <c r="X3492" s="109"/>
      <c r="Y3492" s="109"/>
      <c r="Z3492" s="109"/>
      <c r="AA3492" s="109"/>
      <c r="AB3492" s="109"/>
      <c r="AC3492" s="109"/>
      <c r="AD3492" s="40"/>
      <c r="AE3492" s="40"/>
      <c r="AF3492" s="40"/>
      <c r="AG3492" s="40"/>
    </row>
    <row r="3493" spans="1:33" ht="12">
      <c r="A3493" s="38">
        <v>42044</v>
      </c>
      <c r="B3493" s="55" t="s">
        <v>21748</v>
      </c>
      <c r="C3493" s="55">
        <v>54</v>
      </c>
      <c r="D3493" s="55" t="s">
        <v>23</v>
      </c>
      <c r="E3493" s="55" t="s">
        <v>40</v>
      </c>
      <c r="F3493" s="53" t="str">
        <f>HYPERLINK("http://wbbh.images.worldnow.com/images/12249154_BG1.jpg","http://wbbh.images.worldnow.com/images/12249154_BG1.jpg")</f>
        <v>http://wbbh.images.worldnow.com/images/12249154_BG1.jpg</v>
      </c>
      <c r="G3493" s="63">
        <v>40269</v>
      </c>
      <c r="H3493" s="55" t="s">
        <v>21749</v>
      </c>
      <c r="I3493" s="55" t="s">
        <v>18975</v>
      </c>
      <c r="J3493" s="55" t="s">
        <v>28</v>
      </c>
      <c r="K3493" s="55" t="s">
        <v>21750</v>
      </c>
      <c r="L3493" s="55" t="s">
        <v>10087</v>
      </c>
      <c r="M3493" s="55" t="s">
        <v>18789</v>
      </c>
      <c r="N3493" s="55" t="s">
        <v>32</v>
      </c>
      <c r="O3493" s="55" t="s">
        <v>21751</v>
      </c>
      <c r="P3493" s="55" t="s">
        <v>760</v>
      </c>
      <c r="Q3493" s="116" t="str">
        <f>HYPERLINK("http://www.nbc-2.com/story/12249154/neighbors-were-scared-of-man-shot-and-killed-by-deputy","http://www.nbc-2.com/story/12249154/neighbors-were-scared-of-man-shot-and-killed-by-deputy")</f>
        <v>http://www.nbc-2.com/story/12249154/neighbors-were-scared-of-man-shot-and-killed-by-deputy</v>
      </c>
      <c r="R3493" s="55" t="s">
        <v>80</v>
      </c>
      <c r="S3493" s="80" t="s">
        <v>5119</v>
      </c>
      <c r="T3493" s="109"/>
      <c r="U3493" s="109" t="str">
        <f t="shared" si="55"/>
        <v>40269: Deputies responding to a shots-fired call fell into an armed confrontation with Baum and fatally shot him. This was the second such call within a week. Reporting suggested that Baum had been a threat to his entire neighborhood. http://www.nbc-2.com/story/12249154/neighbors-were-scared-of-man-shot-and-killed-by-deputy</v>
      </c>
      <c r="V3493" s="109"/>
      <c r="W3493" s="109">
        <v>4539.1000000000004</v>
      </c>
      <c r="X3493" s="109"/>
      <c r="Y3493" s="109"/>
      <c r="Z3493" s="109"/>
      <c r="AA3493" s="109"/>
      <c r="AB3493" s="109"/>
      <c r="AC3493" s="109"/>
      <c r="AD3493" s="40"/>
      <c r="AE3493" s="40"/>
      <c r="AF3493" s="40"/>
      <c r="AG3493" s="40"/>
    </row>
    <row r="3494" spans="1:33" ht="12">
      <c r="A3494" s="38">
        <v>42044</v>
      </c>
      <c r="B3494" s="55" t="s">
        <v>21752</v>
      </c>
      <c r="C3494" s="55">
        <v>23</v>
      </c>
      <c r="D3494" s="55" t="s">
        <v>23</v>
      </c>
      <c r="E3494" s="55" t="s">
        <v>82</v>
      </c>
      <c r="F3494" s="55"/>
      <c r="G3494" s="63">
        <v>40810</v>
      </c>
      <c r="H3494" s="55" t="s">
        <v>21753</v>
      </c>
      <c r="I3494" s="55" t="s">
        <v>10679</v>
      </c>
      <c r="J3494" s="55" t="s">
        <v>28</v>
      </c>
      <c r="K3494" s="55" t="s">
        <v>10680</v>
      </c>
      <c r="L3494" s="55" t="s">
        <v>4778</v>
      </c>
      <c r="M3494" s="55" t="s">
        <v>21754</v>
      </c>
      <c r="N3494" s="55" t="s">
        <v>20589</v>
      </c>
      <c r="O3494" s="55" t="s">
        <v>21755</v>
      </c>
      <c r="P3494" s="55" t="s">
        <v>760</v>
      </c>
      <c r="Q3494" s="116" t="str">
        <f>HYPERLINK("http://www.nbcmiami.com/news/Man-Who-Jumped-Into-Canal-Saturday-Died-130525843.html","http://www.nbcmiami.com/news/Man-Who-Jumped-Into-Canal-Saturday-Died-130525843.html")</f>
        <v>http://www.nbcmiami.com/news/Man-Who-Jumped-Into-Canal-Saturday-Died-130525843.html</v>
      </c>
      <c r="R3494" s="55" t="s">
        <v>80</v>
      </c>
      <c r="S3494" s="80" t="s">
        <v>5119</v>
      </c>
      <c r="T3494" s="109"/>
      <c r="U3494" s="109" t="str">
        <f t="shared" si="55"/>
        <v>40810: To evade police, possibly because of his outstanding warrant on drugs charges, Gaskin fled from a convenience store and into a nearby canal. He only made it about halfway before struggling. Despite medical attention he drowned. http://www.nbcmiami.com/news/Man-Who-Jumped-Into-Canal-Saturday-Died-130525843.html</v>
      </c>
      <c r="V3494" s="109"/>
      <c r="W3494" s="109">
        <v>4540.1000000000004</v>
      </c>
      <c r="X3494" s="109"/>
      <c r="Y3494" s="109"/>
      <c r="Z3494" s="109"/>
      <c r="AA3494" s="109"/>
      <c r="AB3494" s="109"/>
      <c r="AC3494" s="109"/>
      <c r="AD3494" s="40"/>
      <c r="AE3494" s="40"/>
      <c r="AF3494" s="40"/>
      <c r="AG3494" s="40"/>
    </row>
    <row r="3495" spans="1:33" ht="12">
      <c r="A3495" s="38">
        <v>42044</v>
      </c>
      <c r="B3495" s="55" t="s">
        <v>21756</v>
      </c>
      <c r="C3495" s="55">
        <v>24</v>
      </c>
      <c r="D3495" s="55" t="s">
        <v>23</v>
      </c>
      <c r="E3495" s="55" t="s">
        <v>24</v>
      </c>
      <c r="F3495" s="55"/>
      <c r="G3495" s="63">
        <v>40648</v>
      </c>
      <c r="H3495" s="55" t="s">
        <v>21757</v>
      </c>
      <c r="I3495" s="55" t="s">
        <v>6133</v>
      </c>
      <c r="J3495" s="55" t="s">
        <v>28</v>
      </c>
      <c r="K3495" s="55" t="s">
        <v>21758</v>
      </c>
      <c r="L3495" s="55" t="s">
        <v>30</v>
      </c>
      <c r="M3495" s="55" t="s">
        <v>5222</v>
      </c>
      <c r="N3495" s="55" t="s">
        <v>32</v>
      </c>
      <c r="O3495" s="55" t="s">
        <v>21759</v>
      </c>
      <c r="P3495" s="55" t="s">
        <v>760</v>
      </c>
      <c r="Q3495" s="116" t="str">
        <f>HYPERLINK("http://www.miamidade.gov/police/releases/PD110416152354_Shooting_PoliceInvolved.asp","http://www.miamidade.gov/police/releases/PD110416152354_Shooting_PoliceInvolved.asp")</f>
        <v>http://www.miamidade.gov/police/releases/PD110416152354_Shooting_PoliceInvolved.asp</v>
      </c>
      <c r="R3495" s="55" t="s">
        <v>80</v>
      </c>
      <c r="S3495" s="80" t="s">
        <v>5119</v>
      </c>
      <c r="T3495" s="109"/>
      <c r="U3495" s="109" t="str">
        <f t="shared" si="55"/>
        <v>40648: Police sought Miller for attempted murder after officers were fired on, and one was wounded in the foot. They tracked him to his residence and removed everybody else. Miller refused to leave, opened the front door, and made threatening statements to the police. When he made a sudden movement, he was fatally shot. http://www.miamidade.gov/police/releases/PD110416152354_Shooting_PoliceInvolved.asp</v>
      </c>
      <c r="V3495" s="109"/>
      <c r="W3495" s="109">
        <v>4541.1000000000004</v>
      </c>
      <c r="X3495" s="109"/>
      <c r="Y3495" s="109"/>
      <c r="Z3495" s="109"/>
      <c r="AA3495" s="109"/>
      <c r="AB3495" s="109"/>
      <c r="AC3495" s="109"/>
      <c r="AD3495" s="40"/>
      <c r="AE3495" s="40"/>
      <c r="AF3495" s="40"/>
      <c r="AG3495" s="40"/>
    </row>
    <row r="3496" spans="1:33" ht="12">
      <c r="A3496" s="38">
        <v>42044</v>
      </c>
      <c r="B3496" s="55" t="s">
        <v>21760</v>
      </c>
      <c r="C3496" s="55">
        <v>24</v>
      </c>
      <c r="D3496" s="55" t="s">
        <v>23</v>
      </c>
      <c r="E3496" s="55" t="s">
        <v>24</v>
      </c>
      <c r="F3496" s="53" t="str">
        <f>HYPERLINK("http://jacksonville.com/sites/default/files/imagecache/premium_415_wide_scale/BRADSHAW%2C%20TODD%20ALLEN_0.jpg","http://jacksonville.com/sites/default/files/imagecache/premium_415_wide_scale/BRADSHAW%2C%20TODD%20ALLEN_0.jpg")</f>
        <v>http://jacksonville.com/sites/default/files/imagecache/premium_415_wide_scale/BRADSHAW%2C%20TODD%20ALLEN_0.jpg</v>
      </c>
      <c r="G3496" s="63">
        <v>40492</v>
      </c>
      <c r="H3496" s="55" t="s">
        <v>21761</v>
      </c>
      <c r="I3496" s="55" t="s">
        <v>1046</v>
      </c>
      <c r="J3496" s="55" t="s">
        <v>28</v>
      </c>
      <c r="K3496" s="55" t="s">
        <v>17971</v>
      </c>
      <c r="L3496" s="55" t="s">
        <v>523</v>
      </c>
      <c r="M3496" s="55" t="s">
        <v>21762</v>
      </c>
      <c r="N3496" s="55" t="s">
        <v>32</v>
      </c>
      <c r="O3496" s="55" t="s">
        <v>21763</v>
      </c>
      <c r="P3496" s="55" t="s">
        <v>760</v>
      </c>
      <c r="Q3496" s="116" t="str">
        <f>HYPERLINK("http://jacksonville.com/news/crime/2010-11-12/story/surviving-suspect-clay-shooting-juvenile","http://jacksonville.com/news/crime/2010-11-12/story/surviving-suspect-clay-shooting-juvenile")</f>
        <v>http://jacksonville.com/news/crime/2010-11-12/story/surviving-suspect-clay-shooting-juvenile</v>
      </c>
      <c r="R3496" s="55" t="s">
        <v>80</v>
      </c>
      <c r="S3496" s="80" t="s">
        <v>5119</v>
      </c>
      <c r="T3496" s="109"/>
      <c r="U3496" s="109" t="str">
        <f t="shared" si="55"/>
        <v>40492: A couple of days before, police had responded to a possible burglary call at a house whose owner was deployed overseas. A second call came in regarding suspicious vehicles there. While en route, police were called about shots fired. Officers found a house-sitter shot to death, identified Bradshaw as one of two suspects in the killing, and shot him while attempting to arrest him. http://jacksonville.com/news/crime/2010-11-12/story/surviving-suspect-clay-shooting-juvenile</v>
      </c>
      <c r="V3496" s="109"/>
      <c r="W3496" s="109">
        <v>4542.1000000000004</v>
      </c>
      <c r="X3496" s="109"/>
      <c r="Y3496" s="109"/>
      <c r="Z3496" s="109"/>
      <c r="AA3496" s="109"/>
      <c r="AB3496" s="109"/>
      <c r="AC3496" s="109"/>
      <c r="AD3496" s="40"/>
      <c r="AE3496" s="40"/>
      <c r="AF3496" s="40"/>
      <c r="AG3496" s="40"/>
    </row>
    <row r="3497" spans="1:33" ht="12">
      <c r="A3497" s="38">
        <v>42044</v>
      </c>
      <c r="B3497" s="55" t="s">
        <v>21764</v>
      </c>
      <c r="C3497" s="55">
        <v>24</v>
      </c>
      <c r="D3497" s="55" t="s">
        <v>23</v>
      </c>
      <c r="E3497" s="55" t="s">
        <v>82</v>
      </c>
      <c r="F3497" s="55"/>
      <c r="G3497" s="63">
        <v>39154</v>
      </c>
      <c r="H3497" s="55" t="s">
        <v>21765</v>
      </c>
      <c r="I3497" s="55" t="s">
        <v>18340</v>
      </c>
      <c r="J3497" s="55" t="s">
        <v>28</v>
      </c>
      <c r="K3497" s="55" t="s">
        <v>18341</v>
      </c>
      <c r="L3497" s="55" t="s">
        <v>18342</v>
      </c>
      <c r="M3497" s="55" t="s">
        <v>18343</v>
      </c>
      <c r="N3497" s="55" t="s">
        <v>262</v>
      </c>
      <c r="O3497" s="55" t="s">
        <v>21766</v>
      </c>
      <c r="P3497" s="55" t="s">
        <v>760</v>
      </c>
      <c r="Q3497" s="116" t="str">
        <f>HYPERLINK("http://www.naplesnews.com/news/local-news/collier_deputy_cleared_taser_death_man_golden_gate","http://www.naplesnews.com/news/local-news/collier_deputy_cleared_taser_death_man_golden_gate")</f>
        <v>http://www.naplesnews.com/news/local-news/collier_deputy_cleared_taser_death_man_golden_gate</v>
      </c>
      <c r="R3497" s="55" t="s">
        <v>80</v>
      </c>
      <c r="S3497" s="80" t="s">
        <v>5119</v>
      </c>
      <c r="T3497" s="109"/>
      <c r="U3497" s="109" t="str">
        <f t="shared" si="55"/>
        <v>39154: Nazzaire was caught driving without a license. He fled the traffic stop on foot and was standing in a canal when tasered. Observers described his instant, sickening collapse and suggested that the water might have somehow contributed to his death. http://www.naplesnews.com/news/local-news/collier_deputy_cleared_taser_death_man_golden_gate</v>
      </c>
      <c r="V3497" s="109"/>
      <c r="W3497" s="109">
        <v>4543.1000000000004</v>
      </c>
      <c r="X3497" s="109"/>
      <c r="Y3497" s="109"/>
      <c r="Z3497" s="109"/>
      <c r="AA3497" s="109"/>
      <c r="AB3497" s="109"/>
      <c r="AC3497" s="109"/>
      <c r="AD3497" s="40"/>
      <c r="AE3497" s="40"/>
      <c r="AF3497" s="40"/>
      <c r="AG3497" s="40"/>
    </row>
    <row r="3498" spans="1:33" ht="12">
      <c r="A3498" s="38">
        <v>42044</v>
      </c>
      <c r="B3498" s="55" t="s">
        <v>21767</v>
      </c>
      <c r="C3498" s="55">
        <v>42</v>
      </c>
      <c r="D3498" s="55" t="s">
        <v>23</v>
      </c>
      <c r="E3498" s="55" t="s">
        <v>173</v>
      </c>
      <c r="F3498" s="53" t="str">
        <f>HYPERLINK("http://media.nbcmiami.com/images/653*367/fernandez2.jpg","http://media.nbcmiami.com/images/653*367/fernandez2.jpg")</f>
        <v>http://media.nbcmiami.com/images/653*367/fernandez2.jpg</v>
      </c>
      <c r="G3498" s="63">
        <v>41041</v>
      </c>
      <c r="H3498" s="55" t="s">
        <v>21768</v>
      </c>
      <c r="I3498" s="55" t="s">
        <v>5220</v>
      </c>
      <c r="J3498" s="55" t="s">
        <v>28</v>
      </c>
      <c r="K3498" s="55" t="s">
        <v>20141</v>
      </c>
      <c r="L3498" s="55" t="s">
        <v>30</v>
      </c>
      <c r="M3498" s="55" t="s">
        <v>5222</v>
      </c>
      <c r="N3498" s="55" t="s">
        <v>32</v>
      </c>
      <c r="O3498" s="55" t="s">
        <v>21769</v>
      </c>
      <c r="P3498" s="55" t="s">
        <v>760</v>
      </c>
      <c r="Q3498" s="116" t="str">
        <f>HYPERLINK("http://www.local10.com/news/Police-involved-shooting-victim-identified/13339634","http://www.local10.com/news/Police-involved-shooting-victim-identified/13339634")</f>
        <v>http://www.local10.com/news/Police-involved-shooting-victim-identified/13339634</v>
      </c>
      <c r="R3498" s="55" t="s">
        <v>80</v>
      </c>
      <c r="S3498" s="80" t="s">
        <v>5119</v>
      </c>
      <c r="T3498" s="109"/>
      <c r="U3498" s="109" t="str">
        <f t="shared" si="55"/>
        <v>41041: Fernandez was sought, along with a teenaged accomplice, as a suspect in the theft of a Rolex watch from a jewelry store. When found by police he attempted to flee twice, once threatening officers with his vehicle, and was eventually shot. Reporting was unclear on whether or not Fernandez had been armed. http://www.local10.com/news/Police-involved-shooting-victim-identified/13339634</v>
      </c>
      <c r="V3498" s="109"/>
      <c r="W3498" s="109">
        <v>4544.1000000000004</v>
      </c>
      <c r="X3498" s="109"/>
      <c r="Y3498" s="109"/>
      <c r="Z3498" s="109"/>
      <c r="AA3498" s="109"/>
      <c r="AB3498" s="109"/>
      <c r="AC3498" s="109"/>
      <c r="AD3498" s="40"/>
      <c r="AE3498" s="40"/>
      <c r="AF3498" s="40"/>
      <c r="AG3498" s="40"/>
    </row>
    <row r="3499" spans="1:33" ht="12">
      <c r="A3499" s="38">
        <v>42044</v>
      </c>
      <c r="B3499" s="55" t="s">
        <v>21770</v>
      </c>
      <c r="C3499" s="55">
        <v>48</v>
      </c>
      <c r="D3499" s="55" t="s">
        <v>23</v>
      </c>
      <c r="E3499" s="55" t="s">
        <v>40</v>
      </c>
      <c r="F3499" s="55"/>
      <c r="G3499" s="63">
        <v>41258</v>
      </c>
      <c r="H3499" s="55" t="s">
        <v>21771</v>
      </c>
      <c r="I3499" s="55" t="s">
        <v>16066</v>
      </c>
      <c r="J3499" s="55" t="s">
        <v>28</v>
      </c>
      <c r="K3499" s="55" t="s">
        <v>21772</v>
      </c>
      <c r="L3499" s="55" t="s">
        <v>10087</v>
      </c>
      <c r="M3499" s="55" t="s">
        <v>18789</v>
      </c>
      <c r="N3499" s="55" t="s">
        <v>32</v>
      </c>
      <c r="O3499" s="55" t="s">
        <v>21773</v>
      </c>
      <c r="P3499" s="55" t="s">
        <v>760</v>
      </c>
      <c r="Q3499" s="116" t="str">
        <f>HYPERLINK("http://www.jrn.com/fox4now/news/184470731.html","http://www.jrn.com/fox4now/news/184470731.html")</f>
        <v>http://www.jrn.com/fox4now/news/184470731.html</v>
      </c>
      <c r="R3499" s="55" t="s">
        <v>80</v>
      </c>
      <c r="S3499" s="80" t="s">
        <v>5119</v>
      </c>
      <c r="T3499" s="109"/>
      <c r="U3499" s="109" t="str">
        <f t="shared" si="55"/>
        <v>41258: Police pulled over musician Kollman for a traffic stop. For unknown reasons, Kollman exchanged gunshots with the officer and was killed. http://www.jrn.com/fox4now/news/184470731.html</v>
      </c>
      <c r="V3499" s="109"/>
      <c r="W3499" s="109">
        <v>4545.1000000000004</v>
      </c>
      <c r="X3499" s="109"/>
      <c r="Y3499" s="109"/>
      <c r="Z3499" s="109"/>
      <c r="AA3499" s="109"/>
      <c r="AB3499" s="109"/>
      <c r="AC3499" s="109"/>
      <c r="AD3499" s="40"/>
      <c r="AE3499" s="40"/>
      <c r="AF3499" s="40"/>
      <c r="AG3499" s="40"/>
    </row>
    <row r="3500" spans="1:33" ht="12">
      <c r="A3500" s="38">
        <v>42044</v>
      </c>
      <c r="B3500" s="55" t="s">
        <v>21774</v>
      </c>
      <c r="C3500" s="55">
        <v>28</v>
      </c>
      <c r="D3500" s="55" t="s">
        <v>23</v>
      </c>
      <c r="E3500" s="55" t="s">
        <v>40</v>
      </c>
      <c r="F3500" s="55"/>
      <c r="G3500" s="63">
        <v>38794</v>
      </c>
      <c r="H3500" s="55" t="s">
        <v>21775</v>
      </c>
      <c r="I3500" s="55" t="s">
        <v>538</v>
      </c>
      <c r="J3500" s="55" t="s">
        <v>28</v>
      </c>
      <c r="K3500" s="55" t="s">
        <v>19170</v>
      </c>
      <c r="L3500" s="55" t="s">
        <v>4778</v>
      </c>
      <c r="M3500" s="55" t="s">
        <v>19087</v>
      </c>
      <c r="N3500" s="55" t="s">
        <v>32</v>
      </c>
      <c r="O3500" s="55" t="s">
        <v>21776</v>
      </c>
      <c r="P3500" s="55" t="s">
        <v>760</v>
      </c>
      <c r="Q3500" s="116" t="str">
        <f>HYPERLINK("http://articles.sun-sentinel.com/2006-03-19/news/0603180246_1_officer-s-gun-swat-team-simms-street","http://articles.sun-sentinel.com/2006-03-19/news/0603180246_1_officer-s-gun-swat-team-simms-street")</f>
        <v>http://articles.sun-sentinel.com/2006-03-19/news/0603180246_1_officer-s-gun-swat-team-simms-street</v>
      </c>
      <c r="R3500" s="55" t="s">
        <v>80</v>
      </c>
      <c r="S3500" s="80" t="s">
        <v>20196</v>
      </c>
      <c r="T3500" s="109"/>
      <c r="U3500" s="109" t="str">
        <f t="shared" si="55"/>
        <v>38794: When a narcotics squad knocked on Oswiecinski's door at 9 p.m. to serve a warrant, he is said to have answered with shots through the door. During the ensuing shoot-out two officers were wounded (one by a bullet, the other by shattered glass) and Oswiecinski escaped two doors down, briefly, until he was fatally shot during a physical struggle for control of a weapon. http://articles.sun-sentinel.com/2006-03-19/news/0603180246_1_officer-s-gun-swat-team-simms-street</v>
      </c>
      <c r="V3500" s="109"/>
      <c r="W3500" s="109">
        <v>4546.1000000000004</v>
      </c>
      <c r="X3500" s="109"/>
      <c r="Y3500" s="109"/>
      <c r="Z3500" s="109"/>
      <c r="AA3500" s="109"/>
      <c r="AB3500" s="109"/>
      <c r="AC3500" s="109"/>
      <c r="AD3500" s="40"/>
      <c r="AE3500" s="40"/>
      <c r="AF3500" s="40"/>
      <c r="AG3500" s="40"/>
    </row>
    <row r="3501" spans="1:33" ht="12">
      <c r="A3501" s="38">
        <v>42044</v>
      </c>
      <c r="B3501" s="55" t="s">
        <v>21777</v>
      </c>
      <c r="C3501" s="55">
        <v>18</v>
      </c>
      <c r="D3501" s="55" t="s">
        <v>23</v>
      </c>
      <c r="E3501" s="55" t="s">
        <v>82</v>
      </c>
      <c r="F3501" s="55"/>
      <c r="G3501" s="63">
        <v>37817</v>
      </c>
      <c r="H3501" s="55" t="s">
        <v>21778</v>
      </c>
      <c r="I3501" s="55" t="s">
        <v>5220</v>
      </c>
      <c r="J3501" s="55" t="s">
        <v>28</v>
      </c>
      <c r="K3501" s="55" t="s">
        <v>21779</v>
      </c>
      <c r="L3501" s="55" t="s">
        <v>30</v>
      </c>
      <c r="M3501" s="55" t="s">
        <v>5222</v>
      </c>
      <c r="N3501" s="55" t="s">
        <v>21780</v>
      </c>
      <c r="O3501" s="55" t="s">
        <v>21781</v>
      </c>
      <c r="P3501" s="55" t="s">
        <v>760</v>
      </c>
      <c r="Q3501" s="116" t="str">
        <f>HYPERLINK("http://articles.sun-sentinel.com/2003-07-16/news/0307160102_1_police-officers-miami-dade-police-police-detective","http://articles.sun-sentinel.com/2003-07-16/news/0307160102_1_police-officers-miami-dade-police-police-detective")</f>
        <v>http://articles.sun-sentinel.com/2003-07-16/news/0307160102_1_police-officers-miami-dade-police-police-detective</v>
      </c>
      <c r="R3501" s="55" t="s">
        <v>80</v>
      </c>
      <c r="S3501" s="80" t="s">
        <v>5119</v>
      </c>
      <c r="T3501" s="109"/>
      <c r="U3501" s="109" t="str">
        <f t="shared" ref="U3501:U3564" si="56">CONCATENATE(G3501, ": ", O3501, " ", Q3501)</f>
        <v>37817: In the early morning hours of a Tuesday Molina was one of five teens who broke into the Dade Marine Institute, where he had been a student, and stole some items. Police followed the fleeing teens until their car crashed. Molina ran away, dropped 25 feet off an expressway ramp onto concrete, and died of the resulting injuries. http://articles.sun-sentinel.com/2003-07-16/news/0307160102_1_police-officers-miami-dade-police-police-detective</v>
      </c>
      <c r="V3501" s="109"/>
      <c r="W3501" s="109">
        <v>4547.1000000000004</v>
      </c>
      <c r="X3501" s="109"/>
      <c r="Y3501" s="109"/>
      <c r="Z3501" s="109"/>
      <c r="AA3501" s="109"/>
      <c r="AB3501" s="109"/>
      <c r="AC3501" s="109"/>
      <c r="AD3501" s="40"/>
      <c r="AE3501" s="40"/>
      <c r="AF3501" s="40"/>
      <c r="AG3501" s="40"/>
    </row>
    <row r="3502" spans="1:33" ht="12">
      <c r="A3502" s="38">
        <v>42044</v>
      </c>
      <c r="B3502" s="55" t="s">
        <v>21782</v>
      </c>
      <c r="C3502" s="55">
        <v>50</v>
      </c>
      <c r="D3502" s="55" t="s">
        <v>23</v>
      </c>
      <c r="E3502" s="55" t="s">
        <v>82</v>
      </c>
      <c r="F3502" s="55"/>
      <c r="G3502" s="63">
        <v>41005</v>
      </c>
      <c r="H3502" s="55" t="s">
        <v>21783</v>
      </c>
      <c r="I3502" s="55" t="s">
        <v>9567</v>
      </c>
      <c r="J3502" s="55" t="s">
        <v>28</v>
      </c>
      <c r="K3502" s="55" t="s">
        <v>19076</v>
      </c>
      <c r="L3502" s="55" t="s">
        <v>338</v>
      </c>
      <c r="M3502" s="55" t="s">
        <v>18372</v>
      </c>
      <c r="N3502" s="55" t="s">
        <v>32</v>
      </c>
      <c r="O3502" s="55" t="s">
        <v>21784</v>
      </c>
      <c r="P3502" s="55" t="s">
        <v>760</v>
      </c>
      <c r="Q3502" s="116" t="str">
        <f>HYPERLINK("http://articles.sun-sentinel.com/2012-04-07/news/pb-riviera-beach-police-shoot-kill-man-20120407_1_riviera-beach-rose-anne-brown-officer-fires","http://articles.sun-sentinel.com/2012-04-07/news/pb-riviera-beach-police-shoot-kill-man-20120407_1_riviera-beach-rose-anne-brown-officer-fires")</f>
        <v>http://articles.sun-sentinel.com/2012-04-07/news/pb-riviera-beach-police-shoot-kill-man-20120407_1_riviera-beach-rose-anne-brown-officer-fires</v>
      </c>
      <c r="R3502" s="55" t="s">
        <v>80</v>
      </c>
      <c r="S3502" s="80" t="s">
        <v>5119</v>
      </c>
      <c r="T3502" s="109"/>
      <c r="U3502" s="109" t="str">
        <f t="shared" si="56"/>
        <v>41005: Police fatally shot Sahakian after he lunged at them with some sort of weapon outside his residence. Earlier in the evening he'd been involved in the stabbing and serious wounding of a female victim around 9 p.m. at another location. http://articles.sun-sentinel.com/2012-04-07/news/pb-riviera-beach-police-shoot-kill-man-20120407_1_riviera-beach-rose-anne-brown-officer-fires</v>
      </c>
      <c r="V3502" s="109"/>
      <c r="W3502" s="109">
        <v>4548.1000000000004</v>
      </c>
      <c r="X3502" s="109"/>
      <c r="Y3502" s="109"/>
      <c r="Z3502" s="109"/>
      <c r="AA3502" s="109"/>
      <c r="AB3502" s="109"/>
      <c r="AC3502" s="109"/>
      <c r="AD3502" s="40"/>
      <c r="AE3502" s="40"/>
      <c r="AF3502" s="40"/>
      <c r="AG3502" s="40"/>
    </row>
    <row r="3503" spans="1:33" ht="12">
      <c r="A3503" s="38">
        <v>42044</v>
      </c>
      <c r="B3503" s="55" t="s">
        <v>21785</v>
      </c>
      <c r="C3503" s="55">
        <v>44</v>
      </c>
      <c r="D3503" s="55" t="s">
        <v>23</v>
      </c>
      <c r="E3503" s="55" t="s">
        <v>82</v>
      </c>
      <c r="F3503" s="55"/>
      <c r="G3503" s="63">
        <v>41939</v>
      </c>
      <c r="H3503" s="55" t="s">
        <v>21786</v>
      </c>
      <c r="I3503" s="55" t="s">
        <v>2009</v>
      </c>
      <c r="J3503" s="55" t="s">
        <v>28</v>
      </c>
      <c r="K3503" s="55" t="s">
        <v>19934</v>
      </c>
      <c r="L3503" s="55" t="s">
        <v>30</v>
      </c>
      <c r="M3503" s="55" t="s">
        <v>14093</v>
      </c>
      <c r="N3503" s="55" t="s">
        <v>32</v>
      </c>
      <c r="O3503" s="55" t="s">
        <v>21787</v>
      </c>
      <c r="P3503" s="55" t="s">
        <v>760</v>
      </c>
      <c r="Q3503" s="116" t="str">
        <f>HYPERLINK("http://newsvader.com/Armed-man-shot-killed-by-officers-at-Hialeah-shopping-plaza-police-say/1448179037","http://newsvader.com/Armed-man-shot-killed-by-officers-at-Hialeah-shopping-plaza-police-say/1448179037")</f>
        <v>http://newsvader.com/Armed-man-shot-killed-by-officers-at-Hialeah-shopping-plaza-police-say/1448179037</v>
      </c>
      <c r="R3503" s="55" t="s">
        <v>80</v>
      </c>
      <c r="S3503" s="80" t="s">
        <v>5119</v>
      </c>
      <c r="T3503" s="109"/>
      <c r="U3503" s="109" t="str">
        <f t="shared" si="56"/>
        <v>41939: A heavily-armed Helvie sitting in a green Camaro confronted responding local police in a retail center parking lot. His (unspecified) actions threatened officers and he was shot to death. http://newsvader.com/Armed-man-shot-killed-by-officers-at-Hialeah-shopping-plaza-police-say/1448179037</v>
      </c>
      <c r="V3503" s="109"/>
      <c r="W3503" s="109">
        <v>4549.1000000000004</v>
      </c>
      <c r="X3503" s="109"/>
      <c r="Y3503" s="109"/>
      <c r="Z3503" s="109"/>
      <c r="AA3503" s="109"/>
      <c r="AB3503" s="109"/>
      <c r="AC3503" s="109"/>
      <c r="AD3503" s="40"/>
      <c r="AE3503" s="40"/>
      <c r="AF3503" s="40"/>
      <c r="AG3503" s="40"/>
    </row>
    <row r="3504" spans="1:33" ht="12">
      <c r="A3504" s="38">
        <v>42044</v>
      </c>
      <c r="B3504" s="55" t="s">
        <v>21788</v>
      </c>
      <c r="C3504" s="55">
        <v>22</v>
      </c>
      <c r="D3504" s="55" t="s">
        <v>23</v>
      </c>
      <c r="E3504" s="55" t="s">
        <v>24</v>
      </c>
      <c r="F3504" s="55"/>
      <c r="G3504" s="63">
        <v>39361</v>
      </c>
      <c r="H3504" s="55" t="s">
        <v>21789</v>
      </c>
      <c r="I3504" s="55" t="s">
        <v>1046</v>
      </c>
      <c r="J3504" s="55" t="s">
        <v>28</v>
      </c>
      <c r="K3504" s="55" t="s">
        <v>4814</v>
      </c>
      <c r="L3504" s="55" t="s">
        <v>523</v>
      </c>
      <c r="M3504" s="55" t="s">
        <v>8909</v>
      </c>
      <c r="N3504" s="55" t="s">
        <v>32</v>
      </c>
      <c r="O3504" s="55" t="s">
        <v>21790</v>
      </c>
      <c r="P3504" s="55" t="s">
        <v>760</v>
      </c>
      <c r="Q3504" s="116" t="str">
        <f>HYPERLINK("http://jacksonville.com/content/jacksonville-area-police-shootings-2007","http://jacksonville.com/content/jacksonville-area-police-shootings-2007")</f>
        <v>http://jacksonville.com/content/jacksonville-area-police-shootings-2007</v>
      </c>
      <c r="R3504" s="55" t="s">
        <v>80</v>
      </c>
      <c r="S3504" s="80" t="s">
        <v>21791</v>
      </c>
      <c r="T3504" s="109"/>
      <c r="U3504" s="109" t="str">
        <f t="shared" si="56"/>
        <v>39361: Two officers had intercepted Watts as a suspect in previous home invasion / robberies, when he assaulted one of them by smashing a bottle over his head. A struggled ensured, both officers fired their weapons, and Watts was hit multiple times. He died in the hospital nine days later. http://jacksonville.com/content/jacksonville-area-police-shootings-2007</v>
      </c>
      <c r="V3504" s="109"/>
      <c r="W3504" s="109">
        <v>4550.1000000000004</v>
      </c>
      <c r="X3504" s="109"/>
      <c r="Y3504" s="109"/>
      <c r="Z3504" s="109"/>
      <c r="AA3504" s="109"/>
      <c r="AB3504" s="109"/>
      <c r="AC3504" s="109"/>
      <c r="AD3504" s="40"/>
      <c r="AE3504" s="40"/>
      <c r="AF3504" s="40"/>
      <c r="AG3504" s="40"/>
    </row>
    <row r="3505" spans="1:33" ht="12">
      <c r="A3505" s="38">
        <v>42044</v>
      </c>
      <c r="B3505" s="55" t="s">
        <v>21792</v>
      </c>
      <c r="C3505" s="55">
        <v>20</v>
      </c>
      <c r="D3505" s="55" t="s">
        <v>23</v>
      </c>
      <c r="E3505" s="55" t="s">
        <v>82</v>
      </c>
      <c r="F3505" s="55"/>
      <c r="G3505" s="63">
        <v>37661</v>
      </c>
      <c r="H3505" s="55" t="s">
        <v>21793</v>
      </c>
      <c r="I3505" s="55" t="s">
        <v>5333</v>
      </c>
      <c r="J3505" s="55" t="s">
        <v>28</v>
      </c>
      <c r="K3505" s="55" t="s">
        <v>18323</v>
      </c>
      <c r="L3505" s="55" t="s">
        <v>404</v>
      </c>
      <c r="M3505" s="55" t="s">
        <v>13239</v>
      </c>
      <c r="N3505" s="55" t="s">
        <v>32</v>
      </c>
      <c r="O3505" s="55" t="s">
        <v>21794</v>
      </c>
      <c r="P3505" s="55" t="s">
        <v>760</v>
      </c>
      <c r="Q3505" s="116" t="str">
        <f>HYPERLINK("http://docs.justia.com/cases/federal/district-courts/florida/flmdce/6:2007cv01078/202330/35","http://docs.justia.com/cases/federal/district-courts/florida/flmdce/6:2007cv01078/202330/35")</f>
        <v>http://docs.justia.com/cases/federal/district-courts/florida/flmdce/6:2007cv01078/202330/35</v>
      </c>
      <c r="R3505" s="55" t="s">
        <v>80</v>
      </c>
      <c r="S3505" s="80" t="s">
        <v>5119</v>
      </c>
      <c r="T3505" s="109"/>
      <c r="U3505" s="109" t="str">
        <f t="shared" si="56"/>
        <v>37661: Turner, his cousin and a third man observed a couple who'd withdrawn money from an ATM, followed them to a small-town residence, and jumped them. The man happened to be an deputy, off-duty and in plainclothes but armed. After a struggle for the gun, the deputy managed to fatally shoot Turner and frighten off the other attackers. http://docs.justia.com/cases/federal/district-courts/florida/flmdce/6:2007cv01078/202330/35</v>
      </c>
      <c r="V3505" s="109"/>
      <c r="W3505" s="109">
        <v>4551.1000000000004</v>
      </c>
      <c r="X3505" s="109"/>
      <c r="Y3505" s="109"/>
      <c r="Z3505" s="109"/>
      <c r="AA3505" s="109"/>
      <c r="AB3505" s="109"/>
      <c r="AC3505" s="109"/>
      <c r="AD3505" s="40"/>
      <c r="AE3505" s="40"/>
      <c r="AF3505" s="40"/>
      <c r="AG3505" s="40"/>
    </row>
    <row r="3506" spans="1:33" ht="12">
      <c r="A3506" s="38">
        <v>42044</v>
      </c>
      <c r="B3506" s="55" t="s">
        <v>21795</v>
      </c>
      <c r="C3506" s="55">
        <v>24</v>
      </c>
      <c r="D3506" s="55" t="s">
        <v>23</v>
      </c>
      <c r="E3506" s="55" t="s">
        <v>40</v>
      </c>
      <c r="F3506" s="53" t="str">
        <f>HYPERLINK("http://media.cmgdigital.com/shared/img/photos/2012/04/07/ec/e2/052710_met_sobedeat_451691a.jpg","http://media.cmgdigital.com/shared/img/photos/2012/04/07/ec/e2/052710_met_sobedeat_451691a.jpg")</f>
        <v>http://media.cmgdigital.com/shared/img/photos/2012/04/07/ec/e2/052710_met_sobedeat_451691a.jpg</v>
      </c>
      <c r="G3506" s="63">
        <v>39888</v>
      </c>
      <c r="H3506" s="55" t="s">
        <v>21796</v>
      </c>
      <c r="I3506" s="55" t="s">
        <v>1061</v>
      </c>
      <c r="J3506" s="55" t="s">
        <v>28</v>
      </c>
      <c r="K3506" s="55" t="s">
        <v>29</v>
      </c>
      <c r="L3506" s="55" t="s">
        <v>30</v>
      </c>
      <c r="M3506" s="55" t="s">
        <v>6322</v>
      </c>
      <c r="N3506" s="55" t="s">
        <v>32</v>
      </c>
      <c r="O3506" s="55" t="s">
        <v>21797</v>
      </c>
      <c r="P3506" s="55" t="s">
        <v>58</v>
      </c>
      <c r="Q3506" s="116" t="str">
        <f>HYPERLINK("http://www.boston.com/news/local/massachusetts/articles/2011/03/16/fla_prosecutor_rules_deputys_killing_of_mass_man_justified/","http://www.boston.com/news/local/massachusetts/articles/2011/03/16/fla_prosecutor_rules_deputys_killing_of_mass_man_justified/")</f>
        <v>http://www.boston.com/news/local/massachusetts/articles/2011/03/16/fla_prosecutor_rules_deputys_killing_of_mass_man_justified/</v>
      </c>
      <c r="R3506" s="55" t="s">
        <v>80</v>
      </c>
      <c r="S3506" s="80" t="s">
        <v>5119</v>
      </c>
      <c r="T3506" s="109"/>
      <c r="U3506" s="109" t="str">
        <f t="shared" si="56"/>
        <v>39888: In a puzzling incident, Massachusetts tourist Burdett excused himself from his girlfriend and motel room, is said to have demanded money from an off-duty sheriff's deputy at knifepoint, and was shot to death by that deputy. Despite questions about where Burdett might have gotten the knife, and the apparent lack of any robbery motive, the shooting was found justified. http://www.boston.com/news/local/massachusetts/articles/2011/03/16/fla_prosecutor_rules_deputys_killing_of_mass_man_justified/</v>
      </c>
      <c r="V3506" s="109"/>
      <c r="W3506" s="109">
        <v>4552.1000000000004</v>
      </c>
      <c r="X3506" s="109"/>
      <c r="Y3506" s="109"/>
      <c r="Z3506" s="109"/>
      <c r="AA3506" s="109"/>
      <c r="AB3506" s="109"/>
      <c r="AC3506" s="109"/>
      <c r="AD3506" s="40"/>
      <c r="AE3506" s="40"/>
      <c r="AF3506" s="40"/>
      <c r="AG3506" s="40"/>
    </row>
    <row r="3507" spans="1:33" ht="12">
      <c r="A3507" s="38">
        <v>42044</v>
      </c>
      <c r="B3507" s="55" t="s">
        <v>21798</v>
      </c>
      <c r="C3507" s="55">
        <v>54</v>
      </c>
      <c r="D3507" s="55" t="s">
        <v>23</v>
      </c>
      <c r="E3507" s="55" t="s">
        <v>82</v>
      </c>
      <c r="F3507" s="55"/>
      <c r="G3507" s="63">
        <v>41618</v>
      </c>
      <c r="H3507" s="55" t="s">
        <v>21799</v>
      </c>
      <c r="I3507" s="55" t="s">
        <v>10403</v>
      </c>
      <c r="J3507" s="55" t="s">
        <v>28</v>
      </c>
      <c r="K3507" s="55" t="s">
        <v>21800</v>
      </c>
      <c r="L3507" s="55" t="s">
        <v>10405</v>
      </c>
      <c r="M3507" s="55" t="s">
        <v>21801</v>
      </c>
      <c r="N3507" s="55" t="s">
        <v>1818</v>
      </c>
      <c r="O3507" s="55" t="s">
        <v>21802</v>
      </c>
      <c r="P3507" s="55" t="s">
        <v>760</v>
      </c>
      <c r="Q3507" s="116" t="str">
        <f>HYPERLINK("http://web.tampabay.com/news/publicsafety/crime/new-port-richey-man-dies-after-being-stunned-in-confrontation-with-police/2158068","http://web.tampabay.com/news/publicsafety/crime/new-port-richey-man-dies-after-being-stunned-in-confrontation-with-police/2158068")</f>
        <v>http://web.tampabay.com/news/publicsafety/crime/new-port-richey-man-dies-after-being-stunned-in-confrontation-with-police/2158068</v>
      </c>
      <c r="R3507" s="55" t="s">
        <v>100</v>
      </c>
      <c r="S3507" s="80" t="s">
        <v>5119</v>
      </c>
      <c r="T3507" s="109"/>
      <c r="U3507" s="109" t="str">
        <f t="shared" si="56"/>
        <v>41618: On December 10 Shirlaw, dressed in shorts and no shirt, and with a history of bipolar disorder and schizophrenia, argued with and then punched a pedestrian in the street. Afterwards he entered a hotel lobby, where police found him. To control the unarmed but violent Shirlaw, officers placed a stun gun on his neck. Shirlaw collapsed, was taken to a local hospital, and was taken off life support 10 days later. http://web.tampabay.com/news/publicsafety/crime/new-port-richey-man-dies-after-being-stunned-in-confrontation-with-police/2158068</v>
      </c>
      <c r="V3507" s="109"/>
      <c r="W3507" s="109">
        <v>4553.1000000000004</v>
      </c>
      <c r="X3507" s="109"/>
      <c r="Y3507" s="109"/>
      <c r="Z3507" s="109"/>
      <c r="AA3507" s="109"/>
      <c r="AB3507" s="109"/>
      <c r="AC3507" s="109"/>
      <c r="AD3507" s="40"/>
      <c r="AE3507" s="40"/>
      <c r="AF3507" s="40"/>
      <c r="AG3507" s="40"/>
    </row>
    <row r="3508" spans="1:33" ht="12">
      <c r="A3508" s="38">
        <v>42044</v>
      </c>
      <c r="B3508" s="55" t="s">
        <v>21803</v>
      </c>
      <c r="C3508" s="55">
        <v>65</v>
      </c>
      <c r="D3508" s="55" t="s">
        <v>23</v>
      </c>
      <c r="E3508" s="55" t="s">
        <v>40</v>
      </c>
      <c r="F3508" s="55"/>
      <c r="G3508" s="63">
        <v>39097</v>
      </c>
      <c r="H3508" s="55" t="s">
        <v>21804</v>
      </c>
      <c r="I3508" s="55" t="s">
        <v>1046</v>
      </c>
      <c r="J3508" s="55" t="s">
        <v>28</v>
      </c>
      <c r="K3508" s="55" t="s">
        <v>11225</v>
      </c>
      <c r="L3508" s="55" t="s">
        <v>523</v>
      </c>
      <c r="M3508" s="55" t="s">
        <v>8909</v>
      </c>
      <c r="N3508" s="55" t="s">
        <v>32</v>
      </c>
      <c r="O3508" s="55" t="s">
        <v>21805</v>
      </c>
      <c r="P3508" s="55" t="s">
        <v>760</v>
      </c>
      <c r="Q3508" s="116" t="str">
        <f>HYPERLINK("http://jacksonville.com/content/jacksonville-area-police-shootings-2007","http://jacksonville.com/content/jacksonville-area-police-shootings-2007")</f>
        <v>http://jacksonville.com/content/jacksonville-area-police-shootings-2007</v>
      </c>
      <c r="R3508" s="55" t="s">
        <v>100</v>
      </c>
      <c r="S3508" s="80" t="s">
        <v>21791</v>
      </c>
      <c r="T3508" s="109"/>
      <c r="U3508" s="109" t="str">
        <f t="shared" si="56"/>
        <v>39097: Shuler was on a visit home to his mother from a mental hospital. At about 8 p.m. on a Saturday night she called police, feeling threatened by her Vietnam veteran son's behavior. Arrival of police, and then the removal of the mother from the house, and then the arrival of SWAT, hardened into a 12-hour overnight standoff. Shuler was shot to death when he finally stepped outside with gun in hand. http://jacksonville.com/content/jacksonville-area-police-shootings-2007</v>
      </c>
      <c r="V3508" s="109"/>
      <c r="W3508" s="109">
        <v>4554.1000000000004</v>
      </c>
      <c r="X3508" s="109"/>
      <c r="Y3508" s="109"/>
      <c r="Z3508" s="109"/>
      <c r="AA3508" s="109"/>
      <c r="AB3508" s="109"/>
      <c r="AC3508" s="109"/>
      <c r="AD3508" s="40"/>
      <c r="AE3508" s="40"/>
      <c r="AF3508" s="40"/>
      <c r="AG3508" s="40"/>
    </row>
    <row r="3509" spans="1:33" ht="12">
      <c r="A3509" s="38">
        <v>42044</v>
      </c>
      <c r="B3509" s="55" t="s">
        <v>21806</v>
      </c>
      <c r="C3509" s="55">
        <v>29</v>
      </c>
      <c r="D3509" s="55" t="s">
        <v>23</v>
      </c>
      <c r="E3509" s="55" t="s">
        <v>82</v>
      </c>
      <c r="F3509" s="55"/>
      <c r="G3509" s="63">
        <v>38515</v>
      </c>
      <c r="H3509" s="55" t="s">
        <v>21807</v>
      </c>
      <c r="I3509" s="55" t="s">
        <v>5220</v>
      </c>
      <c r="J3509" s="55" t="s">
        <v>28</v>
      </c>
      <c r="K3509" s="55" t="s">
        <v>5562</v>
      </c>
      <c r="L3509" s="55" t="s">
        <v>30</v>
      </c>
      <c r="M3509" s="55" t="s">
        <v>5222</v>
      </c>
      <c r="N3509" s="55" t="s">
        <v>32</v>
      </c>
      <c r="O3509" s="55" t="s">
        <v>21808</v>
      </c>
      <c r="P3509" s="55" t="s">
        <v>760</v>
      </c>
      <c r="Q3509" s="116" t="str">
        <f>HYPERLINK("http://articles.sun-sentinel.com/2005-06-14/news/0506130378_1_female-officer-police-chase-miami-dade-police","http://articles.sun-sentinel.com/2005-06-14/news/0506130378_1_female-officer-police-chase-miami-dade-police")</f>
        <v>http://articles.sun-sentinel.com/2005-06-14/news/0506130378_1_female-officer-police-chase-miami-dade-police</v>
      </c>
      <c r="R3509" s="55" t="s">
        <v>80</v>
      </c>
      <c r="S3509" s="80" t="s">
        <v>5119</v>
      </c>
      <c r="T3509" s="109"/>
      <c r="U3509" s="109" t="str">
        <f t="shared" si="56"/>
        <v>38515: Police shot and killed suspected car thief Morris after chasing him into a convenience store, forcing him to emerge from the freezer section, and physically struggling with him through the aisles of the store. http://articles.sun-sentinel.com/2005-06-14/news/0506130378_1_female-officer-police-chase-miami-dade-police</v>
      </c>
      <c r="V3509" s="109"/>
      <c r="W3509" s="109">
        <v>4555.1000000000004</v>
      </c>
      <c r="X3509" s="109"/>
      <c r="Y3509" s="109"/>
      <c r="Z3509" s="109"/>
      <c r="AA3509" s="109"/>
      <c r="AB3509" s="109"/>
      <c r="AC3509" s="109"/>
      <c r="AD3509" s="40"/>
      <c r="AE3509" s="40"/>
      <c r="AF3509" s="40"/>
      <c r="AG3509" s="40"/>
    </row>
    <row r="3510" spans="1:33" ht="12">
      <c r="A3510" s="38">
        <v>42044</v>
      </c>
      <c r="B3510" s="55" t="s">
        <v>21809</v>
      </c>
      <c r="C3510" s="55">
        <v>22</v>
      </c>
      <c r="D3510" s="55" t="s">
        <v>23</v>
      </c>
      <c r="E3510" s="55" t="s">
        <v>82</v>
      </c>
      <c r="F3510" s="55"/>
      <c r="G3510" s="63">
        <v>39849</v>
      </c>
      <c r="H3510" s="55" t="s">
        <v>21810</v>
      </c>
      <c r="I3510" s="55" t="s">
        <v>1046</v>
      </c>
      <c r="J3510" s="55" t="s">
        <v>28</v>
      </c>
      <c r="K3510" s="55" t="s">
        <v>18511</v>
      </c>
      <c r="L3510" s="55" t="s">
        <v>523</v>
      </c>
      <c r="M3510" s="55" t="s">
        <v>8909</v>
      </c>
      <c r="N3510" s="55" t="s">
        <v>32</v>
      </c>
      <c r="O3510" s="55" t="s">
        <v>21811</v>
      </c>
      <c r="P3510" s="55" t="s">
        <v>760</v>
      </c>
      <c r="Q3510" s="116" t="str">
        <f>HYPERLINK("http://jacksonville.com/news/metro/2009-02-07/story/details_emerge_on_2_shot_by_police","http://jacksonville.com/news/metro/2009-02-07/story/details_emerge_on_2_shot_by_police")</f>
        <v>http://jacksonville.com/news/metro/2009-02-07/story/details_emerge_on_2_shot_by_police</v>
      </c>
      <c r="R3510" s="55" t="s">
        <v>80</v>
      </c>
      <c r="S3510" s="80" t="s">
        <v>5119</v>
      </c>
      <c r="T3510" s="109"/>
      <c r="U3510" s="109" t="str">
        <f t="shared" si="56"/>
        <v>39849: Brenner was killed as he tried to rob two undercover narcotics agents at gunpoint. They both returned fire, resulting in one of two fatal Jacksonville police shootings on that same day -- the other was Rachel Lynette Etheridge -- and a third suspect, Michael Devaughn Felder, was killed three days later. http://jacksonville.com/news/metro/2009-02-07/story/details_emerge_on_2_shot_by_police</v>
      </c>
      <c r="V3510" s="109"/>
      <c r="W3510" s="109">
        <v>4556.1000000000004</v>
      </c>
      <c r="X3510" s="109"/>
      <c r="Y3510" s="109"/>
      <c r="Z3510" s="109"/>
      <c r="AA3510" s="109"/>
      <c r="AB3510" s="109"/>
      <c r="AC3510" s="109"/>
      <c r="AD3510" s="40"/>
      <c r="AE3510" s="40"/>
      <c r="AF3510" s="40"/>
      <c r="AG3510" s="40"/>
    </row>
    <row r="3511" spans="1:33" ht="12">
      <c r="A3511" s="38">
        <v>42044</v>
      </c>
      <c r="B3511" s="55" t="s">
        <v>21812</v>
      </c>
      <c r="C3511" s="55">
        <v>33</v>
      </c>
      <c r="D3511" s="55" t="s">
        <v>23</v>
      </c>
      <c r="E3511" s="55" t="s">
        <v>82</v>
      </c>
      <c r="F3511" s="55"/>
      <c r="G3511" s="63">
        <v>39209</v>
      </c>
      <c r="H3511" s="55" t="s">
        <v>21813</v>
      </c>
      <c r="I3511" s="55" t="s">
        <v>1046</v>
      </c>
      <c r="J3511" s="55" t="s">
        <v>28</v>
      </c>
      <c r="K3511" s="55" t="s">
        <v>4836</v>
      </c>
      <c r="L3511" s="55" t="s">
        <v>523</v>
      </c>
      <c r="M3511" s="55" t="s">
        <v>8909</v>
      </c>
      <c r="N3511" s="55" t="s">
        <v>32</v>
      </c>
      <c r="O3511" s="55" t="s">
        <v>21814</v>
      </c>
      <c r="P3511" s="55" t="s">
        <v>760</v>
      </c>
      <c r="Q3511" s="116" t="str">
        <f>HYPERLINK("http://articles.orlandosentinel.com/2007-05-09/news/JAX09_1_orlando-and-jacksonville-jacksonville-sheriff-jacksonville-police","http://articles.orlandosentinel.com/2007-05-09/news/JAX09_1_orlando-and-jacksonville-jacksonville-sheriff-jacksonville-police")</f>
        <v>http://articles.orlandosentinel.com/2007-05-09/news/JAX09_1_orlando-and-jacksonville-jacksonville-sheriff-jacksonville-police</v>
      </c>
      <c r="R3511" s="55" t="s">
        <v>80</v>
      </c>
      <c r="S3511" s="80" t="s">
        <v>5119</v>
      </c>
      <c r="T3511" s="109"/>
      <c r="U3511" s="109" t="str">
        <f t="shared" si="56"/>
        <v>39209: Biziyaremye had killed his former wife in Orlando the previous day, and had come to wreak havoc on her friends and family in Jacksonville. Police, forewarned, were able to protect the family. Biziyaremye was still able to set a house fire and exchange gunshots with police before being fatally wounded. http://articles.orlandosentinel.com/2007-05-09/news/JAX09_1_orlando-and-jacksonville-jacksonville-sheriff-jacksonville-police</v>
      </c>
      <c r="V3511" s="109"/>
      <c r="W3511" s="109">
        <v>4557.1000000000004</v>
      </c>
      <c r="X3511" s="109"/>
      <c r="Y3511" s="109"/>
      <c r="Z3511" s="109"/>
      <c r="AA3511" s="109"/>
      <c r="AB3511" s="109"/>
      <c r="AC3511" s="109"/>
      <c r="AD3511" s="40"/>
      <c r="AE3511" s="40"/>
      <c r="AF3511" s="40"/>
      <c r="AG3511" s="40"/>
    </row>
    <row r="3512" spans="1:33" ht="12">
      <c r="A3512" s="38">
        <v>42044</v>
      </c>
      <c r="B3512" s="55" t="s">
        <v>21815</v>
      </c>
      <c r="C3512" s="55">
        <v>22</v>
      </c>
      <c r="D3512" s="55" t="s">
        <v>23</v>
      </c>
      <c r="E3512" s="55" t="s">
        <v>82</v>
      </c>
      <c r="F3512" s="55"/>
      <c r="G3512" s="63">
        <v>39287</v>
      </c>
      <c r="H3512" s="55" t="s">
        <v>21816</v>
      </c>
      <c r="I3512" s="55" t="s">
        <v>1046</v>
      </c>
      <c r="J3512" s="55" t="s">
        <v>28</v>
      </c>
      <c r="K3512" s="55" t="s">
        <v>11225</v>
      </c>
      <c r="L3512" s="55" t="s">
        <v>523</v>
      </c>
      <c r="M3512" s="55" t="s">
        <v>8909</v>
      </c>
      <c r="N3512" s="55" t="s">
        <v>32</v>
      </c>
      <c r="O3512" s="55" t="s">
        <v>21817</v>
      </c>
      <c r="P3512" s="55" t="s">
        <v>58</v>
      </c>
      <c r="Q3512" s="116" t="str">
        <f>HYPERLINK("http://jacksonville.com/tu-online/stories/072607/met_186968055.shtml","http://jacksonville.com/tu-online/stories/072607/met_186968055.shtml")</f>
        <v>http://jacksonville.com/tu-online/stories/072607/met_186968055.shtml</v>
      </c>
      <c r="R3512" s="55" t="s">
        <v>80</v>
      </c>
      <c r="S3512" s="80" t="s">
        <v>5119</v>
      </c>
      <c r="T3512" s="109"/>
      <c r="U3512" s="109" t="str">
        <f t="shared" si="56"/>
        <v>39287: Chapman and an accomplice fled the scene of their motel armed robbery with police in hot pursuit. Authorities described their throwing both guns and cash out their car windows. The chase ended at a municipal park, at 10 p.m., where Chapman was fatally shot. The accomplice was charged with both armed robbery and with Chapman's murder. http://jacksonville.com/tu-online/stories/072607/met_186968055.shtml</v>
      </c>
      <c r="V3512" s="109"/>
      <c r="W3512" s="109">
        <v>4558.1000000000004</v>
      </c>
      <c r="X3512" s="109"/>
      <c r="Y3512" s="109"/>
      <c r="Z3512" s="109"/>
      <c r="AA3512" s="109"/>
      <c r="AB3512" s="109"/>
      <c r="AC3512" s="109"/>
      <c r="AD3512" s="40"/>
      <c r="AE3512" s="40"/>
      <c r="AF3512" s="40"/>
      <c r="AG3512" s="40"/>
    </row>
    <row r="3513" spans="1:33" ht="12">
      <c r="A3513" s="38">
        <v>42044</v>
      </c>
      <c r="B3513" s="55" t="s">
        <v>21818</v>
      </c>
      <c r="C3513" s="55">
        <v>32</v>
      </c>
      <c r="D3513" s="55" t="s">
        <v>23</v>
      </c>
      <c r="E3513" s="55" t="s">
        <v>40</v>
      </c>
      <c r="F3513" s="55"/>
      <c r="G3513" s="63">
        <v>38029</v>
      </c>
      <c r="H3513" s="55" t="s">
        <v>21819</v>
      </c>
      <c r="I3513" s="55" t="s">
        <v>1046</v>
      </c>
      <c r="J3513" s="55" t="s">
        <v>28</v>
      </c>
      <c r="K3513" s="55" t="s">
        <v>17960</v>
      </c>
      <c r="L3513" s="55" t="s">
        <v>523</v>
      </c>
      <c r="M3513" s="55" t="s">
        <v>8909</v>
      </c>
      <c r="N3513" s="55" t="s">
        <v>32</v>
      </c>
      <c r="O3513" s="55" t="s">
        <v>21820</v>
      </c>
      <c r="P3513" s="55" t="s">
        <v>760</v>
      </c>
      <c r="Q3513" s="116" t="str">
        <f>HYPERLINK("http://jacksonville.com/tu-online/stories/021404/met_14818789.shtml","http://jacksonville.com/tu-online/stories/021404/met_14818789.shtml")</f>
        <v>http://jacksonville.com/tu-online/stories/021404/met_14818789.shtml</v>
      </c>
      <c r="R3513" s="55" t="s">
        <v>80</v>
      </c>
      <c r="S3513" s="80" t="s">
        <v>21791</v>
      </c>
      <c r="T3513" s="109"/>
      <c r="U3513" s="109" t="str">
        <f t="shared" si="56"/>
        <v>38029: Robitzsch fled from a traffic stop -- he'd been previously charged five times with resisting arrest -- and continued to resist after being pepper-sprayed. When he threatened the officer with a double-bladed ax he was shot once in the chest, fatally. http://jacksonville.com/tu-online/stories/021404/met_14818789.shtml</v>
      </c>
      <c r="V3513" s="109"/>
      <c r="W3513" s="109">
        <v>4559.1000000000004</v>
      </c>
      <c r="X3513" s="109"/>
      <c r="Y3513" s="109"/>
      <c r="Z3513" s="109"/>
      <c r="AA3513" s="109"/>
      <c r="AB3513" s="109"/>
      <c r="AC3513" s="109"/>
      <c r="AD3513" s="40"/>
      <c r="AE3513" s="40"/>
      <c r="AF3513" s="40"/>
      <c r="AG3513" s="40"/>
    </row>
    <row r="3514" spans="1:33" ht="12">
      <c r="A3514" s="38">
        <v>42044</v>
      </c>
      <c r="B3514" s="55" t="s">
        <v>21821</v>
      </c>
      <c r="C3514" s="55">
        <v>59</v>
      </c>
      <c r="D3514" s="55" t="s">
        <v>23</v>
      </c>
      <c r="E3514" s="55" t="s">
        <v>40</v>
      </c>
      <c r="F3514" s="55"/>
      <c r="G3514" s="63">
        <v>39431</v>
      </c>
      <c r="H3514" s="55" t="s">
        <v>21822</v>
      </c>
      <c r="I3514" s="55" t="s">
        <v>1046</v>
      </c>
      <c r="J3514" s="55" t="s">
        <v>28</v>
      </c>
      <c r="K3514" s="55" t="s">
        <v>17511</v>
      </c>
      <c r="L3514" s="55" t="s">
        <v>523</v>
      </c>
      <c r="M3514" s="55" t="s">
        <v>8909</v>
      </c>
      <c r="N3514" s="55" t="s">
        <v>32</v>
      </c>
      <c r="O3514" s="55" t="s">
        <v>21823</v>
      </c>
      <c r="P3514" s="55" t="s">
        <v>760</v>
      </c>
      <c r="Q3514" s="116" t="str">
        <f>HYPERLINK("http://jacksonville.com/content/jacksonville-area-police-shootings-2007","http://jacksonville.com/content/jacksonville-area-police-shootings-2007")</f>
        <v>http://jacksonville.com/content/jacksonville-area-police-shootings-2007</v>
      </c>
      <c r="R3514" s="55" t="s">
        <v>80</v>
      </c>
      <c r="S3514" s="80" t="s">
        <v>21791</v>
      </c>
      <c r="T3514" s="109"/>
      <c r="U3514" s="109" t="str">
        <f t="shared" si="56"/>
        <v>39431: A domestic dispute in the middle of a divorce developed into Kite's wife fleeing to their neighbor's for safety. Police arrived, were informed that Kite had weapons in the house, then discovered that he'd set his own house on fire. He shot at police; they returned fire and killed him. http://jacksonville.com/content/jacksonville-area-police-shootings-2007</v>
      </c>
      <c r="V3514" s="109"/>
      <c r="W3514" s="109">
        <v>4560.1000000000004</v>
      </c>
      <c r="X3514" s="109"/>
      <c r="Y3514" s="109"/>
      <c r="Z3514" s="109"/>
      <c r="AA3514" s="109"/>
      <c r="AB3514" s="109"/>
      <c r="AC3514" s="109"/>
      <c r="AD3514" s="40"/>
      <c r="AE3514" s="40"/>
      <c r="AF3514" s="40"/>
      <c r="AG3514" s="40"/>
    </row>
    <row r="3515" spans="1:33" ht="12">
      <c r="A3515" s="38">
        <v>42044</v>
      </c>
      <c r="B3515" s="55" t="s">
        <v>21824</v>
      </c>
      <c r="C3515" s="55">
        <v>32</v>
      </c>
      <c r="D3515" s="55" t="s">
        <v>23</v>
      </c>
      <c r="E3515" s="55" t="s">
        <v>24</v>
      </c>
      <c r="F3515" s="53" t="str">
        <f>HYPERLINK("http://jacksonville.com/sites/default/files/imagecache/premium_415_wide_scale/tonycooks.jpg","http://jacksonville.com/sites/default/files/imagecache/premium_415_wide_scale/tonycooks.jpg")</f>
        <v>http://jacksonville.com/sites/default/files/imagecache/premium_415_wide_scale/tonycooks.jpg</v>
      </c>
      <c r="G3515" s="63">
        <v>40687</v>
      </c>
      <c r="H3515" s="55" t="s">
        <v>21825</v>
      </c>
      <c r="I3515" s="55" t="s">
        <v>1046</v>
      </c>
      <c r="J3515" s="55" t="s">
        <v>28</v>
      </c>
      <c r="K3515" s="55" t="s">
        <v>17945</v>
      </c>
      <c r="L3515" s="55" t="s">
        <v>523</v>
      </c>
      <c r="M3515" s="55" t="s">
        <v>8909</v>
      </c>
      <c r="N3515" s="55" t="s">
        <v>32</v>
      </c>
      <c r="O3515" s="55" t="s">
        <v>21826</v>
      </c>
      <c r="P3515" s="55" t="s">
        <v>760</v>
      </c>
      <c r="Q3515" s="116" t="str">
        <f>HYPERLINK("http://jacksonville.com/news/crime/2011-06-02/story/family-bondsman-killed-jacksonville-police-seek-more-answers","http://jacksonville.com/news/crime/2011-06-02/story/family-bondsman-killed-jacksonville-police-seek-more-answers")</f>
        <v>http://jacksonville.com/news/crime/2011-06-02/story/family-bondsman-killed-jacksonville-police-seek-more-answers</v>
      </c>
      <c r="R3515" s="55" t="s">
        <v>80</v>
      </c>
      <c r="S3515" s="80" t="s">
        <v>5119</v>
      </c>
      <c r="T3515" s="109"/>
      <c r="U3515" s="109" t="str">
        <f t="shared" si="56"/>
        <v>40687: Cooks was one of three bail bondsmen, masked and wearing black and bearing weapons, who unexpectedly encountered police in an apartment complex. The three were attempting to enter a bondee's unit and the bondee had called 911. Police shot Cooks to death and seriously wounded a second armed bondsmen as he rounded a corner. http://jacksonville.com/news/crime/2011-06-02/story/family-bondsman-killed-jacksonville-police-seek-more-answers</v>
      </c>
      <c r="V3515" s="109"/>
      <c r="W3515" s="109">
        <v>4561.1000000000004</v>
      </c>
      <c r="X3515" s="109"/>
      <c r="Y3515" s="109"/>
      <c r="Z3515" s="109"/>
      <c r="AA3515" s="109"/>
      <c r="AB3515" s="109"/>
      <c r="AC3515" s="109"/>
      <c r="AD3515" s="40"/>
      <c r="AE3515" s="40"/>
      <c r="AF3515" s="40"/>
      <c r="AG3515" s="40"/>
    </row>
    <row r="3516" spans="1:33" ht="12">
      <c r="A3516" s="38">
        <v>42044</v>
      </c>
      <c r="B3516" s="55" t="s">
        <v>21827</v>
      </c>
      <c r="C3516" s="55">
        <v>18</v>
      </c>
      <c r="D3516" s="55" t="s">
        <v>23</v>
      </c>
      <c r="E3516" s="55" t="s">
        <v>82</v>
      </c>
      <c r="F3516" s="55"/>
      <c r="G3516" s="63">
        <v>41062</v>
      </c>
      <c r="H3516" s="55" t="s">
        <v>21828</v>
      </c>
      <c r="I3516" s="55" t="s">
        <v>8017</v>
      </c>
      <c r="J3516" s="55" t="s">
        <v>28</v>
      </c>
      <c r="K3516" s="55" t="s">
        <v>8018</v>
      </c>
      <c r="L3516" s="55" t="s">
        <v>8019</v>
      </c>
      <c r="M3516" s="55" t="s">
        <v>21829</v>
      </c>
      <c r="N3516" s="55" t="s">
        <v>1818</v>
      </c>
      <c r="O3516" s="55" t="s">
        <v>21830</v>
      </c>
      <c r="P3516" s="55" t="s">
        <v>760</v>
      </c>
      <c r="Q3516" s="116" t="str">
        <f>HYPERLINK("http://www.alligator.org/news/local/article_a9cfc5e4-aecc-11e1-b261-0019bb2963f4.html","http://www.alligator.org/news/local/article_a9cfc5e4-aecc-11e1-b261-0019bb2963f4.html")</f>
        <v>http://www.alligator.org/news/local/article_a9cfc5e4-aecc-11e1-b261-0019bb2963f4.html</v>
      </c>
      <c r="R3516" s="55" t="s">
        <v>80</v>
      </c>
      <c r="S3516" s="80" t="s">
        <v>5119</v>
      </c>
      <c r="T3516" s="109"/>
      <c r="U3516" s="109" t="str">
        <f t="shared" si="56"/>
        <v>41062: A female friend retrieving some personal belongings from Miller's apartment developed into a physical fight, then Miller's armed assault and wounding of the young woman. Police were called and Miller gave himself up after a relatively brief standoff. Taken into custody, he began to convulse, and soon after died of a medical emergency. http://www.alligator.org/news/local/article_a9cfc5e4-aecc-11e1-b261-0019bb2963f4.html</v>
      </c>
      <c r="V3516" s="109"/>
      <c r="W3516" s="109">
        <v>4562.1000000000004</v>
      </c>
      <c r="X3516" s="109"/>
      <c r="Y3516" s="109"/>
      <c r="Z3516" s="109"/>
      <c r="AA3516" s="109"/>
      <c r="AB3516" s="109"/>
      <c r="AC3516" s="109"/>
      <c r="AD3516" s="40"/>
      <c r="AE3516" s="40"/>
      <c r="AF3516" s="40"/>
      <c r="AG3516" s="40"/>
    </row>
    <row r="3517" spans="1:33" ht="12">
      <c r="A3517" s="38">
        <v>42044</v>
      </c>
      <c r="B3517" s="55" t="s">
        <v>21831</v>
      </c>
      <c r="C3517" s="55">
        <v>26</v>
      </c>
      <c r="D3517" s="55" t="s">
        <v>23</v>
      </c>
      <c r="E3517" s="55" t="s">
        <v>82</v>
      </c>
      <c r="F3517" s="55"/>
      <c r="G3517" s="63">
        <v>37100</v>
      </c>
      <c r="H3517" s="55" t="s">
        <v>21832</v>
      </c>
      <c r="I3517" s="55" t="s">
        <v>14545</v>
      </c>
      <c r="J3517" s="55" t="s">
        <v>28</v>
      </c>
      <c r="K3517" s="55" t="s">
        <v>14872</v>
      </c>
      <c r="L3517" s="55" t="s">
        <v>4778</v>
      </c>
      <c r="M3517" s="55" t="s">
        <v>14547</v>
      </c>
      <c r="N3517" s="55" t="s">
        <v>32</v>
      </c>
      <c r="O3517" s="55" t="s">
        <v>21833</v>
      </c>
      <c r="P3517" s="55" t="s">
        <v>760</v>
      </c>
      <c r="Q3517" s="116" t="str">
        <f>HYPERLINK("http://articles.sun-sentinel.com/2001-12-14/news/0112140057_1_grand-jury-nicholas-schneider-argument","http://articles.sun-sentinel.com/2001-12-14/news/0112140057_1_grand-jury-nicholas-schneider-argument")</f>
        <v>http://articles.sun-sentinel.com/2001-12-14/news/0112140057_1_grand-jury-nicholas-schneider-argument</v>
      </c>
      <c r="R3517" s="55" t="s">
        <v>80</v>
      </c>
      <c r="S3517" s="80" t="s">
        <v>5119</v>
      </c>
      <c r="T3517" s="109"/>
      <c r="U3517" s="109" t="str">
        <f t="shared" si="56"/>
        <v>37100: Pelcha sat as a passenger, with his business partner, in a Dodge Ram stopped at a stop sign. A Jeep Cherokee driven by a veteran former officer and current civilian employee of the local police department. The Cherokee could not get around. This developed into a road rage incident, a physical struggle for a cell phone, and the unarmed Pelcha shot to death. http://articles.sun-sentinel.com/2001-12-14/news/0112140057_1_grand-jury-nicholas-schneider-argument</v>
      </c>
      <c r="V3517" s="109"/>
      <c r="W3517" s="109">
        <v>4563.1000000000004</v>
      </c>
      <c r="X3517" s="109"/>
      <c r="Y3517" s="109"/>
      <c r="Z3517" s="109"/>
      <c r="AA3517" s="109"/>
      <c r="AB3517" s="109"/>
      <c r="AC3517" s="109"/>
      <c r="AD3517" s="40"/>
      <c r="AE3517" s="40"/>
      <c r="AF3517" s="40"/>
      <c r="AG3517" s="40"/>
    </row>
    <row r="3518" spans="1:33" ht="12">
      <c r="A3518" s="38">
        <v>42044</v>
      </c>
      <c r="B3518" s="55" t="s">
        <v>21834</v>
      </c>
      <c r="C3518" s="55">
        <v>36</v>
      </c>
      <c r="D3518" s="55" t="s">
        <v>23</v>
      </c>
      <c r="E3518" s="55" t="s">
        <v>40</v>
      </c>
      <c r="F3518" s="55"/>
      <c r="G3518" s="63">
        <v>38749</v>
      </c>
      <c r="H3518" s="55" t="s">
        <v>21835</v>
      </c>
      <c r="I3518" s="55" t="s">
        <v>1046</v>
      </c>
      <c r="J3518" s="55" t="s">
        <v>28</v>
      </c>
      <c r="K3518" s="55" t="s">
        <v>17556</v>
      </c>
      <c r="L3518" s="55" t="s">
        <v>523</v>
      </c>
      <c r="M3518" s="55" t="s">
        <v>8909</v>
      </c>
      <c r="N3518" s="55" t="s">
        <v>32</v>
      </c>
      <c r="O3518" s="55" t="s">
        <v>21836</v>
      </c>
      <c r="P3518" s="55" t="s">
        <v>760</v>
      </c>
      <c r="Q3518" s="116" t="str">
        <f>HYPERLINK("http://jacksonville.com/tu-online/stories/020206/met_20983287.shtml","http://jacksonville.com/tu-online/stories/020206/met_20983287.shtml")</f>
        <v>http://jacksonville.com/tu-online/stories/020206/met_20983287.shtml</v>
      </c>
      <c r="R3518" s="55" t="s">
        <v>80</v>
      </c>
      <c r="S3518" s="80" t="s">
        <v>21791</v>
      </c>
      <c r="T3518" s="109"/>
      <c r="U3518" s="109" t="str">
        <f t="shared" si="56"/>
        <v>38749: Kluttz had a shotgun tied to the neck of his 21-year-old girlfriend. She'd been beaten and had serious cuts on her face, and he'd forcibly dragged her in and out of his house twice as a hostage when a SWAT force arrived. When he tried this a third time, he was fatally shot once in the head. http://jacksonville.com/tu-online/stories/020206/met_20983287.shtml</v>
      </c>
      <c r="V3518" s="109"/>
      <c r="W3518" s="109">
        <v>4564.1000000000004</v>
      </c>
      <c r="X3518" s="109"/>
      <c r="Y3518" s="109"/>
      <c r="Z3518" s="109"/>
      <c r="AA3518" s="109"/>
      <c r="AB3518" s="109"/>
      <c r="AC3518" s="109"/>
      <c r="AD3518" s="40"/>
      <c r="AE3518" s="40"/>
      <c r="AF3518" s="40"/>
      <c r="AG3518" s="40"/>
    </row>
    <row r="3519" spans="1:33" ht="12">
      <c r="A3519" s="38">
        <v>42044</v>
      </c>
      <c r="B3519" s="55" t="s">
        <v>21837</v>
      </c>
      <c r="C3519" s="55">
        <v>35</v>
      </c>
      <c r="D3519" s="55" t="s">
        <v>23</v>
      </c>
      <c r="E3519" s="55" t="s">
        <v>24</v>
      </c>
      <c r="F3519" s="55"/>
      <c r="G3519" s="63">
        <v>39249</v>
      </c>
      <c r="H3519" s="55" t="s">
        <v>21838</v>
      </c>
      <c r="I3519" s="55" t="s">
        <v>1046</v>
      </c>
      <c r="J3519" s="55" t="s">
        <v>28</v>
      </c>
      <c r="K3519" s="55" t="s">
        <v>17556</v>
      </c>
      <c r="L3519" s="55" t="s">
        <v>523</v>
      </c>
      <c r="M3519" s="55" t="s">
        <v>8909</v>
      </c>
      <c r="N3519" s="55" t="s">
        <v>32</v>
      </c>
      <c r="O3519" s="55" t="s">
        <v>21839</v>
      </c>
      <c r="P3519" s="55" t="s">
        <v>760</v>
      </c>
      <c r="Q3519" s="116" t="str">
        <f>HYPERLINK("http://jacksonville.com/content/jacksonville-area-police-shootings-2007","http://jacksonville.com/content/jacksonville-area-police-shootings-2007")</f>
        <v>http://jacksonville.com/content/jacksonville-area-police-shootings-2007</v>
      </c>
      <c r="R3519" s="55" t="s">
        <v>80</v>
      </c>
      <c r="S3519" s="80" t="s">
        <v>21791</v>
      </c>
      <c r="T3519" s="109"/>
      <c r="U3519" s="109" t="str">
        <f t="shared" si="56"/>
        <v>39249: Young and a female accomplice robbed "Ying’s Chinee-Takee-Outee" at gunpoint only to be met at the back door by the police. He tried to escape from the front door, and police fatally shot him. He may not have discharged his weapon. The accomplice was charged with both armed robbery and with felony murder. http://jacksonville.com/content/jacksonville-area-police-shootings-2007</v>
      </c>
      <c r="V3519" s="109"/>
      <c r="W3519" s="109">
        <v>4565.1000000000004</v>
      </c>
      <c r="X3519" s="109"/>
      <c r="Y3519" s="109"/>
      <c r="Z3519" s="109"/>
      <c r="AA3519" s="109"/>
      <c r="AB3519" s="109"/>
      <c r="AC3519" s="109"/>
      <c r="AD3519" s="40"/>
      <c r="AE3519" s="40"/>
      <c r="AF3519" s="40"/>
      <c r="AG3519" s="40"/>
    </row>
    <row r="3520" spans="1:33" ht="12">
      <c r="A3520" s="38">
        <v>42044</v>
      </c>
      <c r="B3520" s="55" t="s">
        <v>21840</v>
      </c>
      <c r="C3520" s="55">
        <v>28</v>
      </c>
      <c r="D3520" s="55" t="s">
        <v>23</v>
      </c>
      <c r="E3520" s="55" t="s">
        <v>24</v>
      </c>
      <c r="F3520" s="53" t="str">
        <f>HYPERLINK("http://wbbh.images.worldnow.com/images/18916915_BG1.jpg","http://wbbh.images.worldnow.com/images/18916915_BG1.jpg")</f>
        <v>http://wbbh.images.worldnow.com/images/18916915_BG1.jpg</v>
      </c>
      <c r="G3520" s="63">
        <v>41088</v>
      </c>
      <c r="H3520" s="55" t="s">
        <v>21841</v>
      </c>
      <c r="I3520" s="55" t="s">
        <v>20831</v>
      </c>
      <c r="J3520" s="55" t="s">
        <v>28</v>
      </c>
      <c r="K3520" s="55" t="s">
        <v>20832</v>
      </c>
      <c r="L3520" s="55" t="s">
        <v>10087</v>
      </c>
      <c r="M3520" s="55" t="s">
        <v>18789</v>
      </c>
      <c r="N3520" s="55" t="s">
        <v>32</v>
      </c>
      <c r="O3520" s="55" t="s">
        <v>21842</v>
      </c>
      <c r="P3520" s="55" t="s">
        <v>760</v>
      </c>
      <c r="Q3520" s="116" t="str">
        <f>HYPERLINK("http://www.abc-7.com/story/18916915/manhunt-stops-traffic-on-nb-i-75","http://www.abc-7.com/story/18916915/manhunt-stops-traffic-on-nb-i-75")</f>
        <v>http://www.abc-7.com/story/18916915/manhunt-stops-traffic-on-nb-i-75</v>
      </c>
      <c r="R3520" s="55" t="s">
        <v>80</v>
      </c>
      <c r="S3520" s="80" t="s">
        <v>5119</v>
      </c>
      <c r="T3520" s="109"/>
      <c r="U3520" s="109" t="str">
        <f t="shared" si="56"/>
        <v>41088: Charles was pulled over on the interstate for speeding and for an illegal window tint. When a large amount of cocaine was found in the car, some kind of violent altercation ensued. The outcome: a female passenger and a child in the car were unhurt, a deputy was slightly wounded, and Charles had been shot dead. http://www.abc-7.com/story/18916915/manhunt-stops-traffic-on-nb-i-75</v>
      </c>
      <c r="V3520" s="109"/>
      <c r="W3520" s="109">
        <v>4566.1000000000004</v>
      </c>
      <c r="X3520" s="109"/>
      <c r="Y3520" s="109"/>
      <c r="Z3520" s="109"/>
      <c r="AA3520" s="109"/>
      <c r="AB3520" s="109"/>
      <c r="AC3520" s="109"/>
      <c r="AD3520" s="40"/>
      <c r="AE3520" s="40"/>
      <c r="AF3520" s="40"/>
      <c r="AG3520" s="40"/>
    </row>
    <row r="3521" spans="1:33" ht="12">
      <c r="A3521" s="38">
        <v>42044</v>
      </c>
      <c r="B3521" s="55" t="s">
        <v>21843</v>
      </c>
      <c r="C3521" s="55">
        <v>45</v>
      </c>
      <c r="D3521" s="55" t="s">
        <v>23</v>
      </c>
      <c r="E3521" s="55" t="s">
        <v>82</v>
      </c>
      <c r="F3521" s="55"/>
      <c r="G3521" s="63">
        <v>39088</v>
      </c>
      <c r="H3521" s="55" t="s">
        <v>21844</v>
      </c>
      <c r="I3521" s="55" t="s">
        <v>6974</v>
      </c>
      <c r="J3521" s="55" t="s">
        <v>28</v>
      </c>
      <c r="K3521" s="55" t="s">
        <v>21845</v>
      </c>
      <c r="L3521" s="55" t="s">
        <v>6976</v>
      </c>
      <c r="M3521" s="55" t="s">
        <v>21846</v>
      </c>
      <c r="N3521" s="55" t="s">
        <v>262</v>
      </c>
      <c r="O3521" s="55" t="s">
        <v>21847</v>
      </c>
      <c r="P3521" s="55" t="s">
        <v>760</v>
      </c>
      <c r="Q3521" s="116" t="str">
        <f>HYPERLINK("http://jacksonville.com/apnews/stories/010707/D8MGIV080.shtml","http://jacksonville.com/apnews/stories/010707/D8MGIV080.shtml")</f>
        <v>http://jacksonville.com/apnews/stories/010707/D8MGIV080.shtml</v>
      </c>
      <c r="R3521" s="55" t="s">
        <v>80</v>
      </c>
      <c r="S3521" s="80" t="s">
        <v>5119</v>
      </c>
      <c r="T3521" s="109"/>
      <c r="U3521" s="109" t="str">
        <f t="shared" si="56"/>
        <v>39088: Truck stop observers noticed a man, Nashville music store owner Ilten, angrily heaving musical instruments out of the back of a rental truck. Police handcuffed him for erratic behavior and attempted to put him in leg restraints in the back of their patrol car. They tasered the uncooperative Ilten twice in order to search him. He stopped breathing. http://jacksonville.com/apnews/stories/010707/D8MGIV080.shtml</v>
      </c>
      <c r="V3521" s="109"/>
      <c r="W3521" s="109">
        <v>4567.1000000000004</v>
      </c>
      <c r="X3521" s="109"/>
      <c r="Y3521" s="109"/>
      <c r="Z3521" s="109"/>
      <c r="AA3521" s="109"/>
      <c r="AB3521" s="109"/>
      <c r="AC3521" s="109"/>
      <c r="AD3521" s="40"/>
      <c r="AE3521" s="40"/>
      <c r="AF3521" s="40"/>
      <c r="AG3521" s="40"/>
    </row>
    <row r="3522" spans="1:33" ht="12">
      <c r="A3522" s="38">
        <v>42044</v>
      </c>
      <c r="B3522" s="55" t="s">
        <v>21848</v>
      </c>
      <c r="C3522" s="55">
        <v>30</v>
      </c>
      <c r="D3522" s="55" t="s">
        <v>23</v>
      </c>
      <c r="E3522" s="55" t="s">
        <v>40</v>
      </c>
      <c r="F3522" s="55"/>
      <c r="G3522" s="63">
        <v>40161</v>
      </c>
      <c r="H3522" s="55" t="s">
        <v>21849</v>
      </c>
      <c r="I3522" s="55" t="s">
        <v>1046</v>
      </c>
      <c r="J3522" s="55" t="s">
        <v>28</v>
      </c>
      <c r="K3522" s="55" t="s">
        <v>21850</v>
      </c>
      <c r="L3522" s="55" t="s">
        <v>523</v>
      </c>
      <c r="M3522" s="55" t="s">
        <v>8909</v>
      </c>
      <c r="N3522" s="55" t="s">
        <v>32</v>
      </c>
      <c r="O3522" s="55" t="s">
        <v>21851</v>
      </c>
      <c r="P3522" s="55" t="s">
        <v>760</v>
      </c>
      <c r="Q3522" s="116" t="str">
        <f>HYPERLINK("http://jacksonville.com/content/jacksonville-area-police-shootings-2009","http://jacksonville.com/content/jacksonville-area-police-shootings-2009")</f>
        <v>http://jacksonville.com/content/jacksonville-area-police-shootings-2009</v>
      </c>
      <c r="R3522" s="55" t="s">
        <v>80</v>
      </c>
      <c r="S3522" s="80" t="s">
        <v>21791</v>
      </c>
      <c r="T3522" s="109"/>
      <c r="U3522" s="109" t="str">
        <f t="shared" si="56"/>
        <v>40161: In the middle of the night police were called out to a report of a vandalized car. The vandal was Southerland, driving a pickup towing a trailer for a riding lawn mower. Twice he backed up towards police vehicles; the second time, that trailer mounted the hood of a cruiser. Southerland engaged in a physical fight with officers that escalated. Although evidently unarmed he was shot to death. http://jacksonville.com/content/jacksonville-area-police-shootings-2009</v>
      </c>
      <c r="V3522" s="109"/>
      <c r="W3522" s="109">
        <v>4568.1000000000004</v>
      </c>
      <c r="X3522" s="109"/>
      <c r="Y3522" s="109"/>
      <c r="Z3522" s="109"/>
      <c r="AA3522" s="109"/>
      <c r="AB3522" s="109"/>
      <c r="AC3522" s="109"/>
      <c r="AD3522" s="40"/>
      <c r="AE3522" s="40"/>
      <c r="AF3522" s="40"/>
      <c r="AG3522" s="40"/>
    </row>
    <row r="3523" spans="1:33" ht="12">
      <c r="A3523" s="38">
        <v>42044</v>
      </c>
      <c r="B3523" s="55" t="s">
        <v>21852</v>
      </c>
      <c r="C3523" s="55">
        <v>38</v>
      </c>
      <c r="D3523" s="55" t="s">
        <v>23</v>
      </c>
      <c r="E3523" s="55" t="s">
        <v>82</v>
      </c>
      <c r="F3523" s="55"/>
      <c r="G3523" s="63">
        <v>40985</v>
      </c>
      <c r="H3523" s="55" t="s">
        <v>21853</v>
      </c>
      <c r="I3523" s="55" t="s">
        <v>20449</v>
      </c>
      <c r="J3523" s="55" t="s">
        <v>28</v>
      </c>
      <c r="K3523" s="55" t="s">
        <v>20450</v>
      </c>
      <c r="L3523" s="55" t="s">
        <v>4687</v>
      </c>
      <c r="M3523" s="55" t="s">
        <v>10833</v>
      </c>
      <c r="N3523" s="55" t="s">
        <v>21854</v>
      </c>
      <c r="O3523" s="55" t="s">
        <v>21855</v>
      </c>
      <c r="P3523" s="55" t="s">
        <v>760</v>
      </c>
      <c r="Q3523" s="116" t="str">
        <f>HYPERLINK("http://www.9news.com/news/article/257629/188/James-Barnes-man-shot-with-Taser-3-times-by-deputy-dies","http://www.9news.com/news/article/257629/188/James-Barnes-man-shot-with-Taser-3-times-by-deputy-dies")</f>
        <v>http://www.9news.com/news/article/257629/188/James-Barnes-man-shot-with-Taser-3-times-by-deputy-dies</v>
      </c>
      <c r="R3523" s="55" t="s">
        <v>80</v>
      </c>
      <c r="S3523" s="80" t="s">
        <v>5119</v>
      </c>
      <c r="T3523" s="109"/>
      <c r="U3523" s="109" t="str">
        <f t="shared" si="56"/>
        <v>40985: With a mental health history, Barnes fell into an argument with his aunt on the northern end of Honeymoon Island State Park. A park official approached him, then physically struggled with him. A deputy then arrived and tasered Barnes three times, which likely caused his death. His brother also reported severe facial injuries, with eye sockets and cheeks fractured. http://www.9news.com/news/article/257629/188/James-Barnes-man-shot-with-Taser-3-times-by-deputy-dies</v>
      </c>
      <c r="V3523" s="109"/>
      <c r="W3523" s="109">
        <v>4569.1000000000004</v>
      </c>
      <c r="X3523" s="109"/>
      <c r="Y3523" s="109"/>
      <c r="Z3523" s="109"/>
      <c r="AA3523" s="109"/>
      <c r="AB3523" s="109"/>
      <c r="AC3523" s="109"/>
      <c r="AD3523" s="40"/>
      <c r="AE3523" s="40"/>
      <c r="AF3523" s="40"/>
      <c r="AG3523" s="40"/>
    </row>
    <row r="3524" spans="1:33" ht="12">
      <c r="A3524" s="38">
        <v>42044</v>
      </c>
      <c r="B3524" s="55" t="s">
        <v>21856</v>
      </c>
      <c r="C3524" s="55">
        <v>45</v>
      </c>
      <c r="D3524" s="55" t="s">
        <v>23</v>
      </c>
      <c r="E3524" s="55" t="s">
        <v>82</v>
      </c>
      <c r="F3524" s="55"/>
      <c r="G3524" s="63">
        <v>39209</v>
      </c>
      <c r="H3524" s="55" t="s">
        <v>21857</v>
      </c>
      <c r="I3524" s="55" t="s">
        <v>21858</v>
      </c>
      <c r="J3524" s="55" t="s">
        <v>28</v>
      </c>
      <c r="K3524" s="55" t="s">
        <v>21859</v>
      </c>
      <c r="L3524" s="55" t="s">
        <v>4687</v>
      </c>
      <c r="M3524" s="55" t="s">
        <v>10833</v>
      </c>
      <c r="N3524" s="55" t="s">
        <v>262</v>
      </c>
      <c r="O3524" s="55" t="s">
        <v>21860</v>
      </c>
      <c r="P3524" s="55" t="s">
        <v>760</v>
      </c>
      <c r="Q3524" s="116" t="str">
        <f>HYPERLINK("http://tbo.com/news/nd-death-renews-taser-safety-issue-194968","http://tbo.com/news/nd-death-renews-taser-safety-issue-194968")</f>
        <v>http://tbo.com/news/nd-death-renews-taser-safety-issue-194968</v>
      </c>
      <c r="R3524" s="55" t="s">
        <v>80</v>
      </c>
      <c r="S3524" s="80" t="s">
        <v>5119</v>
      </c>
      <c r="T3524" s="109"/>
      <c r="U3524" s="109" t="str">
        <f t="shared" si="56"/>
        <v>39209: A county officer observed Keske behind the wheel of his pickup parked under a causeway bridge, reportedly flailing his arms and speaking nonsense. He answered an attempted contact by backing the pickup into the officer's car, then forward over a fence, then launched into a low-speed chase, all while deputies shot at his vehicle. Untouched by the bullets he stopped with flattened tires. Officers tasered him, he became unresponsive, and died in hospital shortly afterward. One of two local Taser deaths within two days. http://tbo.com/news/nd-death-renews-taser-safety-issue-194968</v>
      </c>
      <c r="V3524" s="109"/>
      <c r="W3524" s="109">
        <v>4570.1000000000004</v>
      </c>
      <c r="X3524" s="109"/>
      <c r="Y3524" s="109"/>
      <c r="Z3524" s="109"/>
      <c r="AA3524" s="109"/>
      <c r="AB3524" s="109"/>
      <c r="AC3524" s="109"/>
      <c r="AD3524" s="40"/>
      <c r="AE3524" s="40"/>
      <c r="AF3524" s="40"/>
      <c r="AG3524" s="40"/>
    </row>
    <row r="3525" spans="1:33" ht="12">
      <c r="A3525" s="38">
        <v>42044</v>
      </c>
      <c r="B3525" s="55" t="s">
        <v>21861</v>
      </c>
      <c r="C3525" s="55">
        <v>18</v>
      </c>
      <c r="D3525" s="55" t="s">
        <v>23</v>
      </c>
      <c r="E3525" s="55" t="s">
        <v>82</v>
      </c>
      <c r="F3525" s="55"/>
      <c r="G3525" s="63">
        <v>38513</v>
      </c>
      <c r="H3525" s="55" t="s">
        <v>21862</v>
      </c>
      <c r="I3525" s="55" t="s">
        <v>11776</v>
      </c>
      <c r="J3525" s="55" t="s">
        <v>28</v>
      </c>
      <c r="K3525" s="55" t="s">
        <v>19371</v>
      </c>
      <c r="L3525" s="55" t="s">
        <v>8052</v>
      </c>
      <c r="M3525" s="55" t="s">
        <v>18202</v>
      </c>
      <c r="N3525" s="55" t="s">
        <v>32</v>
      </c>
      <c r="O3525" s="55" t="s">
        <v>21863</v>
      </c>
      <c r="P3525" s="55" t="s">
        <v>760</v>
      </c>
      <c r="Q3525" s="116" t="str">
        <f>HYPERLINK("http://www.sptimes.com/2005/06/10/Hillsborough/Cops_interrupt_Ybor_r.shtml","http://www.sptimes.com/2005/06/10/Hillsborough/Cops_interrupt_Ybor_r.shtml")</f>
        <v>http://www.sptimes.com/2005/06/10/Hillsborough/Cops_interrupt_Ybor_r.shtml</v>
      </c>
      <c r="R3525" s="55" t="s">
        <v>80</v>
      </c>
      <c r="S3525" s="80" t="s">
        <v>5119</v>
      </c>
      <c r="T3525" s="109"/>
      <c r="U3525" s="109" t="str">
        <f t="shared" si="56"/>
        <v>38513: Gurley was one of five armed suspects caught in the act of beating and robbing two other men. The encounter led to a midnight firefight among those five and two police. Three of the other suspects were injured while Gurley was fatally wounded. He made it a few dozen yards down the Seventh Avenue entertainment strip before he dropped. http://www.sptimes.com/2005/06/10/Hillsborough/Cops_interrupt_Ybor_r.shtml</v>
      </c>
      <c r="V3525" s="109"/>
      <c r="W3525" s="109">
        <v>4571.1000000000004</v>
      </c>
      <c r="X3525" s="109"/>
      <c r="Y3525" s="109"/>
      <c r="Z3525" s="109"/>
      <c r="AA3525" s="109"/>
      <c r="AB3525" s="109"/>
      <c r="AC3525" s="109"/>
      <c r="AD3525" s="40"/>
      <c r="AE3525" s="40"/>
      <c r="AF3525" s="40"/>
      <c r="AG3525" s="40"/>
    </row>
    <row r="3526" spans="1:33" ht="12">
      <c r="A3526" s="38">
        <v>42044</v>
      </c>
      <c r="B3526" s="55" t="s">
        <v>21864</v>
      </c>
      <c r="C3526" s="55">
        <v>21</v>
      </c>
      <c r="D3526" s="55" t="s">
        <v>23</v>
      </c>
      <c r="E3526" s="55" t="s">
        <v>82</v>
      </c>
      <c r="F3526" s="55"/>
      <c r="G3526" s="63">
        <v>40730</v>
      </c>
      <c r="H3526" s="55" t="s">
        <v>21865</v>
      </c>
      <c r="I3526" s="55" t="s">
        <v>4951</v>
      </c>
      <c r="J3526" s="55" t="s">
        <v>28</v>
      </c>
      <c r="K3526" s="55" t="s">
        <v>18323</v>
      </c>
      <c r="L3526" s="55" t="s">
        <v>404</v>
      </c>
      <c r="M3526" s="55" t="s">
        <v>13239</v>
      </c>
      <c r="N3526" s="55" t="s">
        <v>314</v>
      </c>
      <c r="O3526" s="55" t="s">
        <v>21866</v>
      </c>
      <c r="P3526" s="55" t="s">
        <v>760</v>
      </c>
      <c r="Q3526" s="116" t="str">
        <f>HYPERLINK("http://www.wftv.com/news/news/deputy-runs-over-pedestrian-with-patrol-car/nDLgd/","http://www.wftv.com/news/news/deputy-runs-over-pedestrian-with-patrol-car/nDLgd/")</f>
        <v>http://www.wftv.com/news/news/deputy-runs-over-pedestrian-with-patrol-car/nDLgd/</v>
      </c>
      <c r="R3526" s="55" t="s">
        <v>80</v>
      </c>
      <c r="S3526" s="80" t="s">
        <v>5119</v>
      </c>
      <c r="T3526" s="109"/>
      <c r="U3526" s="109" t="str">
        <f t="shared" si="56"/>
        <v>40730: Pacheco-Sanchez was one of about a hundred pedestrian spectators at an illicit early-morning street race. As two county deputies moved to break up the crowd, the victim stepped in front of the cruiser and was killed. http://www.wftv.com/news/news/deputy-runs-over-pedestrian-with-patrol-car/nDLgd/</v>
      </c>
      <c r="V3526" s="109"/>
      <c r="W3526" s="109">
        <v>4572.1000000000004</v>
      </c>
      <c r="X3526" s="109"/>
      <c r="Y3526" s="109"/>
      <c r="Z3526" s="109"/>
      <c r="AA3526" s="109"/>
      <c r="AB3526" s="109"/>
      <c r="AC3526" s="109"/>
      <c r="AD3526" s="40"/>
      <c r="AE3526" s="40"/>
      <c r="AF3526" s="40"/>
      <c r="AG3526" s="40"/>
    </row>
    <row r="3527" spans="1:33" ht="12">
      <c r="A3527" s="38">
        <v>42044</v>
      </c>
      <c r="B3527" s="55" t="s">
        <v>21867</v>
      </c>
      <c r="C3527" s="55">
        <v>21</v>
      </c>
      <c r="D3527" s="55" t="s">
        <v>23</v>
      </c>
      <c r="E3527" s="55" t="s">
        <v>24</v>
      </c>
      <c r="F3527" s="55"/>
      <c r="G3527" s="63">
        <v>40047</v>
      </c>
      <c r="H3527" s="55" t="s">
        <v>21868</v>
      </c>
      <c r="I3527" s="55" t="s">
        <v>1046</v>
      </c>
      <c r="J3527" s="55" t="s">
        <v>28</v>
      </c>
      <c r="K3527" s="55" t="s">
        <v>4814</v>
      </c>
      <c r="L3527" s="55" t="s">
        <v>523</v>
      </c>
      <c r="M3527" s="55" t="s">
        <v>8909</v>
      </c>
      <c r="N3527" s="55" t="s">
        <v>32</v>
      </c>
      <c r="O3527" s="55" t="s">
        <v>21869</v>
      </c>
      <c r="P3527" s="55" t="s">
        <v>760</v>
      </c>
      <c r="Q3527" s="116" t="str">
        <f>HYPERLINK("http://jacksonville.com/content/jacksonville-area-police-shootings-2009","http://jacksonville.com/content/jacksonville-area-police-shootings-2009")</f>
        <v>http://jacksonville.com/content/jacksonville-area-police-shootings-2009</v>
      </c>
      <c r="R3527" s="55" t="s">
        <v>80</v>
      </c>
      <c r="S3527" s="80" t="s">
        <v>21791</v>
      </c>
      <c r="T3527" s="109"/>
      <c r="U3527" s="109" t="str">
        <f t="shared" si="56"/>
        <v>40047: Kendrick was one of five men who pistol-whipped a victim on South Miss Muffet Lane, took $60 from him, then forced him to strip naked. As police found and pursued the five, they tossed weapons and Halloween masks out the windows, then when their car was stopped the five scattered. Kendrick was the only one killed, with two shots. The other four were charged with participating in his shooting. http://jacksonville.com/content/jacksonville-area-police-shootings-2009</v>
      </c>
      <c r="V3527" s="109"/>
      <c r="W3527" s="109">
        <v>4573.1000000000004</v>
      </c>
      <c r="X3527" s="109"/>
      <c r="Y3527" s="109"/>
      <c r="Z3527" s="109"/>
      <c r="AA3527" s="109"/>
      <c r="AB3527" s="109"/>
      <c r="AC3527" s="109"/>
      <c r="AD3527" s="40"/>
      <c r="AE3527" s="40"/>
      <c r="AF3527" s="40"/>
      <c r="AG3527" s="40"/>
    </row>
    <row r="3528" spans="1:33" ht="12">
      <c r="A3528" s="38">
        <v>42044</v>
      </c>
      <c r="B3528" s="55" t="s">
        <v>21870</v>
      </c>
      <c r="C3528" s="55">
        <v>44</v>
      </c>
      <c r="D3528" s="55" t="s">
        <v>23</v>
      </c>
      <c r="E3528" s="55" t="s">
        <v>82</v>
      </c>
      <c r="F3528" s="55"/>
      <c r="G3528" s="63">
        <v>38517</v>
      </c>
      <c r="H3528" s="55" t="s">
        <v>21871</v>
      </c>
      <c r="I3528" s="55" t="s">
        <v>4951</v>
      </c>
      <c r="J3528" s="55" t="s">
        <v>28</v>
      </c>
      <c r="K3528" s="55" t="s">
        <v>13238</v>
      </c>
      <c r="L3528" s="55" t="s">
        <v>404</v>
      </c>
      <c r="M3528" s="55" t="s">
        <v>13239</v>
      </c>
      <c r="N3528" s="55" t="s">
        <v>32</v>
      </c>
      <c r="O3528" s="55" t="s">
        <v>21872</v>
      </c>
      <c r="P3528" s="55" t="s">
        <v>760</v>
      </c>
      <c r="Q3528" s="116" t="str">
        <f>HYPERLINK("http://articles.orlandosentinel.com/2005-06-16/news/shoot16.038_1_jack-mills-history-of-mental-mentally-ill","http://articles.orlandosentinel.com/2005-06-16/news/shoot16.038_1_jack-mills-history-of-mental-mentally-ill")</f>
        <v>http://articles.orlandosentinel.com/2005-06-16/news/shoot16.038_1_jack-mills-history-of-mental-mentally-ill</v>
      </c>
      <c r="R3528" s="55" t="s">
        <v>100</v>
      </c>
      <c r="S3528" s="80" t="s">
        <v>5119</v>
      </c>
      <c r="T3528" s="109"/>
      <c r="U3528" s="109" t="str">
        <f t="shared" si="56"/>
        <v>38517: Mills had a history of mental health issues and lived in a boarding-house. This evening something had upset him -- he put all his clothes in a garbage can, and wouldn't come out of his room. His supportive uncle was called. Mills ended up attacking him with a knife, then violently resisted local police after they'd been called. He ended life naked, tasered, and shot four times in a hallway. http://articles.orlandosentinel.com/2005-06-16/news/shoot16.038_1_jack-mills-history-of-mental-mentally-ill</v>
      </c>
      <c r="V3528" s="109"/>
      <c r="W3528" s="109">
        <v>4574.1000000000004</v>
      </c>
      <c r="X3528" s="109"/>
      <c r="Y3528" s="109"/>
      <c r="Z3528" s="109"/>
      <c r="AA3528" s="109"/>
      <c r="AB3528" s="109"/>
      <c r="AC3528" s="109"/>
      <c r="AD3528" s="40"/>
      <c r="AE3528" s="40"/>
      <c r="AF3528" s="40"/>
      <c r="AG3528" s="40"/>
    </row>
    <row r="3529" spans="1:33" ht="12">
      <c r="A3529" s="38">
        <v>42044</v>
      </c>
      <c r="B3529" s="55" t="s">
        <v>21873</v>
      </c>
      <c r="C3529" s="55">
        <v>24</v>
      </c>
      <c r="D3529" s="55" t="s">
        <v>23</v>
      </c>
      <c r="E3529" s="55" t="s">
        <v>24</v>
      </c>
      <c r="F3529" s="53" t="str">
        <f>HYPERLINK("http://jacksonville.com/classifieds/logos/12750969_1.jpg","http://jacksonville.com/classifieds/logos/12750969_1.jpg")</f>
        <v>http://jacksonville.com/classifieds/logos/12750969_1.jpg</v>
      </c>
      <c r="G3529" s="63">
        <v>39852</v>
      </c>
      <c r="H3529" s="55" t="s">
        <v>21874</v>
      </c>
      <c r="I3529" s="55" t="s">
        <v>1046</v>
      </c>
      <c r="J3529" s="55" t="s">
        <v>28</v>
      </c>
      <c r="K3529" s="55" t="s">
        <v>17767</v>
      </c>
      <c r="L3529" s="55" t="s">
        <v>523</v>
      </c>
      <c r="M3529" s="55" t="s">
        <v>8909</v>
      </c>
      <c r="N3529" s="55" t="s">
        <v>32</v>
      </c>
      <c r="O3529" s="55" t="s">
        <v>21875</v>
      </c>
      <c r="P3529" s="55" t="s">
        <v>760</v>
      </c>
      <c r="Q3529" s="116" t="str">
        <f>HYPERLINK("http://www.news4jax.com/news/Police-Kill-Gunman-Outside-Arlington-Nightclub/2053796","http://www.news4jax.com/news/Police-Kill-Gunman-Outside-Arlington-Nightclub/2053796")</f>
        <v>http://www.news4jax.com/news/Police-Kill-Gunman-Outside-Arlington-Nightclub/2053796</v>
      </c>
      <c r="R3529" s="55" t="s">
        <v>80</v>
      </c>
      <c r="S3529" s="80" t="s">
        <v>5119</v>
      </c>
      <c r="T3529" s="109"/>
      <c r="U3529" s="109" t="str">
        <f t="shared" si="56"/>
        <v>39852: In the early morning hours of Sunday, in the crowded parking lot of a popular nightclub, Felder produced a 9mm handgun and began shooting it into the air, not at anything or anyone. Police commanded him to drop the weapon and Felder simply ran away. He was killed with a single shot. http://www.news4jax.com/news/Police-Kill-Gunman-Outside-Arlington-Nightclub/2053796</v>
      </c>
      <c r="V3529" s="109"/>
      <c r="W3529" s="109">
        <v>4575.1000000000004</v>
      </c>
      <c r="X3529" s="109"/>
      <c r="Y3529" s="109"/>
      <c r="Z3529" s="109"/>
      <c r="AA3529" s="109"/>
      <c r="AB3529" s="109"/>
      <c r="AC3529" s="109"/>
      <c r="AD3529" s="40"/>
      <c r="AE3529" s="40"/>
      <c r="AF3529" s="40"/>
      <c r="AG3529" s="40"/>
    </row>
    <row r="3530" spans="1:33" ht="12">
      <c r="A3530" s="38">
        <v>42044</v>
      </c>
      <c r="B3530" s="55" t="s">
        <v>21876</v>
      </c>
      <c r="C3530" s="55">
        <v>21</v>
      </c>
      <c r="D3530" s="55" t="s">
        <v>23</v>
      </c>
      <c r="E3530" s="55" t="s">
        <v>40</v>
      </c>
      <c r="F3530" s="55"/>
      <c r="G3530" s="63">
        <v>38636</v>
      </c>
      <c r="H3530" s="55" t="s">
        <v>21877</v>
      </c>
      <c r="I3530" s="55" t="s">
        <v>1046</v>
      </c>
      <c r="J3530" s="55" t="s">
        <v>28</v>
      </c>
      <c r="K3530" s="55" t="s">
        <v>21878</v>
      </c>
      <c r="L3530" s="55" t="s">
        <v>523</v>
      </c>
      <c r="M3530" s="55" t="s">
        <v>8909</v>
      </c>
      <c r="N3530" s="55" t="s">
        <v>32</v>
      </c>
      <c r="O3530" s="55" t="s">
        <v>21879</v>
      </c>
      <c r="P3530" s="55" t="s">
        <v>760</v>
      </c>
      <c r="Q3530" s="116" t="str">
        <f>HYPERLINK("http://jacksonville.com/tu-online/stories/101205/met_20007740.shtml","http://jacksonville.com/tu-online/stories/101205/met_20007740.shtml")</f>
        <v>http://jacksonville.com/tu-online/stories/101205/met_20007740.shtml</v>
      </c>
      <c r="R3530" s="55" t="s">
        <v>80</v>
      </c>
      <c r="S3530" s="80" t="s">
        <v>21791</v>
      </c>
      <c r="T3530" s="109"/>
      <c r="U3530" s="109" t="str">
        <f t="shared" si="56"/>
        <v>38636: At 6 a.m. police chased an armed Williams onto the beach and into the surf, as he put the handgun to his own head, then leveled it at officers. He had a record of small-time offenses and had been occasionally homeless. http://jacksonville.com/tu-online/stories/101205/met_20007740.shtml</v>
      </c>
      <c r="V3530" s="109"/>
      <c r="W3530" s="109">
        <v>4576.1000000000004</v>
      </c>
      <c r="X3530" s="109"/>
      <c r="Y3530" s="109"/>
      <c r="Z3530" s="109"/>
      <c r="AA3530" s="109"/>
      <c r="AB3530" s="109"/>
      <c r="AC3530" s="109"/>
      <c r="AD3530" s="40"/>
      <c r="AE3530" s="40"/>
      <c r="AF3530" s="40"/>
      <c r="AG3530" s="40"/>
    </row>
    <row r="3531" spans="1:33" ht="12">
      <c r="A3531" s="38">
        <v>42044</v>
      </c>
      <c r="B3531" s="55" t="s">
        <v>21880</v>
      </c>
      <c r="C3531" s="55">
        <v>18</v>
      </c>
      <c r="D3531" s="55" t="s">
        <v>23</v>
      </c>
      <c r="E3531" s="55" t="s">
        <v>82</v>
      </c>
      <c r="F3531" s="55"/>
      <c r="G3531" s="63">
        <v>39804</v>
      </c>
      <c r="H3531" s="55" t="s">
        <v>21881</v>
      </c>
      <c r="I3531" s="55" t="s">
        <v>12047</v>
      </c>
      <c r="J3531" s="55" t="s">
        <v>28</v>
      </c>
      <c r="K3531" s="55" t="s">
        <v>13400</v>
      </c>
      <c r="L3531" s="55" t="s">
        <v>4778</v>
      </c>
      <c r="M3531" s="55" t="s">
        <v>14087</v>
      </c>
      <c r="N3531" s="55" t="s">
        <v>32</v>
      </c>
      <c r="O3531" s="55" t="s">
        <v>21882</v>
      </c>
      <c r="P3531" s="55" t="s">
        <v>760</v>
      </c>
      <c r="Q3531" s="116" t="str">
        <f>HYPERLINK("http://articles.sun-sentinel.com/2008-12-23/news/0812220431_1_family-questions-police-suicidal-man-police-officer","http://articles.sun-sentinel.com/2008-12-23/news/0812220431_1_family-questions-police-suicidal-man-police-officer")</f>
        <v>http://articles.sun-sentinel.com/2008-12-23/news/0812220431_1_family-questions-police-suicidal-man-police-officer</v>
      </c>
      <c r="R3531" s="55" t="s">
        <v>80</v>
      </c>
      <c r="S3531" s="80" t="s">
        <v>20196</v>
      </c>
      <c r="T3531" s="109"/>
      <c r="U3531" s="109" t="str">
        <f t="shared" si="56"/>
        <v>39804: Christian was killed after he lunged at a local officer with a knife during a 2 a.m. call at his parents' residence. He was said to be suicidal. http://articles.sun-sentinel.com/2008-12-23/news/0812220431_1_family-questions-police-suicidal-man-police-officer</v>
      </c>
      <c r="V3531" s="109"/>
      <c r="W3531" s="109">
        <v>4577.1000000000004</v>
      </c>
      <c r="X3531" s="109"/>
      <c r="Y3531" s="109"/>
      <c r="Z3531" s="109"/>
      <c r="AA3531" s="109"/>
      <c r="AB3531" s="109"/>
      <c r="AC3531" s="109"/>
      <c r="AD3531" s="40"/>
      <c r="AE3531" s="40"/>
      <c r="AF3531" s="40"/>
      <c r="AG3531" s="40"/>
    </row>
    <row r="3532" spans="1:33" ht="12">
      <c r="A3532" s="38">
        <v>42044</v>
      </c>
      <c r="B3532" s="55" t="s">
        <v>21883</v>
      </c>
      <c r="C3532" s="55">
        <v>22</v>
      </c>
      <c r="D3532" s="55" t="s">
        <v>23</v>
      </c>
      <c r="E3532" s="55" t="s">
        <v>173</v>
      </c>
      <c r="F3532" s="55"/>
      <c r="G3532" s="63">
        <v>39613</v>
      </c>
      <c r="H3532" s="55" t="s">
        <v>21884</v>
      </c>
      <c r="I3532" s="55" t="s">
        <v>15944</v>
      </c>
      <c r="J3532" s="55" t="s">
        <v>28</v>
      </c>
      <c r="K3532" s="55" t="s">
        <v>21885</v>
      </c>
      <c r="L3532" s="55" t="s">
        <v>30</v>
      </c>
      <c r="M3532" s="55" t="s">
        <v>5222</v>
      </c>
      <c r="N3532" s="55" t="s">
        <v>32</v>
      </c>
      <c r="O3532" s="55" t="s">
        <v>21886</v>
      </c>
      <c r="P3532" s="55" t="s">
        <v>760</v>
      </c>
      <c r="Q3532" s="116" t="str">
        <f>HYPERLINK("http://foro.univision.com/t5/Inmigracion-TPS/MIAMI-SE-LLENA-DE-CENTRO-Y-SURAMERICANOS-Y-CON/td-p/261506839","http://foro.univision.com/t5/Inmigracion-TPS/MIAMI-SE-LLENA-DE-CENTRO-Y-SURAMERICANOS-Y-CON/td-p/261506839")</f>
        <v>http://foro.univision.com/t5/Inmigracion-TPS/MIAMI-SE-LLENA-DE-CENTRO-Y-SURAMERICANOS-Y-CON/td-p/261506839</v>
      </c>
      <c r="R3532" s="55" t="s">
        <v>21887</v>
      </c>
      <c r="S3532" s="80" t="s">
        <v>5119</v>
      </c>
      <c r="T3532" s="109"/>
      <c r="U3532" s="109" t="str">
        <f t="shared" si="56"/>
        <v>39613: Manriquez had been drinking and had brought a pistol to the graveside service for a 17-year-old friend killed in a car accident. At some point he stepped away from the ceremony to fire shots at a green car as it passed by, said by some to contain "rivals." He did not obey police commands to drop the weapon, and he was fatally shot. http://foro.univision.com/t5/Inmigracion-TPS/MIAMI-SE-LLENA-DE-CENTRO-Y-SURAMERICANOS-Y-CON/td-p/261506839</v>
      </c>
      <c r="V3532" s="109"/>
      <c r="W3532" s="109">
        <v>4578.1000000000004</v>
      </c>
      <c r="X3532" s="109"/>
      <c r="Y3532" s="109"/>
      <c r="Z3532" s="109"/>
      <c r="AA3532" s="109"/>
      <c r="AB3532" s="109"/>
      <c r="AC3532" s="109"/>
      <c r="AD3532" s="40"/>
      <c r="AE3532" s="40"/>
      <c r="AF3532" s="40"/>
      <c r="AG3532" s="40"/>
    </row>
    <row r="3533" spans="1:33" ht="12">
      <c r="A3533" s="38">
        <v>42044</v>
      </c>
      <c r="B3533" s="55" t="s">
        <v>21888</v>
      </c>
      <c r="C3533" s="55">
        <v>31</v>
      </c>
      <c r="D3533" s="55" t="s">
        <v>23</v>
      </c>
      <c r="E3533" s="55" t="s">
        <v>40</v>
      </c>
      <c r="F3533" s="53" t="str">
        <f>HYPERLINK("http://www.trbimg.com/img-5060d1c6/turbine/sfl-jeremiah-kelly-hollywood-police-fatal-mug-20120924/345/194x345","http://www.trbimg.com/img-5060d1c6/turbine/sfl-jeremiah-kelly-hollywood-police-fatal-mug-20120924/345/194x345")</f>
        <v>http://www.trbimg.com/img-5060d1c6/turbine/sfl-jeremiah-kelly-hollywood-police-fatal-mug-20120924/345/194x345</v>
      </c>
      <c r="G3533" s="63">
        <v>41173</v>
      </c>
      <c r="H3533" s="55" t="s">
        <v>21889</v>
      </c>
      <c r="I3533" s="55" t="s">
        <v>538</v>
      </c>
      <c r="J3533" s="55" t="s">
        <v>28</v>
      </c>
      <c r="K3533" s="55" t="s">
        <v>19143</v>
      </c>
      <c r="L3533" s="55" t="s">
        <v>4778</v>
      </c>
      <c r="M3533" s="55" t="s">
        <v>19087</v>
      </c>
      <c r="N3533" s="55" t="s">
        <v>32</v>
      </c>
      <c r="O3533" s="55" t="s">
        <v>21890</v>
      </c>
      <c r="P3533" s="55" t="s">
        <v>760</v>
      </c>
      <c r="Q3533" s="116" t="str">
        <f>HYPERLINK("http://articles.sun-sentinel.com/2012-09-24/news/fl-hollywood-police-involved-fatal-20120924_1_hollywood-burglary-georodriguez-police-shot","http://articles.sun-sentinel.com/2012-09-24/news/fl-hollywood-police-involved-fatal-20120924_1_hollywood-burglary-georodriguez-police-shot")</f>
        <v>http://articles.sun-sentinel.com/2012-09-24/news/fl-hollywood-police-involved-fatal-20120924_1_hollywood-burglary-georodriguez-police-shot</v>
      </c>
      <c r="R3533" s="55" t="s">
        <v>80</v>
      </c>
      <c r="S3533" s="80" t="s">
        <v>5119</v>
      </c>
      <c r="T3533" s="109"/>
      <c r="U3533" s="109" t="str">
        <f t="shared" si="56"/>
        <v>41173: Local police caught Kelly burglarizing a home, and shot him after he charged an officer. He was armed, and he'd been arrested at least 17 times before. http://articles.sun-sentinel.com/2012-09-24/news/fl-hollywood-police-involved-fatal-20120924_1_hollywood-burglary-georodriguez-police-shot</v>
      </c>
      <c r="V3533" s="109"/>
      <c r="W3533" s="109">
        <v>4579.1000000000004</v>
      </c>
      <c r="X3533" s="109"/>
      <c r="Y3533" s="109"/>
      <c r="Z3533" s="109"/>
      <c r="AA3533" s="109"/>
      <c r="AB3533" s="109"/>
      <c r="AC3533" s="109"/>
      <c r="AD3533" s="40"/>
      <c r="AE3533" s="40"/>
      <c r="AF3533" s="40"/>
      <c r="AG3533" s="40"/>
    </row>
    <row r="3534" spans="1:33" ht="12">
      <c r="A3534" s="38">
        <v>42044</v>
      </c>
      <c r="B3534" s="55" t="s">
        <v>21891</v>
      </c>
      <c r="C3534" s="55">
        <v>58</v>
      </c>
      <c r="D3534" s="55" t="s">
        <v>23</v>
      </c>
      <c r="E3534" s="55" t="s">
        <v>40</v>
      </c>
      <c r="F3534" s="53" t="str">
        <f>HYPERLINK("http://www.mynews13.com/content/news/articles/ot/both/2011/04/22/Suspect_killed_in_two_county_police_pursuit/_jcr_content/contentpar/articleBody/image.img.png","http://www.mynews13.com/content/news/articles/ot/both/2011/04/22/Suspect_killed_in_two_county_police_pursuit/_jcr_content/contentpar/articleBody/image.img.png")</f>
        <v>http://www.mynews13.com/content/news/articles/ot/both/2011/04/22/Suspect_killed_in_two_county_police_pursuit/_jcr_content/contentpar/articleBody/image.img.png</v>
      </c>
      <c r="G3534" s="63">
        <v>40655</v>
      </c>
      <c r="H3534" s="55" t="s">
        <v>21892</v>
      </c>
      <c r="I3534" s="55" t="s">
        <v>21893</v>
      </c>
      <c r="J3534" s="55" t="s">
        <v>28</v>
      </c>
      <c r="K3534" s="55" t="s">
        <v>21894</v>
      </c>
      <c r="L3534" s="55" t="s">
        <v>8052</v>
      </c>
      <c r="M3534" s="55" t="s">
        <v>21895</v>
      </c>
      <c r="N3534" s="55" t="s">
        <v>314</v>
      </c>
      <c r="O3534" s="55" t="s">
        <v>21896</v>
      </c>
      <c r="P3534" s="55" t="s">
        <v>760</v>
      </c>
      <c r="Q3534" s="116" t="str">
        <f>HYPERLINK("http://archive.wtsp.com/news/local/article/188394/8/Crash-kills-fleeing-suspect-in-Hillsborough?odyssey=mod|newswell|img|FRONTPAGE|p","http://archive.wtsp.com/news/local/article/188394/8/Crash-kills-fleeing-suspect-in-Hillsborough?odyssey=mod|newswell|img|FRONTPAGE|p")</f>
        <v>http://archive.wtsp.com/news/local/article/188394/8/Crash-kills-fleeing-suspect-in-Hillsborough?odyssey=mod|newswell|img|FRONTPAGE|p</v>
      </c>
      <c r="R3534" s="55" t="s">
        <v>80</v>
      </c>
      <c r="S3534" s="80" t="s">
        <v>5119</v>
      </c>
      <c r="T3534" s="109"/>
      <c r="U3534" s="109" t="str">
        <f t="shared" si="56"/>
        <v>40655: Collins had taken the purses of at least two women at knifepoint. He led police from multiple jurisdictions on a high-speed, high-profile chase that ended when he slammed his car into a utility pole at interstate speeds and died on the scene. Not to be confused with Charles William Collins, killed by police in Miami on August 14 2012. http://archive.wtsp.com/news/local/article/188394/8/Crash-kills-fleeing-suspect-in-Hillsborough?odyssey=mod|newswell|img|FRONTPAGE|p</v>
      </c>
      <c r="V3534" s="109"/>
      <c r="W3534" s="109">
        <v>4580.1000000000004</v>
      </c>
      <c r="X3534" s="109"/>
      <c r="Y3534" s="109"/>
      <c r="Z3534" s="109"/>
      <c r="AA3534" s="109"/>
      <c r="AB3534" s="109"/>
      <c r="AC3534" s="109"/>
      <c r="AD3534" s="40"/>
      <c r="AE3534" s="40"/>
      <c r="AF3534" s="40"/>
      <c r="AG3534" s="40"/>
    </row>
    <row r="3535" spans="1:33" ht="12">
      <c r="A3535" s="38">
        <v>42044</v>
      </c>
      <c r="B3535" s="55" t="s">
        <v>21897</v>
      </c>
      <c r="C3535" s="55">
        <v>32</v>
      </c>
      <c r="D3535" s="55" t="s">
        <v>23</v>
      </c>
      <c r="E3535" s="55" t="s">
        <v>82</v>
      </c>
      <c r="F3535" s="55"/>
      <c r="G3535" s="63">
        <v>38844</v>
      </c>
      <c r="H3535" s="55" t="s">
        <v>21898</v>
      </c>
      <c r="I3535" s="55" t="s">
        <v>4951</v>
      </c>
      <c r="J3535" s="55" t="s">
        <v>28</v>
      </c>
      <c r="K3535" s="55" t="s">
        <v>21899</v>
      </c>
      <c r="L3535" s="55" t="s">
        <v>404</v>
      </c>
      <c r="M3535" s="55" t="s">
        <v>13239</v>
      </c>
      <c r="N3535" s="55" t="s">
        <v>32</v>
      </c>
      <c r="O3535" s="55" t="s">
        <v>21900</v>
      </c>
      <c r="P3535" s="55" t="s">
        <v>760</v>
      </c>
      <c r="Q3535" s="116" t="str">
        <f>HYPERLINK("http://articles.orlandosentinel.com/2006-05-09/news/CRIMESPREE09_1_sherrod-blood-vessel-crime-spree","http://articles.orlandosentinel.com/2006-05-09/news/CRIMESPREE09_1_sherrod-blood-vessel-crime-spree")</f>
        <v>http://articles.orlandosentinel.com/2006-05-09/news/CRIMESPREE09_1_sherrod-blood-vessel-crime-spree</v>
      </c>
      <c r="R3535" s="55" t="s">
        <v>80</v>
      </c>
      <c r="S3535" s="80" t="s">
        <v>5119</v>
      </c>
      <c r="T3535" s="109"/>
      <c r="U3535" s="109" t="str">
        <f t="shared" si="56"/>
        <v>38844: Within the space of about five hours Sherrod had carjacked an Acura, stolen a Cadillac, briefly taken a family hostage at gunpoint, and caused multiple collisions in what was reported as a crime spree. Shortly after he rammed a cruiser he was fatally shot by a sheriff's deputy. He'd been wielding a pellet gun. http://articles.orlandosentinel.com/2006-05-09/news/CRIMESPREE09_1_sherrod-blood-vessel-crime-spree</v>
      </c>
      <c r="V3535" s="109"/>
      <c r="W3535" s="109">
        <v>4581.1000000000004</v>
      </c>
      <c r="X3535" s="109"/>
      <c r="Y3535" s="109"/>
      <c r="Z3535" s="109"/>
      <c r="AA3535" s="109"/>
      <c r="AB3535" s="109"/>
      <c r="AC3535" s="109"/>
      <c r="AD3535" s="40"/>
      <c r="AE3535" s="40"/>
      <c r="AF3535" s="40"/>
      <c r="AG3535" s="40"/>
    </row>
    <row r="3536" spans="1:33" ht="12">
      <c r="A3536" s="38">
        <v>42044</v>
      </c>
      <c r="B3536" s="55" t="s">
        <v>21901</v>
      </c>
      <c r="C3536" s="55">
        <v>33</v>
      </c>
      <c r="D3536" s="55" t="s">
        <v>23</v>
      </c>
      <c r="E3536" s="55" t="s">
        <v>24</v>
      </c>
      <c r="F3536" s="55"/>
      <c r="G3536" s="63">
        <v>38527</v>
      </c>
      <c r="H3536" s="55" t="s">
        <v>21902</v>
      </c>
      <c r="I3536" s="55" t="s">
        <v>6133</v>
      </c>
      <c r="J3536" s="55" t="s">
        <v>28</v>
      </c>
      <c r="K3536" s="55" t="s">
        <v>16939</v>
      </c>
      <c r="L3536" s="55" t="s">
        <v>30</v>
      </c>
      <c r="M3536" s="55" t="s">
        <v>5222</v>
      </c>
      <c r="N3536" s="55" t="s">
        <v>262</v>
      </c>
      <c r="O3536" s="55" t="s">
        <v>21903</v>
      </c>
      <c r="P3536" s="55" t="s">
        <v>760</v>
      </c>
      <c r="Q3536" s="116" t="s">
        <v>34699</v>
      </c>
      <c r="R3536" s="55" t="s">
        <v>21737</v>
      </c>
      <c r="S3536" s="80" t="s">
        <v>5119</v>
      </c>
      <c r="T3536" s="109"/>
      <c r="U3536" s="109" t="str">
        <f t="shared" si="56"/>
        <v>38527: Knight's neighbors called the cops to report that he was acting erratically and trying to break into their houses. Police found him violently agitated, climbing on roofs, screaming "Kill them," etc. He was tasered by officers at least twice, then taken to a local hospital where he died. The medical examiner attributed his death to the cocaine in his system. https://books.google.com/books?id=evv5bJMDaE0C&amp;pg=PA127&amp;lpg=PA127&amp;dq=Kareem+Knight+miami-dade+killed&amp;source=bl&amp;ots=BJCBEOCPYt&amp;sig=TCwPM4daYO6hcZSy8YyAx8VG8qs&amp;hl=en&amp;sa=X&amp;ei=dnjUVLa3AcjWoASW5YHQAg&amp;ved=0CB4Q6AEwAA#v=onepage&amp;q=Kareem%20Knight%20miami-dade%20killed&amp;f=false</v>
      </c>
      <c r="V3536" s="109"/>
      <c r="W3536" s="109">
        <v>4582.1000000000004</v>
      </c>
      <c r="X3536" s="109"/>
      <c r="Y3536" s="109"/>
      <c r="Z3536" s="109"/>
      <c r="AA3536" s="109"/>
      <c r="AB3536" s="109"/>
      <c r="AC3536" s="109"/>
      <c r="AD3536" s="40"/>
      <c r="AE3536" s="40"/>
      <c r="AF3536" s="40"/>
      <c r="AG3536" s="40"/>
    </row>
    <row r="3537" spans="1:33" ht="12">
      <c r="A3537" s="38">
        <v>42044</v>
      </c>
      <c r="B3537" s="55" t="s">
        <v>21904</v>
      </c>
      <c r="C3537" s="55">
        <v>18</v>
      </c>
      <c r="D3537" s="55" t="s">
        <v>23</v>
      </c>
      <c r="E3537" s="55" t="s">
        <v>173</v>
      </c>
      <c r="F3537" s="53" t="str">
        <f>HYPERLINK("http://www.miamiherald.com/news/local/community/florida-keys/tfsh2c/picture5621952/ALTERNATES/FREE_960/Roberto.jpg","http://www.miamiherald.com/news/local/community/florida-keys/tfsh2c/picture5621952/ALTERNATES/FREE_960/Roberto.jpg")</f>
        <v>http://www.miamiherald.com/news/local/community/florida-keys/tfsh2c/picture5621952/ALTERNATES/FREE_960/Roberto.jpg</v>
      </c>
      <c r="G3537" s="63">
        <v>42005</v>
      </c>
      <c r="H3537" s="55" t="s">
        <v>21905</v>
      </c>
      <c r="I3537" s="55" t="s">
        <v>21906</v>
      </c>
      <c r="J3537" s="55" t="s">
        <v>28</v>
      </c>
      <c r="K3537" s="55" t="s">
        <v>21907</v>
      </c>
      <c r="L3537" s="55" t="s">
        <v>2116</v>
      </c>
      <c r="M3537" s="55" t="s">
        <v>21908</v>
      </c>
      <c r="N3537" s="55" t="s">
        <v>262</v>
      </c>
      <c r="O3537" s="55" t="s">
        <v>21909</v>
      </c>
      <c r="P3537" s="55" t="s">
        <v>760</v>
      </c>
      <c r="Q3537" s="116" t="str">
        <f>HYPERLINK("http://www.miamiherald.com/news/local/community/florida-keys/article5621958.html","http://www.miamiherald.com/news/local/community/florida-keys/article5621958.html")</f>
        <v>http://www.miamiherald.com/news/local/community/florida-keys/article5621958.html</v>
      </c>
      <c r="R3537" s="55" t="s">
        <v>21737</v>
      </c>
      <c r="S3537" s="80" t="s">
        <v>5119</v>
      </c>
      <c r="T3537" s="109"/>
      <c r="U3537" s="109" t="str">
        <f t="shared" si="56"/>
        <v>42005: 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 http://www.miamiherald.com/news/local/community/florida-keys/article5621958.html</v>
      </c>
      <c r="V3537" s="109"/>
      <c r="W3537" s="109">
        <v>4583.1000000000004</v>
      </c>
      <c r="X3537" s="109"/>
      <c r="Y3537" s="109"/>
      <c r="Z3537" s="109"/>
      <c r="AA3537" s="109"/>
      <c r="AB3537" s="109"/>
      <c r="AC3537" s="109"/>
      <c r="AD3537" s="40"/>
      <c r="AE3537" s="40"/>
      <c r="AF3537" s="40"/>
      <c r="AG3537" s="40"/>
    </row>
    <row r="3538" spans="1:33" ht="12">
      <c r="A3538" s="38">
        <v>42044</v>
      </c>
      <c r="B3538" s="55" t="s">
        <v>21910</v>
      </c>
      <c r="C3538" s="55">
        <v>24</v>
      </c>
      <c r="D3538" s="55" t="s">
        <v>23</v>
      </c>
      <c r="E3538" s="55" t="s">
        <v>24</v>
      </c>
      <c r="F3538" s="55"/>
      <c r="G3538" s="63">
        <v>40638</v>
      </c>
      <c r="H3538" s="55" t="s">
        <v>21911</v>
      </c>
      <c r="I3538" s="55" t="s">
        <v>5220</v>
      </c>
      <c r="J3538" s="55" t="s">
        <v>28</v>
      </c>
      <c r="K3538" s="55" t="s">
        <v>15588</v>
      </c>
      <c r="L3538" s="55" t="s">
        <v>30</v>
      </c>
      <c r="M3538" s="55" t="s">
        <v>5222</v>
      </c>
      <c r="N3538" s="55" t="s">
        <v>32</v>
      </c>
      <c r="O3538" s="55" t="s">
        <v>21912</v>
      </c>
      <c r="P3538" s="55" t="s">
        <v>760</v>
      </c>
      <c r="Q3538" s="116" t="str">
        <f>HYPERLINK("http://www.miamidade.gov/police/releases/PD110405137367_Shooting_Police_Involved_Update1.asp","http://www.miamidade.gov/police/releases/PD110405137367_Shooting_Police_Involved_Update1.asp")</f>
        <v>http://www.miamidade.gov/police/releases/PD110405137367_Shooting_Police_Involved_Update1.asp</v>
      </c>
      <c r="R3538" s="55" t="s">
        <v>80</v>
      </c>
      <c r="S3538" s="80" t="s">
        <v>5119</v>
      </c>
      <c r="T3538" s="109"/>
      <c r="U3538" s="109" t="str">
        <f t="shared" si="56"/>
        <v>40638: Police pulled Singletary's vehicle over for a stolen tag and for driving erratically. He refused to pull over, then aimed an assault weapon out the window and fired at officers. Both men emerged from their vehicles, exchanged fire, and Singletary was fatally shot. http://www.miamidade.gov/police/releases/PD110405137367_Shooting_Police_Involved_Update1.asp</v>
      </c>
      <c r="V3538" s="109"/>
      <c r="W3538" s="109">
        <v>4584.1000000000004</v>
      </c>
      <c r="X3538" s="109"/>
      <c r="Y3538" s="109"/>
      <c r="Z3538" s="109"/>
      <c r="AA3538" s="109"/>
      <c r="AB3538" s="109"/>
      <c r="AC3538" s="109"/>
      <c r="AD3538" s="40"/>
      <c r="AE3538" s="40"/>
      <c r="AF3538" s="40"/>
      <c r="AG3538" s="40"/>
    </row>
    <row r="3539" spans="1:33" ht="12">
      <c r="A3539" s="38">
        <v>42044</v>
      </c>
      <c r="B3539" s="55" t="s">
        <v>21913</v>
      </c>
      <c r="C3539" s="55">
        <v>26</v>
      </c>
      <c r="D3539" s="55" t="s">
        <v>91</v>
      </c>
      <c r="E3539" s="55" t="s">
        <v>82</v>
      </c>
      <c r="F3539" s="55"/>
      <c r="G3539" s="63">
        <v>41108</v>
      </c>
      <c r="H3539" s="55" t="s">
        <v>21914</v>
      </c>
      <c r="I3539" s="55" t="s">
        <v>10032</v>
      </c>
      <c r="J3539" s="55" t="s">
        <v>28</v>
      </c>
      <c r="K3539" s="55" t="s">
        <v>14485</v>
      </c>
      <c r="L3539" s="55" t="s">
        <v>10034</v>
      </c>
      <c r="M3539" s="55" t="s">
        <v>10035</v>
      </c>
      <c r="N3539" s="55" t="s">
        <v>32</v>
      </c>
      <c r="O3539" s="55" t="s">
        <v>21915</v>
      </c>
      <c r="P3539" s="55" t="s">
        <v>760</v>
      </c>
      <c r="Q3539" s="116" t="str">
        <f>HYPERLINK("http://www.baynews9.com/content/news/baynews9/news/article.html/content/news/articles/bn9/2012/7/19/female_suspect_shot_.html","http://www.baynews9.com/content/news/baynews9/news/article.html/content/news/articles/bn9/2012/7/19/female_suspect_shot_.html")</f>
        <v>http://www.baynews9.com/content/news/baynews9/news/article.html/content/news/articles/bn9/2012/7/19/female_suspect_shot_.html</v>
      </c>
      <c r="R3539" s="55" t="s">
        <v>80</v>
      </c>
      <c r="S3539" s="80" t="s">
        <v>5119</v>
      </c>
      <c r="T3539" s="109"/>
      <c r="U3539" s="109" t="str">
        <f t="shared" si="56"/>
        <v>41108: County deputies responding to a reported burglary found Mojica waiting in a getaway car, with an accomplice obviously burglarizing a house. Officers called for her to stop and she did not, reportedly threatening officers with the car. She was fatally shot and her accomplice charged with her killing. http://www.baynews9.com/content/news/baynews9/news/article.html/content/news/articles/bn9/2012/7/19/female_suspect_shot_.html</v>
      </c>
      <c r="V3539" s="109"/>
      <c r="W3539" s="109">
        <v>4585.1000000000004</v>
      </c>
      <c r="X3539" s="109"/>
      <c r="Y3539" s="109"/>
      <c r="Z3539" s="109"/>
      <c r="AA3539" s="109"/>
      <c r="AB3539" s="109"/>
      <c r="AC3539" s="109"/>
      <c r="AD3539" s="40"/>
      <c r="AE3539" s="40"/>
      <c r="AF3539" s="40"/>
      <c r="AG3539" s="40"/>
    </row>
    <row r="3540" spans="1:33" ht="12">
      <c r="A3540" s="38">
        <v>42046</v>
      </c>
      <c r="B3540" s="55" t="s">
        <v>21916</v>
      </c>
      <c r="C3540" s="55">
        <v>50</v>
      </c>
      <c r="D3540" s="55" t="s">
        <v>91</v>
      </c>
      <c r="E3540" s="55" t="s">
        <v>82</v>
      </c>
      <c r="F3540" s="55"/>
      <c r="G3540" s="63">
        <v>39430</v>
      </c>
      <c r="H3540" s="55" t="s">
        <v>21917</v>
      </c>
      <c r="I3540" s="55" t="s">
        <v>15944</v>
      </c>
      <c r="J3540" s="55" t="s">
        <v>28</v>
      </c>
      <c r="K3540" s="55" t="s">
        <v>15945</v>
      </c>
      <c r="L3540" s="55" t="s">
        <v>30</v>
      </c>
      <c r="M3540" s="55" t="s">
        <v>15946</v>
      </c>
      <c r="N3540" s="55" t="s">
        <v>32</v>
      </c>
      <c r="O3540" s="55" t="s">
        <v>21918</v>
      </c>
      <c r="P3540" s="55" t="s">
        <v>760</v>
      </c>
      <c r="Q3540" s="116" t="str">
        <f>HYPERLINK("http://articles.sun-sentinel.com/2010-09-16/news/fl-homestead-fatal-chase-sentence-20100916_1_police-chase-homestead-man-police-officers-shot","http://articles.sun-sentinel.com/2010-09-16/news/fl-homestead-fatal-chase-sentence-20100916_1_police-chase-homestead-man-police-officers-shot")</f>
        <v>http://articles.sun-sentinel.com/2010-09-16/news/fl-homestead-fatal-chase-sentence-20100916_1_police-chase-homestead-man-police-officers-shot</v>
      </c>
      <c r="R3540" s="55" t="s">
        <v>80</v>
      </c>
      <c r="S3540" s="80" t="s">
        <v>5119</v>
      </c>
      <c r="T3540" s="109"/>
      <c r="U3540" s="109" t="str">
        <f t="shared" si="56"/>
        <v>39430: Simmons, her teenaged son, and two other teenaged boys attempted to escape from police in their SUV after a robbery. After a chase, officers shot into the vehicle and fatally wounded Simmons. Her role in the robbery was not clearly reported but she'd had an extensive criminal record. http://articles.sun-sentinel.com/2010-09-16/news/fl-homestead-fatal-chase-sentence-20100916_1_police-chase-homestead-man-police-officers-shot</v>
      </c>
      <c r="V3540" s="109"/>
      <c r="W3540" s="109">
        <v>4586.1000000000004</v>
      </c>
      <c r="X3540" s="109"/>
      <c r="Y3540" s="109"/>
      <c r="Z3540" s="109"/>
      <c r="AA3540" s="109"/>
      <c r="AB3540" s="109"/>
      <c r="AC3540" s="109"/>
      <c r="AD3540" s="40"/>
      <c r="AE3540" s="40"/>
      <c r="AF3540" s="40"/>
      <c r="AG3540" s="40"/>
    </row>
    <row r="3541" spans="1:33" ht="12">
      <c r="A3541" s="38">
        <v>42046</v>
      </c>
      <c r="B3541" s="55" t="s">
        <v>21919</v>
      </c>
      <c r="C3541" s="55">
        <v>20</v>
      </c>
      <c r="D3541" s="55" t="s">
        <v>91</v>
      </c>
      <c r="E3541" s="55" t="s">
        <v>40</v>
      </c>
      <c r="F3541" s="55"/>
      <c r="G3541" s="63">
        <v>37238</v>
      </c>
      <c r="H3541" s="55" t="s">
        <v>21920</v>
      </c>
      <c r="I3541" s="55" t="s">
        <v>4951</v>
      </c>
      <c r="J3541" s="55" t="s">
        <v>28</v>
      </c>
      <c r="K3541" s="55" t="s">
        <v>21921</v>
      </c>
      <c r="L3541" s="55" t="s">
        <v>404</v>
      </c>
      <c r="M3541" s="55" t="s">
        <v>13239</v>
      </c>
      <c r="N3541" s="55" t="s">
        <v>314</v>
      </c>
      <c r="O3541" s="55" t="s">
        <v>21922</v>
      </c>
      <c r="P3541" s="55" t="s">
        <v>760</v>
      </c>
      <c r="Q3541" s="116" t="str">
        <f>HYPERLINK("http://articles.orlandosentinel.com/2003-04-15/news/0304150125_1_jim-phillips-sheriff-office-orange-county-sheriff","http://articles.orlandosentinel.com/2003-04-15/news/0304150125_1_jim-phillips-sheriff-office-orange-county-sheriff")</f>
        <v>http://articles.orlandosentinel.com/2003-04-15/news/0304150125_1_jim-phillips-sheriff-office-orange-county-sheriff</v>
      </c>
      <c r="R3541" s="55" t="s">
        <v>80</v>
      </c>
      <c r="S3541" s="80" t="s">
        <v>5119</v>
      </c>
      <c r="T3541" s="109"/>
      <c r="U3541" s="109" t="str">
        <f t="shared" si="56"/>
        <v>37238: Phillips, a nursing student, drove a Ford Explorer that was struck from behind by a suspect driving 70 MPH during a police chase. Her father Jim Phillips sued the county and won a $200K settlement. Further, he founded the nonprofit PursuitWatch to highlight and address the high number of deadly police chases. Among other accomplishments, PursuitWatch helped the Orlando police establish the most progressive and effective chase policy in the U.S. in 2004. http://articles.orlandosentinel.com/2003-04-15/news/0304150125_1_jim-phillips-sheriff-office-orange-county-sheriff</v>
      </c>
      <c r="V3541" s="109"/>
      <c r="W3541" s="109">
        <v>4587.1000000000004</v>
      </c>
      <c r="X3541" s="109"/>
      <c r="Y3541" s="109"/>
      <c r="Z3541" s="109"/>
      <c r="AA3541" s="109"/>
      <c r="AB3541" s="109"/>
      <c r="AC3541" s="109"/>
      <c r="AD3541" s="40"/>
      <c r="AE3541" s="40"/>
      <c r="AF3541" s="40"/>
      <c r="AG3541" s="40"/>
    </row>
    <row r="3542" spans="1:33" ht="12">
      <c r="A3542" s="38">
        <v>42046</v>
      </c>
      <c r="B3542" s="55" t="s">
        <v>21923</v>
      </c>
      <c r="C3542" s="55">
        <v>28</v>
      </c>
      <c r="D3542" s="55" t="s">
        <v>91</v>
      </c>
      <c r="E3542" s="55" t="s">
        <v>82</v>
      </c>
      <c r="F3542" s="55"/>
      <c r="G3542" s="63">
        <v>40292</v>
      </c>
      <c r="H3542" s="55" t="s">
        <v>21924</v>
      </c>
      <c r="I3542" s="55" t="s">
        <v>4951</v>
      </c>
      <c r="J3542" s="55" t="s">
        <v>28</v>
      </c>
      <c r="K3542" s="55" t="s">
        <v>17997</v>
      </c>
      <c r="L3542" s="55" t="s">
        <v>404</v>
      </c>
      <c r="M3542" s="55" t="s">
        <v>13239</v>
      </c>
      <c r="N3542" s="55" t="s">
        <v>314</v>
      </c>
      <c r="O3542" s="55" t="s">
        <v>21925</v>
      </c>
      <c r="P3542" s="55" t="s">
        <v>760</v>
      </c>
      <c r="Q3542" s="116" t="str">
        <f>HYPERLINK("http://www.wftv.com/news/news/victims-family-to-sue-sheriffs-office-over-chase-c/nJyKz/","http://www.wftv.com/news/news/victims-family-to-sue-sheriffs-office-over-chase-c/nJyKz/")</f>
        <v>http://www.wftv.com/news/news/victims-family-to-sue-sheriffs-office-over-chase-c/nJyKz/</v>
      </c>
      <c r="R3542" s="55" t="s">
        <v>80</v>
      </c>
      <c r="S3542" s="80" t="s">
        <v>5119</v>
      </c>
      <c r="T3542" s="109"/>
      <c r="U3542" s="109" t="str">
        <f t="shared" si="56"/>
        <v>40292: Best friends and radiology technicians Amanda Taylor and Fransesca Jeffry, both passengers in a car struck by a murder suspect being chased by county police at high rates of speed, were both fatally injured in the collision. http://www.wftv.com/news/news/victims-family-to-sue-sheriffs-office-over-chase-c/nJyKz/</v>
      </c>
      <c r="V3542" s="109"/>
      <c r="W3542" s="109">
        <v>4588.1000000000004</v>
      </c>
      <c r="X3542" s="109"/>
      <c r="Y3542" s="109"/>
      <c r="Z3542" s="109"/>
      <c r="AA3542" s="109"/>
      <c r="AB3542" s="109"/>
      <c r="AC3542" s="109"/>
      <c r="AD3542" s="40"/>
      <c r="AE3542" s="40"/>
      <c r="AF3542" s="40"/>
      <c r="AG3542" s="40"/>
    </row>
    <row r="3543" spans="1:33" ht="12">
      <c r="A3543" s="38">
        <v>42046</v>
      </c>
      <c r="B3543" s="55" t="s">
        <v>21926</v>
      </c>
      <c r="C3543" s="55">
        <v>22</v>
      </c>
      <c r="D3543" s="55" t="s">
        <v>91</v>
      </c>
      <c r="E3543" s="55" t="s">
        <v>82</v>
      </c>
      <c r="F3543" s="55"/>
      <c r="G3543" s="63">
        <v>40292</v>
      </c>
      <c r="H3543" s="55" t="s">
        <v>21924</v>
      </c>
      <c r="I3543" s="55" t="s">
        <v>4951</v>
      </c>
      <c r="J3543" s="55" t="s">
        <v>28</v>
      </c>
      <c r="K3543" s="55" t="s">
        <v>17997</v>
      </c>
      <c r="L3543" s="55" t="s">
        <v>404</v>
      </c>
      <c r="M3543" s="55" t="s">
        <v>13239</v>
      </c>
      <c r="N3543" s="55" t="s">
        <v>314</v>
      </c>
      <c r="O3543" s="55" t="s">
        <v>21925</v>
      </c>
      <c r="P3543" s="55" t="s">
        <v>760</v>
      </c>
      <c r="Q3543" s="116" t="str">
        <f>HYPERLINK("http://www.wftv.com/news/news/victims-family-to-sue-sheriffs-office-over-chase-c/nJyKz/","http://www.wftv.com/news/news/victims-family-to-sue-sheriffs-office-over-chase-c/nJyKz/")</f>
        <v>http://www.wftv.com/news/news/victims-family-to-sue-sheriffs-office-over-chase-c/nJyKz/</v>
      </c>
      <c r="R3543" s="55" t="s">
        <v>80</v>
      </c>
      <c r="S3543" s="80" t="s">
        <v>5119</v>
      </c>
      <c r="T3543" s="109"/>
      <c r="U3543" s="109" t="str">
        <f t="shared" si="56"/>
        <v>40292: Best friends and radiology technicians Amanda Taylor and Fransesca Jeffry, both passengers in a car struck by a murder suspect being chased by county police at high rates of speed, were both fatally injured in the collision. http://www.wftv.com/news/news/victims-family-to-sue-sheriffs-office-over-chase-c/nJyKz/</v>
      </c>
      <c r="V3543" s="109"/>
      <c r="W3543" s="109">
        <v>4589.1000000000004</v>
      </c>
      <c r="X3543" s="109"/>
      <c r="Y3543" s="109"/>
      <c r="Z3543" s="109"/>
      <c r="AA3543" s="109"/>
      <c r="AB3543" s="109"/>
      <c r="AC3543" s="109"/>
      <c r="AD3543" s="40"/>
      <c r="AE3543" s="40"/>
      <c r="AF3543" s="40"/>
      <c r="AG3543" s="40"/>
    </row>
    <row r="3544" spans="1:33" ht="12">
      <c r="A3544" s="38">
        <v>42046</v>
      </c>
      <c r="B3544" s="55" t="s">
        <v>21927</v>
      </c>
      <c r="C3544" s="55">
        <v>45</v>
      </c>
      <c r="D3544" s="55" t="s">
        <v>23</v>
      </c>
      <c r="E3544" s="55" t="s">
        <v>82</v>
      </c>
      <c r="F3544" s="55"/>
      <c r="G3544" s="63">
        <v>39722</v>
      </c>
      <c r="H3544" s="55" t="s">
        <v>21928</v>
      </c>
      <c r="I3544" s="55" t="s">
        <v>4951</v>
      </c>
      <c r="J3544" s="55" t="s">
        <v>28</v>
      </c>
      <c r="K3544" s="55" t="s">
        <v>21929</v>
      </c>
      <c r="L3544" s="55" t="s">
        <v>404</v>
      </c>
      <c r="M3544" s="55" t="s">
        <v>13239</v>
      </c>
      <c r="N3544" s="55" t="s">
        <v>262</v>
      </c>
      <c r="O3544" s="55" t="s">
        <v>21930</v>
      </c>
      <c r="P3544" s="55" t="s">
        <v>760</v>
      </c>
      <c r="Q3544" s="116" t="str">
        <f>HYPERLINK("http://articles.orlandosentinel.com/2008-10-02/news/taser02_1_amaro-taser-reynolds","http://articles.orlandosentinel.com/2008-10-02/news/taser02_1_amaro-taser-reynolds")</f>
        <v>http://articles.orlandosentinel.com/2008-10-02/news/taser02_1_amaro-taser-reynolds</v>
      </c>
      <c r="R3544" s="55" t="s">
        <v>219</v>
      </c>
      <c r="S3544" s="80" t="s">
        <v>5119</v>
      </c>
      <c r="T3544" s="109"/>
      <c r="U3544" s="109" t="str">
        <f t="shared" si="56"/>
        <v>39722: Amaro died after being tasered three times by county deputies. Under the influence of both cocaine and alcohol, deputies found him walking in and out of traffic, foaming at the mouth and waving what was reported as a hammer -- actually a squeegee. The Taser appeared to have no effect in calming him, then caused cardiac arrest. http://articles.orlandosentinel.com/2008-10-02/news/taser02_1_amaro-taser-reynolds</v>
      </c>
      <c r="V3544" s="109"/>
      <c r="W3544" s="109">
        <v>4590.1000000000004</v>
      </c>
      <c r="X3544" s="109"/>
      <c r="Y3544" s="109"/>
      <c r="Z3544" s="109"/>
      <c r="AA3544" s="109"/>
      <c r="AB3544" s="109"/>
      <c r="AC3544" s="109"/>
      <c r="AD3544" s="40"/>
      <c r="AE3544" s="40"/>
      <c r="AF3544" s="40"/>
      <c r="AG3544" s="40"/>
    </row>
    <row r="3545" spans="1:33" ht="12">
      <c r="A3545" s="38">
        <v>42046</v>
      </c>
      <c r="B3545" s="55" t="s">
        <v>21931</v>
      </c>
      <c r="C3545" s="55">
        <v>25</v>
      </c>
      <c r="D3545" s="55" t="s">
        <v>23</v>
      </c>
      <c r="E3545" s="55" t="s">
        <v>173</v>
      </c>
      <c r="F3545" s="55"/>
      <c r="G3545" s="63">
        <v>38834</v>
      </c>
      <c r="H3545" s="55" t="s">
        <v>21932</v>
      </c>
      <c r="I3545" s="55" t="s">
        <v>4951</v>
      </c>
      <c r="J3545" s="55" t="s">
        <v>28</v>
      </c>
      <c r="K3545" s="55" t="s">
        <v>21933</v>
      </c>
      <c r="L3545" s="55" t="s">
        <v>404</v>
      </c>
      <c r="M3545" s="55" t="s">
        <v>13239</v>
      </c>
      <c r="N3545" s="55" t="s">
        <v>32</v>
      </c>
      <c r="O3545" s="55" t="s">
        <v>21934</v>
      </c>
      <c r="P3545" s="55" t="s">
        <v>760</v>
      </c>
      <c r="Q3545" s="116" t="str">
        <f>HYPERLINK("http://articles.orlandosentinel.com/2006-04-30/news/CARJACK30_1_melendez-puerto-rico-carjacker","http://articles.orlandosentinel.com/2006-04-30/news/CARJACK30_1_melendez-puerto-rico-carjacker")</f>
        <v>http://articles.orlandosentinel.com/2006-04-30/news/CARJACK30_1_melendez-puerto-rico-carjacker</v>
      </c>
      <c r="R3545" s="55" t="s">
        <v>80</v>
      </c>
      <c r="S3545" s="80" t="s">
        <v>5119</v>
      </c>
      <c r="T3545" s="109"/>
      <c r="U3545" s="109" t="str">
        <f t="shared" si="56"/>
        <v>38834: With a history of stealing car, Melendez carjacked a two-door Cadillac from a 68-year-old victim about 2 p.m. In about two hours officers had him located and surrounded. When Melendez began ramming police vehicles in an attempt to escape, he was fatally shot in busy traffic. http://articles.orlandosentinel.com/2006-04-30/news/CARJACK30_1_melendez-puerto-rico-carjacker</v>
      </c>
      <c r="V3545" s="109"/>
      <c r="W3545" s="109">
        <v>4591.1000000000004</v>
      </c>
      <c r="X3545" s="109"/>
      <c r="Y3545" s="109"/>
      <c r="Z3545" s="109"/>
      <c r="AA3545" s="109"/>
      <c r="AB3545" s="109"/>
      <c r="AC3545" s="109"/>
      <c r="AD3545" s="40"/>
      <c r="AE3545" s="40"/>
      <c r="AF3545" s="40"/>
      <c r="AG3545" s="40"/>
    </row>
    <row r="3546" spans="1:33" ht="12">
      <c r="A3546" s="38">
        <v>42046</v>
      </c>
      <c r="B3546" s="55" t="s">
        <v>21935</v>
      </c>
      <c r="C3546" s="55">
        <v>46</v>
      </c>
      <c r="D3546" s="55" t="s">
        <v>23</v>
      </c>
      <c r="E3546" s="55" t="s">
        <v>173</v>
      </c>
      <c r="F3546" s="55"/>
      <c r="G3546" s="63">
        <v>39768</v>
      </c>
      <c r="H3546" s="55" t="s">
        <v>21936</v>
      </c>
      <c r="I3546" s="55" t="s">
        <v>4685</v>
      </c>
      <c r="J3546" s="55" t="s">
        <v>28</v>
      </c>
      <c r="K3546" s="55" t="s">
        <v>21937</v>
      </c>
      <c r="L3546" s="55" t="s">
        <v>21938</v>
      </c>
      <c r="M3546" s="55" t="s">
        <v>4688</v>
      </c>
      <c r="N3546" s="55" t="s">
        <v>32</v>
      </c>
      <c r="O3546" s="55" t="s">
        <v>21939</v>
      </c>
      <c r="P3546" s="55" t="s">
        <v>58</v>
      </c>
      <c r="Q3546" s="116" t="str">
        <f>HYPERLINK("http://www.tampabay.com/news/publicsafety/crime/st-petersburg-officer-cleared-in-shooting-death/939153","http://www.tampabay.com/news/publicsafety/crime/st-petersburg-officer-cleared-in-shooting-death/939153")</f>
        <v>http://www.tampabay.com/news/publicsafety/crime/st-petersburg-officer-cleared-in-shooting-death/939153</v>
      </c>
      <c r="R3546" s="55" t="s">
        <v>219</v>
      </c>
      <c r="S3546" s="80" t="s">
        <v>5119</v>
      </c>
      <c r="T3546" s="109"/>
      <c r="U3546" s="109" t="str">
        <f t="shared" si="56"/>
        <v>39768: Former Cuban doctor Garcia-Lara drew the attention of police when he shot his .45 inside his bedroom, then when officers responded he greeted them with the gun in one hand and a machete in the other. He was shot dead. With various drugs in his system he also had a blood-alcohol level of twice the legal driving limit. http://www.tampabay.com/news/publicsafety/crime/st-petersburg-officer-cleared-in-shooting-death/939153</v>
      </c>
      <c r="V3546" s="109"/>
      <c r="W3546" s="109">
        <v>4592.1000000000004</v>
      </c>
      <c r="X3546" s="109"/>
      <c r="Y3546" s="109"/>
      <c r="Z3546" s="109"/>
      <c r="AA3546" s="109"/>
      <c r="AB3546" s="109"/>
      <c r="AC3546" s="109"/>
      <c r="AD3546" s="40"/>
      <c r="AE3546" s="40"/>
      <c r="AF3546" s="40"/>
      <c r="AG3546" s="40"/>
    </row>
    <row r="3547" spans="1:33" ht="12">
      <c r="A3547" s="38">
        <v>42046</v>
      </c>
      <c r="B3547" s="55" t="s">
        <v>21940</v>
      </c>
      <c r="C3547" s="55">
        <v>22</v>
      </c>
      <c r="D3547" s="55" t="s">
        <v>23</v>
      </c>
      <c r="E3547" s="55" t="s">
        <v>24</v>
      </c>
      <c r="F3547" s="53" t="str">
        <f>HYPERLINK("http://jacksonville.com/sites/default/files/imagecache/premium_415_wide_scale/Thompson_2.jpg","http://jacksonville.com/sites/default/files/imagecache/premium_415_wide_scale/Thompson_2.jpg")</f>
        <v>http://jacksonville.com/sites/default/files/imagecache/premium_415_wide_scale/Thompson_2.jpg</v>
      </c>
      <c r="G3547" s="63">
        <v>40870</v>
      </c>
      <c r="H3547" s="55" t="s">
        <v>21941</v>
      </c>
      <c r="I3547" s="55" t="s">
        <v>1046</v>
      </c>
      <c r="J3547" s="55" t="s">
        <v>28</v>
      </c>
      <c r="K3547" s="55" t="s">
        <v>21942</v>
      </c>
      <c r="L3547" s="55" t="s">
        <v>523</v>
      </c>
      <c r="M3547" s="55" t="s">
        <v>8909</v>
      </c>
      <c r="N3547" s="55" t="s">
        <v>314</v>
      </c>
      <c r="O3547" s="55" t="s">
        <v>21943</v>
      </c>
      <c r="P3547" s="55" t="s">
        <v>760</v>
      </c>
      <c r="Q3547" s="116" t="str">
        <f>HYPERLINK("http://jacksonville.com/news/crime/2012-09-27/story/jacksonville-teen-who-killed-motorist-high-speed-police-chase-sentenced","http://jacksonville.com/news/crime/2012-09-27/story/jacksonville-teen-who-killed-motorist-high-speed-police-chase-sentenced")</f>
        <v>http://jacksonville.com/news/crime/2012-09-27/story/jacksonville-teen-who-killed-motorist-high-speed-police-chase-sentenced</v>
      </c>
      <c r="R3547" s="55" t="s">
        <v>80</v>
      </c>
      <c r="S3547" s="80" t="s">
        <v>5119</v>
      </c>
      <c r="T3547" s="109"/>
      <c r="U3547" s="109" t="str">
        <f t="shared" si="56"/>
        <v>40870: Thompson was killed in a high-speed police chase when struck by a 17-year-old suspect being pursued by county police at 3 a.m. The chase ranged up to 100 MPH on city streets. http://jacksonville.com/news/crime/2012-09-27/story/jacksonville-teen-who-killed-motorist-high-speed-police-chase-sentenced</v>
      </c>
      <c r="V3547" s="109"/>
      <c r="W3547" s="109">
        <v>4593.1000000000004</v>
      </c>
      <c r="X3547" s="109"/>
      <c r="Y3547" s="109"/>
      <c r="Z3547" s="109"/>
      <c r="AA3547" s="109"/>
      <c r="AB3547" s="109"/>
      <c r="AC3547" s="109"/>
      <c r="AD3547" s="40"/>
      <c r="AE3547" s="40"/>
      <c r="AF3547" s="40"/>
      <c r="AG3547" s="40"/>
    </row>
    <row r="3548" spans="1:33" ht="12">
      <c r="A3548" s="38">
        <v>42046</v>
      </c>
      <c r="B3548" s="55" t="s">
        <v>21944</v>
      </c>
      <c r="C3548" s="55">
        <v>39</v>
      </c>
      <c r="D3548" s="55" t="s">
        <v>23</v>
      </c>
      <c r="E3548" s="55" t="s">
        <v>40</v>
      </c>
      <c r="F3548" s="53" t="str">
        <f>HYPERLINK("http://origin.tampabays10.com/images/640/360/2/assetpool/images/110527032716_william-jimmy-page.jpg","http://origin.tampabays10.com/images/640/360/2/assetpool/images/110527032716_william-jimmy-page.jpg")</f>
        <v>http://origin.tampabays10.com/images/640/360/2/assetpool/images/110527032716_william-jimmy-page.jpg</v>
      </c>
      <c r="G3548" s="63">
        <v>40721</v>
      </c>
      <c r="H3548" s="55" t="s">
        <v>21945</v>
      </c>
      <c r="I3548" s="55" t="s">
        <v>4685</v>
      </c>
      <c r="J3548" s="55" t="s">
        <v>28</v>
      </c>
      <c r="K3548" s="55" t="s">
        <v>4686</v>
      </c>
      <c r="L3548" s="55" t="s">
        <v>21938</v>
      </c>
      <c r="M3548" s="55" t="s">
        <v>21946</v>
      </c>
      <c r="N3548" s="55" t="s">
        <v>32</v>
      </c>
      <c r="O3548" s="55" t="s">
        <v>21947</v>
      </c>
      <c r="P3548" s="55" t="s">
        <v>760</v>
      </c>
      <c r="Q3548" s="116" t="str">
        <f>HYPERLINK("http://www.tampabay.com/news/publicsafety/crime/fugitive-fatally-shot-in-st-petersburg-left-14-page-suicide-note/1172163","http://www.tampabay.com/news/publicsafety/crime/fugitive-fatally-shot-in-st-petersburg-left-14-page-suicide-note/1172163")</f>
        <v>http://www.tampabay.com/news/publicsafety/crime/fugitive-fatally-shot-in-st-petersburg-left-14-page-suicide-note/1172163</v>
      </c>
      <c r="R3548" s="55" t="s">
        <v>80</v>
      </c>
      <c r="S3548" s="80" t="s">
        <v>5119</v>
      </c>
      <c r="T3548" s="109"/>
      <c r="U3548" s="109" t="str">
        <f t="shared" si="56"/>
        <v>40721: In 2010 Page had been convicted of child sex crimes and required to wear an ankle monitor, although allowed to live with family in Georgia. He cut off the monitor and was a fugitive for two months. Federal and local law enforcement found him hiding in a garage apartment. He displayed firearms and was duly shot to death, leaving behind a 14-page suicide note. http://www.tampabay.com/news/publicsafety/crime/fugitive-fatally-shot-in-st-petersburg-left-14-page-suicide-note/1172163</v>
      </c>
      <c r="V3548" s="109"/>
      <c r="W3548" s="109">
        <v>4594.1000000000004</v>
      </c>
      <c r="X3548" s="109"/>
      <c r="Y3548" s="109"/>
      <c r="Z3548" s="109"/>
      <c r="AA3548" s="109"/>
      <c r="AB3548" s="109"/>
      <c r="AC3548" s="109"/>
      <c r="AD3548" s="40"/>
      <c r="AE3548" s="40"/>
      <c r="AF3548" s="40"/>
      <c r="AG3548" s="40"/>
    </row>
    <row r="3549" spans="1:33" ht="12">
      <c r="A3549" s="38">
        <v>42046</v>
      </c>
      <c r="B3549" s="55" t="s">
        <v>21948</v>
      </c>
      <c r="C3549" s="55">
        <v>34</v>
      </c>
      <c r="D3549" s="55" t="s">
        <v>23</v>
      </c>
      <c r="E3549" s="55" t="s">
        <v>40</v>
      </c>
      <c r="F3549" s="53" t="str">
        <f>HYPERLINK("http://florida.arrests.org/mugs/Pinellas/1500000/1468804.jpg","http://florida.arrests.org/mugs/Pinellas/1500000/1468804.jpg")</f>
        <v>http://florida.arrests.org/mugs/Pinellas/1500000/1468804.jpg</v>
      </c>
      <c r="G3549" s="63">
        <v>40920</v>
      </c>
      <c r="H3549" s="55" t="s">
        <v>21949</v>
      </c>
      <c r="I3549" s="55" t="s">
        <v>18541</v>
      </c>
      <c r="J3549" s="55" t="s">
        <v>28</v>
      </c>
      <c r="K3549" s="55" t="s">
        <v>18542</v>
      </c>
      <c r="L3549" s="55" t="s">
        <v>4778</v>
      </c>
      <c r="M3549" s="55" t="s">
        <v>21950</v>
      </c>
      <c r="N3549" s="55" t="s">
        <v>32</v>
      </c>
      <c r="O3549" s="55" t="s">
        <v>21951</v>
      </c>
      <c r="P3549" s="55" t="s">
        <v>760</v>
      </c>
      <c r="Q3549" s="116" t="str">
        <f>HYPERLINK("http://www.hallandalebeachfl.gov/files/2014-10-01/Staff%20Reports/00014699.htm","http://www.hallandalebeachfl.gov/files/2014-10-01/Staff%20Reports/00014699.htm")</f>
        <v>http://www.hallandalebeachfl.gov/files/2014-10-01/Staff%20Reports/00014699.htm</v>
      </c>
      <c r="R3549" s="55" t="s">
        <v>80</v>
      </c>
      <c r="S3549" s="80" t="s">
        <v>5119</v>
      </c>
      <c r="T3549" s="109"/>
      <c r="U3549" s="109" t="str">
        <f t="shared" si="56"/>
        <v>40920: Ehlers was a suspect in the burglary of an electronic store, and somebody called in to report him on the roof of a one-story duplex. Although unarmed, some action of his seemed threatening to a local officer, who shot him to death. Ehlers' father settled a federal civil rights suit with the city for $150K. http://www.hallandalebeachfl.gov/files/2014-10-01/Staff%20Reports/00014699.htm</v>
      </c>
      <c r="V3549" s="109"/>
      <c r="W3549" s="109">
        <v>4595.1000000000004</v>
      </c>
      <c r="X3549" s="109"/>
      <c r="Y3549" s="109"/>
      <c r="Z3549" s="109"/>
      <c r="AA3549" s="109"/>
      <c r="AB3549" s="109"/>
      <c r="AC3549" s="109"/>
      <c r="AD3549" s="40"/>
      <c r="AE3549" s="40"/>
      <c r="AF3549" s="40"/>
      <c r="AG3549" s="40"/>
    </row>
    <row r="3550" spans="1:33" ht="12">
      <c r="A3550" s="38">
        <v>42046</v>
      </c>
      <c r="B3550" s="55" t="s">
        <v>21952</v>
      </c>
      <c r="C3550" s="55">
        <v>16</v>
      </c>
      <c r="D3550" s="55" t="s">
        <v>23</v>
      </c>
      <c r="E3550" s="55" t="s">
        <v>24</v>
      </c>
      <c r="F3550" s="53" t="str">
        <f>HYPERLINK("http://www.baynews9.com/content/dam/news/images/2012/07/Javon-Neal-0723.jpg","http://www.baynews9.com/content/dam/news/images/2012/07/Javon-Neal-0723.jpg")</f>
        <v>http://www.baynews9.com/content/dam/news/images/2012/07/Javon-Neal-0723.jpg</v>
      </c>
      <c r="G3550" s="63">
        <v>41112</v>
      </c>
      <c r="H3550" s="55" t="s">
        <v>21953</v>
      </c>
      <c r="I3550" s="55" t="s">
        <v>11776</v>
      </c>
      <c r="J3550" s="55" t="s">
        <v>28</v>
      </c>
      <c r="K3550" s="55" t="s">
        <v>21954</v>
      </c>
      <c r="L3550" s="55" t="s">
        <v>21955</v>
      </c>
      <c r="M3550" s="55" t="s">
        <v>18202</v>
      </c>
      <c r="N3550" s="55" t="s">
        <v>32</v>
      </c>
      <c r="O3550" s="55" t="s">
        <v>21956</v>
      </c>
      <c r="P3550" s="55" t="s">
        <v>760</v>
      </c>
      <c r="Q3550" s="116" t="str">
        <f>HYPERLINK("http://cltampa.com/dailyloaf/archives/2012/08/14/attorney-representing-family-of-javon-neal-may-pursue-legal-means-to-obtain-evidence-in-his-shooting","http://cltampa.com/dailyloaf/archives/2012/08/14/attorney-representing-family-of-javon-neal-may-pursue-legal-means-to-obtain-evidence-in-his-shooting")</f>
        <v>http://cltampa.com/dailyloaf/archives/2012/08/14/attorney-representing-family-of-javon-neal-may-pursue-legal-means-to-obtain-evidence-in-his-shooting</v>
      </c>
      <c r="R3550" s="55" t="s">
        <v>80</v>
      </c>
      <c r="S3550" s="80" t="s">
        <v>5119</v>
      </c>
      <c r="T3550" s="109"/>
      <c r="U3550" s="109" t="str">
        <f t="shared" si="56"/>
        <v>41112: Local undercover police responding to a man-with-a-gun call observed Neal, who they say matched their description, in the outdoor stairwells of the apartment building. Neal refused to comply with their orders, appeared to have a weapon, and was fatally shot. The incident became controversial with police reluctant to release video evidence. http://cltampa.com/dailyloaf/archives/2012/08/14/attorney-representing-family-of-javon-neal-may-pursue-legal-means-to-obtain-evidence-in-his-shooting</v>
      </c>
      <c r="V3550" s="109"/>
      <c r="W3550" s="109">
        <v>4596.1000000000004</v>
      </c>
      <c r="X3550" s="109"/>
      <c r="Y3550" s="109"/>
      <c r="Z3550" s="109"/>
      <c r="AA3550" s="109"/>
      <c r="AB3550" s="109"/>
      <c r="AC3550" s="109"/>
      <c r="AD3550" s="40"/>
      <c r="AE3550" s="40"/>
      <c r="AF3550" s="40"/>
      <c r="AG3550" s="40"/>
    </row>
    <row r="3551" spans="1:33" ht="12">
      <c r="A3551" s="38">
        <v>42046</v>
      </c>
      <c r="B3551" s="55" t="s">
        <v>21957</v>
      </c>
      <c r="C3551" s="55">
        <v>18</v>
      </c>
      <c r="D3551" s="55" t="s">
        <v>23</v>
      </c>
      <c r="E3551" s="55" t="s">
        <v>82</v>
      </c>
      <c r="F3551" s="55"/>
      <c r="G3551" s="63">
        <v>40617</v>
      </c>
      <c r="H3551" s="55" t="s">
        <v>21958</v>
      </c>
      <c r="I3551" s="55" t="s">
        <v>12235</v>
      </c>
      <c r="J3551" s="55" t="s">
        <v>28</v>
      </c>
      <c r="K3551" s="55" t="s">
        <v>21959</v>
      </c>
      <c r="L3551" s="55" t="s">
        <v>4778</v>
      </c>
      <c r="M3551" s="55" t="s">
        <v>21960</v>
      </c>
      <c r="N3551" s="55" t="s">
        <v>32</v>
      </c>
      <c r="O3551" s="55" t="s">
        <v>21961</v>
      </c>
      <c r="P3551" s="55" t="s">
        <v>760</v>
      </c>
      <c r="Q3551" s="116" t="str">
        <f>HYPERLINK("http://www.sheriff.org/posts/post.cfm?id=3C5F2C8F-1DCA-4A33-8E15-E18C43965BB8","http://www.sheriff.org/posts/post.cfm?id=3C5F2C8F-1DCA-4A33-8E15-E18C43965BB8")</f>
        <v>http://www.sheriff.org/posts/post.cfm?id=3C5F2C8F-1DCA-4A33-8E15-E18C43965BB8</v>
      </c>
      <c r="R3551" s="55" t="s">
        <v>80</v>
      </c>
      <c r="S3551" s="80" t="s">
        <v>5119</v>
      </c>
      <c r="T3551" s="109"/>
      <c r="U3551" s="109" t="str">
        <f t="shared" si="56"/>
        <v>40617: Samuels was one of four suspects in a string of armed robberies. The four were targeted by an ongoing county sting operation; officers met them at a warehouse to plan a home invasion, then arrested them all. Samuels initially hid behind a stack of tires and was said to be going for a gun in his waistband when he was shot dead. http://www.sheriff.org/posts/post.cfm?id=3C5F2C8F-1DCA-4A33-8E15-E18C43965BB8</v>
      </c>
      <c r="V3551" s="109"/>
      <c r="W3551" s="109">
        <v>4597.1000000000004</v>
      </c>
      <c r="X3551" s="109"/>
      <c r="Y3551" s="109"/>
      <c r="Z3551" s="109"/>
      <c r="AA3551" s="109"/>
      <c r="AB3551" s="109"/>
      <c r="AC3551" s="109"/>
      <c r="AD3551" s="40"/>
      <c r="AE3551" s="40"/>
      <c r="AF3551" s="40"/>
      <c r="AG3551" s="40"/>
    </row>
    <row r="3552" spans="1:33" ht="12">
      <c r="A3552" s="38">
        <v>42046</v>
      </c>
      <c r="B3552" s="55" t="s">
        <v>21962</v>
      </c>
      <c r="C3552" s="55">
        <v>35</v>
      </c>
      <c r="D3552" s="55" t="s">
        <v>23</v>
      </c>
      <c r="E3552" s="55" t="s">
        <v>82</v>
      </c>
      <c r="F3552" s="55"/>
      <c r="G3552" s="63">
        <v>38869</v>
      </c>
      <c r="H3552" s="55" t="s">
        <v>21963</v>
      </c>
      <c r="I3552" s="55" t="s">
        <v>21196</v>
      </c>
      <c r="J3552" s="55" t="s">
        <v>28</v>
      </c>
      <c r="K3552" s="55" t="s">
        <v>21197</v>
      </c>
      <c r="L3552" s="55" t="s">
        <v>21964</v>
      </c>
      <c r="M3552" s="55" t="s">
        <v>21965</v>
      </c>
      <c r="N3552" s="55" t="s">
        <v>32</v>
      </c>
      <c r="O3552" s="55" t="s">
        <v>21966</v>
      </c>
      <c r="P3552" s="55" t="s">
        <v>760</v>
      </c>
      <c r="Q3552" s="116" t="str">
        <f>HYPERLINK("http://articles.orlandosentinel.com/2006-06-03/news/SHOOTING03_1_altamonte-springs-girlfriend-drop-the-knife","http://articles.orlandosentinel.com/2006-06-03/news/SHOOTING03_1_altamonte-springs-girlfriend-drop-the-knife")</f>
        <v>http://articles.orlandosentinel.com/2006-06-03/news/SHOOTING03_1_altamonte-springs-girlfriend-drop-the-knife</v>
      </c>
      <c r="R3552" s="55" t="s">
        <v>80</v>
      </c>
      <c r="S3552" s="80" t="s">
        <v>5119</v>
      </c>
      <c r="T3552" s="109"/>
      <c r="U3552" s="109" t="str">
        <f t="shared" si="56"/>
        <v>38869: Larlee broke into the home of his former girlfriend, attacked her and her son with a knife, and bound them with duct tape. He didn't know that the son's girlfriend snuck out and alerted the police. Larlee greeted responding local police in the front yard with a knife, which he refused to drop. He was shot dead. http://articles.orlandosentinel.com/2006-06-03/news/SHOOTING03_1_altamonte-springs-girlfriend-drop-the-knife</v>
      </c>
      <c r="V3552" s="109"/>
      <c r="W3552" s="109">
        <v>4598.1000000000004</v>
      </c>
      <c r="X3552" s="109"/>
      <c r="Y3552" s="109"/>
      <c r="Z3552" s="109"/>
      <c r="AA3552" s="109"/>
      <c r="AB3552" s="109"/>
      <c r="AC3552" s="109"/>
      <c r="AD3552" s="40"/>
      <c r="AE3552" s="40"/>
      <c r="AF3552" s="40"/>
      <c r="AG3552" s="40"/>
    </row>
    <row r="3553" spans="1:33" ht="12">
      <c r="A3553" s="38">
        <v>42046</v>
      </c>
      <c r="B3553" s="55" t="s">
        <v>21967</v>
      </c>
      <c r="C3553" s="55">
        <v>44</v>
      </c>
      <c r="D3553" s="55" t="s">
        <v>23</v>
      </c>
      <c r="E3553" s="55" t="s">
        <v>82</v>
      </c>
      <c r="F3553" s="55"/>
      <c r="G3553" s="63">
        <v>39040</v>
      </c>
      <c r="H3553" s="55" t="s">
        <v>21968</v>
      </c>
      <c r="I3553" s="55" t="s">
        <v>16066</v>
      </c>
      <c r="J3553" s="55" t="s">
        <v>28</v>
      </c>
      <c r="K3553" s="55" t="s">
        <v>21772</v>
      </c>
      <c r="L3553" s="55" t="s">
        <v>10087</v>
      </c>
      <c r="M3553" s="55" t="s">
        <v>18789</v>
      </c>
      <c r="N3553" s="55" t="s">
        <v>32</v>
      </c>
      <c r="O3553" s="55" t="s">
        <v>21969</v>
      </c>
      <c r="P3553" s="55" t="s">
        <v>58</v>
      </c>
      <c r="Q3553" s="116" t="str">
        <f>HYPERLINK("http://www.nbc-2.com/story/10684844/deputy-cleared-in-shooting-of-motorist","http://www.nbc-2.com/story/10684844/deputy-cleared-in-shooting-of-motorist")</f>
        <v>http://www.nbc-2.com/story/10684844/deputy-cleared-in-shooting-of-motorist</v>
      </c>
      <c r="R3553" s="55" t="s">
        <v>219</v>
      </c>
      <c r="S3553" s="80" t="s">
        <v>5119</v>
      </c>
      <c r="T3553" s="109"/>
      <c r="U3553" s="109" t="str">
        <f t="shared" si="56"/>
        <v>39040: A county deputy approached a stopped motorist who reeked of alcohol, slumped over the steering wheel of his pickup. Ready came to, and attempted to drive off while dragging the deputy alongside the car. Ready was shot six times, killing him. His blood-alcohol level came in at three times the legal driving limit. http://www.nbc-2.com/story/10684844/deputy-cleared-in-shooting-of-motorist</v>
      </c>
      <c r="V3553" s="109"/>
      <c r="W3553" s="109">
        <v>4599.1000000000004</v>
      </c>
      <c r="X3553" s="109"/>
      <c r="Y3553" s="109"/>
      <c r="Z3553" s="109"/>
      <c r="AA3553" s="109"/>
      <c r="AB3553" s="109"/>
      <c r="AC3553" s="109"/>
      <c r="AD3553" s="40"/>
      <c r="AE3553" s="40"/>
      <c r="AF3553" s="40"/>
      <c r="AG3553" s="40"/>
    </row>
    <row r="3554" spans="1:33" ht="12">
      <c r="A3554" s="38">
        <v>42046</v>
      </c>
      <c r="B3554" s="55" t="s">
        <v>21970</v>
      </c>
      <c r="C3554" s="55">
        <v>19</v>
      </c>
      <c r="D3554" s="55" t="s">
        <v>23</v>
      </c>
      <c r="E3554" s="55" t="s">
        <v>82</v>
      </c>
      <c r="F3554" s="55"/>
      <c r="G3554" s="63">
        <v>39039</v>
      </c>
      <c r="H3554" s="84" t="s">
        <v>21971</v>
      </c>
      <c r="I3554" s="55" t="s">
        <v>5220</v>
      </c>
      <c r="J3554" s="55" t="s">
        <v>28</v>
      </c>
      <c r="K3554" s="13" t="s">
        <v>5562</v>
      </c>
      <c r="L3554" s="84" t="s">
        <v>30</v>
      </c>
      <c r="M3554" s="55" t="s">
        <v>5222</v>
      </c>
      <c r="N3554" s="55" t="s">
        <v>32</v>
      </c>
      <c r="O3554" s="55" t="s">
        <v>21972</v>
      </c>
      <c r="P3554" s="55" t="s">
        <v>58</v>
      </c>
      <c r="Q3554" s="53" t="str">
        <f>HYPERLINK("http://masscops.com/threads/3-shootings-by-florida-officers-ruled-justified.39715/","http://masscops.com/threads/3-shootings-by-florida-officers-ruled-justified.39715/")</f>
        <v>http://masscops.com/threads/3-shootings-by-florida-officers-ruled-justified.39715/</v>
      </c>
      <c r="R3554" s="55" t="s">
        <v>80</v>
      </c>
      <c r="S3554" s="80" t="s">
        <v>37</v>
      </c>
      <c r="T3554" s="109"/>
      <c r="U3554" s="109" t="str">
        <f t="shared" si="56"/>
        <v>39039: Merritt and Alfred Viel, 20, tried to rob Santos Melendez and his father, Marcial Melendez. Officer Eureka Gracia pulled up, and Santos motioned to her that they had been robbed with a gun. Gracia ordered the men out of the van. Viel and Merritt got out and walked toward her. Police said Merritt continued to walk toward Gracia, his hands in the front pockets of his dark-colored sweatshirt. Garcia, believing that he was trying to reach for his firearm, shot and killed Merritt. Viel was charged with murder in Merritt's death because he committed a robbery that led to a death. The result of Viel’s trial was not reported. http://masscops.com/threads/3-shootings-by-florida-officers-ruled-justified.39715/</v>
      </c>
      <c r="V3554" s="109"/>
      <c r="W3554" s="109">
        <v>4600.1000000000004</v>
      </c>
      <c r="X3554" s="109"/>
      <c r="Y3554" s="109"/>
      <c r="Z3554" s="109"/>
      <c r="AA3554" s="109"/>
      <c r="AB3554" s="109"/>
      <c r="AC3554" s="109"/>
      <c r="AD3554" s="40"/>
      <c r="AE3554" s="40"/>
      <c r="AF3554" s="40"/>
      <c r="AG3554" s="40"/>
    </row>
    <row r="3555" spans="1:33" ht="12">
      <c r="A3555" s="38">
        <v>42046</v>
      </c>
      <c r="B3555" s="55" t="s">
        <v>21973</v>
      </c>
      <c r="C3555" s="55">
        <v>24</v>
      </c>
      <c r="D3555" s="55" t="s">
        <v>23</v>
      </c>
      <c r="E3555" s="55" t="s">
        <v>82</v>
      </c>
      <c r="F3555" s="55"/>
      <c r="G3555" s="63">
        <v>38668</v>
      </c>
      <c r="H3555" s="55" t="s">
        <v>21974</v>
      </c>
      <c r="I3555" s="55" t="s">
        <v>5220</v>
      </c>
      <c r="J3555" s="55" t="s">
        <v>28</v>
      </c>
      <c r="K3555" s="55" t="s">
        <v>21975</v>
      </c>
      <c r="L3555" s="55" t="s">
        <v>30</v>
      </c>
      <c r="M3555" s="55" t="s">
        <v>5547</v>
      </c>
      <c r="N3555" s="55" t="s">
        <v>32</v>
      </c>
      <c r="O3555" s="55" t="s">
        <v>21976</v>
      </c>
      <c r="P3555" s="55" t="s">
        <v>58</v>
      </c>
      <c r="Q3555" s="116" t="str">
        <f>HYPERLINK("http://masscops.com/threads/3-shootings-by-florida-officers-ruled-justified.39715/","http://masscops.com/threads/3-shootings-by-florida-officers-ruled-justified.39715/")</f>
        <v>http://masscops.com/threads/3-shootings-by-florida-officers-ruled-justified.39715/</v>
      </c>
      <c r="R3555" s="55" t="s">
        <v>80</v>
      </c>
      <c r="S3555" s="80" t="s">
        <v>5119</v>
      </c>
      <c r="T3555" s="109"/>
      <c r="U3555" s="109" t="str">
        <f t="shared" si="56"/>
        <v>38668: Disturbed veteran Terry threatened his own family with two knives, then walked off through his neighborhood. Local police followed and tried to calm him through the PA system. At one point, reportedly, he said "Just shoot me" repeatedly, twirling the knives. Terry then attacked a gardener, seemingly at random, causing officers to fatally shoot him. http://masscops.com/threads/3-shootings-by-florida-officers-ruled-justified.39715/</v>
      </c>
      <c r="V3555" s="109"/>
      <c r="W3555" s="109">
        <v>4601.1000000000004</v>
      </c>
      <c r="X3555" s="109"/>
      <c r="Y3555" s="109"/>
      <c r="Z3555" s="109"/>
      <c r="AA3555" s="109"/>
      <c r="AB3555" s="109"/>
      <c r="AC3555" s="109"/>
      <c r="AD3555" s="40"/>
      <c r="AE3555" s="40"/>
      <c r="AF3555" s="40"/>
      <c r="AG3555" s="40"/>
    </row>
    <row r="3556" spans="1:33" ht="12">
      <c r="A3556" s="38">
        <v>42046</v>
      </c>
      <c r="B3556" s="55" t="s">
        <v>21977</v>
      </c>
      <c r="C3556" s="55">
        <v>24</v>
      </c>
      <c r="D3556" s="55" t="s">
        <v>23</v>
      </c>
      <c r="E3556" s="55" t="s">
        <v>82</v>
      </c>
      <c r="F3556" s="55"/>
      <c r="G3556" s="63">
        <v>39664</v>
      </c>
      <c r="H3556" s="55" t="s">
        <v>21978</v>
      </c>
      <c r="I3556" s="55" t="s">
        <v>10032</v>
      </c>
      <c r="J3556" s="55" t="s">
        <v>28</v>
      </c>
      <c r="K3556" s="55" t="s">
        <v>20048</v>
      </c>
      <c r="L3556" s="55" t="s">
        <v>10034</v>
      </c>
      <c r="M3556" s="55" t="s">
        <v>20049</v>
      </c>
      <c r="N3556" s="55" t="s">
        <v>32</v>
      </c>
      <c r="O3556" s="55" t="s">
        <v>21979</v>
      </c>
      <c r="P3556" s="55" t="s">
        <v>760</v>
      </c>
      <c r="Q3556" s="116" t="str">
        <f>HYPERLINK("http://www.theledger.com/article/20080804/news/640417594","http://www.theledger.com/article/20080804/news/640417594")</f>
        <v>http://www.theledger.com/article/20080804/news/640417594</v>
      </c>
      <c r="R3556" s="55" t="s">
        <v>80</v>
      </c>
      <c r="S3556" s="80" t="s">
        <v>5119</v>
      </c>
      <c r="T3556" s="109"/>
      <c r="U3556" s="109" t="str">
        <f t="shared" si="56"/>
        <v>39664: Schoenwald charged at an officer with a knife as police approached his apartment, and he was fatally shot "almost immediately" four or five times. Police did not initially disclose the reason for their visit. http://www.theledger.com/article/20080804/news/640417594</v>
      </c>
      <c r="V3556" s="109"/>
      <c r="W3556" s="109">
        <v>4602.1000000000004</v>
      </c>
      <c r="X3556" s="109"/>
      <c r="Y3556" s="109"/>
      <c r="Z3556" s="109"/>
      <c r="AA3556" s="109"/>
      <c r="AB3556" s="109"/>
      <c r="AC3556" s="109"/>
      <c r="AD3556" s="40"/>
      <c r="AE3556" s="40"/>
      <c r="AF3556" s="40"/>
      <c r="AG3556" s="40"/>
    </row>
    <row r="3557" spans="1:33" ht="12">
      <c r="A3557" s="38">
        <v>42046</v>
      </c>
      <c r="B3557" s="55" t="s">
        <v>21980</v>
      </c>
      <c r="C3557" s="55">
        <v>38</v>
      </c>
      <c r="D3557" s="55" t="s">
        <v>23</v>
      </c>
      <c r="E3557" s="55" t="s">
        <v>82</v>
      </c>
      <c r="F3557" s="55"/>
      <c r="G3557" s="63">
        <v>38644</v>
      </c>
      <c r="H3557" s="55" t="s">
        <v>21981</v>
      </c>
      <c r="I3557" s="55" t="s">
        <v>9567</v>
      </c>
      <c r="J3557" s="55" t="s">
        <v>28</v>
      </c>
      <c r="K3557" s="55" t="s">
        <v>12080</v>
      </c>
      <c r="L3557" s="55" t="s">
        <v>338</v>
      </c>
      <c r="M3557" s="55" t="s">
        <v>13197</v>
      </c>
      <c r="N3557" s="55" t="s">
        <v>1818</v>
      </c>
      <c r="O3557" s="55" t="s">
        <v>21982</v>
      </c>
      <c r="P3557" s="55" t="s">
        <v>760</v>
      </c>
      <c r="Q3557" s="116" t="str">
        <f>HYPERLINK("http://caselaw.findlaw.com/us-11th-circuit/1495150.html","http://caselaw.findlaw.com/us-11th-circuit/1495150.html")</f>
        <v>http://caselaw.findlaw.com/us-11th-circuit/1495150.html</v>
      </c>
      <c r="R3557" s="55" t="s">
        <v>100</v>
      </c>
      <c r="S3557" s="80" t="s">
        <v>5119</v>
      </c>
      <c r="T3557" s="109"/>
      <c r="U3557" s="109" t="str">
        <f t="shared" si="56"/>
        <v>38644: The "Cops" television crew filmed the police apprehension of Lewis, shirtless and distraught by the side of the road, attempting to flag down traffic. Ultimately five officers arrived and cuffed him, shackled his legs, hogtied him, and applied physical pressure on his shoulders and back. The medical examiner attributed his death to excited delirium. (No Taser was used.) An excessive-force civil rights suit rose to the Supreme Court where it was dismissed without comment. http://caselaw.findlaw.com/us-11th-circuit/1495150.html</v>
      </c>
      <c r="V3557" s="109"/>
      <c r="W3557" s="109">
        <v>4603.1000000000004</v>
      </c>
      <c r="X3557" s="109"/>
      <c r="Y3557" s="109"/>
      <c r="Z3557" s="109"/>
      <c r="AA3557" s="109"/>
      <c r="AB3557" s="109"/>
      <c r="AC3557" s="109"/>
      <c r="AD3557" s="40"/>
      <c r="AE3557" s="40"/>
      <c r="AF3557" s="40"/>
      <c r="AG3557" s="40"/>
    </row>
    <row r="3558" spans="1:33" ht="12">
      <c r="A3558" s="38">
        <v>42046</v>
      </c>
      <c r="B3558" s="55" t="s">
        <v>21983</v>
      </c>
      <c r="C3558" s="55">
        <v>27</v>
      </c>
      <c r="D3558" s="55" t="s">
        <v>23</v>
      </c>
      <c r="E3558" s="55" t="s">
        <v>82</v>
      </c>
      <c r="F3558" s="55"/>
      <c r="G3558" s="63">
        <v>38384</v>
      </c>
      <c r="H3558" s="55" t="s">
        <v>21984</v>
      </c>
      <c r="I3558" s="55" t="s">
        <v>11776</v>
      </c>
      <c r="J3558" s="55" t="s">
        <v>28</v>
      </c>
      <c r="K3558" s="55" t="s">
        <v>17888</v>
      </c>
      <c r="L3558" s="55" t="s">
        <v>8052</v>
      </c>
      <c r="M3558" s="55" t="s">
        <v>18202</v>
      </c>
      <c r="N3558" s="55" t="s">
        <v>32</v>
      </c>
      <c r="O3558" s="55" t="s">
        <v>21985</v>
      </c>
      <c r="P3558" s="55" t="s">
        <v>58</v>
      </c>
      <c r="Q3558" s="116" t="str">
        <f>HYPERLINK("http://www.sptimes.com/2005/02/04/Tampabay/Hostage_prayed__plead.shtml","http://www.sptimes.com/2005/02/04/Tampabay/Hostage_prayed__plead.shtml")</f>
        <v>http://www.sptimes.com/2005/02/04/Tampabay/Hostage_prayed__plead.shtml</v>
      </c>
      <c r="R3558" s="55" t="s">
        <v>80</v>
      </c>
      <c r="S3558" s="80" t="s">
        <v>5119</v>
      </c>
      <c r="T3558" s="109"/>
      <c r="U3558" s="109" t="str">
        <f t="shared" si="56"/>
        <v>38384: Miles took a hostage while fleeing from the police in a shopping mall parking lot. He chose a woman loading her car, and for the next two and a half hours they sat side-by-side in her back seat, him pointing a gun at her stomach while they shared soft drinks and cigarettes provided by police negotiators. SWAT shooters eventually fatally shot him in the head, slightly wounding the hostage. http://www.sptimes.com/2005/02/04/Tampabay/Hostage_prayed__plead.shtml</v>
      </c>
      <c r="V3558" s="109"/>
      <c r="W3558" s="109">
        <v>4604.1000000000004</v>
      </c>
      <c r="X3558" s="109"/>
      <c r="Y3558" s="109"/>
      <c r="Z3558" s="109"/>
      <c r="AA3558" s="109"/>
      <c r="AB3558" s="109"/>
      <c r="AC3558" s="109"/>
      <c r="AD3558" s="40"/>
      <c r="AE3558" s="40"/>
      <c r="AF3558" s="40"/>
      <c r="AG3558" s="40"/>
    </row>
    <row r="3559" spans="1:33" ht="12">
      <c r="A3559" s="38">
        <v>42046</v>
      </c>
      <c r="B3559" s="55" t="s">
        <v>21986</v>
      </c>
      <c r="C3559" s="55">
        <v>54</v>
      </c>
      <c r="D3559" s="55" t="s">
        <v>23</v>
      </c>
      <c r="E3559" s="55" t="s">
        <v>82</v>
      </c>
      <c r="F3559" s="55"/>
      <c r="G3559" s="63">
        <v>40427</v>
      </c>
      <c r="H3559" s="55" t="s">
        <v>21987</v>
      </c>
      <c r="I3559" s="55" t="s">
        <v>1046</v>
      </c>
      <c r="J3559" s="55" t="s">
        <v>28</v>
      </c>
      <c r="K3559" s="55" t="s">
        <v>17767</v>
      </c>
      <c r="L3559" s="55" t="s">
        <v>523</v>
      </c>
      <c r="M3559" s="55" t="s">
        <v>8909</v>
      </c>
      <c r="N3559" s="55" t="s">
        <v>21988</v>
      </c>
      <c r="O3559" s="55" t="s">
        <v>21989</v>
      </c>
      <c r="P3559" s="55" t="s">
        <v>760</v>
      </c>
      <c r="Q3559" s="116" t="str">
        <f>HYPERLINK("http://jacksonville.com/news/crime/2010-09-06/story/arlington-man-recounts-vicious-assault-friends-death?page=1&amp;mmo_ccc=xfinity","http://jacksonville.com/news/crime/2010-09-06/story/arlington-man-recounts-vicious-assault-friends-death?page=1&amp;mmo_ccc=xfinity")</f>
        <v>http://jacksonville.com/news/crime/2010-09-06/story/arlington-man-recounts-vicious-assault-friends-death?page=1&amp;mmo_ccc=xfinity</v>
      </c>
      <c r="R3559" s="55" t="s">
        <v>219</v>
      </c>
      <c r="S3559" s="80" t="s">
        <v>5119</v>
      </c>
      <c r="T3559" s="109"/>
      <c r="U3559" s="109" t="str">
        <f t="shared" si="56"/>
        <v>40427: When Talbert's roommate broke the news that he'd have to make other living arrangements, he took the news well. At first. But then Talbert became aggressive and violent, assaulting his roommate with a knife. Responding police restrained him, he experienced some kind of medical emergency (perhaps from his poor general health and his OxyContin habit, the roommate thought), and died. http://jacksonville.com/news/crime/2010-09-06/story/arlington-man-recounts-vicious-assault-friends-death?page=1&amp;mmo_ccc=xfinity</v>
      </c>
      <c r="V3559" s="109"/>
      <c r="W3559" s="109">
        <v>4605.1000000000004</v>
      </c>
      <c r="X3559" s="109"/>
      <c r="Y3559" s="109"/>
      <c r="Z3559" s="109"/>
      <c r="AA3559" s="109"/>
      <c r="AB3559" s="109"/>
      <c r="AC3559" s="109"/>
      <c r="AD3559" s="40"/>
      <c r="AE3559" s="40"/>
      <c r="AF3559" s="40"/>
      <c r="AG3559" s="40"/>
    </row>
    <row r="3560" spans="1:33" ht="12">
      <c r="A3560" s="38">
        <v>42046</v>
      </c>
      <c r="B3560" s="55" t="s">
        <v>21990</v>
      </c>
      <c r="C3560" s="55">
        <v>19</v>
      </c>
      <c r="D3560" s="55" t="s">
        <v>23</v>
      </c>
      <c r="E3560" s="55" t="s">
        <v>40</v>
      </c>
      <c r="F3560" s="53" t="str">
        <f>HYPERLINK("http://image1.findagrave.com/photos/2011/35/65243583_129695165079.jpg","http://image1.findagrave.com/photos/2011/35/65243583_129695165079.jpg")</f>
        <v>http://image1.findagrave.com/photos/2011/35/65243583_129695165079.jpg</v>
      </c>
      <c r="G3560" s="63">
        <v>40257</v>
      </c>
      <c r="H3560" s="55" t="s">
        <v>21991</v>
      </c>
      <c r="I3560" s="55" t="s">
        <v>21992</v>
      </c>
      <c r="J3560" s="55" t="s">
        <v>28</v>
      </c>
      <c r="K3560" s="55" t="s">
        <v>21993</v>
      </c>
      <c r="L3560" s="55" t="s">
        <v>21938</v>
      </c>
      <c r="M3560" s="55" t="s">
        <v>10833</v>
      </c>
      <c r="N3560" s="55" t="s">
        <v>32</v>
      </c>
      <c r="O3560" s="55" t="s">
        <v>21994</v>
      </c>
      <c r="P3560" s="55" t="s">
        <v>760</v>
      </c>
      <c r="Q3560" s="116" t="str">
        <f>HYPERLINK("http://www.findagrave.com/cgi-bin/fg.cgi?page=gr&amp;GRid=65243583","http://www.findagrave.com/cgi-bin/fg.cgi?page=gr&amp;GRid=65243583")</f>
        <v>http://www.findagrave.com/cgi-bin/fg.cgi?page=gr&amp;GRid=65243583</v>
      </c>
      <c r="R3560" s="55" t="s">
        <v>80</v>
      </c>
      <c r="S3560" s="80" t="s">
        <v>5119</v>
      </c>
      <c r="T3560" s="109"/>
      <c r="U3560" s="109" t="str">
        <f t="shared" si="56"/>
        <v>40257: Epstein was sought as the probable shooter at a 2:30 a.m. party who killed two and left another with critical injuries. County deputies found him after a manhunt that included federal agencies. Bottled up for hours in a house surrounded by watching police, Epstein then approached an undercover deputy's car with gun in hand and was shot dead. http://www.findagrave.com/cgi-bin/fg.cgi?page=gr&amp;GRid=65243583</v>
      </c>
      <c r="V3560" s="109"/>
      <c r="W3560" s="109">
        <v>4606.1000000000004</v>
      </c>
      <c r="X3560" s="109"/>
      <c r="Y3560" s="109"/>
      <c r="Z3560" s="109"/>
      <c r="AA3560" s="109"/>
      <c r="AB3560" s="109"/>
      <c r="AC3560" s="109"/>
      <c r="AD3560" s="40"/>
      <c r="AE3560" s="40"/>
      <c r="AF3560" s="40"/>
      <c r="AG3560" s="40"/>
    </row>
    <row r="3561" spans="1:33" ht="12">
      <c r="A3561" s="38">
        <v>42046</v>
      </c>
      <c r="B3561" s="55" t="s">
        <v>21995</v>
      </c>
      <c r="C3561" s="55">
        <v>22</v>
      </c>
      <c r="D3561" s="55" t="s">
        <v>23</v>
      </c>
      <c r="E3561" s="55" t="s">
        <v>82</v>
      </c>
      <c r="F3561" s="55"/>
      <c r="G3561" s="63">
        <v>40528</v>
      </c>
      <c r="H3561" s="55" t="s">
        <v>21996</v>
      </c>
      <c r="I3561" s="55" t="s">
        <v>5220</v>
      </c>
      <c r="J3561" s="55" t="s">
        <v>28</v>
      </c>
      <c r="K3561" s="55" t="s">
        <v>17209</v>
      </c>
      <c r="L3561" s="55" t="s">
        <v>30</v>
      </c>
      <c r="M3561" s="55" t="s">
        <v>5547</v>
      </c>
      <c r="N3561" s="55" t="s">
        <v>32</v>
      </c>
      <c r="O3561" s="55" t="s">
        <v>21997</v>
      </c>
      <c r="P3561" s="55" t="s">
        <v>760</v>
      </c>
      <c r="Q3561" s="116" t="str">
        <f>HYPERLINK("http://www.nbcmiami.com/news/local/Shotgun-Toting-Man-Shot-by-Cops-Outside-School-112058239.html","http://www.nbcmiami.com/news/local/Shotgun-Toting-Man-Shot-by-Cops-Outside-School-112058239.html")</f>
        <v>http://www.nbcmiami.com/news/local/Shotgun-Toting-Man-Shot-by-Cops-Outside-School-112058239.html</v>
      </c>
      <c r="R3561" s="55" t="s">
        <v>80</v>
      </c>
      <c r="S3561" s="80" t="s">
        <v>5119</v>
      </c>
      <c r="T3561" s="109"/>
      <c r="U3561" s="109" t="str">
        <f t="shared" si="56"/>
        <v>40528: Foster was shot dead while brandishing a shotgun walking up and down in front of a middle school. The shotgun was initially reported as an AK-47 assault weapon. A responding ambulance was struck multiple times by police bullets. http://www.nbcmiami.com/news/local/Shotgun-Toting-Man-Shot-by-Cops-Outside-School-112058239.html</v>
      </c>
      <c r="V3561" s="109"/>
      <c r="W3561" s="109">
        <v>4607.1000000000004</v>
      </c>
      <c r="X3561" s="109"/>
      <c r="Y3561" s="109"/>
      <c r="Z3561" s="109"/>
      <c r="AA3561" s="109"/>
      <c r="AB3561" s="109"/>
      <c r="AC3561" s="109"/>
      <c r="AD3561" s="40"/>
      <c r="AE3561" s="40"/>
      <c r="AF3561" s="40"/>
      <c r="AG3561" s="40"/>
    </row>
    <row r="3562" spans="1:33" ht="12">
      <c r="A3562" s="38">
        <v>42046</v>
      </c>
      <c r="B3562" s="55" t="s">
        <v>21998</v>
      </c>
      <c r="C3562" s="55">
        <v>66</v>
      </c>
      <c r="D3562" s="55" t="s">
        <v>23</v>
      </c>
      <c r="E3562" s="55" t="s">
        <v>82</v>
      </c>
      <c r="F3562" s="55"/>
      <c r="G3562" s="63">
        <v>40673</v>
      </c>
      <c r="H3562" s="55" t="s">
        <v>21999</v>
      </c>
      <c r="I3562" s="55" t="s">
        <v>10951</v>
      </c>
      <c r="J3562" s="55" t="s">
        <v>28</v>
      </c>
      <c r="K3562" s="55" t="s">
        <v>22000</v>
      </c>
      <c r="L3562" s="55" t="s">
        <v>10256</v>
      </c>
      <c r="M3562" s="55" t="s">
        <v>10406</v>
      </c>
      <c r="N3562" s="55" t="s">
        <v>314</v>
      </c>
      <c r="O3562" s="55" t="s">
        <v>22001</v>
      </c>
      <c r="P3562" s="55" t="s">
        <v>760</v>
      </c>
      <c r="Q3562" s="116" t="str">
        <f>HYPERLINK("http://www.abcactionnews.com/news/local-news/i-team-investigates/i-team-can-police-chase-deaths-be-prevented","http://www.abcactionnews.com/news/local-news/i-team-investigates/i-team-can-police-chase-deaths-be-prevented")</f>
        <v>http://www.abcactionnews.com/news/local-news/i-team-investigates/i-team-can-police-chase-deaths-be-prevented</v>
      </c>
      <c r="R3562" s="55" t="s">
        <v>80</v>
      </c>
      <c r="S3562" s="80" t="s">
        <v>5119</v>
      </c>
      <c r="T3562" s="109"/>
      <c r="U3562" s="109" t="str">
        <f t="shared" si="56"/>
        <v>40673: A suspected drunk driver, chased by county deputies at speeds of 100 to 120 MPH, slammed into motorcyclist McCain. He was pronounced dead at the scene. The sheriff's office settled a wrongful death suit with McCain's family for $175K. http://www.abcactionnews.com/news/local-news/i-team-investigates/i-team-can-police-chase-deaths-be-prevented</v>
      </c>
      <c r="V3562" s="109"/>
      <c r="W3562" s="109">
        <v>4608.1000000000004</v>
      </c>
      <c r="X3562" s="109"/>
      <c r="Y3562" s="109"/>
      <c r="Z3562" s="109"/>
      <c r="AA3562" s="109"/>
      <c r="AB3562" s="109"/>
      <c r="AC3562" s="109"/>
      <c r="AD3562" s="40"/>
      <c r="AE3562" s="40"/>
      <c r="AF3562" s="40"/>
      <c r="AG3562" s="40"/>
    </row>
    <row r="3563" spans="1:33" ht="12">
      <c r="A3563" s="38">
        <v>42046</v>
      </c>
      <c r="B3563" s="55" t="s">
        <v>22002</v>
      </c>
      <c r="C3563" s="55">
        <v>50</v>
      </c>
      <c r="D3563" s="55" t="s">
        <v>23</v>
      </c>
      <c r="E3563" s="55" t="s">
        <v>40</v>
      </c>
      <c r="F3563" s="53" t="str">
        <f>HYPERLINK("http://www.sptimes.com/2003/03/10/photos/hills-houseman.jpg","http://www.sptimes.com/2003/03/10/photos/hills-houseman.jpg")</f>
        <v>http://www.sptimes.com/2003/03/10/photos/hills-houseman.jpg</v>
      </c>
      <c r="G3563" s="63">
        <v>37688</v>
      </c>
      <c r="H3563" s="55" t="s">
        <v>22003</v>
      </c>
      <c r="I3563" s="55" t="s">
        <v>11776</v>
      </c>
      <c r="J3563" s="55" t="s">
        <v>28</v>
      </c>
      <c r="K3563" s="55" t="s">
        <v>22004</v>
      </c>
      <c r="L3563" s="55" t="s">
        <v>8052</v>
      </c>
      <c r="M3563" s="55" t="s">
        <v>18202</v>
      </c>
      <c r="N3563" s="55" t="s">
        <v>32</v>
      </c>
      <c r="O3563" s="55" t="s">
        <v>22005</v>
      </c>
      <c r="P3563" s="55" t="s">
        <v>760</v>
      </c>
      <c r="Q3563" s="116" t="str">
        <f>HYPERLINK("http://www.sptimes.com/2003/03/10/Hillsborough/Man_killed_mentally_i.shtml","http://www.sptimes.com/2003/03/10/Hillsborough/Man_killed_mentally_i.shtml")</f>
        <v>http://www.sptimes.com/2003/03/10/Hillsborough/Man_killed_mentally_i.shtml</v>
      </c>
      <c r="R3563" s="55" t="s">
        <v>100</v>
      </c>
      <c r="S3563" s="80" t="s">
        <v>5119</v>
      </c>
      <c r="T3563" s="109"/>
      <c r="U3563" s="109" t="str">
        <f t="shared" si="56"/>
        <v>37688: A paranoid schizophrenic notorious to police, Houseman had gone off his medication for about a month. An attempt to commit him failed because he hadn't harmed anyone. In a struggle with a female officer, he seized her metal baton and beat her with it, and she shot him fatally four times. http://www.sptimes.com/2003/03/10/Hillsborough/Man_killed_mentally_i.shtml</v>
      </c>
      <c r="V3563" s="109"/>
      <c r="W3563" s="109">
        <v>4609.1000000000004</v>
      </c>
      <c r="X3563" s="109"/>
      <c r="Y3563" s="109"/>
      <c r="Z3563" s="109"/>
      <c r="AA3563" s="109"/>
      <c r="AB3563" s="109"/>
      <c r="AC3563" s="109"/>
      <c r="AD3563" s="40"/>
      <c r="AE3563" s="40"/>
      <c r="AF3563" s="40"/>
      <c r="AG3563" s="40"/>
    </row>
    <row r="3564" spans="1:33" ht="12">
      <c r="A3564" s="38">
        <v>42046</v>
      </c>
      <c r="B3564" s="55" t="s">
        <v>22006</v>
      </c>
      <c r="C3564" s="55">
        <v>42</v>
      </c>
      <c r="D3564" s="55" t="s">
        <v>23</v>
      </c>
      <c r="E3564" s="55" t="s">
        <v>82</v>
      </c>
      <c r="F3564" s="55"/>
      <c r="G3564" s="63">
        <v>38120</v>
      </c>
      <c r="H3564" s="55" t="s">
        <v>22007</v>
      </c>
      <c r="I3564" s="55" t="s">
        <v>4951</v>
      </c>
      <c r="J3564" s="55" t="s">
        <v>28</v>
      </c>
      <c r="K3564" s="55" t="s">
        <v>16878</v>
      </c>
      <c r="L3564" s="55" t="s">
        <v>404</v>
      </c>
      <c r="M3564" s="55" t="s">
        <v>4953</v>
      </c>
      <c r="N3564" s="55" t="s">
        <v>262</v>
      </c>
      <c r="O3564" s="55" t="s">
        <v>22008</v>
      </c>
      <c r="P3564" s="55" t="s">
        <v>760</v>
      </c>
      <c r="Q3564" s="116" t="str">
        <f>HYPERLINK("http://caselaw.findlaw.com/us-11th-circuit/1499129.html","http://caselaw.findlaw.com/us-11th-circuit/1499129.html")</f>
        <v>http://caselaw.findlaw.com/us-11th-circuit/1499129.html</v>
      </c>
      <c r="R3564" s="55" t="s">
        <v>100</v>
      </c>
      <c r="S3564" s="80" t="s">
        <v>5119</v>
      </c>
      <c r="T3564" s="109"/>
      <c r="U3564" s="109" t="str">
        <f t="shared" si="56"/>
        <v>38120: Police approached Oliver on a grassy median of a major street. Oliver remained polite and mostly cooperative but his agitated and confused mental state was quickly apparent to officers. Trying to get him out of the flow of traffic, police tasered him -- eight times within the next two minutes. Ultimately screaming in pain and foaming at the mouth, with a body temperature of 107 degrees, the unarmed and non-threatening Oliver died of a seizure. http://caselaw.findlaw.com/us-11th-circuit/1499129.html</v>
      </c>
      <c r="V3564" s="109"/>
      <c r="W3564" s="109">
        <v>4610.1000000000004</v>
      </c>
      <c r="X3564" s="109"/>
      <c r="Y3564" s="109"/>
      <c r="Z3564" s="109"/>
      <c r="AA3564" s="109"/>
      <c r="AB3564" s="109"/>
      <c r="AC3564" s="109"/>
      <c r="AD3564" s="40"/>
      <c r="AE3564" s="40"/>
      <c r="AF3564" s="40"/>
      <c r="AG3564" s="40"/>
    </row>
    <row r="3565" spans="1:33" ht="12">
      <c r="A3565" s="38">
        <v>42046</v>
      </c>
      <c r="B3565" s="55" t="s">
        <v>22009</v>
      </c>
      <c r="C3565" s="55">
        <v>51</v>
      </c>
      <c r="D3565" s="55" t="s">
        <v>23</v>
      </c>
      <c r="E3565" s="55" t="s">
        <v>173</v>
      </c>
      <c r="F3565" s="53" t="str">
        <f>HYPERLINK("http://florida.arrests.org/mugs/Dade/2010/100023150.jpg","http://florida.arrests.org/mugs/Dade/2010/100023150.jpg")</f>
        <v>http://florida.arrests.org/mugs/Dade/2010/100023150.jpg</v>
      </c>
      <c r="G3565" s="63">
        <v>40702</v>
      </c>
      <c r="H3565" s="55" t="s">
        <v>22010</v>
      </c>
      <c r="I3565" s="55" t="s">
        <v>5220</v>
      </c>
      <c r="J3565" s="55" t="s">
        <v>28</v>
      </c>
      <c r="K3565" s="55" t="s">
        <v>22011</v>
      </c>
      <c r="L3565" s="55" t="s">
        <v>30</v>
      </c>
      <c r="M3565" s="55" t="s">
        <v>5222</v>
      </c>
      <c r="N3565" s="55" t="s">
        <v>32</v>
      </c>
      <c r="O3565" s="55" t="s">
        <v>22012</v>
      </c>
      <c r="P3565" s="55" t="s">
        <v>760</v>
      </c>
      <c r="Q3565" s="116" t="str">
        <f>HYPERLINK("http://www.nbcmiami.com/news/local/Suspect-Killed-123484914.html","http://www.nbcmiami.com/news/local/Suspect-Killed-123484914.html")</f>
        <v>http://www.nbcmiami.com/news/local/Suspect-Killed-123484914.html</v>
      </c>
      <c r="R3565" s="55" t="s">
        <v>80</v>
      </c>
      <c r="S3565" s="80" t="s">
        <v>5119</v>
      </c>
      <c r="T3565" s="109"/>
      <c r="U3565" s="109" t="str">
        <f t="shared" ref="U3565:U3628" si="57">CONCATENATE(G3565, ": ", O3565, " ", Q3565)</f>
        <v>40702: Wanted as a robbery suspect and with a considerable criminal record, Santana tried to flee from a traffic stop. When caught in a cul-de-sac, he left the car and ran on foot into a wooded area. "Some kind of confrontation" ended when police fatally shot him. Santana had been unarmed. http://www.nbcmiami.com/news/local/Suspect-Killed-123484914.html</v>
      </c>
      <c r="V3565" s="109"/>
      <c r="W3565" s="109">
        <v>4611.1000000000004</v>
      </c>
      <c r="X3565" s="109"/>
      <c r="Y3565" s="109"/>
      <c r="Z3565" s="109"/>
      <c r="AA3565" s="109"/>
      <c r="AB3565" s="109"/>
      <c r="AC3565" s="109"/>
      <c r="AD3565" s="40"/>
      <c r="AE3565" s="40"/>
      <c r="AF3565" s="40"/>
      <c r="AG3565" s="40"/>
    </row>
    <row r="3566" spans="1:33" ht="12">
      <c r="A3566" s="38">
        <v>42046</v>
      </c>
      <c r="B3566" s="55" t="s">
        <v>22013</v>
      </c>
      <c r="C3566" s="55">
        <v>26</v>
      </c>
      <c r="D3566" s="55" t="s">
        <v>23</v>
      </c>
      <c r="E3566" s="55" t="s">
        <v>82</v>
      </c>
      <c r="F3566" s="53" t="str">
        <f>HYPERLINK("http://www.miamiherald.com/incoming/e4sy26/picture1820362/ALTERNATES/FREE_960/LnlPF.So.56.jpeg","http://www.miamiherald.com/incoming/e4sy26/picture1820362/ALTERNATES/FREE_960/LnlPF.So.56.jpeg")</f>
        <v>http://www.miamiherald.com/incoming/e4sy26/picture1820362/ALTERNATES/FREE_960/LnlPF.So.56.jpeg</v>
      </c>
      <c r="G3566" s="63">
        <v>40975</v>
      </c>
      <c r="H3566" s="55" t="s">
        <v>22014</v>
      </c>
      <c r="I3566" s="55" t="s">
        <v>22015</v>
      </c>
      <c r="J3566" s="55" t="s">
        <v>28</v>
      </c>
      <c r="K3566" s="55" t="s">
        <v>14092</v>
      </c>
      <c r="L3566" s="55" t="s">
        <v>30</v>
      </c>
      <c r="M3566" s="55" t="s">
        <v>5222</v>
      </c>
      <c r="N3566" s="55" t="s">
        <v>32</v>
      </c>
      <c r="O3566" s="55" t="s">
        <v>22016</v>
      </c>
      <c r="P3566" s="55" t="s">
        <v>58</v>
      </c>
      <c r="Q3566" s="116" t="str">
        <f>HYPERLINK("http://www.miamiherald.com/news/local/community/miami-dade/article1961858.html","http://www.miamiherald.com/news/local/community/miami-dade/article1961858.html")</f>
        <v>http://www.miamiherald.com/news/local/community/miami-dade/article1961858.html</v>
      </c>
      <c r="R3566" s="55" t="s">
        <v>80</v>
      </c>
      <c r="S3566" s="80" t="s">
        <v>5119</v>
      </c>
      <c r="T3566" s="109"/>
      <c r="U3566" s="109" t="str">
        <f t="shared" si="57"/>
        <v>40975: Within about 10 seconds, 16 officers arrived at Santana's residence in two armored personnel carriers, "knocked" three times with a sledgehammer before immediately smashing the door down, and had shot the disoriented Santana down as he held a lawful weapon. Police claims, including a claim that they'd identified themselves, do not match home surveillance video of the incident. http://www.miamiherald.com/news/local/community/miami-dade/article1961858.html</v>
      </c>
      <c r="V3566" s="109"/>
      <c r="W3566" s="109">
        <v>4612.1000000000004</v>
      </c>
      <c r="X3566" s="109"/>
      <c r="Y3566" s="109"/>
      <c r="Z3566" s="109"/>
      <c r="AA3566" s="109"/>
      <c r="AB3566" s="109"/>
      <c r="AC3566" s="109"/>
      <c r="AD3566" s="40"/>
      <c r="AE3566" s="40"/>
      <c r="AF3566" s="40"/>
      <c r="AG3566" s="40"/>
    </row>
    <row r="3567" spans="1:33" ht="12">
      <c r="A3567" s="38">
        <v>42046</v>
      </c>
      <c r="B3567" s="55" t="s">
        <v>22017</v>
      </c>
      <c r="C3567" s="55">
        <v>41</v>
      </c>
      <c r="D3567" s="55" t="s">
        <v>23</v>
      </c>
      <c r="E3567" s="55" t="s">
        <v>82</v>
      </c>
      <c r="F3567" s="55"/>
      <c r="G3567" s="63">
        <v>39528</v>
      </c>
      <c r="H3567" s="55" t="s">
        <v>22018</v>
      </c>
      <c r="I3567" s="55" t="s">
        <v>20797</v>
      </c>
      <c r="J3567" s="55" t="s">
        <v>28</v>
      </c>
      <c r="K3567" s="55" t="s">
        <v>22019</v>
      </c>
      <c r="L3567" s="55" t="s">
        <v>4778</v>
      </c>
      <c r="M3567" s="55" t="s">
        <v>10681</v>
      </c>
      <c r="N3567" s="55" t="s">
        <v>262</v>
      </c>
      <c r="O3567" s="55" t="s">
        <v>22020</v>
      </c>
      <c r="P3567" s="55" t="s">
        <v>760</v>
      </c>
      <c r="Q3567" s="116" t="str">
        <f>HYPERLINK("http://articles.sun-sentinel.com/2008-03-22/news/0803210533_1_tasers-james-garland-broward-sheriff-s-office","http://articles.sun-sentinel.com/2008-03-22/news/0803210533_1_tasers-james-garland-broward-sheriff-s-office")</f>
        <v>http://articles.sun-sentinel.com/2008-03-22/news/0803210533_1_tasers-james-garland-broward-sheriff-s-office</v>
      </c>
      <c r="R3567" s="55" t="s">
        <v>80</v>
      </c>
      <c r="S3567" s="80" t="s">
        <v>5119</v>
      </c>
      <c r="T3567" s="109"/>
      <c r="U3567" s="109" t="str">
        <f t="shared" si="57"/>
        <v>39528: Described in news reports as naked, belligerent, and a convicted child molester, Garland was Tased by police but was still so violent that paramedics refused to treat him. Police drove him to a hospital where he died of an unspecified medical emergency. http://articles.sun-sentinel.com/2008-03-22/news/0803210533_1_tasers-james-garland-broward-sheriff-s-office</v>
      </c>
      <c r="V3567" s="109"/>
      <c r="W3567" s="109">
        <v>4613.1000000000004</v>
      </c>
      <c r="X3567" s="109"/>
      <c r="Y3567" s="109"/>
      <c r="Z3567" s="109"/>
      <c r="AA3567" s="109"/>
      <c r="AB3567" s="109"/>
      <c r="AC3567" s="109"/>
      <c r="AD3567" s="40"/>
      <c r="AE3567" s="40"/>
      <c r="AF3567" s="40"/>
      <c r="AG3567" s="40"/>
    </row>
    <row r="3568" spans="1:33" ht="12">
      <c r="A3568" s="38">
        <v>42046</v>
      </c>
      <c r="B3568" s="55" t="s">
        <v>22021</v>
      </c>
      <c r="C3568" s="55">
        <v>45</v>
      </c>
      <c r="D3568" s="55" t="s">
        <v>23</v>
      </c>
      <c r="E3568" s="55" t="s">
        <v>82</v>
      </c>
      <c r="F3568" s="55"/>
      <c r="G3568" s="63">
        <v>40647</v>
      </c>
      <c r="H3568" s="55" t="s">
        <v>22022</v>
      </c>
      <c r="I3568" s="55" t="s">
        <v>18848</v>
      </c>
      <c r="J3568" s="55" t="s">
        <v>28</v>
      </c>
      <c r="K3568" s="55" t="s">
        <v>22023</v>
      </c>
      <c r="L3568" s="55" t="s">
        <v>176</v>
      </c>
      <c r="M3568" s="55" t="s">
        <v>18850</v>
      </c>
      <c r="N3568" s="55" t="s">
        <v>32</v>
      </c>
      <c r="O3568" s="55" t="s">
        <v>22024</v>
      </c>
      <c r="P3568" s="55" t="s">
        <v>760</v>
      </c>
      <c r="Q3568" s="116" t="str">
        <f>HYPERLINK("http://www.officer.com/news/10255299/florida-deputy-kills-man-during-standoff","http://www.officer.com/news/10255299/florida-deputy-kills-man-during-standoff")</f>
        <v>http://www.officer.com/news/10255299/florida-deputy-kills-man-during-standoff</v>
      </c>
      <c r="R3568" s="55" t="s">
        <v>80</v>
      </c>
      <c r="S3568" s="80" t="s">
        <v>5119</v>
      </c>
      <c r="T3568" s="109"/>
      <c r="U3568" s="109" t="str">
        <f t="shared" si="57"/>
        <v>40647: Earlier in the day a woman had fled from a domestic disturbance at Felber's residence. By the time a county SWAT force arrived, Felber was angry and talking about expecting to die. He greeted police with a shotgun on the porch. Then he fired shots within the house, broke a window, and pointed the shotgun at a deputy. Police fired, Felber dropped from view, and was later found dead. http://www.officer.com/news/10255299/florida-deputy-kills-man-during-standoff</v>
      </c>
      <c r="V3568" s="109"/>
      <c r="W3568" s="109">
        <v>4614.1000000000004</v>
      </c>
      <c r="X3568" s="109"/>
      <c r="Y3568" s="109"/>
      <c r="Z3568" s="109"/>
      <c r="AA3568" s="109"/>
      <c r="AB3568" s="109"/>
      <c r="AC3568" s="109"/>
      <c r="AD3568" s="40"/>
      <c r="AE3568" s="40"/>
      <c r="AF3568" s="40"/>
      <c r="AG3568" s="40"/>
    </row>
    <row r="3569" spans="1:33" ht="12">
      <c r="A3569" s="38">
        <v>42046</v>
      </c>
      <c r="B3569" s="55" t="s">
        <v>22025</v>
      </c>
      <c r="C3569" s="55">
        <v>22</v>
      </c>
      <c r="D3569" s="55" t="s">
        <v>23</v>
      </c>
      <c r="E3569" s="55" t="s">
        <v>82</v>
      </c>
      <c r="F3569" s="55"/>
      <c r="G3569" s="63">
        <v>39351</v>
      </c>
      <c r="H3569" s="55" t="s">
        <v>22026</v>
      </c>
      <c r="I3569" s="55" t="s">
        <v>4685</v>
      </c>
      <c r="J3569" s="55" t="s">
        <v>28</v>
      </c>
      <c r="K3569" s="55" t="s">
        <v>17731</v>
      </c>
      <c r="L3569" s="55" t="s">
        <v>21938</v>
      </c>
      <c r="M3569" s="55" t="s">
        <v>4688</v>
      </c>
      <c r="N3569" s="55" t="s">
        <v>314</v>
      </c>
      <c r="O3569" s="55" t="s">
        <v>22027</v>
      </c>
      <c r="P3569" s="55" t="s">
        <v>760</v>
      </c>
      <c r="Q3569" s="116" t="str">
        <f>HYPERLINK("http://tbo.com/news/breaking-news/2007/sep/26/crash-closes-lanes-sb-i-275-ar-182936/","http://tbo.com/news/breaking-news/2007/sep/26/crash-closes-lanes-sb-i-275-ar-182936/")</f>
        <v>http://tbo.com/news/breaking-news/2007/sep/26/crash-closes-lanes-sb-i-275-ar-182936/</v>
      </c>
      <c r="R3569" s="55" t="s">
        <v>80</v>
      </c>
      <c r="S3569" s="80" t="s">
        <v>5119</v>
      </c>
      <c r="T3569" s="109"/>
      <c r="U3569" s="109" t="str">
        <f t="shared" si="57"/>
        <v>39351: Cornell was riding as a passenger in his sister's Camby on I-275 at about 2 a.m. when they were struck by a fugitive's vehicle, speeding the wrong way on the interstate, after a police chase. Cornell's 17-year-old sister emerged in serious condition. http://tbo.com/news/breaking-news/2007/sep/26/crash-closes-lanes-sb-i-275-ar-182936/</v>
      </c>
      <c r="V3569" s="109"/>
      <c r="W3569" s="109">
        <v>4615.1000000000004</v>
      </c>
      <c r="X3569" s="109"/>
      <c r="Y3569" s="109"/>
      <c r="Z3569" s="109"/>
      <c r="AA3569" s="109"/>
      <c r="AB3569" s="109"/>
      <c r="AC3569" s="109"/>
      <c r="AD3569" s="40"/>
      <c r="AE3569" s="40"/>
      <c r="AF3569" s="40"/>
      <c r="AG3569" s="40"/>
    </row>
    <row r="3570" spans="1:33" ht="12">
      <c r="A3570" s="38">
        <v>42046</v>
      </c>
      <c r="B3570" s="55" t="s">
        <v>22028</v>
      </c>
      <c r="C3570" s="55">
        <v>25</v>
      </c>
      <c r="D3570" s="55" t="s">
        <v>23</v>
      </c>
      <c r="E3570" s="55" t="s">
        <v>82</v>
      </c>
      <c r="F3570" s="55"/>
      <c r="G3570" s="63">
        <v>39045</v>
      </c>
      <c r="H3570" s="55" t="s">
        <v>22029</v>
      </c>
      <c r="I3570" s="55" t="s">
        <v>13399</v>
      </c>
      <c r="J3570" s="55" t="s">
        <v>28</v>
      </c>
      <c r="K3570" s="55" t="s">
        <v>13400</v>
      </c>
      <c r="L3570" s="55" t="s">
        <v>4778</v>
      </c>
      <c r="M3570" s="55" t="s">
        <v>10681</v>
      </c>
      <c r="N3570" s="55" t="s">
        <v>32</v>
      </c>
      <c r="O3570" s="55" t="s">
        <v>22030</v>
      </c>
      <c r="P3570" s="55" t="s">
        <v>760</v>
      </c>
      <c r="Q3570" s="116" t="str">
        <f>HYPERLINK("http://articles.sun-sentinel.com/2006-11-25/news/0611240509_1_officers","http://articles.sun-sentinel.com/2006-11-25/news/0611240509_1_officers")</f>
        <v>http://articles.sun-sentinel.com/2006-11-25/news/0611240509_1_officers</v>
      </c>
      <c r="R3570" s="55" t="s">
        <v>80</v>
      </c>
      <c r="S3570" s="80" t="s">
        <v>20196</v>
      </c>
      <c r="T3570" s="109"/>
      <c r="U3570" s="109" t="str">
        <f t="shared" si="57"/>
        <v>39045: Orel robbed a nearby supermarket at gunpoint, then led police on a 500-yard foot walking pursuit southward. He shot once into the air then reportedly leveled his weapon at officers. They shot him just as he shot himself, simultaneously according to one witness, and he collapsed. http://articles.sun-sentinel.com/2006-11-25/news/0611240509_1_officers</v>
      </c>
      <c r="V3570" s="109"/>
      <c r="W3570" s="109">
        <v>4616.1000000000004</v>
      </c>
      <c r="X3570" s="109"/>
      <c r="Y3570" s="109"/>
      <c r="Z3570" s="109"/>
      <c r="AA3570" s="109"/>
      <c r="AB3570" s="109"/>
      <c r="AC3570" s="109"/>
      <c r="AD3570" s="40"/>
      <c r="AE3570" s="40"/>
      <c r="AF3570" s="40"/>
      <c r="AG3570" s="40"/>
    </row>
    <row r="3571" spans="1:33" ht="12">
      <c r="A3571" s="38">
        <v>42046</v>
      </c>
      <c r="B3571" s="55" t="s">
        <v>22031</v>
      </c>
      <c r="C3571" s="55">
        <v>31</v>
      </c>
      <c r="D3571" s="55" t="s">
        <v>23</v>
      </c>
      <c r="E3571" s="55" t="s">
        <v>82</v>
      </c>
      <c r="F3571" s="55"/>
      <c r="G3571" s="63">
        <v>38590</v>
      </c>
      <c r="H3571" s="55" t="s">
        <v>22032</v>
      </c>
      <c r="I3571" s="55" t="s">
        <v>18497</v>
      </c>
      <c r="J3571" s="55" t="s">
        <v>28</v>
      </c>
      <c r="K3571" s="55" t="s">
        <v>18498</v>
      </c>
      <c r="L3571" s="55" t="s">
        <v>18499</v>
      </c>
      <c r="M3571" s="55" t="s">
        <v>20912</v>
      </c>
      <c r="N3571" s="55" t="s">
        <v>262</v>
      </c>
      <c r="O3571" s="55" t="s">
        <v>22033</v>
      </c>
      <c r="P3571" s="55" t="s">
        <v>760</v>
      </c>
      <c r="Q3571" s="116" t="str">
        <f>HYPERLINK("http://articles.sun-sentinel.com/2005-08-29/news/0508280195_1_taser-deputies-autopsy","http://articles.sun-sentinel.com/2005-08-29/news/0508280195_1_taser-deputies-autopsy")</f>
        <v>http://articles.sun-sentinel.com/2005-08-29/news/0508280195_1_taser-deputies-autopsy</v>
      </c>
      <c r="R3571" s="55" t="s">
        <v>219</v>
      </c>
      <c r="S3571" s="80" t="s">
        <v>5119</v>
      </c>
      <c r="T3571" s="109"/>
      <c r="U3571" s="109" t="str">
        <f t="shared" si="57"/>
        <v>38590: Lichtenstein was running naked through the woods when apprehended by county police near a mobile home park. He didn't survive his Tasering, and there was a possible drug overdose; his wife admitted they'd been smoking crack cocaine for the last three days. http://articles.sun-sentinel.com/2005-08-29/news/0508280195_1_taser-deputies-autopsy</v>
      </c>
      <c r="V3571" s="109"/>
      <c r="W3571" s="109">
        <v>4617.1000000000004</v>
      </c>
      <c r="X3571" s="109"/>
      <c r="Y3571" s="109"/>
      <c r="Z3571" s="109"/>
      <c r="AA3571" s="109"/>
      <c r="AB3571" s="109"/>
      <c r="AC3571" s="109"/>
      <c r="AD3571" s="40"/>
      <c r="AE3571" s="40"/>
      <c r="AF3571" s="40"/>
      <c r="AG3571" s="40"/>
    </row>
    <row r="3572" spans="1:33" ht="12">
      <c r="A3572" s="38">
        <v>42046</v>
      </c>
      <c r="B3572" s="55" t="s">
        <v>22034</v>
      </c>
      <c r="C3572" s="55">
        <v>40</v>
      </c>
      <c r="D3572" s="55" t="s">
        <v>23</v>
      </c>
      <c r="E3572" s="55" t="s">
        <v>82</v>
      </c>
      <c r="F3572" s="55"/>
      <c r="G3572" s="63">
        <v>38550</v>
      </c>
      <c r="H3572" s="55" t="s">
        <v>22035</v>
      </c>
      <c r="I3572" s="55" t="s">
        <v>9567</v>
      </c>
      <c r="J3572" s="55" t="s">
        <v>28</v>
      </c>
      <c r="K3572" s="55" t="s">
        <v>16327</v>
      </c>
      <c r="L3572" s="55" t="s">
        <v>338</v>
      </c>
      <c r="M3572" s="55" t="s">
        <v>13197</v>
      </c>
      <c r="N3572" s="55" t="s">
        <v>262</v>
      </c>
      <c r="O3572" s="55" t="s">
        <v>22036</v>
      </c>
      <c r="P3572" s="55" t="s">
        <v>760</v>
      </c>
      <c r="Q3572" s="116" t="str">
        <f>HYPERLINK("http://articles.sun-sentinel.com/2005-07-18/news/0507170210_1_officers-taser-fire-exit","http://articles.sun-sentinel.com/2005-07-18/news/0507170210_1_officers-taser-fire-exit")</f>
        <v>http://articles.sun-sentinel.com/2005-07-18/news/0507170210_1_officers-taser-fire-exit</v>
      </c>
      <c r="R3572" s="55" t="s">
        <v>100</v>
      </c>
      <c r="S3572" s="80" t="s">
        <v>5119</v>
      </c>
      <c r="T3572" s="109"/>
      <c r="U3572" s="109" t="str">
        <f t="shared" si="57"/>
        <v>38550: Police were called to an elder assisted living facility to find Crutchfield, on an early Sunday morning, harassing seniors in a TV lounge. He had a long criminal record and was screaming that people were trying to kill him. Taser four times, he became unresponsive and stopped breathing. http://articles.sun-sentinel.com/2005-07-18/news/0507170210_1_officers-taser-fire-exit</v>
      </c>
      <c r="V3572" s="109"/>
      <c r="W3572" s="109">
        <v>4618.1000000000004</v>
      </c>
      <c r="X3572" s="109"/>
      <c r="Y3572" s="109"/>
      <c r="Z3572" s="109"/>
      <c r="AA3572" s="109"/>
      <c r="AB3572" s="109"/>
      <c r="AC3572" s="109"/>
      <c r="AD3572" s="40"/>
      <c r="AE3572" s="40"/>
      <c r="AF3572" s="40"/>
      <c r="AG3572" s="40"/>
    </row>
    <row r="3573" spans="1:33" ht="12">
      <c r="A3573" s="38">
        <v>42046</v>
      </c>
      <c r="B3573" s="55" t="s">
        <v>22037</v>
      </c>
      <c r="C3573" s="55">
        <v>37</v>
      </c>
      <c r="D3573" s="55" t="s">
        <v>23</v>
      </c>
      <c r="E3573" s="55" t="s">
        <v>82</v>
      </c>
      <c r="F3573" s="55"/>
      <c r="G3573" s="63">
        <v>39309</v>
      </c>
      <c r="H3573" s="55" t="s">
        <v>22038</v>
      </c>
      <c r="I3573" s="55" t="s">
        <v>538</v>
      </c>
      <c r="J3573" s="55" t="s">
        <v>28</v>
      </c>
      <c r="K3573" s="55" t="s">
        <v>19086</v>
      </c>
      <c r="L3573" s="55" t="s">
        <v>4778</v>
      </c>
      <c r="M3573" s="55" t="s">
        <v>19087</v>
      </c>
      <c r="N3573" s="55" t="s">
        <v>32</v>
      </c>
      <c r="O3573" s="55" t="s">
        <v>22039</v>
      </c>
      <c r="P3573" s="55" t="s">
        <v>760</v>
      </c>
      <c r="Q3573" s="116" t="str">
        <f>HYPERLINK("http://articles.sun-sentinel.com/2007-08-16/news/0708151300_1_ex-girlfriend-domestic-violence-fatal-shootings","http://articles.sun-sentinel.com/2007-08-16/news/0708151300_1_ex-girlfriend-domestic-violence-fatal-shootings")</f>
        <v>http://articles.sun-sentinel.com/2007-08-16/news/0708151300_1_ex-girlfriend-domestic-violence-fatal-shootings</v>
      </c>
      <c r="R3573" s="55" t="s">
        <v>80</v>
      </c>
      <c r="S3573" s="80" t="s">
        <v>20196</v>
      </c>
      <c r="T3573" s="109"/>
      <c r="U3573" s="109" t="str">
        <f t="shared" si="57"/>
        <v>39309: Whitten appeared at his ex-girlfriend's house at about 11 p.m., causing her to call 911 when he tried to break in through a side window. Police scared him off. But he came back about 4 a.m. and succeeded in breaking in, threatening the ex-girlfriend and her 14-year-old daughter. Police also came back, confronted an uncooperative Whitten, and shot him fatally. http://articles.sun-sentinel.com/2007-08-16/news/0708151300_1_ex-girlfriend-domestic-violence-fatal-shootings</v>
      </c>
      <c r="V3573" s="109"/>
      <c r="W3573" s="109">
        <v>4619.1000000000004</v>
      </c>
      <c r="X3573" s="109"/>
      <c r="Y3573" s="109"/>
      <c r="Z3573" s="109"/>
      <c r="AA3573" s="109"/>
      <c r="AB3573" s="109"/>
      <c r="AC3573" s="109"/>
      <c r="AD3573" s="40"/>
      <c r="AE3573" s="40"/>
      <c r="AF3573" s="40"/>
      <c r="AG3573" s="40"/>
    </row>
    <row r="3574" spans="1:33" ht="12">
      <c r="A3574" s="38">
        <v>42046</v>
      </c>
      <c r="B3574" s="55" t="s">
        <v>22040</v>
      </c>
      <c r="C3574" s="55">
        <v>37</v>
      </c>
      <c r="D3574" s="55" t="s">
        <v>23</v>
      </c>
      <c r="E3574" s="55" t="s">
        <v>82</v>
      </c>
      <c r="F3574" s="55"/>
      <c r="G3574" s="63">
        <v>40412</v>
      </c>
      <c r="H3574" s="55" t="s">
        <v>22041</v>
      </c>
      <c r="I3574" s="55" t="s">
        <v>22042</v>
      </c>
      <c r="J3574" s="55" t="s">
        <v>28</v>
      </c>
      <c r="K3574" s="55" t="s">
        <v>22043</v>
      </c>
      <c r="L3574" s="55" t="s">
        <v>235</v>
      </c>
      <c r="M3574" s="55" t="s">
        <v>12480</v>
      </c>
      <c r="N3574" s="55" t="s">
        <v>314</v>
      </c>
      <c r="O3574" s="55" t="s">
        <v>22044</v>
      </c>
      <c r="P3574" s="55" t="s">
        <v>760</v>
      </c>
      <c r="Q3574" s="116" t="str">
        <f>HYPERLINK("http://www.ocala.com/article/20100823/ARTICLES/8231002","http://www.ocala.com/article/20100823/ARTICLES/8231002")</f>
        <v>http://www.ocala.com/article/20100823/ARTICLES/8231002</v>
      </c>
      <c r="R3574" s="55" t="s">
        <v>80</v>
      </c>
      <c r="S3574" s="80" t="s">
        <v>5119</v>
      </c>
      <c r="T3574" s="109"/>
      <c r="U3574" s="109" t="str">
        <f t="shared" si="57"/>
        <v>40412: A county deputy tried to make a late-morning traffic stop with Arnold. He chose not to pull over. This started a 15-minute chase down two-lane country roads ending with a fatal collision of the two cars which flipped Arnold's vehicle. It was unclear if Arnold's vehicle went out of control by itself, or it the pursuing deputy had tried a PIT maneuver: police would not say. http://www.ocala.com/article/20100823/ARTICLES/8231002</v>
      </c>
      <c r="V3574" s="109"/>
      <c r="W3574" s="109">
        <v>4620.1000000000004</v>
      </c>
      <c r="X3574" s="109"/>
      <c r="Y3574" s="109"/>
      <c r="Z3574" s="109"/>
      <c r="AA3574" s="109"/>
      <c r="AB3574" s="109"/>
      <c r="AC3574" s="109"/>
      <c r="AD3574" s="40"/>
      <c r="AE3574" s="40"/>
      <c r="AF3574" s="40"/>
      <c r="AG3574" s="40"/>
    </row>
    <row r="3575" spans="1:33" ht="12">
      <c r="A3575" s="38">
        <v>42046</v>
      </c>
      <c r="B3575" s="55" t="s">
        <v>22045</v>
      </c>
      <c r="C3575" s="55">
        <v>21</v>
      </c>
      <c r="D3575" s="55" t="s">
        <v>23</v>
      </c>
      <c r="E3575" s="55" t="s">
        <v>173</v>
      </c>
      <c r="F3575" s="55"/>
      <c r="G3575" s="63">
        <v>40921</v>
      </c>
      <c r="H3575" s="55" t="s">
        <v>22046</v>
      </c>
      <c r="I3575" s="55" t="s">
        <v>20549</v>
      </c>
      <c r="J3575" s="55" t="s">
        <v>28</v>
      </c>
      <c r="K3575" s="55" t="s">
        <v>20550</v>
      </c>
      <c r="L3575" s="55" t="s">
        <v>404</v>
      </c>
      <c r="M3575" s="55" t="s">
        <v>13239</v>
      </c>
      <c r="N3575" s="55" t="s">
        <v>32</v>
      </c>
      <c r="O3575" s="55" t="s">
        <v>22047</v>
      </c>
      <c r="P3575" s="55" t="s">
        <v>58</v>
      </c>
      <c r="Q3575" s="116" t="str">
        <f>HYPERLINK("http://articles.orlandosentinel.com/2012-02-02/news/os-suspect-identified-deputy-shooting-20120202_1_names-man-sheriff-s-office-deputy","http://articles.orlandosentinel.com/2012-02-02/news/os-suspect-identified-deputy-shooting-20120202_1_names-man-sheriff-s-office-deputy")</f>
        <v>http://articles.orlandosentinel.com/2012-02-02/news/os-suspect-identified-deputy-shooting-20120202_1_names-man-sheriff-s-office-deputy</v>
      </c>
      <c r="R3575" s="55" t="s">
        <v>80</v>
      </c>
      <c r="S3575" s="80" t="s">
        <v>5119</v>
      </c>
      <c r="T3575" s="109"/>
      <c r="U3575" s="109" t="str">
        <f t="shared" si="57"/>
        <v>40921: A deputy encountered Simon-Dominguez "acting suspiciously coming out of the woods" and would not comply with the deputy's commands. Because he did not show his hands, and because he continued to advance towards the deputy, he was fatally shot, twice, in the chest and abdomen. The deputy later asserted that the unarmed victim had grabbed his wrist. http://articles.orlandosentinel.com/2012-02-02/news/os-suspect-identified-deputy-shooting-20120202_1_names-man-sheriff-s-office-deputy</v>
      </c>
      <c r="V3575" s="109"/>
      <c r="W3575" s="109">
        <v>4621.1000000000004</v>
      </c>
      <c r="X3575" s="109"/>
      <c r="Y3575" s="109"/>
      <c r="Z3575" s="109"/>
      <c r="AA3575" s="109"/>
      <c r="AB3575" s="109"/>
      <c r="AC3575" s="109"/>
      <c r="AD3575" s="40"/>
      <c r="AE3575" s="40"/>
      <c r="AF3575" s="40"/>
      <c r="AG3575" s="40"/>
    </row>
    <row r="3576" spans="1:33" ht="12">
      <c r="A3576" s="38">
        <v>42046</v>
      </c>
      <c r="B3576" s="55" t="s">
        <v>22048</v>
      </c>
      <c r="C3576" s="55">
        <v>40</v>
      </c>
      <c r="D3576" s="55" t="s">
        <v>23</v>
      </c>
      <c r="E3576" s="55" t="s">
        <v>82</v>
      </c>
      <c r="F3576" s="55"/>
      <c r="G3576" s="63">
        <v>41856</v>
      </c>
      <c r="H3576" s="55" t="s">
        <v>22049</v>
      </c>
      <c r="I3576" s="55" t="s">
        <v>17122</v>
      </c>
      <c r="J3576" s="55" t="s">
        <v>28</v>
      </c>
      <c r="K3576" s="55" t="s">
        <v>18813</v>
      </c>
      <c r="L3576" s="55" t="s">
        <v>11673</v>
      </c>
      <c r="M3576" s="55" t="s">
        <v>18821</v>
      </c>
      <c r="N3576" s="55" t="s">
        <v>32</v>
      </c>
      <c r="O3576" s="55" t="s">
        <v>22050</v>
      </c>
      <c r="P3576" s="55" t="s">
        <v>760</v>
      </c>
      <c r="Q3576" s="116" t="str">
        <f>HYPERLINK("http://www.newsherald.com/news/crime-public-safety/man-shot-during-standoff-dies-1.357594","http://www.newsherald.com/news/crime-public-safety/man-shot-during-standoff-dies-1.357594")</f>
        <v>http://www.newsherald.com/news/crime-public-safety/man-shot-during-standoff-dies-1.357594</v>
      </c>
      <c r="R3576" s="55" t="s">
        <v>80</v>
      </c>
      <c r="S3576" s="80" t="s">
        <v>5119</v>
      </c>
      <c r="T3576" s="109"/>
      <c r="U3576" s="109" t="str">
        <f t="shared" si="57"/>
        <v>41856: 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 http://www.newsherald.com/news/crime-public-safety/man-shot-during-standoff-dies-1.357594</v>
      </c>
      <c r="V3576" s="109"/>
      <c r="W3576" s="109">
        <v>4622.1000000000004</v>
      </c>
      <c r="X3576" s="109"/>
      <c r="Y3576" s="109"/>
      <c r="Z3576" s="109"/>
      <c r="AA3576" s="109"/>
      <c r="AB3576" s="109"/>
      <c r="AC3576" s="109"/>
      <c r="AD3576" s="40"/>
      <c r="AE3576" s="40"/>
      <c r="AF3576" s="40"/>
      <c r="AG3576" s="40"/>
    </row>
    <row r="3577" spans="1:33" ht="12">
      <c r="A3577" s="38">
        <v>42046</v>
      </c>
      <c r="B3577" s="55" t="s">
        <v>22051</v>
      </c>
      <c r="C3577" s="55">
        <v>54</v>
      </c>
      <c r="D3577" s="55" t="s">
        <v>23</v>
      </c>
      <c r="E3577" s="55" t="s">
        <v>82</v>
      </c>
      <c r="F3577" s="55"/>
      <c r="G3577" s="63">
        <v>38776</v>
      </c>
      <c r="H3577" s="55" t="s">
        <v>22052</v>
      </c>
      <c r="I3577" s="55" t="s">
        <v>22053</v>
      </c>
      <c r="J3577" s="55" t="s">
        <v>28</v>
      </c>
      <c r="K3577" s="55" t="s">
        <v>22054</v>
      </c>
      <c r="L3577" s="55" t="s">
        <v>235</v>
      </c>
      <c r="M3577" s="55" t="s">
        <v>12480</v>
      </c>
      <c r="N3577" s="55" t="s">
        <v>32</v>
      </c>
      <c r="O3577" s="55" t="s">
        <v>22055</v>
      </c>
      <c r="P3577" s="55" t="s">
        <v>760</v>
      </c>
      <c r="Q3577" s="116" t="str">
        <f>HYPERLINK("http://articles.orlandosentinel.com/2006-03-02/news/LBRIEFS02_5_1_mizell-micanopy-colbert","http://articles.orlandosentinel.com/2006-03-02/news/LBRIEFS02_5_1_mizell-micanopy-colbert")</f>
        <v>http://articles.orlandosentinel.com/2006-03-02/news/LBRIEFS02_5_1_mizell-micanopy-colbert</v>
      </c>
      <c r="R3577" s="55" t="s">
        <v>80</v>
      </c>
      <c r="S3577" s="80" t="s">
        <v>5119</v>
      </c>
      <c r="T3577" s="109"/>
      <c r="U3577" s="109" t="str">
        <f t="shared" si="57"/>
        <v>38776: Rural homeowner Mizell reacted badly to a horse trailer and a deputy's patrol car with lights flashing. They were awaiting help in front of his house, on a county road at 2 a.m. After initial discussions he returned from his house with an apparent weapon, threatening the driver and the deputy. He was fatally shot once in the neck. He'd brought out a pellet gun. http://articles.orlandosentinel.com/2006-03-02/news/LBRIEFS02_5_1_mizell-micanopy-colbert</v>
      </c>
      <c r="V3577" s="109"/>
      <c r="W3577" s="109">
        <v>4623.1000000000004</v>
      </c>
      <c r="X3577" s="109"/>
      <c r="Y3577" s="109"/>
      <c r="Z3577" s="109"/>
      <c r="AA3577" s="109"/>
      <c r="AB3577" s="109"/>
      <c r="AC3577" s="109"/>
      <c r="AD3577" s="40"/>
      <c r="AE3577" s="40"/>
      <c r="AF3577" s="40"/>
      <c r="AG3577" s="40"/>
    </row>
    <row r="3578" spans="1:33" ht="12">
      <c r="A3578" s="38">
        <v>42046</v>
      </c>
      <c r="B3578" s="55" t="s">
        <v>22056</v>
      </c>
      <c r="C3578" s="55">
        <v>21</v>
      </c>
      <c r="D3578" s="55" t="s">
        <v>23</v>
      </c>
      <c r="E3578" s="55" t="s">
        <v>82</v>
      </c>
      <c r="F3578" s="55"/>
      <c r="G3578" s="63">
        <v>37523</v>
      </c>
      <c r="H3578" s="55" t="s">
        <v>22057</v>
      </c>
      <c r="I3578" s="55" t="s">
        <v>20704</v>
      </c>
      <c r="J3578" s="55" t="s">
        <v>28</v>
      </c>
      <c r="K3578" s="55" t="s">
        <v>20705</v>
      </c>
      <c r="L3578" s="55" t="s">
        <v>4687</v>
      </c>
      <c r="M3578" s="55" t="s">
        <v>10833</v>
      </c>
      <c r="N3578" s="55" t="s">
        <v>32</v>
      </c>
      <c r="O3578" s="55" t="s">
        <v>22058</v>
      </c>
      <c r="P3578" s="55" t="s">
        <v>58</v>
      </c>
      <c r="Q3578" s="116" t="str">
        <f>HYPERLINK("http://www.sptimes.com/2002/09/28/Pasco/Father_faults_deputy_.shtml","http://www.sptimes.com/2002/09/28/Pasco/Father_faults_deputy_.shtml")</f>
        <v>http://www.sptimes.com/2002/09/28/Pasco/Father_faults_deputy_.shtml</v>
      </c>
      <c r="R3578" s="55" t="s">
        <v>80</v>
      </c>
      <c r="S3578" s="80" t="s">
        <v>5119</v>
      </c>
      <c r="T3578" s="109"/>
      <c r="U3578" s="109" t="str">
        <f t="shared" si="57"/>
        <v>37523: Undercover deputies arranged to buy drugs from Dean and another man in a small-scale suburban sting. When the police announced themselves Dean fled into swampy woods behind a Sweet Tomatoes restaurant. A deputy followed, and fatally shot the unarmed Dean when he "lunged" at him. http://www.sptimes.com/2002/09/28/Pasco/Father_faults_deputy_.shtml</v>
      </c>
      <c r="V3578" s="109"/>
      <c r="W3578" s="109">
        <v>4624.1000000000004</v>
      </c>
      <c r="X3578" s="109"/>
      <c r="Y3578" s="109"/>
      <c r="Z3578" s="109"/>
      <c r="AA3578" s="109"/>
      <c r="AB3578" s="109"/>
      <c r="AC3578" s="109"/>
      <c r="AD3578" s="40"/>
      <c r="AE3578" s="40"/>
      <c r="AF3578" s="40"/>
      <c r="AG3578" s="40"/>
    </row>
    <row r="3579" spans="1:33" ht="12">
      <c r="A3579" s="38">
        <v>42046</v>
      </c>
      <c r="B3579" s="55" t="s">
        <v>22059</v>
      </c>
      <c r="C3579" s="55">
        <v>54</v>
      </c>
      <c r="D3579" s="55" t="s">
        <v>23</v>
      </c>
      <c r="E3579" s="55" t="s">
        <v>173</v>
      </c>
      <c r="F3579" s="55"/>
      <c r="G3579" s="63">
        <v>41616</v>
      </c>
      <c r="H3579" s="55" t="s">
        <v>22060</v>
      </c>
      <c r="I3579" s="55" t="s">
        <v>5220</v>
      </c>
      <c r="J3579" s="55" t="s">
        <v>28</v>
      </c>
      <c r="K3579" s="55" t="s">
        <v>19450</v>
      </c>
      <c r="L3579" s="55" t="s">
        <v>30</v>
      </c>
      <c r="M3579" s="55" t="s">
        <v>5222</v>
      </c>
      <c r="N3579" s="55" t="s">
        <v>32</v>
      </c>
      <c r="O3579" s="55" t="s">
        <v>22061</v>
      </c>
      <c r="P3579" s="55" t="s">
        <v>760</v>
      </c>
      <c r="Q3579" s="116" t="str">
        <f>HYPERLINK("http://www.local10.com/news/man-dead-after-shootout-with-swat/23386254","http://www.local10.com/news/man-dead-after-shootout-with-swat/23386254")</f>
        <v>http://www.local10.com/news/man-dead-after-shootout-with-swat/23386254</v>
      </c>
      <c r="R3579" s="55" t="s">
        <v>80</v>
      </c>
      <c r="S3579" s="80" t="s">
        <v>5119</v>
      </c>
      <c r="T3579" s="109"/>
      <c r="U3579" s="109" t="str">
        <f t="shared" si="57"/>
        <v>41616: 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 http://www.local10.com/news/man-dead-after-shootout-with-swat/23386254</v>
      </c>
      <c r="V3579" s="109"/>
      <c r="W3579" s="109">
        <v>4625.1000000000004</v>
      </c>
      <c r="X3579" s="109"/>
      <c r="Y3579" s="109"/>
      <c r="Z3579" s="109"/>
      <c r="AA3579" s="109"/>
      <c r="AB3579" s="109"/>
      <c r="AC3579" s="109"/>
      <c r="AD3579" s="40"/>
      <c r="AE3579" s="40"/>
      <c r="AF3579" s="40"/>
      <c r="AG3579" s="40"/>
    </row>
    <row r="3580" spans="1:33" ht="12">
      <c r="A3580" s="38">
        <v>42046</v>
      </c>
      <c r="B3580" s="55" t="s">
        <v>22062</v>
      </c>
      <c r="C3580" s="55">
        <v>27</v>
      </c>
      <c r="D3580" s="55" t="s">
        <v>23</v>
      </c>
      <c r="E3580" s="55" t="s">
        <v>82</v>
      </c>
      <c r="F3580" s="55"/>
      <c r="G3580" s="63">
        <v>39271</v>
      </c>
      <c r="H3580" s="55" t="s">
        <v>22063</v>
      </c>
      <c r="I3580" s="55" t="s">
        <v>12235</v>
      </c>
      <c r="J3580" s="55" t="s">
        <v>28</v>
      </c>
      <c r="K3580" s="55" t="s">
        <v>21959</v>
      </c>
      <c r="L3580" s="55" t="s">
        <v>4778</v>
      </c>
      <c r="M3580" s="55" t="s">
        <v>10681</v>
      </c>
      <c r="N3580" s="55" t="s">
        <v>32</v>
      </c>
      <c r="O3580" s="55" t="s">
        <v>22064</v>
      </c>
      <c r="P3580" s="55" t="s">
        <v>760</v>
      </c>
      <c r="Q3580" s="116" t="str">
        <f>HYPERLINK("http://articles.sun-sentinel.com/2007-07-10/news/0707090212_1_deputy-door-sheriff-s-office","http://articles.sun-sentinel.com/2007-07-10/news/0707090212_1_deputy-door-sheriff-s-office")</f>
        <v>http://articles.sun-sentinel.com/2007-07-10/news/0707090212_1_deputy-door-sheriff-s-office</v>
      </c>
      <c r="R3580" s="55" t="s">
        <v>80</v>
      </c>
      <c r="S3580" s="80" t="s">
        <v>5119</v>
      </c>
      <c r="T3580" s="109"/>
      <c r="U3580" s="109" t="str">
        <f t="shared" si="57"/>
        <v>39271: In a bloody Sunday morning attack, Cruz broke into the apartment of his ex-girlfriend and her new boyfriend and went to violently stabbing them. Police intercepted him in the parking lot as he was chasing the girlfriend knife in hand. Caught in the middle of a deadly assault, Cruz was shot to death. http://articles.sun-sentinel.com/2007-07-10/news/0707090212_1_deputy-door-sheriff-s-office</v>
      </c>
      <c r="V3580" s="109"/>
      <c r="W3580" s="109">
        <v>4626.1000000000004</v>
      </c>
      <c r="X3580" s="109"/>
      <c r="Y3580" s="109"/>
      <c r="Z3580" s="109"/>
      <c r="AA3580" s="109"/>
      <c r="AB3580" s="109"/>
      <c r="AC3580" s="109"/>
      <c r="AD3580" s="40"/>
      <c r="AE3580" s="40"/>
      <c r="AF3580" s="40"/>
      <c r="AG3580" s="40"/>
    </row>
    <row r="3581" spans="1:33" ht="12">
      <c r="A3581" s="38">
        <v>42046</v>
      </c>
      <c r="B3581" s="55" t="s">
        <v>22065</v>
      </c>
      <c r="C3581" s="55">
        <v>31</v>
      </c>
      <c r="D3581" s="55" t="s">
        <v>23</v>
      </c>
      <c r="E3581" s="55" t="s">
        <v>24</v>
      </c>
      <c r="F3581" s="53" t="str">
        <f>HYPERLINK("http://www.baynews9.com/content/dam/news/images/2012/12/Suspect-killed-110.jpg","http://www.baynews9.com/content/dam/news/images/2012/12/Suspect-killed-110.jpg")</f>
        <v>http://www.baynews9.com/content/dam/news/images/2012/12/Suspect-killed-110.jpg</v>
      </c>
      <c r="G3581" s="63">
        <v>41283</v>
      </c>
      <c r="H3581" s="55" t="s">
        <v>22066</v>
      </c>
      <c r="I3581" s="55" t="s">
        <v>11776</v>
      </c>
      <c r="J3581" s="55" t="s">
        <v>28</v>
      </c>
      <c r="K3581" s="55" t="s">
        <v>20699</v>
      </c>
      <c r="L3581" s="55" t="s">
        <v>8052</v>
      </c>
      <c r="M3581" s="55" t="s">
        <v>17889</v>
      </c>
      <c r="N3581" s="55" t="s">
        <v>32</v>
      </c>
      <c r="O3581" s="55" t="s">
        <v>22067</v>
      </c>
      <c r="P3581" s="55" t="s">
        <v>760</v>
      </c>
      <c r="Q3581" s="116" t="str">
        <f>HYPERLINK("http://www.baynews9.com/content/news/baynews9/news/article.html/content/news/articles/bn9/2013/1/10/with_deputy_in_fight.html","http://www.baynews9.com/content/news/baynews9/news/article.html/content/news/articles/bn9/2013/1/10/with_deputy_in_fight.html")</f>
        <v>http://www.baynews9.com/content/news/baynews9/news/article.html/content/news/articles/bn9/2013/1/10/with_deputy_in_fight.html</v>
      </c>
      <c r="R3581" s="55" t="s">
        <v>80</v>
      </c>
      <c r="S3581" s="80" t="s">
        <v>5119</v>
      </c>
      <c r="T3581" s="109"/>
      <c r="U3581" s="109" t="str">
        <f t="shared" si="57"/>
        <v>41283: Gary was shot and killed by an undercover deputy after an argument broke out between them during a crack cocaine deal. Gary, with a long criminal record, had tried to rob him, then managed to get ahold of the officer's gun. http://www.baynews9.com/content/news/baynews9/news/article.html/content/news/articles/bn9/2013/1/10/with_deputy_in_fight.html</v>
      </c>
      <c r="V3581" s="109"/>
      <c r="W3581" s="109">
        <v>4627.1000000000004</v>
      </c>
      <c r="X3581" s="109"/>
      <c r="Y3581" s="109"/>
      <c r="Z3581" s="109"/>
      <c r="AA3581" s="109"/>
      <c r="AB3581" s="109"/>
      <c r="AC3581" s="109"/>
      <c r="AD3581" s="40"/>
      <c r="AE3581" s="40"/>
      <c r="AF3581" s="40"/>
      <c r="AG3581" s="40"/>
    </row>
    <row r="3582" spans="1:33" ht="12">
      <c r="A3582" s="38">
        <v>42046</v>
      </c>
      <c r="B3582" s="55" t="s">
        <v>22068</v>
      </c>
      <c r="C3582" s="55">
        <v>52</v>
      </c>
      <c r="D3582" s="55" t="s">
        <v>23</v>
      </c>
      <c r="E3582" s="55" t="s">
        <v>24</v>
      </c>
      <c r="F3582" s="53" t="str">
        <f>HYPERLINK("http://media.cmgdigital.com/shared/img/photos/2012/06/13/55/9a/calvin_wallace.jpg","http://media.cmgdigital.com/shared/img/photos/2012/06/13/55/9a/calvin_wallace.jpg")</f>
        <v>http://media.cmgdigital.com/shared/img/photos/2012/06/13/55/9a/calvin_wallace.jpg</v>
      </c>
      <c r="G3582" s="63">
        <v>41072</v>
      </c>
      <c r="H3582" s="55" t="s">
        <v>22069</v>
      </c>
      <c r="I3582" s="55" t="s">
        <v>6320</v>
      </c>
      <c r="J3582" s="55" t="s">
        <v>28</v>
      </c>
      <c r="K3582" s="55" t="s">
        <v>15988</v>
      </c>
      <c r="L3582" s="55" t="s">
        <v>338</v>
      </c>
      <c r="M3582" s="55" t="s">
        <v>15989</v>
      </c>
      <c r="N3582" s="55" t="s">
        <v>32</v>
      </c>
      <c r="O3582" s="55" t="s">
        <v>22070</v>
      </c>
      <c r="P3582" s="55" t="s">
        <v>760</v>
      </c>
      <c r="Q3582" s="116" t="str">
        <f>HYPERLINK("http://articles.sun-sentinel.com/2012-06-13/news/fl-boynton-cop-shot-20120612_1_boynton-beach-police-officer-fatal-shooting-separate-patrol-cars","http://articles.sun-sentinel.com/2012-06-13/news/fl-boynton-cop-shot-20120612_1_boynton-beach-police-officer-fatal-shooting-separate-patrol-cars")</f>
        <v>http://articles.sun-sentinel.com/2012-06-13/news/fl-boynton-cop-shot-20120612_1_boynton-beach-police-officer-fatal-shooting-separate-patrol-cars</v>
      </c>
      <c r="R3582" s="55" t="s">
        <v>80</v>
      </c>
      <c r="S3582" s="80" t="s">
        <v>5119</v>
      </c>
      <c r="T3582" s="109"/>
      <c r="U3582" s="109" t="str">
        <f t="shared" si="57"/>
        <v>41072: Police attempted to make a traffic stop of Wallace's vehicle, a red Lincoln Continental, because it matched a car used in an armed robbery earlier in the day. Wallace sped away from the traffic stop. He hit two other vehicles before colliding head-on into a third, which stopped him. He then started a firefight with two pursuing officers and was fatally shot. http://articles.sun-sentinel.com/2012-06-13/news/fl-boynton-cop-shot-20120612_1_boynton-beach-police-officer-fatal-shooting-separate-patrol-cars</v>
      </c>
      <c r="V3582" s="109"/>
      <c r="W3582" s="109">
        <v>4628.1000000000004</v>
      </c>
      <c r="X3582" s="109"/>
      <c r="Y3582" s="109"/>
      <c r="Z3582" s="109"/>
      <c r="AA3582" s="109"/>
      <c r="AB3582" s="109"/>
      <c r="AC3582" s="109"/>
      <c r="AD3582" s="40"/>
      <c r="AE3582" s="40"/>
      <c r="AF3582" s="40"/>
      <c r="AG3582" s="40"/>
    </row>
    <row r="3583" spans="1:33" ht="12">
      <c r="A3583" s="38">
        <v>42046</v>
      </c>
      <c r="B3583" s="55" t="s">
        <v>22071</v>
      </c>
      <c r="C3583" s="55">
        <v>18</v>
      </c>
      <c r="D3583" s="55" t="s">
        <v>23</v>
      </c>
      <c r="E3583" s="55" t="s">
        <v>82</v>
      </c>
      <c r="F3583" s="55"/>
      <c r="G3583" s="63">
        <v>39102</v>
      </c>
      <c r="H3583" s="55" t="s">
        <v>22072</v>
      </c>
      <c r="I3583" s="55" t="s">
        <v>1046</v>
      </c>
      <c r="J3583" s="55" t="s">
        <v>28</v>
      </c>
      <c r="K3583" s="55" t="s">
        <v>17945</v>
      </c>
      <c r="L3583" s="55" t="s">
        <v>523</v>
      </c>
      <c r="M3583" s="55" t="s">
        <v>8909</v>
      </c>
      <c r="N3583" s="55" t="s">
        <v>32</v>
      </c>
      <c r="O3583" s="55" t="s">
        <v>22073</v>
      </c>
      <c r="P3583" s="55" t="s">
        <v>760</v>
      </c>
      <c r="Q3583" s="116" t="str">
        <f>HYPERLINK("http://www.news4jax.com/news/Neighbors-Family-Outraged-After-Officer-Shoots-Kills-Teen/2117804","http://www.news4jax.com/news/Neighbors-Family-Outraged-After-Officer-Shoots-Kills-Teen/2117804")</f>
        <v>http://www.news4jax.com/news/Neighbors-Family-Outraged-After-Officer-Shoots-Kills-Teen/2117804</v>
      </c>
      <c r="R3583" s="55" t="s">
        <v>80</v>
      </c>
      <c r="S3583" s="80" t="s">
        <v>5119</v>
      </c>
      <c r="T3583" s="109"/>
      <c r="U3583" s="109" t="str">
        <f t="shared" si="57"/>
        <v>39102: Police describe Woods as trying to rob an undercover officer at gunpoint in the parking lot of an apartment building on a Saturday evening. Woods reportedly fired at the officer, the officer returned fire, and fatally shot him. http://www.news4jax.com/news/Neighbors-Family-Outraged-After-Officer-Shoots-Kills-Teen/2117804</v>
      </c>
      <c r="V3583" s="109"/>
      <c r="W3583" s="109">
        <v>4629.1000000000004</v>
      </c>
      <c r="X3583" s="109"/>
      <c r="Y3583" s="109"/>
      <c r="Z3583" s="109"/>
      <c r="AA3583" s="109"/>
      <c r="AB3583" s="109"/>
      <c r="AC3583" s="109"/>
      <c r="AD3583" s="40"/>
      <c r="AE3583" s="40"/>
      <c r="AF3583" s="40"/>
      <c r="AG3583" s="40"/>
    </row>
    <row r="3584" spans="1:33" ht="12">
      <c r="A3584" s="38">
        <v>42046</v>
      </c>
      <c r="B3584" s="55" t="s">
        <v>22074</v>
      </c>
      <c r="C3584" s="55">
        <v>35</v>
      </c>
      <c r="D3584" s="55" t="s">
        <v>23</v>
      </c>
      <c r="E3584" s="55" t="s">
        <v>40</v>
      </c>
      <c r="F3584" s="53" t="str">
        <f>HYPERLINK("http://www.dothanfirst.com/media/lib/204/0/b/a/0ba4c57f-f376-418c-b9a6-4e349ac0019d/Story.jpg","http://www.dothanfirst.com/media/lib/204/0/b/a/0ba4c57f-f376-418c-b9a6-4e349ac0019d/Story.jpg")</f>
        <v>http://www.dothanfirst.com/media/lib/204/0/b/a/0ba4c57f-f376-418c-b9a6-4e349ac0019d/Story.jpg</v>
      </c>
      <c r="G3584" s="63">
        <v>40566</v>
      </c>
      <c r="H3584" s="55" t="s">
        <v>22075</v>
      </c>
      <c r="I3584" s="55" t="s">
        <v>22076</v>
      </c>
      <c r="J3584" s="55" t="s">
        <v>28</v>
      </c>
      <c r="K3584" s="55" t="s">
        <v>22077</v>
      </c>
      <c r="L3584" s="55" t="s">
        <v>22078</v>
      </c>
      <c r="M3584" s="55" t="s">
        <v>22079</v>
      </c>
      <c r="N3584" s="55" t="s">
        <v>32</v>
      </c>
      <c r="O3584" s="55" t="s">
        <v>22080</v>
      </c>
      <c r="P3584" s="55" t="s">
        <v>58</v>
      </c>
      <c r="Q3584" s="116" t="str">
        <f>HYPERLINK("http://www.jcfloridan.com/news/article_0a8b895c-5d17-52c2-b5f3-8b3bc1cc8b50.html","http://www.jcfloridan.com/news/article_0a8b895c-5d17-52c2-b5f3-8b3bc1cc8b50.html")</f>
        <v>http://www.jcfloridan.com/news/article_0a8b895c-5d17-52c2-b5f3-8b3bc1cc8b50.html</v>
      </c>
      <c r="R3584" s="55" t="s">
        <v>80</v>
      </c>
      <c r="S3584" s="80" t="s">
        <v>5119</v>
      </c>
      <c r="T3584" s="109"/>
      <c r="U3584" s="109" t="str">
        <f t="shared" si="57"/>
        <v>40566: Williams was the prime suspect in the double murder of his parents. On the lam for a week, hiding out in a remote wildlife management area, he first shot at a local hunter who'd stumbled across his campsite, then as the dragnet drew closer, shot and killed a Department of Corrections K-9 tracking-team officer. He was fatally shot. http://www.jcfloridan.com/news/article_0a8b895c-5d17-52c2-b5f3-8b3bc1cc8b50.html</v>
      </c>
      <c r="V3584" s="109"/>
      <c r="W3584" s="109">
        <v>4630.1000000000004</v>
      </c>
      <c r="X3584" s="109"/>
      <c r="Y3584" s="109"/>
      <c r="Z3584" s="109"/>
      <c r="AA3584" s="109"/>
      <c r="AB3584" s="109"/>
      <c r="AC3584" s="109"/>
      <c r="AD3584" s="40"/>
      <c r="AE3584" s="40"/>
      <c r="AF3584" s="40"/>
      <c r="AG3584" s="40"/>
    </row>
    <row r="3585" spans="1:33" ht="12">
      <c r="A3585" s="38">
        <v>42046</v>
      </c>
      <c r="B3585" s="55" t="s">
        <v>22081</v>
      </c>
      <c r="C3585" s="55">
        <v>42</v>
      </c>
      <c r="D3585" s="55" t="s">
        <v>23</v>
      </c>
      <c r="E3585" s="55" t="s">
        <v>82</v>
      </c>
      <c r="F3585" s="55"/>
      <c r="G3585" s="63">
        <v>37518</v>
      </c>
      <c r="H3585" s="55" t="s">
        <v>22082</v>
      </c>
      <c r="I3585" s="55" t="s">
        <v>19039</v>
      </c>
      <c r="J3585" s="55" t="s">
        <v>28</v>
      </c>
      <c r="K3585" s="55" t="s">
        <v>22083</v>
      </c>
      <c r="L3585" s="55" t="s">
        <v>10405</v>
      </c>
      <c r="M3585" s="55" t="s">
        <v>10406</v>
      </c>
      <c r="N3585" s="55" t="s">
        <v>32</v>
      </c>
      <c r="O3585" s="55" t="s">
        <v>22084</v>
      </c>
      <c r="P3585" s="55" t="s">
        <v>760</v>
      </c>
      <c r="Q3585" s="116" t="str">
        <f>HYPERLINK("http://jacksonville.com/apnews/stories/091902/D7M52JUO1.html","http://jacksonville.com/apnews/stories/091902/D7M52JUO1.html")</f>
        <v>http://jacksonville.com/apnews/stories/091902/D7M52JUO1.html</v>
      </c>
      <c r="R3585" s="55" t="s">
        <v>80</v>
      </c>
      <c r="S3585" s="80" t="s">
        <v>5119</v>
      </c>
      <c r="T3585" s="109"/>
      <c r="U3585" s="109" t="str">
        <f t="shared" si="57"/>
        <v>37518: Deputies visited Baker to serve a warrant for violating his probation on drunken driving charges. On arrival Baker stood in the yard talking with another man. As officers approached, though, he turned to walk away towards the residence. They ordered him to stop several times. He turned and produced a weapon in his hand, and was shot to death. This was the second such fatal encounter in the county within eight days. http://jacksonville.com/apnews/stories/091902/D7M52JUO1.html</v>
      </c>
      <c r="V3585" s="109"/>
      <c r="W3585" s="109">
        <v>4631.1000000000004</v>
      </c>
      <c r="X3585" s="109"/>
      <c r="Y3585" s="109"/>
      <c r="Z3585" s="109"/>
      <c r="AA3585" s="109"/>
      <c r="AB3585" s="109"/>
      <c r="AC3585" s="109"/>
      <c r="AD3585" s="40"/>
      <c r="AE3585" s="40"/>
      <c r="AF3585" s="40"/>
      <c r="AG3585" s="40"/>
    </row>
    <row r="3586" spans="1:33" ht="12">
      <c r="A3586" s="38">
        <v>42046</v>
      </c>
      <c r="B3586" s="55" t="s">
        <v>22085</v>
      </c>
      <c r="C3586" s="55">
        <v>12</v>
      </c>
      <c r="D3586" s="55" t="s">
        <v>23</v>
      </c>
      <c r="E3586" s="55" t="s">
        <v>82</v>
      </c>
      <c r="F3586" s="55"/>
      <c r="G3586" s="63">
        <v>38861</v>
      </c>
      <c r="H3586" s="55" t="s">
        <v>22086</v>
      </c>
      <c r="I3586" s="55" t="s">
        <v>4951</v>
      </c>
      <c r="J3586" s="55" t="s">
        <v>28</v>
      </c>
      <c r="K3586" s="55" t="s">
        <v>11388</v>
      </c>
      <c r="L3586" s="55" t="s">
        <v>404</v>
      </c>
      <c r="M3586" s="55" t="s">
        <v>13239</v>
      </c>
      <c r="N3586" s="55" t="s">
        <v>314</v>
      </c>
      <c r="O3586" s="55" t="s">
        <v>22087</v>
      </c>
      <c r="P3586" s="55" t="s">
        <v>760</v>
      </c>
      <c r="Q3586" s="116" t="str">
        <f>HYPERLINK("http://articles.orlandosentinel.com/2006-05-25/news/CHASE25_1_anthony-williams-sheriff-office-resisting-arrest","http://articles.orlandosentinel.com/2006-05-25/news/CHASE25_1_anthony-williams-sheriff-office-resisting-arrest")</f>
        <v>http://articles.orlandosentinel.com/2006-05-25/news/CHASE25_1_anthony-williams-sheriff-office-resisting-arrest</v>
      </c>
      <c r="R3586" s="55" t="s">
        <v>80</v>
      </c>
      <c r="S3586" s="80" t="s">
        <v>5119</v>
      </c>
      <c r="T3586" s="109"/>
      <c r="U3586" s="109" t="str">
        <f t="shared" si="57"/>
        <v>38861: Clemons was the passenger in a Honda that collided at high speed with a suspect in a stolen gold Thunderbird being chased by police vehicles and a helicopter. The collision killed Clemons and injured the driver and another young passenger. The fleeing suspect was a cousin of Marvin Williams, who had been fatally shot by police in January 2004 in a case of mistaken identity. http://articles.orlandosentinel.com/2006-05-25/news/CHASE25_1_anthony-williams-sheriff-office-resisting-arrest</v>
      </c>
      <c r="V3586" s="109"/>
      <c r="W3586" s="109">
        <v>4632.1000000000004</v>
      </c>
      <c r="X3586" s="109"/>
      <c r="Y3586" s="109"/>
      <c r="Z3586" s="109"/>
      <c r="AA3586" s="109"/>
      <c r="AB3586" s="109"/>
      <c r="AC3586" s="109"/>
      <c r="AD3586" s="40"/>
      <c r="AE3586" s="40"/>
      <c r="AF3586" s="40"/>
      <c r="AG3586" s="40"/>
    </row>
    <row r="3587" spans="1:33" ht="12">
      <c r="A3587" s="38">
        <v>42046</v>
      </c>
      <c r="B3587" s="55" t="s">
        <v>22088</v>
      </c>
      <c r="C3587" s="55">
        <v>49</v>
      </c>
      <c r="D3587" s="55" t="s">
        <v>23</v>
      </c>
      <c r="E3587" s="55" t="s">
        <v>24</v>
      </c>
      <c r="F3587" s="55"/>
      <c r="G3587" s="63">
        <v>40767</v>
      </c>
      <c r="H3587" s="55" t="s">
        <v>22089</v>
      </c>
      <c r="I3587" s="55" t="s">
        <v>4951</v>
      </c>
      <c r="J3587" s="55" t="s">
        <v>28</v>
      </c>
      <c r="K3587" s="55" t="s">
        <v>20316</v>
      </c>
      <c r="L3587" s="55" t="s">
        <v>404</v>
      </c>
      <c r="M3587" s="55" t="s">
        <v>13239</v>
      </c>
      <c r="N3587" s="55" t="s">
        <v>32</v>
      </c>
      <c r="O3587" s="55" t="s">
        <v>22090</v>
      </c>
      <c r="P3587" s="55" t="s">
        <v>760</v>
      </c>
      <c r="Q3587" s="116" t="str">
        <f>HYPERLINK("http://westorlandonews.com/2011/08/15/fugitive-killing-in-pine-hills-leaves-many-scratching-their-heads/","http://westorlandonews.com/2011/08/15/fugitive-killing-in-pine-hills-leaves-many-scratching-their-heads/")</f>
        <v>http://westorlandonews.com/2011/08/15/fugitive-killing-in-pine-hills-leaves-many-scratching-their-heads/</v>
      </c>
      <c r="R3587" s="55" t="s">
        <v>80</v>
      </c>
      <c r="S3587" s="80" t="s">
        <v>5119</v>
      </c>
      <c r="T3587" s="109"/>
      <c r="U3587" s="109" t="str">
        <f t="shared" si="57"/>
        <v>40767: According to a local civil rights group, plainclothes deputies with military-grade gear forced their way into three houses without search warrants in their search for Moore, so they could serve three felony warrants. During an extensive search, Moore was found hiding in the third house and is supposed to have lunged at officers with a knife. He was shot dead. Witnesses also describe deputies high-fiving each other after the killing. http://westorlandonews.com/2011/08/15/fugitive-killing-in-pine-hills-leaves-many-scratching-their-heads/</v>
      </c>
      <c r="V3587" s="109"/>
      <c r="W3587" s="109">
        <v>4633.1000000000004</v>
      </c>
      <c r="X3587" s="109"/>
      <c r="Y3587" s="109"/>
      <c r="Z3587" s="109"/>
      <c r="AA3587" s="109"/>
      <c r="AB3587" s="109"/>
      <c r="AC3587" s="109"/>
      <c r="AD3587" s="40"/>
      <c r="AE3587" s="40"/>
      <c r="AF3587" s="40"/>
      <c r="AG3587" s="40"/>
    </row>
    <row r="3588" spans="1:33" ht="12">
      <c r="A3588" s="38">
        <v>42046</v>
      </c>
      <c r="B3588" s="55" t="s">
        <v>22091</v>
      </c>
      <c r="C3588" s="55">
        <v>24</v>
      </c>
      <c r="D3588" s="55" t="s">
        <v>23</v>
      </c>
      <c r="E3588" s="55" t="s">
        <v>82</v>
      </c>
      <c r="F3588" s="55"/>
      <c r="G3588" s="63">
        <v>40705</v>
      </c>
      <c r="H3588" s="55" t="s">
        <v>22092</v>
      </c>
      <c r="I3588" s="55" t="s">
        <v>22093</v>
      </c>
      <c r="J3588" s="55" t="s">
        <v>28</v>
      </c>
      <c r="K3588" s="55" t="s">
        <v>22094</v>
      </c>
      <c r="L3588" s="55" t="s">
        <v>4984</v>
      </c>
      <c r="M3588" s="55" t="s">
        <v>22095</v>
      </c>
      <c r="N3588" s="55" t="s">
        <v>32</v>
      </c>
      <c r="O3588" s="55" t="s">
        <v>22096</v>
      </c>
      <c r="P3588" s="55" t="s">
        <v>760</v>
      </c>
      <c r="Q3588" s="116" t="str">
        <f>HYPERLINK("http://articles.orlandosentinel.com/2011-06-12/news/os-apopka-cop-shoots-robbery-suspect-20110611_1_apopka-police-robbery-fatal-shooting","http://articles.orlandosentinel.com/2011-06-12/news/os-apopka-cop-shoots-robbery-suspect-20110611_1_apopka-police-robbery-fatal-shooting")</f>
        <v>http://articles.orlandosentinel.com/2011-06-12/news/os-apopka-cop-shoots-robbery-suspect-20110611_1_apopka-police-robbery-fatal-shooting</v>
      </c>
      <c r="R3588" s="55" t="s">
        <v>80</v>
      </c>
      <c r="S3588" s="80" t="s">
        <v>5119</v>
      </c>
      <c r="T3588" s="109"/>
      <c r="U3588" s="109" t="str">
        <f t="shared" si="57"/>
        <v>40705: Ex-con Blanton put a revolver to the head of a convenience store customer at 1:30 a.m. and took his wallet, then escaped with an accomplice. Pursuing police caused them to crash and the chase continued on foot. Blanton ran into woods, followed by a local officer. The two men physically struggled for control of a Taser. Blanton was killed by a gunshot to the left side of his face at close range. http://articles.orlandosentinel.com/2011-06-12/news/os-apopka-cop-shoots-robbery-suspect-20110611_1_apopka-police-robbery-fatal-shooting</v>
      </c>
      <c r="V3588" s="109"/>
      <c r="W3588" s="109">
        <v>4634.1000000000004</v>
      </c>
      <c r="X3588" s="109"/>
      <c r="Y3588" s="109"/>
      <c r="Z3588" s="109"/>
      <c r="AA3588" s="109"/>
      <c r="AB3588" s="109"/>
      <c r="AC3588" s="109"/>
      <c r="AD3588" s="40"/>
      <c r="AE3588" s="40"/>
      <c r="AF3588" s="40"/>
      <c r="AG3588" s="40"/>
    </row>
    <row r="3589" spans="1:33" ht="12">
      <c r="A3589" s="32">
        <v>42048.507569444402</v>
      </c>
      <c r="B3589" s="109" t="s">
        <v>22097</v>
      </c>
      <c r="C3589" s="40">
        <v>35</v>
      </c>
      <c r="D3589" s="109" t="s">
        <v>23</v>
      </c>
      <c r="E3589" s="55" t="s">
        <v>82</v>
      </c>
      <c r="F3589" s="109" t="s">
        <v>22098</v>
      </c>
      <c r="G3589" s="42">
        <v>42048</v>
      </c>
      <c r="H3589" s="109" t="s">
        <v>22099</v>
      </c>
      <c r="I3589" s="55" t="s">
        <v>22100</v>
      </c>
      <c r="J3589" s="55" t="s">
        <v>143</v>
      </c>
      <c r="K3589" s="109">
        <v>19606</v>
      </c>
      <c r="L3589" s="109" t="s">
        <v>15639</v>
      </c>
      <c r="M3589" s="109" t="s">
        <v>8234</v>
      </c>
      <c r="N3589" s="109" t="s">
        <v>32</v>
      </c>
      <c r="O3589" s="109" t="s">
        <v>22101</v>
      </c>
      <c r="P3589" s="109" t="s">
        <v>323</v>
      </c>
      <c r="Q3589" s="109" t="s">
        <v>22102</v>
      </c>
      <c r="R3589" s="109" t="s">
        <v>80</v>
      </c>
      <c r="S3589" s="55" t="s">
        <v>15364</v>
      </c>
      <c r="T3589" s="109"/>
      <c r="U3589" s="109" t="str">
        <f t="shared" si="57"/>
        <v>42048: Shot by state police officer who was assisting in warrant being served for arrest on multiple charges including aggravated assault with a deadly weapon http://touch.mcall.com/#section/-1/article/p2p-82809119/</v>
      </c>
      <c r="V3589" s="109"/>
      <c r="W3589" s="109">
        <v>4635.1000000000004</v>
      </c>
      <c r="X3589" s="109"/>
      <c r="Y3589" s="109"/>
      <c r="Z3589" s="109"/>
      <c r="AA3589" s="109"/>
      <c r="AB3589" s="109"/>
      <c r="AC3589" s="109"/>
      <c r="AD3589" s="40"/>
      <c r="AE3589" s="40"/>
      <c r="AF3589" s="40"/>
      <c r="AG3589" s="40"/>
    </row>
    <row r="3590" spans="1:33" ht="12">
      <c r="A3590" s="32">
        <v>42048.609270833302</v>
      </c>
      <c r="B3590" s="109" t="s">
        <v>22103</v>
      </c>
      <c r="C3590" s="40">
        <v>46</v>
      </c>
      <c r="D3590" s="109" t="s">
        <v>23</v>
      </c>
      <c r="E3590" s="55" t="s">
        <v>82</v>
      </c>
      <c r="F3590" s="109"/>
      <c r="G3590" s="42">
        <v>42046</v>
      </c>
      <c r="H3590" s="109" t="s">
        <v>22104</v>
      </c>
      <c r="I3590" s="55" t="s">
        <v>22105</v>
      </c>
      <c r="J3590" s="55" t="s">
        <v>44</v>
      </c>
      <c r="K3590" s="109">
        <v>36853</v>
      </c>
      <c r="L3590" s="109" t="s">
        <v>8412</v>
      </c>
      <c r="M3590" s="109" t="s">
        <v>22106</v>
      </c>
      <c r="N3590" s="109" t="s">
        <v>32</v>
      </c>
      <c r="O3590" s="109" t="s">
        <v>22107</v>
      </c>
      <c r="P3590" s="109" t="s">
        <v>323</v>
      </c>
      <c r="Q3590" s="109" t="s">
        <v>22108</v>
      </c>
      <c r="R3590" s="109" t="s">
        <v>100</v>
      </c>
      <c r="S3590" s="55" t="s">
        <v>8340</v>
      </c>
      <c r="T3590" s="109"/>
      <c r="U3590" s="109" t="str">
        <f t="shared" si="57"/>
        <v>42046: 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 http://www.wsfa.com/story/28086836/dadeville-man-shot-and-killed-by-tallapoosa-county-deputy</v>
      </c>
      <c r="V3590" s="109"/>
      <c r="W3590" s="109">
        <v>4636.1000000000004</v>
      </c>
      <c r="X3590" s="109"/>
      <c r="Y3590" s="109"/>
      <c r="Z3590" s="109"/>
      <c r="AA3590" s="109"/>
      <c r="AB3590" s="109"/>
      <c r="AC3590" s="109"/>
      <c r="AD3590" s="40"/>
      <c r="AE3590" s="40"/>
      <c r="AF3590" s="40"/>
      <c r="AG3590" s="40"/>
    </row>
    <row r="3591" spans="1:33" ht="12">
      <c r="A3591" s="32">
        <v>42048.672037037002</v>
      </c>
      <c r="B3591" s="109" t="s">
        <v>22109</v>
      </c>
      <c r="C3591" s="40">
        <v>58</v>
      </c>
      <c r="D3591" s="109" t="s">
        <v>23</v>
      </c>
      <c r="E3591" s="55" t="s">
        <v>82</v>
      </c>
      <c r="F3591" s="109"/>
      <c r="G3591" s="42">
        <v>41978</v>
      </c>
      <c r="H3591" s="109" t="s">
        <v>22110</v>
      </c>
      <c r="I3591" s="55" t="s">
        <v>22111</v>
      </c>
      <c r="J3591" s="55" t="s">
        <v>64</v>
      </c>
      <c r="K3591" s="109">
        <v>39828</v>
      </c>
      <c r="L3591" s="109" t="s">
        <v>22112</v>
      </c>
      <c r="M3591" s="109" t="s">
        <v>22113</v>
      </c>
      <c r="N3591" s="109" t="s">
        <v>16050</v>
      </c>
      <c r="O3591" s="109" t="s">
        <v>22114</v>
      </c>
      <c r="P3591" s="109" t="s">
        <v>760</v>
      </c>
      <c r="Q3591" s="109" t="s">
        <v>22115</v>
      </c>
      <c r="R3591" s="109" t="s">
        <v>219</v>
      </c>
      <c r="S3591" s="55" t="s">
        <v>22116</v>
      </c>
      <c r="T3591" s="109"/>
      <c r="U3591" s="109" t="str">
        <f t="shared" si="57"/>
        <v>41978: According to police, Lee appeared to be intoxicated. During the arrest, Lee was sprayed with pepper spray. He was taken to the Grady County Detention Center where he was decontaminated from the Pepper Spray and placed in a holding cell. A Grady County Jailer later found Lee unresponsive in the cell. Lee was he was pronounced dead at Grady General Hospital. http://www.walb.com/story/27577325/gbi-investigates-death-of-cairo-jail-inmate</v>
      </c>
      <c r="V3591" s="109"/>
      <c r="W3591" s="109">
        <v>4637.1000000000004</v>
      </c>
      <c r="X3591" s="109"/>
      <c r="Y3591" s="109"/>
      <c r="Z3591" s="109"/>
      <c r="AA3591" s="109"/>
      <c r="AB3591" s="109"/>
      <c r="AC3591" s="109"/>
      <c r="AD3591" s="40"/>
      <c r="AE3591" s="40"/>
      <c r="AF3591" s="40"/>
      <c r="AG3591" s="40"/>
    </row>
    <row r="3592" spans="1:33" ht="12">
      <c r="A3592" s="32">
        <v>42048.678333333301</v>
      </c>
      <c r="B3592" s="109" t="s">
        <v>22117</v>
      </c>
      <c r="C3592" s="40">
        <v>84</v>
      </c>
      <c r="D3592" s="109" t="s">
        <v>23</v>
      </c>
      <c r="E3592" s="55" t="s">
        <v>40</v>
      </c>
      <c r="F3592" s="109" t="s">
        <v>22118</v>
      </c>
      <c r="G3592" s="42">
        <v>41982</v>
      </c>
      <c r="H3592" s="109" t="s">
        <v>22119</v>
      </c>
      <c r="I3592" s="55" t="s">
        <v>14237</v>
      </c>
      <c r="J3592" s="55" t="s">
        <v>233</v>
      </c>
      <c r="K3592" s="109">
        <v>46405</v>
      </c>
      <c r="L3592" s="109" t="s">
        <v>4984</v>
      </c>
      <c r="M3592" s="109" t="s">
        <v>14239</v>
      </c>
      <c r="N3592" s="109" t="s">
        <v>32</v>
      </c>
      <c r="O3592" s="109" t="s">
        <v>22120</v>
      </c>
      <c r="P3592" s="109" t="s">
        <v>58</v>
      </c>
      <c r="Q3592" s="109" t="s">
        <v>22121</v>
      </c>
      <c r="R3592" s="109" t="s">
        <v>80</v>
      </c>
      <c r="S3592" s="55" t="s">
        <v>22116</v>
      </c>
      <c r="T3592" s="109"/>
      <c r="U3592" s="109" t="str">
        <f t="shared" si="57"/>
        <v>41982: John Laco fired a shotgun in the parking lot of the Lake Station municipal complex. Three officers said they found him sitting in his car, pointing the 16-gauge shotgun barrel out of the window. After being instructed to drop his weapon, police say Laco stepped out of the vehicle and pointed the weapon at the officers, who fired multiple times, killing him. http://abc7chicago.com/news/armed-man-84-fatally-shot-by-police-in-lake-station-ind/428887/</v>
      </c>
      <c r="V3592" s="109"/>
      <c r="W3592" s="109">
        <v>4638.1000000000004</v>
      </c>
      <c r="X3592" s="109"/>
      <c r="Y3592" s="109"/>
      <c r="Z3592" s="109"/>
      <c r="AA3592" s="109"/>
      <c r="AB3592" s="109"/>
      <c r="AC3592" s="109"/>
      <c r="AD3592" s="40"/>
      <c r="AE3592" s="40"/>
      <c r="AF3592" s="40"/>
      <c r="AG3592" s="40"/>
    </row>
    <row r="3593" spans="1:33" ht="12">
      <c r="A3593" s="32">
        <v>42048.686180555596</v>
      </c>
      <c r="B3593" s="109" t="s">
        <v>22122</v>
      </c>
      <c r="C3593" s="40">
        <v>24</v>
      </c>
      <c r="D3593" s="109" t="s">
        <v>23</v>
      </c>
      <c r="E3593" s="55" t="s">
        <v>24</v>
      </c>
      <c r="F3593" s="109" t="s">
        <v>22123</v>
      </c>
      <c r="G3593" s="42">
        <v>41983</v>
      </c>
      <c r="H3593" s="109" t="s">
        <v>22124</v>
      </c>
      <c r="I3593" s="55" t="s">
        <v>18099</v>
      </c>
      <c r="J3593" s="55" t="s">
        <v>1372</v>
      </c>
      <c r="K3593" s="109">
        <v>27330</v>
      </c>
      <c r="L3593" s="109" t="s">
        <v>10087</v>
      </c>
      <c r="M3593" s="109" t="s">
        <v>18101</v>
      </c>
      <c r="N3593" s="109" t="s">
        <v>32</v>
      </c>
      <c r="O3593" s="109" t="s">
        <v>22125</v>
      </c>
      <c r="P3593" s="109" t="s">
        <v>760</v>
      </c>
      <c r="Q3593" s="109" t="s">
        <v>22126</v>
      </c>
      <c r="R3593" s="109" t="s">
        <v>80</v>
      </c>
      <c r="S3593" s="55" t="s">
        <v>22116</v>
      </c>
      <c r="T3593" s="109"/>
      <c r="U3593" s="109" t="str">
        <f t="shared" si="57"/>
        <v>41983: Faison was being a served a warrant for his arrest. After a short scuffle, Fasion was shot and killed. http://www.wncn.com/story/27598792/1-dead-in-sanford-officer-involved-shooting</v>
      </c>
      <c r="V3593" s="109"/>
      <c r="W3593" s="109">
        <v>4639.1000000000004</v>
      </c>
      <c r="X3593" s="109"/>
      <c r="Y3593" s="109"/>
      <c r="Z3593" s="109"/>
      <c r="AA3593" s="109"/>
      <c r="AB3593" s="109"/>
      <c r="AC3593" s="109"/>
      <c r="AD3593" s="40"/>
      <c r="AE3593" s="40"/>
      <c r="AF3593" s="40"/>
      <c r="AG3593" s="40"/>
    </row>
    <row r="3594" spans="1:33" ht="12">
      <c r="A3594" s="32">
        <v>42048.695891203701</v>
      </c>
      <c r="B3594" s="109" t="s">
        <v>22127</v>
      </c>
      <c r="C3594" s="40">
        <v>28</v>
      </c>
      <c r="D3594" s="109" t="s">
        <v>23</v>
      </c>
      <c r="E3594" s="55" t="s">
        <v>40</v>
      </c>
      <c r="F3594" s="109" t="s">
        <v>22128</v>
      </c>
      <c r="G3594" s="42">
        <v>41984</v>
      </c>
      <c r="H3594" s="109" t="s">
        <v>22129</v>
      </c>
      <c r="I3594" s="55" t="s">
        <v>22130</v>
      </c>
      <c r="J3594" s="55" t="s">
        <v>1694</v>
      </c>
      <c r="K3594" s="109">
        <v>81212</v>
      </c>
      <c r="L3594" s="109" t="s">
        <v>11628</v>
      </c>
      <c r="M3594" s="109" t="s">
        <v>22131</v>
      </c>
      <c r="N3594" s="109" t="s">
        <v>32</v>
      </c>
      <c r="O3594" s="109" t="s">
        <v>22132</v>
      </c>
      <c r="P3594" s="109" t="s">
        <v>760</v>
      </c>
      <c r="Q3594" s="109" t="s">
        <v>22133</v>
      </c>
      <c r="R3594" s="109" t="s">
        <v>100</v>
      </c>
      <c r="S3594" s="55" t="s">
        <v>22116</v>
      </c>
      <c r="T3594" s="109"/>
      <c r="U3594" s="109" t="str">
        <f t="shared" si="57"/>
        <v>41984: Police say Atencio tried to run away. Stage and Gautreaux chased him down the residential street. Suddenly, he dropped down on his knees, took out a box cutter, and began to cut his throat. Atencio stood up, he yelled, Fuck this and charged toward Corporal Stage with the box cutter. Stage shot Atencio twice in the chest. http://www.kktv.com/home/headlines/One-Man-Hospialized-After-Officer-Involved-Shooting-285508201.html</v>
      </c>
      <c r="V3594" s="109"/>
      <c r="W3594" s="109">
        <v>4640.1000000000004</v>
      </c>
      <c r="X3594" s="109"/>
      <c r="Y3594" s="109"/>
      <c r="Z3594" s="109"/>
      <c r="AA3594" s="109"/>
      <c r="AB3594" s="109"/>
      <c r="AC3594" s="109"/>
      <c r="AD3594" s="40"/>
      <c r="AE3594" s="40"/>
      <c r="AF3594" s="40"/>
      <c r="AG3594" s="40"/>
    </row>
    <row r="3595" spans="1:33" ht="12">
      <c r="A3595" s="32">
        <v>42048.698888888903</v>
      </c>
      <c r="B3595" s="109" t="s">
        <v>22134</v>
      </c>
      <c r="C3595" s="40">
        <v>27</v>
      </c>
      <c r="D3595" s="109" t="s">
        <v>23</v>
      </c>
      <c r="E3595" s="55" t="s">
        <v>40</v>
      </c>
      <c r="F3595" s="109" t="s">
        <v>22135</v>
      </c>
      <c r="G3595" s="42">
        <v>41984</v>
      </c>
      <c r="H3595" s="109" t="s">
        <v>22136</v>
      </c>
      <c r="I3595" s="55" t="s">
        <v>22137</v>
      </c>
      <c r="J3595" s="55" t="s">
        <v>28</v>
      </c>
      <c r="K3595" s="109">
        <v>33410</v>
      </c>
      <c r="L3595" s="109" t="s">
        <v>338</v>
      </c>
      <c r="M3595" s="109" t="s">
        <v>22138</v>
      </c>
      <c r="N3595" s="109" t="s">
        <v>32</v>
      </c>
      <c r="O3595" s="109" t="s">
        <v>22139</v>
      </c>
      <c r="P3595" s="109" t="s">
        <v>760</v>
      </c>
      <c r="Q3595" s="109" t="s">
        <v>22140</v>
      </c>
      <c r="R3595" s="109" t="s">
        <v>80</v>
      </c>
      <c r="S3595" s="55" t="s">
        <v>22116</v>
      </c>
      <c r="T3595" s="109"/>
      <c r="U3595" s="109" t="str">
        <f t="shared" si="57"/>
        <v>41984: Palm Beach Gardens police say a motel staff member called 911 after the suspect told the front desk clerk he had a gun and asked her to call the police. When officers arrived at the scene Landi raised his gun and pointed it at the officers. Three police officers shot and killed him. http://www.wptv.com/news/region-n-palm-beach-county/palm-beach-gardens/fatal-shooting-outside-palm-beach-gardens-motel</v>
      </c>
      <c r="V3595" s="109"/>
      <c r="W3595" s="109">
        <v>4641.1000000000004</v>
      </c>
      <c r="X3595" s="109"/>
      <c r="Y3595" s="109"/>
      <c r="Z3595" s="109"/>
      <c r="AA3595" s="109"/>
      <c r="AB3595" s="109"/>
      <c r="AC3595" s="109"/>
      <c r="AD3595" s="40"/>
      <c r="AE3595" s="40"/>
      <c r="AF3595" s="40"/>
      <c r="AG3595" s="40"/>
    </row>
    <row r="3596" spans="1:33" ht="12">
      <c r="A3596" s="32">
        <v>42048.735208333303</v>
      </c>
      <c r="B3596" s="109" t="s">
        <v>22141</v>
      </c>
      <c r="C3596" s="40">
        <v>22</v>
      </c>
      <c r="D3596" s="109" t="s">
        <v>23</v>
      </c>
      <c r="E3596" s="55" t="s">
        <v>24</v>
      </c>
      <c r="F3596" s="109" t="s">
        <v>22142</v>
      </c>
      <c r="G3596" s="42">
        <v>41985</v>
      </c>
      <c r="H3596" s="109" t="s">
        <v>22143</v>
      </c>
      <c r="I3596" s="55" t="s">
        <v>22144</v>
      </c>
      <c r="J3596" s="55" t="s">
        <v>439</v>
      </c>
      <c r="K3596" s="109">
        <v>63901</v>
      </c>
      <c r="L3596" s="109" t="s">
        <v>5307</v>
      </c>
      <c r="M3596" s="109" t="s">
        <v>22145</v>
      </c>
      <c r="N3596" s="109" t="s">
        <v>32</v>
      </c>
      <c r="O3596" s="109" t="s">
        <v>22146</v>
      </c>
      <c r="P3596" s="109" t="s">
        <v>760</v>
      </c>
      <c r="Q3596" s="109" t="s">
        <v>22147</v>
      </c>
      <c r="R3596" s="109" t="s">
        <v>80</v>
      </c>
      <c r="S3596" s="55" t="s">
        <v>22116</v>
      </c>
      <c r="T3596" s="109"/>
      <c r="U3596" s="109" t="str">
        <f t="shared" si="57"/>
        <v>41985: Jowers was suspected of stabbing somebody. When he was confronted by officers, he didn't comply with orders to drop the knife and then reportedly charged officers, so they shot and killed him. http://www.kfvs12.com/story/27616169/victim-identified-after-officer-involved-shooting-in-poplar-bluff</v>
      </c>
      <c r="V3596" s="109"/>
      <c r="W3596" s="109">
        <v>4642.1000000000004</v>
      </c>
      <c r="X3596" s="109"/>
      <c r="Y3596" s="109"/>
      <c r="Z3596" s="109"/>
      <c r="AA3596" s="109"/>
      <c r="AB3596" s="109"/>
      <c r="AC3596" s="109"/>
      <c r="AD3596" s="40"/>
      <c r="AE3596" s="40"/>
      <c r="AF3596" s="40"/>
      <c r="AG3596" s="40"/>
    </row>
    <row r="3597" spans="1:33" ht="12">
      <c r="A3597" s="32">
        <v>42049.006111111099</v>
      </c>
      <c r="B3597" s="109" t="s">
        <v>22148</v>
      </c>
      <c r="C3597" s="40">
        <v>17</v>
      </c>
      <c r="D3597" s="109" t="s">
        <v>91</v>
      </c>
      <c r="E3597" s="55" t="s">
        <v>173</v>
      </c>
      <c r="F3597" s="109" t="s">
        <v>22149</v>
      </c>
      <c r="G3597" s="42">
        <v>42030</v>
      </c>
      <c r="H3597" s="109" t="s">
        <v>22150</v>
      </c>
      <c r="I3597" s="55" t="s">
        <v>1693</v>
      </c>
      <c r="J3597" s="55" t="s">
        <v>1694</v>
      </c>
      <c r="K3597" s="109">
        <v>80207</v>
      </c>
      <c r="L3597" s="109" t="s">
        <v>22151</v>
      </c>
      <c r="M3597" s="109" t="s">
        <v>1696</v>
      </c>
      <c r="N3597" s="109" t="s">
        <v>32</v>
      </c>
      <c r="O3597" s="109" t="s">
        <v>22152</v>
      </c>
      <c r="P3597" s="109" t="s">
        <v>323</v>
      </c>
      <c r="Q3597" s="109" t="s">
        <v>22153</v>
      </c>
      <c r="R3597" s="109" t="s">
        <v>36</v>
      </c>
      <c r="S3597" s="55" t="s">
        <v>21640</v>
      </c>
      <c r="T3597" s="109"/>
      <c r="U3597" s="109" t="str">
        <f t="shared" si="57"/>
        <v>42030: Witnesses say police shot victim in a car from the side-corroborated by forensics; police say they shot in self-defense. http://www.democracynow.org/2015/2/13/denver_police_killing_of_lgbt_teen</v>
      </c>
      <c r="V3597" s="109"/>
      <c r="W3597" s="109">
        <v>4643.1000000000004</v>
      </c>
      <c r="X3597" s="109"/>
      <c r="Y3597" s="109"/>
      <c r="Z3597" s="109"/>
      <c r="AA3597" s="109"/>
      <c r="AB3597" s="109"/>
      <c r="AC3597" s="109"/>
      <c r="AD3597" s="40"/>
      <c r="AE3597" s="40"/>
      <c r="AF3597" s="40"/>
      <c r="AG3597" s="40"/>
    </row>
    <row r="3598" spans="1:33" ht="12">
      <c r="A3598" s="48">
        <v>42046</v>
      </c>
      <c r="B3598" s="109" t="s">
        <v>22154</v>
      </c>
      <c r="C3598" s="40">
        <v>59</v>
      </c>
      <c r="D3598" s="109" t="s">
        <v>23</v>
      </c>
      <c r="E3598" s="55" t="s">
        <v>24</v>
      </c>
      <c r="F3598" s="109"/>
      <c r="G3598" s="42">
        <v>36981</v>
      </c>
      <c r="H3598" s="109" t="s">
        <v>22155</v>
      </c>
      <c r="I3598" s="55" t="s">
        <v>21579</v>
      </c>
      <c r="J3598" s="55" t="s">
        <v>85</v>
      </c>
      <c r="K3598" s="109">
        <v>90249</v>
      </c>
      <c r="L3598" s="109" t="s">
        <v>539</v>
      </c>
      <c r="M3598" s="109" t="s">
        <v>14348</v>
      </c>
      <c r="N3598" s="109" t="s">
        <v>32</v>
      </c>
      <c r="O3598" s="109" t="s">
        <v>22156</v>
      </c>
      <c r="P3598" s="109" t="s">
        <v>760</v>
      </c>
      <c r="Q3598" s="109" t="s">
        <v>22157</v>
      </c>
      <c r="R3598" s="109" t="s">
        <v>80</v>
      </c>
      <c r="S3598" s="55" t="s">
        <v>21576</v>
      </c>
      <c r="T3598" s="109"/>
      <c r="U3598" s="109" t="str">
        <f t="shared" si="57"/>
        <v>36981: Officers were met at the door by a knife-wielding Evans when they responded to a domestic disturbance call. After barracading himself inside, the officers tried unsucccessfully to talk him out. Fearing he might harm himself, they forced their way inside. Evans charged with the knife, despite the use of stun bag rounds and tasers. He was shot and killed. http://articles.latimes.com/2001/apr/02/local/me-45833</v>
      </c>
      <c r="V3598" s="109"/>
      <c r="W3598" s="109">
        <v>4644.1000000000004</v>
      </c>
      <c r="X3598" s="109"/>
      <c r="Y3598" s="109"/>
      <c r="Z3598" s="109"/>
      <c r="AA3598" s="109"/>
      <c r="AB3598" s="109"/>
      <c r="AC3598" s="109"/>
      <c r="AD3598" s="40"/>
      <c r="AE3598" s="40"/>
      <c r="AF3598" s="40"/>
      <c r="AG3598" s="40"/>
    </row>
    <row r="3599" spans="1:33" ht="12">
      <c r="A3599" s="48">
        <v>42046</v>
      </c>
      <c r="B3599" s="109" t="s">
        <v>22158</v>
      </c>
      <c r="C3599" s="40">
        <v>29</v>
      </c>
      <c r="D3599" s="109" t="s">
        <v>23</v>
      </c>
      <c r="E3599" s="55" t="s">
        <v>173</v>
      </c>
      <c r="F3599" s="109"/>
      <c r="G3599" s="42">
        <v>36984</v>
      </c>
      <c r="H3599" s="109" t="s">
        <v>22159</v>
      </c>
      <c r="I3599" s="55" t="s">
        <v>649</v>
      </c>
      <c r="J3599" s="55" t="s">
        <v>85</v>
      </c>
      <c r="K3599" s="109">
        <v>90706</v>
      </c>
      <c r="L3599" s="109" t="s">
        <v>539</v>
      </c>
      <c r="M3599" s="109" t="s">
        <v>13072</v>
      </c>
      <c r="N3599" s="109" t="s">
        <v>32</v>
      </c>
      <c r="O3599" s="109" t="s">
        <v>22160</v>
      </c>
      <c r="P3599" s="109" t="s">
        <v>760</v>
      </c>
      <c r="Q3599" s="109" t="s">
        <v>22161</v>
      </c>
      <c r="R3599" s="109" t="s">
        <v>100</v>
      </c>
      <c r="S3599" s="55" t="s">
        <v>21576</v>
      </c>
      <c r="T3599" s="109"/>
      <c r="U3599" s="109" t="str">
        <f t="shared" si="57"/>
        <v>36984: Deputies responded to a call from Esparza's mother stating that he was mentally ill, off his medication and had become abusive. She had contacted law enforcement three times before in the last two years to get him to the hospital. They tried,unsuccessfully, to subdue Esparza, who was armed with a pan in one hand and "something shiny" in the other, with beanbag rounds and rubber bullets. When he continued to threaten them, he was shot and killed. http://articles.latimes.com/2001/apr/06/local/me-47708</v>
      </c>
      <c r="V3599" s="109"/>
      <c r="W3599" s="109">
        <v>4645.1000000000004</v>
      </c>
      <c r="X3599" s="109"/>
      <c r="Y3599" s="109"/>
      <c r="Z3599" s="109"/>
      <c r="AA3599" s="109"/>
      <c r="AB3599" s="109"/>
      <c r="AC3599" s="109"/>
      <c r="AD3599" s="40"/>
      <c r="AE3599" s="40"/>
      <c r="AF3599" s="40"/>
      <c r="AG3599" s="40"/>
    </row>
    <row r="3600" spans="1:33" ht="12">
      <c r="A3600" s="48">
        <v>42046</v>
      </c>
      <c r="B3600" s="109" t="s">
        <v>22162</v>
      </c>
      <c r="C3600" s="40">
        <v>34</v>
      </c>
      <c r="D3600" s="109" t="s">
        <v>23</v>
      </c>
      <c r="E3600" s="55" t="s">
        <v>40</v>
      </c>
      <c r="F3600" s="109"/>
      <c r="G3600" s="42">
        <v>36999</v>
      </c>
      <c r="H3600" s="109" t="s">
        <v>22163</v>
      </c>
      <c r="I3600" s="55" t="s">
        <v>649</v>
      </c>
      <c r="J3600" s="55" t="s">
        <v>85</v>
      </c>
      <c r="K3600" s="109">
        <v>90706</v>
      </c>
      <c r="L3600" s="109" t="s">
        <v>539</v>
      </c>
      <c r="M3600" s="109" t="s">
        <v>22164</v>
      </c>
      <c r="N3600" s="109" t="s">
        <v>32</v>
      </c>
      <c r="O3600" s="109" t="s">
        <v>22165</v>
      </c>
      <c r="P3600" s="109" t="s">
        <v>760</v>
      </c>
      <c r="Q3600" s="109" t="s">
        <v>22166</v>
      </c>
      <c r="R3600" s="109" t="s">
        <v>36</v>
      </c>
      <c r="S3600" s="55" t="s">
        <v>21576</v>
      </c>
      <c r="T3600" s="109"/>
      <c r="U3600" s="109" t="str">
        <f t="shared" si="57"/>
        <v>36999: Donald Orville Smith Jr., a 34-year-old white male, died after being shot in Bellflower. http://homicide.latimes.com/post/donald-orville-smith-jr/</v>
      </c>
      <c r="V3600" s="109"/>
      <c r="W3600" s="109">
        <v>4646.1000000000004</v>
      </c>
      <c r="X3600" s="109"/>
      <c r="Y3600" s="109"/>
      <c r="Z3600" s="109"/>
      <c r="AA3600" s="109"/>
      <c r="AB3600" s="109"/>
      <c r="AC3600" s="109"/>
      <c r="AD3600" s="40"/>
      <c r="AE3600" s="40"/>
      <c r="AF3600" s="40"/>
      <c r="AG3600" s="40"/>
    </row>
    <row r="3601" spans="1:33" ht="12">
      <c r="A3601" s="48">
        <v>42046</v>
      </c>
      <c r="B3601" s="109" t="s">
        <v>22167</v>
      </c>
      <c r="C3601" s="40">
        <v>27</v>
      </c>
      <c r="D3601" s="109" t="s">
        <v>23</v>
      </c>
      <c r="E3601" s="55" t="s">
        <v>173</v>
      </c>
      <c r="F3601" s="109"/>
      <c r="G3601" s="42">
        <v>37001</v>
      </c>
      <c r="H3601" s="109" t="s">
        <v>22168</v>
      </c>
      <c r="I3601" s="55" t="s">
        <v>2554</v>
      </c>
      <c r="J3601" s="55" t="s">
        <v>85</v>
      </c>
      <c r="K3601" s="109">
        <v>90813</v>
      </c>
      <c r="L3601" s="109" t="s">
        <v>539</v>
      </c>
      <c r="M3601" s="109" t="s">
        <v>22164</v>
      </c>
      <c r="N3601" s="109" t="s">
        <v>32</v>
      </c>
      <c r="O3601" s="109" t="s">
        <v>22169</v>
      </c>
      <c r="P3601" s="109" t="s">
        <v>760</v>
      </c>
      <c r="Q3601" s="109" t="s">
        <v>22170</v>
      </c>
      <c r="R3601" s="109" t="s">
        <v>36</v>
      </c>
      <c r="S3601" s="55" t="s">
        <v>21576</v>
      </c>
      <c r="T3601" s="109"/>
      <c r="U3601" s="109" t="str">
        <f t="shared" si="57"/>
        <v>37001: Antonio Daniel, a 27-year-old Latino male, died after being shot in Long Beach. http://homicide.latimes.com/post/antonio-daniel/</v>
      </c>
      <c r="V3601" s="109"/>
      <c r="W3601" s="109">
        <v>4647.1000000000004</v>
      </c>
      <c r="X3601" s="109"/>
      <c r="Y3601" s="109"/>
      <c r="Z3601" s="109"/>
      <c r="AA3601" s="109"/>
      <c r="AB3601" s="109"/>
      <c r="AC3601" s="109"/>
      <c r="AD3601" s="40"/>
      <c r="AE3601" s="40"/>
      <c r="AF3601" s="40"/>
      <c r="AG3601" s="40"/>
    </row>
    <row r="3602" spans="1:33" ht="12">
      <c r="A3602" s="48">
        <v>42046</v>
      </c>
      <c r="B3602" s="109" t="s">
        <v>22171</v>
      </c>
      <c r="C3602" s="40">
        <v>29</v>
      </c>
      <c r="D3602" s="109" t="s">
        <v>23</v>
      </c>
      <c r="E3602" s="55" t="s">
        <v>40</v>
      </c>
      <c r="F3602" s="109"/>
      <c r="G3602" s="42">
        <v>37024</v>
      </c>
      <c r="H3602" s="109" t="s">
        <v>22172</v>
      </c>
      <c r="I3602" s="55" t="s">
        <v>3956</v>
      </c>
      <c r="J3602" s="55" t="s">
        <v>85</v>
      </c>
      <c r="K3602" s="109">
        <v>90250</v>
      </c>
      <c r="L3602" s="109" t="s">
        <v>539</v>
      </c>
      <c r="M3602" s="109" t="s">
        <v>22164</v>
      </c>
      <c r="N3602" s="109" t="s">
        <v>32</v>
      </c>
      <c r="O3602" s="109" t="s">
        <v>22173</v>
      </c>
      <c r="P3602" s="109" t="s">
        <v>760</v>
      </c>
      <c r="Q3602" s="109" t="s">
        <v>22174</v>
      </c>
      <c r="R3602" s="109" t="s">
        <v>36</v>
      </c>
      <c r="S3602" s="55" t="s">
        <v>21576</v>
      </c>
      <c r="T3602" s="109"/>
      <c r="U3602" s="109" t="str">
        <f t="shared" si="57"/>
        <v>37024: Dana Micah Lindeman, a 29-year-old white male, died after being shot in Hawthorne. http://homicide.latimes.com/post/dana-micah-lindeman/</v>
      </c>
      <c r="V3602" s="109"/>
      <c r="W3602" s="109">
        <v>4648.1000000000004</v>
      </c>
      <c r="X3602" s="109"/>
      <c r="Y3602" s="109"/>
      <c r="Z3602" s="109"/>
      <c r="AA3602" s="109"/>
      <c r="AB3602" s="109"/>
      <c r="AC3602" s="109"/>
      <c r="AD3602" s="40"/>
      <c r="AE3602" s="40"/>
      <c r="AF3602" s="40"/>
      <c r="AG3602" s="40"/>
    </row>
    <row r="3603" spans="1:33" ht="12">
      <c r="A3603" s="48">
        <v>42046</v>
      </c>
      <c r="B3603" s="109" t="s">
        <v>22175</v>
      </c>
      <c r="C3603" s="40">
        <v>19</v>
      </c>
      <c r="D3603" s="109" t="s">
        <v>23</v>
      </c>
      <c r="E3603" s="55" t="s">
        <v>173</v>
      </c>
      <c r="F3603" s="109"/>
      <c r="G3603" s="42">
        <v>37026</v>
      </c>
      <c r="H3603" s="109" t="s">
        <v>22176</v>
      </c>
      <c r="I3603" s="55" t="s">
        <v>539</v>
      </c>
      <c r="J3603" s="55" t="s">
        <v>85</v>
      </c>
      <c r="K3603" s="109">
        <v>90031</v>
      </c>
      <c r="L3603" s="109" t="s">
        <v>539</v>
      </c>
      <c r="M3603" s="109" t="s">
        <v>540</v>
      </c>
      <c r="N3603" s="109" t="s">
        <v>32</v>
      </c>
      <c r="O3603" s="109" t="s">
        <v>22177</v>
      </c>
      <c r="P3603" s="109" t="s">
        <v>760</v>
      </c>
      <c r="Q3603" s="109" t="s">
        <v>22178</v>
      </c>
      <c r="R3603" s="109" t="s">
        <v>80</v>
      </c>
      <c r="S3603" s="55" t="s">
        <v>21576</v>
      </c>
      <c r="T3603" s="109"/>
      <c r="U3603" s="109" t="str">
        <f t="shared" si="57"/>
        <v>37026: A patrol officer attempted a traffic stop when she recognized Padernal from a wanted poster as being sought for shooting at a CHP officer in a May 7 incident. After a short pursuit, he exited the vehicle and fled on foot. He was surrounded by police after he jumped into a trash bin, After an hour, he popped up and shot, wounding one officer and was killed by return fire. http://lapdonline.org/may_2001/news_view/23051</v>
      </c>
      <c r="V3603" s="109"/>
      <c r="W3603" s="109">
        <v>4649.1000000000004</v>
      </c>
      <c r="X3603" s="109"/>
      <c r="Y3603" s="109"/>
      <c r="Z3603" s="109"/>
      <c r="AA3603" s="109"/>
      <c r="AB3603" s="109"/>
      <c r="AC3603" s="109"/>
      <c r="AD3603" s="40"/>
      <c r="AE3603" s="40"/>
      <c r="AF3603" s="40"/>
      <c r="AG3603" s="40"/>
    </row>
    <row r="3604" spans="1:33" ht="12">
      <c r="A3604" s="48">
        <v>42046</v>
      </c>
      <c r="B3604" s="109" t="s">
        <v>22179</v>
      </c>
      <c r="C3604" s="40">
        <v>48</v>
      </c>
      <c r="D3604" s="109" t="s">
        <v>91</v>
      </c>
      <c r="E3604" s="55" t="s">
        <v>40</v>
      </c>
      <c r="F3604" s="109"/>
      <c r="G3604" s="42">
        <v>37064</v>
      </c>
      <c r="H3604" s="109" t="s">
        <v>22180</v>
      </c>
      <c r="I3604" s="55" t="s">
        <v>2554</v>
      </c>
      <c r="J3604" s="55" t="s">
        <v>85</v>
      </c>
      <c r="K3604" s="109">
        <v>90805</v>
      </c>
      <c r="L3604" s="109" t="s">
        <v>539</v>
      </c>
      <c r="M3604" s="109" t="s">
        <v>2556</v>
      </c>
      <c r="N3604" s="109" t="s">
        <v>22181</v>
      </c>
      <c r="O3604" s="109" t="s">
        <v>22182</v>
      </c>
      <c r="P3604" s="109" t="s">
        <v>760</v>
      </c>
      <c r="Q3604" s="109" t="s">
        <v>22183</v>
      </c>
      <c r="R3604" s="109" t="s">
        <v>100</v>
      </c>
      <c r="S3604" s="55" t="s">
        <v>22184</v>
      </c>
      <c r="T3604" s="109"/>
      <c r="U3604" s="109" t="str">
        <f t="shared" si="57"/>
        <v>37064: After a violent seizure, an addled Reymer made a bogus 911 call stating that her boyfriend had overdosed. When paramedics and police determined that he was fine, she became angry and threatened them with a knife. After a stand-off in the street, the ill 89-pound woman was shot with bean bags, which killled her. http://articles.latimes.com/2001/jun/24/local/me-14221</v>
      </c>
      <c r="V3604" s="109"/>
      <c r="W3604" s="109">
        <v>4650.1000000000004</v>
      </c>
      <c r="X3604" s="109"/>
      <c r="Y3604" s="109"/>
      <c r="Z3604" s="109"/>
      <c r="AA3604" s="109"/>
      <c r="AB3604" s="109"/>
      <c r="AC3604" s="109"/>
      <c r="AD3604" s="40"/>
      <c r="AE3604" s="40"/>
      <c r="AF3604" s="40"/>
      <c r="AG3604" s="40"/>
    </row>
    <row r="3605" spans="1:33" ht="12">
      <c r="A3605" s="48">
        <v>42046</v>
      </c>
      <c r="B3605" s="109" t="s">
        <v>22185</v>
      </c>
      <c r="C3605" s="40">
        <v>25</v>
      </c>
      <c r="D3605" s="109" t="s">
        <v>23</v>
      </c>
      <c r="E3605" s="55" t="s">
        <v>22186</v>
      </c>
      <c r="F3605" s="109"/>
      <c r="G3605" s="42">
        <v>37088</v>
      </c>
      <c r="H3605" s="109" t="s">
        <v>22187</v>
      </c>
      <c r="I3605" s="55" t="s">
        <v>22188</v>
      </c>
      <c r="J3605" s="55" t="s">
        <v>85</v>
      </c>
      <c r="K3605" s="109">
        <v>90046</v>
      </c>
      <c r="L3605" s="109" t="s">
        <v>539</v>
      </c>
      <c r="M3605" s="109" t="s">
        <v>22189</v>
      </c>
      <c r="N3605" s="109" t="s">
        <v>32</v>
      </c>
      <c r="O3605" s="109" t="s">
        <v>22190</v>
      </c>
      <c r="P3605" s="109" t="s">
        <v>22191</v>
      </c>
      <c r="Q3605" s="109" t="s">
        <v>22192</v>
      </c>
      <c r="R3605" s="109" t="s">
        <v>80</v>
      </c>
      <c r="S3605" s="55" t="s">
        <v>22184</v>
      </c>
      <c r="T3605" s="109"/>
      <c r="U3605" s="109" t="str">
        <f t="shared" si="57"/>
        <v>37088: Maziar Badie, a 25-year-old white male, died after being shot in West Hollywood, according to Los Angeles County coroner's records. http://homicide.latimes.com/officer_involved/true/year/2001</v>
      </c>
      <c r="V3605" s="109"/>
      <c r="W3605" s="109">
        <v>4651.1000000000004</v>
      </c>
      <c r="X3605" s="109"/>
      <c r="Y3605" s="109"/>
      <c r="Z3605" s="109"/>
      <c r="AA3605" s="109"/>
      <c r="AB3605" s="109"/>
      <c r="AC3605" s="109"/>
      <c r="AD3605" s="40"/>
      <c r="AE3605" s="40"/>
      <c r="AF3605" s="40"/>
      <c r="AG3605" s="40"/>
    </row>
    <row r="3606" spans="1:33" ht="12">
      <c r="A3606" s="48">
        <v>42046</v>
      </c>
      <c r="B3606" s="109" t="s">
        <v>22193</v>
      </c>
      <c r="C3606" s="40">
        <v>47</v>
      </c>
      <c r="D3606" s="109" t="s">
        <v>23</v>
      </c>
      <c r="E3606" s="55" t="s">
        <v>173</v>
      </c>
      <c r="F3606" s="109"/>
      <c r="G3606" s="42">
        <v>37130</v>
      </c>
      <c r="H3606" s="109" t="s">
        <v>22194</v>
      </c>
      <c r="I3606" s="55" t="s">
        <v>6082</v>
      </c>
      <c r="J3606" s="55" t="s">
        <v>85</v>
      </c>
      <c r="K3606" s="109">
        <v>90723</v>
      </c>
      <c r="L3606" s="109" t="s">
        <v>539</v>
      </c>
      <c r="M3606" s="109" t="s">
        <v>22164</v>
      </c>
      <c r="N3606" s="109" t="s">
        <v>32</v>
      </c>
      <c r="O3606" s="109" t="s">
        <v>22195</v>
      </c>
      <c r="P3606" s="109" t="s">
        <v>760</v>
      </c>
      <c r="Q3606" s="109" t="s">
        <v>22192</v>
      </c>
      <c r="R3606" s="109" t="s">
        <v>36</v>
      </c>
      <c r="S3606" s="55" t="s">
        <v>22184</v>
      </c>
      <c r="T3606" s="109"/>
      <c r="U3606" s="109" t="str">
        <f t="shared" si="57"/>
        <v>37130: Francisco Cerda Ortiz, a 47-year-old Latino male, died after being shot in Paramount, according to Los Angeles County coroner's records. http://homicide.latimes.com/officer_involved/true/year/2001</v>
      </c>
      <c r="V3606" s="109"/>
      <c r="W3606" s="109">
        <v>4652.1000000000004</v>
      </c>
      <c r="X3606" s="109"/>
      <c r="Y3606" s="109"/>
      <c r="Z3606" s="109"/>
      <c r="AA3606" s="109"/>
      <c r="AB3606" s="109"/>
      <c r="AC3606" s="109"/>
      <c r="AD3606" s="40"/>
      <c r="AE3606" s="40"/>
      <c r="AF3606" s="40"/>
      <c r="AG3606" s="40"/>
    </row>
    <row r="3607" spans="1:33" ht="12">
      <c r="A3607" s="48">
        <v>42046</v>
      </c>
      <c r="B3607" s="109" t="s">
        <v>22196</v>
      </c>
      <c r="C3607" s="40">
        <v>27</v>
      </c>
      <c r="D3607" s="109" t="s">
        <v>23</v>
      </c>
      <c r="E3607" s="55" t="s">
        <v>24</v>
      </c>
      <c r="F3607" s="109"/>
      <c r="G3607" s="42">
        <v>37147</v>
      </c>
      <c r="H3607" s="109" t="s">
        <v>22197</v>
      </c>
      <c r="I3607" s="55" t="s">
        <v>539</v>
      </c>
      <c r="J3607" s="55" t="s">
        <v>85</v>
      </c>
      <c r="K3607" s="109">
        <v>90038</v>
      </c>
      <c r="L3607" s="109" t="s">
        <v>539</v>
      </c>
      <c r="M3607" s="109" t="s">
        <v>22164</v>
      </c>
      <c r="N3607" s="109" t="s">
        <v>32</v>
      </c>
      <c r="O3607" s="109" t="s">
        <v>22198</v>
      </c>
      <c r="P3607" s="109" t="s">
        <v>760</v>
      </c>
      <c r="Q3607" s="109" t="s">
        <v>22192</v>
      </c>
      <c r="R3607" s="109" t="s">
        <v>36</v>
      </c>
      <c r="S3607" s="55" t="s">
        <v>22184</v>
      </c>
      <c r="T3607" s="109"/>
      <c r="U3607" s="109" t="str">
        <f t="shared" si="57"/>
        <v>37147: Jahi Rashan Waytes, a 27-year-old black male, died after being shot in Hollywood, according to Los Angeles County coroner's records. http://homicide.latimes.com/officer_involved/true/year/2001</v>
      </c>
      <c r="V3607" s="109"/>
      <c r="W3607" s="109">
        <v>4653.1000000000004</v>
      </c>
      <c r="X3607" s="109"/>
      <c r="Y3607" s="109"/>
      <c r="Z3607" s="109"/>
      <c r="AA3607" s="109"/>
      <c r="AB3607" s="109"/>
      <c r="AC3607" s="109"/>
      <c r="AD3607" s="40"/>
      <c r="AE3607" s="40"/>
      <c r="AF3607" s="40"/>
      <c r="AG3607" s="40"/>
    </row>
    <row r="3608" spans="1:33" ht="12">
      <c r="A3608" s="48">
        <v>42046</v>
      </c>
      <c r="B3608" s="109" t="s">
        <v>22199</v>
      </c>
      <c r="C3608" s="40">
        <v>22</v>
      </c>
      <c r="D3608" s="109" t="s">
        <v>23</v>
      </c>
      <c r="E3608" s="55" t="s">
        <v>24</v>
      </c>
      <c r="F3608" s="109"/>
      <c r="G3608" s="42">
        <v>37148</v>
      </c>
      <c r="H3608" s="109" t="s">
        <v>22200</v>
      </c>
      <c r="I3608" s="55" t="s">
        <v>22201</v>
      </c>
      <c r="J3608" s="55" t="s">
        <v>85</v>
      </c>
      <c r="K3608" s="109">
        <v>90260</v>
      </c>
      <c r="L3608" s="109" t="s">
        <v>539</v>
      </c>
      <c r="M3608" s="109" t="s">
        <v>22164</v>
      </c>
      <c r="N3608" s="109" t="s">
        <v>32</v>
      </c>
      <c r="O3608" s="109" t="s">
        <v>22202</v>
      </c>
      <c r="P3608" s="109" t="s">
        <v>760</v>
      </c>
      <c r="Q3608" s="109" t="s">
        <v>22192</v>
      </c>
      <c r="R3608" s="109" t="s">
        <v>36</v>
      </c>
      <c r="S3608" s="55" t="s">
        <v>22184</v>
      </c>
      <c r="T3608" s="109"/>
      <c r="U3608" s="109" t="str">
        <f t="shared" si="57"/>
        <v>37148: Alex Quincy Carter, a 22-year-old black male, died after being shot in Lawndale, according to Los Angeles County coroner's records. http://homicide.latimes.com/officer_involved/true/year/2001</v>
      </c>
      <c r="V3608" s="109"/>
      <c r="W3608" s="109">
        <v>4654.1000000000004</v>
      </c>
      <c r="X3608" s="109"/>
      <c r="Y3608" s="109"/>
      <c r="Z3608" s="109"/>
      <c r="AA3608" s="109"/>
      <c r="AB3608" s="109"/>
      <c r="AC3608" s="109"/>
      <c r="AD3608" s="40"/>
      <c r="AE3608" s="40"/>
      <c r="AF3608" s="40"/>
      <c r="AG3608" s="40"/>
    </row>
    <row r="3609" spans="1:33" ht="12">
      <c r="A3609" s="48">
        <v>42047</v>
      </c>
      <c r="B3609" s="109" t="s">
        <v>22203</v>
      </c>
      <c r="C3609" s="40">
        <v>31</v>
      </c>
      <c r="D3609" s="109" t="s">
        <v>23</v>
      </c>
      <c r="E3609" s="55" t="s">
        <v>36</v>
      </c>
      <c r="F3609" s="109"/>
      <c r="G3609" s="42">
        <v>37164</v>
      </c>
      <c r="H3609" s="109" t="s">
        <v>22204</v>
      </c>
      <c r="I3609" s="55" t="s">
        <v>21574</v>
      </c>
      <c r="J3609" s="55" t="s">
        <v>85</v>
      </c>
      <c r="K3609" s="109">
        <v>91367</v>
      </c>
      <c r="L3609" s="109" t="s">
        <v>539</v>
      </c>
      <c r="M3609" s="109" t="s">
        <v>22164</v>
      </c>
      <c r="N3609" s="109" t="s">
        <v>36</v>
      </c>
      <c r="O3609" s="109" t="s">
        <v>22205</v>
      </c>
      <c r="P3609" s="109" t="s">
        <v>760</v>
      </c>
      <c r="Q3609" s="109" t="s">
        <v>22192</v>
      </c>
      <c r="R3609" s="109" t="s">
        <v>36</v>
      </c>
      <c r="S3609" s="55" t="s">
        <v>22184</v>
      </c>
      <c r="T3609" s="109"/>
      <c r="U3609" s="109" t="str">
        <f t="shared" si="57"/>
        <v>37164: Steve Junior Butcher, a 31-year-old black male, died Sunday, Sept. 30, after being shot in Woodland Hills, according to Los Angeles County coroner's records. http://homicide.latimes.com/officer_involved/true/year/2001</v>
      </c>
      <c r="V3609" s="109"/>
      <c r="W3609" s="109">
        <v>4655.1000000000004</v>
      </c>
      <c r="X3609" s="109"/>
      <c r="Y3609" s="109"/>
      <c r="Z3609" s="109"/>
      <c r="AA3609" s="109"/>
      <c r="AB3609" s="109"/>
      <c r="AC3609" s="109"/>
      <c r="AD3609" s="40"/>
      <c r="AE3609" s="40"/>
      <c r="AF3609" s="40"/>
      <c r="AG3609" s="40"/>
    </row>
    <row r="3610" spans="1:33" ht="12">
      <c r="A3610" s="48">
        <v>42047</v>
      </c>
      <c r="B3610" s="109" t="s">
        <v>22206</v>
      </c>
      <c r="C3610" s="40">
        <v>30</v>
      </c>
      <c r="D3610" s="109" t="s">
        <v>23</v>
      </c>
      <c r="E3610" s="55" t="s">
        <v>173</v>
      </c>
      <c r="F3610" s="109"/>
      <c r="G3610" s="42">
        <v>37170</v>
      </c>
      <c r="H3610" s="109" t="s">
        <v>22207</v>
      </c>
      <c r="I3610" s="55" t="s">
        <v>22208</v>
      </c>
      <c r="J3610" s="55" t="s">
        <v>85</v>
      </c>
      <c r="K3610" s="109">
        <v>91746</v>
      </c>
      <c r="L3610" s="109" t="s">
        <v>539</v>
      </c>
      <c r="M3610" s="109" t="s">
        <v>22164</v>
      </c>
      <c r="N3610" s="109" t="s">
        <v>32</v>
      </c>
      <c r="O3610" s="109" t="s">
        <v>22209</v>
      </c>
      <c r="P3610" s="109" t="s">
        <v>760</v>
      </c>
      <c r="Q3610" s="109" t="s">
        <v>22192</v>
      </c>
      <c r="R3610" s="109" t="s">
        <v>36</v>
      </c>
      <c r="S3610" s="55" t="s">
        <v>22184</v>
      </c>
      <c r="T3610" s="109"/>
      <c r="U3610" s="109" t="str">
        <f t="shared" si="57"/>
        <v>37170: Ernest Guillen, a 30-year-old Latino male, died Saturday, Oct. 6, after being shot in Avocado Heights, according to Los Angeles County coroner's records. http://homicide.latimes.com/officer_involved/true/year/2001</v>
      </c>
      <c r="V3610" s="109"/>
      <c r="W3610" s="109">
        <v>4656.1000000000004</v>
      </c>
      <c r="X3610" s="109"/>
      <c r="Y3610" s="109"/>
      <c r="Z3610" s="109"/>
      <c r="AA3610" s="109"/>
      <c r="AB3610" s="109"/>
      <c r="AC3610" s="109"/>
      <c r="AD3610" s="40"/>
      <c r="AE3610" s="40"/>
      <c r="AF3610" s="40"/>
      <c r="AG3610" s="40"/>
    </row>
    <row r="3611" spans="1:33" ht="12">
      <c r="A3611" s="48">
        <v>42047</v>
      </c>
      <c r="B3611" s="109" t="s">
        <v>22210</v>
      </c>
      <c r="C3611" s="40">
        <v>47</v>
      </c>
      <c r="D3611" s="109" t="s">
        <v>23</v>
      </c>
      <c r="E3611" s="55" t="s">
        <v>24</v>
      </c>
      <c r="F3611" s="109"/>
      <c r="G3611" s="42">
        <v>37176</v>
      </c>
      <c r="H3611" s="109" t="s">
        <v>22211</v>
      </c>
      <c r="I3611" s="55" t="s">
        <v>22212</v>
      </c>
      <c r="J3611" s="55" t="s">
        <v>85</v>
      </c>
      <c r="K3611" s="109">
        <v>93591</v>
      </c>
      <c r="L3611" s="109" t="s">
        <v>539</v>
      </c>
      <c r="M3611" s="109" t="s">
        <v>22164</v>
      </c>
      <c r="N3611" s="109" t="s">
        <v>36</v>
      </c>
      <c r="O3611" s="109" t="s">
        <v>22213</v>
      </c>
      <c r="P3611" s="109" t="s">
        <v>760</v>
      </c>
      <c r="Q3611" s="109" t="s">
        <v>22192</v>
      </c>
      <c r="R3611" s="109" t="s">
        <v>36</v>
      </c>
      <c r="S3611" s="55" t="s">
        <v>22184</v>
      </c>
      <c r="T3611" s="109"/>
      <c r="U3611" s="109" t="str">
        <f t="shared" si="57"/>
        <v>37176: Michael Wayne Burkley, a 47-year-old black male, died in Lake Los Angeles, according to Los Angeles County coroner's records. http://homicide.latimes.com/officer_involved/true/year/2001</v>
      </c>
      <c r="V3611" s="109"/>
      <c r="W3611" s="109">
        <v>4657.1000000000004</v>
      </c>
      <c r="X3611" s="109"/>
      <c r="Y3611" s="109"/>
      <c r="Z3611" s="109"/>
      <c r="AA3611" s="109"/>
      <c r="AB3611" s="109"/>
      <c r="AC3611" s="109"/>
      <c r="AD3611" s="40"/>
      <c r="AE3611" s="40"/>
      <c r="AF3611" s="40"/>
      <c r="AG3611" s="40"/>
    </row>
    <row r="3612" spans="1:33" ht="12">
      <c r="A3612" s="48">
        <v>42047</v>
      </c>
      <c r="B3612" s="109" t="s">
        <v>22214</v>
      </c>
      <c r="C3612" s="40">
        <v>45</v>
      </c>
      <c r="D3612" s="109" t="s">
        <v>23</v>
      </c>
      <c r="E3612" s="55" t="s">
        <v>40</v>
      </c>
      <c r="F3612" s="109"/>
      <c r="G3612" s="42">
        <v>37183</v>
      </c>
      <c r="H3612" s="109" t="s">
        <v>22215</v>
      </c>
      <c r="I3612" s="55" t="s">
        <v>539</v>
      </c>
      <c r="J3612" s="55" t="s">
        <v>85</v>
      </c>
      <c r="K3612" s="109">
        <v>90007</v>
      </c>
      <c r="L3612" s="109" t="s">
        <v>539</v>
      </c>
      <c r="M3612" s="109" t="s">
        <v>22164</v>
      </c>
      <c r="N3612" s="109" t="s">
        <v>32</v>
      </c>
      <c r="O3612" s="109" t="s">
        <v>22216</v>
      </c>
      <c r="P3612" s="109" t="s">
        <v>760</v>
      </c>
      <c r="Q3612" s="109" t="s">
        <v>22217</v>
      </c>
      <c r="R3612" s="109" t="s">
        <v>36</v>
      </c>
      <c r="S3612" s="55" t="s">
        <v>22184</v>
      </c>
      <c r="T3612" s="109"/>
      <c r="U3612" s="109" t="str">
        <f t="shared" si="57"/>
        <v>37183: William Lee Riley, a 45-year-old white male, died after being shot in Historic South-Central, according to Los Angeles County coroner's records. http://homicide.latimes.com/post/william-lee-riley/</v>
      </c>
      <c r="V3612" s="109"/>
      <c r="W3612" s="109">
        <v>4658.1000000000004</v>
      </c>
      <c r="X3612" s="109"/>
      <c r="Y3612" s="109"/>
      <c r="Z3612" s="109"/>
      <c r="AA3612" s="109"/>
      <c r="AB3612" s="109"/>
      <c r="AC3612" s="109"/>
      <c r="AD3612" s="40"/>
      <c r="AE3612" s="40"/>
      <c r="AF3612" s="40"/>
      <c r="AG3612" s="40"/>
    </row>
    <row r="3613" spans="1:33" ht="12">
      <c r="A3613" s="48">
        <v>42047</v>
      </c>
      <c r="B3613" s="109" t="s">
        <v>22218</v>
      </c>
      <c r="C3613" s="40">
        <v>28</v>
      </c>
      <c r="D3613" s="109" t="s">
        <v>23</v>
      </c>
      <c r="E3613" s="55" t="s">
        <v>173</v>
      </c>
      <c r="F3613" s="109"/>
      <c r="G3613" s="42">
        <v>37196</v>
      </c>
      <c r="H3613" s="109" t="s">
        <v>22219</v>
      </c>
      <c r="I3613" s="55" t="s">
        <v>22220</v>
      </c>
      <c r="J3613" s="55" t="s">
        <v>85</v>
      </c>
      <c r="K3613" s="109">
        <v>91765</v>
      </c>
      <c r="L3613" s="109" t="s">
        <v>539</v>
      </c>
      <c r="M3613" s="109" t="s">
        <v>22164</v>
      </c>
      <c r="N3613" s="109" t="s">
        <v>32</v>
      </c>
      <c r="O3613" s="109" t="s">
        <v>22221</v>
      </c>
      <c r="P3613" s="109" t="s">
        <v>760</v>
      </c>
      <c r="Q3613" s="109" t="s">
        <v>22222</v>
      </c>
      <c r="R3613" s="109" t="s">
        <v>36</v>
      </c>
      <c r="S3613" s="55" t="s">
        <v>22184</v>
      </c>
      <c r="T3613" s="109"/>
      <c r="U3613" s="109" t="str">
        <f t="shared" si="57"/>
        <v>37196: Bernardo Rogelio Sanchez, a 28-year-old Latino male, died after being shot in Diamond Bar, according to Los Angeles County coroner's records. http://homicide.latimes.com/post/bernardo-rogelio-sanchez/</v>
      </c>
      <c r="V3613" s="109"/>
      <c r="W3613" s="109">
        <v>4659.1000000000004</v>
      </c>
      <c r="X3613" s="109"/>
      <c r="Y3613" s="109"/>
      <c r="Z3613" s="109"/>
      <c r="AA3613" s="109"/>
      <c r="AB3613" s="109"/>
      <c r="AC3613" s="109"/>
      <c r="AD3613" s="40"/>
      <c r="AE3613" s="40"/>
      <c r="AF3613" s="40"/>
      <c r="AG3613" s="40"/>
    </row>
    <row r="3614" spans="1:33" ht="12">
      <c r="A3614" s="48">
        <v>42047</v>
      </c>
      <c r="B3614" s="109" t="s">
        <v>22223</v>
      </c>
      <c r="C3614" s="40">
        <v>24</v>
      </c>
      <c r="D3614" s="109" t="s">
        <v>23</v>
      </c>
      <c r="E3614" s="55" t="s">
        <v>173</v>
      </c>
      <c r="F3614" s="109"/>
      <c r="G3614" s="42">
        <v>37196</v>
      </c>
      <c r="H3614" s="109" t="s">
        <v>22224</v>
      </c>
      <c r="I3614" s="55" t="s">
        <v>20108</v>
      </c>
      <c r="J3614" s="55" t="s">
        <v>85</v>
      </c>
      <c r="K3614" s="109">
        <v>91790</v>
      </c>
      <c r="L3614" s="109" t="s">
        <v>539</v>
      </c>
      <c r="M3614" s="109" t="s">
        <v>22164</v>
      </c>
      <c r="N3614" s="109" t="s">
        <v>32</v>
      </c>
      <c r="O3614" s="109" t="s">
        <v>22225</v>
      </c>
      <c r="P3614" s="109" t="s">
        <v>760</v>
      </c>
      <c r="Q3614" s="109" t="s">
        <v>22192</v>
      </c>
      <c r="R3614" s="109" t="s">
        <v>36</v>
      </c>
      <c r="S3614" s="55" t="s">
        <v>22184</v>
      </c>
      <c r="T3614" s="109"/>
      <c r="U3614" s="109" t="str">
        <f t="shared" si="57"/>
        <v>37196: Raymond Leo Aguirre, a 24-year-old Latino male, died after being shot in West Covina, according to Los Angeles County coroner's records. http://homicide.latimes.com/officer_involved/true/year/2001</v>
      </c>
      <c r="V3614" s="109"/>
      <c r="W3614" s="109">
        <v>4660.1000000000004</v>
      </c>
      <c r="X3614" s="109"/>
      <c r="Y3614" s="109"/>
      <c r="Z3614" s="109"/>
      <c r="AA3614" s="109"/>
      <c r="AB3614" s="109"/>
      <c r="AC3614" s="109"/>
      <c r="AD3614" s="40"/>
      <c r="AE3614" s="40"/>
      <c r="AF3614" s="40"/>
      <c r="AG3614" s="40"/>
    </row>
    <row r="3615" spans="1:33" ht="12">
      <c r="A3615" s="48">
        <v>42048</v>
      </c>
      <c r="B3615" s="109" t="s">
        <v>22226</v>
      </c>
      <c r="C3615" s="40">
        <v>38</v>
      </c>
      <c r="D3615" s="109" t="s">
        <v>23</v>
      </c>
      <c r="E3615" s="55" t="s">
        <v>24</v>
      </c>
      <c r="F3615" s="109"/>
      <c r="G3615" s="42">
        <v>37205</v>
      </c>
      <c r="H3615" s="109" t="s">
        <v>22227</v>
      </c>
      <c r="I3615" s="55" t="s">
        <v>1392</v>
      </c>
      <c r="J3615" s="55" t="s">
        <v>85</v>
      </c>
      <c r="K3615" s="109">
        <v>90220</v>
      </c>
      <c r="L3615" s="109" t="s">
        <v>539</v>
      </c>
      <c r="M3615" s="109" t="s">
        <v>22164</v>
      </c>
      <c r="N3615" s="109" t="s">
        <v>32</v>
      </c>
      <c r="O3615" s="109" t="s">
        <v>22228</v>
      </c>
      <c r="P3615" s="109" t="s">
        <v>760</v>
      </c>
      <c r="Q3615" s="109" t="s">
        <v>22192</v>
      </c>
      <c r="R3615" s="109" t="s">
        <v>36</v>
      </c>
      <c r="S3615" s="55" t="s">
        <v>22184</v>
      </c>
      <c r="T3615" s="109"/>
      <c r="U3615" s="109" t="str">
        <f t="shared" si="57"/>
        <v>37205: Lorenzo Hardis Howard, a 38-year-old black male, died after being shot in Compton, according to Los Angeles County coroner's records. http://homicide.latimes.com/officer_involved/true/year/2001</v>
      </c>
      <c r="V3615" s="109"/>
      <c r="W3615" s="109">
        <v>4661.1000000000004</v>
      </c>
      <c r="X3615" s="109"/>
      <c r="Y3615" s="109"/>
      <c r="Z3615" s="109"/>
      <c r="AA3615" s="109"/>
      <c r="AB3615" s="109"/>
      <c r="AC3615" s="109"/>
      <c r="AD3615" s="40"/>
      <c r="AE3615" s="40"/>
      <c r="AF3615" s="40"/>
      <c r="AG3615" s="40"/>
    </row>
    <row r="3616" spans="1:33" ht="12">
      <c r="A3616" s="48">
        <v>42048</v>
      </c>
      <c r="B3616" s="109" t="s">
        <v>22229</v>
      </c>
      <c r="C3616" s="40">
        <v>26</v>
      </c>
      <c r="D3616" s="109" t="s">
        <v>23</v>
      </c>
      <c r="E3616" s="55" t="s">
        <v>173</v>
      </c>
      <c r="F3616" s="109"/>
      <c r="G3616" s="42">
        <v>37207</v>
      </c>
      <c r="H3616" s="109" t="s">
        <v>22230</v>
      </c>
      <c r="I3616" s="55" t="s">
        <v>16850</v>
      </c>
      <c r="J3616" s="55" t="s">
        <v>85</v>
      </c>
      <c r="K3616" s="109">
        <v>90280</v>
      </c>
      <c r="L3616" s="109" t="s">
        <v>539</v>
      </c>
      <c r="M3616" s="109" t="s">
        <v>22164</v>
      </c>
      <c r="N3616" s="109" t="s">
        <v>32</v>
      </c>
      <c r="O3616" s="109" t="s">
        <v>22231</v>
      </c>
      <c r="P3616" s="109" t="s">
        <v>760</v>
      </c>
      <c r="Q3616" s="109" t="s">
        <v>22192</v>
      </c>
      <c r="R3616" s="109" t="s">
        <v>36</v>
      </c>
      <c r="S3616" s="55" t="s">
        <v>22184</v>
      </c>
      <c r="T3616" s="109"/>
      <c r="U3616" s="109" t="str">
        <f t="shared" si="57"/>
        <v>37207: Miguel Briones Cesena, a 26-year-old Latino male, died after being shot in South Gate, according to Los Angeles County coroner's records. http://homicide.latimes.com/officer_involved/true/year/2001</v>
      </c>
      <c r="V3616" s="109"/>
      <c r="W3616" s="109">
        <v>4662.1000000000004</v>
      </c>
      <c r="X3616" s="109"/>
      <c r="Y3616" s="109"/>
      <c r="Z3616" s="109"/>
      <c r="AA3616" s="109"/>
      <c r="AB3616" s="109"/>
      <c r="AC3616" s="109"/>
      <c r="AD3616" s="40"/>
      <c r="AE3616" s="40"/>
      <c r="AF3616" s="40"/>
      <c r="AG3616" s="40"/>
    </row>
    <row r="3617" spans="1:33" ht="12">
      <c r="A3617" s="48">
        <v>42048</v>
      </c>
      <c r="B3617" s="109" t="s">
        <v>22232</v>
      </c>
      <c r="C3617" s="40">
        <v>30</v>
      </c>
      <c r="D3617" s="109" t="s">
        <v>23</v>
      </c>
      <c r="E3617" s="55" t="s">
        <v>173</v>
      </c>
      <c r="F3617" s="109"/>
      <c r="G3617" s="42">
        <v>37226</v>
      </c>
      <c r="H3617" s="109" t="s">
        <v>22233</v>
      </c>
      <c r="I3617" s="55" t="s">
        <v>21603</v>
      </c>
      <c r="J3617" s="55" t="s">
        <v>85</v>
      </c>
      <c r="K3617" s="109">
        <v>90601</v>
      </c>
      <c r="L3617" s="109" t="s">
        <v>539</v>
      </c>
      <c r="M3617" s="109" t="s">
        <v>22164</v>
      </c>
      <c r="N3617" s="109" t="s">
        <v>32</v>
      </c>
      <c r="O3617" s="109" t="s">
        <v>22234</v>
      </c>
      <c r="P3617" s="109" t="s">
        <v>760</v>
      </c>
      <c r="Q3617" s="109" t="s">
        <v>22192</v>
      </c>
      <c r="R3617" s="109" t="s">
        <v>36</v>
      </c>
      <c r="S3617" s="55" t="s">
        <v>22184</v>
      </c>
      <c r="T3617" s="109"/>
      <c r="U3617" s="109" t="str">
        <f t="shared" si="57"/>
        <v>37226: Adrian Medina, a 30-year-old Latino male, died after being shot in Whittier, according to Los Angeles County coroner's records. http://homicide.latimes.com/officer_involved/true/year/2001</v>
      </c>
      <c r="V3617" s="109"/>
      <c r="W3617" s="109">
        <v>4663.1000000000004</v>
      </c>
      <c r="X3617" s="109"/>
      <c r="Y3617" s="109"/>
      <c r="Z3617" s="109"/>
      <c r="AA3617" s="109"/>
      <c r="AB3617" s="109"/>
      <c r="AC3617" s="109"/>
      <c r="AD3617" s="40"/>
      <c r="AE3617" s="40"/>
      <c r="AF3617" s="40"/>
      <c r="AG3617" s="40"/>
    </row>
    <row r="3618" spans="1:33" ht="12">
      <c r="A3618" s="48">
        <v>42048</v>
      </c>
      <c r="B3618" s="109" t="s">
        <v>22235</v>
      </c>
      <c r="C3618" s="40">
        <v>37</v>
      </c>
      <c r="D3618" s="109" t="s">
        <v>23</v>
      </c>
      <c r="E3618" s="55" t="s">
        <v>173</v>
      </c>
      <c r="F3618" s="109"/>
      <c r="G3618" s="42">
        <v>37233</v>
      </c>
      <c r="H3618" s="109" t="s">
        <v>22236</v>
      </c>
      <c r="I3618" s="55" t="s">
        <v>1417</v>
      </c>
      <c r="J3618" s="55" t="s">
        <v>85</v>
      </c>
      <c r="K3618" s="109">
        <v>91702</v>
      </c>
      <c r="L3618" s="109" t="s">
        <v>539</v>
      </c>
      <c r="M3618" s="109" t="s">
        <v>22164</v>
      </c>
      <c r="N3618" s="109" t="s">
        <v>32</v>
      </c>
      <c r="O3618" s="109" t="s">
        <v>22237</v>
      </c>
      <c r="P3618" s="109" t="s">
        <v>760</v>
      </c>
      <c r="Q3618" s="109" t="s">
        <v>22192</v>
      </c>
      <c r="R3618" s="109" t="s">
        <v>36</v>
      </c>
      <c r="S3618" s="55" t="s">
        <v>22184</v>
      </c>
      <c r="T3618" s="109"/>
      <c r="U3618" s="109" t="str">
        <f t="shared" si="57"/>
        <v>37233: Zeferino Betancourt, a 37-year-old Latino male, died after being shot in Azusa, according to Los Angeles County coroner's records. http://homicide.latimes.com/officer_involved/true/year/2001</v>
      </c>
      <c r="V3618" s="109"/>
      <c r="W3618" s="109">
        <v>4664.1000000000004</v>
      </c>
      <c r="X3618" s="109"/>
      <c r="Y3618" s="109"/>
      <c r="Z3618" s="109"/>
      <c r="AA3618" s="109"/>
      <c r="AB3618" s="109"/>
      <c r="AC3618" s="109"/>
      <c r="AD3618" s="40"/>
      <c r="AE3618" s="40"/>
      <c r="AF3618" s="40"/>
      <c r="AG3618" s="40"/>
    </row>
    <row r="3619" spans="1:33" ht="12">
      <c r="A3619" s="48">
        <v>42048</v>
      </c>
      <c r="B3619" s="109" t="s">
        <v>22238</v>
      </c>
      <c r="C3619" s="40">
        <v>19</v>
      </c>
      <c r="D3619" s="109" t="s">
        <v>23</v>
      </c>
      <c r="E3619" s="55" t="s">
        <v>173</v>
      </c>
      <c r="F3619" s="109"/>
      <c r="G3619" s="42">
        <v>37257</v>
      </c>
      <c r="H3619" s="109" t="s">
        <v>22239</v>
      </c>
      <c r="I3619" s="55" t="s">
        <v>8789</v>
      </c>
      <c r="J3619" s="55" t="s">
        <v>85</v>
      </c>
      <c r="K3619" s="109">
        <v>90262</v>
      </c>
      <c r="L3619" s="109" t="s">
        <v>539</v>
      </c>
      <c r="M3619" s="109" t="s">
        <v>22164</v>
      </c>
      <c r="N3619" s="109" t="s">
        <v>32</v>
      </c>
      <c r="O3619" s="109" t="s">
        <v>22240</v>
      </c>
      <c r="P3619" s="109" t="s">
        <v>760</v>
      </c>
      <c r="Q3619" s="109" t="s">
        <v>22241</v>
      </c>
      <c r="R3619" s="109" t="s">
        <v>36</v>
      </c>
      <c r="S3619" s="55" t="s">
        <v>22184</v>
      </c>
      <c r="T3619" s="109"/>
      <c r="U3619" s="109" t="str">
        <f t="shared" si="57"/>
        <v>37257: Leonardo Garcia, a 19-year-old Latino male, died after being shot in Lynwood, according to Los Angeles County coroner's records. http://homicide.latimes.com/officer_involved/true/year/2002</v>
      </c>
      <c r="V3619" s="109"/>
      <c r="W3619" s="109">
        <v>4665.1000000000004</v>
      </c>
      <c r="X3619" s="109"/>
      <c r="Y3619" s="109"/>
      <c r="Z3619" s="109"/>
      <c r="AA3619" s="109"/>
      <c r="AB3619" s="109"/>
      <c r="AC3619" s="109"/>
      <c r="AD3619" s="40"/>
      <c r="AE3619" s="40"/>
      <c r="AF3619" s="40"/>
      <c r="AG3619" s="40"/>
    </row>
    <row r="3620" spans="1:33" ht="12">
      <c r="A3620" s="48">
        <v>42048</v>
      </c>
      <c r="B3620" s="109" t="s">
        <v>22242</v>
      </c>
      <c r="C3620" s="40">
        <v>20</v>
      </c>
      <c r="D3620" s="109" t="s">
        <v>23</v>
      </c>
      <c r="E3620" s="55" t="s">
        <v>40</v>
      </c>
      <c r="F3620" s="109"/>
      <c r="G3620" s="42">
        <v>37279</v>
      </c>
      <c r="H3620" s="109" t="s">
        <v>22243</v>
      </c>
      <c r="I3620" s="55" t="s">
        <v>22244</v>
      </c>
      <c r="J3620" s="55" t="s">
        <v>85</v>
      </c>
      <c r="K3620" s="109">
        <v>91436</v>
      </c>
      <c r="L3620" s="109" t="s">
        <v>539</v>
      </c>
      <c r="M3620" s="109" t="s">
        <v>22164</v>
      </c>
      <c r="N3620" s="109" t="s">
        <v>32</v>
      </c>
      <c r="O3620" s="109" t="s">
        <v>22245</v>
      </c>
      <c r="P3620" s="109" t="s">
        <v>760</v>
      </c>
      <c r="Q3620" s="109" t="s">
        <v>22241</v>
      </c>
      <c r="R3620" s="109" t="s">
        <v>36</v>
      </c>
      <c r="S3620" s="55" t="s">
        <v>22184</v>
      </c>
      <c r="T3620" s="109"/>
      <c r="U3620" s="109" t="str">
        <f t="shared" si="57"/>
        <v>37279: Shaminder Singh Mundi, a 20-year-old white male, died after being shot in Encino, according to Los Angeles County coroner's records. http://homicide.latimes.com/officer_involved/true/year/2002</v>
      </c>
      <c r="V3620" s="109"/>
      <c r="W3620" s="109">
        <v>4666.1000000000004</v>
      </c>
      <c r="X3620" s="109"/>
      <c r="Y3620" s="109"/>
      <c r="Z3620" s="109"/>
      <c r="AA3620" s="109"/>
      <c r="AB3620" s="109"/>
      <c r="AC3620" s="109"/>
      <c r="AD3620" s="40"/>
      <c r="AE3620" s="40"/>
      <c r="AF3620" s="40"/>
      <c r="AG3620" s="40"/>
    </row>
    <row r="3621" spans="1:33" ht="12">
      <c r="A3621" s="48">
        <v>42048</v>
      </c>
      <c r="B3621" s="109" t="s">
        <v>22246</v>
      </c>
      <c r="C3621" s="40">
        <v>36</v>
      </c>
      <c r="D3621" s="109" t="s">
        <v>23</v>
      </c>
      <c r="E3621" s="55" t="s">
        <v>173</v>
      </c>
      <c r="F3621" s="109"/>
      <c r="G3621" s="42">
        <v>37285</v>
      </c>
      <c r="H3621" s="109" t="s">
        <v>22247</v>
      </c>
      <c r="I3621" s="55" t="s">
        <v>13007</v>
      </c>
      <c r="J3621" s="55" t="s">
        <v>85</v>
      </c>
      <c r="K3621" s="109">
        <v>90660</v>
      </c>
      <c r="L3621" s="109" t="s">
        <v>539</v>
      </c>
      <c r="M3621" s="109" t="s">
        <v>22164</v>
      </c>
      <c r="N3621" s="109" t="s">
        <v>32</v>
      </c>
      <c r="O3621" s="109" t="s">
        <v>22248</v>
      </c>
      <c r="P3621" s="109" t="s">
        <v>760</v>
      </c>
      <c r="Q3621" s="109" t="s">
        <v>22241</v>
      </c>
      <c r="R3621" s="109" t="s">
        <v>36</v>
      </c>
      <c r="S3621" s="55" t="s">
        <v>22184</v>
      </c>
      <c r="T3621" s="109"/>
      <c r="U3621" s="109" t="str">
        <f t="shared" si="57"/>
        <v>37285: David Anthony Montanez, a 36-year-old Latino male, died after being shot in Pico Rivera, according to Los Angeles County coroner's records. http://homicide.latimes.com/officer_involved/true/year/2002</v>
      </c>
      <c r="V3621" s="109"/>
      <c r="W3621" s="109">
        <v>4667.1000000000004</v>
      </c>
      <c r="X3621" s="109"/>
      <c r="Y3621" s="109"/>
      <c r="Z3621" s="109"/>
      <c r="AA3621" s="109"/>
      <c r="AB3621" s="109"/>
      <c r="AC3621" s="109"/>
      <c r="AD3621" s="40"/>
      <c r="AE3621" s="40"/>
      <c r="AF3621" s="40"/>
      <c r="AG3621" s="40"/>
    </row>
    <row r="3622" spans="1:33" ht="12">
      <c r="A3622" s="48">
        <v>42048</v>
      </c>
      <c r="B3622" s="109" t="s">
        <v>22249</v>
      </c>
      <c r="C3622" s="40">
        <v>21</v>
      </c>
      <c r="D3622" s="109" t="s">
        <v>23</v>
      </c>
      <c r="E3622" s="55" t="s">
        <v>173</v>
      </c>
      <c r="F3622" s="109"/>
      <c r="G3622" s="42">
        <v>37285</v>
      </c>
      <c r="H3622" s="109" t="s">
        <v>22250</v>
      </c>
      <c r="I3622" s="55" t="s">
        <v>22251</v>
      </c>
      <c r="J3622" s="55" t="s">
        <v>85</v>
      </c>
      <c r="K3622" s="109">
        <v>91345</v>
      </c>
      <c r="L3622" s="109" t="s">
        <v>539</v>
      </c>
      <c r="M3622" s="109" t="s">
        <v>22164</v>
      </c>
      <c r="N3622" s="109" t="s">
        <v>32</v>
      </c>
      <c r="O3622" s="109" t="s">
        <v>22252</v>
      </c>
      <c r="P3622" s="109" t="s">
        <v>760</v>
      </c>
      <c r="Q3622" s="109" t="s">
        <v>22241</v>
      </c>
      <c r="R3622" s="109" t="s">
        <v>36</v>
      </c>
      <c r="S3622" s="55" t="s">
        <v>22184</v>
      </c>
      <c r="T3622" s="109"/>
      <c r="U3622" s="109" t="str">
        <f t="shared" si="57"/>
        <v>37285: Robert Contreras, a 21-year-old Latino male, died after being shot in Mission Hills, according to Los Angeles County coroner's records. http://homicide.latimes.com/officer_involved/true/year/2002</v>
      </c>
      <c r="V3622" s="109"/>
      <c r="W3622" s="109">
        <v>4668.1000000000004</v>
      </c>
      <c r="X3622" s="109"/>
      <c r="Y3622" s="109"/>
      <c r="Z3622" s="109"/>
      <c r="AA3622" s="109"/>
      <c r="AB3622" s="109"/>
      <c r="AC3622" s="109"/>
      <c r="AD3622" s="40"/>
      <c r="AE3622" s="40"/>
      <c r="AF3622" s="40"/>
      <c r="AG3622" s="40"/>
    </row>
    <row r="3623" spans="1:33" ht="12">
      <c r="A3623" s="48">
        <v>42048</v>
      </c>
      <c r="B3623" s="109" t="s">
        <v>22253</v>
      </c>
      <c r="C3623" s="40">
        <v>27</v>
      </c>
      <c r="D3623" s="109" t="s">
        <v>23</v>
      </c>
      <c r="E3623" s="55" t="s">
        <v>173</v>
      </c>
      <c r="F3623" s="109"/>
      <c r="G3623" s="42">
        <v>37305</v>
      </c>
      <c r="H3623" s="109" t="s">
        <v>22254</v>
      </c>
      <c r="I3623" s="55" t="s">
        <v>20997</v>
      </c>
      <c r="J3623" s="55" t="s">
        <v>85</v>
      </c>
      <c r="K3623" s="109">
        <v>93591</v>
      </c>
      <c r="L3623" s="109" t="s">
        <v>539</v>
      </c>
      <c r="M3623" s="109" t="s">
        <v>22164</v>
      </c>
      <c r="N3623" s="109" t="s">
        <v>32</v>
      </c>
      <c r="O3623" s="109" t="s">
        <v>22255</v>
      </c>
      <c r="P3623" s="109" t="s">
        <v>760</v>
      </c>
      <c r="Q3623" s="109" t="s">
        <v>22241</v>
      </c>
      <c r="R3623" s="109" t="s">
        <v>36</v>
      </c>
      <c r="S3623" s="55" t="s">
        <v>22184</v>
      </c>
      <c r="T3623" s="109"/>
      <c r="U3623" s="109" t="str">
        <f t="shared" si="57"/>
        <v>37305: Ramin Antonio Isayo, a 27-year-old Latino male, died after being shot in Palmdale, according to Los Angeles County coroner's records. http://homicide.latimes.com/officer_involved/true/year/2002</v>
      </c>
      <c r="V3623" s="109"/>
      <c r="W3623" s="109">
        <v>4669.1000000000004</v>
      </c>
      <c r="X3623" s="109"/>
      <c r="Y3623" s="109"/>
      <c r="Z3623" s="109"/>
      <c r="AA3623" s="109"/>
      <c r="AB3623" s="109"/>
      <c r="AC3623" s="109"/>
      <c r="AD3623" s="40"/>
      <c r="AE3623" s="40"/>
      <c r="AF3623" s="40"/>
      <c r="AG3623" s="40"/>
    </row>
    <row r="3624" spans="1:33" ht="12">
      <c r="A3624" s="48">
        <v>42048</v>
      </c>
      <c r="B3624" s="109" t="s">
        <v>22256</v>
      </c>
      <c r="C3624" s="40">
        <v>26</v>
      </c>
      <c r="D3624" s="109" t="s">
        <v>23</v>
      </c>
      <c r="E3624" s="55" t="s">
        <v>173</v>
      </c>
      <c r="F3624" s="109"/>
      <c r="G3624" s="42">
        <v>37338</v>
      </c>
      <c r="H3624" s="109" t="s">
        <v>22257</v>
      </c>
      <c r="I3624" s="55" t="s">
        <v>15421</v>
      </c>
      <c r="J3624" s="55" t="s">
        <v>85</v>
      </c>
      <c r="K3624" s="109">
        <v>90042</v>
      </c>
      <c r="L3624" s="109" t="s">
        <v>539</v>
      </c>
      <c r="M3624" s="109" t="s">
        <v>22164</v>
      </c>
      <c r="N3624" s="109" t="s">
        <v>32</v>
      </c>
      <c r="O3624" s="109" t="s">
        <v>22258</v>
      </c>
      <c r="P3624" s="109" t="s">
        <v>760</v>
      </c>
      <c r="Q3624" s="109" t="s">
        <v>22241</v>
      </c>
      <c r="R3624" s="109" t="s">
        <v>36</v>
      </c>
      <c r="S3624" s="55" t="s">
        <v>22184</v>
      </c>
      <c r="T3624" s="109"/>
      <c r="U3624" s="109" t="str">
        <f t="shared" si="57"/>
        <v>37338: Joshua Villanueva, a 26-year-old Latino male, died after being shot in Highland Park, according to Los Angeles County coroner's records. http://homicide.latimes.com/officer_involved/true/year/2002</v>
      </c>
      <c r="V3624" s="109"/>
      <c r="W3624" s="109">
        <v>4670.1000000000004</v>
      </c>
      <c r="X3624" s="109"/>
      <c r="Y3624" s="109"/>
      <c r="Z3624" s="109"/>
      <c r="AA3624" s="109"/>
      <c r="AB3624" s="109"/>
      <c r="AC3624" s="109"/>
      <c r="AD3624" s="40"/>
      <c r="AE3624" s="40"/>
      <c r="AF3624" s="40"/>
      <c r="AG3624" s="40"/>
    </row>
    <row r="3625" spans="1:33" ht="12">
      <c r="A3625" s="48">
        <v>42048</v>
      </c>
      <c r="B3625" s="109" t="s">
        <v>22259</v>
      </c>
      <c r="C3625" s="40">
        <v>19</v>
      </c>
      <c r="D3625" s="109" t="s">
        <v>23</v>
      </c>
      <c r="E3625" s="55" t="s">
        <v>24</v>
      </c>
      <c r="F3625" s="109"/>
      <c r="G3625" s="42">
        <v>37358</v>
      </c>
      <c r="H3625" s="109" t="s">
        <v>22260</v>
      </c>
      <c r="I3625" s="55" t="s">
        <v>539</v>
      </c>
      <c r="J3625" s="55" t="s">
        <v>85</v>
      </c>
      <c r="K3625" s="109">
        <v>90044</v>
      </c>
      <c r="L3625" s="109" t="s">
        <v>539</v>
      </c>
      <c r="M3625" s="109" t="s">
        <v>540</v>
      </c>
      <c r="N3625" s="109" t="s">
        <v>32</v>
      </c>
      <c r="O3625" s="109" t="s">
        <v>22261</v>
      </c>
      <c r="P3625" s="109" t="s">
        <v>760</v>
      </c>
      <c r="Q3625" s="109" t="s">
        <v>22262</v>
      </c>
      <c r="R3625" s="109" t="s">
        <v>80</v>
      </c>
      <c r="S3625" s="55" t="s">
        <v>22263</v>
      </c>
      <c r="T3625" s="109"/>
      <c r="U3625" s="109" t="str">
        <f t="shared" si="57"/>
        <v>37358: Officers stopped McCall, who was riding his bicycle on the sidewalk and ordered him to put his hands on his head. He ran instead, and they saw him pull a handgun from his pants as he vaulted a fence. Fearing for their lives, they shot and killed him. http://www.lapdonline.org/may_2002/news_view/22251</v>
      </c>
      <c r="V3625" s="109"/>
      <c r="W3625" s="109">
        <v>4671.1000000000004</v>
      </c>
      <c r="X3625" s="109"/>
      <c r="Y3625" s="109"/>
      <c r="Z3625" s="109"/>
      <c r="AA3625" s="109"/>
      <c r="AB3625" s="109"/>
      <c r="AC3625" s="109"/>
      <c r="AD3625" s="40"/>
      <c r="AE3625" s="40"/>
      <c r="AF3625" s="40"/>
      <c r="AG3625" s="40"/>
    </row>
    <row r="3626" spans="1:33" ht="12">
      <c r="A3626" s="48">
        <v>42048</v>
      </c>
      <c r="B3626" s="109" t="s">
        <v>22264</v>
      </c>
      <c r="C3626" s="40">
        <v>27</v>
      </c>
      <c r="D3626" s="109" t="s">
        <v>23</v>
      </c>
      <c r="E3626" s="55" t="s">
        <v>173</v>
      </c>
      <c r="F3626" s="109"/>
      <c r="G3626" s="42">
        <v>37362</v>
      </c>
      <c r="H3626" s="109" t="s">
        <v>22265</v>
      </c>
      <c r="I3626" s="55" t="s">
        <v>21603</v>
      </c>
      <c r="J3626" s="55" t="s">
        <v>85</v>
      </c>
      <c r="K3626" s="109">
        <v>90606</v>
      </c>
      <c r="L3626" s="109" t="s">
        <v>539</v>
      </c>
      <c r="M3626" s="109" t="s">
        <v>22164</v>
      </c>
      <c r="N3626" s="109" t="s">
        <v>32</v>
      </c>
      <c r="O3626" s="109" t="s">
        <v>22266</v>
      </c>
      <c r="P3626" s="109" t="s">
        <v>760</v>
      </c>
      <c r="Q3626" s="109" t="s">
        <v>22241</v>
      </c>
      <c r="R3626" s="109" t="s">
        <v>36</v>
      </c>
      <c r="S3626" s="55" t="s">
        <v>21576</v>
      </c>
      <c r="T3626" s="109"/>
      <c r="U3626" s="109" t="str">
        <f t="shared" si="57"/>
        <v>37362: Eddie Montes Dominguez, a 27-year-old Latino male, died after being shot in West Whittier-Los Nietos. http://homicide.latimes.com/officer_involved/true/year/2002</v>
      </c>
      <c r="V3626" s="109"/>
      <c r="W3626" s="109">
        <v>4672.1000000000004</v>
      </c>
      <c r="X3626" s="109"/>
      <c r="Y3626" s="109"/>
      <c r="Z3626" s="109"/>
      <c r="AA3626" s="109"/>
      <c r="AB3626" s="109"/>
      <c r="AC3626" s="109"/>
      <c r="AD3626" s="40"/>
      <c r="AE3626" s="40"/>
      <c r="AF3626" s="40"/>
      <c r="AG3626" s="40"/>
    </row>
    <row r="3627" spans="1:33" ht="12">
      <c r="A3627" s="48">
        <v>42048</v>
      </c>
      <c r="B3627" s="109" t="s">
        <v>22267</v>
      </c>
      <c r="C3627" s="40">
        <v>26</v>
      </c>
      <c r="D3627" s="109" t="s">
        <v>23</v>
      </c>
      <c r="E3627" s="55" t="s">
        <v>173</v>
      </c>
      <c r="F3627" s="109"/>
      <c r="G3627" s="42">
        <v>37374</v>
      </c>
      <c r="H3627" s="109" t="s">
        <v>22268</v>
      </c>
      <c r="I3627" s="55" t="s">
        <v>8789</v>
      </c>
      <c r="J3627" s="55" t="s">
        <v>85</v>
      </c>
      <c r="K3627" s="109">
        <v>90262</v>
      </c>
      <c r="L3627" s="109" t="s">
        <v>539</v>
      </c>
      <c r="M3627" s="109" t="s">
        <v>22164</v>
      </c>
      <c r="N3627" s="109" t="s">
        <v>32</v>
      </c>
      <c r="O3627" s="109" t="s">
        <v>22269</v>
      </c>
      <c r="P3627" s="109" t="s">
        <v>760</v>
      </c>
      <c r="Q3627" s="109" t="s">
        <v>22270</v>
      </c>
      <c r="R3627" s="109" t="s">
        <v>36</v>
      </c>
      <c r="S3627" s="55" t="s">
        <v>21576</v>
      </c>
      <c r="T3627" s="109"/>
      <c r="U3627" s="109" t="str">
        <f t="shared" si="57"/>
        <v>37374: Jesus Robles, a 26-year-old Latino male, died after being shot in Lynwood. http://homicide.latimes.com/post/jesus-robles/</v>
      </c>
      <c r="V3627" s="109"/>
      <c r="W3627" s="109">
        <v>4673.1000000000004</v>
      </c>
      <c r="X3627" s="109"/>
      <c r="Y3627" s="109"/>
      <c r="Z3627" s="109"/>
      <c r="AA3627" s="109"/>
      <c r="AB3627" s="109"/>
      <c r="AC3627" s="109"/>
      <c r="AD3627" s="40"/>
      <c r="AE3627" s="40"/>
      <c r="AF3627" s="40"/>
      <c r="AG3627" s="40"/>
    </row>
    <row r="3628" spans="1:33" ht="12">
      <c r="A3628" s="48">
        <v>42048</v>
      </c>
      <c r="B3628" s="109" t="s">
        <v>22271</v>
      </c>
      <c r="C3628" s="40">
        <v>42</v>
      </c>
      <c r="D3628" s="109" t="s">
        <v>23</v>
      </c>
      <c r="E3628" s="55" t="s">
        <v>40</v>
      </c>
      <c r="F3628" s="109"/>
      <c r="G3628" s="42">
        <v>37375</v>
      </c>
      <c r="H3628" s="109" t="s">
        <v>22272</v>
      </c>
      <c r="I3628" s="55" t="s">
        <v>3930</v>
      </c>
      <c r="J3628" s="55" t="s">
        <v>85</v>
      </c>
      <c r="K3628" s="109">
        <v>90745</v>
      </c>
      <c r="L3628" s="109" t="s">
        <v>539</v>
      </c>
      <c r="M3628" s="109" t="s">
        <v>13072</v>
      </c>
      <c r="N3628" s="109" t="s">
        <v>32</v>
      </c>
      <c r="O3628" s="109" t="s">
        <v>22273</v>
      </c>
      <c r="P3628" s="109" t="s">
        <v>760</v>
      </c>
      <c r="Q3628" s="109" t="s">
        <v>22274</v>
      </c>
      <c r="R3628" s="109" t="s">
        <v>80</v>
      </c>
      <c r="S3628" s="55" t="s">
        <v>21576</v>
      </c>
      <c r="T3628" s="109"/>
      <c r="U3628" s="109" t="str">
        <f t="shared" si="57"/>
        <v>37375: Deputies responded to a call that two brothers were engaged in a knife fight. They entered a garage, where they found Miller holding an ax. When he refused to drop the ax, and advanced on one of the deputies, they shot and killed him. http://articles.latimes.com/2002/may/01/local/me-wield1</v>
      </c>
      <c r="V3628" s="109"/>
      <c r="W3628" s="109">
        <v>4674.1000000000004</v>
      </c>
      <c r="X3628" s="109"/>
      <c r="Y3628" s="109"/>
      <c r="Z3628" s="109"/>
      <c r="AA3628" s="109"/>
      <c r="AB3628" s="109"/>
      <c r="AC3628" s="109"/>
      <c r="AD3628" s="40"/>
      <c r="AE3628" s="40"/>
      <c r="AF3628" s="40"/>
      <c r="AG3628" s="40"/>
    </row>
    <row r="3629" spans="1:33" ht="12">
      <c r="A3629" s="48">
        <v>42048</v>
      </c>
      <c r="B3629" s="109" t="s">
        <v>22275</v>
      </c>
      <c r="C3629" s="40">
        <v>34</v>
      </c>
      <c r="D3629" s="109" t="s">
        <v>23</v>
      </c>
      <c r="E3629" s="55" t="s">
        <v>173</v>
      </c>
      <c r="F3629" s="109"/>
      <c r="G3629" s="42">
        <v>37395</v>
      </c>
      <c r="H3629" s="109" t="s">
        <v>22276</v>
      </c>
      <c r="I3629" s="55" t="s">
        <v>22277</v>
      </c>
      <c r="J3629" s="55" t="s">
        <v>85</v>
      </c>
      <c r="K3629" s="109">
        <v>91306</v>
      </c>
      <c r="L3629" s="109" t="s">
        <v>539</v>
      </c>
      <c r="M3629" s="109" t="s">
        <v>540</v>
      </c>
      <c r="N3629" s="109" t="s">
        <v>32</v>
      </c>
      <c r="O3629" s="109" t="s">
        <v>22278</v>
      </c>
      <c r="P3629" s="109" t="s">
        <v>760</v>
      </c>
      <c r="Q3629" s="109" t="s">
        <v>22279</v>
      </c>
      <c r="R3629" s="109" t="s">
        <v>80</v>
      </c>
      <c r="S3629" s="55" t="s">
        <v>21576</v>
      </c>
      <c r="T3629" s="109"/>
      <c r="U3629" s="109" t="str">
        <f t="shared" ref="U3629:U3692" si="58">CONCATENATE(G3629, ": ", O3629, " ", Q3629)</f>
        <v>37395: Castro was shot and killed after he lunged at officers with a pair of scissors, cutting one on the head. http://www.thefreelibrary.com/BRIEFLY+SECESSION+FORUM+WILL+FEATURE+PARKS.-a086451943</v>
      </c>
      <c r="V3629" s="109"/>
      <c r="W3629" s="109">
        <v>4675.1000000000004</v>
      </c>
      <c r="X3629" s="109"/>
      <c r="Y3629" s="109"/>
      <c r="Z3629" s="109"/>
      <c r="AA3629" s="109"/>
      <c r="AB3629" s="109"/>
      <c r="AC3629" s="109"/>
      <c r="AD3629" s="40"/>
      <c r="AE3629" s="40"/>
      <c r="AF3629" s="40"/>
      <c r="AG3629" s="40"/>
    </row>
    <row r="3630" spans="1:33" ht="12">
      <c r="A3630" s="48">
        <v>42048</v>
      </c>
      <c r="B3630" s="109" t="s">
        <v>22280</v>
      </c>
      <c r="C3630" s="40">
        <v>48</v>
      </c>
      <c r="D3630" s="109" t="s">
        <v>23</v>
      </c>
      <c r="E3630" s="55" t="s">
        <v>173</v>
      </c>
      <c r="F3630" s="109"/>
      <c r="G3630" s="42">
        <v>37406</v>
      </c>
      <c r="H3630" s="109" t="s">
        <v>22281</v>
      </c>
      <c r="I3630" s="55" t="s">
        <v>2554</v>
      </c>
      <c r="J3630" s="55" t="s">
        <v>85</v>
      </c>
      <c r="K3630" s="109">
        <v>90802</v>
      </c>
      <c r="L3630" s="109" t="s">
        <v>539</v>
      </c>
      <c r="M3630" s="109" t="s">
        <v>2556</v>
      </c>
      <c r="N3630" s="109" t="s">
        <v>32</v>
      </c>
      <c r="O3630" s="109" t="s">
        <v>22282</v>
      </c>
      <c r="P3630" s="109" t="s">
        <v>760</v>
      </c>
      <c r="Q3630" s="109" t="s">
        <v>22283</v>
      </c>
      <c r="R3630" s="109" t="s">
        <v>100</v>
      </c>
      <c r="S3630" s="55" t="s">
        <v>21576</v>
      </c>
      <c r="T3630" s="109"/>
      <c r="U3630" s="109" t="str">
        <f t="shared" si="58"/>
        <v>37406: Pineiro, a schizophrenic, was shot and killed at a Top Valu Market where he went on a shooting rampage, killing two and wounding four others. On searching his condo, the bodies of his parents, dead for over two years were found in their bed. The blood-spattered hammer used in their murder was on the floor, and a white powder, thought to be a drying agent, covered the bodies. http://articles.latimes.com/2002/jun/07/local/me-rampage7</v>
      </c>
      <c r="V3630" s="109"/>
      <c r="W3630" s="109">
        <v>4676.1000000000004</v>
      </c>
      <c r="X3630" s="109"/>
      <c r="Y3630" s="109"/>
      <c r="Z3630" s="109"/>
      <c r="AA3630" s="109"/>
      <c r="AB3630" s="109"/>
      <c r="AC3630" s="109"/>
      <c r="AD3630" s="40"/>
      <c r="AE3630" s="40"/>
      <c r="AF3630" s="40"/>
      <c r="AG3630" s="40"/>
    </row>
    <row r="3631" spans="1:33" ht="12">
      <c r="A3631" s="48">
        <v>42048</v>
      </c>
      <c r="B3631" s="109" t="s">
        <v>22284</v>
      </c>
      <c r="C3631" s="40">
        <v>33</v>
      </c>
      <c r="D3631" s="109" t="s">
        <v>23</v>
      </c>
      <c r="E3631" s="55" t="s">
        <v>24</v>
      </c>
      <c r="F3631" s="109"/>
      <c r="G3631" s="42">
        <v>37418</v>
      </c>
      <c r="H3631" s="109" t="s">
        <v>22285</v>
      </c>
      <c r="I3631" s="55" t="s">
        <v>539</v>
      </c>
      <c r="J3631" s="55" t="s">
        <v>85</v>
      </c>
      <c r="K3631" s="109">
        <v>90047</v>
      </c>
      <c r="L3631" s="109" t="s">
        <v>539</v>
      </c>
      <c r="M3631" s="109" t="s">
        <v>540</v>
      </c>
      <c r="N3631" s="109" t="s">
        <v>32</v>
      </c>
      <c r="O3631" s="109" t="s">
        <v>22286</v>
      </c>
      <c r="P3631" s="109" t="s">
        <v>760</v>
      </c>
      <c r="Q3631" s="109" t="s">
        <v>22287</v>
      </c>
      <c r="R3631" s="109" t="s">
        <v>80</v>
      </c>
      <c r="S3631" s="55" t="s">
        <v>21576</v>
      </c>
      <c r="T3631" s="109"/>
      <c r="U3631" s="109" t="str">
        <f t="shared" si="58"/>
        <v>37418: After Mitchell was pulled over for a traffic stop, he drove away with a police officer standing on the running board of his truck. He rammed parked cars in an attempt to dislodge the officer, but then pulled over, after which he was shot and killed. Stating that he had put up his hands in surrender, the city was sued and paid out $1.25 million dollars. The shooting was found to be "In Policy". http://articles.latimes.com/2004/feb/29/local/me-shoot29/2</v>
      </c>
      <c r="V3631" s="109"/>
      <c r="W3631" s="109">
        <v>4677.1000000000004</v>
      </c>
      <c r="X3631" s="109"/>
      <c r="Y3631" s="109"/>
      <c r="Z3631" s="109"/>
      <c r="AA3631" s="109"/>
      <c r="AB3631" s="109"/>
      <c r="AC3631" s="109"/>
      <c r="AD3631" s="40"/>
      <c r="AE3631" s="40"/>
      <c r="AF3631" s="40"/>
      <c r="AG3631" s="40"/>
    </row>
    <row r="3632" spans="1:33" ht="12">
      <c r="A3632" s="48">
        <v>42048</v>
      </c>
      <c r="B3632" s="109" t="s">
        <v>22288</v>
      </c>
      <c r="C3632" s="40">
        <v>30</v>
      </c>
      <c r="D3632" s="109" t="s">
        <v>23</v>
      </c>
      <c r="E3632" s="55" t="s">
        <v>1058</v>
      </c>
      <c r="F3632" s="109"/>
      <c r="G3632" s="42">
        <v>37421</v>
      </c>
      <c r="H3632" s="109" t="s">
        <v>22289</v>
      </c>
      <c r="I3632" s="55" t="s">
        <v>22290</v>
      </c>
      <c r="J3632" s="55" t="s">
        <v>85</v>
      </c>
      <c r="K3632" s="109">
        <v>91773</v>
      </c>
      <c r="L3632" s="109" t="s">
        <v>539</v>
      </c>
      <c r="M3632" s="109" t="s">
        <v>13072</v>
      </c>
      <c r="N3632" s="109" t="s">
        <v>32</v>
      </c>
      <c r="O3632" s="109" t="s">
        <v>22291</v>
      </c>
      <c r="P3632" s="109" t="s">
        <v>760</v>
      </c>
      <c r="Q3632" s="109" t="s">
        <v>22292</v>
      </c>
      <c r="R3632" s="109" t="s">
        <v>80</v>
      </c>
      <c r="S3632" s="55" t="s">
        <v>21576</v>
      </c>
      <c r="T3632" s="109"/>
      <c r="U3632" s="109" t="str">
        <f t="shared" si="58"/>
        <v>37421: Deputies and the Fire Dept were called to Maxdem chemical factory with reports of a man throwing burning chemicals on people, lighting fires and stabbing people. When deputies arrived, they saw the suspect, carrying a canister of some sort, chasing a bleeding man out of the building. When he refused to drop it, he was shot and killed. Three people were burned, two of them critically, and two people were critically stabbed. http://articles.latimes.com/2002/jun/15/local/me-firebomb15</v>
      </c>
      <c r="V3632" s="109"/>
      <c r="W3632" s="109">
        <v>4678.1000000000004</v>
      </c>
      <c r="X3632" s="109"/>
      <c r="Y3632" s="109"/>
      <c r="Z3632" s="109"/>
      <c r="AA3632" s="109"/>
      <c r="AB3632" s="109"/>
      <c r="AC3632" s="109"/>
      <c r="AD3632" s="40"/>
      <c r="AE3632" s="40"/>
      <c r="AF3632" s="40"/>
      <c r="AG3632" s="40"/>
    </row>
    <row r="3633" spans="1:33" ht="12">
      <c r="A3633" s="48">
        <v>42048</v>
      </c>
      <c r="B3633" s="109" t="s">
        <v>22293</v>
      </c>
      <c r="C3633" s="40">
        <v>32</v>
      </c>
      <c r="D3633" s="109" t="s">
        <v>23</v>
      </c>
      <c r="E3633" s="55" t="s">
        <v>40</v>
      </c>
      <c r="F3633" s="109"/>
      <c r="G3633" s="42">
        <v>37427</v>
      </c>
      <c r="H3633" s="109" t="s">
        <v>22294</v>
      </c>
      <c r="I3633" s="55" t="s">
        <v>22295</v>
      </c>
      <c r="J3633" s="55" t="s">
        <v>85</v>
      </c>
      <c r="K3633" s="109">
        <v>91356</v>
      </c>
      <c r="L3633" s="109" t="s">
        <v>539</v>
      </c>
      <c r="M3633" s="109" t="s">
        <v>22164</v>
      </c>
      <c r="N3633" s="109" t="s">
        <v>32</v>
      </c>
      <c r="O3633" s="109" t="s">
        <v>22296</v>
      </c>
      <c r="P3633" s="109" t="s">
        <v>760</v>
      </c>
      <c r="Q3633" s="109" t="s">
        <v>22297</v>
      </c>
      <c r="R3633" s="109" t="s">
        <v>80</v>
      </c>
      <c r="S3633" s="55" t="s">
        <v>21576</v>
      </c>
      <c r="T3633" s="109"/>
      <c r="U3633" s="109" t="str">
        <f t="shared" si="58"/>
        <v>37427: Sean Joseph McHugh, a 32-year-old white male, died after being shot in Tarzana. http://homicide.latimes.com/post/sean-joseph-mchugh/</v>
      </c>
      <c r="V3633" s="109"/>
      <c r="W3633" s="109">
        <v>4679.1000000000004</v>
      </c>
      <c r="X3633" s="109"/>
      <c r="Y3633" s="109"/>
      <c r="Z3633" s="109"/>
      <c r="AA3633" s="109"/>
      <c r="AB3633" s="109"/>
      <c r="AC3633" s="109"/>
      <c r="AD3633" s="40"/>
      <c r="AE3633" s="40"/>
      <c r="AF3633" s="40"/>
      <c r="AG3633" s="40"/>
    </row>
    <row r="3634" spans="1:33" ht="12">
      <c r="A3634" s="48">
        <v>42048</v>
      </c>
      <c r="B3634" s="109" t="s">
        <v>22298</v>
      </c>
      <c r="C3634" s="40">
        <v>18</v>
      </c>
      <c r="D3634" s="109" t="s">
        <v>23</v>
      </c>
      <c r="E3634" s="55" t="s">
        <v>173</v>
      </c>
      <c r="F3634" s="109"/>
      <c r="G3634" s="42">
        <v>37439</v>
      </c>
      <c r="H3634" s="109" t="s">
        <v>22299</v>
      </c>
      <c r="I3634" s="55" t="s">
        <v>4627</v>
      </c>
      <c r="J3634" s="55" t="s">
        <v>85</v>
      </c>
      <c r="K3634" s="109">
        <v>91331</v>
      </c>
      <c r="L3634" s="109" t="s">
        <v>539</v>
      </c>
      <c r="M3634" s="109" t="s">
        <v>6578</v>
      </c>
      <c r="N3634" s="109" t="s">
        <v>32</v>
      </c>
      <c r="O3634" s="109" t="s">
        <v>22300</v>
      </c>
      <c r="P3634" s="109" t="s">
        <v>760</v>
      </c>
      <c r="Q3634" s="109" t="s">
        <v>22301</v>
      </c>
      <c r="R3634" s="109" t="s">
        <v>80</v>
      </c>
      <c r="S3634" s="55" t="s">
        <v>21576</v>
      </c>
      <c r="T3634" s="109"/>
      <c r="U3634" s="109" t="str">
        <f t="shared" si="58"/>
        <v>37439: Bilderrain was shot and killed when he allegedly pointed a gun at an officer who had pulled over the vehicle he was in. He was one of four suspects in a car being pursued by police after the robbery of a storage facility. http://articles.latimes.com/2002/jul/09/local/me-briefs9.2</v>
      </c>
      <c r="V3634" s="109"/>
      <c r="W3634" s="109">
        <v>4680.1000000000004</v>
      </c>
      <c r="X3634" s="109"/>
      <c r="Y3634" s="109"/>
      <c r="Z3634" s="109"/>
      <c r="AA3634" s="109"/>
      <c r="AB3634" s="109"/>
      <c r="AC3634" s="109"/>
      <c r="AD3634" s="40"/>
      <c r="AE3634" s="40"/>
      <c r="AF3634" s="40"/>
      <c r="AG3634" s="40"/>
    </row>
    <row r="3635" spans="1:33" ht="12">
      <c r="A3635" s="48">
        <v>42048</v>
      </c>
      <c r="B3635" s="109" t="s">
        <v>22302</v>
      </c>
      <c r="C3635" s="40">
        <v>36</v>
      </c>
      <c r="D3635" s="109" t="s">
        <v>23</v>
      </c>
      <c r="E3635" s="55" t="s">
        <v>24</v>
      </c>
      <c r="F3635" s="109"/>
      <c r="G3635" s="42">
        <v>37443</v>
      </c>
      <c r="H3635" s="109" t="s">
        <v>22215</v>
      </c>
      <c r="I3635" s="55" t="s">
        <v>539</v>
      </c>
      <c r="J3635" s="55" t="s">
        <v>85</v>
      </c>
      <c r="K3635" s="109">
        <v>90007</v>
      </c>
      <c r="L3635" s="109" t="s">
        <v>539</v>
      </c>
      <c r="M3635" s="109" t="s">
        <v>540</v>
      </c>
      <c r="N3635" s="109" t="s">
        <v>32</v>
      </c>
      <c r="O3635" s="109" t="s">
        <v>22303</v>
      </c>
      <c r="P3635" s="109" t="s">
        <v>58</v>
      </c>
      <c r="Q3635" s="109" t="s">
        <v>22304</v>
      </c>
      <c r="R3635" s="109" t="s">
        <v>100</v>
      </c>
      <c r="S3635" s="55" t="s">
        <v>21576</v>
      </c>
      <c r="T3635" s="109"/>
      <c r="U3635" s="109" t="str">
        <f t="shared" si="58"/>
        <v>37443: Two officers in a patrol car approached Menifield because he was smoking crack. He attacked one of them, knocking him down and trying to get his weapon. The other officer fired at Menifield, who then jumped into the patrol car and drove away. The missing vehicle was spotted on the 110 Freeway, where Menifield had exited, but failed to comply with orders to surrender. After bean-bag round and tasers were unsuccessful, he was shot while allegedly trying to take an officer's gun. http://articles.latimes.com/2002/jul/09/local/me-ois9</v>
      </c>
      <c r="V3635" s="109"/>
      <c r="W3635" s="109">
        <v>4681.1000000000004</v>
      </c>
      <c r="X3635" s="109"/>
      <c r="Y3635" s="109"/>
      <c r="Z3635" s="109"/>
      <c r="AA3635" s="109"/>
      <c r="AB3635" s="109"/>
      <c r="AC3635" s="109"/>
      <c r="AD3635" s="40"/>
      <c r="AE3635" s="40"/>
      <c r="AF3635" s="40"/>
      <c r="AG3635" s="40"/>
    </row>
    <row r="3636" spans="1:33" ht="12">
      <c r="A3636" s="48">
        <v>42049</v>
      </c>
      <c r="B3636" s="109" t="s">
        <v>22305</v>
      </c>
      <c r="C3636" s="40">
        <v>58</v>
      </c>
      <c r="D3636" s="109" t="s">
        <v>23</v>
      </c>
      <c r="E3636" s="55" t="s">
        <v>82</v>
      </c>
      <c r="F3636" s="109"/>
      <c r="G3636" s="42">
        <v>39562</v>
      </c>
      <c r="H3636" s="109" t="s">
        <v>22306</v>
      </c>
      <c r="I3636" s="55" t="s">
        <v>7625</v>
      </c>
      <c r="J3636" s="55" t="s">
        <v>28</v>
      </c>
      <c r="K3636" s="109">
        <v>33069</v>
      </c>
      <c r="L3636" s="109" t="s">
        <v>4778</v>
      </c>
      <c r="M3636" s="109" t="s">
        <v>10681</v>
      </c>
      <c r="N3636" s="109" t="s">
        <v>32</v>
      </c>
      <c r="O3636" s="109" t="s">
        <v>22307</v>
      </c>
      <c r="P3636" s="109" t="s">
        <v>760</v>
      </c>
      <c r="Q3636" s="109" t="s">
        <v>22308</v>
      </c>
      <c r="R3636" s="109" t="s">
        <v>80</v>
      </c>
      <c r="S3636" s="55" t="s">
        <v>5119</v>
      </c>
      <c r="T3636" s="109"/>
      <c r="U3636" s="109" t="str">
        <f t="shared" si="58"/>
        <v>39562: By reports Dellisanti was angered over his condo association fees. At 3 p.m. he entered the condo office, pistol in hand, and held two women there more or less hostage. Forty minutes later he released the women and left the building. Seen reaching for his waistband, he was fatally shot by SWAT. http://articles.sun-sentinel.com/2008-04-29/news/0804280472_1_swat-team-suicide-note-condo-association</v>
      </c>
      <c r="V3636" s="109"/>
      <c r="W3636" s="109">
        <v>4682.1000000000004</v>
      </c>
      <c r="X3636" s="109"/>
      <c r="Y3636" s="109"/>
      <c r="Z3636" s="109"/>
      <c r="AA3636" s="109"/>
      <c r="AB3636" s="109"/>
      <c r="AC3636" s="109"/>
      <c r="AD3636" s="40"/>
      <c r="AE3636" s="40"/>
      <c r="AF3636" s="40"/>
      <c r="AG3636" s="40"/>
    </row>
    <row r="3637" spans="1:33" ht="12">
      <c r="A3637" s="48">
        <v>42049</v>
      </c>
      <c r="B3637" s="109" t="s">
        <v>22309</v>
      </c>
      <c r="C3637" s="40">
        <v>18</v>
      </c>
      <c r="D3637" s="109" t="s">
        <v>23</v>
      </c>
      <c r="E3637" s="55" t="s">
        <v>82</v>
      </c>
      <c r="F3637" s="109"/>
      <c r="G3637" s="42">
        <v>40686</v>
      </c>
      <c r="H3637" s="109" t="s">
        <v>22310</v>
      </c>
      <c r="I3637" s="55" t="s">
        <v>20535</v>
      </c>
      <c r="J3637" s="55" t="s">
        <v>28</v>
      </c>
      <c r="K3637" s="109">
        <v>33313</v>
      </c>
      <c r="L3637" s="109" t="s">
        <v>4778</v>
      </c>
      <c r="M3637" s="109" t="s">
        <v>10681</v>
      </c>
      <c r="N3637" s="109" t="s">
        <v>32</v>
      </c>
      <c r="O3637" s="109" t="s">
        <v>22311</v>
      </c>
      <c r="P3637" s="109" t="s">
        <v>760</v>
      </c>
      <c r="Q3637" s="109" t="s">
        <v>22312</v>
      </c>
      <c r="R3637" s="109" t="s">
        <v>80</v>
      </c>
      <c r="S3637" s="55" t="s">
        <v>5119</v>
      </c>
      <c r="T3637" s="109"/>
      <c r="U3637" s="109" t="str">
        <f t="shared" si="58"/>
        <v>40686: Officers were flagged down at 1:30 a.m. by a man who'd been robbed at gunpoint at an ATM. Police located the suspects in a van, Boatwright and his brother. Boatwright was aggressive with officers and known to be armed so he was shot to death. http://articles.sun-sentinel.com/2011-05-23/news/fl-bso-involved-shootin-20110523_1_deputies-fatal-shooting-carjacking</v>
      </c>
      <c r="V3637" s="109"/>
      <c r="W3637" s="109">
        <v>4683.1000000000004</v>
      </c>
      <c r="X3637" s="109"/>
      <c r="Y3637" s="109"/>
      <c r="Z3637" s="109"/>
      <c r="AA3637" s="109"/>
      <c r="AB3637" s="109"/>
      <c r="AC3637" s="109"/>
      <c r="AD3637" s="40"/>
      <c r="AE3637" s="40"/>
      <c r="AF3637" s="40"/>
      <c r="AG3637" s="40"/>
    </row>
    <row r="3638" spans="1:33" ht="12">
      <c r="A3638" s="48">
        <v>42049</v>
      </c>
      <c r="B3638" s="109" t="s">
        <v>22313</v>
      </c>
      <c r="C3638" s="40">
        <v>24</v>
      </c>
      <c r="D3638" s="109" t="s">
        <v>23</v>
      </c>
      <c r="E3638" s="55" t="s">
        <v>40</v>
      </c>
      <c r="F3638" s="109" t="s">
        <v>22314</v>
      </c>
      <c r="G3638" s="42">
        <v>41051</v>
      </c>
      <c r="H3638" s="109"/>
      <c r="I3638" s="55" t="s">
        <v>9567</v>
      </c>
      <c r="J3638" s="55" t="s">
        <v>28</v>
      </c>
      <c r="K3638" s="109"/>
      <c r="L3638" s="109" t="s">
        <v>338</v>
      </c>
      <c r="M3638" s="109" t="s">
        <v>13197</v>
      </c>
      <c r="N3638" s="109" t="s">
        <v>314</v>
      </c>
      <c r="O3638" s="109" t="s">
        <v>22315</v>
      </c>
      <c r="P3638" s="109" t="s">
        <v>760</v>
      </c>
      <c r="Q3638" s="109" t="s">
        <v>22316</v>
      </c>
      <c r="R3638" s="109" t="s">
        <v>80</v>
      </c>
      <c r="S3638" s="55" t="s">
        <v>5119</v>
      </c>
      <c r="T3638" s="109"/>
      <c r="U3638" s="109" t="str">
        <f t="shared" si="58"/>
        <v>41051: Motorcyclist Ferrans was being chased by a local police officer in an unmarked car at high speed when he lost control, struck a tree, and sustained fatal injuries. http://www.palmbeachpost.com/news/news/crime-law/west-palm-beach-sued-in-death-of-motorcylist/nf5hb/</v>
      </c>
      <c r="V3638" s="109"/>
      <c r="W3638" s="109">
        <v>4684.1000000000004</v>
      </c>
      <c r="X3638" s="109"/>
      <c r="Y3638" s="109"/>
      <c r="Z3638" s="109"/>
      <c r="AA3638" s="109"/>
      <c r="AB3638" s="109"/>
      <c r="AC3638" s="109"/>
      <c r="AD3638" s="40"/>
      <c r="AE3638" s="40"/>
      <c r="AF3638" s="40"/>
      <c r="AG3638" s="40"/>
    </row>
    <row r="3639" spans="1:33" ht="12">
      <c r="A3639" s="48">
        <v>42049</v>
      </c>
      <c r="B3639" s="109" t="s">
        <v>22317</v>
      </c>
      <c r="C3639" s="40">
        <v>35</v>
      </c>
      <c r="D3639" s="109" t="s">
        <v>23</v>
      </c>
      <c r="E3639" s="55" t="s">
        <v>24</v>
      </c>
      <c r="F3639" s="109"/>
      <c r="G3639" s="42">
        <v>40131</v>
      </c>
      <c r="H3639" s="109" t="s">
        <v>22318</v>
      </c>
      <c r="I3639" s="55" t="s">
        <v>5220</v>
      </c>
      <c r="J3639" s="55" t="s">
        <v>28</v>
      </c>
      <c r="K3639" s="109">
        <v>33127</v>
      </c>
      <c r="L3639" s="109" t="s">
        <v>30</v>
      </c>
      <c r="M3639" s="109" t="s">
        <v>5222</v>
      </c>
      <c r="N3639" s="109" t="s">
        <v>32</v>
      </c>
      <c r="O3639" s="109" t="s">
        <v>22319</v>
      </c>
      <c r="P3639" s="109" t="s">
        <v>58</v>
      </c>
      <c r="Q3639" s="109" t="s">
        <v>22320</v>
      </c>
      <c r="R3639" s="109" t="s">
        <v>80</v>
      </c>
      <c r="S3639" s="55" t="s">
        <v>5119</v>
      </c>
      <c r="T3639" s="109"/>
      <c r="U3639" s="109" t="str">
        <f t="shared" si="58"/>
        <v>40131: Unusually, the two officers who stopped McNeal on the street did not radio in the incident. Within moments McNeal had been shot 27 times. A box cutter and a wad of money were reported at the scene. One of the officers had been involved in three fatal shootings, and a high number of Taserings, within a two-year period. Neither officer cooperated in an investigation. http://citynewsmiami.com/2013/12/29/miami-cops-wont-face-charges-in-2009-traffic-top-killing/</v>
      </c>
      <c r="V3639" s="109"/>
      <c r="W3639" s="109">
        <v>4685.1000000000004</v>
      </c>
      <c r="X3639" s="109"/>
      <c r="Y3639" s="109"/>
      <c r="Z3639" s="109"/>
      <c r="AA3639" s="109"/>
      <c r="AB3639" s="109"/>
      <c r="AC3639" s="109"/>
      <c r="AD3639" s="40"/>
      <c r="AE3639" s="40"/>
      <c r="AF3639" s="40"/>
      <c r="AG3639" s="40"/>
    </row>
    <row r="3640" spans="1:33" ht="12">
      <c r="A3640" s="48">
        <v>42049</v>
      </c>
      <c r="B3640" s="109" t="s">
        <v>22321</v>
      </c>
      <c r="C3640" s="40">
        <v>46</v>
      </c>
      <c r="D3640" s="109" t="s">
        <v>23</v>
      </c>
      <c r="E3640" s="55" t="s">
        <v>82</v>
      </c>
      <c r="F3640" s="109" t="s">
        <v>22322</v>
      </c>
      <c r="G3640" s="42">
        <v>39702</v>
      </c>
      <c r="H3640" s="109" t="s">
        <v>22323</v>
      </c>
      <c r="I3640" s="55" t="s">
        <v>20891</v>
      </c>
      <c r="J3640" s="55" t="s">
        <v>28</v>
      </c>
      <c r="K3640" s="109">
        <v>33565</v>
      </c>
      <c r="L3640" s="109" t="s">
        <v>8052</v>
      </c>
      <c r="M3640" s="109" t="s">
        <v>17889</v>
      </c>
      <c r="N3640" s="109" t="s">
        <v>262</v>
      </c>
      <c r="O3640" s="109" t="s">
        <v>22324</v>
      </c>
      <c r="P3640" s="109" t="s">
        <v>760</v>
      </c>
      <c r="Q3640" s="109" t="s">
        <v>22325</v>
      </c>
      <c r="R3640" s="109" t="s">
        <v>100</v>
      </c>
      <c r="S3640" s="55" t="s">
        <v>5119</v>
      </c>
      <c r="T3640" s="109"/>
      <c r="U3640" s="109" t="str">
        <f t="shared" si="58"/>
        <v>39702: Delirium with agitation due to schizoaffective disorder was the medical examiner's official cause of death for Wilson, whose brother called authorities because he hadn't been taking his medication. Wilson had smashed the windshield of his mother's car and refused to budge out of it. Deputies Tased him three times, held his face in the dirt, cuffed him behind his back and put him in leg irons before his death. http://www.tampabay.com/news/publicsafety/crime/medical-examiner-blames-victims-condition-not-taser-for-death/973457</v>
      </c>
      <c r="V3640" s="109"/>
      <c r="W3640" s="109">
        <v>4686.1000000000004</v>
      </c>
      <c r="X3640" s="109"/>
      <c r="Y3640" s="109"/>
      <c r="Z3640" s="109"/>
      <c r="AA3640" s="109"/>
      <c r="AB3640" s="109"/>
      <c r="AC3640" s="109"/>
      <c r="AD3640" s="40"/>
      <c r="AE3640" s="40"/>
      <c r="AF3640" s="40"/>
      <c r="AG3640" s="40"/>
    </row>
    <row r="3641" spans="1:33" ht="12">
      <c r="A3641" s="48">
        <v>42049</v>
      </c>
      <c r="B3641" s="109" t="s">
        <v>22326</v>
      </c>
      <c r="C3641" s="40">
        <v>21</v>
      </c>
      <c r="D3641" s="109" t="s">
        <v>23</v>
      </c>
      <c r="E3641" s="55" t="s">
        <v>24</v>
      </c>
      <c r="F3641" s="109"/>
      <c r="G3641" s="42">
        <v>40402</v>
      </c>
      <c r="H3641" s="109" t="s">
        <v>22327</v>
      </c>
      <c r="I3641" s="55" t="s">
        <v>5220</v>
      </c>
      <c r="J3641" s="55" t="s">
        <v>28</v>
      </c>
      <c r="K3641" s="109">
        <v>33127</v>
      </c>
      <c r="L3641" s="109" t="s">
        <v>30</v>
      </c>
      <c r="M3641" s="109" t="s">
        <v>5222</v>
      </c>
      <c r="N3641" s="109" t="s">
        <v>32</v>
      </c>
      <c r="O3641" s="109" t="s">
        <v>22328</v>
      </c>
      <c r="P3641" s="109" t="s">
        <v>58</v>
      </c>
      <c r="Q3641" s="109" t="s">
        <v>22329</v>
      </c>
      <c r="R3641" s="109" t="s">
        <v>80</v>
      </c>
      <c r="S3641" s="55" t="s">
        <v>5119</v>
      </c>
      <c r="T3641" s="109"/>
      <c r="U3641" s="109" t="str">
        <f t="shared" si="58"/>
        <v>40402: During a domestic disturbance call, Belizaire is said to have emerged from the passenger door of a Jaguar, assumed a firing position with gun in hand, and began shooting at police officers. Five officers expended 130 rounds to kill him. One of a string of seven or more police shootings of African-Americans that led to local protests. http://miami.cbslocal.com/2011/08/22/officers-cleared-in-belizaire-shooting/</v>
      </c>
      <c r="V3641" s="109"/>
      <c r="W3641" s="109">
        <v>4687.1000000000004</v>
      </c>
      <c r="X3641" s="109"/>
      <c r="Y3641" s="109"/>
      <c r="Z3641" s="109"/>
      <c r="AA3641" s="109"/>
      <c r="AB3641" s="109"/>
      <c r="AC3641" s="109"/>
      <c r="AD3641" s="40"/>
      <c r="AE3641" s="40"/>
      <c r="AF3641" s="40"/>
      <c r="AG3641" s="40"/>
    </row>
    <row r="3642" spans="1:33" ht="12">
      <c r="A3642" s="48">
        <v>42049</v>
      </c>
      <c r="B3642" s="109" t="s">
        <v>22330</v>
      </c>
      <c r="C3642" s="40">
        <v>43</v>
      </c>
      <c r="D3642" s="109" t="s">
        <v>23</v>
      </c>
      <c r="E3642" s="55" t="s">
        <v>82</v>
      </c>
      <c r="F3642" s="109"/>
      <c r="G3642" s="42">
        <v>37643</v>
      </c>
      <c r="H3642" s="109" t="s">
        <v>22331</v>
      </c>
      <c r="I3642" s="55" t="s">
        <v>1046</v>
      </c>
      <c r="J3642" s="55" t="s">
        <v>28</v>
      </c>
      <c r="K3642" s="109">
        <v>32210</v>
      </c>
      <c r="L3642" s="109" t="s">
        <v>523</v>
      </c>
      <c r="M3642" s="109" t="s">
        <v>8909</v>
      </c>
      <c r="N3642" s="109" t="s">
        <v>32</v>
      </c>
      <c r="O3642" s="109" t="s">
        <v>22332</v>
      </c>
      <c r="P3642" s="109" t="s">
        <v>760</v>
      </c>
      <c r="Q3642" s="109" t="s">
        <v>22333</v>
      </c>
      <c r="R3642" s="109" t="s">
        <v>80</v>
      </c>
      <c r="S3642" s="55" t="s">
        <v>21791</v>
      </c>
      <c r="T3642" s="109"/>
      <c r="U3642" s="109" t="str">
        <f t="shared" si="58"/>
        <v>37643: During a domestic dispute with police present Capps, with a long criminal record behind him, dashed inside a bedroom and pointed a weapon out. The police fatally shot him. That weapon turned out to be a "very good replica of a firearm." http://jacksonville.com/tu-online/stories/012403/met_11559810.shtml</v>
      </c>
      <c r="V3642" s="109"/>
      <c r="W3642" s="109">
        <v>4688.1000000000004</v>
      </c>
      <c r="X3642" s="109"/>
      <c r="Y3642" s="109"/>
      <c r="Z3642" s="109"/>
      <c r="AA3642" s="109"/>
      <c r="AB3642" s="109"/>
      <c r="AC3642" s="109"/>
      <c r="AD3642" s="40"/>
      <c r="AE3642" s="40"/>
      <c r="AF3642" s="40"/>
      <c r="AG3642" s="40"/>
    </row>
    <row r="3643" spans="1:33" ht="12">
      <c r="A3643" s="48">
        <v>42049</v>
      </c>
      <c r="B3643" s="109" t="s">
        <v>22334</v>
      </c>
      <c r="C3643" s="40">
        <v>36</v>
      </c>
      <c r="D3643" s="109" t="s">
        <v>23</v>
      </c>
      <c r="E3643" s="55" t="s">
        <v>24</v>
      </c>
      <c r="F3643" s="109" t="s">
        <v>22335</v>
      </c>
      <c r="G3643" s="42">
        <v>41219</v>
      </c>
      <c r="H3643" s="109" t="s">
        <v>22336</v>
      </c>
      <c r="I3643" s="55" t="s">
        <v>4685</v>
      </c>
      <c r="J3643" s="55" t="s">
        <v>28</v>
      </c>
      <c r="K3643" s="109">
        <v>33703</v>
      </c>
      <c r="L3643" s="109" t="s">
        <v>4687</v>
      </c>
      <c r="M3643" s="109" t="s">
        <v>4688</v>
      </c>
      <c r="N3643" s="109" t="s">
        <v>32</v>
      </c>
      <c r="O3643" s="109" t="s">
        <v>22337</v>
      </c>
      <c r="P3643" s="109" t="s">
        <v>760</v>
      </c>
      <c r="Q3643" s="109" t="s">
        <v>22338</v>
      </c>
      <c r="R3643" s="109" t="s">
        <v>80</v>
      </c>
      <c r="S3643" s="55" t="s">
        <v>5119</v>
      </c>
      <c r="T3643" s="109"/>
      <c r="U3643" s="109" t="str">
        <f t="shared" si="58"/>
        <v>41219: With a female accomplice Burgess robbed a convenience store with a shotgun and a knife held against the throat of the clerk. Undercover officers were already waiting for them outside. They fatally shot Burgess when he held up the shotgun towards them. The accomplice would be charged for his murder. http://www.tampabay.com/news/publicsafety/crime/st-petersburg-detective-shoots-kills-robbery-suspect-outside-7-eleven/1260155</v>
      </c>
      <c r="V3643" s="109"/>
      <c r="W3643" s="109">
        <v>4689.1000000000004</v>
      </c>
      <c r="X3643" s="109"/>
      <c r="Y3643" s="109"/>
      <c r="Z3643" s="109"/>
      <c r="AA3643" s="109"/>
      <c r="AB3643" s="109"/>
      <c r="AC3643" s="109"/>
      <c r="AD3643" s="40"/>
      <c r="AE3643" s="40"/>
      <c r="AF3643" s="40"/>
      <c r="AG3643" s="40"/>
    </row>
    <row r="3644" spans="1:33" ht="12">
      <c r="A3644" s="48">
        <v>42049</v>
      </c>
      <c r="B3644" s="109" t="s">
        <v>22339</v>
      </c>
      <c r="C3644" s="40">
        <v>31</v>
      </c>
      <c r="D3644" s="109" t="s">
        <v>23</v>
      </c>
      <c r="E3644" s="55" t="s">
        <v>82</v>
      </c>
      <c r="F3644" s="109"/>
      <c r="G3644" s="42">
        <v>41076</v>
      </c>
      <c r="H3644" s="109" t="s">
        <v>22340</v>
      </c>
      <c r="I3644" s="55" t="s">
        <v>4705</v>
      </c>
      <c r="J3644" s="55" t="s">
        <v>28</v>
      </c>
      <c r="K3644" s="109">
        <v>32935</v>
      </c>
      <c r="L3644" s="109" t="s">
        <v>6303</v>
      </c>
      <c r="M3644" s="109" t="s">
        <v>18315</v>
      </c>
      <c r="N3644" s="109" t="s">
        <v>32</v>
      </c>
      <c r="O3644" s="109" t="s">
        <v>22341</v>
      </c>
      <c r="P3644" s="109" t="s">
        <v>760</v>
      </c>
      <c r="Q3644" s="109" t="s">
        <v>22342</v>
      </c>
      <c r="R3644" s="109" t="s">
        <v>80</v>
      </c>
      <c r="S3644" s="55" t="s">
        <v>5119</v>
      </c>
      <c r="T3644" s="109"/>
      <c r="U3644" s="109" t="str">
        <f t="shared" si="58"/>
        <v>41076: A 4 a.m. traffic stop with an uncooperative Dykeman in an Accord resulted in his speeding away, striking a patrol car, crashing into a power pole, receiving multiple gunshots from the threatened officer, driving off again and striking a tree, then fleeing on foot and onto the grounds of an apartment complex, where he was discovered by a tracking K-9. He died in the hospital of the gunshot wounds. http://articles.orlandosentinel.com/2012-06-16/news/os-brevard-deputy-opens-fire-20120616_1_brevard-deputy-cruiser-rams</v>
      </c>
      <c r="V3644" s="109"/>
      <c r="W3644" s="109">
        <v>4690.1000000000004</v>
      </c>
      <c r="X3644" s="109"/>
      <c r="Y3644" s="109"/>
      <c r="Z3644" s="109"/>
      <c r="AA3644" s="109"/>
      <c r="AB3644" s="109"/>
      <c r="AC3644" s="109"/>
      <c r="AD3644" s="40"/>
      <c r="AE3644" s="40"/>
      <c r="AF3644" s="40"/>
      <c r="AG3644" s="40"/>
    </row>
    <row r="3645" spans="1:33" ht="12">
      <c r="A3645" s="48">
        <v>42049</v>
      </c>
      <c r="B3645" s="109" t="s">
        <v>22343</v>
      </c>
      <c r="C3645" s="40">
        <v>20</v>
      </c>
      <c r="D3645" s="109" t="s">
        <v>23</v>
      </c>
      <c r="E3645" s="55" t="s">
        <v>82</v>
      </c>
      <c r="F3645" s="109"/>
      <c r="G3645" s="42">
        <v>40918</v>
      </c>
      <c r="H3645" s="109" t="s">
        <v>22344</v>
      </c>
      <c r="I3645" s="55" t="s">
        <v>4685</v>
      </c>
      <c r="J3645" s="55" t="s">
        <v>28</v>
      </c>
      <c r="K3645" s="109">
        <v>33710</v>
      </c>
      <c r="L3645" s="109" t="s">
        <v>4687</v>
      </c>
      <c r="M3645" s="109" t="s">
        <v>4688</v>
      </c>
      <c r="N3645" s="109" t="s">
        <v>314</v>
      </c>
      <c r="O3645" s="109" t="s">
        <v>22345</v>
      </c>
      <c r="P3645" s="109" t="s">
        <v>760</v>
      </c>
      <c r="Q3645" s="109" t="s">
        <v>22346</v>
      </c>
      <c r="R3645" s="109" t="s">
        <v>80</v>
      </c>
      <c r="S3645" s="55" t="s">
        <v>5119</v>
      </c>
      <c r="T3645" s="109"/>
      <c r="U3645" s="109" t="str">
        <f t="shared" si="58"/>
        <v>40918: Davis was wanted in connection with a purse snatching. Officers observed him in the back seat of a Kia driven by another man and gave chase. Shortly after the Kia collided head-on with a pickup-up, an accident that left Davis dead and six other people hospitalized. http://www.tampabay.com/news/publicsafety/crime/st-petersburg-police-driver-in-fatal-pursuit-high-on-prescription-drugs/1212548</v>
      </c>
      <c r="V3645" s="109"/>
      <c r="W3645" s="109">
        <v>4691.1000000000004</v>
      </c>
      <c r="X3645" s="109"/>
      <c r="Y3645" s="109"/>
      <c r="Z3645" s="109"/>
      <c r="AA3645" s="109"/>
      <c r="AB3645" s="109"/>
      <c r="AC3645" s="109"/>
      <c r="AD3645" s="40"/>
      <c r="AE3645" s="40"/>
      <c r="AF3645" s="40"/>
      <c r="AG3645" s="40"/>
    </row>
    <row r="3646" spans="1:33" ht="12">
      <c r="A3646" s="48">
        <v>42049</v>
      </c>
      <c r="B3646" s="109" t="s">
        <v>22347</v>
      </c>
      <c r="C3646" s="40">
        <v>25</v>
      </c>
      <c r="D3646" s="109" t="s">
        <v>23</v>
      </c>
      <c r="E3646" s="55" t="s">
        <v>173</v>
      </c>
      <c r="F3646" s="109"/>
      <c r="G3646" s="42">
        <v>40487</v>
      </c>
      <c r="H3646" s="109" t="s">
        <v>22348</v>
      </c>
      <c r="I3646" s="55" t="s">
        <v>4951</v>
      </c>
      <c r="J3646" s="55" t="s">
        <v>28</v>
      </c>
      <c r="K3646" s="109">
        <v>32836</v>
      </c>
      <c r="L3646" s="109" t="s">
        <v>404</v>
      </c>
      <c r="M3646" s="109" t="s">
        <v>13239</v>
      </c>
      <c r="N3646" s="109" t="s">
        <v>32</v>
      </c>
      <c r="O3646" s="109" t="s">
        <v>22349</v>
      </c>
      <c r="P3646" s="109" t="s">
        <v>760</v>
      </c>
      <c r="Q3646" s="109" t="s">
        <v>22350</v>
      </c>
      <c r="R3646" s="109" t="s">
        <v>80</v>
      </c>
      <c r="S3646" s="55" t="s">
        <v>5119</v>
      </c>
      <c r="T3646" s="109"/>
      <c r="U3646" s="109" t="str">
        <f t="shared" si="58"/>
        <v>40487: A county deputy paid a mid-morning visit to a convenience store to investigate reports of an inside-job grand theft. Within an hour or so Flores-Remigio had stabbed the deputy in the neck, resulting in non-life-threatening wounds, and in return was shot dead. http://articles.orlandosentinel.com/2010-11-05/news/os-orange-shooting-apopka-vineland-20101105_1_deputy-shot-suspect-shot-three-deputies</v>
      </c>
      <c r="V3646" s="109"/>
      <c r="W3646" s="109">
        <v>4692.1000000000004</v>
      </c>
      <c r="X3646" s="109"/>
      <c r="Y3646" s="109"/>
      <c r="Z3646" s="109"/>
      <c r="AA3646" s="109"/>
      <c r="AB3646" s="109"/>
      <c r="AC3646" s="109"/>
      <c r="AD3646" s="40"/>
      <c r="AE3646" s="40"/>
      <c r="AF3646" s="40"/>
      <c r="AG3646" s="40"/>
    </row>
    <row r="3647" spans="1:33" ht="12">
      <c r="A3647" s="48">
        <v>42049</v>
      </c>
      <c r="B3647" s="109" t="s">
        <v>22351</v>
      </c>
      <c r="C3647" s="40">
        <v>40</v>
      </c>
      <c r="D3647" s="109" t="s">
        <v>23</v>
      </c>
      <c r="E3647" s="55" t="s">
        <v>82</v>
      </c>
      <c r="F3647" s="109"/>
      <c r="G3647" s="42">
        <v>40159</v>
      </c>
      <c r="H3647" s="109" t="s">
        <v>22352</v>
      </c>
      <c r="I3647" s="55" t="s">
        <v>22353</v>
      </c>
      <c r="J3647" s="55" t="s">
        <v>28</v>
      </c>
      <c r="K3647" s="109">
        <v>32724</v>
      </c>
      <c r="L3647" s="109" t="s">
        <v>5746</v>
      </c>
      <c r="M3647" s="109" t="s">
        <v>5747</v>
      </c>
      <c r="N3647" s="109" t="s">
        <v>314</v>
      </c>
      <c r="O3647" s="109" t="s">
        <v>22354</v>
      </c>
      <c r="P3647" s="109" t="s">
        <v>760</v>
      </c>
      <c r="Q3647" s="109" t="s">
        <v>22355</v>
      </c>
      <c r="R3647" s="109" t="s">
        <v>80</v>
      </c>
      <c r="S3647" s="55" t="s">
        <v>5119</v>
      </c>
      <c r="T3647" s="109"/>
      <c r="U3647" s="109" t="str">
        <f t="shared" si="58"/>
        <v>40159: Johnson's SUV collided head on with a stolen tradesman's truck being chased by a local police department. Johnson died at the scene. http://beacononlinenews.com/news/daily/2259</v>
      </c>
      <c r="V3647" s="109"/>
      <c r="W3647" s="109">
        <v>4693.1000000000004</v>
      </c>
      <c r="X3647" s="109"/>
      <c r="Y3647" s="109"/>
      <c r="Z3647" s="109"/>
      <c r="AA3647" s="109"/>
      <c r="AB3647" s="109"/>
      <c r="AC3647" s="109"/>
      <c r="AD3647" s="40"/>
      <c r="AE3647" s="40"/>
      <c r="AF3647" s="40"/>
      <c r="AG3647" s="40"/>
    </row>
    <row r="3648" spans="1:33" ht="12">
      <c r="A3648" s="48">
        <v>42049</v>
      </c>
      <c r="B3648" s="109" t="s">
        <v>22356</v>
      </c>
      <c r="C3648" s="40"/>
      <c r="D3648" s="109" t="s">
        <v>23</v>
      </c>
      <c r="E3648" s="55" t="s">
        <v>82</v>
      </c>
      <c r="F3648" s="109"/>
      <c r="G3648" s="42">
        <v>40823</v>
      </c>
      <c r="H3648" s="109" t="s">
        <v>22357</v>
      </c>
      <c r="I3648" s="55" t="s">
        <v>22358</v>
      </c>
      <c r="J3648" s="55" t="s">
        <v>28</v>
      </c>
      <c r="K3648" s="109">
        <v>33055</v>
      </c>
      <c r="L3648" s="109" t="s">
        <v>30</v>
      </c>
      <c r="M3648" s="109" t="s">
        <v>5222</v>
      </c>
      <c r="N3648" s="109" t="s">
        <v>32</v>
      </c>
      <c r="O3648" s="109" t="s">
        <v>22359</v>
      </c>
      <c r="P3648" s="109" t="s">
        <v>760</v>
      </c>
      <c r="Q3648" s="109" t="s">
        <v>22360</v>
      </c>
      <c r="R3648" s="109" t="s">
        <v>80</v>
      </c>
      <c r="S3648" s="55" t="s">
        <v>5119</v>
      </c>
      <c r="T3648" s="109"/>
      <c r="U3648" s="109" t="str">
        <f t="shared" si="58"/>
        <v>40823: Hours after she'd filed a complaint against his, Almonte attacked his ex-girlfriend and her male companion with a machete. He wounded them both seriously. After he lunged with the machete at a female officer, he was fatally shot. http://www.nbcmiami.com/news/One-Killed-in-Police-Involved-Shooting-in-Miami-Dade-131340368.html</v>
      </c>
      <c r="V3648" s="109"/>
      <c r="W3648" s="109">
        <v>4694.1000000000004</v>
      </c>
      <c r="X3648" s="109"/>
      <c r="Y3648" s="109"/>
      <c r="Z3648" s="109"/>
      <c r="AA3648" s="109"/>
      <c r="AB3648" s="109"/>
      <c r="AC3648" s="109"/>
      <c r="AD3648" s="40"/>
      <c r="AE3648" s="40"/>
      <c r="AF3648" s="40"/>
      <c r="AG3648" s="40"/>
    </row>
    <row r="3649" spans="1:33" ht="12">
      <c r="A3649" s="48">
        <v>42049</v>
      </c>
      <c r="B3649" s="109" t="s">
        <v>22361</v>
      </c>
      <c r="C3649" s="40">
        <v>19</v>
      </c>
      <c r="D3649" s="109" t="s">
        <v>23</v>
      </c>
      <c r="E3649" s="55" t="s">
        <v>24</v>
      </c>
      <c r="F3649" s="109"/>
      <c r="G3649" s="42">
        <v>38628</v>
      </c>
      <c r="H3649" s="109" t="s">
        <v>22362</v>
      </c>
      <c r="I3649" s="55" t="s">
        <v>1046</v>
      </c>
      <c r="J3649" s="55" t="s">
        <v>28</v>
      </c>
      <c r="K3649" s="109">
        <v>32254</v>
      </c>
      <c r="L3649" s="109" t="s">
        <v>523</v>
      </c>
      <c r="M3649" s="109" t="s">
        <v>8909</v>
      </c>
      <c r="N3649" s="109" t="s">
        <v>32</v>
      </c>
      <c r="O3649" s="109" t="s">
        <v>22363</v>
      </c>
      <c r="P3649" s="109" t="s">
        <v>760</v>
      </c>
      <c r="Q3649" s="109" t="s">
        <v>22364</v>
      </c>
      <c r="R3649" s="109" t="s">
        <v>80</v>
      </c>
      <c r="S3649" s="55" t="s">
        <v>21791</v>
      </c>
      <c r="T3649" s="109"/>
      <c r="U3649" s="109" t="str">
        <f t="shared" si="58"/>
        <v>38628: Thompson was one of three suspects caught mid-robbery, with guns and gloves, by police staking out an auto parts store just as it closed. The suspects robbed the store and its patrons then confronted officer immediately outside. They failed to drop their weapons and were fired on. The two other suspects were wounded and were to be charged with Thompson's murder. http://jacksonville.com/tu-online/stories/100505/met_19950434.shtml</v>
      </c>
      <c r="V3649" s="109"/>
      <c r="W3649" s="109">
        <v>4695.1000000000004</v>
      </c>
      <c r="X3649" s="109"/>
      <c r="Y3649" s="109"/>
      <c r="Z3649" s="109"/>
      <c r="AA3649" s="109"/>
      <c r="AB3649" s="109"/>
      <c r="AC3649" s="109"/>
      <c r="AD3649" s="40"/>
      <c r="AE3649" s="40"/>
      <c r="AF3649" s="40"/>
      <c r="AG3649" s="40"/>
    </row>
    <row r="3650" spans="1:33" ht="12">
      <c r="A3650" s="48">
        <v>42049</v>
      </c>
      <c r="B3650" s="109" t="s">
        <v>22365</v>
      </c>
      <c r="C3650" s="40">
        <v>21</v>
      </c>
      <c r="D3650" s="109" t="s">
        <v>23</v>
      </c>
      <c r="E3650" s="55" t="s">
        <v>82</v>
      </c>
      <c r="F3650" s="109"/>
      <c r="G3650" s="42">
        <v>40631</v>
      </c>
      <c r="H3650" s="109" t="s">
        <v>22366</v>
      </c>
      <c r="I3650" s="55" t="s">
        <v>10679</v>
      </c>
      <c r="J3650" s="55" t="s">
        <v>28</v>
      </c>
      <c r="K3650" s="109">
        <v>33319</v>
      </c>
      <c r="L3650" s="109" t="s">
        <v>4778</v>
      </c>
      <c r="M3650" s="109" t="s">
        <v>21754</v>
      </c>
      <c r="N3650" s="109" t="s">
        <v>32</v>
      </c>
      <c r="O3650" s="109" t="s">
        <v>22367</v>
      </c>
      <c r="P3650" s="109" t="s">
        <v>58</v>
      </c>
      <c r="Q3650" s="109" t="s">
        <v>22368</v>
      </c>
      <c r="R3650" s="109" t="s">
        <v>100</v>
      </c>
      <c r="S3650" s="55" t="s">
        <v>5119</v>
      </c>
      <c r="T3650" s="109"/>
      <c r="U3650" s="109" t="str">
        <f t="shared" si="58"/>
        <v>40631: Four officers fired 41 shots in six seconds that struck schizophrenic Telasco 20 times. He himself had called 911, described himself, and told the dispatcher "just come and do what you have to do." He then waited at the door with a steak knife in hand. His family eventually settled with the city for $35,000. http://articles.sun-sentinel.com/2011-05-20/news/fl-lauderhill-shooting-fallout-20110520_1_police-involved-fatal-police-shooting-officers</v>
      </c>
      <c r="V3650" s="109"/>
      <c r="W3650" s="109">
        <v>4696.1000000000004</v>
      </c>
      <c r="X3650" s="109"/>
      <c r="Y3650" s="109"/>
      <c r="Z3650" s="109"/>
      <c r="AA3650" s="109"/>
      <c r="AB3650" s="109"/>
      <c r="AC3650" s="109"/>
      <c r="AD3650" s="40"/>
      <c r="AE3650" s="40"/>
      <c r="AF3650" s="40"/>
      <c r="AG3650" s="40"/>
    </row>
    <row r="3651" spans="1:33" ht="12">
      <c r="A3651" s="48">
        <v>42049</v>
      </c>
      <c r="B3651" s="109" t="s">
        <v>22369</v>
      </c>
      <c r="C3651" s="40">
        <v>44</v>
      </c>
      <c r="D3651" s="109" t="s">
        <v>23</v>
      </c>
      <c r="E3651" s="55" t="s">
        <v>24</v>
      </c>
      <c r="F3651" s="109"/>
      <c r="G3651" s="42">
        <v>40080</v>
      </c>
      <c r="H3651" s="109" t="s">
        <v>22370</v>
      </c>
      <c r="I3651" s="55" t="s">
        <v>1046</v>
      </c>
      <c r="J3651" s="55" t="s">
        <v>28</v>
      </c>
      <c r="K3651" s="109">
        <v>32206</v>
      </c>
      <c r="L3651" s="109" t="s">
        <v>523</v>
      </c>
      <c r="M3651" s="109" t="s">
        <v>8909</v>
      </c>
      <c r="N3651" s="109" t="s">
        <v>32</v>
      </c>
      <c r="O3651" s="109" t="s">
        <v>22371</v>
      </c>
      <c r="P3651" s="109" t="s">
        <v>760</v>
      </c>
      <c r="Q3651" s="109" t="s">
        <v>22372</v>
      </c>
      <c r="R3651" s="109" t="s">
        <v>80</v>
      </c>
      <c r="S3651" s="55" t="s">
        <v>21791</v>
      </c>
      <c r="T3651" s="109"/>
      <c r="U3651" s="109" t="str">
        <f t="shared" si="58"/>
        <v>40080: A late-morning traffic stop on Johnson for rolling through a stop sign developed when the officer discovered Johnson's outstanding warrants. A second officer arrived. Johnson tried to get back into his car and drive off, but with one of the police hanging from the car, the officer was being dragged, which was the justification for deadly force. Johnson was killed with at least three shots. http://jacksonville.com/content/jacksonville-area-police-shootings-2009</v>
      </c>
      <c r="V3651" s="109"/>
      <c r="W3651" s="109">
        <v>4697.1000000000004</v>
      </c>
      <c r="X3651" s="109"/>
      <c r="Y3651" s="109"/>
      <c r="Z3651" s="109"/>
      <c r="AA3651" s="109"/>
      <c r="AB3651" s="109"/>
      <c r="AC3651" s="109"/>
      <c r="AD3651" s="40"/>
      <c r="AE3651" s="40"/>
      <c r="AF3651" s="40"/>
      <c r="AG3651" s="40"/>
    </row>
    <row r="3652" spans="1:33" ht="12">
      <c r="A3652" s="48">
        <v>42049</v>
      </c>
      <c r="B3652" s="109" t="s">
        <v>22373</v>
      </c>
      <c r="C3652" s="40">
        <v>71</v>
      </c>
      <c r="D3652" s="109" t="s">
        <v>23</v>
      </c>
      <c r="E3652" s="55" t="s">
        <v>40</v>
      </c>
      <c r="F3652" s="109"/>
      <c r="G3652" s="42">
        <v>40760</v>
      </c>
      <c r="H3652" s="109" t="s">
        <v>22374</v>
      </c>
      <c r="I3652" s="55" t="s">
        <v>22375</v>
      </c>
      <c r="J3652" s="55" t="s">
        <v>28</v>
      </c>
      <c r="K3652" s="109">
        <v>32920</v>
      </c>
      <c r="L3652" s="109" t="s">
        <v>6303</v>
      </c>
      <c r="M3652" s="109" t="s">
        <v>18315</v>
      </c>
      <c r="N3652" s="109" t="s">
        <v>32</v>
      </c>
      <c r="O3652" s="109" t="s">
        <v>22376</v>
      </c>
      <c r="P3652" s="109" t="s">
        <v>760</v>
      </c>
      <c r="Q3652" s="109" t="s">
        <v>22377</v>
      </c>
      <c r="R3652" s="109" t="s">
        <v>80</v>
      </c>
      <c r="S3652" s="55" t="s">
        <v>5119</v>
      </c>
      <c r="T3652" s="109"/>
      <c r="U3652" s="109" t="str">
        <f t="shared" si="58"/>
        <v>40760: Morrell, a retired dentist, stormed into a pet grooming shop in a strip mall where he owned adjoining units. A verbal argument developed into an armed standoff. When deputies arrived, Morrell took one shot at them, and was fatally shot with 10 bullets fired by four deputies. http://www.baynews9.com/content/news/baynews9/news/article.html/content/news/articles/ot/both/2011/08/05/Retired_dentist_killed_by_deputies_at_Cape_Canaveral_commercial_complex.html</v>
      </c>
      <c r="V3652" s="109"/>
      <c r="W3652" s="109">
        <v>4698.1000000000004</v>
      </c>
      <c r="X3652" s="109"/>
      <c r="Y3652" s="109"/>
      <c r="Z3652" s="109"/>
      <c r="AA3652" s="109"/>
      <c r="AB3652" s="109"/>
      <c r="AC3652" s="109"/>
      <c r="AD3652" s="40"/>
      <c r="AE3652" s="40"/>
      <c r="AF3652" s="40"/>
      <c r="AG3652" s="40"/>
    </row>
    <row r="3653" spans="1:33" ht="12">
      <c r="A3653" s="48">
        <v>42049</v>
      </c>
      <c r="B3653" s="109" t="s">
        <v>22378</v>
      </c>
      <c r="C3653" s="40">
        <v>37</v>
      </c>
      <c r="D3653" s="109" t="s">
        <v>23</v>
      </c>
      <c r="E3653" s="55" t="s">
        <v>82</v>
      </c>
      <c r="F3653" s="109"/>
      <c r="G3653" s="42">
        <v>40487</v>
      </c>
      <c r="H3653" s="109" t="s">
        <v>22379</v>
      </c>
      <c r="I3653" s="55" t="s">
        <v>17094</v>
      </c>
      <c r="J3653" s="55" t="s">
        <v>28</v>
      </c>
      <c r="K3653" s="109">
        <v>33317</v>
      </c>
      <c r="L3653" s="109" t="s">
        <v>4778</v>
      </c>
      <c r="M3653" s="109" t="s">
        <v>22380</v>
      </c>
      <c r="N3653" s="109" t="s">
        <v>32</v>
      </c>
      <c r="O3653" s="109" t="s">
        <v>22381</v>
      </c>
      <c r="P3653" s="109" t="s">
        <v>58</v>
      </c>
      <c r="Q3653" s="109" t="s">
        <v>22382</v>
      </c>
      <c r="R3653" s="109" t="s">
        <v>80</v>
      </c>
      <c r="S3653" s="55" t="s">
        <v>5119</v>
      </c>
      <c r="T3653" s="109"/>
      <c r="U3653" s="109" t="str">
        <f t="shared" si="58"/>
        <v>40487: Smith had been wanted on drugs charges. At a traffic stop in front of a Georgia Pig Restaurant, he refused to leave his Accord, and Tasering him had little effect. In an attempt to get away he barrelled in reverse and totalled a cruiser behind him, threatening an officer. Police fired ten shots at him, nine hit him, and he died at the scene leaving $46K in cash and 30 lbs of marijuana. http://blogs.browardpalmbeach.com/pulp/2010/11/hugh_barrington_smith_bso_shooting_chase.php</v>
      </c>
      <c r="V3653" s="109"/>
      <c r="W3653" s="109">
        <v>4699.1000000000004</v>
      </c>
      <c r="X3653" s="109"/>
      <c r="Y3653" s="109"/>
      <c r="Z3653" s="109"/>
      <c r="AA3653" s="109"/>
      <c r="AB3653" s="109"/>
      <c r="AC3653" s="109"/>
      <c r="AD3653" s="40"/>
      <c r="AE3653" s="40"/>
      <c r="AF3653" s="40"/>
      <c r="AG3653" s="40"/>
    </row>
    <row r="3654" spans="1:33" ht="12">
      <c r="A3654" s="48">
        <v>42049</v>
      </c>
      <c r="B3654" s="109" t="s">
        <v>22383</v>
      </c>
      <c r="C3654" s="40">
        <v>21</v>
      </c>
      <c r="D3654" s="109" t="s">
        <v>23</v>
      </c>
      <c r="E3654" s="55" t="s">
        <v>82</v>
      </c>
      <c r="F3654" s="109"/>
      <c r="G3654" s="42">
        <v>40662</v>
      </c>
      <c r="H3654" s="109" t="s">
        <v>22384</v>
      </c>
      <c r="I3654" s="55" t="s">
        <v>15981</v>
      </c>
      <c r="J3654" s="55" t="s">
        <v>28</v>
      </c>
      <c r="K3654" s="109">
        <v>33313</v>
      </c>
      <c r="L3654" s="109" t="s">
        <v>4778</v>
      </c>
      <c r="M3654" s="109" t="s">
        <v>15983</v>
      </c>
      <c r="N3654" s="109" t="s">
        <v>32</v>
      </c>
      <c r="O3654" s="109" t="s">
        <v>22385</v>
      </c>
      <c r="P3654" s="109" t="s">
        <v>760</v>
      </c>
      <c r="Q3654" s="109" t="s">
        <v>22386</v>
      </c>
      <c r="R3654" s="109" t="s">
        <v>80</v>
      </c>
      <c r="S3654" s="55" t="s">
        <v>5119</v>
      </c>
      <c r="T3654" s="109"/>
      <c r="U3654" s="109" t="str">
        <f t="shared" si="58"/>
        <v>40662: During a rainstorm, at a bus stop, and among a crowd of observers, Simpson is said to have threatened two officers with a knife. An attempt to Taser him did not work. Police would not initially say how many gunshots they took to kill him. http://articles.sun-sentinel.com/2011-05-02/news/fl-cop-shooting-folo-20110502_1_police-involved-shooting-sunrise-officers-sunrise-police-department</v>
      </c>
      <c r="V3654" s="109"/>
      <c r="W3654" s="109">
        <v>4700.1000000000004</v>
      </c>
      <c r="X3654" s="109"/>
      <c r="Y3654" s="109"/>
      <c r="Z3654" s="109"/>
      <c r="AA3654" s="109"/>
      <c r="AB3654" s="109"/>
      <c r="AC3654" s="109"/>
      <c r="AD3654" s="40"/>
      <c r="AE3654" s="40"/>
      <c r="AF3654" s="40"/>
      <c r="AG3654" s="40"/>
    </row>
    <row r="3655" spans="1:33" ht="12">
      <c r="A3655" s="48">
        <v>42049</v>
      </c>
      <c r="B3655" s="109" t="s">
        <v>22387</v>
      </c>
      <c r="C3655" s="40">
        <v>40</v>
      </c>
      <c r="D3655" s="109" t="s">
        <v>23</v>
      </c>
      <c r="E3655" s="55" t="s">
        <v>82</v>
      </c>
      <c r="F3655" s="109"/>
      <c r="G3655" s="42">
        <v>40430</v>
      </c>
      <c r="H3655" s="109" t="s">
        <v>22388</v>
      </c>
      <c r="I3655" s="55" t="s">
        <v>6320</v>
      </c>
      <c r="J3655" s="55" t="s">
        <v>28</v>
      </c>
      <c r="K3655" s="109">
        <v>33436</v>
      </c>
      <c r="L3655" s="109" t="s">
        <v>338</v>
      </c>
      <c r="M3655" s="109" t="s">
        <v>6322</v>
      </c>
      <c r="N3655" s="109" t="s">
        <v>32</v>
      </c>
      <c r="O3655" s="109" t="s">
        <v>22389</v>
      </c>
      <c r="P3655" s="109" t="s">
        <v>760</v>
      </c>
      <c r="Q3655" s="109" t="s">
        <v>22390</v>
      </c>
      <c r="R3655" s="109" t="s">
        <v>80</v>
      </c>
      <c r="S3655" s="55" t="s">
        <v>5119</v>
      </c>
      <c r="T3655" s="109"/>
      <c r="U3655" s="109" t="str">
        <f t="shared" si="58"/>
        <v>40430: Police responded to an early-morning call about a suspicious car in the back of an office complex. This was Bennett's stolen red 2006 Volkswagen. The officer called for backup but was compelled to shoot Bennett dead before any backup arrived. It was initially unclear if he'd been armed. http://articles.sun-sentinel.com/2010-09-10/news/fl-folo-boynton-plaza-shooting-20100910_1_fatal-shooting-deputy-shot-law-enforcement</v>
      </c>
      <c r="V3655" s="109"/>
      <c r="W3655" s="109">
        <v>4701.1000000000004</v>
      </c>
      <c r="X3655" s="109"/>
      <c r="Y3655" s="109"/>
      <c r="Z3655" s="109"/>
      <c r="AA3655" s="109"/>
      <c r="AB3655" s="109"/>
      <c r="AC3655" s="109"/>
      <c r="AD3655" s="40"/>
      <c r="AE3655" s="40"/>
      <c r="AF3655" s="40"/>
      <c r="AG3655" s="40"/>
    </row>
    <row r="3656" spans="1:33" ht="12">
      <c r="A3656" s="32">
        <v>42049.889560185198</v>
      </c>
      <c r="B3656" s="109" t="s">
        <v>22391</v>
      </c>
      <c r="C3656" s="40">
        <v>34</v>
      </c>
      <c r="D3656" s="109" t="s">
        <v>23</v>
      </c>
      <c r="E3656" s="55" t="s">
        <v>173</v>
      </c>
      <c r="F3656" s="109"/>
      <c r="G3656" s="42">
        <v>37476</v>
      </c>
      <c r="H3656" s="109" t="s">
        <v>22392</v>
      </c>
      <c r="I3656" s="55" t="s">
        <v>22393</v>
      </c>
      <c r="J3656" s="55" t="s">
        <v>85</v>
      </c>
      <c r="K3656" s="109">
        <v>91024</v>
      </c>
      <c r="L3656" s="109" t="s">
        <v>539</v>
      </c>
      <c r="M3656" s="109" t="s">
        <v>540</v>
      </c>
      <c r="N3656" s="109" t="s">
        <v>32</v>
      </c>
      <c r="O3656" s="109" t="s">
        <v>22394</v>
      </c>
      <c r="P3656" s="109" t="s">
        <v>760</v>
      </c>
      <c r="Q3656" s="109" t="s">
        <v>22395</v>
      </c>
      <c r="R3656" s="109" t="s">
        <v>36</v>
      </c>
      <c r="S3656" s="55" t="s">
        <v>22184</v>
      </c>
      <c r="T3656" s="109"/>
      <c r="U3656" s="109" t="str">
        <f t="shared" si="58"/>
        <v>37476: Off-duty Los Angeles Police Department officer shot and killed the Chavez. It's disputed whether guns in a fight were drawn before the officer fired. Officer was unharmed. http://articles.latimes.com/2002/aug/23/local/me-sierra23</v>
      </c>
      <c r="V3656" s="109"/>
      <c r="W3656" s="109">
        <v>4702.1000000000004</v>
      </c>
      <c r="X3656" s="109"/>
      <c r="Y3656" s="109"/>
      <c r="Z3656" s="109"/>
      <c r="AA3656" s="109"/>
      <c r="AB3656" s="109"/>
      <c r="AC3656" s="109"/>
      <c r="AD3656" s="40"/>
      <c r="AE3656" s="40"/>
      <c r="AF3656" s="40"/>
      <c r="AG3656" s="40"/>
    </row>
    <row r="3657" spans="1:33" ht="12">
      <c r="A3657" s="32">
        <v>42049.901666666701</v>
      </c>
      <c r="B3657" s="109" t="s">
        <v>22396</v>
      </c>
      <c r="C3657" s="40">
        <v>21</v>
      </c>
      <c r="D3657" s="109" t="s">
        <v>23</v>
      </c>
      <c r="E3657" s="55" t="s">
        <v>40</v>
      </c>
      <c r="F3657" s="109"/>
      <c r="G3657" s="42">
        <v>37491</v>
      </c>
      <c r="H3657" s="109" t="s">
        <v>22397</v>
      </c>
      <c r="I3657" s="55" t="s">
        <v>5694</v>
      </c>
      <c r="J3657" s="55" t="s">
        <v>85</v>
      </c>
      <c r="K3657" s="109">
        <v>93535</v>
      </c>
      <c r="L3657" s="109" t="s">
        <v>539</v>
      </c>
      <c r="M3657" s="109" t="s">
        <v>22164</v>
      </c>
      <c r="N3657" s="109" t="s">
        <v>32</v>
      </c>
      <c r="O3657" s="109" t="s">
        <v>22398</v>
      </c>
      <c r="P3657" s="109" t="s">
        <v>760</v>
      </c>
      <c r="Q3657" s="109" t="s">
        <v>22399</v>
      </c>
      <c r="R3657" s="109" t="s">
        <v>36</v>
      </c>
      <c r="S3657" s="55" t="s">
        <v>22184</v>
      </c>
      <c r="T3657" s="109"/>
      <c r="U3657" s="109" t="str">
        <f t="shared" si="58"/>
        <v>37491: Officials say Klingman pulled a gun on officer speaking with deceased' friends involved in another crime. http://www.thefreelibrary.com/TEEN+MAY+FACE+DEATH+PENALTY+IN+ROBBERY,+SLAYING.-a091499142</v>
      </c>
      <c r="V3657" s="109"/>
      <c r="W3657" s="109">
        <v>4703.1000000000004</v>
      </c>
      <c r="X3657" s="109"/>
      <c r="Y3657" s="109"/>
      <c r="Z3657" s="109"/>
      <c r="AA3657" s="109"/>
      <c r="AB3657" s="109"/>
      <c r="AC3657" s="109"/>
      <c r="AD3657" s="40"/>
      <c r="AE3657" s="40"/>
      <c r="AF3657" s="40"/>
      <c r="AG3657" s="40"/>
    </row>
    <row r="3658" spans="1:33" ht="12">
      <c r="A3658" s="32">
        <v>42049.908958333297</v>
      </c>
      <c r="B3658" s="109" t="s">
        <v>22400</v>
      </c>
      <c r="C3658" s="40">
        <v>24</v>
      </c>
      <c r="D3658" s="109" t="s">
        <v>23</v>
      </c>
      <c r="E3658" s="55" t="s">
        <v>173</v>
      </c>
      <c r="F3658" s="109"/>
      <c r="G3658" s="42">
        <v>37504</v>
      </c>
      <c r="H3658" s="109" t="s">
        <v>22401</v>
      </c>
      <c r="I3658" s="55" t="s">
        <v>22402</v>
      </c>
      <c r="J3658" s="55" t="s">
        <v>85</v>
      </c>
      <c r="K3658" s="109">
        <v>90033</v>
      </c>
      <c r="L3658" s="109" t="s">
        <v>539</v>
      </c>
      <c r="M3658" s="109" t="s">
        <v>22164</v>
      </c>
      <c r="N3658" s="109" t="s">
        <v>32</v>
      </c>
      <c r="O3658" s="109" t="s">
        <v>22403</v>
      </c>
      <c r="P3658" s="109" t="s">
        <v>760</v>
      </c>
      <c r="Q3658" s="109" t="s">
        <v>22404</v>
      </c>
      <c r="R3658" s="109" t="s">
        <v>36</v>
      </c>
      <c r="S3658" s="55" t="s">
        <v>22184</v>
      </c>
      <c r="T3658" s="109"/>
      <c r="U3658" s="109" t="str">
        <f t="shared" si="58"/>
        <v>37504: Angelo Frank Gallardo Jr., a 24-year-old Latino male, died after being shot in Boyle Heights, according to Los Angeles County coroner's records. http://homicide.latimes.com/post/angelo-frank-gallardo-jr/</v>
      </c>
      <c r="V3658" s="109"/>
      <c r="W3658" s="109">
        <v>4704.1000000000004</v>
      </c>
      <c r="X3658" s="109"/>
      <c r="Y3658" s="109"/>
      <c r="Z3658" s="109"/>
      <c r="AA3658" s="109"/>
      <c r="AB3658" s="109"/>
      <c r="AC3658" s="109"/>
      <c r="AD3658" s="40"/>
      <c r="AE3658" s="40"/>
      <c r="AF3658" s="40"/>
      <c r="AG3658" s="40"/>
    </row>
    <row r="3659" spans="1:33" ht="12">
      <c r="A3659" s="32">
        <v>42049.918356481503</v>
      </c>
      <c r="B3659" s="109" t="s">
        <v>22405</v>
      </c>
      <c r="C3659" s="40">
        <v>28</v>
      </c>
      <c r="D3659" s="109" t="s">
        <v>23</v>
      </c>
      <c r="E3659" s="55" t="s">
        <v>173</v>
      </c>
      <c r="F3659" s="109"/>
      <c r="G3659" s="42">
        <v>37522</v>
      </c>
      <c r="H3659" s="109" t="s">
        <v>22406</v>
      </c>
      <c r="I3659" s="55" t="s">
        <v>22407</v>
      </c>
      <c r="J3659" s="55" t="s">
        <v>85</v>
      </c>
      <c r="K3659" s="109">
        <v>90712</v>
      </c>
      <c r="L3659" s="109" t="s">
        <v>539</v>
      </c>
      <c r="M3659" s="109" t="s">
        <v>22164</v>
      </c>
      <c r="N3659" s="109" t="s">
        <v>32</v>
      </c>
      <c r="O3659" s="109" t="s">
        <v>22408</v>
      </c>
      <c r="P3659" s="109" t="s">
        <v>760</v>
      </c>
      <c r="Q3659" s="109" t="s">
        <v>22409</v>
      </c>
      <c r="R3659" s="109" t="s">
        <v>36</v>
      </c>
      <c r="S3659" s="55" t="s">
        <v>22184</v>
      </c>
      <c r="T3659" s="109"/>
      <c r="U3659" s="109" t="str">
        <f t="shared" si="58"/>
        <v>37522: David Miranda, a 28-year-old Latino male, died after being shotat Clark Avenue south of Lakewood Boulevard, according to Los Angeles County coroner's records. http://homicide.latimes.com/post/david-miranda/</v>
      </c>
      <c r="V3659" s="109"/>
      <c r="W3659" s="109">
        <v>4705.1000000000004</v>
      </c>
      <c r="X3659" s="109"/>
      <c r="Y3659" s="109"/>
      <c r="Z3659" s="109"/>
      <c r="AA3659" s="109"/>
      <c r="AB3659" s="109"/>
      <c r="AC3659" s="109"/>
      <c r="AD3659" s="40"/>
      <c r="AE3659" s="40"/>
      <c r="AF3659" s="40"/>
      <c r="AG3659" s="40"/>
    </row>
    <row r="3660" spans="1:33" ht="12">
      <c r="A3660" s="32">
        <v>42049.936319444401</v>
      </c>
      <c r="B3660" s="109" t="s">
        <v>22410</v>
      </c>
      <c r="C3660" s="40">
        <v>40</v>
      </c>
      <c r="D3660" s="109" t="s">
        <v>23</v>
      </c>
      <c r="E3660" s="55" t="s">
        <v>120</v>
      </c>
      <c r="F3660" s="109"/>
      <c r="G3660" s="42">
        <v>37535</v>
      </c>
      <c r="H3660" s="109" t="s">
        <v>22411</v>
      </c>
      <c r="I3660" s="55" t="s">
        <v>539</v>
      </c>
      <c r="J3660" s="55" t="s">
        <v>85</v>
      </c>
      <c r="K3660" s="109">
        <v>90045</v>
      </c>
      <c r="L3660" s="109" t="s">
        <v>539</v>
      </c>
      <c r="M3660" s="109" t="s">
        <v>14931</v>
      </c>
      <c r="N3660" s="109" t="s">
        <v>32</v>
      </c>
      <c r="O3660" s="109" t="s">
        <v>22412</v>
      </c>
      <c r="P3660" s="109" t="s">
        <v>760</v>
      </c>
      <c r="Q3660" s="109" t="s">
        <v>22413</v>
      </c>
      <c r="R3660" s="109" t="s">
        <v>36</v>
      </c>
      <c r="S3660" s="55" t="s">
        <v>22184</v>
      </c>
      <c r="T3660" s="109"/>
      <c r="U3660" s="109" t="str">
        <f t="shared" si="58"/>
        <v>37535: Police report that deceased refused to follow orders to exit vehicle after high-speed chase, officer accidentally used real gun instead of bean bag gun. $500,000 settlement to family. http://articles.latimes.com/2002/oct/10/local/me-redondo10</v>
      </c>
      <c r="V3660" s="109"/>
      <c r="W3660" s="109">
        <v>4706.1000000000004</v>
      </c>
      <c r="X3660" s="109"/>
      <c r="Y3660" s="109"/>
      <c r="Z3660" s="109"/>
      <c r="AA3660" s="109"/>
      <c r="AB3660" s="109"/>
      <c r="AC3660" s="109"/>
      <c r="AD3660" s="40"/>
      <c r="AE3660" s="40"/>
      <c r="AF3660" s="40"/>
      <c r="AG3660" s="40"/>
    </row>
    <row r="3661" spans="1:33" ht="12">
      <c r="A3661" s="32">
        <v>42049.9449537037</v>
      </c>
      <c r="B3661" s="109" t="s">
        <v>22414</v>
      </c>
      <c r="C3661" s="40">
        <v>26</v>
      </c>
      <c r="D3661" s="109" t="s">
        <v>23</v>
      </c>
      <c r="E3661" s="55" t="s">
        <v>173</v>
      </c>
      <c r="F3661" s="109"/>
      <c r="G3661" s="42">
        <v>37542</v>
      </c>
      <c r="H3661" s="109" t="s">
        <v>22415</v>
      </c>
      <c r="I3661" s="55" t="s">
        <v>539</v>
      </c>
      <c r="J3661" s="55" t="s">
        <v>85</v>
      </c>
      <c r="K3661" s="109">
        <v>90028</v>
      </c>
      <c r="L3661" s="109" t="s">
        <v>539</v>
      </c>
      <c r="M3661" s="109" t="s">
        <v>22164</v>
      </c>
      <c r="N3661" s="109" t="s">
        <v>32</v>
      </c>
      <c r="O3661" s="109" t="s">
        <v>22416</v>
      </c>
      <c r="P3661" s="109" t="s">
        <v>760</v>
      </c>
      <c r="Q3661" s="109" t="s">
        <v>22417</v>
      </c>
      <c r="R3661" s="109" t="s">
        <v>36</v>
      </c>
      <c r="S3661" s="55" t="s">
        <v>22184</v>
      </c>
      <c r="T3661" s="109"/>
      <c r="U3661" s="109" t="str">
        <f t="shared" si="58"/>
        <v>37542: Alberto Vidal Davila, a 26-year-old Latino male, died after beingshot in Hollywood, according to Los Angeles County coroner's records. http://homicide.latimes.com/post/alberto-vidal-davila/</v>
      </c>
      <c r="V3661" s="109"/>
      <c r="W3661" s="109">
        <v>4707.1000000000004</v>
      </c>
      <c r="X3661" s="109"/>
      <c r="Y3661" s="109"/>
      <c r="Z3661" s="109"/>
      <c r="AA3661" s="109"/>
      <c r="AB3661" s="109"/>
      <c r="AC3661" s="109"/>
      <c r="AD3661" s="40"/>
      <c r="AE3661" s="40"/>
      <c r="AF3661" s="40"/>
      <c r="AG3661" s="40"/>
    </row>
    <row r="3662" spans="1:33" ht="12">
      <c r="A3662" s="32">
        <v>42049.950671296298</v>
      </c>
      <c r="B3662" s="109" t="s">
        <v>22418</v>
      </c>
      <c r="C3662" s="40">
        <v>23</v>
      </c>
      <c r="D3662" s="109" t="s">
        <v>23</v>
      </c>
      <c r="E3662" s="55" t="s">
        <v>24</v>
      </c>
      <c r="F3662" s="109"/>
      <c r="G3662" s="42">
        <v>37570</v>
      </c>
      <c r="H3662" s="109" t="s">
        <v>22419</v>
      </c>
      <c r="I3662" s="55" t="s">
        <v>3930</v>
      </c>
      <c r="J3662" s="55" t="s">
        <v>85</v>
      </c>
      <c r="K3662" s="109">
        <v>90746</v>
      </c>
      <c r="L3662" s="109" t="s">
        <v>539</v>
      </c>
      <c r="M3662" s="109" t="s">
        <v>22164</v>
      </c>
      <c r="N3662" s="109" t="s">
        <v>32</v>
      </c>
      <c r="O3662" s="109" t="s">
        <v>22420</v>
      </c>
      <c r="P3662" s="109" t="s">
        <v>760</v>
      </c>
      <c r="Q3662" s="109" t="s">
        <v>22421</v>
      </c>
      <c r="R3662" s="109" t="s">
        <v>36</v>
      </c>
      <c r="S3662" s="55" t="s">
        <v>22184</v>
      </c>
      <c r="T3662" s="109"/>
      <c r="U3662" s="109" t="str">
        <f t="shared" si="58"/>
        <v>37570: Joseph Renee Queen, a 23-year-old black male, died after beingshot in Carson, according to Los Angeles County coroner's records. http://homicide.latimes.com/post/joseph-renee-queen/</v>
      </c>
      <c r="V3662" s="109"/>
      <c r="W3662" s="109">
        <v>4708.1000000000004</v>
      </c>
      <c r="X3662" s="109"/>
      <c r="Y3662" s="109"/>
      <c r="Z3662" s="109"/>
      <c r="AA3662" s="109"/>
      <c r="AB3662" s="109"/>
      <c r="AC3662" s="109"/>
      <c r="AD3662" s="40"/>
      <c r="AE3662" s="40"/>
      <c r="AF3662" s="40"/>
      <c r="AG3662" s="40"/>
    </row>
    <row r="3663" spans="1:33" ht="12">
      <c r="A3663" s="32">
        <v>42049.957627314798</v>
      </c>
      <c r="B3663" s="109" t="s">
        <v>22422</v>
      </c>
      <c r="C3663" s="40">
        <v>35</v>
      </c>
      <c r="D3663" s="109" t="s">
        <v>23</v>
      </c>
      <c r="E3663" s="55" t="s">
        <v>40</v>
      </c>
      <c r="F3663" s="109"/>
      <c r="G3663" s="42">
        <v>42323</v>
      </c>
      <c r="H3663" s="109" t="s">
        <v>22423</v>
      </c>
      <c r="I3663" s="55" t="s">
        <v>5066</v>
      </c>
      <c r="J3663" s="55" t="s">
        <v>85</v>
      </c>
      <c r="K3663" s="109">
        <v>90744</v>
      </c>
      <c r="L3663" s="109" t="s">
        <v>539</v>
      </c>
      <c r="M3663" s="109" t="s">
        <v>22164</v>
      </c>
      <c r="N3663" s="109" t="s">
        <v>32</v>
      </c>
      <c r="O3663" s="109" t="s">
        <v>22424</v>
      </c>
      <c r="P3663" s="109" t="s">
        <v>760</v>
      </c>
      <c r="Q3663" s="109" t="s">
        <v>22425</v>
      </c>
      <c r="R3663" s="109" t="s">
        <v>36</v>
      </c>
      <c r="S3663" s="55" t="s">
        <v>22184</v>
      </c>
      <c r="T3663" s="109"/>
      <c r="U3663" s="109" t="str">
        <f t="shared" si="58"/>
        <v>42323: Seth Adam Landon, a 35-year-old white male, died after being shotin Wilmington, according to Los Angeles County coroner's records. http://homicide.latimes.com/post/seth-adam-landon/</v>
      </c>
      <c r="V3663" s="109"/>
      <c r="W3663" s="109">
        <v>4709.1000000000004</v>
      </c>
      <c r="X3663" s="109"/>
      <c r="Y3663" s="109"/>
      <c r="Z3663" s="109"/>
      <c r="AA3663" s="109"/>
      <c r="AB3663" s="109"/>
      <c r="AC3663" s="109"/>
      <c r="AD3663" s="40"/>
      <c r="AE3663" s="40"/>
      <c r="AF3663" s="40"/>
      <c r="AG3663" s="40"/>
    </row>
    <row r="3664" spans="1:33" ht="12">
      <c r="A3664" s="32">
        <v>42049.964212963001</v>
      </c>
      <c r="B3664" s="109" t="s">
        <v>22426</v>
      </c>
      <c r="C3664" s="40">
        <v>37</v>
      </c>
      <c r="D3664" s="109" t="s">
        <v>23</v>
      </c>
      <c r="E3664" s="55" t="s">
        <v>24</v>
      </c>
      <c r="F3664" s="109"/>
      <c r="G3664" s="42">
        <v>37577</v>
      </c>
      <c r="H3664" s="109" t="s">
        <v>22427</v>
      </c>
      <c r="I3664" s="55" t="s">
        <v>539</v>
      </c>
      <c r="J3664" s="55" t="s">
        <v>85</v>
      </c>
      <c r="K3664" s="109">
        <v>90003</v>
      </c>
      <c r="L3664" s="109" t="s">
        <v>539</v>
      </c>
      <c r="M3664" s="109" t="s">
        <v>22164</v>
      </c>
      <c r="N3664" s="109" t="s">
        <v>32</v>
      </c>
      <c r="O3664" s="109" t="s">
        <v>22428</v>
      </c>
      <c r="P3664" s="109" t="s">
        <v>760</v>
      </c>
      <c r="Q3664" s="109" t="s">
        <v>22429</v>
      </c>
      <c r="R3664" s="109" t="s">
        <v>36</v>
      </c>
      <c r="S3664" s="55" t="s">
        <v>22184</v>
      </c>
      <c r="T3664" s="109"/>
      <c r="U3664" s="109" t="str">
        <f t="shared" si="58"/>
        <v>37577: Kenny Ray Fuller Sr., a 37-year-old black male, died after beingshot in Florence, according to Los Angeles County coroner's records. http://homicide.latimes.com/post/kenny-ray-fuller-sr/</v>
      </c>
      <c r="V3664" s="109"/>
      <c r="W3664" s="109">
        <v>4710.1000000000004</v>
      </c>
      <c r="X3664" s="109"/>
      <c r="Y3664" s="109"/>
      <c r="Z3664" s="109"/>
      <c r="AA3664" s="109"/>
      <c r="AB3664" s="109"/>
      <c r="AC3664" s="109"/>
      <c r="AD3664" s="40"/>
      <c r="AE3664" s="40"/>
      <c r="AF3664" s="40"/>
      <c r="AG3664" s="40"/>
    </row>
    <row r="3665" spans="1:33" ht="12">
      <c r="A3665" s="32">
        <v>42049.970740740697</v>
      </c>
      <c r="B3665" s="109" t="s">
        <v>22430</v>
      </c>
      <c r="C3665" s="40">
        <v>40</v>
      </c>
      <c r="D3665" s="109" t="s">
        <v>23</v>
      </c>
      <c r="E3665" s="55" t="s">
        <v>24</v>
      </c>
      <c r="F3665" s="109"/>
      <c r="G3665" s="42">
        <v>37580</v>
      </c>
      <c r="H3665" s="109" t="s">
        <v>22431</v>
      </c>
      <c r="I3665" s="55" t="s">
        <v>22432</v>
      </c>
      <c r="J3665" s="55" t="s">
        <v>85</v>
      </c>
      <c r="K3665" s="109">
        <v>93543</v>
      </c>
      <c r="L3665" s="109" t="s">
        <v>539</v>
      </c>
      <c r="M3665" s="109" t="s">
        <v>22164</v>
      </c>
      <c r="N3665" s="109" t="s">
        <v>32</v>
      </c>
      <c r="O3665" s="109" t="s">
        <v>22433</v>
      </c>
      <c r="P3665" s="109" t="s">
        <v>760</v>
      </c>
      <c r="Q3665" s="109" t="s">
        <v>22434</v>
      </c>
      <c r="R3665" s="109" t="s">
        <v>36</v>
      </c>
      <c r="S3665" s="55" t="s">
        <v>22184</v>
      </c>
      <c r="T3665" s="109"/>
      <c r="U3665" s="109" t="str">
        <f t="shared" si="58"/>
        <v>37580: Robert Connie Mitchell, a 40-year-old black male, died after being shot in Sun Village, according to Los Angeles County coroner's records. http://homicide.latimes.com/post/robert-connie-mitchell/</v>
      </c>
      <c r="V3665" s="109"/>
      <c r="W3665" s="109">
        <v>4711.1000000000004</v>
      </c>
      <c r="X3665" s="109"/>
      <c r="Y3665" s="109"/>
      <c r="Z3665" s="109"/>
      <c r="AA3665" s="109"/>
      <c r="AB3665" s="109"/>
      <c r="AC3665" s="109"/>
      <c r="AD3665" s="40"/>
      <c r="AE3665" s="40"/>
      <c r="AF3665" s="40"/>
      <c r="AG3665" s="40"/>
    </row>
    <row r="3666" spans="1:33" ht="12">
      <c r="A3666" s="32">
        <v>42049.976817129602</v>
      </c>
      <c r="B3666" s="109" t="s">
        <v>22435</v>
      </c>
      <c r="C3666" s="40">
        <v>22</v>
      </c>
      <c r="D3666" s="109" t="s">
        <v>23</v>
      </c>
      <c r="E3666" s="55" t="s">
        <v>40</v>
      </c>
      <c r="F3666" s="109"/>
      <c r="G3666" s="42">
        <v>37582</v>
      </c>
      <c r="H3666" s="109" t="s">
        <v>22436</v>
      </c>
      <c r="I3666" s="55" t="s">
        <v>539</v>
      </c>
      <c r="J3666" s="55" t="s">
        <v>85</v>
      </c>
      <c r="K3666" s="109">
        <v>90005</v>
      </c>
      <c r="L3666" s="109" t="s">
        <v>539</v>
      </c>
      <c r="M3666" s="109" t="s">
        <v>22164</v>
      </c>
      <c r="N3666" s="109" t="s">
        <v>32</v>
      </c>
      <c r="O3666" s="109" t="s">
        <v>22437</v>
      </c>
      <c r="P3666" s="109" t="s">
        <v>760</v>
      </c>
      <c r="Q3666" s="109" t="s">
        <v>22438</v>
      </c>
      <c r="R3666" s="109" t="s">
        <v>36</v>
      </c>
      <c r="S3666" s="55" t="s">
        <v>22184</v>
      </c>
      <c r="T3666" s="109"/>
      <c r="U3666" s="109" t="str">
        <f t="shared" si="58"/>
        <v>37582: Joshua Levi Blunt, a 22-year-old white male, died after being shotin Koreatown, according to Los Angeles County coroner's records. http://homicide.latimes.com/post/joshua-levi-blunt/</v>
      </c>
      <c r="V3666" s="109"/>
      <c r="W3666" s="109">
        <v>4712.1000000000004</v>
      </c>
      <c r="X3666" s="109"/>
      <c r="Y3666" s="109"/>
      <c r="Z3666" s="109"/>
      <c r="AA3666" s="109"/>
      <c r="AB3666" s="109"/>
      <c r="AC3666" s="109"/>
      <c r="AD3666" s="40"/>
      <c r="AE3666" s="40"/>
      <c r="AF3666" s="40"/>
      <c r="AG3666" s="40"/>
    </row>
    <row r="3667" spans="1:33" ht="12">
      <c r="A3667" s="32">
        <v>42049.980972222198</v>
      </c>
      <c r="B3667" s="109" t="s">
        <v>22439</v>
      </c>
      <c r="C3667" s="40">
        <v>26</v>
      </c>
      <c r="D3667" s="109" t="s">
        <v>23</v>
      </c>
      <c r="E3667" s="55" t="s">
        <v>173</v>
      </c>
      <c r="F3667" s="109"/>
      <c r="G3667" s="42">
        <v>37595</v>
      </c>
      <c r="H3667" s="109" t="s">
        <v>22440</v>
      </c>
      <c r="I3667" s="55" t="s">
        <v>539</v>
      </c>
      <c r="J3667" s="55" t="s">
        <v>85</v>
      </c>
      <c r="K3667" s="109">
        <v>90033</v>
      </c>
      <c r="L3667" s="109" t="s">
        <v>539</v>
      </c>
      <c r="M3667" s="109" t="s">
        <v>22164</v>
      </c>
      <c r="N3667" s="109" t="s">
        <v>32</v>
      </c>
      <c r="O3667" s="109" t="s">
        <v>22441</v>
      </c>
      <c r="P3667" s="109" t="s">
        <v>760</v>
      </c>
      <c r="Q3667" s="109" t="s">
        <v>22442</v>
      </c>
      <c r="R3667" s="109" t="s">
        <v>36</v>
      </c>
      <c r="S3667" s="55" t="s">
        <v>22184</v>
      </c>
      <c r="T3667" s="109"/>
      <c r="U3667" s="109" t="str">
        <f t="shared" si="58"/>
        <v>37595: Jose Tito Diaz, a 26-year-old Latino male, died after being shot inBoyle Heights, according to Los Angeles County coroner's records. http://homicide.latimes.com/post/jose-tito-diaz/</v>
      </c>
      <c r="V3667" s="109"/>
      <c r="W3667" s="109">
        <v>4713.1000000000004</v>
      </c>
      <c r="X3667" s="109"/>
      <c r="Y3667" s="109"/>
      <c r="Z3667" s="109"/>
      <c r="AA3667" s="109"/>
      <c r="AB3667" s="109"/>
      <c r="AC3667" s="109"/>
      <c r="AD3667" s="40"/>
      <c r="AE3667" s="40"/>
      <c r="AF3667" s="40"/>
      <c r="AG3667" s="40"/>
    </row>
    <row r="3668" spans="1:33" ht="12">
      <c r="A3668" s="32">
        <v>41980.324097222197</v>
      </c>
      <c r="B3668" s="109" t="s">
        <v>22443</v>
      </c>
      <c r="C3668" s="40">
        <v>20</v>
      </c>
      <c r="D3668" s="109" t="s">
        <v>23</v>
      </c>
      <c r="E3668" s="55" t="s">
        <v>24</v>
      </c>
      <c r="F3668" s="109" t="s">
        <v>22444</v>
      </c>
      <c r="G3668" s="42">
        <v>39404</v>
      </c>
      <c r="H3668" s="109" t="s">
        <v>22445</v>
      </c>
      <c r="I3668" s="55" t="s">
        <v>22446</v>
      </c>
      <c r="J3668" s="55" t="s">
        <v>250</v>
      </c>
      <c r="K3668" s="109">
        <v>21703</v>
      </c>
      <c r="L3668" s="109" t="s">
        <v>22446</v>
      </c>
      <c r="M3668" s="109" t="s">
        <v>22447</v>
      </c>
      <c r="N3668" s="109" t="s">
        <v>262</v>
      </c>
      <c r="O3668" s="109" t="s">
        <v>22448</v>
      </c>
      <c r="P3668" s="109" t="s">
        <v>58</v>
      </c>
      <c r="Q3668" s="109" t="s">
        <v>22449</v>
      </c>
      <c r="R3668" s="109" t="s">
        <v>22450</v>
      </c>
      <c r="S3668" s="55" t="s">
        <v>22451</v>
      </c>
      <c r="T3668" s="109"/>
      <c r="U3668" s="109" t="str">
        <f t="shared" si="58"/>
        <v>39404: Cpl. Rudy Torres hit Gray with the a Taser twice after responding to a reported outdoor fight involving three young men, according to Frederick Police Department investigators. They found that Torres gave Gray a five-second jolt after the intoxicated, 150-pound young man didn't respond to commands to lie down and remove his hand from inside the front of his pants. Gray fell to the ground, face down, but witnesses disagree about whether his hands were outstretched or still hidden beneath him. The state medical examiner’s office concluded it was a “sudden death associated with restraint and alcohol intoxication.” http://www.fredericknewspost.com/news/crime_and_justice/appeals-court-no-new-trial-in-taser-death/article_1e34dcda-594d-5b06-a4a7-93a995f351e1.html</v>
      </c>
      <c r="V3668" s="109"/>
      <c r="W3668" s="109">
        <v>4714.1000000000004</v>
      </c>
      <c r="X3668" s="109"/>
      <c r="Y3668" s="109"/>
      <c r="Z3668" s="109"/>
      <c r="AA3668" s="109"/>
      <c r="AB3668" s="109"/>
      <c r="AC3668" s="109"/>
      <c r="AD3668" s="40"/>
      <c r="AE3668" s="40"/>
      <c r="AF3668" s="40"/>
      <c r="AG3668" s="40"/>
    </row>
    <row r="3669" spans="1:33" ht="12">
      <c r="A3669" s="32">
        <v>41989.051620370403</v>
      </c>
      <c r="B3669" s="109" t="s">
        <v>22452</v>
      </c>
      <c r="C3669" s="40">
        <v>56</v>
      </c>
      <c r="D3669" s="109" t="s">
        <v>91</v>
      </c>
      <c r="E3669" s="55" t="s">
        <v>40</v>
      </c>
      <c r="F3669" s="109" t="s">
        <v>22453</v>
      </c>
      <c r="G3669" s="42">
        <v>37245</v>
      </c>
      <c r="H3669" s="109" t="s">
        <v>22454</v>
      </c>
      <c r="I3669" s="55" t="s">
        <v>22455</v>
      </c>
      <c r="J3669" s="55" t="s">
        <v>124</v>
      </c>
      <c r="K3669" s="109">
        <v>98188</v>
      </c>
      <c r="L3669" s="109" t="s">
        <v>126</v>
      </c>
      <c r="M3669" s="109" t="s">
        <v>2166</v>
      </c>
      <c r="N3669" s="109" t="s">
        <v>314</v>
      </c>
      <c r="O3669" s="109" t="s">
        <v>22456</v>
      </c>
      <c r="P3669" s="109" t="s">
        <v>3069</v>
      </c>
      <c r="Q3669" s="109" t="s">
        <v>22457</v>
      </c>
      <c r="R3669" s="109" t="s">
        <v>80</v>
      </c>
      <c r="S3669" s="55" t="s">
        <v>22458</v>
      </c>
      <c r="T3669" s="109"/>
      <c r="U3669" s="109" t="str">
        <f t="shared" si="58"/>
        <v>37245: Michelle Gunderson was fleeing Kent police in a stolen vehicle, when she broadsided Marylou and Richard Jones's car, killing the couple. According to court documents, the police discontinued the chase prior to the crash because it was becoming too dangerous, but Gunderson continued at speeds up to 100MPH. http://www.seattlepi.com/local/article/Tragedy-takes-lives-of-a-happy-go-lucky-couple-1075269.php</v>
      </c>
      <c r="V3669" s="109"/>
      <c r="W3669" s="109">
        <v>4715.1000000000004</v>
      </c>
      <c r="X3669" s="109"/>
      <c r="Y3669" s="109"/>
      <c r="Z3669" s="109"/>
      <c r="AA3669" s="109"/>
      <c r="AB3669" s="109"/>
      <c r="AC3669" s="109"/>
      <c r="AD3669" s="40"/>
      <c r="AE3669" s="40"/>
      <c r="AF3669" s="40"/>
      <c r="AG3669" s="40"/>
    </row>
    <row r="3670" spans="1:33" ht="12">
      <c r="A3670" s="32">
        <v>41990.051620370403</v>
      </c>
      <c r="B3670" s="109" t="s">
        <v>22459</v>
      </c>
      <c r="C3670" s="40">
        <v>65</v>
      </c>
      <c r="D3670" s="109" t="s">
        <v>23</v>
      </c>
      <c r="E3670" s="55" t="s">
        <v>40</v>
      </c>
      <c r="F3670" s="109" t="s">
        <v>22453</v>
      </c>
      <c r="G3670" s="42">
        <v>37245</v>
      </c>
      <c r="H3670" s="109" t="s">
        <v>22454</v>
      </c>
      <c r="I3670" s="55" t="s">
        <v>22455</v>
      </c>
      <c r="J3670" s="55" t="s">
        <v>124</v>
      </c>
      <c r="K3670" s="109">
        <v>98188</v>
      </c>
      <c r="L3670" s="109" t="s">
        <v>126</v>
      </c>
      <c r="M3670" s="109" t="s">
        <v>2166</v>
      </c>
      <c r="N3670" s="109" t="s">
        <v>314</v>
      </c>
      <c r="O3670" s="109" t="s">
        <v>22456</v>
      </c>
      <c r="P3670" s="109" t="s">
        <v>3069</v>
      </c>
      <c r="Q3670" s="109" t="s">
        <v>22457</v>
      </c>
      <c r="R3670" s="109" t="s">
        <v>80</v>
      </c>
      <c r="S3670" s="55" t="s">
        <v>22458</v>
      </c>
      <c r="T3670" s="109"/>
      <c r="U3670" s="109" t="str">
        <f t="shared" si="58"/>
        <v>37245: Michelle Gunderson was fleeing Kent police in a stolen vehicle, when she broadsided Marylou and Richard Jones's car, killing the couple. According to court documents, the police discontinued the chase prior to the crash because it was becoming too dangerous, but Gunderson continued at speeds up to 100MPH. http://www.seattlepi.com/local/article/Tragedy-takes-lives-of-a-happy-go-lucky-couple-1075269.php</v>
      </c>
      <c r="V3670" s="109"/>
      <c r="W3670" s="109">
        <v>4716.1000000000004</v>
      </c>
      <c r="X3670" s="109"/>
      <c r="Y3670" s="109"/>
      <c r="Z3670" s="109"/>
      <c r="AA3670" s="109"/>
      <c r="AB3670" s="109"/>
      <c r="AC3670" s="109"/>
      <c r="AD3670" s="40"/>
      <c r="AE3670" s="40"/>
      <c r="AF3670" s="40"/>
      <c r="AG3670" s="40"/>
    </row>
    <row r="3671" spans="1:33" ht="12">
      <c r="A3671" s="30">
        <v>42011</v>
      </c>
      <c r="B3671" s="109" t="s">
        <v>22460</v>
      </c>
      <c r="C3671" s="121">
        <v>32</v>
      </c>
      <c r="D3671" s="109" t="s">
        <v>23</v>
      </c>
      <c r="E3671" s="109" t="s">
        <v>40</v>
      </c>
      <c r="F3671" s="109" t="s">
        <v>22461</v>
      </c>
      <c r="G3671" s="42">
        <v>41316</v>
      </c>
      <c r="H3671" s="109" t="s">
        <v>22462</v>
      </c>
      <c r="I3671" s="109" t="s">
        <v>5460</v>
      </c>
      <c r="J3671" s="109" t="s">
        <v>5461</v>
      </c>
      <c r="K3671" s="98" t="s">
        <v>5462</v>
      </c>
      <c r="L3671" s="109" t="s">
        <v>5463</v>
      </c>
      <c r="M3671" s="109" t="s">
        <v>10060</v>
      </c>
      <c r="N3671" s="109" t="s">
        <v>32</v>
      </c>
      <c r="O3671" s="109" t="s">
        <v>22463</v>
      </c>
      <c r="P3671" s="109" t="s">
        <v>58</v>
      </c>
      <c r="Q3671" s="109" t="s">
        <v>22464</v>
      </c>
      <c r="R3671" s="109" t="s">
        <v>80</v>
      </c>
      <c r="S3671" s="25" t="s">
        <v>22465</v>
      </c>
      <c r="T3671" s="109"/>
      <c r="U3671" s="109" t="str">
        <f t="shared" si="58"/>
        <v>41316: 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 http://missoulian.com/news/state-and-regional/billings-officer-in-fatal-shooting-also-shot-killed-man-in/article_31f840c2-c717-11e3-a230-0019bb2963f4.html</v>
      </c>
      <c r="V3671" s="109"/>
      <c r="W3671" s="109">
        <v>4717.1000000000004</v>
      </c>
      <c r="X3671" s="109"/>
      <c r="Y3671" s="109"/>
      <c r="Z3671" s="109"/>
      <c r="AA3671" s="109"/>
      <c r="AB3671" s="109"/>
      <c r="AC3671" s="109"/>
      <c r="AD3671" s="40"/>
      <c r="AE3671" s="40"/>
      <c r="AF3671" s="40"/>
      <c r="AG3671" s="40"/>
    </row>
    <row r="3672" spans="1:33" ht="12">
      <c r="A3672" s="30">
        <v>42050</v>
      </c>
      <c r="B3672" s="109" t="s">
        <v>22466</v>
      </c>
      <c r="C3672" s="121">
        <v>87</v>
      </c>
      <c r="D3672" s="109" t="s">
        <v>23</v>
      </c>
      <c r="E3672" s="109" t="s">
        <v>82</v>
      </c>
      <c r="F3672" s="109"/>
      <c r="G3672" s="42">
        <v>41308</v>
      </c>
      <c r="H3672" s="109" t="s">
        <v>22467</v>
      </c>
      <c r="I3672" s="109" t="s">
        <v>22468</v>
      </c>
      <c r="J3672" s="109" t="s">
        <v>213</v>
      </c>
      <c r="K3672" s="98" t="s">
        <v>22469</v>
      </c>
      <c r="L3672" s="109" t="s">
        <v>19386</v>
      </c>
      <c r="M3672" s="109" t="s">
        <v>22470</v>
      </c>
      <c r="N3672" s="109" t="s">
        <v>32</v>
      </c>
      <c r="O3672" s="109" t="s">
        <v>22471</v>
      </c>
      <c r="P3672" s="109" t="s">
        <v>760</v>
      </c>
      <c r="Q3672" s="109" t="s">
        <v>22472</v>
      </c>
      <c r="R3672" s="109" t="s">
        <v>80</v>
      </c>
      <c r="S3672" s="25" t="s">
        <v>22473</v>
      </c>
      <c r="T3672" s="109"/>
      <c r="U3672" s="109" t="str">
        <f t="shared" si="58"/>
        <v>41308: Officers responded to a report of a domestic disturbance. They arrived to witness a man shoot a woman in the chest. The officers fatally shot the man. http://www.valleymorningstar.com/news/local_news/article_1cab6d48-6f4d-11e2-ae87-0019bb30f31a.html?mode=jqm</v>
      </c>
      <c r="V3672" s="109"/>
      <c r="W3672" s="109">
        <v>4718.1000000000004</v>
      </c>
      <c r="X3672" s="109"/>
      <c r="Y3672" s="109"/>
      <c r="Z3672" s="109"/>
      <c r="AA3672" s="109"/>
      <c r="AB3672" s="109"/>
      <c r="AC3672" s="109"/>
      <c r="AD3672" s="40"/>
      <c r="AE3672" s="40"/>
      <c r="AF3672" s="40"/>
      <c r="AG3672" s="40"/>
    </row>
    <row r="3673" spans="1:33" ht="12">
      <c r="A3673" s="30">
        <v>42050</v>
      </c>
      <c r="B3673" s="109" t="s">
        <v>22474</v>
      </c>
      <c r="C3673" s="121">
        <v>25</v>
      </c>
      <c r="D3673" s="109" t="s">
        <v>23</v>
      </c>
      <c r="E3673" s="109" t="s">
        <v>82</v>
      </c>
      <c r="F3673" s="109"/>
      <c r="G3673" s="42">
        <v>41320</v>
      </c>
      <c r="H3673" s="109" t="s">
        <v>22475</v>
      </c>
      <c r="I3673" s="109" t="s">
        <v>10621</v>
      </c>
      <c r="J3673" s="109" t="s">
        <v>85</v>
      </c>
      <c r="K3673" s="98" t="s">
        <v>10622</v>
      </c>
      <c r="L3673" s="109" t="s">
        <v>539</v>
      </c>
      <c r="M3673" s="109" t="s">
        <v>10623</v>
      </c>
      <c r="N3673" s="109" t="s">
        <v>32</v>
      </c>
      <c r="O3673" s="109" t="s">
        <v>22476</v>
      </c>
      <c r="P3673" s="109" t="s">
        <v>760</v>
      </c>
      <c r="Q3673" s="109" t="s">
        <v>22477</v>
      </c>
      <c r="R3673" s="109" t="s">
        <v>80</v>
      </c>
      <c r="S3673" s="25" t="s">
        <v>22473</v>
      </c>
      <c r="T3673" s="109"/>
      <c r="U3673" s="109" t="str">
        <f t="shared" si="58"/>
        <v>41320: Police were responding to a domestic disturbance between a couple at a motel. The couple left in a vehicle, and police followed them and initiated a traffic stop. Officers shot and killed Franco after he allegedly exited the vehicle and brandished a handgun at them. http://www.dailybulletin.com/20130215/monterey-park-police-fatally-shoot-armed-man</v>
      </c>
      <c r="V3673" s="109"/>
      <c r="W3673" s="109">
        <v>4719.1000000000004</v>
      </c>
      <c r="X3673" s="109"/>
      <c r="Y3673" s="109"/>
      <c r="Z3673" s="109"/>
      <c r="AA3673" s="109"/>
      <c r="AB3673" s="109"/>
      <c r="AC3673" s="109"/>
      <c r="AD3673" s="40"/>
      <c r="AE3673" s="40"/>
      <c r="AF3673" s="40"/>
      <c r="AG3673" s="40"/>
    </row>
    <row r="3674" spans="1:33" ht="12">
      <c r="A3674" s="30">
        <v>42050</v>
      </c>
      <c r="B3674" s="109" t="s">
        <v>22478</v>
      </c>
      <c r="C3674" s="121">
        <v>23</v>
      </c>
      <c r="D3674" s="109" t="s">
        <v>23</v>
      </c>
      <c r="E3674" s="109" t="s">
        <v>24</v>
      </c>
      <c r="F3674" s="109" t="s">
        <v>22479</v>
      </c>
      <c r="G3674" s="42">
        <v>41324</v>
      </c>
      <c r="H3674" s="109" t="s">
        <v>22480</v>
      </c>
      <c r="I3674" s="109" t="s">
        <v>1046</v>
      </c>
      <c r="J3674" s="109" t="s">
        <v>28</v>
      </c>
      <c r="K3674" s="98" t="s">
        <v>17767</v>
      </c>
      <c r="L3674" s="109" t="s">
        <v>523</v>
      </c>
      <c r="M3674" s="109" t="s">
        <v>1047</v>
      </c>
      <c r="N3674" s="109" t="s">
        <v>32</v>
      </c>
      <c r="O3674" s="109" t="s">
        <v>22481</v>
      </c>
      <c r="P3674" s="109" t="s">
        <v>760</v>
      </c>
      <c r="Q3674" s="109" t="s">
        <v>22482</v>
      </c>
      <c r="R3674" s="109" t="s">
        <v>80</v>
      </c>
      <c r="S3674" s="25" t="s">
        <v>22473</v>
      </c>
      <c r="T3674" s="109"/>
      <c r="U3674" s="109" t="str">
        <f t="shared" si="58"/>
        <v>41324: In a car being chased by police, the police fired, killing him. http://www.wokv.com/weblogs/morning-news-recap/2013/feb/19/police-kill-armed-suspect/</v>
      </c>
      <c r="V3674" s="109"/>
      <c r="W3674" s="109">
        <v>4720.1000000000004</v>
      </c>
      <c r="X3674" s="109"/>
      <c r="Y3674" s="109"/>
      <c r="Z3674" s="109"/>
      <c r="AA3674" s="109"/>
      <c r="AB3674" s="109"/>
      <c r="AC3674" s="109"/>
      <c r="AD3674" s="40"/>
      <c r="AE3674" s="40"/>
      <c r="AF3674" s="40"/>
      <c r="AG3674" s="40"/>
    </row>
    <row r="3675" spans="1:33" ht="12">
      <c r="A3675" s="30">
        <v>42050</v>
      </c>
      <c r="B3675" s="109" t="s">
        <v>22483</v>
      </c>
      <c r="C3675" s="121">
        <v>19</v>
      </c>
      <c r="D3675" s="109" t="s">
        <v>23</v>
      </c>
      <c r="E3675" s="109" t="s">
        <v>24</v>
      </c>
      <c r="F3675" s="109"/>
      <c r="G3675" s="42">
        <v>41326</v>
      </c>
      <c r="H3675" s="109" t="s">
        <v>22484</v>
      </c>
      <c r="I3675" s="109" t="s">
        <v>2554</v>
      </c>
      <c r="J3675" s="109" t="s">
        <v>85</v>
      </c>
      <c r="K3675" s="98" t="s">
        <v>22485</v>
      </c>
      <c r="L3675" s="109" t="s">
        <v>539</v>
      </c>
      <c r="M3675" s="109" t="s">
        <v>2556</v>
      </c>
      <c r="N3675" s="109" t="s">
        <v>32</v>
      </c>
      <c r="O3675" s="109" t="s">
        <v>22486</v>
      </c>
      <c r="P3675" s="109" t="s">
        <v>760</v>
      </c>
      <c r="Q3675" s="109" t="s">
        <v>22487</v>
      </c>
      <c r="R3675" s="109" t="s">
        <v>80</v>
      </c>
      <c r="S3675" s="25" t="s">
        <v>22473</v>
      </c>
      <c r="T3675" s="109"/>
      <c r="U3675" s="109" t="str">
        <f t="shared" si="58"/>
        <v>41326: Officers spotted a stolen vehicle and pursued it until it crashed into a garage. Taylor was shot and killed by officers after he allegedly fired at them. Police say they recovered a handgun at the scene. http://lbpost.com/news/2000001848-robbery-suspect-killed-after-firing-on-officers#.UUQWfIUUs7A</v>
      </c>
      <c r="V3675" s="109"/>
      <c r="W3675" s="109">
        <v>4721.1000000000004</v>
      </c>
      <c r="X3675" s="109"/>
      <c r="Y3675" s="109"/>
      <c r="Z3675" s="109"/>
      <c r="AA3675" s="109"/>
      <c r="AB3675" s="109"/>
      <c r="AC3675" s="109"/>
      <c r="AD3675" s="40"/>
      <c r="AE3675" s="40"/>
      <c r="AF3675" s="40"/>
      <c r="AG3675" s="40"/>
    </row>
    <row r="3676" spans="1:33" ht="12">
      <c r="A3676" s="30">
        <v>42050</v>
      </c>
      <c r="B3676" s="109" t="s">
        <v>22488</v>
      </c>
      <c r="C3676" s="121">
        <v>24</v>
      </c>
      <c r="D3676" s="109" t="s">
        <v>23</v>
      </c>
      <c r="E3676" s="109" t="s">
        <v>82</v>
      </c>
      <c r="F3676" s="109"/>
      <c r="G3676" s="42">
        <v>41331</v>
      </c>
      <c r="H3676" s="109" t="s">
        <v>22489</v>
      </c>
      <c r="I3676" s="109" t="s">
        <v>2952</v>
      </c>
      <c r="J3676" s="109" t="s">
        <v>2539</v>
      </c>
      <c r="K3676" s="98" t="s">
        <v>22490</v>
      </c>
      <c r="L3676" s="109" t="s">
        <v>8770</v>
      </c>
      <c r="M3676" s="109" t="s">
        <v>22491</v>
      </c>
      <c r="N3676" s="109" t="s">
        <v>32</v>
      </c>
      <c r="O3676" s="109" t="s">
        <v>22492</v>
      </c>
      <c r="P3676" s="109" t="s">
        <v>760</v>
      </c>
      <c r="Q3676" s="109" t="s">
        <v>22493</v>
      </c>
      <c r="R3676" s="109" t="s">
        <v>80</v>
      </c>
      <c r="S3676" s="25" t="s">
        <v>22473</v>
      </c>
      <c r="T3676" s="109"/>
      <c r="U3676" s="109" t="str">
        <f t="shared" si="58"/>
        <v>41331: Police were responding to report of a man assaulting a woman. The man, Jurgen, fled the scene and then fired at officers, striking deputy Sheila Aull. Aull and at least four other officers returned fire and killed Jurgen. http://www.cbsnews.com/news/california-cop-shooting-alleged-gunman-dead-after-fatally-shooting-two-police-officers-in-santa-cruz-home-police-say/</v>
      </c>
      <c r="V3676" s="109"/>
      <c r="W3676" s="109">
        <v>4722.1000000000004</v>
      </c>
      <c r="X3676" s="109"/>
      <c r="Y3676" s="109"/>
      <c r="Z3676" s="109"/>
      <c r="AA3676" s="109"/>
      <c r="AB3676" s="109"/>
      <c r="AC3676" s="109"/>
      <c r="AD3676" s="40"/>
      <c r="AE3676" s="40"/>
      <c r="AF3676" s="40"/>
      <c r="AG3676" s="40"/>
    </row>
    <row r="3677" spans="1:33" ht="12">
      <c r="A3677" s="30">
        <v>42050</v>
      </c>
      <c r="B3677" s="109" t="s">
        <v>22494</v>
      </c>
      <c r="C3677" s="121">
        <v>37</v>
      </c>
      <c r="D3677" s="109" t="s">
        <v>23</v>
      </c>
      <c r="E3677" s="109" t="s">
        <v>82</v>
      </c>
      <c r="F3677" s="109"/>
      <c r="G3677" s="42">
        <v>41333</v>
      </c>
      <c r="H3677" s="109" t="s">
        <v>22495</v>
      </c>
      <c r="I3677" s="109" t="s">
        <v>6346</v>
      </c>
      <c r="J3677" s="109" t="s">
        <v>85</v>
      </c>
      <c r="K3677" s="98" t="s">
        <v>6347</v>
      </c>
      <c r="L3677" s="109" t="s">
        <v>178</v>
      </c>
      <c r="M3677" s="109" t="s">
        <v>6348</v>
      </c>
      <c r="N3677" s="109" t="s">
        <v>32</v>
      </c>
      <c r="O3677" s="109" t="s">
        <v>22496</v>
      </c>
      <c r="P3677" s="109" t="s">
        <v>58</v>
      </c>
      <c r="Q3677" s="109" t="s">
        <v>22497</v>
      </c>
      <c r="R3677" s="109" t="s">
        <v>80</v>
      </c>
      <c r="S3677" s="25" t="s">
        <v>22473</v>
      </c>
      <c r="T3677" s="109"/>
      <c r="U3677" s="109" t="str">
        <f t="shared" si="58"/>
        <v>41333: 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 http://www.sfgate.com/default/article/Sonoma-County-deputy-kills-kidnap-suspect-4320068.php</v>
      </c>
      <c r="V3677" s="109"/>
      <c r="W3677" s="109">
        <v>4723.1000000000004</v>
      </c>
      <c r="X3677" s="109"/>
      <c r="Y3677" s="109"/>
      <c r="Z3677" s="109"/>
      <c r="AA3677" s="109"/>
      <c r="AB3677" s="109"/>
      <c r="AC3677" s="109"/>
      <c r="AD3677" s="40"/>
      <c r="AE3677" s="40"/>
      <c r="AF3677" s="40"/>
      <c r="AG3677" s="40"/>
    </row>
    <row r="3678" spans="1:33" ht="12">
      <c r="A3678" s="30">
        <v>42050</v>
      </c>
      <c r="B3678" s="109" t="s">
        <v>22498</v>
      </c>
      <c r="C3678" s="121">
        <v>47</v>
      </c>
      <c r="D3678" s="109" t="s">
        <v>23</v>
      </c>
      <c r="E3678" s="109" t="s">
        <v>40</v>
      </c>
      <c r="F3678" s="109" t="s">
        <v>22499</v>
      </c>
      <c r="G3678" s="42">
        <v>41334</v>
      </c>
      <c r="H3678" s="109" t="s">
        <v>22500</v>
      </c>
      <c r="I3678" s="109" t="s">
        <v>1995</v>
      </c>
      <c r="J3678" s="109" t="s">
        <v>213</v>
      </c>
      <c r="K3678" s="98" t="s">
        <v>22501</v>
      </c>
      <c r="L3678" s="109" t="s">
        <v>1995</v>
      </c>
      <c r="M3678" s="109" t="s">
        <v>4415</v>
      </c>
      <c r="N3678" s="109" t="s">
        <v>32</v>
      </c>
      <c r="O3678" s="109" t="s">
        <v>22502</v>
      </c>
      <c r="P3678" s="109" t="s">
        <v>760</v>
      </c>
      <c r="Q3678" s="109" t="s">
        <v>22503</v>
      </c>
      <c r="R3678" s="109" t="s">
        <v>80</v>
      </c>
      <c r="S3678" s="25" t="s">
        <v>22473</v>
      </c>
      <c r="T3678" s="109"/>
      <c r="U3678" s="109" t="str">
        <f t="shared" si="58"/>
        <v>41334: Myers was killed in a shootout with El Paso police and a US Border Patrol Agent. He was wanted for robbery charges in Michigan. http://detroit.cbslocal.com/2013/03/02/michigan-fugitive-shot-killed-by-officers-in-texas/</v>
      </c>
      <c r="V3678" s="109"/>
      <c r="W3678" s="109">
        <v>4724.1000000000004</v>
      </c>
      <c r="X3678" s="109"/>
      <c r="Y3678" s="109"/>
      <c r="Z3678" s="109"/>
      <c r="AA3678" s="109"/>
      <c r="AB3678" s="109"/>
      <c r="AC3678" s="109"/>
      <c r="AD3678" s="40"/>
      <c r="AE3678" s="40"/>
      <c r="AF3678" s="40"/>
      <c r="AG3678" s="40"/>
    </row>
    <row r="3679" spans="1:33" ht="12">
      <c r="A3679" s="30">
        <v>42050</v>
      </c>
      <c r="B3679" s="109" t="s">
        <v>22504</v>
      </c>
      <c r="C3679" s="121">
        <v>23</v>
      </c>
      <c r="D3679" s="109" t="s">
        <v>23</v>
      </c>
      <c r="E3679" s="109" t="s">
        <v>82</v>
      </c>
      <c r="F3679" s="109"/>
      <c r="G3679" s="42">
        <v>41335</v>
      </c>
      <c r="H3679" s="109" t="s">
        <v>22505</v>
      </c>
      <c r="I3679" s="109" t="s">
        <v>84</v>
      </c>
      <c r="J3679" s="109" t="s">
        <v>85</v>
      </c>
      <c r="K3679" s="98" t="s">
        <v>22506</v>
      </c>
      <c r="L3679" s="109" t="s">
        <v>84</v>
      </c>
      <c r="M3679" s="109" t="s">
        <v>22507</v>
      </c>
      <c r="N3679" s="109" t="s">
        <v>32</v>
      </c>
      <c r="O3679" s="109" t="s">
        <v>22508</v>
      </c>
      <c r="P3679" s="109" t="s">
        <v>760</v>
      </c>
      <c r="Q3679" s="109" t="s">
        <v>22509</v>
      </c>
      <c r="R3679" s="109" t="s">
        <v>80</v>
      </c>
      <c r="S3679" s="25" t="s">
        <v>22473</v>
      </c>
      <c r="T3679" s="109"/>
      <c r="U3679" s="109" t="str">
        <f t="shared" si="58"/>
        <v>41335: Daly City police spotted Sawyer behind the wheel of a stolen vehicle and chased him into San Francisco. Sawyer eventually abandoned the car and fled on foot. After Sawyer allegedly raised a gun at officers, a Daly City officer shot him in the torso, killing him. http://www.mercurynews.com/ci_22716226/id-released-man-fatally-shot-by-daly-city</v>
      </c>
      <c r="V3679" s="109"/>
      <c r="W3679" s="109">
        <v>4725.1000000000004</v>
      </c>
      <c r="X3679" s="109"/>
      <c r="Y3679" s="109"/>
      <c r="Z3679" s="109"/>
      <c r="AA3679" s="109"/>
      <c r="AB3679" s="109"/>
      <c r="AC3679" s="109"/>
      <c r="AD3679" s="40"/>
      <c r="AE3679" s="40"/>
      <c r="AF3679" s="40"/>
      <c r="AG3679" s="40"/>
    </row>
    <row r="3680" spans="1:33" ht="12">
      <c r="A3680" s="30">
        <v>42050</v>
      </c>
      <c r="B3680" s="109" t="s">
        <v>22510</v>
      </c>
      <c r="C3680" s="121">
        <v>28</v>
      </c>
      <c r="D3680" s="109" t="s">
        <v>23</v>
      </c>
      <c r="E3680" s="109" t="s">
        <v>82</v>
      </c>
      <c r="F3680" s="109"/>
      <c r="G3680" s="42">
        <v>41335</v>
      </c>
      <c r="H3680" s="109" t="s">
        <v>22511</v>
      </c>
      <c r="I3680" s="109" t="s">
        <v>3609</v>
      </c>
      <c r="J3680" s="109" t="s">
        <v>85</v>
      </c>
      <c r="K3680" s="98" t="s">
        <v>6616</v>
      </c>
      <c r="L3680" s="109" t="s">
        <v>3611</v>
      </c>
      <c r="M3680" s="109" t="s">
        <v>3612</v>
      </c>
      <c r="N3680" s="109" t="s">
        <v>32</v>
      </c>
      <c r="O3680" s="109" t="s">
        <v>22512</v>
      </c>
      <c r="P3680" s="109" t="s">
        <v>58</v>
      </c>
      <c r="Q3680" s="109" t="s">
        <v>22513</v>
      </c>
      <c r="R3680" s="109" t="s">
        <v>80</v>
      </c>
      <c r="S3680" s="25" t="s">
        <v>22473</v>
      </c>
      <c r="T3680" s="109"/>
      <c r="U3680" s="109" t="str">
        <f t="shared" si="58"/>
        <v>41335: 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 http://www.mercurynews.com/ci_22732893/san-jose-man-killed-by-police-was-facing</v>
      </c>
      <c r="V3680" s="109"/>
      <c r="W3680" s="109">
        <v>4726.1000000000004</v>
      </c>
      <c r="X3680" s="109"/>
      <c r="Y3680" s="109"/>
      <c r="Z3680" s="109"/>
      <c r="AA3680" s="109"/>
      <c r="AB3680" s="109"/>
      <c r="AC3680" s="109"/>
      <c r="AD3680" s="40"/>
      <c r="AE3680" s="40"/>
      <c r="AF3680" s="40"/>
      <c r="AG3680" s="40"/>
    </row>
    <row r="3681" spans="1:33" ht="12">
      <c r="A3681" s="30">
        <v>42050</v>
      </c>
      <c r="B3681" s="109" t="s">
        <v>22514</v>
      </c>
      <c r="C3681" s="121">
        <v>22</v>
      </c>
      <c r="D3681" s="109" t="s">
        <v>23</v>
      </c>
      <c r="E3681" s="109" t="s">
        <v>24</v>
      </c>
      <c r="F3681" s="109" t="s">
        <v>22515</v>
      </c>
      <c r="G3681" s="42">
        <v>41337</v>
      </c>
      <c r="H3681" s="109" t="s">
        <v>22516</v>
      </c>
      <c r="I3681" s="109" t="s">
        <v>7018</v>
      </c>
      <c r="J3681" s="109" t="s">
        <v>1372</v>
      </c>
      <c r="K3681" s="98" t="s">
        <v>22517</v>
      </c>
      <c r="L3681" s="109" t="s">
        <v>22518</v>
      </c>
      <c r="M3681" s="109" t="s">
        <v>22519</v>
      </c>
      <c r="N3681" s="109" t="s">
        <v>32</v>
      </c>
      <c r="O3681" s="109" t="s">
        <v>22520</v>
      </c>
      <c r="P3681" s="109" t="s">
        <v>760</v>
      </c>
      <c r="Q3681" s="109" t="s">
        <v>22521</v>
      </c>
      <c r="R3681" s="109" t="s">
        <v>80</v>
      </c>
      <c r="S3681" s="25" t="s">
        <v>22473</v>
      </c>
      <c r="T3681" s="109"/>
      <c r="U3681" s="109" t="str">
        <f t="shared" si="58"/>
        <v>41337: The U.S. Marshals Service, FBI, and local police were responding to a tip about a wanted suspect and allegedly found Meeks at a window with a gun. They shot and killed him after he reportedly came out of the window with the gun. http://www.hickoryrecord.com/independent_tribune/news/article_f1454a2a-84e1-11e2-9c02-0019bb30f31a.html</v>
      </c>
      <c r="V3681" s="109"/>
      <c r="W3681" s="109">
        <v>4727.1000000000004</v>
      </c>
      <c r="X3681" s="109"/>
      <c r="Y3681" s="109"/>
      <c r="Z3681" s="109"/>
      <c r="AA3681" s="109"/>
      <c r="AB3681" s="109"/>
      <c r="AC3681" s="109"/>
      <c r="AD3681" s="40"/>
      <c r="AE3681" s="40"/>
      <c r="AF3681" s="40"/>
      <c r="AG3681" s="40"/>
    </row>
    <row r="3682" spans="1:33" ht="12">
      <c r="A3682" s="30">
        <v>42050</v>
      </c>
      <c r="B3682" s="109" t="s">
        <v>22522</v>
      </c>
      <c r="C3682" s="121">
        <v>47</v>
      </c>
      <c r="D3682" s="109" t="s">
        <v>23</v>
      </c>
      <c r="E3682" s="109" t="s">
        <v>40</v>
      </c>
      <c r="F3682" s="109" t="s">
        <v>22523</v>
      </c>
      <c r="G3682" s="42">
        <v>41339</v>
      </c>
      <c r="H3682" s="109" t="s">
        <v>22524</v>
      </c>
      <c r="I3682" s="109" t="s">
        <v>1303</v>
      </c>
      <c r="J3682" s="109" t="s">
        <v>64</v>
      </c>
      <c r="K3682" s="98" t="s">
        <v>22525</v>
      </c>
      <c r="L3682" s="109" t="s">
        <v>6217</v>
      </c>
      <c r="M3682" s="109" t="s">
        <v>1307</v>
      </c>
      <c r="N3682" s="109" t="s">
        <v>32</v>
      </c>
      <c r="O3682" s="109" t="s">
        <v>22526</v>
      </c>
      <c r="P3682" s="109" t="s">
        <v>760</v>
      </c>
      <c r="Q3682" s="109" t="s">
        <v>22527</v>
      </c>
      <c r="R3682" s="109" t="s">
        <v>80</v>
      </c>
      <c r="S3682" s="25" t="s">
        <v>22473</v>
      </c>
      <c r="T3682" s="109"/>
      <c r="U3682" s="109" t="str">
        <f t="shared" si="58"/>
        <v>41339: Police were responding to a domestic dispute. Officers shot and killed Kelley after he allegedly fired a weapon at them. http://www.wltz.com/story/21532130/gbi-probing-officer-involved-shooting</v>
      </c>
      <c r="V3682" s="109"/>
      <c r="W3682" s="109">
        <v>4728.1000000000004</v>
      </c>
      <c r="X3682" s="109"/>
      <c r="Y3682" s="109"/>
      <c r="Z3682" s="109"/>
      <c r="AA3682" s="109"/>
      <c r="AB3682" s="109"/>
      <c r="AC3682" s="109"/>
      <c r="AD3682" s="40"/>
      <c r="AE3682" s="40"/>
      <c r="AF3682" s="40"/>
      <c r="AG3682" s="40"/>
    </row>
    <row r="3683" spans="1:33" ht="12">
      <c r="A3683" s="30">
        <v>42050</v>
      </c>
      <c r="B3683" s="109" t="s">
        <v>22528</v>
      </c>
      <c r="C3683" s="121">
        <v>55</v>
      </c>
      <c r="D3683" s="109" t="s">
        <v>23</v>
      </c>
      <c r="E3683" s="109" t="s">
        <v>82</v>
      </c>
      <c r="F3683" s="109"/>
      <c r="G3683" s="42">
        <v>41340</v>
      </c>
      <c r="H3683" s="109" t="s">
        <v>22529</v>
      </c>
      <c r="I3683" s="109" t="s">
        <v>1046</v>
      </c>
      <c r="J3683" s="109" t="s">
        <v>28</v>
      </c>
      <c r="K3683" s="98" t="s">
        <v>16343</v>
      </c>
      <c r="L3683" s="109" t="s">
        <v>523</v>
      </c>
      <c r="M3683" s="109" t="s">
        <v>11226</v>
      </c>
      <c r="N3683" s="109" t="s">
        <v>32</v>
      </c>
      <c r="O3683" s="109" t="s">
        <v>22530</v>
      </c>
      <c r="P3683" s="109" t="s">
        <v>760</v>
      </c>
      <c r="Q3683" s="109" t="s">
        <v>22531</v>
      </c>
      <c r="R3683" s="109" t="s">
        <v>80</v>
      </c>
      <c r="S3683" s="25" t="s">
        <v>22473</v>
      </c>
      <c r="T3683" s="109"/>
      <c r="U3683" s="109" t="str">
        <f t="shared" si="58"/>
        <v>41340: Trying to repeatedly smash his ex-wife's car, the SWAT officers came to the scene. She told police he was trying to kill her. He had a gun, police told him to put it down, and later when he tried to reach for it they fired at him six times, killing him. http://news.wjct.org/post/jso-identify-man-shot-police-after-ramming-his-ex-wifes-car</v>
      </c>
      <c r="V3683" s="109"/>
      <c r="W3683" s="109">
        <v>4729.1000000000004</v>
      </c>
      <c r="X3683" s="109"/>
      <c r="Y3683" s="109"/>
      <c r="Z3683" s="109"/>
      <c r="AA3683" s="109"/>
      <c r="AB3683" s="109"/>
      <c r="AC3683" s="109"/>
      <c r="AD3683" s="40"/>
      <c r="AE3683" s="40"/>
      <c r="AF3683" s="40"/>
      <c r="AG3683" s="40"/>
    </row>
    <row r="3684" spans="1:33" ht="12">
      <c r="A3684" s="30">
        <v>42050</v>
      </c>
      <c r="B3684" s="109" t="s">
        <v>22532</v>
      </c>
      <c r="C3684" s="121">
        <v>32</v>
      </c>
      <c r="D3684" s="109" t="s">
        <v>23</v>
      </c>
      <c r="E3684" s="109" t="s">
        <v>82</v>
      </c>
      <c r="F3684" s="109"/>
      <c r="G3684" s="42">
        <v>41363</v>
      </c>
      <c r="H3684" s="109" t="s">
        <v>22533</v>
      </c>
      <c r="I3684" s="109" t="s">
        <v>2598</v>
      </c>
      <c r="J3684" s="109" t="s">
        <v>85</v>
      </c>
      <c r="K3684" s="98" t="s">
        <v>2641</v>
      </c>
      <c r="L3684" s="109" t="s">
        <v>270</v>
      </c>
      <c r="M3684" s="109" t="s">
        <v>13521</v>
      </c>
      <c r="N3684" s="109" t="s">
        <v>32</v>
      </c>
      <c r="O3684" s="109" t="s">
        <v>22534</v>
      </c>
      <c r="P3684" s="109" t="s">
        <v>760</v>
      </c>
      <c r="Q3684" s="109" t="s">
        <v>22535</v>
      </c>
      <c r="R3684" s="109" t="s">
        <v>80</v>
      </c>
      <c r="S3684" s="28" t="s">
        <v>22473</v>
      </c>
      <c r="T3684" s="26"/>
      <c r="U3684" s="109" t="str">
        <f t="shared" si="58"/>
        <v>41363: Huggins, from Modesto, was fatally shot by an Alameda County sheriff's deputy after he refused to get out of the vehicle and drove off, dragging one of those deputies, who had been trying to undo Huggins' seat belt. http://www.mercurynews.com/homicides/ci_23309805/man-slain-by-sheriffs-deputies-march-following-east</v>
      </c>
      <c r="V3684" s="109"/>
      <c r="W3684" s="109">
        <v>4730.1000000000004</v>
      </c>
      <c r="X3684" s="109"/>
      <c r="Y3684" s="109"/>
      <c r="Z3684" s="109"/>
      <c r="AA3684" s="109"/>
      <c r="AB3684" s="109"/>
      <c r="AC3684" s="113"/>
      <c r="AD3684" s="29"/>
      <c r="AE3684" s="29"/>
      <c r="AF3684" s="29"/>
      <c r="AG3684" s="65"/>
    </row>
    <row r="3685" spans="1:33" ht="12">
      <c r="A3685" s="30">
        <v>42050</v>
      </c>
      <c r="B3685" s="109" t="s">
        <v>22536</v>
      </c>
      <c r="C3685" s="121">
        <v>23</v>
      </c>
      <c r="D3685" s="109" t="s">
        <v>23</v>
      </c>
      <c r="E3685" s="109" t="s">
        <v>40</v>
      </c>
      <c r="F3685" s="109" t="s">
        <v>22537</v>
      </c>
      <c r="G3685" s="42">
        <v>41373</v>
      </c>
      <c r="H3685" s="109" t="s">
        <v>22538</v>
      </c>
      <c r="I3685" s="109" t="s">
        <v>1528</v>
      </c>
      <c r="J3685" s="109" t="s">
        <v>482</v>
      </c>
      <c r="K3685" s="98" t="s">
        <v>22539</v>
      </c>
      <c r="L3685" s="109" t="s">
        <v>483</v>
      </c>
      <c r="M3685" s="109" t="s">
        <v>6532</v>
      </c>
      <c r="N3685" s="109" t="s">
        <v>32</v>
      </c>
      <c r="O3685" s="109" t="s">
        <v>22540</v>
      </c>
      <c r="P3685" s="109" t="s">
        <v>58</v>
      </c>
      <c r="Q3685" s="109" t="s">
        <v>22541</v>
      </c>
      <c r="R3685" s="109" t="s">
        <v>80</v>
      </c>
      <c r="S3685" s="122" t="s">
        <v>22473</v>
      </c>
      <c r="T3685" s="31"/>
      <c r="U3685" s="109" t="str">
        <f t="shared" si="58"/>
        <v>41373: Stout was shot and killed by OKCPD officers after attempting to flee the scene where a warrant was being served by US Marshals. http://www.newson6.com/story/21936844/suspects-officers-identified-in-se-okc-officer-involved-shooting</v>
      </c>
      <c r="V3685" s="109"/>
      <c r="W3685" s="109">
        <v>4731.1000000000004</v>
      </c>
      <c r="X3685" s="109"/>
      <c r="Y3685" s="109"/>
      <c r="Z3685" s="109"/>
      <c r="AA3685" s="109"/>
      <c r="AB3685" s="109"/>
      <c r="AC3685" s="113"/>
      <c r="AD3685" s="29"/>
      <c r="AE3685" s="29"/>
      <c r="AF3685" s="29"/>
      <c r="AG3685" s="65"/>
    </row>
    <row r="3686" spans="1:33" ht="12">
      <c r="A3686" s="30">
        <v>42050</v>
      </c>
      <c r="B3686" s="109" t="s">
        <v>22542</v>
      </c>
      <c r="C3686" s="121">
        <v>20</v>
      </c>
      <c r="D3686" s="109" t="s">
        <v>23</v>
      </c>
      <c r="E3686" s="109" t="s">
        <v>40</v>
      </c>
      <c r="F3686" s="109" t="s">
        <v>22543</v>
      </c>
      <c r="G3686" s="42">
        <v>41373</v>
      </c>
      <c r="H3686" s="109" t="s">
        <v>22544</v>
      </c>
      <c r="I3686" s="109" t="s">
        <v>1528</v>
      </c>
      <c r="J3686" s="109" t="s">
        <v>482</v>
      </c>
      <c r="K3686" s="98" t="s">
        <v>22539</v>
      </c>
      <c r="L3686" s="109" t="s">
        <v>483</v>
      </c>
      <c r="M3686" s="109" t="s">
        <v>6532</v>
      </c>
      <c r="N3686" s="109" t="s">
        <v>32</v>
      </c>
      <c r="O3686" s="109" t="s">
        <v>22540</v>
      </c>
      <c r="P3686" s="109" t="s">
        <v>58</v>
      </c>
      <c r="Q3686" s="109" t="s">
        <v>22541</v>
      </c>
      <c r="R3686" s="109" t="s">
        <v>80</v>
      </c>
      <c r="S3686" s="122" t="s">
        <v>22473</v>
      </c>
      <c r="T3686" s="31"/>
      <c r="U3686" s="109" t="str">
        <f t="shared" si="58"/>
        <v>41373: Stout was shot and killed by OKCPD officers after attempting to flee the scene where a warrant was being served by US Marshals. http://www.newson6.com/story/21936844/suspects-officers-identified-in-se-okc-officer-involved-shooting</v>
      </c>
      <c r="V3686" s="109"/>
      <c r="W3686" s="109">
        <v>4732.1000000000004</v>
      </c>
      <c r="X3686" s="109"/>
      <c r="Y3686" s="109"/>
      <c r="Z3686" s="109"/>
      <c r="AA3686" s="109"/>
      <c r="AB3686" s="109"/>
      <c r="AC3686" s="113"/>
      <c r="AD3686" s="29"/>
      <c r="AE3686" s="29"/>
      <c r="AF3686" s="29"/>
      <c r="AG3686" s="65"/>
    </row>
    <row r="3687" spans="1:33" ht="12">
      <c r="A3687" s="30">
        <v>42050</v>
      </c>
      <c r="B3687" s="109" t="s">
        <v>4728</v>
      </c>
      <c r="C3687" s="121">
        <v>21</v>
      </c>
      <c r="D3687" s="109" t="s">
        <v>23</v>
      </c>
      <c r="E3687" s="109" t="s">
        <v>82</v>
      </c>
      <c r="F3687" s="109"/>
      <c r="G3687" s="42">
        <v>41403</v>
      </c>
      <c r="H3687" s="109" t="s">
        <v>22545</v>
      </c>
      <c r="I3687" s="109" t="s">
        <v>4730</v>
      </c>
      <c r="J3687" s="109" t="s">
        <v>143</v>
      </c>
      <c r="K3687" s="98" t="s">
        <v>22546</v>
      </c>
      <c r="L3687" s="109" t="s">
        <v>4730</v>
      </c>
      <c r="M3687" s="109" t="s">
        <v>4732</v>
      </c>
      <c r="N3687" s="109" t="s">
        <v>32</v>
      </c>
      <c r="O3687" s="109" t="s">
        <v>22547</v>
      </c>
      <c r="P3687" s="109" t="s">
        <v>760</v>
      </c>
      <c r="Q3687" s="109" t="s">
        <v>22548</v>
      </c>
      <c r="R3687" s="109" t="s">
        <v>80</v>
      </c>
      <c r="S3687" s="122" t="s">
        <v>22473</v>
      </c>
      <c r="T3687" s="31"/>
      <c r="U3687" s="109" t="str">
        <f t="shared" si="58"/>
        <v>41403: Police killed a man when he allegedly pulled out a gun while they were pursuing him for an unspecified reason. http://www.metro.us/local/police-shoot-kill-man-in-southwest-philadelphia/tmWmej---3fnjMDUtul2Y/</v>
      </c>
      <c r="V3687" s="109"/>
      <c r="W3687" s="109">
        <v>4733.1000000000004</v>
      </c>
      <c r="X3687" s="109"/>
      <c r="Y3687" s="109"/>
      <c r="Z3687" s="109"/>
      <c r="AA3687" s="109"/>
      <c r="AB3687" s="109"/>
      <c r="AC3687" s="113"/>
      <c r="AD3687" s="29"/>
      <c r="AE3687" s="29"/>
      <c r="AF3687" s="29"/>
      <c r="AG3687" s="65"/>
    </row>
    <row r="3688" spans="1:33" ht="12">
      <c r="A3688" s="30">
        <v>42050</v>
      </c>
      <c r="B3688" s="109" t="s">
        <v>22549</v>
      </c>
      <c r="C3688" s="121">
        <v>49</v>
      </c>
      <c r="D3688" s="109" t="s">
        <v>23</v>
      </c>
      <c r="E3688" s="109" t="s">
        <v>82</v>
      </c>
      <c r="F3688" s="109"/>
      <c r="G3688" s="42">
        <v>41418</v>
      </c>
      <c r="H3688" s="109" t="s">
        <v>22550</v>
      </c>
      <c r="I3688" s="109" t="s">
        <v>22551</v>
      </c>
      <c r="J3688" s="109" t="s">
        <v>5461</v>
      </c>
      <c r="K3688" s="98" t="s">
        <v>22552</v>
      </c>
      <c r="L3688" s="109" t="s">
        <v>5463</v>
      </c>
      <c r="M3688" s="109" t="s">
        <v>19259</v>
      </c>
      <c r="N3688" s="109" t="s">
        <v>32</v>
      </c>
      <c r="O3688" s="109" t="s">
        <v>22553</v>
      </c>
      <c r="P3688" s="109" t="s">
        <v>58</v>
      </c>
      <c r="Q3688" s="109" t="s">
        <v>22554</v>
      </c>
      <c r="R3688" s="109" t="s">
        <v>80</v>
      </c>
      <c r="S3688" s="122" t="s">
        <v>22473</v>
      </c>
      <c r="T3688" s="31"/>
      <c r="U3688" s="109" t="str">
        <f t="shared" si="58"/>
        <v>41418: Hilger was killed by sheriff's deputies Martin Stuart and Tony Watson behind the bar he owned. Police were responding to a report of suspicious activity and questioned Hilger, who allegedly pulled out a gun. Investigators later found Hilger's girlfriend's body in a vehicle. http://billingsgazette.com/news/local/worden-on-edge-after-homicide-officer-involved-shooting/article_09591438-af43-538a-ab68-70f88974bad1.html</v>
      </c>
      <c r="V3688" s="109"/>
      <c r="W3688" s="109">
        <v>4734.1000000000004</v>
      </c>
      <c r="X3688" s="109"/>
      <c r="Y3688" s="109"/>
      <c r="Z3688" s="109"/>
      <c r="AA3688" s="109"/>
      <c r="AB3688" s="109"/>
      <c r="AC3688" s="113"/>
      <c r="AD3688" s="29"/>
      <c r="AE3688" s="29"/>
      <c r="AF3688" s="29"/>
      <c r="AG3688" s="65"/>
    </row>
    <row r="3689" spans="1:33" ht="12">
      <c r="A3689" s="30">
        <v>42050</v>
      </c>
      <c r="B3689" s="109" t="s">
        <v>22555</v>
      </c>
      <c r="C3689" s="121">
        <v>42</v>
      </c>
      <c r="D3689" s="109" t="s">
        <v>23</v>
      </c>
      <c r="E3689" s="109" t="s">
        <v>40</v>
      </c>
      <c r="F3689" s="109" t="s">
        <v>22556</v>
      </c>
      <c r="G3689" s="42">
        <v>41418</v>
      </c>
      <c r="H3689" s="109" t="s">
        <v>22557</v>
      </c>
      <c r="I3689" s="109" t="s">
        <v>1329</v>
      </c>
      <c r="J3689" s="109" t="s">
        <v>85</v>
      </c>
      <c r="K3689" s="98" t="s">
        <v>1330</v>
      </c>
      <c r="L3689" s="109" t="s">
        <v>1329</v>
      </c>
      <c r="M3689" s="109" t="s">
        <v>1331</v>
      </c>
      <c r="N3689" s="109" t="s">
        <v>32</v>
      </c>
      <c r="O3689" s="109" t="s">
        <v>1333</v>
      </c>
      <c r="P3689" s="109" t="s">
        <v>760</v>
      </c>
      <c r="Q3689" s="109" t="s">
        <v>22558</v>
      </c>
      <c r="R3689" s="109" t="s">
        <v>80</v>
      </c>
      <c r="S3689" s="122" t="s">
        <v>22473</v>
      </c>
      <c r="T3689" s="31"/>
      <c r="U3689" s="109" t="str">
        <f t="shared" si="58"/>
        <v>41418: Police were called when a man frightened a Metro PCS employee with "intelligible(sic) statements." A struggle ensued with the officers, and the man was pepper-sprayed, kicked, and repeatedly beaten with batons. Officers noticed he had stopped breathing once he was in police custody. http://sacramento.cbslocal.com/2013/05/27/man-who-died-in-sacramento-police-custody-identified/</v>
      </c>
      <c r="V3689" s="109"/>
      <c r="W3689" s="109">
        <v>4735.1000000000004</v>
      </c>
      <c r="X3689" s="109"/>
      <c r="Y3689" s="109"/>
      <c r="Z3689" s="109"/>
      <c r="AA3689" s="109"/>
      <c r="AB3689" s="109"/>
      <c r="AC3689" s="113"/>
      <c r="AD3689" s="29"/>
      <c r="AE3689" s="29"/>
      <c r="AF3689" s="29"/>
      <c r="AG3689" s="65"/>
    </row>
    <row r="3690" spans="1:33" ht="12">
      <c r="A3690" s="30">
        <v>42050</v>
      </c>
      <c r="B3690" s="109" t="s">
        <v>22559</v>
      </c>
      <c r="C3690" s="121">
        <v>30</v>
      </c>
      <c r="D3690" s="109" t="s">
        <v>91</v>
      </c>
      <c r="E3690" s="109" t="s">
        <v>173</v>
      </c>
      <c r="F3690" s="109" t="s">
        <v>22560</v>
      </c>
      <c r="G3690" s="42">
        <v>41304</v>
      </c>
      <c r="H3690" s="109" t="s">
        <v>22561</v>
      </c>
      <c r="I3690" s="109" t="s">
        <v>1693</v>
      </c>
      <c r="J3690" s="109" t="s">
        <v>1694</v>
      </c>
      <c r="K3690" s="98" t="s">
        <v>5169</v>
      </c>
      <c r="L3690" s="109" t="s">
        <v>1693</v>
      </c>
      <c r="M3690" s="109" t="s">
        <v>22562</v>
      </c>
      <c r="N3690" s="109" t="s">
        <v>32</v>
      </c>
      <c r="O3690" s="109" t="s">
        <v>22563</v>
      </c>
      <c r="P3690" s="109" t="s">
        <v>58</v>
      </c>
      <c r="Q3690" s="109" t="s">
        <v>22564</v>
      </c>
      <c r="R3690" s="109" t="s">
        <v>80</v>
      </c>
      <c r="S3690" s="122" t="s">
        <v>22565</v>
      </c>
      <c r="T3690" s="31"/>
      <c r="U3690" s="109" t="str">
        <f t="shared" si="58"/>
        <v>41304: Two plain clothes officers attempted to arrest Morales for charges of burglary, assault and harassment. Morales shot one officer in the hand and was subsequently fatally shot. http://www.denverpost.com/breakingnews/ci_22493969/family-woman-killed-by-denver-deputies-wish-him</v>
      </c>
      <c r="V3690" s="109"/>
      <c r="W3690" s="109">
        <v>4736.1000000000004</v>
      </c>
      <c r="X3690" s="109"/>
      <c r="Y3690" s="109"/>
      <c r="Z3690" s="109"/>
      <c r="AA3690" s="109"/>
      <c r="AB3690" s="109"/>
      <c r="AC3690" s="113"/>
      <c r="AD3690" s="29"/>
      <c r="AE3690" s="29"/>
      <c r="AF3690" s="29"/>
      <c r="AG3690" s="65"/>
    </row>
    <row r="3691" spans="1:33" ht="12">
      <c r="A3691" s="30">
        <v>42050</v>
      </c>
      <c r="B3691" s="109" t="s">
        <v>22566</v>
      </c>
      <c r="C3691" s="121">
        <v>32</v>
      </c>
      <c r="D3691" s="109" t="s">
        <v>23</v>
      </c>
      <c r="E3691" s="109" t="s">
        <v>82</v>
      </c>
      <c r="F3691" s="109"/>
      <c r="G3691" s="42">
        <v>41301</v>
      </c>
      <c r="H3691" s="109" t="s">
        <v>22567</v>
      </c>
      <c r="I3691" s="109" t="s">
        <v>123</v>
      </c>
      <c r="J3691" s="109" t="s">
        <v>124</v>
      </c>
      <c r="K3691" s="98" t="s">
        <v>22568</v>
      </c>
      <c r="L3691" s="109" t="s">
        <v>126</v>
      </c>
      <c r="M3691" s="109" t="s">
        <v>127</v>
      </c>
      <c r="N3691" s="109" t="s">
        <v>32</v>
      </c>
      <c r="O3691" s="109" t="s">
        <v>22569</v>
      </c>
      <c r="P3691" s="109" t="s">
        <v>760</v>
      </c>
      <c r="Q3691" s="109" t="s">
        <v>22570</v>
      </c>
      <c r="R3691" s="109" t="s">
        <v>80</v>
      </c>
      <c r="S3691" s="122" t="s">
        <v>1542</v>
      </c>
      <c r="T3691" s="31"/>
      <c r="U3691" s="109" t="str">
        <f t="shared" si="58"/>
        <v>41301: Subject was ejected from a club, after which he returned and shot two people, including his girlfriend. When responding officers contacted him as he was leaving, shots were exchanged and subject was killed. http://seattletimes.com/html/localnews/2020235775_policeshootingxml.html</v>
      </c>
      <c r="V3691" s="109"/>
      <c r="W3691" s="109">
        <v>4737.1000000000004</v>
      </c>
      <c r="X3691" s="109"/>
      <c r="Y3691" s="109"/>
      <c r="Z3691" s="109"/>
      <c r="AA3691" s="109"/>
      <c r="AB3691" s="109"/>
      <c r="AC3691" s="113"/>
      <c r="AD3691" s="29"/>
      <c r="AE3691" s="29"/>
      <c r="AF3691" s="29"/>
      <c r="AG3691" s="65"/>
    </row>
    <row r="3692" spans="1:33" ht="12">
      <c r="A3692" s="30">
        <v>42050</v>
      </c>
      <c r="B3692" s="109" t="s">
        <v>22571</v>
      </c>
      <c r="C3692" s="121">
        <v>30</v>
      </c>
      <c r="D3692" s="109" t="s">
        <v>23</v>
      </c>
      <c r="E3692" s="109" t="s">
        <v>82</v>
      </c>
      <c r="F3692" s="109"/>
      <c r="G3692" s="42">
        <v>41301</v>
      </c>
      <c r="H3692" s="109" t="s">
        <v>22572</v>
      </c>
      <c r="I3692" s="109" t="s">
        <v>22573</v>
      </c>
      <c r="J3692" s="109" t="s">
        <v>328</v>
      </c>
      <c r="K3692" s="98" t="s">
        <v>22574</v>
      </c>
      <c r="L3692" s="109" t="s">
        <v>329</v>
      </c>
      <c r="M3692" s="109" t="s">
        <v>22575</v>
      </c>
      <c r="N3692" s="109" t="s">
        <v>32</v>
      </c>
      <c r="O3692" s="109" t="s">
        <v>22576</v>
      </c>
      <c r="P3692" s="109" t="s">
        <v>760</v>
      </c>
      <c r="Q3692" s="109" t="s">
        <v>22577</v>
      </c>
      <c r="R3692" s="109" t="s">
        <v>80</v>
      </c>
      <c r="S3692" s="122" t="s">
        <v>1542</v>
      </c>
      <c r="T3692" s="31"/>
      <c r="U3692" s="109" t="str">
        <f t="shared" si="58"/>
        <v>41301: Police were called to an apartment building for a disturbance. On arrival, there was a confrontation with the subject who was shot by officers. http://www.chicagotribune.com/news/local/breaking/chi-fatal-policeinvolved-shooting-in-homewood-20130127-story.html</v>
      </c>
      <c r="V3692" s="109"/>
      <c r="W3692" s="109">
        <v>4738.1000000000004</v>
      </c>
      <c r="X3692" s="109"/>
      <c r="Y3692" s="109"/>
      <c r="Z3692" s="109"/>
      <c r="AA3692" s="109"/>
      <c r="AB3692" s="109"/>
      <c r="AC3692" s="113"/>
      <c r="AD3692" s="29"/>
      <c r="AE3692" s="29"/>
      <c r="AF3692" s="29"/>
      <c r="AG3692" s="65"/>
    </row>
    <row r="3693" spans="1:33" ht="12">
      <c r="A3693" s="30">
        <v>42050</v>
      </c>
      <c r="B3693" s="109" t="s">
        <v>22578</v>
      </c>
      <c r="C3693" s="121">
        <v>22</v>
      </c>
      <c r="D3693" s="109" t="s">
        <v>23</v>
      </c>
      <c r="E3693" s="109" t="s">
        <v>82</v>
      </c>
      <c r="F3693" s="109"/>
      <c r="G3693" s="42">
        <v>41298</v>
      </c>
      <c r="H3693" s="109" t="s">
        <v>22579</v>
      </c>
      <c r="I3693" s="109" t="s">
        <v>5767</v>
      </c>
      <c r="J3693" s="109" t="s">
        <v>213</v>
      </c>
      <c r="K3693" s="98" t="s">
        <v>22580</v>
      </c>
      <c r="L3693" s="109" t="s">
        <v>243</v>
      </c>
      <c r="M3693" s="109" t="s">
        <v>5769</v>
      </c>
      <c r="N3693" s="109" t="s">
        <v>32</v>
      </c>
      <c r="O3693" s="109" t="s">
        <v>22581</v>
      </c>
      <c r="P3693" s="109" t="s">
        <v>760</v>
      </c>
      <c r="Q3693" s="109" t="s">
        <v>22582</v>
      </c>
      <c r="R3693" s="109" t="s">
        <v>80</v>
      </c>
      <c r="S3693" s="122" t="s">
        <v>1542</v>
      </c>
      <c r="T3693" s="31"/>
      <c r="U3693" s="109" t="str">
        <f t="shared" ref="U3693:U3756" si="59">CONCATENATE(G3693, ": ", O3693, " ", Q3693)</f>
        <v>41298: 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 http://crimeblog.dallasnews.com/2013/01/grand-prairie-officer-fatally-shoots-thief-during-police-chase.html/</v>
      </c>
      <c r="V3693" s="109"/>
      <c r="W3693" s="109">
        <v>4739.1000000000004</v>
      </c>
      <c r="X3693" s="109"/>
      <c r="Y3693" s="109"/>
      <c r="Z3693" s="109"/>
      <c r="AA3693" s="109"/>
      <c r="AB3693" s="109"/>
      <c r="AC3693" s="113"/>
      <c r="AD3693" s="29"/>
      <c r="AE3693" s="29"/>
      <c r="AF3693" s="29"/>
      <c r="AG3693" s="65"/>
    </row>
    <row r="3694" spans="1:33" ht="12">
      <c r="A3694" s="30">
        <v>42050</v>
      </c>
      <c r="B3694" s="109" t="s">
        <v>22583</v>
      </c>
      <c r="C3694" s="121">
        <v>20</v>
      </c>
      <c r="D3694" s="109" t="s">
        <v>23</v>
      </c>
      <c r="E3694" s="109" t="s">
        <v>82</v>
      </c>
      <c r="F3694" s="109"/>
      <c r="G3694" s="42">
        <v>41296</v>
      </c>
      <c r="H3694" s="109" t="s">
        <v>22584</v>
      </c>
      <c r="I3694" s="109" t="s">
        <v>22585</v>
      </c>
      <c r="J3694" s="109" t="s">
        <v>1694</v>
      </c>
      <c r="K3694" s="98" t="s">
        <v>22586</v>
      </c>
      <c r="L3694" s="109" t="s">
        <v>22587</v>
      </c>
      <c r="M3694" s="109" t="s">
        <v>22588</v>
      </c>
      <c r="N3694" s="109" t="s">
        <v>32</v>
      </c>
      <c r="O3694" s="109" t="s">
        <v>22589</v>
      </c>
      <c r="P3694" s="109" t="s">
        <v>58</v>
      </c>
      <c r="Q3694" s="109" t="s">
        <v>22590</v>
      </c>
      <c r="R3694" s="109" t="s">
        <v>80</v>
      </c>
      <c r="S3694" s="122" t="s">
        <v>1542</v>
      </c>
      <c r="T3694" s="31"/>
      <c r="U3694" s="109" t="str">
        <f t="shared" si="59"/>
        <v>41296: 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 http://www.krdo.com/news/Woodland-Park-police-shoot-kill-suspect/18237468</v>
      </c>
      <c r="V3694" s="109"/>
      <c r="W3694" s="109">
        <v>4740.1000000000004</v>
      </c>
      <c r="X3694" s="109"/>
      <c r="Y3694" s="109"/>
      <c r="Z3694" s="109"/>
      <c r="AA3694" s="109"/>
      <c r="AB3694" s="109"/>
      <c r="AC3694" s="113"/>
      <c r="AD3694" s="29"/>
      <c r="AE3694" s="29"/>
      <c r="AF3694" s="29"/>
      <c r="AG3694" s="65"/>
    </row>
    <row r="3695" spans="1:33" ht="12">
      <c r="A3695" s="30">
        <v>42050</v>
      </c>
      <c r="B3695" s="109" t="s">
        <v>22591</v>
      </c>
      <c r="C3695" s="121">
        <v>30</v>
      </c>
      <c r="D3695" s="109" t="s">
        <v>23</v>
      </c>
      <c r="E3695" s="109" t="s">
        <v>82</v>
      </c>
      <c r="F3695" s="109"/>
      <c r="G3695" s="42">
        <v>41291</v>
      </c>
      <c r="H3695" s="109" t="s">
        <v>22592</v>
      </c>
      <c r="I3695" s="109" t="s">
        <v>22593</v>
      </c>
      <c r="J3695" s="109" t="s">
        <v>1103</v>
      </c>
      <c r="K3695" s="98" t="s">
        <v>22594</v>
      </c>
      <c r="L3695" s="109" t="s">
        <v>656</v>
      </c>
      <c r="M3695" s="109" t="s">
        <v>22595</v>
      </c>
      <c r="N3695" s="109" t="s">
        <v>32</v>
      </c>
      <c r="O3695" s="109" t="s">
        <v>22596</v>
      </c>
      <c r="P3695" s="109" t="s">
        <v>58</v>
      </c>
      <c r="Q3695" s="109" t="s">
        <v>22597</v>
      </c>
      <c r="R3695" s="109" t="s">
        <v>80</v>
      </c>
      <c r="S3695" s="122" t="s">
        <v>1542</v>
      </c>
      <c r="T3695" s="31"/>
      <c r="U3695" s="109" t="str">
        <f t="shared" si="59"/>
        <v>41291: Officers were searching for Ramsey as the prime suspect in a recent abduction, rape and arson. Ramsey rammed his vehicle into a squad car and fled in a stolen garbage truck. He was fatally shot by a sheriff's deputy. http://lubbockonline.com/filed-online/2013-01-17/suspect-dead-student-safe-after-abduction#.UPtRZidEHUk</v>
      </c>
      <c r="V3695" s="109"/>
      <c r="W3695" s="109">
        <v>4741.1000000000004</v>
      </c>
      <c r="X3695" s="109"/>
      <c r="Y3695" s="109"/>
      <c r="Z3695" s="109"/>
      <c r="AA3695" s="109"/>
      <c r="AB3695" s="109"/>
      <c r="AC3695" s="113"/>
      <c r="AD3695" s="29"/>
      <c r="AE3695" s="29"/>
      <c r="AF3695" s="29"/>
      <c r="AG3695" s="65"/>
    </row>
    <row r="3696" spans="1:33" ht="12">
      <c r="A3696" s="30">
        <v>42050</v>
      </c>
      <c r="B3696" s="109" t="s">
        <v>22598</v>
      </c>
      <c r="C3696" s="121">
        <v>32</v>
      </c>
      <c r="D3696" s="109" t="s">
        <v>23</v>
      </c>
      <c r="E3696" s="109" t="s">
        <v>82</v>
      </c>
      <c r="F3696" s="109"/>
      <c r="G3696" s="42">
        <v>41288</v>
      </c>
      <c r="H3696" s="109" t="s">
        <v>22599</v>
      </c>
      <c r="I3696" s="109" t="s">
        <v>22600</v>
      </c>
      <c r="J3696" s="109" t="s">
        <v>1791</v>
      </c>
      <c r="K3696" s="98" t="s">
        <v>6179</v>
      </c>
      <c r="L3696" s="109" t="s">
        <v>6152</v>
      </c>
      <c r="M3696" s="109" t="s">
        <v>22601</v>
      </c>
      <c r="N3696" s="109" t="s">
        <v>32</v>
      </c>
      <c r="O3696" s="109" t="s">
        <v>22602</v>
      </c>
      <c r="P3696" s="109" t="s">
        <v>760</v>
      </c>
      <c r="Q3696" s="109" t="s">
        <v>22603</v>
      </c>
      <c r="R3696" s="109" t="s">
        <v>80</v>
      </c>
      <c r="S3696" s="122" t="s">
        <v>1542</v>
      </c>
      <c r="T3696" s="31"/>
      <c r="U3696" s="109" t="str">
        <f t="shared" si="59"/>
        <v>41288: Officers responded to a report of a stabbing in progress. Roberts was found to be stabbing his father-in-law and refused to drop the knife. Officers shot Roberts who died at a local hospital. http://www.nj.com/essex/index.ssf/2013/01/east_orange_police_shoot_and_k.html</v>
      </c>
      <c r="V3696" s="109"/>
      <c r="W3696" s="109">
        <v>4742.1000000000004</v>
      </c>
      <c r="X3696" s="109"/>
      <c r="Y3696" s="109"/>
      <c r="Z3696" s="109"/>
      <c r="AA3696" s="109"/>
      <c r="AB3696" s="109"/>
      <c r="AC3696" s="113"/>
      <c r="AD3696" s="29"/>
      <c r="AE3696" s="29"/>
      <c r="AF3696" s="29"/>
      <c r="AG3696" s="65"/>
    </row>
    <row r="3697" spans="1:33" ht="12">
      <c r="A3697" s="30">
        <v>42050</v>
      </c>
      <c r="B3697" s="109" t="s">
        <v>22604</v>
      </c>
      <c r="C3697" s="121">
        <v>31</v>
      </c>
      <c r="D3697" s="109" t="s">
        <v>23</v>
      </c>
      <c r="E3697" s="109" t="s">
        <v>82</v>
      </c>
      <c r="F3697" s="109"/>
      <c r="G3697" s="42">
        <v>41288</v>
      </c>
      <c r="H3697" s="109" t="s">
        <v>22605</v>
      </c>
      <c r="I3697" s="109" t="s">
        <v>1585</v>
      </c>
      <c r="J3697" s="109" t="s">
        <v>2539</v>
      </c>
      <c r="K3697" s="98" t="s">
        <v>7172</v>
      </c>
      <c r="L3697" s="109" t="s">
        <v>1585</v>
      </c>
      <c r="M3697" s="109" t="s">
        <v>11106</v>
      </c>
      <c r="N3697" s="109" t="s">
        <v>32</v>
      </c>
      <c r="O3697" s="109" t="s">
        <v>22606</v>
      </c>
      <c r="P3697" s="109" t="s">
        <v>58</v>
      </c>
      <c r="Q3697" s="109" t="s">
        <v>22607</v>
      </c>
      <c r="R3697" s="109" t="s">
        <v>80</v>
      </c>
      <c r="S3697" s="122" t="s">
        <v>1542</v>
      </c>
      <c r="T3697" s="31"/>
      <c r="U3697" s="109" t="str">
        <f t="shared" si="59"/>
        <v>41288: 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 http://www.wyff4.com/news/local-news/greenville-news/GPD-Officer-deputy-shoot-kill-man-at-Law-Enforcement-Center/18118162?item=0</v>
      </c>
      <c r="V3697" s="109"/>
      <c r="W3697" s="109">
        <v>4743.1000000000004</v>
      </c>
      <c r="X3697" s="109"/>
      <c r="Y3697" s="109"/>
      <c r="Z3697" s="109"/>
      <c r="AA3697" s="109"/>
      <c r="AB3697" s="109"/>
      <c r="AC3697" s="113"/>
      <c r="AD3697" s="29"/>
      <c r="AE3697" s="29"/>
      <c r="AF3697" s="29"/>
      <c r="AG3697" s="65"/>
    </row>
    <row r="3698" spans="1:33" ht="12">
      <c r="A3698" s="30">
        <v>42050</v>
      </c>
      <c r="B3698" s="109" t="s">
        <v>22608</v>
      </c>
      <c r="C3698" s="121">
        <v>31</v>
      </c>
      <c r="D3698" s="109" t="s">
        <v>23</v>
      </c>
      <c r="E3698" s="109" t="s">
        <v>40</v>
      </c>
      <c r="F3698" s="109" t="s">
        <v>22609</v>
      </c>
      <c r="G3698" s="42">
        <v>41280</v>
      </c>
      <c r="H3698" s="109" t="s">
        <v>22610</v>
      </c>
      <c r="I3698" s="109" t="s">
        <v>22611</v>
      </c>
      <c r="J3698" s="109" t="s">
        <v>143</v>
      </c>
      <c r="K3698" s="98" t="s">
        <v>22612</v>
      </c>
      <c r="L3698" s="109" t="s">
        <v>2116</v>
      </c>
      <c r="M3698" s="109" t="s">
        <v>22613</v>
      </c>
      <c r="N3698" s="109" t="s">
        <v>32</v>
      </c>
      <c r="O3698" s="109" t="s">
        <v>22614</v>
      </c>
      <c r="P3698" s="109" t="s">
        <v>760</v>
      </c>
      <c r="Q3698" s="109" t="s">
        <v>22615</v>
      </c>
      <c r="R3698" s="109" t="s">
        <v>80</v>
      </c>
      <c r="S3698" s="122" t="s">
        <v>1542</v>
      </c>
      <c r="T3698" s="31"/>
      <c r="U3698" s="109" t="str">
        <f t="shared" si="59"/>
        <v>41280: Officers responded to a report that the suspect had abducted his 9-year-old son and was armed. A 40 mile chase ended following unspecified police intervention. Officers and the suspect exchanged gunfire which killed one officer and the suspect. http://www.lehighvalleylive.com/nazareth/index.ssf/2009/06/trooper_joshua_miller_describe.html</v>
      </c>
      <c r="V3698" s="109"/>
      <c r="W3698" s="109">
        <v>4744.1000000000004</v>
      </c>
      <c r="X3698" s="109"/>
      <c r="Y3698" s="109"/>
      <c r="Z3698" s="109"/>
      <c r="AA3698" s="109"/>
      <c r="AB3698" s="109"/>
      <c r="AC3698" s="113"/>
      <c r="AD3698" s="29"/>
      <c r="AE3698" s="29"/>
      <c r="AF3698" s="29"/>
      <c r="AG3698" s="65"/>
    </row>
    <row r="3699" spans="1:33" ht="12">
      <c r="A3699" s="30">
        <v>42050</v>
      </c>
      <c r="B3699" s="109" t="s">
        <v>22616</v>
      </c>
      <c r="C3699" s="121">
        <v>55</v>
      </c>
      <c r="D3699" s="109" t="s">
        <v>23</v>
      </c>
      <c r="E3699" s="109" t="s">
        <v>40</v>
      </c>
      <c r="F3699" s="109" t="s">
        <v>22617</v>
      </c>
      <c r="G3699" s="42">
        <v>41280</v>
      </c>
      <c r="H3699" s="109" t="s">
        <v>22618</v>
      </c>
      <c r="I3699" s="109" t="s">
        <v>1371</v>
      </c>
      <c r="J3699" s="109" t="s">
        <v>1372</v>
      </c>
      <c r="K3699" s="98" t="s">
        <v>22619</v>
      </c>
      <c r="L3699" s="109" t="s">
        <v>1373</v>
      </c>
      <c r="M3699" s="109" t="s">
        <v>1374</v>
      </c>
      <c r="N3699" s="109" t="s">
        <v>32</v>
      </c>
      <c r="O3699" s="109" t="s">
        <v>22620</v>
      </c>
      <c r="P3699" s="109" t="s">
        <v>760</v>
      </c>
      <c r="Q3699" s="109" t="s">
        <v>22621</v>
      </c>
      <c r="R3699" s="109" t="s">
        <v>80</v>
      </c>
      <c r="S3699" s="122" t="s">
        <v>1542</v>
      </c>
      <c r="T3699" s="31"/>
      <c r="U3699" s="109" t="str">
        <f t="shared" si="59"/>
        <v>41280: 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 http://www.newsrt.us/news/police-shoot-kill-man-in-south-charlotte-858122.html</v>
      </c>
      <c r="V3699" s="109"/>
      <c r="W3699" s="109">
        <v>4745.1000000000004</v>
      </c>
      <c r="X3699" s="109"/>
      <c r="Y3699" s="109"/>
      <c r="Z3699" s="109"/>
      <c r="AA3699" s="109"/>
      <c r="AB3699" s="109"/>
      <c r="AC3699" s="113"/>
      <c r="AD3699" s="29"/>
      <c r="AE3699" s="29"/>
      <c r="AF3699" s="29"/>
      <c r="AG3699" s="65"/>
    </row>
    <row r="3700" spans="1:33" ht="12">
      <c r="A3700" s="30">
        <v>42050</v>
      </c>
      <c r="B3700" s="109" t="s">
        <v>22622</v>
      </c>
      <c r="C3700" s="121">
        <v>49</v>
      </c>
      <c r="D3700" s="109" t="s">
        <v>23</v>
      </c>
      <c r="E3700" s="109" t="s">
        <v>82</v>
      </c>
      <c r="F3700" s="109"/>
      <c r="G3700" s="42">
        <v>41275</v>
      </c>
      <c r="H3700" s="109" t="s">
        <v>22623</v>
      </c>
      <c r="I3700" s="109" t="s">
        <v>1430</v>
      </c>
      <c r="J3700" s="109" t="s">
        <v>1033</v>
      </c>
      <c r="K3700" s="98" t="s">
        <v>22624</v>
      </c>
      <c r="L3700" s="109" t="s">
        <v>16031</v>
      </c>
      <c r="M3700" s="109" t="s">
        <v>1432</v>
      </c>
      <c r="N3700" s="109" t="s">
        <v>32</v>
      </c>
      <c r="O3700" s="109" t="s">
        <v>22625</v>
      </c>
      <c r="P3700" s="109" t="s">
        <v>760</v>
      </c>
      <c r="Q3700" s="109" t="s">
        <v>22626</v>
      </c>
      <c r="R3700" s="109" t="s">
        <v>80</v>
      </c>
      <c r="S3700" s="122" t="s">
        <v>1542</v>
      </c>
      <c r="T3700" s="31"/>
      <c r="U3700" s="109" t="str">
        <f t="shared" si="59"/>
        <v>41275: 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 http://www.daily-times.com/farmington-news/ci_22299125/farmington-officer-who-shot-killed-man-has-history?source=email</v>
      </c>
      <c r="V3700" s="109"/>
      <c r="W3700" s="109">
        <v>4746.1000000000004</v>
      </c>
      <c r="X3700" s="109"/>
      <c r="Y3700" s="109"/>
      <c r="Z3700" s="109"/>
      <c r="AA3700" s="109"/>
      <c r="AB3700" s="109"/>
      <c r="AC3700" s="113"/>
      <c r="AD3700" s="29"/>
      <c r="AE3700" s="29"/>
      <c r="AF3700" s="29"/>
      <c r="AG3700" s="65"/>
    </row>
    <row r="3701" spans="1:33" ht="12">
      <c r="A3701" s="30">
        <v>42051.433495370402</v>
      </c>
      <c r="B3701" s="109" t="s">
        <v>22627</v>
      </c>
      <c r="C3701" s="121">
        <v>22</v>
      </c>
      <c r="D3701" s="109" t="s">
        <v>23</v>
      </c>
      <c r="E3701" s="109" t="s">
        <v>40</v>
      </c>
      <c r="F3701" s="109" t="s">
        <v>22628</v>
      </c>
      <c r="G3701" s="42">
        <v>39814</v>
      </c>
      <c r="H3701" s="109" t="s">
        <v>22629</v>
      </c>
      <c r="I3701" s="109" t="s">
        <v>123</v>
      </c>
      <c r="J3701" s="109" t="s">
        <v>124</v>
      </c>
      <c r="K3701" s="98" t="s">
        <v>22630</v>
      </c>
      <c r="L3701" s="109" t="s">
        <v>126</v>
      </c>
      <c r="M3701" s="109" t="s">
        <v>127</v>
      </c>
      <c r="N3701" s="109" t="s">
        <v>32</v>
      </c>
      <c r="O3701" s="109" t="s">
        <v>22631</v>
      </c>
      <c r="P3701" s="109" t="s">
        <v>323</v>
      </c>
      <c r="Q3701" s="109" t="s">
        <v>22632</v>
      </c>
      <c r="R3701" s="109" t="s">
        <v>80</v>
      </c>
      <c r="S3701" s="122" t="s">
        <v>17670</v>
      </c>
      <c r="T3701" s="31"/>
      <c r="U3701" s="109" t="str">
        <f t="shared" si="59"/>
        <v>39814: Murphy was outside of his apartment with two other men, dressed in a WW2 costume. The men were firing rounds over the buildings (discovered to be blanks after Murphy's death). A neighbor heard the noise and based on what he saw out his window, called police. Police arrived on scene and told the men to put the rifles down. The officers fired at Murphy, saying that he had pointed the rifle at them. http://seattletimes.com/html/nationworld/2008582093_shooting02m0.html</v>
      </c>
      <c r="V3701" s="109"/>
      <c r="W3701" s="109">
        <v>4747.1000000000004</v>
      </c>
      <c r="X3701" s="109"/>
      <c r="Y3701" s="109"/>
      <c r="Z3701" s="109"/>
      <c r="AA3701" s="109"/>
      <c r="AB3701" s="109"/>
      <c r="AC3701" s="113"/>
      <c r="AD3701" s="29"/>
      <c r="AE3701" s="29"/>
      <c r="AF3701" s="29"/>
      <c r="AG3701" s="65"/>
    </row>
    <row r="3702" spans="1:33" ht="12">
      <c r="A3702" s="30">
        <v>42051.444675925901</v>
      </c>
      <c r="B3702" s="109" t="s">
        <v>22633</v>
      </c>
      <c r="C3702" s="121">
        <v>41</v>
      </c>
      <c r="D3702" s="109" t="s">
        <v>23</v>
      </c>
      <c r="E3702" s="109" t="s">
        <v>173</v>
      </c>
      <c r="F3702" s="109" t="s">
        <v>22634</v>
      </c>
      <c r="G3702" s="42">
        <v>39814</v>
      </c>
      <c r="H3702" s="109" t="s">
        <v>22635</v>
      </c>
      <c r="I3702" s="109" t="s">
        <v>539</v>
      </c>
      <c r="J3702" s="109" t="s">
        <v>85</v>
      </c>
      <c r="K3702" s="98" t="s">
        <v>22636</v>
      </c>
      <c r="L3702" s="109" t="s">
        <v>539</v>
      </c>
      <c r="M3702" s="109" t="s">
        <v>540</v>
      </c>
      <c r="N3702" s="109" t="s">
        <v>32</v>
      </c>
      <c r="O3702" s="109" t="s">
        <v>22637</v>
      </c>
      <c r="P3702" s="109" t="s">
        <v>760</v>
      </c>
      <c r="Q3702" s="109" t="s">
        <v>22638</v>
      </c>
      <c r="R3702" s="109" t="s">
        <v>80</v>
      </c>
      <c r="S3702" s="122" t="s">
        <v>17670</v>
      </c>
      <c r="T3702" s="31"/>
      <c r="U3702" s="109" t="str">
        <f t="shared" si="59"/>
        <v>39814: Police were called to a residence on Terra Bella Street where a man was threatening his family with a gun and firing shots in the air. When police arrived, Soriano escaped to an attic space. Police found him there two hours later and police shot him. http://articles.latimes.com/2009/jan/03/local/me-briefs3.S1</v>
      </c>
      <c r="V3702" s="109"/>
      <c r="W3702" s="109">
        <v>4748.1000000000004</v>
      </c>
      <c r="X3702" s="109"/>
      <c r="Y3702" s="109"/>
      <c r="Z3702" s="109"/>
      <c r="AA3702" s="109"/>
      <c r="AB3702" s="109"/>
      <c r="AC3702" s="113"/>
      <c r="AD3702" s="29"/>
      <c r="AE3702" s="29"/>
      <c r="AF3702" s="29"/>
      <c r="AG3702" s="65"/>
    </row>
    <row r="3703" spans="1:33" ht="12">
      <c r="A3703" s="30">
        <v>42051.456284722197</v>
      </c>
      <c r="B3703" s="109" t="s">
        <v>22639</v>
      </c>
      <c r="C3703" s="121">
        <v>28</v>
      </c>
      <c r="D3703" s="109" t="s">
        <v>23</v>
      </c>
      <c r="E3703" s="109" t="s">
        <v>40</v>
      </c>
      <c r="F3703" s="109" t="s">
        <v>22640</v>
      </c>
      <c r="G3703" s="42">
        <v>42002</v>
      </c>
      <c r="H3703" s="109" t="s">
        <v>22641</v>
      </c>
      <c r="I3703" s="109" t="s">
        <v>22642</v>
      </c>
      <c r="J3703" s="109" t="s">
        <v>85</v>
      </c>
      <c r="K3703" s="98" t="s">
        <v>22643</v>
      </c>
      <c r="L3703" s="109" t="s">
        <v>10845</v>
      </c>
      <c r="M3703" s="109" t="s">
        <v>22644</v>
      </c>
      <c r="N3703" s="109" t="s">
        <v>32</v>
      </c>
      <c r="O3703" s="109" t="s">
        <v>22645</v>
      </c>
      <c r="P3703" s="109" t="s">
        <v>58</v>
      </c>
      <c r="Q3703" s="109" t="s">
        <v>22646</v>
      </c>
      <c r="R3703" s="109" t="s">
        <v>100</v>
      </c>
      <c r="S3703" s="122" t="s">
        <v>22647</v>
      </c>
      <c r="T3703" s="31"/>
      <c r="U3703" s="109" t="str">
        <f t="shared" si="59"/>
        <v>42002: Deputies went to a home on a welfare check, because the resident, Robert Battaglia's mother believed that her son who is bipolar and schizophrenic had broken into her home. While the officers attempted to talk to him, Battaglia allegedly went into the kitchen and grabbed a knife and ran at them. Battaglia stabbed one of the deputies and reached for the officer's gun. The other deputy shot Battaglia, which was fatal. http://www.newsreview.com/chico/death-in-paradise/content?oid=15965939</v>
      </c>
      <c r="V3703" s="109"/>
      <c r="W3703" s="109">
        <v>4749.1000000000004</v>
      </c>
      <c r="X3703" s="109"/>
      <c r="Y3703" s="109"/>
      <c r="Z3703" s="109"/>
      <c r="AA3703" s="109"/>
      <c r="AB3703" s="109"/>
      <c r="AC3703" s="113"/>
      <c r="AD3703" s="29"/>
      <c r="AE3703" s="29"/>
      <c r="AF3703" s="29"/>
      <c r="AG3703" s="65"/>
    </row>
    <row r="3704" spans="1:33" ht="12">
      <c r="A3704" s="30">
        <v>42051.469004629602</v>
      </c>
      <c r="B3704" s="109" t="s">
        <v>22648</v>
      </c>
      <c r="C3704" s="121">
        <v>25</v>
      </c>
      <c r="D3704" s="109" t="s">
        <v>23</v>
      </c>
      <c r="E3704" s="109" t="s">
        <v>82</v>
      </c>
      <c r="F3704" s="109"/>
      <c r="G3704" s="42">
        <v>41998</v>
      </c>
      <c r="H3704" s="109" t="s">
        <v>22649</v>
      </c>
      <c r="I3704" s="109" t="s">
        <v>327</v>
      </c>
      <c r="J3704" s="109" t="s">
        <v>328</v>
      </c>
      <c r="K3704" s="98" t="s">
        <v>693</v>
      </c>
      <c r="L3704" s="109" t="s">
        <v>329</v>
      </c>
      <c r="M3704" s="109" t="s">
        <v>330</v>
      </c>
      <c r="N3704" s="109" t="s">
        <v>32</v>
      </c>
      <c r="O3704" s="109" t="s">
        <v>22650</v>
      </c>
      <c r="P3704" s="109" t="s">
        <v>760</v>
      </c>
      <c r="Q3704" s="109" t="s">
        <v>22651</v>
      </c>
      <c r="R3704" s="109" t="s">
        <v>100</v>
      </c>
      <c r="S3704" s="122" t="s">
        <v>17670</v>
      </c>
      <c r="T3704" s="31"/>
      <c r="U3704" s="109" t="str">
        <f t="shared" si="59"/>
        <v>41998: 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 http://chicago.suntimes.com/news-chicago/7/71/235659/cops-man-shot-police-lunching-officers-knife</v>
      </c>
      <c r="V3704" s="109"/>
      <c r="W3704" s="109">
        <v>4750.1000000000004</v>
      </c>
      <c r="X3704" s="109"/>
      <c r="Y3704" s="109"/>
      <c r="Z3704" s="109"/>
      <c r="AA3704" s="109"/>
      <c r="AB3704" s="109"/>
      <c r="AC3704" s="113"/>
      <c r="AD3704" s="29"/>
      <c r="AE3704" s="29"/>
      <c r="AF3704" s="29"/>
      <c r="AG3704" s="65"/>
    </row>
    <row r="3705" spans="1:33" ht="12">
      <c r="A3705" s="30">
        <v>42051.476134259297</v>
      </c>
      <c r="B3705" s="109" t="s">
        <v>22652</v>
      </c>
      <c r="C3705" s="121">
        <v>23</v>
      </c>
      <c r="D3705" s="109" t="s">
        <v>23</v>
      </c>
      <c r="E3705" s="109" t="s">
        <v>24</v>
      </c>
      <c r="F3705" s="109" t="s">
        <v>22653</v>
      </c>
      <c r="G3705" s="42">
        <v>41999</v>
      </c>
      <c r="H3705" s="109" t="s">
        <v>22654</v>
      </c>
      <c r="I3705" s="109" t="s">
        <v>18313</v>
      </c>
      <c r="J3705" s="109" t="s">
        <v>28</v>
      </c>
      <c r="K3705" s="98" t="s">
        <v>18314</v>
      </c>
      <c r="L3705" s="109" t="s">
        <v>6303</v>
      </c>
      <c r="M3705" s="109" t="s">
        <v>18315</v>
      </c>
      <c r="N3705" s="109" t="s">
        <v>32</v>
      </c>
      <c r="O3705" s="109" t="s">
        <v>22655</v>
      </c>
      <c r="P3705" s="109" t="s">
        <v>323</v>
      </c>
      <c r="Q3705" s="109" t="s">
        <v>22656</v>
      </c>
      <c r="R3705" s="109" t="s">
        <v>80</v>
      </c>
      <c r="S3705" s="122" t="s">
        <v>17670</v>
      </c>
      <c r="T3705" s="31"/>
      <c r="U3705" s="109" t="str">
        <f t="shared" si="59"/>
        <v>41999: Smith was wanted by authorities for shooting nine rounds in his brother's home, where one of the rounds almost hit his two year old and his brothers wife. The police were able to contact Smith, and said he wouldn't be "taken alive" and that he talked about "killing cops". Smith was sighted a day later on School Street by a deputy named Richard Clements. Smith went into an apartment Clements with a gun. Clements shot and killed Smith. http://www.wesh.com/news/sheriff-brevard-deputy-fatally-shoots-armed-wanted-man/30415088</v>
      </c>
      <c r="V3705" s="109"/>
      <c r="W3705" s="109">
        <v>4751.1000000000004</v>
      </c>
      <c r="X3705" s="109"/>
      <c r="Y3705" s="109"/>
      <c r="Z3705" s="109"/>
      <c r="AA3705" s="109"/>
      <c r="AB3705" s="109"/>
      <c r="AC3705" s="113"/>
      <c r="AD3705" s="29"/>
      <c r="AE3705" s="29"/>
      <c r="AF3705" s="29"/>
      <c r="AG3705" s="65"/>
    </row>
    <row r="3706" spans="1:33" ht="12">
      <c r="A3706" s="30">
        <v>42051.516539351898</v>
      </c>
      <c r="B3706" s="109" t="s">
        <v>22657</v>
      </c>
      <c r="C3706" s="121">
        <v>29</v>
      </c>
      <c r="D3706" s="109" t="s">
        <v>23</v>
      </c>
      <c r="E3706" s="109" t="s">
        <v>173</v>
      </c>
      <c r="F3706" s="109" t="s">
        <v>22658</v>
      </c>
      <c r="G3706" s="42">
        <v>41995</v>
      </c>
      <c r="H3706" s="109" t="s">
        <v>22659</v>
      </c>
      <c r="I3706" s="109" t="s">
        <v>4305</v>
      </c>
      <c r="J3706" s="109" t="s">
        <v>1033</v>
      </c>
      <c r="K3706" s="98" t="s">
        <v>22660</v>
      </c>
      <c r="L3706" s="109" t="s">
        <v>4307</v>
      </c>
      <c r="M3706" s="109" t="s">
        <v>15462</v>
      </c>
      <c r="N3706" s="109" t="s">
        <v>32</v>
      </c>
      <c r="O3706" s="109" t="s">
        <v>22661</v>
      </c>
      <c r="P3706" s="109" t="s">
        <v>323</v>
      </c>
      <c r="Q3706" s="109" t="s">
        <v>22662</v>
      </c>
      <c r="R3706" s="109" t="s">
        <v>80</v>
      </c>
      <c r="S3706" s="122" t="s">
        <v>17670</v>
      </c>
      <c r="T3706" s="31"/>
      <c r="U3706" s="109" t="str">
        <f t="shared" si="59"/>
        <v>41995: Officers responded to a fight and one of the suspects fled the scene. Police searched for him and found a man fitting the description run into a storm drain. Police surrounded the area and told the man to surrender. He didn't, so they released chemicals into the tunnel, but he still didn't surrender. An hour and half later the man emerged on the other side of the storm drain where officers had been positioned, and they shot him when he emerged. http://www.lcsun-news.com/las_cruces-news/ci_27188392/breaking-lcpd-responds-apparent-officer-involved-shooting</v>
      </c>
      <c r="V3706" s="109"/>
      <c r="W3706" s="109">
        <v>4752.1000000000004</v>
      </c>
      <c r="X3706" s="109"/>
      <c r="Y3706" s="109"/>
      <c r="Z3706" s="109"/>
      <c r="AA3706" s="109"/>
      <c r="AB3706" s="109"/>
      <c r="AC3706" s="113"/>
      <c r="AD3706" s="29"/>
      <c r="AE3706" s="29"/>
      <c r="AF3706" s="29"/>
      <c r="AG3706" s="65"/>
    </row>
    <row r="3707" spans="1:33" ht="12">
      <c r="A3707" s="30">
        <v>42051.526053240697</v>
      </c>
      <c r="B3707" s="109" t="s">
        <v>22663</v>
      </c>
      <c r="C3707" s="121">
        <v>20</v>
      </c>
      <c r="D3707" s="109" t="s">
        <v>23</v>
      </c>
      <c r="E3707" s="109" t="s">
        <v>40</v>
      </c>
      <c r="F3707" s="109" t="s">
        <v>22664</v>
      </c>
      <c r="G3707" s="42">
        <v>41995</v>
      </c>
      <c r="H3707" s="109" t="s">
        <v>22665</v>
      </c>
      <c r="I3707" s="109" t="s">
        <v>1775</v>
      </c>
      <c r="J3707" s="109" t="s">
        <v>64</v>
      </c>
      <c r="K3707" s="98" t="s">
        <v>18574</v>
      </c>
      <c r="L3707" s="109" t="s">
        <v>613</v>
      </c>
      <c r="M3707" s="109" t="s">
        <v>614</v>
      </c>
      <c r="N3707" s="109" t="s">
        <v>32</v>
      </c>
      <c r="O3707" s="109" t="s">
        <v>22666</v>
      </c>
      <c r="P3707" s="109" t="s">
        <v>760</v>
      </c>
      <c r="Q3707" s="109" t="s">
        <v>22667</v>
      </c>
      <c r="R3707" s="109" t="s">
        <v>100</v>
      </c>
      <c r="S3707" s="122" t="s">
        <v>17670</v>
      </c>
      <c r="T3707" s="31"/>
      <c r="U3707" s="109" t="str">
        <f t="shared" si="59"/>
        <v>41995: Police were called to the scene of a suicide attempt. When they arrived, Leake started shooting at officers and saying he was going to kill all the police. They evacuated the neighborhood and tried to talk Leake down but he kept firing at officers. They returned fire and when they rushed into the home later, they found him dead from gunshot wounds that they had fired. http://www.ajc.com/news/news/gunman-dead-after-police-shootout-swat-standoff-in/njYQQ/</v>
      </c>
      <c r="V3707" s="109"/>
      <c r="W3707" s="109">
        <v>4753.1000000000004</v>
      </c>
      <c r="X3707" s="109"/>
      <c r="Y3707" s="109"/>
      <c r="Z3707" s="109"/>
      <c r="AA3707" s="109"/>
      <c r="AB3707" s="109"/>
      <c r="AC3707" s="113"/>
      <c r="AD3707" s="29"/>
      <c r="AE3707" s="29"/>
      <c r="AF3707" s="29"/>
      <c r="AG3707" s="65"/>
    </row>
    <row r="3708" spans="1:33" ht="12">
      <c r="A3708" s="30">
        <v>42051.535648148201</v>
      </c>
      <c r="B3708" s="109" t="s">
        <v>22668</v>
      </c>
      <c r="C3708" s="121">
        <v>35</v>
      </c>
      <c r="D3708" s="109" t="s">
        <v>23</v>
      </c>
      <c r="E3708" s="109" t="s">
        <v>40</v>
      </c>
      <c r="F3708" s="109" t="s">
        <v>22669</v>
      </c>
      <c r="G3708" s="42">
        <v>41991</v>
      </c>
      <c r="H3708" s="109" t="s">
        <v>22670</v>
      </c>
      <c r="I3708" s="109" t="s">
        <v>1025</v>
      </c>
      <c r="J3708" s="109" t="s">
        <v>195</v>
      </c>
      <c r="K3708" s="98" t="s">
        <v>6107</v>
      </c>
      <c r="L3708" s="109" t="s">
        <v>686</v>
      </c>
      <c r="M3708" s="109" t="s">
        <v>1451</v>
      </c>
      <c r="N3708" s="109" t="s">
        <v>32</v>
      </c>
      <c r="O3708" s="109" t="s">
        <v>22671</v>
      </c>
      <c r="P3708" s="109" t="s">
        <v>760</v>
      </c>
      <c r="Q3708" s="109" t="s">
        <v>22672</v>
      </c>
      <c r="R3708" s="109" t="s">
        <v>36</v>
      </c>
      <c r="S3708" s="122" t="s">
        <v>17670</v>
      </c>
      <c r="T3708" s="31"/>
      <c r="U3708" s="109" t="str">
        <f t="shared" si="59"/>
        <v>41991: A man called 911 because Dawson was throwing rocks at him while he was sitting in his car. When the officers arrived, Dawson began screaming and kicking the squad car. When the second officer arrived, Dawson started throwing throwing knives at him. The officer shot Dawson. http://www.kpho.com/story/27660383/pd-phoenix-officer-involved-in-shooting</v>
      </c>
      <c r="V3708" s="109"/>
      <c r="W3708" s="109">
        <v>4754.1000000000004</v>
      </c>
      <c r="X3708" s="109"/>
      <c r="Y3708" s="109"/>
      <c r="Z3708" s="109"/>
      <c r="AA3708" s="109"/>
      <c r="AB3708" s="109"/>
      <c r="AC3708" s="113"/>
      <c r="AD3708" s="29"/>
      <c r="AE3708" s="29"/>
      <c r="AF3708" s="29"/>
      <c r="AG3708" s="65"/>
    </row>
    <row r="3709" spans="1:33" ht="12">
      <c r="A3709" s="30">
        <v>42051.551134259302</v>
      </c>
      <c r="B3709" s="109" t="s">
        <v>22673</v>
      </c>
      <c r="C3709" s="121">
        <v>18</v>
      </c>
      <c r="D3709" s="109" t="s">
        <v>23</v>
      </c>
      <c r="E3709" s="109" t="s">
        <v>24</v>
      </c>
      <c r="F3709" s="109" t="s">
        <v>22674</v>
      </c>
      <c r="G3709" s="42">
        <v>41996</v>
      </c>
      <c r="H3709" s="109" t="s">
        <v>22675</v>
      </c>
      <c r="I3709" s="109" t="s">
        <v>2659</v>
      </c>
      <c r="J3709" s="109" t="s">
        <v>439</v>
      </c>
      <c r="K3709" s="98" t="s">
        <v>5429</v>
      </c>
      <c r="L3709" s="109" t="s">
        <v>22676</v>
      </c>
      <c r="M3709" s="109" t="s">
        <v>2661</v>
      </c>
      <c r="N3709" s="109" t="s">
        <v>32</v>
      </c>
      <c r="O3709" s="109" t="s">
        <v>22677</v>
      </c>
      <c r="P3709" s="109" t="s">
        <v>323</v>
      </c>
      <c r="Q3709" s="109" t="s">
        <v>22678</v>
      </c>
      <c r="R3709" s="109" t="s">
        <v>80</v>
      </c>
      <c r="S3709" s="122" t="s">
        <v>17670</v>
      </c>
      <c r="T3709" s="31"/>
      <c r="U3709" s="109" t="str">
        <f t="shared" si="59"/>
        <v>41996: An officer arrived at a convenience store in response to a reported shoplifter. The officer talked to two men outside the store who matched the description of the shoplifters. Martin made attempts to walk away while the officer was talking to him. The last time he was told to come back, Martin pulled out a gun and pointed it at the police officer. The officer fired his gun three times at Martin in response, killing him. http://www.nbcnews.com/news/us-news/fatal-cop-shooting-teen-berkeley-missouri-sparks-clashes-n274181</v>
      </c>
      <c r="V3709" s="109"/>
      <c r="W3709" s="109">
        <v>4755.1000000000004</v>
      </c>
      <c r="X3709" s="109"/>
      <c r="Y3709" s="109"/>
      <c r="Z3709" s="109"/>
      <c r="AA3709" s="109"/>
      <c r="AB3709" s="109"/>
      <c r="AC3709" s="113"/>
      <c r="AD3709" s="29"/>
      <c r="AE3709" s="29"/>
      <c r="AF3709" s="29"/>
      <c r="AG3709" s="65"/>
    </row>
    <row r="3710" spans="1:33" ht="12">
      <c r="A3710" s="30">
        <v>42051.562743055598</v>
      </c>
      <c r="B3710" s="109" t="s">
        <v>22679</v>
      </c>
      <c r="C3710" s="121">
        <v>28</v>
      </c>
      <c r="D3710" s="109" t="s">
        <v>23</v>
      </c>
      <c r="E3710" s="109" t="s">
        <v>40</v>
      </c>
      <c r="F3710" s="109" t="s">
        <v>22680</v>
      </c>
      <c r="G3710" s="42">
        <v>41974</v>
      </c>
      <c r="H3710" s="109" t="s">
        <v>22681</v>
      </c>
      <c r="I3710" s="109" t="s">
        <v>276</v>
      </c>
      <c r="J3710" s="109" t="s">
        <v>28</v>
      </c>
      <c r="K3710" s="98" t="s">
        <v>19759</v>
      </c>
      <c r="L3710" s="109" t="s">
        <v>278</v>
      </c>
      <c r="M3710" s="109" t="s">
        <v>9815</v>
      </c>
      <c r="N3710" s="109" t="s">
        <v>262</v>
      </c>
      <c r="O3710" s="109" t="s">
        <v>22682</v>
      </c>
      <c r="P3710" s="109" t="s">
        <v>323</v>
      </c>
      <c r="Q3710" s="109" t="s">
        <v>22683</v>
      </c>
      <c r="R3710" s="109" t="s">
        <v>100</v>
      </c>
      <c r="S3710" s="122" t="s">
        <v>17670</v>
      </c>
      <c r="T3710" s="31"/>
      <c r="U3710" s="109" t="str">
        <f t="shared" si="59"/>
        <v>41974: Officers were called to the scene after school administration witnessed Healey screaming outside of the school and throwing himself against trees and cars, wearing only a T-shirt. The officers tried to handcuff Healey but he resisted and kicked officers. They tasered him three times but he managed to escape and run away. They chased him and tasered him twice more. Healey turned blue and stopped breathing. Police called medics and Healey was taken to the hospital where he was put on life support. His family decided to terminate his life support two weeks later. http://www.pnj.com/story/news/crime/2014/12/17/man-dies-two-weeks-tased/20545199/</v>
      </c>
      <c r="V3710" s="109"/>
      <c r="W3710" s="109">
        <v>4756.1000000000004</v>
      </c>
      <c r="X3710" s="109"/>
      <c r="Y3710" s="109"/>
      <c r="Z3710" s="109"/>
      <c r="AA3710" s="109"/>
      <c r="AB3710" s="109"/>
      <c r="AC3710" s="113"/>
      <c r="AD3710" s="29"/>
      <c r="AE3710" s="29"/>
      <c r="AF3710" s="29"/>
      <c r="AG3710" s="65"/>
    </row>
    <row r="3711" spans="1:33" ht="12">
      <c r="A3711" s="30">
        <v>42051.569340277798</v>
      </c>
      <c r="B3711" s="109" t="s">
        <v>22684</v>
      </c>
      <c r="C3711" s="121">
        <v>39</v>
      </c>
      <c r="D3711" s="109" t="s">
        <v>23</v>
      </c>
      <c r="E3711" s="109" t="s">
        <v>40</v>
      </c>
      <c r="F3711" s="109" t="s">
        <v>22685</v>
      </c>
      <c r="G3711" s="42">
        <v>41991</v>
      </c>
      <c r="H3711" s="109" t="s">
        <v>22686</v>
      </c>
      <c r="I3711" s="109" t="s">
        <v>22687</v>
      </c>
      <c r="J3711" s="109" t="s">
        <v>233</v>
      </c>
      <c r="K3711" s="98" t="s">
        <v>22688</v>
      </c>
      <c r="L3711" s="109" t="s">
        <v>1934</v>
      </c>
      <c r="M3711" s="109" t="s">
        <v>6990</v>
      </c>
      <c r="N3711" s="109" t="s">
        <v>32</v>
      </c>
      <c r="O3711" s="109" t="s">
        <v>22689</v>
      </c>
      <c r="P3711" s="109" t="s">
        <v>323</v>
      </c>
      <c r="Q3711" s="109" t="s">
        <v>22690</v>
      </c>
      <c r="R3711" s="109" t="s">
        <v>80</v>
      </c>
      <c r="S3711" s="122" t="s">
        <v>17670</v>
      </c>
      <c r="T3711" s="31"/>
      <c r="U3711" s="109" t="str">
        <f t="shared" si="59"/>
        <v>41991: During a meth investigation, police were led on a chase after a drug dealer, Krout. They went on a chase after him through several counties. When he finally pulled over, there was a seven hour standoff. Krout fired out of his car once during the standoff. He finally got out of his car and pointed his gun at SWAT officers and they fired at him. http://www.wthr.com/story/27658447/police-pursuit-standoff-shuts-down-state-road-67-at-owen-morgan-county-line</v>
      </c>
      <c r="V3711" s="109"/>
      <c r="W3711" s="109">
        <v>4757.1000000000004</v>
      </c>
      <c r="X3711" s="109"/>
      <c r="Y3711" s="109"/>
      <c r="Z3711" s="109"/>
      <c r="AA3711" s="109"/>
      <c r="AB3711" s="109"/>
      <c r="AC3711" s="113"/>
      <c r="AD3711" s="29"/>
      <c r="AE3711" s="29"/>
      <c r="AF3711" s="29"/>
      <c r="AG3711" s="65"/>
    </row>
    <row r="3712" spans="1:33" ht="12">
      <c r="A3712" s="30">
        <v>42051.603518518503</v>
      </c>
      <c r="B3712" s="109" t="s">
        <v>22691</v>
      </c>
      <c r="C3712" s="121">
        <v>35</v>
      </c>
      <c r="D3712" s="109" t="s">
        <v>23</v>
      </c>
      <c r="E3712" s="109" t="s">
        <v>173</v>
      </c>
      <c r="F3712" s="109" t="s">
        <v>22692</v>
      </c>
      <c r="G3712" s="42">
        <v>42045</v>
      </c>
      <c r="H3712" s="109" t="s">
        <v>22693</v>
      </c>
      <c r="I3712" s="109" t="s">
        <v>10405</v>
      </c>
      <c r="J3712" s="109" t="s">
        <v>124</v>
      </c>
      <c r="K3712" s="98" t="s">
        <v>13734</v>
      </c>
      <c r="L3712" s="109" t="s">
        <v>1306</v>
      </c>
      <c r="M3712" s="109" t="s">
        <v>13735</v>
      </c>
      <c r="N3712" s="109" t="s">
        <v>32</v>
      </c>
      <c r="O3712" s="109" t="s">
        <v>22694</v>
      </c>
      <c r="P3712" s="109" t="s">
        <v>323</v>
      </c>
      <c r="Q3712" s="109" t="s">
        <v>22695</v>
      </c>
      <c r="R3712" s="109" t="s">
        <v>100</v>
      </c>
      <c r="S3712" s="122" t="s">
        <v>5225</v>
      </c>
      <c r="T3712" s="31"/>
      <c r="U3712" s="109" t="str">
        <f t="shared" si="59"/>
        <v>42045: 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 http://www.tri-cityherald.com/2015/02/11/3405116/man-shot-by-pasco-police-identified.html</v>
      </c>
      <c r="V3712" s="109"/>
      <c r="W3712" s="109">
        <v>4758.1000000000004</v>
      </c>
      <c r="X3712" s="109"/>
      <c r="Y3712" s="109"/>
      <c r="Z3712" s="109"/>
      <c r="AA3712" s="109"/>
      <c r="AB3712" s="109"/>
      <c r="AC3712" s="113"/>
      <c r="AD3712" s="29"/>
      <c r="AE3712" s="29"/>
      <c r="AF3712" s="29"/>
      <c r="AG3712" s="65"/>
    </row>
    <row r="3713" spans="1:33" ht="12">
      <c r="A3713" s="30">
        <v>42051.641099537002</v>
      </c>
      <c r="B3713" s="109" t="s">
        <v>22696</v>
      </c>
      <c r="C3713" s="121">
        <v>37</v>
      </c>
      <c r="D3713" s="109" t="s">
        <v>23</v>
      </c>
      <c r="E3713" s="109" t="s">
        <v>82</v>
      </c>
      <c r="F3713" s="109"/>
      <c r="G3713" s="42">
        <v>39870</v>
      </c>
      <c r="H3713" s="109" t="s">
        <v>22697</v>
      </c>
      <c r="I3713" s="109" t="s">
        <v>1693</v>
      </c>
      <c r="J3713" s="109" t="s">
        <v>1694</v>
      </c>
      <c r="K3713" s="98" t="s">
        <v>22698</v>
      </c>
      <c r="L3713" s="109" t="s">
        <v>1693</v>
      </c>
      <c r="M3713" s="109" t="s">
        <v>1696</v>
      </c>
      <c r="N3713" s="109" t="s">
        <v>32</v>
      </c>
      <c r="O3713" s="109" t="s">
        <v>22699</v>
      </c>
      <c r="P3713" s="109" t="s">
        <v>3069</v>
      </c>
      <c r="Q3713" s="109" t="s">
        <v>22700</v>
      </c>
      <c r="R3713" s="109" t="s">
        <v>80</v>
      </c>
      <c r="S3713" s="122" t="s">
        <v>17670</v>
      </c>
      <c r="T3713" s="31"/>
      <c r="U3713" s="109" t="str">
        <f t="shared" si="59"/>
        <v>39870: Reagor failed to yield during a traffic stop and raced his engine when the officer was walking back to his car. The officer thought Reagor was going to run him over, so he fired shots at Reagor. http://www.thedenverchannel.com/news/police-identify-officer-suspect-in-fatal-shooting</v>
      </c>
      <c r="V3713" s="109"/>
      <c r="W3713" s="109">
        <v>4759.1000000000004</v>
      </c>
      <c r="X3713" s="109"/>
      <c r="Y3713" s="109"/>
      <c r="Z3713" s="109"/>
      <c r="AA3713" s="109"/>
      <c r="AB3713" s="109"/>
      <c r="AC3713" s="113"/>
      <c r="AD3713" s="29"/>
      <c r="AE3713" s="29"/>
      <c r="AF3713" s="29"/>
      <c r="AG3713" s="65"/>
    </row>
    <row r="3714" spans="1:33" ht="12">
      <c r="A3714" s="30">
        <v>42051.647349537001</v>
      </c>
      <c r="B3714" s="109" t="s">
        <v>22701</v>
      </c>
      <c r="C3714" s="121">
        <v>53</v>
      </c>
      <c r="D3714" s="109" t="s">
        <v>91</v>
      </c>
      <c r="E3714" s="109" t="s">
        <v>40</v>
      </c>
      <c r="F3714" s="109"/>
      <c r="G3714" s="42">
        <v>39878</v>
      </c>
      <c r="H3714" s="109" t="s">
        <v>22702</v>
      </c>
      <c r="I3714" s="109" t="s">
        <v>539</v>
      </c>
      <c r="J3714" s="109" t="s">
        <v>85</v>
      </c>
      <c r="K3714" s="98" t="s">
        <v>22703</v>
      </c>
      <c r="L3714" s="109" t="s">
        <v>539</v>
      </c>
      <c r="M3714" s="109" t="s">
        <v>540</v>
      </c>
      <c r="N3714" s="109" t="s">
        <v>32</v>
      </c>
      <c r="O3714" s="109" t="s">
        <v>22704</v>
      </c>
      <c r="P3714" s="109" t="s">
        <v>760</v>
      </c>
      <c r="Q3714" s="109" t="s">
        <v>22705</v>
      </c>
      <c r="R3714" s="109" t="s">
        <v>100</v>
      </c>
      <c r="S3714" s="122" t="s">
        <v>17670</v>
      </c>
      <c r="T3714" s="31"/>
      <c r="U3714" s="109" t="str">
        <f t="shared" si="59"/>
        <v>39878: Police were called to Fox's house because she was threatening to kill herself. Fox fired two shots at the ceiling inside the house and police evacuated the neighborhood. Fox came out of the house after 16 hours and pointed a gun at officers. Officers shot her. http://homicide.latimes.com/post/victoria-fox/</v>
      </c>
      <c r="V3714" s="109"/>
      <c r="W3714" s="109">
        <v>4760.1000000000004</v>
      </c>
      <c r="X3714" s="109"/>
      <c r="Y3714" s="109"/>
      <c r="Z3714" s="109"/>
      <c r="AA3714" s="109"/>
      <c r="AB3714" s="109"/>
      <c r="AC3714" s="113"/>
      <c r="AD3714" s="29"/>
      <c r="AE3714" s="29"/>
      <c r="AF3714" s="29"/>
      <c r="AG3714" s="65"/>
    </row>
    <row r="3715" spans="1:33" ht="12">
      <c r="A3715" s="30">
        <v>42051.656712962998</v>
      </c>
      <c r="B3715" s="109" t="s">
        <v>22706</v>
      </c>
      <c r="C3715" s="121">
        <v>54</v>
      </c>
      <c r="D3715" s="109" t="s">
        <v>23</v>
      </c>
      <c r="E3715" s="109" t="s">
        <v>82</v>
      </c>
      <c r="F3715" s="109"/>
      <c r="G3715" s="42">
        <v>39883</v>
      </c>
      <c r="H3715" s="109" t="s">
        <v>22707</v>
      </c>
      <c r="I3715" s="109" t="s">
        <v>2093</v>
      </c>
      <c r="J3715" s="109" t="s">
        <v>1694</v>
      </c>
      <c r="K3715" s="98" t="s">
        <v>2094</v>
      </c>
      <c r="L3715" s="109" t="s">
        <v>2093</v>
      </c>
      <c r="M3715" s="109" t="s">
        <v>2095</v>
      </c>
      <c r="N3715" s="109" t="s">
        <v>32</v>
      </c>
      <c r="O3715" s="109" t="s">
        <v>22708</v>
      </c>
      <c r="P3715" s="109" t="s">
        <v>58</v>
      </c>
      <c r="Q3715" s="109" t="s">
        <v>22709</v>
      </c>
      <c r="R3715" s="109" t="s">
        <v>80</v>
      </c>
      <c r="S3715" s="122" t="s">
        <v>17670</v>
      </c>
      <c r="T3715" s="31"/>
      <c r="U3715" s="109" t="str">
        <f t="shared" si="59"/>
        <v>39883: Police received a tip about Wiggs' location, who was wanted for sexual assault charges. An officer found him and tried to talk to him, but Wiggs kept walking away from him. Wiggs pointed a gun out from under his arm as he was walking away. The officer shot Wiggs. http://gazette.com/pueblo-cop-kills-sex-assault-suspect/article/49786</v>
      </c>
      <c r="V3715" s="109"/>
      <c r="W3715" s="109">
        <v>4761.1000000000004</v>
      </c>
      <c r="X3715" s="109"/>
      <c r="Y3715" s="109"/>
      <c r="Z3715" s="109"/>
      <c r="AA3715" s="109"/>
      <c r="AB3715" s="109"/>
      <c r="AC3715" s="113"/>
      <c r="AD3715" s="29"/>
      <c r="AE3715" s="29"/>
      <c r="AF3715" s="29"/>
      <c r="AG3715" s="65"/>
    </row>
    <row r="3716" spans="1:33" ht="12">
      <c r="A3716" s="30">
        <v>42051.675879629598</v>
      </c>
      <c r="B3716" s="109" t="s">
        <v>22710</v>
      </c>
      <c r="C3716" s="121">
        <v>48</v>
      </c>
      <c r="D3716" s="109" t="s">
        <v>23</v>
      </c>
      <c r="E3716" s="109" t="s">
        <v>82</v>
      </c>
      <c r="F3716" s="109"/>
      <c r="G3716" s="42">
        <v>41989</v>
      </c>
      <c r="H3716" s="109" t="s">
        <v>22711</v>
      </c>
      <c r="I3716" s="109" t="s">
        <v>22712</v>
      </c>
      <c r="J3716" s="109" t="s">
        <v>85</v>
      </c>
      <c r="K3716" s="98" t="s">
        <v>22713</v>
      </c>
      <c r="L3716" s="109" t="s">
        <v>404</v>
      </c>
      <c r="M3716" s="109" t="s">
        <v>22714</v>
      </c>
      <c r="N3716" s="109" t="s">
        <v>32</v>
      </c>
      <c r="O3716" s="109" t="s">
        <v>22715</v>
      </c>
      <c r="P3716" s="109" t="s">
        <v>323</v>
      </c>
      <c r="Q3716" s="109" t="s">
        <v>22716</v>
      </c>
      <c r="R3716" s="109" t="s">
        <v>80</v>
      </c>
      <c r="S3716" s="122" t="s">
        <v>17670</v>
      </c>
      <c r="T3716" s="31"/>
      <c r="U3716" s="109" t="str">
        <f t="shared" si="59"/>
        <v>41989: Pinson had warrants out for his arrest and officers arrived to arrest him at his apartment. Pinson tried to resist arrest and pulled out a gun. Shots were exchanged between Pinson and the officer. Pinson was pronounced dead at the scene. http://www.ocregister.com/articles/pinson-645673-officers-warrants.html</v>
      </c>
      <c r="V3716" s="109"/>
      <c r="W3716" s="109">
        <v>4762.1000000000004</v>
      </c>
      <c r="X3716" s="109"/>
      <c r="Y3716" s="109"/>
      <c r="Z3716" s="109"/>
      <c r="AA3716" s="109"/>
      <c r="AB3716" s="109"/>
      <c r="AC3716" s="113"/>
      <c r="AD3716" s="29"/>
      <c r="AE3716" s="29"/>
      <c r="AF3716" s="29"/>
      <c r="AG3716" s="65"/>
    </row>
    <row r="3717" spans="1:33" ht="12">
      <c r="A3717" s="30">
        <v>42051.699814814798</v>
      </c>
      <c r="B3717" s="109" t="s">
        <v>22717</v>
      </c>
      <c r="C3717" s="121">
        <v>25</v>
      </c>
      <c r="D3717" s="109" t="s">
        <v>23</v>
      </c>
      <c r="E3717" s="109" t="s">
        <v>40</v>
      </c>
      <c r="F3717" s="109" t="s">
        <v>22718</v>
      </c>
      <c r="G3717" s="42">
        <v>41990</v>
      </c>
      <c r="H3717" s="109" t="s">
        <v>22719</v>
      </c>
      <c r="I3717" s="109" t="s">
        <v>22720</v>
      </c>
      <c r="J3717" s="109" t="s">
        <v>2311</v>
      </c>
      <c r="K3717" s="98" t="s">
        <v>22721</v>
      </c>
      <c r="L3717" s="109" t="s">
        <v>22722</v>
      </c>
      <c r="M3717" s="109" t="s">
        <v>22723</v>
      </c>
      <c r="N3717" s="109" t="s">
        <v>32</v>
      </c>
      <c r="O3717" s="109" t="s">
        <v>22724</v>
      </c>
      <c r="P3717" s="109" t="s">
        <v>58</v>
      </c>
      <c r="Q3717" s="109" t="s">
        <v>22725</v>
      </c>
      <c r="R3717" s="109" t="s">
        <v>80</v>
      </c>
      <c r="S3717" s="122" t="s">
        <v>17670</v>
      </c>
      <c r="T3717" s="31"/>
      <c r="U3717" s="109" t="str">
        <f t="shared" si="59"/>
        <v>41990: Officers were on patrol and encountered Worsfold. He pointed a gun at officers and they fired at him. http://whotv.com/2014/12/17/marshalltown-police-critically-wound-armed-suspect-overnight/</v>
      </c>
      <c r="V3717" s="109"/>
      <c r="W3717" s="109">
        <v>4763.1000000000004</v>
      </c>
      <c r="X3717" s="109"/>
      <c r="Y3717" s="109"/>
      <c r="Z3717" s="109"/>
      <c r="AA3717" s="109"/>
      <c r="AB3717" s="109"/>
      <c r="AC3717" s="113"/>
      <c r="AD3717" s="29"/>
      <c r="AE3717" s="29"/>
      <c r="AF3717" s="29"/>
      <c r="AG3717" s="65"/>
    </row>
    <row r="3718" spans="1:33" ht="12">
      <c r="A3718" s="30">
        <v>42051.712800925903</v>
      </c>
      <c r="B3718" s="109" t="s">
        <v>22726</v>
      </c>
      <c r="C3718" s="121">
        <v>18</v>
      </c>
      <c r="D3718" s="109" t="s">
        <v>23</v>
      </c>
      <c r="E3718" s="109" t="s">
        <v>22727</v>
      </c>
      <c r="F3718" s="109"/>
      <c r="G3718" s="42">
        <v>41990</v>
      </c>
      <c r="H3718" s="109" t="s">
        <v>22728</v>
      </c>
      <c r="I3718" s="109" t="s">
        <v>21536</v>
      </c>
      <c r="J3718" s="109" t="s">
        <v>1577</v>
      </c>
      <c r="K3718" s="98" t="s">
        <v>21537</v>
      </c>
      <c r="L3718" s="109" t="s">
        <v>11733</v>
      </c>
      <c r="M3718" s="109" t="s">
        <v>22729</v>
      </c>
      <c r="N3718" s="109" t="s">
        <v>32</v>
      </c>
      <c r="O3718" s="109" t="s">
        <v>22730</v>
      </c>
      <c r="P3718" s="109" t="s">
        <v>760</v>
      </c>
      <c r="Q3718" s="109" t="s">
        <v>22731</v>
      </c>
      <c r="R3718" s="109" t="s">
        <v>80</v>
      </c>
      <c r="S3718" s="122" t="s">
        <v>17670</v>
      </c>
      <c r="T3718" s="31"/>
      <c r="U3718" s="109" t="str">
        <f t="shared" si="59"/>
        <v>41990: Police arrived at the scene of a homicide at a rest stop and saw a car driving away from the scene. Police caught up with a car of the same description, which Mar was driving. He led police on a chase down the highway before crashing into the highway median. Mar got out of the car holding a weapon and police shot him. http://www.mprnews.org/story/2014/12/18/i-694-deaths-details</v>
      </c>
      <c r="V3718" s="109"/>
      <c r="W3718" s="109">
        <v>4764.1000000000004</v>
      </c>
      <c r="X3718" s="109"/>
      <c r="Y3718" s="109"/>
      <c r="Z3718" s="109"/>
      <c r="AA3718" s="109"/>
      <c r="AB3718" s="109"/>
      <c r="AC3718" s="113"/>
      <c r="AD3718" s="29"/>
      <c r="AE3718" s="29"/>
      <c r="AF3718" s="29"/>
      <c r="AG3718" s="65"/>
    </row>
    <row r="3719" spans="1:33" ht="12">
      <c r="A3719" s="30">
        <v>42051.730879629598</v>
      </c>
      <c r="B3719" s="109" t="s">
        <v>22732</v>
      </c>
      <c r="C3719" s="121">
        <v>51</v>
      </c>
      <c r="D3719" s="109" t="s">
        <v>23</v>
      </c>
      <c r="E3719" s="109" t="s">
        <v>173</v>
      </c>
      <c r="F3719" s="109" t="s">
        <v>22733</v>
      </c>
      <c r="G3719" s="42">
        <v>41987</v>
      </c>
      <c r="H3719" s="109" t="s">
        <v>22734</v>
      </c>
      <c r="I3719" s="109" t="s">
        <v>5572</v>
      </c>
      <c r="J3719" s="109" t="s">
        <v>28</v>
      </c>
      <c r="K3719" s="98" t="s">
        <v>18055</v>
      </c>
      <c r="L3719" s="109" t="s">
        <v>5572</v>
      </c>
      <c r="M3719" s="109" t="s">
        <v>9786</v>
      </c>
      <c r="N3719" s="109" t="s">
        <v>32</v>
      </c>
      <c r="O3719" s="109" t="s">
        <v>22735</v>
      </c>
      <c r="P3719" s="109" t="s">
        <v>323</v>
      </c>
      <c r="Q3719" s="109" t="s">
        <v>22736</v>
      </c>
      <c r="R3719" s="109" t="s">
        <v>80</v>
      </c>
      <c r="S3719" s="122" t="s">
        <v>17670</v>
      </c>
      <c r="T3719" s="31"/>
      <c r="U3719" s="109" t="str">
        <f t="shared" si="59"/>
        <v>41987: Officers were called to a domestic dispute at a residence on Black Cherry Drive. Torres had forced entry into his estranged wife's house. When officers arrived, he tried to escape through the window when deputies arrived. There was a confrontation between officers and Torres and officers saw that Torres was holding a knife. They shot Torres during the confrontation. http://jacksonville.com/news/crime/2014-12-15/story/st-johns-deputy-kills-knife-wielding-man-during-domestic-dispute-call</v>
      </c>
      <c r="V3719" s="109"/>
      <c r="W3719" s="109">
        <v>4765.1000000000004</v>
      </c>
      <c r="X3719" s="109"/>
      <c r="Y3719" s="109"/>
      <c r="Z3719" s="109"/>
      <c r="AA3719" s="109"/>
      <c r="AB3719" s="109"/>
      <c r="AC3719" s="113"/>
      <c r="AD3719" s="29"/>
      <c r="AE3719" s="29"/>
      <c r="AF3719" s="29"/>
      <c r="AG3719" s="65"/>
    </row>
    <row r="3720" spans="1:33" ht="12">
      <c r="A3720" s="30">
        <v>42051.739687499998</v>
      </c>
      <c r="B3720" s="109" t="s">
        <v>22737</v>
      </c>
      <c r="C3720" s="121">
        <v>65</v>
      </c>
      <c r="D3720" s="109" t="s">
        <v>23</v>
      </c>
      <c r="E3720" s="109" t="s">
        <v>82</v>
      </c>
      <c r="F3720" s="109"/>
      <c r="G3720" s="42">
        <v>41986</v>
      </c>
      <c r="H3720" s="109" t="s">
        <v>22738</v>
      </c>
      <c r="I3720" s="109" t="s">
        <v>15042</v>
      </c>
      <c r="J3720" s="109" t="s">
        <v>85</v>
      </c>
      <c r="K3720" s="98" t="s">
        <v>22739</v>
      </c>
      <c r="L3720" s="109" t="s">
        <v>20886</v>
      </c>
      <c r="M3720" s="109" t="s">
        <v>22740</v>
      </c>
      <c r="N3720" s="109" t="s">
        <v>32</v>
      </c>
      <c r="O3720" s="109" t="s">
        <v>22741</v>
      </c>
      <c r="P3720" s="109" t="s">
        <v>323</v>
      </c>
      <c r="Q3720" s="109" t="s">
        <v>22742</v>
      </c>
      <c r="R3720" s="109" t="s">
        <v>100</v>
      </c>
      <c r="S3720" s="122" t="s">
        <v>17670</v>
      </c>
      <c r="T3720" s="31"/>
      <c r="U3720" s="109" t="str">
        <f t="shared" si="59"/>
        <v>41986: Gulchacki broke into an elderly woman's home, saying he did it because he was cold. Her son asked him to leave but he wouldn't and appeared to have a mental illness so the son had him sit at the table with the woman called police. Gulchacki fell asleep and woke up when police arrived. Deputies shot Gulchacki (no details about why have been reported). http://www.pe.com/articles/ill-756475-fatally-appeared.html</v>
      </c>
      <c r="V3720" s="109"/>
      <c r="W3720" s="109">
        <v>4766.1000000000004</v>
      </c>
      <c r="X3720" s="109"/>
      <c r="Y3720" s="109"/>
      <c r="Z3720" s="109"/>
      <c r="AA3720" s="109"/>
      <c r="AB3720" s="109"/>
      <c r="AC3720" s="113"/>
      <c r="AD3720" s="29"/>
      <c r="AE3720" s="29"/>
      <c r="AF3720" s="29"/>
      <c r="AG3720" s="65"/>
    </row>
    <row r="3721" spans="1:33" ht="12">
      <c r="A3721" s="30">
        <v>42051.7474768518</v>
      </c>
      <c r="B3721" s="109" t="s">
        <v>22743</v>
      </c>
      <c r="C3721" s="121">
        <v>19</v>
      </c>
      <c r="D3721" s="109" t="s">
        <v>23</v>
      </c>
      <c r="E3721" s="109" t="s">
        <v>24</v>
      </c>
      <c r="F3721" s="109" t="s">
        <v>22744</v>
      </c>
      <c r="G3721" s="42">
        <v>41986</v>
      </c>
      <c r="H3721" s="109" t="s">
        <v>22745</v>
      </c>
      <c r="I3721" s="109" t="s">
        <v>18624</v>
      </c>
      <c r="J3721" s="109" t="s">
        <v>809</v>
      </c>
      <c r="K3721" s="98" t="s">
        <v>18625</v>
      </c>
      <c r="L3721" s="109" t="s">
        <v>18626</v>
      </c>
      <c r="M3721" s="109" t="s">
        <v>18627</v>
      </c>
      <c r="N3721" s="109" t="s">
        <v>32</v>
      </c>
      <c r="O3721" s="109" t="s">
        <v>22746</v>
      </c>
      <c r="P3721" s="109" t="s">
        <v>323</v>
      </c>
      <c r="Q3721" s="109" t="s">
        <v>22747</v>
      </c>
      <c r="R3721" s="109" t="s">
        <v>80</v>
      </c>
      <c r="S3721" s="122" t="s">
        <v>17670</v>
      </c>
      <c r="T3721" s="31"/>
      <c r="U3721" s="109" t="str">
        <f t="shared" si="59"/>
        <v>41986: Rodriguez was attempting to carjack a car when police were called to the scene. He was pointing a gun at bystanders and police and police told him to drop his weapon, but he wouldn't. Police shot Rodriguez. http://cjonline.com/news/2014-12-13/man-pointed-gun-police-and-bystanders-being-fatally-wounded-tpd-officers</v>
      </c>
      <c r="V3721" s="109"/>
      <c r="W3721" s="109">
        <v>4767.1000000000004</v>
      </c>
      <c r="X3721" s="109"/>
      <c r="Y3721" s="109"/>
      <c r="Z3721" s="109"/>
      <c r="AA3721" s="109"/>
      <c r="AB3721" s="109"/>
      <c r="AC3721" s="113"/>
      <c r="AD3721" s="29"/>
      <c r="AE3721" s="29"/>
      <c r="AF3721" s="29"/>
      <c r="AG3721" s="65"/>
    </row>
    <row r="3722" spans="1:33" ht="12">
      <c r="A3722" s="30">
        <v>42051.910300925898</v>
      </c>
      <c r="B3722" s="109" t="s">
        <v>22748</v>
      </c>
      <c r="C3722" s="121">
        <v>45</v>
      </c>
      <c r="D3722" s="109" t="s">
        <v>23</v>
      </c>
      <c r="E3722" s="109" t="s">
        <v>173</v>
      </c>
      <c r="F3722" s="109"/>
      <c r="G3722" s="42">
        <v>37599</v>
      </c>
      <c r="H3722" s="109" t="s">
        <v>22749</v>
      </c>
      <c r="I3722" s="109" t="s">
        <v>22750</v>
      </c>
      <c r="J3722" s="109" t="s">
        <v>85</v>
      </c>
      <c r="K3722" s="98" t="s">
        <v>22751</v>
      </c>
      <c r="L3722" s="109" t="s">
        <v>539</v>
      </c>
      <c r="M3722" s="109" t="s">
        <v>22164</v>
      </c>
      <c r="N3722" s="109" t="s">
        <v>32</v>
      </c>
      <c r="O3722" s="109" t="s">
        <v>22752</v>
      </c>
      <c r="P3722" s="109" t="s">
        <v>760</v>
      </c>
      <c r="Q3722" s="109" t="s">
        <v>22753</v>
      </c>
      <c r="R3722" s="109" t="s">
        <v>36</v>
      </c>
      <c r="S3722" s="122" t="s">
        <v>21640</v>
      </c>
      <c r="T3722" s="31"/>
      <c r="U3722" s="109" t="str">
        <f t="shared" si="59"/>
        <v>37599: Gino Giovanni Dellacqua, a 45-year-old Latino male, died after being shot in Lake View Terrace, according to Los Angeles County coroner's records. http://homicide.latimes.com/post/gino-giovanni-dellacqua/</v>
      </c>
      <c r="V3722" s="109"/>
      <c r="W3722" s="109">
        <v>4768.1000000000004</v>
      </c>
      <c r="X3722" s="109"/>
      <c r="Y3722" s="109"/>
      <c r="Z3722" s="109"/>
      <c r="AA3722" s="109"/>
      <c r="AB3722" s="109"/>
      <c r="AC3722" s="113"/>
      <c r="AD3722" s="29"/>
      <c r="AE3722" s="29"/>
      <c r="AF3722" s="29"/>
      <c r="AG3722" s="65"/>
    </row>
    <row r="3723" spans="1:33" ht="12">
      <c r="A3723" s="30">
        <v>42051.914375</v>
      </c>
      <c r="B3723" s="109" t="s">
        <v>22754</v>
      </c>
      <c r="C3723" s="121">
        <v>44</v>
      </c>
      <c r="D3723" s="109" t="s">
        <v>23</v>
      </c>
      <c r="E3723" s="109" t="s">
        <v>1728</v>
      </c>
      <c r="F3723" s="109"/>
      <c r="G3723" s="42">
        <v>37604</v>
      </c>
      <c r="H3723" s="109" t="s">
        <v>22755</v>
      </c>
      <c r="I3723" s="109" t="s">
        <v>22756</v>
      </c>
      <c r="J3723" s="109" t="s">
        <v>85</v>
      </c>
      <c r="K3723" s="98" t="s">
        <v>22757</v>
      </c>
      <c r="L3723" s="109" t="s">
        <v>539</v>
      </c>
      <c r="M3723" s="109" t="s">
        <v>22164</v>
      </c>
      <c r="N3723" s="109" t="s">
        <v>32</v>
      </c>
      <c r="O3723" s="109" t="s">
        <v>22758</v>
      </c>
      <c r="P3723" s="109" t="s">
        <v>760</v>
      </c>
      <c r="Q3723" s="109" t="s">
        <v>22759</v>
      </c>
      <c r="R3723" s="109" t="s">
        <v>36</v>
      </c>
      <c r="S3723" s="122" t="s">
        <v>21640</v>
      </c>
      <c r="T3723" s="31"/>
      <c r="U3723" s="109" t="str">
        <f t="shared" si="59"/>
        <v>37604: Jimmy Sum, a 44-year-old Asian male, died after being shot in San Gabriel, according to Los Angeles County coroner's records. http://homicide.latimes.com/post/jimmy-sum/</v>
      </c>
      <c r="V3723" s="109"/>
      <c r="W3723" s="109">
        <v>4769.1000000000004</v>
      </c>
      <c r="X3723" s="109"/>
      <c r="Y3723" s="109"/>
      <c r="Z3723" s="109"/>
      <c r="AA3723" s="109"/>
      <c r="AB3723" s="109"/>
      <c r="AC3723" s="113"/>
      <c r="AD3723" s="29"/>
      <c r="AE3723" s="29"/>
      <c r="AF3723" s="29"/>
      <c r="AG3723" s="65"/>
    </row>
    <row r="3724" spans="1:33" ht="12">
      <c r="A3724" s="30">
        <v>42051.918634259302</v>
      </c>
      <c r="B3724" s="109" t="s">
        <v>22760</v>
      </c>
      <c r="C3724" s="121">
        <v>42</v>
      </c>
      <c r="D3724" s="109" t="s">
        <v>23</v>
      </c>
      <c r="E3724" s="109" t="s">
        <v>24</v>
      </c>
      <c r="F3724" s="109"/>
      <c r="G3724" s="42">
        <v>37605</v>
      </c>
      <c r="H3724" s="109" t="s">
        <v>22761</v>
      </c>
      <c r="I3724" s="109" t="s">
        <v>12012</v>
      </c>
      <c r="J3724" s="109" t="s">
        <v>85</v>
      </c>
      <c r="K3724" s="98" t="s">
        <v>22762</v>
      </c>
      <c r="L3724" s="109" t="s">
        <v>539</v>
      </c>
      <c r="M3724" s="109" t="s">
        <v>22164</v>
      </c>
      <c r="N3724" s="109" t="s">
        <v>32</v>
      </c>
      <c r="O3724" s="109" t="s">
        <v>22763</v>
      </c>
      <c r="P3724" s="109" t="s">
        <v>760</v>
      </c>
      <c r="Q3724" s="109" t="s">
        <v>22764</v>
      </c>
      <c r="R3724" s="109" t="s">
        <v>36</v>
      </c>
      <c r="S3724" s="122" t="s">
        <v>21640</v>
      </c>
      <c r="T3724" s="31"/>
      <c r="U3724" s="109" t="str">
        <f t="shared" si="59"/>
        <v>37605: Joshua Cercedric Hawkins Sr., a 42-year-old black male, died after being shot in Inglewood, according to Los Angeles County coroner's records. http://homicide.latimes.com/post/joshua-cercedric-hawkins-sr/</v>
      </c>
      <c r="V3724" s="109"/>
      <c r="W3724" s="109">
        <v>4770.1000000000004</v>
      </c>
      <c r="X3724" s="109"/>
      <c r="Y3724" s="109"/>
      <c r="Z3724" s="109"/>
      <c r="AA3724" s="109"/>
      <c r="AB3724" s="109"/>
      <c r="AC3724" s="113"/>
      <c r="AD3724" s="29"/>
      <c r="AE3724" s="29"/>
      <c r="AF3724" s="29"/>
      <c r="AG3724" s="65"/>
    </row>
    <row r="3725" spans="1:33" ht="12">
      <c r="A3725" s="30">
        <v>42051.922569444403</v>
      </c>
      <c r="B3725" s="109" t="s">
        <v>22765</v>
      </c>
      <c r="C3725" s="121">
        <v>19</v>
      </c>
      <c r="D3725" s="109" t="s">
        <v>23</v>
      </c>
      <c r="E3725" s="109" t="s">
        <v>173</v>
      </c>
      <c r="F3725" s="109"/>
      <c r="G3725" s="42">
        <v>37609</v>
      </c>
      <c r="H3725" s="109" t="s">
        <v>22766</v>
      </c>
      <c r="I3725" s="109" t="s">
        <v>539</v>
      </c>
      <c r="J3725" s="109" t="s">
        <v>85</v>
      </c>
      <c r="K3725" s="98" t="s">
        <v>5631</v>
      </c>
      <c r="L3725" s="109" t="s">
        <v>539</v>
      </c>
      <c r="M3725" s="109" t="s">
        <v>22164</v>
      </c>
      <c r="N3725" s="109" t="s">
        <v>32</v>
      </c>
      <c r="O3725" s="109" t="s">
        <v>22767</v>
      </c>
      <c r="P3725" s="109" t="s">
        <v>760</v>
      </c>
      <c r="Q3725" s="109" t="s">
        <v>22768</v>
      </c>
      <c r="R3725" s="109" t="s">
        <v>36</v>
      </c>
      <c r="S3725" s="122" t="s">
        <v>21640</v>
      </c>
      <c r="T3725" s="31"/>
      <c r="U3725" s="109" t="str">
        <f t="shared" si="59"/>
        <v>37609: Carlos Jaime Correa, a 19-year-old Latino male, died after being shot in Downtown, according to Los Angeles County coroner's records. http://homicide.latimes.com/post/carlos-jaime-correa/</v>
      </c>
      <c r="V3725" s="109"/>
      <c r="W3725" s="109">
        <v>4771.1000000000004</v>
      </c>
      <c r="X3725" s="109"/>
      <c r="Y3725" s="109"/>
      <c r="Z3725" s="109"/>
      <c r="AA3725" s="109"/>
      <c r="AB3725" s="109"/>
      <c r="AC3725" s="113"/>
      <c r="AD3725" s="29"/>
      <c r="AE3725" s="29"/>
      <c r="AF3725" s="29"/>
      <c r="AG3725" s="65"/>
    </row>
    <row r="3726" spans="1:33" ht="12">
      <c r="A3726" s="30">
        <v>42051.938692129603</v>
      </c>
      <c r="B3726" s="109" t="s">
        <v>22769</v>
      </c>
      <c r="C3726" s="121">
        <v>22</v>
      </c>
      <c r="D3726" s="109" t="s">
        <v>23</v>
      </c>
      <c r="E3726" s="109" t="s">
        <v>173</v>
      </c>
      <c r="F3726" s="109"/>
      <c r="G3726" s="42">
        <v>37622</v>
      </c>
      <c r="H3726" s="109" t="s">
        <v>22770</v>
      </c>
      <c r="I3726" s="109" t="s">
        <v>539</v>
      </c>
      <c r="J3726" s="109" t="s">
        <v>85</v>
      </c>
      <c r="K3726" s="98" t="s">
        <v>4737</v>
      </c>
      <c r="L3726" s="109" t="s">
        <v>539</v>
      </c>
      <c r="M3726" s="109" t="s">
        <v>22164</v>
      </c>
      <c r="N3726" s="109" t="s">
        <v>32</v>
      </c>
      <c r="O3726" s="109" t="s">
        <v>22771</v>
      </c>
      <c r="P3726" s="109" t="s">
        <v>760</v>
      </c>
      <c r="Q3726" s="109" t="s">
        <v>22772</v>
      </c>
      <c r="R3726" s="109" t="s">
        <v>36</v>
      </c>
      <c r="S3726" s="122" t="s">
        <v>21640</v>
      </c>
      <c r="T3726" s="31"/>
      <c r="U3726" s="109" t="str">
        <f t="shared" si="59"/>
        <v>37622: Jesse Hernandez, a 22-year-old Latino male, died after being shot by police in Boyle Heights, according to Los Angeles County coroner's records. http://homicide.latimes.com/post/jesse-hernandez/</v>
      </c>
      <c r="V3726" s="109"/>
      <c r="W3726" s="109">
        <v>4772.1000000000004</v>
      </c>
      <c r="X3726" s="109"/>
      <c r="Y3726" s="109"/>
      <c r="Z3726" s="109"/>
      <c r="AA3726" s="109"/>
      <c r="AB3726" s="109"/>
      <c r="AC3726" s="113"/>
      <c r="AD3726" s="29"/>
      <c r="AE3726" s="29"/>
      <c r="AF3726" s="29"/>
      <c r="AG3726" s="65"/>
    </row>
    <row r="3727" spans="1:33" ht="12">
      <c r="A3727" s="30">
        <v>42051.945127314801</v>
      </c>
      <c r="B3727" s="109" t="s">
        <v>22773</v>
      </c>
      <c r="C3727" s="121">
        <v>19</v>
      </c>
      <c r="D3727" s="109" t="s">
        <v>23</v>
      </c>
      <c r="E3727" s="109" t="s">
        <v>173</v>
      </c>
      <c r="F3727" s="109"/>
      <c r="G3727" s="42">
        <v>37628</v>
      </c>
      <c r="H3727" s="109" t="s">
        <v>22774</v>
      </c>
      <c r="I3727" s="109" t="s">
        <v>22775</v>
      </c>
      <c r="J3727" s="109" t="s">
        <v>85</v>
      </c>
      <c r="K3727" s="98" t="s">
        <v>20663</v>
      </c>
      <c r="L3727" s="109" t="s">
        <v>539</v>
      </c>
      <c r="M3727" s="109" t="s">
        <v>22164</v>
      </c>
      <c r="N3727" s="109" t="s">
        <v>32</v>
      </c>
      <c r="O3727" s="109" t="s">
        <v>22776</v>
      </c>
      <c r="P3727" s="109" t="s">
        <v>760</v>
      </c>
      <c r="Q3727" s="109" t="s">
        <v>22777</v>
      </c>
      <c r="R3727" s="109" t="s">
        <v>36</v>
      </c>
      <c r="S3727" s="122" t="s">
        <v>21640</v>
      </c>
      <c r="T3727" s="31"/>
      <c r="U3727" s="109" t="str">
        <f t="shared" si="59"/>
        <v>37628: Rafael Barajas Jr., a 19-year-old Latino male, died after being shot in South El Monte, according to Los Angeles County coroner's records. http://homicide.latimes.com/post/rafael-barajas-jr/</v>
      </c>
      <c r="V3727" s="109"/>
      <c r="W3727" s="109">
        <v>4773.1000000000004</v>
      </c>
      <c r="X3727" s="109"/>
      <c r="Y3727" s="109"/>
      <c r="Z3727" s="109"/>
      <c r="AA3727" s="109"/>
      <c r="AB3727" s="109"/>
      <c r="AC3727" s="113"/>
      <c r="AD3727" s="29"/>
      <c r="AE3727" s="29"/>
      <c r="AF3727" s="29"/>
      <c r="AG3727" s="65"/>
    </row>
    <row r="3728" spans="1:33" ht="12">
      <c r="A3728" s="30">
        <v>42051.950798611098</v>
      </c>
      <c r="B3728" s="109" t="s">
        <v>22778</v>
      </c>
      <c r="C3728" s="121">
        <v>20</v>
      </c>
      <c r="D3728" s="109" t="s">
        <v>23</v>
      </c>
      <c r="E3728" s="109" t="s">
        <v>40</v>
      </c>
      <c r="F3728" s="109"/>
      <c r="G3728" s="42">
        <v>37633</v>
      </c>
      <c r="H3728" s="109" t="s">
        <v>22779</v>
      </c>
      <c r="I3728" s="109" t="s">
        <v>22780</v>
      </c>
      <c r="J3728" s="109" t="s">
        <v>85</v>
      </c>
      <c r="K3728" s="98" t="s">
        <v>22781</v>
      </c>
      <c r="L3728" s="109" t="s">
        <v>539</v>
      </c>
      <c r="M3728" s="109" t="s">
        <v>22164</v>
      </c>
      <c r="N3728" s="109" t="s">
        <v>32</v>
      </c>
      <c r="O3728" s="109" t="s">
        <v>22782</v>
      </c>
      <c r="P3728" s="109" t="s">
        <v>760</v>
      </c>
      <c r="Q3728" s="109" t="s">
        <v>22783</v>
      </c>
      <c r="R3728" s="109" t="s">
        <v>36</v>
      </c>
      <c r="S3728" s="122" t="s">
        <v>21640</v>
      </c>
      <c r="T3728" s="31"/>
      <c r="U3728" s="109" t="str">
        <f t="shared" si="59"/>
        <v>37633: David Guy Pearson, a 20-year-old white male, died after being shot in Claremont, according to Los Angeles County coroner's records. http://homicide.latimes.com/post/david-guy-pearson/</v>
      </c>
      <c r="V3728" s="109"/>
      <c r="W3728" s="109">
        <v>4774.1000000000004</v>
      </c>
      <c r="X3728" s="109"/>
      <c r="Y3728" s="109"/>
      <c r="Z3728" s="109"/>
      <c r="AA3728" s="109"/>
      <c r="AB3728" s="109"/>
      <c r="AC3728" s="113"/>
      <c r="AD3728" s="29"/>
      <c r="AE3728" s="29"/>
      <c r="AF3728" s="29"/>
      <c r="AG3728" s="65"/>
    </row>
    <row r="3729" spans="1:33" ht="12">
      <c r="A3729" s="30">
        <v>42051.960370370398</v>
      </c>
      <c r="B3729" s="109" t="s">
        <v>22784</v>
      </c>
      <c r="C3729" s="121">
        <v>67</v>
      </c>
      <c r="D3729" s="109" t="s">
        <v>23</v>
      </c>
      <c r="E3729" s="109" t="s">
        <v>173</v>
      </c>
      <c r="F3729" s="109"/>
      <c r="G3729" s="42">
        <v>37636</v>
      </c>
      <c r="H3729" s="109" t="s">
        <v>22785</v>
      </c>
      <c r="I3729" s="109" t="s">
        <v>539</v>
      </c>
      <c r="J3729" s="109" t="s">
        <v>85</v>
      </c>
      <c r="K3729" s="98" t="s">
        <v>20782</v>
      </c>
      <c r="L3729" s="109" t="s">
        <v>539</v>
      </c>
      <c r="M3729" s="109" t="s">
        <v>540</v>
      </c>
      <c r="N3729" s="109" t="s">
        <v>32</v>
      </c>
      <c r="O3729" s="109" t="s">
        <v>22786</v>
      </c>
      <c r="P3729" s="109" t="s">
        <v>760</v>
      </c>
      <c r="Q3729" s="109" t="s">
        <v>22787</v>
      </c>
      <c r="R3729" s="109" t="s">
        <v>219</v>
      </c>
      <c r="S3729" s="122" t="s">
        <v>21640</v>
      </c>
      <c r="T3729" s="31"/>
      <c r="U3729" s="109" t="str">
        <f t="shared" si="59"/>
        <v>37636: One victim said the suspect fired at officers first, killing the suspect. Authorities identified the dead suspect as Gabriel Herrera, who allegedly shot a shopkeeper about then was shot by the officers at a bus stop two blocks away. http://articles.latimes.com/2003/jan/17/local/me-monterey17</v>
      </c>
      <c r="V3729" s="109"/>
      <c r="W3729" s="109">
        <v>4775.1000000000004</v>
      </c>
      <c r="X3729" s="109"/>
      <c r="Y3729" s="109"/>
      <c r="Z3729" s="109"/>
      <c r="AA3729" s="109"/>
      <c r="AB3729" s="109"/>
      <c r="AC3729" s="113"/>
      <c r="AD3729" s="29"/>
      <c r="AE3729" s="29"/>
      <c r="AF3729" s="29"/>
      <c r="AG3729" s="65"/>
    </row>
    <row r="3730" spans="1:33" ht="12">
      <c r="A3730" s="30">
        <v>42051.964803240699</v>
      </c>
      <c r="B3730" s="109" t="s">
        <v>22788</v>
      </c>
      <c r="C3730" s="121">
        <v>24</v>
      </c>
      <c r="D3730" s="109" t="s">
        <v>23</v>
      </c>
      <c r="E3730" s="109" t="s">
        <v>173</v>
      </c>
      <c r="F3730" s="109"/>
      <c r="G3730" s="42">
        <v>37641</v>
      </c>
      <c r="H3730" s="109" t="s">
        <v>22789</v>
      </c>
      <c r="I3730" s="109" t="s">
        <v>22790</v>
      </c>
      <c r="J3730" s="109" t="s">
        <v>85</v>
      </c>
      <c r="K3730" s="98" t="s">
        <v>22791</v>
      </c>
      <c r="L3730" s="109" t="s">
        <v>539</v>
      </c>
      <c r="M3730" s="109" t="s">
        <v>22164</v>
      </c>
      <c r="N3730" s="109" t="s">
        <v>32</v>
      </c>
      <c r="O3730" s="109" t="s">
        <v>22792</v>
      </c>
      <c r="P3730" s="109" t="s">
        <v>760</v>
      </c>
      <c r="Q3730" s="109" t="s">
        <v>22793</v>
      </c>
      <c r="R3730" s="109" t="s">
        <v>36</v>
      </c>
      <c r="S3730" s="122" t="s">
        <v>21640</v>
      </c>
      <c r="T3730" s="31"/>
      <c r="U3730" s="109" t="str">
        <f t="shared" si="59"/>
        <v>37641: Daniel Moreno, a 24-year-old Latino male, died after being shot in Pomona, according to Los Angeles County coroner's records. http://homicide.latimes.com/post/daniel-moreno/</v>
      </c>
      <c r="V3730" s="109"/>
      <c r="W3730" s="109">
        <v>4776.1000000000004</v>
      </c>
      <c r="X3730" s="109"/>
      <c r="Y3730" s="109"/>
      <c r="Z3730" s="109"/>
      <c r="AA3730" s="109"/>
      <c r="AB3730" s="109"/>
      <c r="AC3730" s="113"/>
      <c r="AD3730" s="29"/>
      <c r="AE3730" s="29"/>
      <c r="AF3730" s="29"/>
      <c r="AG3730" s="65"/>
    </row>
    <row r="3731" spans="1:33" ht="12">
      <c r="A3731" s="30">
        <v>42051.973078703697</v>
      </c>
      <c r="B3731" s="109" t="s">
        <v>22794</v>
      </c>
      <c r="C3731" s="121">
        <v>22</v>
      </c>
      <c r="D3731" s="109" t="s">
        <v>23</v>
      </c>
      <c r="E3731" s="109" t="s">
        <v>173</v>
      </c>
      <c r="F3731" s="109"/>
      <c r="G3731" s="42">
        <v>37644</v>
      </c>
      <c r="H3731" s="109" t="s">
        <v>22795</v>
      </c>
      <c r="I3731" s="109" t="s">
        <v>4785</v>
      </c>
      <c r="J3731" s="109" t="s">
        <v>85</v>
      </c>
      <c r="K3731" s="98" t="s">
        <v>22796</v>
      </c>
      <c r="L3731" s="109" t="s">
        <v>539</v>
      </c>
      <c r="M3731" s="109" t="s">
        <v>22797</v>
      </c>
      <c r="N3731" s="109" t="s">
        <v>32</v>
      </c>
      <c r="O3731" s="109" t="s">
        <v>22798</v>
      </c>
      <c r="P3731" s="109" t="s">
        <v>760</v>
      </c>
      <c r="Q3731" s="109" t="s">
        <v>22799</v>
      </c>
      <c r="R3731" s="109" t="s">
        <v>100</v>
      </c>
      <c r="S3731" s="122" t="s">
        <v>21640</v>
      </c>
      <c r="T3731" s="31"/>
      <c r="U3731" s="109" t="str">
        <f t="shared" si="59"/>
        <v>37644: Disputed: Officers say deceased attempted to move towards them with scissors, deceased's family says otherwise. http://articles.latimes.com/2003/feb/22/local/me-pasadena22</v>
      </c>
      <c r="V3731" s="109"/>
      <c r="W3731" s="109">
        <v>4777.1000000000004</v>
      </c>
      <c r="X3731" s="109"/>
      <c r="Y3731" s="109"/>
      <c r="Z3731" s="109"/>
      <c r="AA3731" s="109"/>
      <c r="AB3731" s="109"/>
      <c r="AC3731" s="113"/>
      <c r="AD3731" s="29"/>
      <c r="AE3731" s="29"/>
      <c r="AF3731" s="29"/>
      <c r="AG3731" s="65"/>
    </row>
    <row r="3732" spans="1:33" ht="12">
      <c r="A3732" s="30">
        <v>42051.980185185203</v>
      </c>
      <c r="B3732" s="109" t="s">
        <v>22800</v>
      </c>
      <c r="C3732" s="121">
        <v>23</v>
      </c>
      <c r="D3732" s="109" t="s">
        <v>23</v>
      </c>
      <c r="E3732" s="109" t="s">
        <v>24</v>
      </c>
      <c r="F3732" s="109"/>
      <c r="G3732" s="42">
        <v>37649</v>
      </c>
      <c r="H3732" s="109" t="s">
        <v>22801</v>
      </c>
      <c r="I3732" s="109" t="s">
        <v>1392</v>
      </c>
      <c r="J3732" s="109" t="s">
        <v>85</v>
      </c>
      <c r="K3732" s="98" t="s">
        <v>11849</v>
      </c>
      <c r="L3732" s="109" t="s">
        <v>539</v>
      </c>
      <c r="M3732" s="109" t="s">
        <v>22164</v>
      </c>
      <c r="N3732" s="109" t="s">
        <v>32</v>
      </c>
      <c r="O3732" s="109" t="s">
        <v>22802</v>
      </c>
      <c r="P3732" s="109" t="s">
        <v>760</v>
      </c>
      <c r="Q3732" s="109" t="s">
        <v>22803</v>
      </c>
      <c r="R3732" s="109" t="s">
        <v>36</v>
      </c>
      <c r="S3732" s="122" t="s">
        <v>21640</v>
      </c>
      <c r="T3732" s="31"/>
      <c r="U3732" s="109" t="str">
        <f t="shared" si="59"/>
        <v>37649: Anthony James Barnett, a 23-year-old black male, died after being shot in Compton, according to Los Angeles County coroner's records. http://homicide.latimes.com/post/anthony-james-barnett/</v>
      </c>
      <c r="V3732" s="109"/>
      <c r="W3732" s="109">
        <v>4778.1000000000004</v>
      </c>
      <c r="X3732" s="109"/>
      <c r="Y3732" s="109"/>
      <c r="Z3732" s="109"/>
      <c r="AA3732" s="109"/>
      <c r="AB3732" s="109"/>
      <c r="AC3732" s="113"/>
      <c r="AD3732" s="29"/>
      <c r="AE3732" s="29"/>
      <c r="AF3732" s="29"/>
      <c r="AG3732" s="65"/>
    </row>
    <row r="3733" spans="1:33" ht="12">
      <c r="A3733" s="100">
        <v>42052.772291666697</v>
      </c>
      <c r="B3733" s="109" t="s">
        <v>22804</v>
      </c>
      <c r="C3733" s="121">
        <v>27</v>
      </c>
      <c r="D3733" s="109" t="s">
        <v>23</v>
      </c>
      <c r="E3733" s="109" t="s">
        <v>40</v>
      </c>
      <c r="F3733" s="109" t="s">
        <v>22805</v>
      </c>
      <c r="G3733" s="42">
        <v>42043</v>
      </c>
      <c r="H3733" s="109" t="s">
        <v>22806</v>
      </c>
      <c r="I3733" s="109" t="s">
        <v>212</v>
      </c>
      <c r="J3733" s="109" t="s">
        <v>213</v>
      </c>
      <c r="K3733" s="98" t="s">
        <v>22807</v>
      </c>
      <c r="L3733" s="109" t="s">
        <v>215</v>
      </c>
      <c r="M3733" s="109" t="s">
        <v>216</v>
      </c>
      <c r="N3733" s="109" t="s">
        <v>32</v>
      </c>
      <c r="O3733" s="109" t="s">
        <v>22808</v>
      </c>
      <c r="P3733" s="109" t="s">
        <v>323</v>
      </c>
      <c r="Q3733" s="109" t="s">
        <v>22809</v>
      </c>
      <c r="R3733" s="109" t="s">
        <v>36</v>
      </c>
      <c r="S3733" s="122" t="s">
        <v>5225</v>
      </c>
      <c r="T3733" s="31"/>
      <c r="U3733" s="109" t="str">
        <f t="shared" si="59"/>
        <v>42043: Apparently he shot at a police helicopter and then the cops shot back. http://www.kvue.com/story/news/2015/02/08/breaking-austin-police-shoot-man-who-fired-at-officers-in-helicopter/23074647/</v>
      </c>
      <c r="V3733" s="109"/>
      <c r="W3733" s="109">
        <v>4779.1000000000004</v>
      </c>
      <c r="X3733" s="109"/>
      <c r="Y3733" s="109"/>
      <c r="Z3733" s="109"/>
      <c r="AA3733" s="109"/>
      <c r="AB3733" s="109"/>
      <c r="AC3733" s="113"/>
      <c r="AD3733" s="29"/>
      <c r="AE3733" s="29"/>
      <c r="AF3733" s="29"/>
      <c r="AG3733" s="65"/>
    </row>
    <row r="3734" spans="1:33" ht="12">
      <c r="A3734" s="100">
        <v>42054.521886574097</v>
      </c>
      <c r="B3734" s="109" t="s">
        <v>22810</v>
      </c>
      <c r="C3734" s="121">
        <v>22</v>
      </c>
      <c r="D3734" s="109" t="s">
        <v>23</v>
      </c>
      <c r="E3734" s="109" t="s">
        <v>40</v>
      </c>
      <c r="F3734" s="109" t="s">
        <v>22811</v>
      </c>
      <c r="G3734" s="42">
        <v>41986</v>
      </c>
      <c r="H3734" s="109" t="s">
        <v>22812</v>
      </c>
      <c r="I3734" s="109" t="s">
        <v>22813</v>
      </c>
      <c r="J3734" s="109" t="s">
        <v>1304</v>
      </c>
      <c r="K3734" s="98" t="s">
        <v>22814</v>
      </c>
      <c r="L3734" s="109" t="s">
        <v>8378</v>
      </c>
      <c r="M3734" s="109" t="s">
        <v>22815</v>
      </c>
      <c r="N3734" s="109" t="s">
        <v>32</v>
      </c>
      <c r="O3734" s="109" t="s">
        <v>22816</v>
      </c>
      <c r="P3734" s="109" t="s">
        <v>760</v>
      </c>
      <c r="Q3734" s="109" t="s">
        <v>22817</v>
      </c>
      <c r="R3734" s="109" t="s">
        <v>36</v>
      </c>
      <c r="S3734" s="122" t="s">
        <v>769</v>
      </c>
      <c r="T3734" s="31"/>
      <c r="U3734" s="109" t="str">
        <f t="shared" si="59"/>
        <v>41986: Hall was upset and breaking things. When officers arrived Hall had a knife and was told to drop the knife. Hall refused and was shot and killed. http://www.dispatch.com/content/stories/local/2014/12/15/Mount-Vernon-police-officers-shooting.html</v>
      </c>
      <c r="V3734" s="109"/>
      <c r="W3734" s="109">
        <v>4780.1000000000004</v>
      </c>
      <c r="X3734" s="109"/>
      <c r="Y3734" s="109"/>
      <c r="Z3734" s="109"/>
      <c r="AA3734" s="109"/>
      <c r="AB3734" s="109"/>
      <c r="AC3734" s="113"/>
      <c r="AD3734" s="29"/>
      <c r="AE3734" s="29"/>
      <c r="AF3734" s="29"/>
      <c r="AG3734" s="65"/>
    </row>
    <row r="3735" spans="1:33" ht="12">
      <c r="A3735" s="100">
        <v>42054.5440393518</v>
      </c>
      <c r="B3735" s="109" t="s">
        <v>22818</v>
      </c>
      <c r="C3735" s="121">
        <v>18</v>
      </c>
      <c r="D3735" s="109" t="s">
        <v>23</v>
      </c>
      <c r="E3735" s="109" t="s">
        <v>40</v>
      </c>
      <c r="F3735" s="109" t="s">
        <v>22819</v>
      </c>
      <c r="G3735" s="42">
        <v>41989</v>
      </c>
      <c r="H3735" s="109" t="s">
        <v>22820</v>
      </c>
      <c r="I3735" s="109" t="s">
        <v>1025</v>
      </c>
      <c r="J3735" s="109" t="s">
        <v>195</v>
      </c>
      <c r="K3735" s="98" t="s">
        <v>22821</v>
      </c>
      <c r="L3735" s="109" t="s">
        <v>686</v>
      </c>
      <c r="M3735" s="109" t="s">
        <v>1451</v>
      </c>
      <c r="N3735" s="109" t="s">
        <v>32</v>
      </c>
      <c r="O3735" s="109" t="s">
        <v>22822</v>
      </c>
      <c r="P3735" s="109" t="s">
        <v>760</v>
      </c>
      <c r="Q3735" s="109" t="s">
        <v>22823</v>
      </c>
      <c r="R3735" s="109" t="s">
        <v>100</v>
      </c>
      <c r="S3735" s="122" t="s">
        <v>769</v>
      </c>
      <c r="T3735" s="31"/>
      <c r="U3735" s="109" t="str">
        <f t="shared" si="59"/>
        <v>41989: Osterlind was threatening to harm himself. When police arrived they told him to drop his gun - instead, Osterlind pointed the gun at his head. Osterlind was walking toward the home where two young girls were. An officer, worried Osterlind posed a threat toward the girls, shot Osterlind. Osterlind fired a round, striking a 12-year-old girl. Osterlind died from his wound. http://www.abc15.com/news/region-phoenix-metro/north-phoenix/phoenix-pd-18-year-old-shot-by-police-has-died</v>
      </c>
      <c r="V3735" s="109"/>
      <c r="W3735" s="109">
        <v>4781.1000000000004</v>
      </c>
      <c r="X3735" s="109"/>
      <c r="Y3735" s="109"/>
      <c r="Z3735" s="109"/>
      <c r="AA3735" s="109"/>
      <c r="AB3735" s="109"/>
      <c r="AC3735" s="113"/>
      <c r="AD3735" s="29"/>
      <c r="AE3735" s="29"/>
      <c r="AF3735" s="29"/>
      <c r="AG3735" s="65"/>
    </row>
    <row r="3736" spans="1:33" ht="12">
      <c r="A3736" s="100">
        <v>42054.550520833298</v>
      </c>
      <c r="B3736" s="109" t="s">
        <v>22824</v>
      </c>
      <c r="C3736" s="121">
        <v>34</v>
      </c>
      <c r="D3736" s="109" t="s">
        <v>23</v>
      </c>
      <c r="E3736" s="109" t="s">
        <v>173</v>
      </c>
      <c r="F3736" s="109" t="s">
        <v>22825</v>
      </c>
      <c r="G3736" s="42">
        <v>41990</v>
      </c>
      <c r="H3736" s="109" t="s">
        <v>22826</v>
      </c>
      <c r="I3736" s="109" t="s">
        <v>1546</v>
      </c>
      <c r="J3736" s="109" t="s">
        <v>1033</v>
      </c>
      <c r="K3736" s="98" t="s">
        <v>4149</v>
      </c>
      <c r="L3736" s="109" t="s">
        <v>1548</v>
      </c>
      <c r="M3736" s="109" t="s">
        <v>22827</v>
      </c>
      <c r="N3736" s="109" t="s">
        <v>32</v>
      </c>
      <c r="O3736" s="109" t="s">
        <v>22828</v>
      </c>
      <c r="P3736" s="109" t="s">
        <v>760</v>
      </c>
      <c r="Q3736" s="109" t="s">
        <v>22829</v>
      </c>
      <c r="R3736" s="109" t="s">
        <v>80</v>
      </c>
      <c r="S3736" s="122" t="s">
        <v>769</v>
      </c>
      <c r="T3736" s="31"/>
      <c r="U3736" s="109" t="str">
        <f t="shared" si="59"/>
        <v>41990: After deputies pulled over Padilla there was a struggle between them. Deputies believed Padilla had a weapon leading deputies to shoot and kill Padilla. A weapon was recovered from the scene. http://krqe.com/2014/12/17/bcso-traffic-stop-ends-in-gunfire/</v>
      </c>
      <c r="V3736" s="109"/>
      <c r="W3736" s="109">
        <v>4782.1000000000004</v>
      </c>
      <c r="X3736" s="109"/>
      <c r="Y3736" s="109"/>
      <c r="Z3736" s="109"/>
      <c r="AA3736" s="109"/>
      <c r="AB3736" s="109"/>
      <c r="AC3736" s="113"/>
      <c r="AD3736" s="29"/>
      <c r="AE3736" s="29"/>
      <c r="AF3736" s="29"/>
      <c r="AG3736" s="65"/>
    </row>
    <row r="3737" spans="1:33" ht="12">
      <c r="A3737" s="100">
        <v>42054.595717592601</v>
      </c>
      <c r="B3737" s="109" t="s">
        <v>22830</v>
      </c>
      <c r="C3737" s="121">
        <v>52</v>
      </c>
      <c r="D3737" s="109" t="s">
        <v>23</v>
      </c>
      <c r="E3737" s="109" t="s">
        <v>40</v>
      </c>
      <c r="F3737" s="109" t="s">
        <v>22831</v>
      </c>
      <c r="G3737" s="42">
        <v>41993</v>
      </c>
      <c r="H3737" s="109" t="s">
        <v>22832</v>
      </c>
      <c r="I3737" s="109" t="s">
        <v>21893</v>
      </c>
      <c r="J3737" s="109" t="s">
        <v>5664</v>
      </c>
      <c r="K3737" s="98" t="s">
        <v>22833</v>
      </c>
      <c r="L3737" s="109" t="s">
        <v>2164</v>
      </c>
      <c r="M3737" s="109" t="s">
        <v>22834</v>
      </c>
      <c r="N3737" s="109" t="s">
        <v>32</v>
      </c>
      <c r="O3737" s="109" t="s">
        <v>22835</v>
      </c>
      <c r="P3737" s="109" t="s">
        <v>760</v>
      </c>
      <c r="Q3737" s="109" t="s">
        <v>22836</v>
      </c>
      <c r="R3737" s="109" t="s">
        <v>100</v>
      </c>
      <c r="S3737" s="122" t="s">
        <v>769</v>
      </c>
      <c r="T3737" s="31"/>
      <c r="U3737" s="109" t="str">
        <f t="shared" si="59"/>
        <v>41993: Long contacted a crisis center stating he had suicidal thoughts and wanted to commit suicide by cop. Officers were notified and responded to Long's apartment. After officers tried negotiating with Long they entered the apartment, Long had a BB gun. Officers shot and killed him. http://www.delawareonline.com/story/news/crime/2014/12/21/dover-man-wielding-bb-gun-killed-police/20737881/?from=global&amp;sessionKey=&amp;autologin=</v>
      </c>
      <c r="V3737" s="109"/>
      <c r="W3737" s="109">
        <v>4783.1000000000004</v>
      </c>
      <c r="X3737" s="109"/>
      <c r="Y3737" s="109"/>
      <c r="Z3737" s="109"/>
      <c r="AA3737" s="109"/>
      <c r="AB3737" s="109"/>
      <c r="AC3737" s="113"/>
      <c r="AD3737" s="29"/>
      <c r="AE3737" s="29"/>
      <c r="AF3737" s="29"/>
      <c r="AG3737" s="65"/>
    </row>
    <row r="3738" spans="1:33" ht="12">
      <c r="A3738" s="100">
        <v>42054.599826388898</v>
      </c>
      <c r="B3738" s="109" t="s">
        <v>22837</v>
      </c>
      <c r="C3738" s="121">
        <v>53</v>
      </c>
      <c r="D3738" s="109" t="s">
        <v>23</v>
      </c>
      <c r="E3738" s="109" t="s">
        <v>40</v>
      </c>
      <c r="F3738" s="109" t="s">
        <v>22838</v>
      </c>
      <c r="G3738" s="42">
        <v>41994</v>
      </c>
      <c r="H3738" s="109" t="s">
        <v>22839</v>
      </c>
      <c r="I3738" s="109" t="s">
        <v>1292</v>
      </c>
      <c r="J3738" s="109" t="s">
        <v>85</v>
      </c>
      <c r="K3738" s="98" t="s">
        <v>22840</v>
      </c>
      <c r="L3738" s="109" t="s">
        <v>5081</v>
      </c>
      <c r="M3738" s="109" t="s">
        <v>22841</v>
      </c>
      <c r="N3738" s="109" t="s">
        <v>32</v>
      </c>
      <c r="O3738" s="109" t="s">
        <v>22842</v>
      </c>
      <c r="P3738" s="109" t="s">
        <v>760</v>
      </c>
      <c r="Q3738" s="109" t="s">
        <v>22843</v>
      </c>
      <c r="R3738" s="109" t="s">
        <v>219</v>
      </c>
      <c r="S3738" s="122" t="s">
        <v>769</v>
      </c>
      <c r="T3738" s="31"/>
      <c r="U3738" s="109" t="str">
        <f t="shared" si="59"/>
        <v>41994: Corson had been drinking and arguing with relatives, and had sprayed his girlfriend with bear repellant before he began shooting with a handgun, a shotgun and what sounded like a fully automatic weapon.The man fired more than 100 rounds at officers and neighboring houses. Investigators working at the scene Monday also determined that the fire, which destroyed the house, was started by Corson with a Molotov cocktail-style device. The fire drove Corson to a back door, where he was fatally shot by one of the deputies surrounding the home. http://www.kcra.com/news/local-news/news-sierra/sheriff-ids-auburn-man-who-fired-at-cops-before-his-death/30360924</v>
      </c>
      <c r="V3738" s="109"/>
      <c r="W3738" s="109">
        <v>4784.1000000000004</v>
      </c>
      <c r="X3738" s="109"/>
      <c r="Y3738" s="109"/>
      <c r="Z3738" s="109"/>
      <c r="AA3738" s="109"/>
      <c r="AB3738" s="109"/>
      <c r="AC3738" s="113"/>
      <c r="AD3738" s="29"/>
      <c r="AE3738" s="29"/>
      <c r="AF3738" s="29"/>
      <c r="AG3738" s="65"/>
    </row>
    <row r="3739" spans="1:33" ht="12">
      <c r="A3739" s="100">
        <v>42054.613263888903</v>
      </c>
      <c r="B3739" s="109" t="s">
        <v>22844</v>
      </c>
      <c r="C3739" s="121">
        <v>27</v>
      </c>
      <c r="D3739" s="109" t="s">
        <v>23</v>
      </c>
      <c r="E3739" s="109" t="s">
        <v>40</v>
      </c>
      <c r="F3739" s="109" t="s">
        <v>22845</v>
      </c>
      <c r="G3739" s="42">
        <v>41995</v>
      </c>
      <c r="H3739" s="109" t="s">
        <v>22846</v>
      </c>
      <c r="I3739" s="109" t="s">
        <v>5530</v>
      </c>
      <c r="J3739" s="109" t="s">
        <v>1757</v>
      </c>
      <c r="K3739" s="98" t="s">
        <v>22847</v>
      </c>
      <c r="L3739" s="109" t="s">
        <v>22848</v>
      </c>
      <c r="M3739" s="109" t="s">
        <v>22849</v>
      </c>
      <c r="N3739" s="109" t="s">
        <v>32</v>
      </c>
      <c r="O3739" s="109" t="s">
        <v>22850</v>
      </c>
      <c r="P3739" s="109" t="s">
        <v>760</v>
      </c>
      <c r="Q3739" s="109" t="s">
        <v>22851</v>
      </c>
      <c r="R3739" s="109" t="s">
        <v>80</v>
      </c>
      <c r="S3739" s="122" t="s">
        <v>769</v>
      </c>
      <c r="T3739" s="31"/>
      <c r="U3739" s="109" t="str">
        <f t="shared" si="59"/>
        <v>41995: Todd was fleeing officers after being a suspected of robbery. When finally officers found Todd he was armed and did not comply with officers orders, resulting in Todd being shot and killed. http://www.cincinnati.com/story/news/2014/12/22/independence-northern-kentucky-shooting-carol-ann-lane/20758845/?from=global&amp;sessionKey=&amp;autologin=</v>
      </c>
      <c r="V3739" s="109"/>
      <c r="W3739" s="109">
        <v>4785.1000000000004</v>
      </c>
      <c r="X3739" s="109"/>
      <c r="Y3739" s="109"/>
      <c r="Z3739" s="109"/>
      <c r="AA3739" s="109"/>
      <c r="AB3739" s="109"/>
      <c r="AC3739" s="113"/>
      <c r="AD3739" s="29"/>
      <c r="AE3739" s="29"/>
      <c r="AF3739" s="29"/>
      <c r="AG3739" s="65"/>
    </row>
    <row r="3740" spans="1:33" ht="12">
      <c r="A3740" s="30">
        <v>42054</v>
      </c>
      <c r="B3740" s="109" t="s">
        <v>22852</v>
      </c>
      <c r="C3740" s="121">
        <v>33</v>
      </c>
      <c r="D3740" s="109" t="s">
        <v>23</v>
      </c>
      <c r="E3740" s="109" t="s">
        <v>40</v>
      </c>
      <c r="F3740" s="109" t="s">
        <v>22853</v>
      </c>
      <c r="G3740" s="42">
        <v>40655</v>
      </c>
      <c r="H3740" s="109" t="s">
        <v>22854</v>
      </c>
      <c r="I3740" s="109" t="s">
        <v>4951</v>
      </c>
      <c r="J3740" s="109" t="s">
        <v>28</v>
      </c>
      <c r="K3740" s="98" t="s">
        <v>18730</v>
      </c>
      <c r="L3740" s="109" t="s">
        <v>404</v>
      </c>
      <c r="M3740" s="109" t="s">
        <v>4953</v>
      </c>
      <c r="N3740" s="109" t="s">
        <v>262</v>
      </c>
      <c r="O3740" s="109" t="s">
        <v>22855</v>
      </c>
      <c r="P3740" s="109" t="s">
        <v>3069</v>
      </c>
      <c r="Q3740" s="109" t="s">
        <v>22856</v>
      </c>
      <c r="R3740" s="109" t="s">
        <v>80</v>
      </c>
      <c r="S3740" s="122" t="s">
        <v>5119</v>
      </c>
      <c r="T3740" s="31"/>
      <c r="U3740" s="109" t="str">
        <f t="shared" si="59"/>
        <v>40655: Johnson was tasered outside a movie theater during a birthday celebration. "Unruly and uncontrollable," officers shocked him four times with durations of 31, 5, 4 and 5 seconds. Paramedics were unaccountably delayed, Johnson died at the scene, and a 10-month investigation and an autopsy were inconclusive. http://www.theledger.com/article/20120316/NEWS/120319422</v>
      </c>
      <c r="V3740" s="109"/>
      <c r="W3740" s="109">
        <v>4786.1000000000004</v>
      </c>
      <c r="X3740" s="109"/>
      <c r="Y3740" s="109"/>
      <c r="Z3740" s="109"/>
      <c r="AA3740" s="109"/>
      <c r="AB3740" s="109"/>
      <c r="AC3740" s="113"/>
      <c r="AD3740" s="29"/>
      <c r="AE3740" s="29"/>
      <c r="AF3740" s="29"/>
      <c r="AG3740" s="65"/>
    </row>
    <row r="3741" spans="1:33" ht="12">
      <c r="A3741" s="30">
        <v>42054</v>
      </c>
      <c r="B3741" s="109" t="s">
        <v>22857</v>
      </c>
      <c r="C3741" s="121">
        <v>31</v>
      </c>
      <c r="D3741" s="109" t="s">
        <v>23</v>
      </c>
      <c r="E3741" s="109" t="s">
        <v>24</v>
      </c>
      <c r="F3741" s="109" t="s">
        <v>22858</v>
      </c>
      <c r="G3741" s="42">
        <v>40699</v>
      </c>
      <c r="H3741" s="109" t="s">
        <v>22859</v>
      </c>
      <c r="I3741" s="109" t="s">
        <v>16091</v>
      </c>
      <c r="J3741" s="109" t="s">
        <v>28</v>
      </c>
      <c r="K3741" s="98" t="s">
        <v>17992</v>
      </c>
      <c r="L3741" s="109" t="s">
        <v>4778</v>
      </c>
      <c r="M3741" s="109" t="s">
        <v>10681</v>
      </c>
      <c r="N3741" s="109" t="s">
        <v>262</v>
      </c>
      <c r="O3741" s="109" t="s">
        <v>22860</v>
      </c>
      <c r="P3741" s="109" t="s">
        <v>760</v>
      </c>
      <c r="Q3741" s="109" t="s">
        <v>22861</v>
      </c>
      <c r="R3741" s="109" t="s">
        <v>80</v>
      </c>
      <c r="S3741" s="122" t="s">
        <v>5119</v>
      </c>
      <c r="T3741" s="31"/>
      <c r="U3741" s="109" t="str">
        <f t="shared" si="59"/>
        <v>40699: Doe (his correct name) fell into an argument with his girlfriend when he was visiting to breed their pit bulls. Police arrived and told him to leave the property. When he returned later and tried to kick her door down, her condo's security office called police back. During a confrontation Doe was tasered while sitting in the back of a patrol car, where he died. http://miami.cbslocal.com/2011/06/06/bso-investigates-death-of-suspect-in-custody/</v>
      </c>
      <c r="V3741" s="109"/>
      <c r="W3741" s="109">
        <v>4787.1000000000004</v>
      </c>
      <c r="X3741" s="109"/>
      <c r="Y3741" s="109"/>
      <c r="Z3741" s="109"/>
      <c r="AA3741" s="109"/>
      <c r="AB3741" s="109"/>
      <c r="AC3741" s="113"/>
      <c r="AD3741" s="29"/>
      <c r="AE3741" s="29"/>
      <c r="AF3741" s="29"/>
      <c r="AG3741" s="65"/>
    </row>
    <row r="3742" spans="1:33" ht="12">
      <c r="A3742" s="30">
        <v>42054</v>
      </c>
      <c r="B3742" s="109" t="s">
        <v>22862</v>
      </c>
      <c r="C3742" s="121">
        <v>19</v>
      </c>
      <c r="D3742" s="109" t="s">
        <v>23</v>
      </c>
      <c r="E3742" s="109" t="s">
        <v>82</v>
      </c>
      <c r="F3742" s="109"/>
      <c r="G3742" s="42">
        <v>37499</v>
      </c>
      <c r="H3742" s="109" t="s">
        <v>22863</v>
      </c>
      <c r="I3742" s="109" t="s">
        <v>22864</v>
      </c>
      <c r="J3742" s="109" t="s">
        <v>28</v>
      </c>
      <c r="K3742" s="98" t="s">
        <v>22865</v>
      </c>
      <c r="L3742" s="109" t="s">
        <v>8052</v>
      </c>
      <c r="M3742" s="109" t="s">
        <v>17889</v>
      </c>
      <c r="N3742" s="109" t="s">
        <v>32</v>
      </c>
      <c r="O3742" s="109" t="s">
        <v>22866</v>
      </c>
      <c r="P3742" s="109" t="s">
        <v>760</v>
      </c>
      <c r="Q3742" s="109" t="s">
        <v>22867</v>
      </c>
      <c r="R3742" s="109" t="s">
        <v>80</v>
      </c>
      <c r="S3742" s="122" t="s">
        <v>5119</v>
      </c>
      <c r="T3742" s="31"/>
      <c r="U3742" s="109" t="str">
        <f t="shared" si="59"/>
        <v>37499: McGowan was upset because his father did not allow him to use the car. His father called 911 on his hostile son, waited on his steps, and then heard gunshots from down the street. The son is said to have approached officers in a threatening way with two butcher knives. He was fatally shot. http://www.sptimes.com/2002/09/01/Hillsborough/Teen_killed_by_deputy.shtml</v>
      </c>
      <c r="V3742" s="109"/>
      <c r="W3742" s="109">
        <v>4788.1000000000004</v>
      </c>
      <c r="X3742" s="109"/>
      <c r="Y3742" s="109"/>
      <c r="Z3742" s="109"/>
      <c r="AA3742" s="109"/>
      <c r="AB3742" s="109"/>
      <c r="AC3742" s="113"/>
      <c r="AD3742" s="29"/>
      <c r="AE3742" s="29"/>
      <c r="AF3742" s="29"/>
      <c r="AG3742" s="65"/>
    </row>
    <row r="3743" spans="1:33" ht="12">
      <c r="A3743" s="30">
        <v>42054</v>
      </c>
      <c r="B3743" s="109" t="s">
        <v>22868</v>
      </c>
      <c r="C3743" s="121">
        <v>31</v>
      </c>
      <c r="D3743" s="109" t="s">
        <v>23</v>
      </c>
      <c r="E3743" s="109" t="s">
        <v>82</v>
      </c>
      <c r="F3743" s="109"/>
      <c r="G3743" s="42">
        <v>40060</v>
      </c>
      <c r="H3743" s="109" t="s">
        <v>22869</v>
      </c>
      <c r="I3743" s="109" t="s">
        <v>22870</v>
      </c>
      <c r="J3743" s="109" t="s">
        <v>28</v>
      </c>
      <c r="K3743" s="98" t="s">
        <v>22871</v>
      </c>
      <c r="L3743" s="109" t="s">
        <v>165</v>
      </c>
      <c r="M3743" s="109" t="s">
        <v>22872</v>
      </c>
      <c r="N3743" s="109" t="s">
        <v>32</v>
      </c>
      <c r="O3743" s="109" t="s">
        <v>22873</v>
      </c>
      <c r="P3743" s="109" t="s">
        <v>760</v>
      </c>
      <c r="Q3743" s="109" t="s">
        <v>22874</v>
      </c>
      <c r="R3743" s="109" t="s">
        <v>80</v>
      </c>
      <c r="S3743" s="122" t="s">
        <v>5119</v>
      </c>
      <c r="T3743" s="31"/>
      <c r="U3743" s="109" t="str">
        <f t="shared" si="59"/>
        <v>40060: Local officers attempted to stop Daniels for speeding. He refused to stop and evaded police. Blocked by a patrol car, and while officers approached on foot, Daniels rammed the police vehicle. Officers opened fire, fatally wounding him. http://www.fdle.state.fl.us/Content/News/2009/September-2009/FDLE-Investigates-Shooting-in-Jackson-County.aspx</v>
      </c>
      <c r="V3743" s="109"/>
      <c r="W3743" s="109">
        <v>4789.1000000000004</v>
      </c>
      <c r="X3743" s="109"/>
      <c r="Y3743" s="109"/>
      <c r="Z3743" s="109"/>
      <c r="AA3743" s="109"/>
      <c r="AB3743" s="109"/>
      <c r="AC3743" s="113"/>
      <c r="AD3743" s="29"/>
      <c r="AE3743" s="29"/>
      <c r="AF3743" s="29"/>
      <c r="AG3743" s="65"/>
    </row>
    <row r="3744" spans="1:33" ht="12">
      <c r="A3744" s="30">
        <v>42054</v>
      </c>
      <c r="B3744" s="109" t="s">
        <v>22875</v>
      </c>
      <c r="C3744" s="121">
        <v>29</v>
      </c>
      <c r="D3744" s="109" t="s">
        <v>23</v>
      </c>
      <c r="E3744" s="109" t="s">
        <v>82</v>
      </c>
      <c r="F3744" s="109"/>
      <c r="G3744" s="42">
        <v>41088</v>
      </c>
      <c r="H3744" s="109" t="s">
        <v>22876</v>
      </c>
      <c r="I3744" s="109" t="s">
        <v>22877</v>
      </c>
      <c r="J3744" s="109" t="s">
        <v>28</v>
      </c>
      <c r="K3744" s="98" t="s">
        <v>22878</v>
      </c>
      <c r="L3744" s="109" t="s">
        <v>5746</v>
      </c>
      <c r="M3744" s="109" t="s">
        <v>20809</v>
      </c>
      <c r="N3744" s="109" t="s">
        <v>32</v>
      </c>
      <c r="O3744" s="109" t="s">
        <v>22879</v>
      </c>
      <c r="P3744" s="109" t="s">
        <v>760</v>
      </c>
      <c r="Q3744" s="109" t="s">
        <v>22880</v>
      </c>
      <c r="R3744" s="109" t="s">
        <v>80</v>
      </c>
      <c r="S3744" s="122" t="s">
        <v>5119</v>
      </c>
      <c r="T3744" s="31"/>
      <c r="U3744" s="109" t="str">
        <f t="shared" si="59"/>
        <v>41088: A coodinated SWAT raid at 5:45 a.m. entered Lambert's residence with a warrant seaching for goods stolen by an extensive property theft ring. During the room-by-room sweep Lambert appeared armed with a rifle, and was fatally shot. http://www.wesh.com/news/central-florida/volusia-county/Deputy-shoots-kills-man-while-serving-search-warrant/15331738</v>
      </c>
      <c r="V3744" s="109"/>
      <c r="W3744" s="109">
        <v>4790.1000000000004</v>
      </c>
      <c r="X3744" s="109"/>
      <c r="Y3744" s="109"/>
      <c r="Z3744" s="109"/>
      <c r="AA3744" s="109"/>
      <c r="AB3744" s="109"/>
      <c r="AC3744" s="113"/>
      <c r="AD3744" s="29"/>
      <c r="AE3744" s="29"/>
      <c r="AF3744" s="29"/>
      <c r="AG3744" s="65"/>
    </row>
    <row r="3745" spans="1:33" ht="12">
      <c r="A3745" s="30">
        <v>42054</v>
      </c>
      <c r="B3745" s="109" t="s">
        <v>22881</v>
      </c>
      <c r="C3745" s="121">
        <v>37</v>
      </c>
      <c r="D3745" s="109" t="s">
        <v>23</v>
      </c>
      <c r="E3745" s="109" t="s">
        <v>24</v>
      </c>
      <c r="F3745" s="109"/>
      <c r="G3745" s="42">
        <v>37179</v>
      </c>
      <c r="H3745" s="109" t="s">
        <v>22882</v>
      </c>
      <c r="I3745" s="109" t="s">
        <v>12047</v>
      </c>
      <c r="J3745" s="109" t="s">
        <v>28</v>
      </c>
      <c r="K3745" s="98" t="s">
        <v>13400</v>
      </c>
      <c r="L3745" s="109" t="s">
        <v>4778</v>
      </c>
      <c r="M3745" s="109" t="s">
        <v>10681</v>
      </c>
      <c r="N3745" s="109" t="s">
        <v>3388</v>
      </c>
      <c r="O3745" s="109" t="s">
        <v>22883</v>
      </c>
      <c r="P3745" s="109" t="s">
        <v>760</v>
      </c>
      <c r="Q3745" s="109" t="s">
        <v>22884</v>
      </c>
      <c r="R3745" s="109" t="s">
        <v>80</v>
      </c>
      <c r="S3745" s="122" t="s">
        <v>5119</v>
      </c>
      <c r="T3745" s="31"/>
      <c r="U3745" s="109" t="str">
        <f t="shared" si="59"/>
        <v>37179: Dazed, incoherent and combative was Brown's mental state, according to police, after a one-car SUV accident. To subdue him deputies hog-tied him and strapped him to a stretcher face down. The medical examiner ruled his death was due to positional asphyxiation. The county settled a wrongful death suit for $1.85M after 13 years of legal maneuvering. http://articles.sun-sentinel.com/2014-09-13/news/fl-hogtie-death-settlement-20140912_1_alverna-brown-oral-brown-death-case</v>
      </c>
      <c r="V3745" s="109"/>
      <c r="W3745" s="109">
        <v>4791.1000000000004</v>
      </c>
      <c r="X3745" s="109"/>
      <c r="Y3745" s="109"/>
      <c r="Z3745" s="109"/>
      <c r="AA3745" s="109"/>
      <c r="AB3745" s="109"/>
      <c r="AC3745" s="113"/>
      <c r="AD3745" s="29"/>
      <c r="AE3745" s="29"/>
      <c r="AF3745" s="29"/>
      <c r="AG3745" s="65"/>
    </row>
    <row r="3746" spans="1:33" ht="12">
      <c r="A3746" s="30">
        <v>42054</v>
      </c>
      <c r="B3746" s="109" t="s">
        <v>22885</v>
      </c>
      <c r="C3746" s="121">
        <v>44</v>
      </c>
      <c r="D3746" s="109" t="s">
        <v>23</v>
      </c>
      <c r="E3746" s="109" t="s">
        <v>82</v>
      </c>
      <c r="F3746" s="109"/>
      <c r="G3746" s="42">
        <v>40260</v>
      </c>
      <c r="H3746" s="109" t="s">
        <v>22886</v>
      </c>
      <c r="I3746" s="109" t="s">
        <v>336</v>
      </c>
      <c r="J3746" s="109" t="s">
        <v>28</v>
      </c>
      <c r="K3746" s="98" t="s">
        <v>20724</v>
      </c>
      <c r="L3746" s="109" t="s">
        <v>338</v>
      </c>
      <c r="M3746" s="109" t="s">
        <v>6322</v>
      </c>
      <c r="N3746" s="109" t="s">
        <v>32</v>
      </c>
      <c r="O3746" s="109" t="s">
        <v>22887</v>
      </c>
      <c r="P3746" s="109" t="s">
        <v>760</v>
      </c>
      <c r="Q3746" s="109" t="s">
        <v>22888</v>
      </c>
      <c r="R3746" s="109" t="s">
        <v>80</v>
      </c>
      <c r="S3746" s="122" t="s">
        <v>5119</v>
      </c>
      <c r="T3746" s="31"/>
      <c r="U3746" s="109" t="str">
        <f t="shared" si="59"/>
        <v>40260: Two deputies went to Hunter's residence to serve him a warrant for a probation violation. A violent struggled ensued; Hunter successfully grabbed one of their batons and began beating the officer with it. The other deputy attempted to Taser Hunter, which didn't work, then fatally shot him. http://articles.sun-sentinel.com/2010-03-24/news/fl-deputy-fatal-shooting-20100323_1_allen-hunter-deputy-christopher-hunter</v>
      </c>
      <c r="V3746" s="109"/>
      <c r="W3746" s="109">
        <v>4792.1000000000004</v>
      </c>
      <c r="X3746" s="109"/>
      <c r="Y3746" s="109"/>
      <c r="Z3746" s="109"/>
      <c r="AA3746" s="109"/>
      <c r="AB3746" s="109"/>
      <c r="AC3746" s="113"/>
      <c r="AD3746" s="29"/>
      <c r="AE3746" s="29"/>
      <c r="AF3746" s="29"/>
      <c r="AG3746" s="65"/>
    </row>
    <row r="3747" spans="1:33" ht="12">
      <c r="A3747" s="30">
        <v>42054</v>
      </c>
      <c r="B3747" s="109" t="s">
        <v>22889</v>
      </c>
      <c r="C3747" s="121">
        <v>19</v>
      </c>
      <c r="D3747" s="109" t="s">
        <v>23</v>
      </c>
      <c r="E3747" s="109" t="s">
        <v>24</v>
      </c>
      <c r="F3747" s="109" t="s">
        <v>22890</v>
      </c>
      <c r="G3747" s="42">
        <v>38349</v>
      </c>
      <c r="H3747" s="109" t="s">
        <v>22891</v>
      </c>
      <c r="I3747" s="109" t="s">
        <v>18340</v>
      </c>
      <c r="J3747" s="109" t="s">
        <v>28</v>
      </c>
      <c r="K3747" s="98" t="s">
        <v>22892</v>
      </c>
      <c r="L3747" s="109" t="s">
        <v>18342</v>
      </c>
      <c r="M3747" s="109" t="s">
        <v>18343</v>
      </c>
      <c r="N3747" s="109" t="s">
        <v>262</v>
      </c>
      <c r="O3747" s="109" t="s">
        <v>22893</v>
      </c>
      <c r="P3747" s="109" t="s">
        <v>760</v>
      </c>
      <c r="Q3747" s="109" t="s">
        <v>22894</v>
      </c>
      <c r="R3747" s="109" t="s">
        <v>80</v>
      </c>
      <c r="S3747" s="122" t="s">
        <v>5119</v>
      </c>
      <c r="T3747" s="31"/>
      <c r="U3747" s="109" t="str">
        <f t="shared" si="59"/>
        <v>38349: Police were called to a nightclub parking lot at 1 a.m. for a disturbance with vehicles recklessly driving. Hernandez was a passenger in one of those vehicles, and his misbehavior -- bumping a deputy, refusing orders, kicking one in the knee unexpectedly -- escalated into deputies physically subduing him and ignoring his complaints of not being able to breathe. He was beaten, Tasered perhaps 20 times, and died. His parents settled with the county for $50K. http://www.naplesnews.com/news/local-news/collier-deputies-settle-taser-death-lawsuit-50000</v>
      </c>
      <c r="V3747" s="109"/>
      <c r="W3747" s="109">
        <v>4793.1000000000004</v>
      </c>
      <c r="X3747" s="109"/>
      <c r="Y3747" s="109"/>
      <c r="Z3747" s="109"/>
      <c r="AA3747" s="109"/>
      <c r="AB3747" s="109"/>
      <c r="AC3747" s="113"/>
      <c r="AD3747" s="29"/>
      <c r="AE3747" s="29"/>
      <c r="AF3747" s="29"/>
      <c r="AG3747" s="65"/>
    </row>
    <row r="3748" spans="1:33" ht="12">
      <c r="A3748" s="30">
        <v>42054</v>
      </c>
      <c r="B3748" s="109" t="s">
        <v>22895</v>
      </c>
      <c r="C3748" s="121">
        <v>20</v>
      </c>
      <c r="D3748" s="109" t="s">
        <v>23</v>
      </c>
      <c r="E3748" s="109" t="s">
        <v>40</v>
      </c>
      <c r="F3748" s="109" t="s">
        <v>22896</v>
      </c>
      <c r="G3748" s="42">
        <v>40284</v>
      </c>
      <c r="H3748" s="109" t="s">
        <v>22897</v>
      </c>
      <c r="I3748" s="109" t="s">
        <v>22898</v>
      </c>
      <c r="J3748" s="109" t="s">
        <v>28</v>
      </c>
      <c r="K3748" s="98" t="s">
        <v>22899</v>
      </c>
      <c r="L3748" s="109" t="s">
        <v>6915</v>
      </c>
      <c r="M3748" s="109" t="s">
        <v>22900</v>
      </c>
      <c r="N3748" s="109" t="s">
        <v>32</v>
      </c>
      <c r="O3748" s="109" t="s">
        <v>22901</v>
      </c>
      <c r="P3748" s="109" t="s">
        <v>58</v>
      </c>
      <c r="Q3748" s="109" t="s">
        <v>22902</v>
      </c>
      <c r="R3748" s="109" t="s">
        <v>219</v>
      </c>
      <c r="S3748" s="122" t="s">
        <v>5119</v>
      </c>
      <c r="T3748" s="31"/>
      <c r="U3748" s="109" t="str">
        <f t="shared" si="59"/>
        <v>40284: Apparently playful, and with a high blood-alcohol-level, Spann knocked on the door of an off-duty deputy and ran off through a residential area. The deputy gave chase and caught up to him. Spann is said to have then tackled the officer and went for control of his weapon. The deputy shot him twice, fatally. http://www.heraldtribune.com/article/20100417/article/4171047</v>
      </c>
      <c r="V3748" s="109"/>
      <c r="W3748" s="109">
        <v>4794.1000000000004</v>
      </c>
      <c r="X3748" s="109"/>
      <c r="Y3748" s="109"/>
      <c r="Z3748" s="109"/>
      <c r="AA3748" s="109"/>
      <c r="AB3748" s="109"/>
      <c r="AC3748" s="113"/>
      <c r="AD3748" s="29"/>
      <c r="AE3748" s="29"/>
      <c r="AF3748" s="29"/>
      <c r="AG3748" s="65"/>
    </row>
    <row r="3749" spans="1:33" ht="12">
      <c r="A3749" s="30">
        <v>42054</v>
      </c>
      <c r="B3749" s="109" t="s">
        <v>22903</v>
      </c>
      <c r="C3749" s="121">
        <v>53</v>
      </c>
      <c r="D3749" s="109" t="s">
        <v>23</v>
      </c>
      <c r="E3749" s="109" t="s">
        <v>173</v>
      </c>
      <c r="F3749" s="109"/>
      <c r="G3749" s="42">
        <v>40796</v>
      </c>
      <c r="H3749" s="109" t="s">
        <v>22904</v>
      </c>
      <c r="I3749" s="109" t="s">
        <v>4951</v>
      </c>
      <c r="J3749" s="109" t="s">
        <v>28</v>
      </c>
      <c r="K3749" s="98" t="s">
        <v>22905</v>
      </c>
      <c r="L3749" s="109" t="s">
        <v>404</v>
      </c>
      <c r="M3749" s="109" t="s">
        <v>13239</v>
      </c>
      <c r="N3749" s="109" t="s">
        <v>32</v>
      </c>
      <c r="O3749" s="109" t="s">
        <v>22906</v>
      </c>
      <c r="P3749" s="109" t="s">
        <v>760</v>
      </c>
      <c r="Q3749" s="109" t="s">
        <v>22907</v>
      </c>
      <c r="R3749" s="109" t="s">
        <v>80</v>
      </c>
      <c r="S3749" s="122" t="s">
        <v>5119</v>
      </c>
      <c r="T3749" s="31"/>
      <c r="U3749" s="109" t="str">
        <f t="shared" si="59"/>
        <v>40796: Police arriving to a shots-fired call found Rodriguez-Gallo threatening another man with a handgun. Commanded to drop the gun, he did not, and was shot to death. http://articles.orlandosentinel.com/2011-09-11/news/os-briana-court-shooting-20110911_1_releases-names-officer-involved-shooting-deputy-shot</v>
      </c>
      <c r="V3749" s="109"/>
      <c r="W3749" s="109">
        <v>4795.1000000000004</v>
      </c>
      <c r="X3749" s="109"/>
      <c r="Y3749" s="109"/>
      <c r="Z3749" s="109"/>
      <c r="AA3749" s="109"/>
      <c r="AB3749" s="109"/>
      <c r="AC3749" s="113"/>
      <c r="AD3749" s="29"/>
      <c r="AE3749" s="29"/>
      <c r="AF3749" s="29"/>
      <c r="AG3749" s="65"/>
    </row>
    <row r="3750" spans="1:33" ht="12">
      <c r="A3750" s="30">
        <v>42054</v>
      </c>
      <c r="B3750" s="109" t="s">
        <v>22908</v>
      </c>
      <c r="C3750" s="121">
        <v>53</v>
      </c>
      <c r="D3750" s="109" t="s">
        <v>23</v>
      </c>
      <c r="E3750" s="109" t="s">
        <v>82</v>
      </c>
      <c r="F3750" s="109"/>
      <c r="G3750" s="42">
        <v>37279</v>
      </c>
      <c r="H3750" s="109" t="s">
        <v>22909</v>
      </c>
      <c r="I3750" s="109" t="s">
        <v>336</v>
      </c>
      <c r="J3750" s="109" t="s">
        <v>28</v>
      </c>
      <c r="K3750" s="98" t="s">
        <v>17916</v>
      </c>
      <c r="L3750" s="109" t="s">
        <v>338</v>
      </c>
      <c r="M3750" s="109" t="s">
        <v>6322</v>
      </c>
      <c r="N3750" s="109" t="s">
        <v>32</v>
      </c>
      <c r="O3750" s="109" t="s">
        <v>22910</v>
      </c>
      <c r="P3750" s="109" t="s">
        <v>760</v>
      </c>
      <c r="Q3750" s="109" t="s">
        <v>22911</v>
      </c>
      <c r="R3750" s="109" t="s">
        <v>80</v>
      </c>
      <c r="S3750" s="122" t="s">
        <v>5119</v>
      </c>
      <c r="T3750" s="31"/>
      <c r="U3750" s="109" t="str">
        <f t="shared" si="59"/>
        <v>37279: An FBI agent happened to recognize Wegrich, wanted as a suspect in perhaps twelve bank robberies and also for the murder of his ex-girlfriend, at a strip mall at 8:30 a.m. He called in county deputies, who confirmed they had a warrant for him. Wegrich was fatally shot once in the chest when he refused to comply with the deputies' orders and appeared instead to be going for the gun in his waistband. http://articles.sun-sentinel.com/2002-01-24/news/0201240250_1_bank-robbery-sheriff-s-office-washington-mutual-bank</v>
      </c>
      <c r="V3750" s="109"/>
      <c r="W3750" s="109">
        <v>4796.1000000000004</v>
      </c>
      <c r="X3750" s="109"/>
      <c r="Y3750" s="109"/>
      <c r="Z3750" s="109"/>
      <c r="AA3750" s="109"/>
      <c r="AB3750" s="109"/>
      <c r="AC3750" s="113"/>
      <c r="AD3750" s="29"/>
      <c r="AE3750" s="29"/>
      <c r="AF3750" s="29"/>
      <c r="AG3750" s="65"/>
    </row>
    <row r="3751" spans="1:33" ht="12">
      <c r="A3751" s="30">
        <v>42054</v>
      </c>
      <c r="B3751" s="109" t="s">
        <v>22912</v>
      </c>
      <c r="C3751" s="121">
        <v>32</v>
      </c>
      <c r="D3751" s="109" t="s">
        <v>23</v>
      </c>
      <c r="E3751" s="109" t="s">
        <v>82</v>
      </c>
      <c r="F3751" s="109"/>
      <c r="G3751" s="42">
        <v>38225</v>
      </c>
      <c r="H3751" s="109" t="s">
        <v>22913</v>
      </c>
      <c r="I3751" s="109" t="s">
        <v>20790</v>
      </c>
      <c r="J3751" s="109" t="s">
        <v>28</v>
      </c>
      <c r="K3751" s="98" t="s">
        <v>20791</v>
      </c>
      <c r="L3751" s="109" t="s">
        <v>5141</v>
      </c>
      <c r="M3751" s="109" t="s">
        <v>17983</v>
      </c>
      <c r="N3751" s="109" t="s">
        <v>262</v>
      </c>
      <c r="O3751" s="109" t="s">
        <v>22914</v>
      </c>
      <c r="P3751" s="109" t="s">
        <v>760</v>
      </c>
      <c r="Q3751" s="109" t="s">
        <v>22915</v>
      </c>
      <c r="R3751" s="109" t="s">
        <v>80</v>
      </c>
      <c r="S3751" s="122" t="s">
        <v>5119</v>
      </c>
      <c r="T3751" s="31"/>
      <c r="U3751" s="109" t="str">
        <f t="shared" si="59"/>
        <v>38225: Two citizens called police to report Yeagley, around 10 p.m., wandering around on the highway, apparently under the influence and creating a traffic hazard. Yeagley and a female deputy physically struggled, and he was tasered twice. When backup arrived somebody noticed he was no longer breathing. http://articles.orlandosentinel.com/2004-08-28/news/0408280458_1_yeagley-taser-sanderson</v>
      </c>
      <c r="V3751" s="109"/>
      <c r="W3751" s="109">
        <v>4797.1000000000004</v>
      </c>
      <c r="X3751" s="109"/>
      <c r="Y3751" s="109"/>
      <c r="Z3751" s="109"/>
      <c r="AA3751" s="109"/>
      <c r="AB3751" s="109"/>
      <c r="AC3751" s="113"/>
      <c r="AD3751" s="29"/>
      <c r="AE3751" s="29"/>
      <c r="AF3751" s="29"/>
      <c r="AG3751" s="65"/>
    </row>
    <row r="3752" spans="1:33" ht="12">
      <c r="A3752" s="30">
        <v>42054</v>
      </c>
      <c r="B3752" s="109" t="s">
        <v>22916</v>
      </c>
      <c r="C3752" s="121">
        <v>31</v>
      </c>
      <c r="D3752" s="109" t="s">
        <v>23</v>
      </c>
      <c r="E3752" s="109" t="s">
        <v>82</v>
      </c>
      <c r="F3752" s="109"/>
      <c r="G3752" s="42">
        <v>40820</v>
      </c>
      <c r="H3752" s="109" t="s">
        <v>22917</v>
      </c>
      <c r="I3752" s="109" t="s">
        <v>22353</v>
      </c>
      <c r="J3752" s="109" t="s">
        <v>28</v>
      </c>
      <c r="K3752" s="98" t="s">
        <v>5745</v>
      </c>
      <c r="L3752" s="109" t="s">
        <v>4984</v>
      </c>
      <c r="M3752" s="109" t="s">
        <v>297</v>
      </c>
      <c r="N3752" s="109" t="s">
        <v>32</v>
      </c>
      <c r="O3752" s="109" t="s">
        <v>22918</v>
      </c>
      <c r="P3752" s="109" t="s">
        <v>760</v>
      </c>
      <c r="Q3752" s="109" t="s">
        <v>22919</v>
      </c>
      <c r="R3752" s="109" t="s">
        <v>80</v>
      </c>
      <c r="S3752" s="122" t="s">
        <v>5119</v>
      </c>
      <c r="T3752" s="31"/>
      <c r="U3752" s="109" t="str">
        <f t="shared" si="59"/>
        <v>40820: Cecil was known to be violent towards police and others. When his mother called 911 to report that he'd hit and pushed her, Cecil confronted responding deputies with a kitchen knife, which he refused to drop. He was shot several times and died at the hospital. http://articles.orlandosentinel.com/2011-10-05/news/os-lake-deputy-involved-shooting-20111005_1_deputies-order-sheriff-s-office-taser</v>
      </c>
      <c r="V3752" s="109"/>
      <c r="W3752" s="109">
        <v>4798.1000000000004</v>
      </c>
      <c r="X3752" s="109"/>
      <c r="Y3752" s="109"/>
      <c r="Z3752" s="109"/>
      <c r="AA3752" s="109"/>
      <c r="AB3752" s="109"/>
      <c r="AC3752" s="113"/>
      <c r="AD3752" s="29"/>
      <c r="AE3752" s="29"/>
      <c r="AF3752" s="29"/>
      <c r="AG3752" s="65"/>
    </row>
    <row r="3753" spans="1:33" ht="12">
      <c r="A3753" s="30">
        <v>42054</v>
      </c>
      <c r="B3753" s="109" t="s">
        <v>22920</v>
      </c>
      <c r="C3753" s="121">
        <v>16</v>
      </c>
      <c r="D3753" s="109" t="s">
        <v>23</v>
      </c>
      <c r="E3753" s="109" t="s">
        <v>40</v>
      </c>
      <c r="F3753" s="109" t="s">
        <v>22921</v>
      </c>
      <c r="G3753" s="42">
        <v>37604</v>
      </c>
      <c r="H3753" s="109" t="s">
        <v>22922</v>
      </c>
      <c r="I3753" s="109" t="s">
        <v>10322</v>
      </c>
      <c r="J3753" s="109" t="s">
        <v>28</v>
      </c>
      <c r="K3753" s="98" t="s">
        <v>10323</v>
      </c>
      <c r="L3753" s="109" t="s">
        <v>4687</v>
      </c>
      <c r="M3753" s="109" t="s">
        <v>10833</v>
      </c>
      <c r="N3753" s="109" t="s">
        <v>32</v>
      </c>
      <c r="O3753" s="109" t="s">
        <v>22923</v>
      </c>
      <c r="P3753" s="109" t="s">
        <v>58</v>
      </c>
      <c r="Q3753" s="109" t="s">
        <v>22924</v>
      </c>
      <c r="R3753" s="109" t="s">
        <v>80</v>
      </c>
      <c r="S3753" s="122" t="s">
        <v>5119</v>
      </c>
      <c r="T3753" s="31"/>
      <c r="U3753" s="109" t="str">
        <f t="shared" si="59"/>
        <v>37604: Green had just been released from county jail the previous evening, had read the Bible with his father, then gone to bed before midnight. By about 3:30 at a service station five miles away Green had robbed and then raped a clerk, then was fatally shot by police responding to the scene. http://www.sptimes.com/2002/12/15/TampaBay/Deputy_fatally_shoots.shtml</v>
      </c>
      <c r="V3753" s="109"/>
      <c r="W3753" s="109">
        <v>4799.1000000000004</v>
      </c>
      <c r="X3753" s="109"/>
      <c r="Y3753" s="109"/>
      <c r="Z3753" s="109"/>
      <c r="AA3753" s="109"/>
      <c r="AB3753" s="109"/>
      <c r="AC3753" s="113"/>
      <c r="AD3753" s="29"/>
      <c r="AE3753" s="29"/>
      <c r="AF3753" s="29"/>
      <c r="AG3753" s="65"/>
    </row>
    <row r="3754" spans="1:33" ht="12">
      <c r="A3754" s="30">
        <v>42054</v>
      </c>
      <c r="B3754" s="109" t="s">
        <v>22925</v>
      </c>
      <c r="C3754" s="121">
        <v>43</v>
      </c>
      <c r="D3754" s="109" t="s">
        <v>23</v>
      </c>
      <c r="E3754" s="109" t="s">
        <v>82</v>
      </c>
      <c r="F3754" s="109"/>
      <c r="G3754" s="42">
        <v>40110</v>
      </c>
      <c r="H3754" s="109" t="s">
        <v>22926</v>
      </c>
      <c r="I3754" s="109" t="s">
        <v>20549</v>
      </c>
      <c r="J3754" s="109" t="s">
        <v>28</v>
      </c>
      <c r="K3754" s="98" t="s">
        <v>20550</v>
      </c>
      <c r="L3754" s="109" t="s">
        <v>404</v>
      </c>
      <c r="M3754" s="109" t="s">
        <v>22927</v>
      </c>
      <c r="N3754" s="109" t="s">
        <v>32</v>
      </c>
      <c r="O3754" s="109" t="s">
        <v>22928</v>
      </c>
      <c r="P3754" s="109" t="s">
        <v>760</v>
      </c>
      <c r="Q3754" s="109" t="s">
        <v>22929</v>
      </c>
      <c r="R3754" s="109" t="s">
        <v>80</v>
      </c>
      <c r="S3754" s="122" t="s">
        <v>5119</v>
      </c>
      <c r="T3754" s="31"/>
      <c r="U3754" s="109" t="str">
        <f t="shared" si="59"/>
        <v>40110: Camp was shot to death by a county officer after he'd kidnapped a female acquaintance and sexually assaulted her over the course of about five hours. She told police that Camp hoped police would find him and shoot him. http://articles.orlandosentinel.com/2009-10-25/news/0910240059_1_ledlie-berry-deputy-sheriff-sexual-battery</v>
      </c>
      <c r="V3754" s="109"/>
      <c r="W3754" s="109">
        <v>4800.1000000000004</v>
      </c>
      <c r="X3754" s="109"/>
      <c r="Y3754" s="109"/>
      <c r="Z3754" s="109"/>
      <c r="AA3754" s="109"/>
      <c r="AB3754" s="109"/>
      <c r="AC3754" s="113"/>
      <c r="AD3754" s="29"/>
      <c r="AE3754" s="29"/>
      <c r="AF3754" s="29"/>
      <c r="AG3754" s="65"/>
    </row>
    <row r="3755" spans="1:33" ht="12">
      <c r="A3755" s="30">
        <v>42054</v>
      </c>
      <c r="B3755" s="109" t="s">
        <v>22930</v>
      </c>
      <c r="C3755" s="121">
        <v>21</v>
      </c>
      <c r="D3755" s="109" t="s">
        <v>23</v>
      </c>
      <c r="E3755" s="109" t="s">
        <v>173</v>
      </c>
      <c r="F3755" s="109"/>
      <c r="G3755" s="42">
        <v>39023</v>
      </c>
      <c r="H3755" s="109" t="s">
        <v>22931</v>
      </c>
      <c r="I3755" s="109" t="s">
        <v>1046</v>
      </c>
      <c r="J3755" s="109" t="s">
        <v>28</v>
      </c>
      <c r="K3755" s="98" t="s">
        <v>17556</v>
      </c>
      <c r="L3755" s="109" t="s">
        <v>523</v>
      </c>
      <c r="M3755" s="109" t="s">
        <v>8909</v>
      </c>
      <c r="N3755" s="109" t="s">
        <v>32</v>
      </c>
      <c r="O3755" s="109" t="s">
        <v>22932</v>
      </c>
      <c r="P3755" s="109" t="s">
        <v>760</v>
      </c>
      <c r="Q3755" s="109" t="s">
        <v>22933</v>
      </c>
      <c r="R3755" s="109" t="s">
        <v>80</v>
      </c>
      <c r="S3755" s="122" t="s">
        <v>21791</v>
      </c>
      <c r="T3755" s="31"/>
      <c r="U3755" s="109" t="str">
        <f t="shared" si="59"/>
        <v>39023: Valentin struck three police cars during a high-speed chase and emerged from his vehicle shooting a pellet gun at officers. He was shot to death. This may have been a deliberate plan, his father suggested, citing his son's clinical depression. http://jacksonville.com/tu-online/stories/110406/met_6009892.shtml</v>
      </c>
      <c r="V3755" s="109"/>
      <c r="W3755" s="109">
        <v>4801.1000000000004</v>
      </c>
      <c r="X3755" s="109"/>
      <c r="Y3755" s="109"/>
      <c r="Z3755" s="109"/>
      <c r="AA3755" s="109"/>
      <c r="AB3755" s="109"/>
      <c r="AC3755" s="113"/>
      <c r="AD3755" s="29"/>
      <c r="AE3755" s="29"/>
      <c r="AF3755" s="29"/>
      <c r="AG3755" s="65"/>
    </row>
    <row r="3756" spans="1:33" ht="12">
      <c r="A3756" s="30">
        <v>42054</v>
      </c>
      <c r="B3756" s="109" t="s">
        <v>22934</v>
      </c>
      <c r="C3756" s="121">
        <v>26</v>
      </c>
      <c r="D3756" s="109" t="s">
        <v>23</v>
      </c>
      <c r="E3756" s="109" t="s">
        <v>24</v>
      </c>
      <c r="F3756" s="109"/>
      <c r="G3756" s="42">
        <v>41184</v>
      </c>
      <c r="H3756" s="109" t="s">
        <v>22935</v>
      </c>
      <c r="I3756" s="109" t="s">
        <v>5220</v>
      </c>
      <c r="J3756" s="109" t="s">
        <v>28</v>
      </c>
      <c r="K3756" s="98" t="s">
        <v>5699</v>
      </c>
      <c r="L3756" s="109" t="s">
        <v>30</v>
      </c>
      <c r="M3756" s="109" t="s">
        <v>5222</v>
      </c>
      <c r="N3756" s="109" t="s">
        <v>32</v>
      </c>
      <c r="O3756" s="109" t="s">
        <v>22936</v>
      </c>
      <c r="P3756" s="109" t="s">
        <v>760</v>
      </c>
      <c r="Q3756" s="109" t="s">
        <v>22937</v>
      </c>
      <c r="R3756" s="109" t="s">
        <v>80</v>
      </c>
      <c r="S3756" s="122" t="s">
        <v>5119</v>
      </c>
      <c r="T3756" s="31"/>
      <c r="U3756" s="109" t="str">
        <f t="shared" si="59"/>
        <v>41184: Detectives of a Robbery Intervention Detail conducting a surveillance saw Alexis pull up in his car, park near them, and approach their car with one hand held behind his back. Words were exchanged, shots were fired, and Alexis was fatally wounded. http://www.miamidade.gov/police/releases/PD121002376432_PoliceInvolvedShooting_Update1.asp</v>
      </c>
      <c r="V3756" s="109"/>
      <c r="W3756" s="109">
        <v>4802.1000000000004</v>
      </c>
      <c r="X3756" s="109"/>
      <c r="Y3756" s="109"/>
      <c r="Z3756" s="109"/>
      <c r="AA3756" s="109"/>
      <c r="AB3756" s="109"/>
      <c r="AC3756" s="113"/>
      <c r="AD3756" s="29"/>
      <c r="AE3756" s="29"/>
      <c r="AF3756" s="29"/>
      <c r="AG3756" s="65"/>
    </row>
    <row r="3757" spans="1:33" ht="12">
      <c r="A3757" s="30">
        <v>42054</v>
      </c>
      <c r="B3757" s="109" t="s">
        <v>22938</v>
      </c>
      <c r="C3757" s="121">
        <v>29</v>
      </c>
      <c r="D3757" s="109" t="s">
        <v>23</v>
      </c>
      <c r="E3757" s="109" t="s">
        <v>24</v>
      </c>
      <c r="F3757" s="109" t="s">
        <v>22939</v>
      </c>
      <c r="G3757" s="42">
        <v>40104</v>
      </c>
      <c r="H3757" s="109" t="s">
        <v>22940</v>
      </c>
      <c r="I3757" s="109" t="s">
        <v>12047</v>
      </c>
      <c r="J3757" s="109" t="s">
        <v>28</v>
      </c>
      <c r="K3757" s="98" t="s">
        <v>13400</v>
      </c>
      <c r="L3757" s="109" t="s">
        <v>4778</v>
      </c>
      <c r="M3757" s="109" t="s">
        <v>14087</v>
      </c>
      <c r="N3757" s="109" t="s">
        <v>32</v>
      </c>
      <c r="O3757" s="109" t="s">
        <v>22941</v>
      </c>
      <c r="P3757" s="109" t="s">
        <v>760</v>
      </c>
      <c r="Q3757" s="109" t="s">
        <v>22942</v>
      </c>
      <c r="R3757" s="109" t="s">
        <v>80</v>
      </c>
      <c r="S3757" s="122" t="s">
        <v>5119</v>
      </c>
      <c r="T3757" s="31"/>
      <c r="U3757" s="109" t="str">
        <f t="shared" ref="U3757:U3820" si="60">CONCATENATE(G3757, ": ", O3757, " ", Q3757)</f>
        <v>40104: Police did not disclose why they attempted to stop Georges -- he had an extensive criminal record. But when they stopped him, it triggered a street firefight that left one local officer wounded and Georges dead. http://articles.sun-sentinel.com/2009-10-21/news/0910200379_1_officers-police-forensic-evidence</v>
      </c>
      <c r="V3757" s="109"/>
      <c r="W3757" s="109">
        <v>4803.1000000000004</v>
      </c>
      <c r="X3757" s="109"/>
      <c r="Y3757" s="109"/>
      <c r="Z3757" s="109"/>
      <c r="AA3757" s="109"/>
      <c r="AB3757" s="109"/>
      <c r="AC3757" s="113"/>
      <c r="AD3757" s="29"/>
      <c r="AE3757" s="29"/>
      <c r="AF3757" s="29"/>
      <c r="AG3757" s="65"/>
    </row>
    <row r="3758" spans="1:33" ht="12">
      <c r="A3758" s="30">
        <v>42054</v>
      </c>
      <c r="B3758" s="109" t="s">
        <v>22943</v>
      </c>
      <c r="C3758" s="121">
        <v>30</v>
      </c>
      <c r="D3758" s="109" t="s">
        <v>23</v>
      </c>
      <c r="E3758" s="109" t="s">
        <v>82</v>
      </c>
      <c r="F3758" s="109"/>
      <c r="G3758" s="42">
        <v>40409</v>
      </c>
      <c r="H3758" s="109" t="s">
        <v>22944</v>
      </c>
      <c r="I3758" s="109" t="s">
        <v>20807</v>
      </c>
      <c r="J3758" s="109" t="s">
        <v>28</v>
      </c>
      <c r="K3758" s="98" t="s">
        <v>22945</v>
      </c>
      <c r="L3758" s="109" t="s">
        <v>5746</v>
      </c>
      <c r="M3758" s="109" t="s">
        <v>20809</v>
      </c>
      <c r="N3758" s="109" t="s">
        <v>262</v>
      </c>
      <c r="O3758" s="109" t="s">
        <v>22946</v>
      </c>
      <c r="P3758" s="109" t="s">
        <v>760</v>
      </c>
      <c r="Q3758" s="109" t="s">
        <v>22947</v>
      </c>
      <c r="R3758" s="109" t="s">
        <v>80</v>
      </c>
      <c r="S3758" s="122" t="s">
        <v>5119</v>
      </c>
      <c r="T3758" s="31"/>
      <c r="U3758" s="109" t="str">
        <f t="shared" si="60"/>
        <v>40409: Taken into custody for a mental health evaluation, Disalvo managed to slip out of his handcuffs and kicked at officers while in the back of a patrol car. He was tasered twice, collapsed 35 minutes later, and as dead shortly thereafter. http://articles.orlandosentinel.com/2010-08-20/news/os-man-stunned-with-taser-dies-20100820_1_taser-deputies-volusia-man</v>
      </c>
      <c r="V3758" s="109"/>
      <c r="W3758" s="109">
        <v>4804.1000000000004</v>
      </c>
      <c r="X3758" s="109"/>
      <c r="Y3758" s="109"/>
      <c r="Z3758" s="109"/>
      <c r="AA3758" s="109"/>
      <c r="AB3758" s="109"/>
      <c r="AC3758" s="113"/>
      <c r="AD3758" s="29"/>
      <c r="AE3758" s="29"/>
      <c r="AF3758" s="29"/>
      <c r="AG3758" s="65"/>
    </row>
    <row r="3759" spans="1:33" ht="12">
      <c r="A3759" s="30">
        <v>42054</v>
      </c>
      <c r="B3759" s="109" t="s">
        <v>22948</v>
      </c>
      <c r="C3759" s="121">
        <v>39</v>
      </c>
      <c r="D3759" s="109" t="s">
        <v>23</v>
      </c>
      <c r="E3759" s="109" t="s">
        <v>40</v>
      </c>
      <c r="F3759" s="109" t="s">
        <v>22949</v>
      </c>
      <c r="G3759" s="42">
        <v>39431</v>
      </c>
      <c r="H3759" s="109" t="s">
        <v>22950</v>
      </c>
      <c r="I3759" s="109" t="s">
        <v>6915</v>
      </c>
      <c r="J3759" s="109" t="s">
        <v>28</v>
      </c>
      <c r="K3759" s="98" t="s">
        <v>22951</v>
      </c>
      <c r="L3759" s="109" t="s">
        <v>6915</v>
      </c>
      <c r="M3759" s="109" t="s">
        <v>22900</v>
      </c>
      <c r="N3759" s="109" t="s">
        <v>32</v>
      </c>
      <c r="O3759" s="109" t="s">
        <v>22952</v>
      </c>
      <c r="P3759" s="109" t="s">
        <v>58</v>
      </c>
      <c r="Q3759" s="109" t="s">
        <v>22953</v>
      </c>
      <c r="R3759" s="109" t="s">
        <v>80</v>
      </c>
      <c r="S3759" s="122" t="s">
        <v>5119</v>
      </c>
      <c r="T3759" s="31"/>
      <c r="U3759" s="109" t="str">
        <f t="shared" si="60"/>
        <v>39431: Deputies attempted a traffic stop on ex-con Brabazon for suspicion of DUI. Brabazon chose not to stop, but instead led them on an extended evening chase through city traffic, spinning out to a stop on busy University Boulevard. He showed a handgun and was fatally shot by six officers. http://www.heraldtribune.com/article/20071217/NEWS/712170393</v>
      </c>
      <c r="V3759" s="109"/>
      <c r="W3759" s="109">
        <v>4805.1000000000004</v>
      </c>
      <c r="X3759" s="109"/>
      <c r="Y3759" s="109"/>
      <c r="Z3759" s="109"/>
      <c r="AA3759" s="109"/>
      <c r="AB3759" s="109"/>
      <c r="AC3759" s="113"/>
      <c r="AD3759" s="29"/>
      <c r="AE3759" s="29"/>
      <c r="AF3759" s="29"/>
      <c r="AG3759" s="65"/>
    </row>
    <row r="3760" spans="1:33" ht="12">
      <c r="A3760" s="30">
        <v>42054</v>
      </c>
      <c r="B3760" s="109" t="s">
        <v>22954</v>
      </c>
      <c r="C3760" s="121">
        <v>60</v>
      </c>
      <c r="D3760" s="109" t="s">
        <v>23</v>
      </c>
      <c r="E3760" s="109" t="s">
        <v>82</v>
      </c>
      <c r="F3760" s="109"/>
      <c r="G3760" s="42">
        <v>40499</v>
      </c>
      <c r="H3760" s="109" t="s">
        <v>22955</v>
      </c>
      <c r="I3760" s="109" t="s">
        <v>14545</v>
      </c>
      <c r="J3760" s="109" t="s">
        <v>28</v>
      </c>
      <c r="K3760" s="98" t="s">
        <v>22956</v>
      </c>
      <c r="L3760" s="109" t="s">
        <v>4778</v>
      </c>
      <c r="M3760" s="109" t="s">
        <v>14547</v>
      </c>
      <c r="N3760" s="109" t="s">
        <v>32</v>
      </c>
      <c r="O3760" s="109" t="s">
        <v>22957</v>
      </c>
      <c r="P3760" s="109" t="s">
        <v>58</v>
      </c>
      <c r="Q3760" s="109" t="s">
        <v>22958</v>
      </c>
      <c r="R3760" s="109" t="s">
        <v>80</v>
      </c>
      <c r="S3760" s="122" t="s">
        <v>5119</v>
      </c>
      <c r="T3760" s="31"/>
      <c r="U3760" s="109" t="str">
        <f t="shared" si="60"/>
        <v>40499: Local police walked into a scene of domestic violence where Savino's longtime female companion was on her hands and knees, crying hysterically, and warning the officer that Savino had a weapon in his pocket. After a brief tense standoff Savino produced the weapon and fired once, striking the woman in the head, killing her instantly. Almost simultaneously the officer shot Savino five times, killing him. http://articles.sun-sentinel.com/2013-03-11/news/fl-pembroke-pines-cop-exonerated-in-20130311_1_jackline-fromin-michael-savino-grand-jury</v>
      </c>
      <c r="V3760" s="109"/>
      <c r="W3760" s="109">
        <v>4806.1000000000004</v>
      </c>
      <c r="X3760" s="109"/>
      <c r="Y3760" s="109"/>
      <c r="Z3760" s="109"/>
      <c r="AA3760" s="109"/>
      <c r="AB3760" s="109"/>
      <c r="AC3760" s="113"/>
      <c r="AD3760" s="29"/>
      <c r="AE3760" s="29"/>
      <c r="AF3760" s="29"/>
      <c r="AG3760" s="65"/>
    </row>
    <row r="3761" spans="1:33" ht="12">
      <c r="A3761" s="30">
        <v>42054</v>
      </c>
      <c r="B3761" s="109" t="s">
        <v>22959</v>
      </c>
      <c r="C3761" s="121">
        <v>25</v>
      </c>
      <c r="D3761" s="109" t="s">
        <v>23</v>
      </c>
      <c r="E3761" s="109" t="s">
        <v>24</v>
      </c>
      <c r="F3761" s="109"/>
      <c r="G3761" s="42">
        <v>38266</v>
      </c>
      <c r="H3761" s="109" t="s">
        <v>22960</v>
      </c>
      <c r="I3761" s="109" t="s">
        <v>1046</v>
      </c>
      <c r="J3761" s="109" t="s">
        <v>28</v>
      </c>
      <c r="K3761" s="98" t="s">
        <v>17551</v>
      </c>
      <c r="L3761" s="109" t="s">
        <v>523</v>
      </c>
      <c r="M3761" s="109" t="s">
        <v>8909</v>
      </c>
      <c r="N3761" s="109" t="s">
        <v>32</v>
      </c>
      <c r="O3761" s="109" t="s">
        <v>22961</v>
      </c>
      <c r="P3761" s="109" t="s">
        <v>760</v>
      </c>
      <c r="Q3761" s="109" t="s">
        <v>22962</v>
      </c>
      <c r="R3761" s="109" t="s">
        <v>100</v>
      </c>
      <c r="S3761" s="122" t="s">
        <v>21791</v>
      </c>
      <c r="T3761" s="31"/>
      <c r="U3761" s="109" t="str">
        <f t="shared" si="60"/>
        <v>38266: Known to police for his drug addictions, history of mental health issues, criminal record and his frequently bizarre behavior, Ealey was killed in a final encounter at the waterfront, where he grabbed an officer's baton and beat him with it. The officer tried pepper spray during the struggle but was finally compelled to fire his weapon. http://jacksonville.com/tu-online/stories/100804/met_16854885.shtml</v>
      </c>
      <c r="V3761" s="109"/>
      <c r="W3761" s="109">
        <v>4807.1000000000004</v>
      </c>
      <c r="X3761" s="109"/>
      <c r="Y3761" s="109"/>
      <c r="Z3761" s="109"/>
      <c r="AA3761" s="109"/>
      <c r="AB3761" s="109"/>
      <c r="AC3761" s="113"/>
      <c r="AD3761" s="29"/>
      <c r="AE3761" s="29"/>
      <c r="AF3761" s="29"/>
      <c r="AG3761" s="65"/>
    </row>
    <row r="3762" spans="1:33" ht="12">
      <c r="A3762" s="30">
        <v>42054</v>
      </c>
      <c r="B3762" s="109" t="s">
        <v>22963</v>
      </c>
      <c r="C3762" s="121">
        <v>33</v>
      </c>
      <c r="D3762" s="109" t="s">
        <v>23</v>
      </c>
      <c r="E3762" s="109" t="s">
        <v>82</v>
      </c>
      <c r="F3762" s="109"/>
      <c r="G3762" s="42">
        <v>40582</v>
      </c>
      <c r="H3762" s="109" t="s">
        <v>22964</v>
      </c>
      <c r="I3762" s="109" t="s">
        <v>5220</v>
      </c>
      <c r="J3762" s="109" t="s">
        <v>28</v>
      </c>
      <c r="K3762" s="98" t="s">
        <v>20603</v>
      </c>
      <c r="L3762" s="109" t="s">
        <v>30</v>
      </c>
      <c r="M3762" s="109" t="s">
        <v>5222</v>
      </c>
      <c r="N3762" s="109" t="s">
        <v>32</v>
      </c>
      <c r="O3762" s="109" t="s">
        <v>22965</v>
      </c>
      <c r="P3762" s="109" t="s">
        <v>760</v>
      </c>
      <c r="Q3762" s="109" t="s">
        <v>22966</v>
      </c>
      <c r="R3762" s="109" t="s">
        <v>80</v>
      </c>
      <c r="S3762" s="122" t="s">
        <v>5119</v>
      </c>
      <c r="T3762" s="31"/>
      <c r="U3762" s="109" t="str">
        <f t="shared" si="60"/>
        <v>40582: Police responding to a shots-fired call observed an SUV leaving the scene in a hurry. Its driver, Santiago, bailed out of the vehicle after a short car chase and continued on foot. An undescribed confrontation and struggle took place, leaving Santiago shot to death. Reporting left it unclear whether he'd been armed. http://www.miamidade.gov/police/releases/PD120208052067_Police_Involved_Shooting_RID_Update1.asp</v>
      </c>
      <c r="V3762" s="109"/>
      <c r="W3762" s="109">
        <v>4808.1000000000004</v>
      </c>
      <c r="X3762" s="109"/>
      <c r="Y3762" s="109"/>
      <c r="Z3762" s="109"/>
      <c r="AA3762" s="109"/>
      <c r="AB3762" s="109"/>
      <c r="AC3762" s="113"/>
      <c r="AD3762" s="29"/>
      <c r="AE3762" s="29"/>
      <c r="AF3762" s="29"/>
      <c r="AG3762" s="65"/>
    </row>
    <row r="3763" spans="1:33" ht="12">
      <c r="A3763" s="30">
        <v>42054</v>
      </c>
      <c r="B3763" s="109" t="s">
        <v>22967</v>
      </c>
      <c r="C3763" s="121">
        <v>39</v>
      </c>
      <c r="D3763" s="109" t="s">
        <v>23</v>
      </c>
      <c r="E3763" s="109" t="s">
        <v>82</v>
      </c>
      <c r="F3763" s="109"/>
      <c r="G3763" s="42">
        <v>40658</v>
      </c>
      <c r="H3763" s="109" t="s">
        <v>22968</v>
      </c>
      <c r="I3763" s="109" t="s">
        <v>11065</v>
      </c>
      <c r="J3763" s="109" t="s">
        <v>28</v>
      </c>
      <c r="K3763" s="98" t="s">
        <v>11066</v>
      </c>
      <c r="L3763" s="109" t="s">
        <v>11067</v>
      </c>
      <c r="M3763" s="109" t="s">
        <v>11068</v>
      </c>
      <c r="N3763" s="109" t="s">
        <v>262</v>
      </c>
      <c r="O3763" s="109" t="s">
        <v>22969</v>
      </c>
      <c r="P3763" s="109" t="s">
        <v>760</v>
      </c>
      <c r="Q3763" s="109" t="s">
        <v>22970</v>
      </c>
      <c r="R3763" s="109" t="s">
        <v>80</v>
      </c>
      <c r="S3763" s="122" t="s">
        <v>5119</v>
      </c>
      <c r="T3763" s="31"/>
      <c r="U3763" s="109" t="str">
        <f t="shared" si="60"/>
        <v>40658: Police responded to reports of barber Campbell acting erratically at an apartment complex, running up and down the steps, running in and out of a woman's unit. Following a brief struggled, police tasered the unarmed Campbell. He became unresponsive and died on the scene. http://www.tallahassee.com/article/20110426/BREAKINGNEWS/110426004/Man-dies-after-being-Tasered--TPD-conducts-investigation</v>
      </c>
      <c r="V3763" s="109"/>
      <c r="W3763" s="109">
        <v>4809.1000000000004</v>
      </c>
      <c r="X3763" s="109"/>
      <c r="Y3763" s="109"/>
      <c r="Z3763" s="109"/>
      <c r="AA3763" s="109"/>
      <c r="AB3763" s="109"/>
      <c r="AC3763" s="113"/>
      <c r="AD3763" s="29"/>
      <c r="AE3763" s="29"/>
      <c r="AF3763" s="29"/>
      <c r="AG3763" s="65"/>
    </row>
    <row r="3764" spans="1:33" ht="12">
      <c r="A3764" s="30">
        <v>42054</v>
      </c>
      <c r="B3764" s="109" t="s">
        <v>22971</v>
      </c>
      <c r="C3764" s="121">
        <v>28</v>
      </c>
      <c r="D3764" s="109" t="s">
        <v>23</v>
      </c>
      <c r="E3764" s="109" t="s">
        <v>40</v>
      </c>
      <c r="F3764" s="109" t="s">
        <v>22972</v>
      </c>
      <c r="G3764" s="42">
        <v>42012</v>
      </c>
      <c r="H3764" s="109" t="s">
        <v>22973</v>
      </c>
      <c r="I3764" s="109" t="s">
        <v>22974</v>
      </c>
      <c r="J3764" s="109" t="s">
        <v>5461</v>
      </c>
      <c r="K3764" s="98" t="s">
        <v>22975</v>
      </c>
      <c r="L3764" s="109" t="s">
        <v>5463</v>
      </c>
      <c r="M3764" s="109" t="s">
        <v>19259</v>
      </c>
      <c r="N3764" s="109" t="s">
        <v>32</v>
      </c>
      <c r="O3764" s="109" t="s">
        <v>22976</v>
      </c>
      <c r="P3764" s="109" t="s">
        <v>323</v>
      </c>
      <c r="Q3764" s="109" t="s">
        <v>22977</v>
      </c>
      <c r="R3764" s="109" t="s">
        <v>80</v>
      </c>
      <c r="S3764" s="122" t="s">
        <v>5119</v>
      </c>
      <c r="T3764" s="31"/>
      <c r="U3764" s="109" t="str">
        <f t="shared" si="60"/>
        <v>42012: 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 http://missoulian.com/news/state-and-regional/records-offer-new-details-into-fatal-jan-shooting-deputies-remain/article_fde8c24e-292d-5730-a6f1-f554ef114a0a.html</v>
      </c>
      <c r="V3764" s="109"/>
      <c r="W3764" s="109">
        <v>4810.1000000000004</v>
      </c>
      <c r="X3764" s="109"/>
      <c r="Y3764" s="109"/>
      <c r="Z3764" s="109"/>
      <c r="AA3764" s="109"/>
      <c r="AB3764" s="109"/>
      <c r="AC3764" s="113"/>
      <c r="AD3764" s="29"/>
      <c r="AE3764" s="29"/>
      <c r="AF3764" s="29"/>
      <c r="AG3764" s="65"/>
    </row>
    <row r="3765" spans="1:33" ht="12">
      <c r="A3765" s="30">
        <v>42054</v>
      </c>
      <c r="B3765" s="109" t="s">
        <v>22978</v>
      </c>
      <c r="C3765" s="121">
        <v>20</v>
      </c>
      <c r="D3765" s="109" t="s">
        <v>23</v>
      </c>
      <c r="E3765" s="109" t="s">
        <v>40</v>
      </c>
      <c r="F3765" s="109" t="s">
        <v>22979</v>
      </c>
      <c r="G3765" s="42">
        <v>42004</v>
      </c>
      <c r="H3765" s="109" t="s">
        <v>22980</v>
      </c>
      <c r="I3765" s="109" t="s">
        <v>14261</v>
      </c>
      <c r="J3765" s="109" t="s">
        <v>5461</v>
      </c>
      <c r="K3765" s="98" t="s">
        <v>22981</v>
      </c>
      <c r="L3765" s="109" t="s">
        <v>14261</v>
      </c>
      <c r="M3765" s="109" t="s">
        <v>14263</v>
      </c>
      <c r="N3765" s="109" t="s">
        <v>32</v>
      </c>
      <c r="O3765" s="109" t="s">
        <v>22982</v>
      </c>
      <c r="P3765" s="109" t="s">
        <v>58</v>
      </c>
      <c r="Q3765" s="109" t="s">
        <v>22983</v>
      </c>
      <c r="R3765" s="109" t="s">
        <v>80</v>
      </c>
      <c r="S3765" s="122" t="s">
        <v>22984</v>
      </c>
      <c r="T3765" s="31"/>
      <c r="U3765" s="109" t="str">
        <f t="shared" si="60"/>
        <v>42004: Missoula Police officers were responding to a domestic disturbance involving Williams, his mother and his girlfriend. Williams led police on a high speed pursuit until he stopped on an onramp. Police said Williams was choking a woman in the car, so the officer shot and killed him. http://billingsgazette.com/news/state-and-regional/montana/updated-initial-report-shows-missoula-officer-justified-in-fatal-shooting/article_cf04130f-6321-5ea0-9cd5-15fd863be4f1.html</v>
      </c>
      <c r="V3765" s="109"/>
      <c r="W3765" s="109">
        <v>4811.1000000000004</v>
      </c>
      <c r="X3765" s="109"/>
      <c r="Y3765" s="109"/>
      <c r="Z3765" s="109"/>
      <c r="AA3765" s="109"/>
      <c r="AB3765" s="109"/>
      <c r="AC3765" s="113"/>
      <c r="AD3765" s="29"/>
      <c r="AE3765" s="29"/>
      <c r="AF3765" s="29"/>
      <c r="AG3765" s="65"/>
    </row>
    <row r="3766" spans="1:33" ht="12">
      <c r="A3766" s="30">
        <v>42054</v>
      </c>
      <c r="B3766" s="109" t="s">
        <v>22985</v>
      </c>
      <c r="C3766" s="121">
        <v>28</v>
      </c>
      <c r="D3766" s="109" t="s">
        <v>23</v>
      </c>
      <c r="E3766" s="109" t="s">
        <v>40</v>
      </c>
      <c r="F3766" s="109" t="s">
        <v>22986</v>
      </c>
      <c r="G3766" s="42">
        <v>41992</v>
      </c>
      <c r="H3766" s="109" t="s">
        <v>22987</v>
      </c>
      <c r="I3766" s="109" t="s">
        <v>22988</v>
      </c>
      <c r="J3766" s="109" t="s">
        <v>5461</v>
      </c>
      <c r="K3766" s="98" t="s">
        <v>22989</v>
      </c>
      <c r="L3766" s="109" t="s">
        <v>7754</v>
      </c>
      <c r="M3766" s="109" t="s">
        <v>22990</v>
      </c>
      <c r="N3766" s="109" t="s">
        <v>32</v>
      </c>
      <c r="O3766" s="109" t="s">
        <v>22991</v>
      </c>
      <c r="P3766" s="109" t="s">
        <v>323</v>
      </c>
      <c r="Q3766" s="109" t="s">
        <v>22992</v>
      </c>
      <c r="R3766" s="109" t="s">
        <v>100</v>
      </c>
      <c r="S3766" s="122" t="s">
        <v>22984</v>
      </c>
      <c r="T3766" s="31"/>
      <c r="U3766" s="109" t="str">
        <f t="shared" si="60"/>
        <v>41992: Police were called to help an armed, suicidal man. He pointed his gun at them, so they did. http://mtstandard.com/news/local/sheriff-man-shot-by-police-pointed-handgun-at-officers/article_966171f4-f3e1-531f-9e0d-2e48f42704bc.html</v>
      </c>
      <c r="V3766" s="109"/>
      <c r="W3766" s="109">
        <v>4812.1000000000004</v>
      </c>
      <c r="X3766" s="109"/>
      <c r="Y3766" s="109"/>
      <c r="Z3766" s="109"/>
      <c r="AA3766" s="109"/>
      <c r="AB3766" s="109"/>
      <c r="AC3766" s="113"/>
      <c r="AD3766" s="29"/>
      <c r="AE3766" s="29"/>
      <c r="AF3766" s="29"/>
      <c r="AG3766" s="65"/>
    </row>
    <row r="3767" spans="1:33" ht="12">
      <c r="A3767" s="30">
        <v>42054</v>
      </c>
      <c r="B3767" s="109" t="s">
        <v>22993</v>
      </c>
      <c r="C3767" s="121">
        <v>25</v>
      </c>
      <c r="D3767" s="109" t="s">
        <v>23</v>
      </c>
      <c r="E3767" s="109" t="s">
        <v>82</v>
      </c>
      <c r="F3767" s="109"/>
      <c r="G3767" s="42">
        <v>41490</v>
      </c>
      <c r="H3767" s="109" t="s">
        <v>22994</v>
      </c>
      <c r="I3767" s="109" t="s">
        <v>22995</v>
      </c>
      <c r="J3767" s="109" t="s">
        <v>5461</v>
      </c>
      <c r="K3767" s="98" t="s">
        <v>22996</v>
      </c>
      <c r="L3767" s="109" t="s">
        <v>491</v>
      </c>
      <c r="M3767" s="109" t="s">
        <v>22997</v>
      </c>
      <c r="N3767" s="109" t="s">
        <v>314</v>
      </c>
      <c r="O3767" s="109" t="s">
        <v>22998</v>
      </c>
      <c r="P3767" s="109" t="s">
        <v>760</v>
      </c>
      <c r="Q3767" s="109" t="s">
        <v>22999</v>
      </c>
      <c r="R3767" s="109" t="s">
        <v>80</v>
      </c>
      <c r="S3767" s="122" t="s">
        <v>5119</v>
      </c>
      <c r="T3767" s="31"/>
      <c r="U3767" s="109" t="str">
        <f t="shared" si="60"/>
        <v>41490: Pavey had been pulled over for failing to observe a stop sign, and fled from the traffic stop when reminded his license was suspended. With deputies from two counties in pursuit, he lost control of his vehicle, pitched down a 40-foot embankment, from thrown from the car and died at the scene. http://billingsgazette.com/news/state-and-regional/montana/whitehall-man-dies-in-crash-during-police-chase/article_608c7934-c36c-57e8-b032-8af7f3544266.html</v>
      </c>
      <c r="V3767" s="109"/>
      <c r="W3767" s="109">
        <v>4813.1000000000004</v>
      </c>
      <c r="X3767" s="109"/>
      <c r="Y3767" s="109"/>
      <c r="Z3767" s="109"/>
      <c r="AA3767" s="109"/>
      <c r="AB3767" s="109"/>
      <c r="AC3767" s="113"/>
      <c r="AD3767" s="29"/>
      <c r="AE3767" s="29"/>
      <c r="AF3767" s="29"/>
      <c r="AG3767" s="65"/>
    </row>
    <row r="3768" spans="1:33" ht="12">
      <c r="A3768" s="30">
        <v>42054</v>
      </c>
      <c r="B3768" s="109" t="s">
        <v>23000</v>
      </c>
      <c r="C3768" s="121">
        <v>26</v>
      </c>
      <c r="D3768" s="109" t="s">
        <v>23</v>
      </c>
      <c r="E3768" s="109" t="s">
        <v>82</v>
      </c>
      <c r="F3768" s="109"/>
      <c r="G3768" s="42">
        <v>41358</v>
      </c>
      <c r="H3768" s="109" t="s">
        <v>23001</v>
      </c>
      <c r="I3768" s="109" t="s">
        <v>5460</v>
      </c>
      <c r="J3768" s="109" t="s">
        <v>5461</v>
      </c>
      <c r="K3768" s="98" t="s">
        <v>5462</v>
      </c>
      <c r="L3768" s="109" t="s">
        <v>5463</v>
      </c>
      <c r="M3768" s="109" t="s">
        <v>19259</v>
      </c>
      <c r="N3768" s="109" t="s">
        <v>314</v>
      </c>
      <c r="O3768" s="109" t="s">
        <v>23002</v>
      </c>
      <c r="P3768" s="109" t="s">
        <v>760</v>
      </c>
      <c r="Q3768" s="109" t="s">
        <v>23003</v>
      </c>
      <c r="R3768" s="109" t="s">
        <v>80</v>
      </c>
      <c r="S3768" s="122" t="s">
        <v>23004</v>
      </c>
      <c r="T3768" s="31"/>
      <c r="U3768" s="109" t="str">
        <f t="shared" si="60"/>
        <v>41358: For unknown reasons Hoerner and a female passenger fled from an attempted traffic stop by county deputies at interstate speeds. He lost control of his vehicle, which went airborne, flipped, and landed on its wheels. Thrown from the car Hoerner died of blunt-force trauma; his passenger survived. http://billingsgazette.com/news/local/crime-and-courts/sheriff-identifies-billings-man-who-died-after-fleeing-deputy/article_f90b6c77-70c8-5885-bc09-7c47250bfa8c.html</v>
      </c>
      <c r="V3768" s="109"/>
      <c r="W3768" s="109">
        <v>4814.1000000000004</v>
      </c>
      <c r="X3768" s="109"/>
      <c r="Y3768" s="109"/>
      <c r="Z3768" s="109"/>
      <c r="AA3768" s="109"/>
      <c r="AB3768" s="109"/>
      <c r="AC3768" s="113"/>
      <c r="AD3768" s="29"/>
      <c r="AE3768" s="29"/>
      <c r="AF3768" s="29"/>
      <c r="AG3768" s="65"/>
    </row>
    <row r="3769" spans="1:33" ht="12">
      <c r="A3769" s="30">
        <v>42054</v>
      </c>
      <c r="B3769" s="109" t="s">
        <v>23005</v>
      </c>
      <c r="C3769" s="121">
        <v>27</v>
      </c>
      <c r="D3769" s="109" t="s">
        <v>23</v>
      </c>
      <c r="E3769" s="109" t="s">
        <v>1728</v>
      </c>
      <c r="F3769" s="109"/>
      <c r="G3769" s="42">
        <v>41097</v>
      </c>
      <c r="H3769" s="109" t="s">
        <v>23006</v>
      </c>
      <c r="I3769" s="109" t="s">
        <v>23007</v>
      </c>
      <c r="J3769" s="109" t="s">
        <v>5461</v>
      </c>
      <c r="K3769" s="98" t="s">
        <v>23008</v>
      </c>
      <c r="L3769" s="109" t="s">
        <v>5870</v>
      </c>
      <c r="M3769" s="109" t="s">
        <v>23009</v>
      </c>
      <c r="N3769" s="109" t="s">
        <v>32</v>
      </c>
      <c r="O3769" s="109" t="s">
        <v>23010</v>
      </c>
      <c r="P3769" s="109" t="s">
        <v>760</v>
      </c>
      <c r="Q3769" s="109" t="s">
        <v>23011</v>
      </c>
      <c r="R3769" s="109" t="s">
        <v>80</v>
      </c>
      <c r="S3769" s="122" t="s">
        <v>5119</v>
      </c>
      <c r="T3769" s="31"/>
      <c r="U3769" s="109" t="str">
        <f t="shared" si="60"/>
        <v>41097: Filipino-born oil field worker Havard, in the middle of Plentywood's civic centennial celebration, led police on an early-morning high-speed chase that ended in the parking lot of a nightclub and casino. Havard emerged from his vehicle with a weapon and engaged officers several times. They fatally shot him. http://www.willistonherald.com/news/shooting-victim-s-autopsy-results-released/article_1c48369c-cb83-11e1-a3cc-0019bb2963f4.html</v>
      </c>
      <c r="V3769" s="109"/>
      <c r="W3769" s="109">
        <v>4815.1000000000004</v>
      </c>
      <c r="X3769" s="109"/>
      <c r="Y3769" s="109"/>
      <c r="Z3769" s="109"/>
      <c r="AA3769" s="109"/>
      <c r="AB3769" s="109"/>
      <c r="AC3769" s="113"/>
      <c r="AD3769" s="29"/>
      <c r="AE3769" s="29"/>
      <c r="AF3769" s="29"/>
      <c r="AG3769" s="65"/>
    </row>
    <row r="3770" spans="1:33" ht="12">
      <c r="A3770" s="30">
        <v>42054</v>
      </c>
      <c r="B3770" s="109" t="s">
        <v>23012</v>
      </c>
      <c r="C3770" s="121">
        <v>77</v>
      </c>
      <c r="D3770" s="109" t="s">
        <v>23</v>
      </c>
      <c r="E3770" s="109" t="s">
        <v>82</v>
      </c>
      <c r="F3770" s="109"/>
      <c r="G3770" s="42">
        <v>41061</v>
      </c>
      <c r="H3770" s="109" t="s">
        <v>23013</v>
      </c>
      <c r="I3770" s="109" t="s">
        <v>23014</v>
      </c>
      <c r="J3770" s="109" t="s">
        <v>5461</v>
      </c>
      <c r="K3770" s="98" t="s">
        <v>23015</v>
      </c>
      <c r="L3770" s="109" t="s">
        <v>23016</v>
      </c>
      <c r="M3770" s="109" t="s">
        <v>23017</v>
      </c>
      <c r="N3770" s="109" t="s">
        <v>262</v>
      </c>
      <c r="O3770" s="109" t="s">
        <v>23018</v>
      </c>
      <c r="P3770" s="109" t="s">
        <v>760</v>
      </c>
      <c r="Q3770" s="109" t="s">
        <v>23019</v>
      </c>
      <c r="R3770" s="109" t="s">
        <v>100</v>
      </c>
      <c r="S3770" s="122" t="s">
        <v>5119</v>
      </c>
      <c r="T3770" s="31"/>
      <c r="U3770" s="109" t="str">
        <f t="shared" si="60"/>
        <v>41061: On his first full day in a state-run elder home, Korean vet Downen wandered away and reacted badly to people trying to retrieve him. Police were called, and tasered him. He fell face-first onto the pavement and died of his injuries three weeks later. Authorities at the home concealed the police involvement from the family for two days. http://missoulian.com/news/local/year-old-dies-after-wandering-from-montana-veterans-home-being/article_d73e039a-a50e-11e2-93a9-0019bb2963f4.html</v>
      </c>
      <c r="V3770" s="109"/>
      <c r="W3770" s="109">
        <v>4816.1000000000004</v>
      </c>
      <c r="X3770" s="109"/>
      <c r="Y3770" s="109"/>
      <c r="Z3770" s="109"/>
      <c r="AA3770" s="109"/>
      <c r="AB3770" s="109"/>
      <c r="AC3770" s="113"/>
      <c r="AD3770" s="29"/>
      <c r="AE3770" s="29"/>
      <c r="AF3770" s="29"/>
      <c r="AG3770" s="65"/>
    </row>
    <row r="3771" spans="1:33" ht="12">
      <c r="A3771" s="30">
        <v>42054</v>
      </c>
      <c r="B3771" s="109" t="s">
        <v>23020</v>
      </c>
      <c r="C3771" s="121">
        <v>29</v>
      </c>
      <c r="D3771" s="109" t="s">
        <v>23</v>
      </c>
      <c r="E3771" s="109" t="s">
        <v>40</v>
      </c>
      <c r="F3771" s="109"/>
      <c r="G3771" s="42">
        <v>41053</v>
      </c>
      <c r="H3771" s="109" t="s">
        <v>23021</v>
      </c>
      <c r="I3771" s="109" t="s">
        <v>5460</v>
      </c>
      <c r="J3771" s="109" t="s">
        <v>5461</v>
      </c>
      <c r="K3771" s="98" t="s">
        <v>5462</v>
      </c>
      <c r="L3771" s="109" t="s">
        <v>5463</v>
      </c>
      <c r="M3771" s="109" t="s">
        <v>10060</v>
      </c>
      <c r="N3771" s="109" t="s">
        <v>32</v>
      </c>
      <c r="O3771" s="109" t="s">
        <v>23022</v>
      </c>
      <c r="P3771" s="109" t="s">
        <v>58</v>
      </c>
      <c r="Q3771" s="109" t="s">
        <v>23023</v>
      </c>
      <c r="R3771" s="109" t="s">
        <v>80</v>
      </c>
      <c r="S3771" s="122" t="s">
        <v>5119</v>
      </c>
      <c r="T3771" s="31"/>
      <c r="U3771" s="109" t="str">
        <f t="shared" si="60"/>
        <v>41053: Repeat violent offender Brandon was shot and killed after an early-morning running firefight with police in downtown Billings streets, including "two situations of close-quarters combat". Brandon escaped long enough to run and lock himself in a bathroom at the Dude Rancher Lodge, where officers cornered him and killed him. http://billingsgazette.com/news/local/crime-and-courts/billings-police-shoot-kill-man-who-fired-on-officers/article_e290e1bc-f7b7-5206-9a86-594cb2c8912d.html</v>
      </c>
      <c r="V3771" s="109"/>
      <c r="W3771" s="109">
        <v>4817.1000000000004</v>
      </c>
      <c r="X3771" s="109"/>
      <c r="Y3771" s="109"/>
      <c r="Z3771" s="109"/>
      <c r="AA3771" s="109"/>
      <c r="AB3771" s="109"/>
      <c r="AC3771" s="113"/>
      <c r="AD3771" s="29"/>
      <c r="AE3771" s="29"/>
      <c r="AF3771" s="29"/>
      <c r="AG3771" s="65"/>
    </row>
    <row r="3772" spans="1:33" ht="12">
      <c r="A3772" s="30">
        <v>42054</v>
      </c>
      <c r="B3772" s="109" t="s">
        <v>23024</v>
      </c>
      <c r="C3772" s="121">
        <v>24</v>
      </c>
      <c r="D3772" s="109" t="s">
        <v>23</v>
      </c>
      <c r="E3772" s="109" t="s">
        <v>173</v>
      </c>
      <c r="F3772" s="109" t="s">
        <v>23025</v>
      </c>
      <c r="G3772" s="42">
        <v>40922</v>
      </c>
      <c r="H3772" s="109" t="s">
        <v>23026</v>
      </c>
      <c r="I3772" s="109" t="s">
        <v>5460</v>
      </c>
      <c r="J3772" s="109" t="s">
        <v>5461</v>
      </c>
      <c r="K3772" s="98" t="s">
        <v>5462</v>
      </c>
      <c r="L3772" s="109" t="s">
        <v>5463</v>
      </c>
      <c r="M3772" s="109" t="s">
        <v>19259</v>
      </c>
      <c r="N3772" s="109" t="s">
        <v>32</v>
      </c>
      <c r="O3772" s="109" t="s">
        <v>23027</v>
      </c>
      <c r="P3772" s="109" t="s">
        <v>58</v>
      </c>
      <c r="Q3772" s="109" t="s">
        <v>23028</v>
      </c>
      <c r="R3772" s="109" t="s">
        <v>80</v>
      </c>
      <c r="S3772" s="122" t="s">
        <v>23004</v>
      </c>
      <c r="T3772" s="31"/>
      <c r="U3772" s="109" t="str">
        <f t="shared" si="60"/>
        <v>40922: A deputy came to Stump's trailer to investigate whether he'd violated probation by drinking. Stump emerged from a bedroom, and after excusing himself to find his shoes, returned from his bedroom barefoot and armed. An intense close-quarters gun battle between the two men resulted in Stump with multiple fatal injuries and the deputy unhit. http://billingsgazette.com/news/local/crime-and-courts/deputy-cleared-in-fatal-lockwood-shooting/article_5e8fa5e7-2460-52c8-8e39-bce98f572f02.html</v>
      </c>
      <c r="V3772" s="109"/>
      <c r="W3772" s="109">
        <v>4818.1000000000004</v>
      </c>
      <c r="X3772" s="109"/>
      <c r="Y3772" s="109"/>
      <c r="Z3772" s="109"/>
      <c r="AA3772" s="109"/>
      <c r="AB3772" s="109"/>
      <c r="AC3772" s="113"/>
      <c r="AD3772" s="29"/>
      <c r="AE3772" s="29"/>
      <c r="AF3772" s="29"/>
      <c r="AG3772" s="65"/>
    </row>
    <row r="3773" spans="1:33" ht="12">
      <c r="A3773" s="30">
        <v>42054</v>
      </c>
      <c r="B3773" s="109" t="s">
        <v>23029</v>
      </c>
      <c r="C3773" s="121">
        <v>41</v>
      </c>
      <c r="D3773" s="109" t="s">
        <v>23</v>
      </c>
      <c r="E3773" s="109" t="s">
        <v>40</v>
      </c>
      <c r="F3773" s="109" t="s">
        <v>23030</v>
      </c>
      <c r="G3773" s="42">
        <v>40769</v>
      </c>
      <c r="H3773" s="109" t="s">
        <v>23031</v>
      </c>
      <c r="I3773" s="109" t="s">
        <v>23032</v>
      </c>
      <c r="J3773" s="109" t="s">
        <v>5461</v>
      </c>
      <c r="K3773" s="98" t="s">
        <v>23033</v>
      </c>
      <c r="L3773" s="109" t="s">
        <v>23034</v>
      </c>
      <c r="M3773" s="109" t="s">
        <v>23035</v>
      </c>
      <c r="N3773" s="109" t="s">
        <v>262</v>
      </c>
      <c r="O3773" s="109" t="s">
        <v>23036</v>
      </c>
      <c r="P3773" s="109" t="s">
        <v>760</v>
      </c>
      <c r="Q3773" s="109" t="s">
        <v>23037</v>
      </c>
      <c r="R3773" s="109" t="s">
        <v>80</v>
      </c>
      <c r="S3773" s="122" t="s">
        <v>5119</v>
      </c>
      <c r="T3773" s="31"/>
      <c r="U3773" s="109" t="str">
        <f t="shared" si="60"/>
        <v>40769: Deputies responded to a Sunday call about a man acting violently inside a residence. This was Chandler, who continued to be uncooperative as police tasered him, tasered him again, then restrained him. Eight minutes later Chandler became unresponsive and he died three days later. http://helenair.com/news/man-who-was-involved-in-scuffle-with-police-dies-in/article_c6c8f6fc-c90d-11e0-94b2-001cc4c03286.html</v>
      </c>
      <c r="V3773" s="109"/>
      <c r="W3773" s="109">
        <v>4819.1000000000004</v>
      </c>
      <c r="X3773" s="109"/>
      <c r="Y3773" s="109"/>
      <c r="Z3773" s="109"/>
      <c r="AA3773" s="109"/>
      <c r="AB3773" s="109"/>
      <c r="AC3773" s="113"/>
      <c r="AD3773" s="29"/>
      <c r="AE3773" s="29"/>
      <c r="AF3773" s="29"/>
      <c r="AG3773" s="65"/>
    </row>
    <row r="3774" spans="1:33" ht="12">
      <c r="A3774" s="30">
        <v>42054</v>
      </c>
      <c r="B3774" s="109" t="s">
        <v>23038</v>
      </c>
      <c r="C3774" s="121">
        <v>50</v>
      </c>
      <c r="D3774" s="109" t="s">
        <v>23</v>
      </c>
      <c r="E3774" s="109" t="s">
        <v>82</v>
      </c>
      <c r="F3774" s="109"/>
      <c r="G3774" s="42">
        <v>40579</v>
      </c>
      <c r="H3774" s="109" t="s">
        <v>23039</v>
      </c>
      <c r="I3774" s="109" t="s">
        <v>23040</v>
      </c>
      <c r="J3774" s="109" t="s">
        <v>5461</v>
      </c>
      <c r="K3774" s="98" t="s">
        <v>23041</v>
      </c>
      <c r="L3774" s="109" t="s">
        <v>9922</v>
      </c>
      <c r="M3774" s="109" t="s">
        <v>23042</v>
      </c>
      <c r="N3774" s="109" t="s">
        <v>32</v>
      </c>
      <c r="O3774" s="109" t="s">
        <v>23043</v>
      </c>
      <c r="P3774" s="109" t="s">
        <v>58</v>
      </c>
      <c r="Q3774" s="109" t="s">
        <v>23044</v>
      </c>
      <c r="R3774" s="109" t="s">
        <v>219</v>
      </c>
      <c r="S3774" s="122" t="s">
        <v>23004</v>
      </c>
      <c r="T3774" s="31"/>
      <c r="U3774" s="109" t="str">
        <f t="shared" si="60"/>
        <v>40579: Frequent minor offender Coogler conducted a six-hour armed standoff with police from the storage unit he'd been living in, before a sniper killed him. He was said to be incoherent and under the influence of inhalants. http://www.bozemandailychronicle.com/news/coogler-released-from-jail-just-days-before-fatal-standoff-with/article_ea44c91a-3715-11e0-9eda-001cc4c002e0.html</v>
      </c>
      <c r="V3774" s="109"/>
      <c r="W3774" s="109">
        <v>4820.1000000000004</v>
      </c>
      <c r="X3774" s="109"/>
      <c r="Y3774" s="109"/>
      <c r="Z3774" s="109"/>
      <c r="AA3774" s="109"/>
      <c r="AB3774" s="109"/>
      <c r="AC3774" s="113"/>
      <c r="AD3774" s="29"/>
      <c r="AE3774" s="29"/>
      <c r="AF3774" s="29"/>
      <c r="AG3774" s="65"/>
    </row>
    <row r="3775" spans="1:33" ht="12">
      <c r="A3775" s="30">
        <v>42054</v>
      </c>
      <c r="B3775" s="109" t="s">
        <v>23045</v>
      </c>
      <c r="C3775" s="121">
        <v>81</v>
      </c>
      <c r="D3775" s="109" t="s">
        <v>23</v>
      </c>
      <c r="E3775" s="109" t="s">
        <v>40</v>
      </c>
      <c r="F3775" s="109"/>
      <c r="G3775" s="42">
        <v>40560</v>
      </c>
      <c r="H3775" s="109" t="s">
        <v>23046</v>
      </c>
      <c r="I3775" s="109" t="s">
        <v>15883</v>
      </c>
      <c r="J3775" s="109" t="s">
        <v>5461</v>
      </c>
      <c r="K3775" s="98" t="s">
        <v>23047</v>
      </c>
      <c r="L3775" s="109" t="s">
        <v>23048</v>
      </c>
      <c r="M3775" s="109" t="s">
        <v>23049</v>
      </c>
      <c r="N3775" s="109" t="s">
        <v>32</v>
      </c>
      <c r="O3775" s="109" t="s">
        <v>23050</v>
      </c>
      <c r="P3775" s="109" t="s">
        <v>760</v>
      </c>
      <c r="Q3775" s="109" t="s">
        <v>23051</v>
      </c>
      <c r="R3775" s="109" t="s">
        <v>80</v>
      </c>
      <c r="S3775" s="122" t="s">
        <v>5119</v>
      </c>
      <c r="T3775" s="31"/>
      <c r="U3775" s="109" t="str">
        <f t="shared" si="60"/>
        <v>40560: Kryos was the elderly Greek-American patron of a university prodigy, increasingly intrusive and finally obsessed with the girl's welfare. This led him from his home in Florida to Montana where he shot and partially paralyzed the girl's mother. He was then killed in an armed standoff with police. http://helenair.com/news/deputies-clear-in-death-of-attacker-of-genius-mom/article_18d5d48e-ad83-11e0-97ca-001cc4c002e0.html</v>
      </c>
      <c r="V3775" s="109"/>
      <c r="W3775" s="109">
        <v>4821.1000000000004</v>
      </c>
      <c r="X3775" s="109"/>
      <c r="Y3775" s="109"/>
      <c r="Z3775" s="109"/>
      <c r="AA3775" s="109"/>
      <c r="AB3775" s="109"/>
      <c r="AC3775" s="113"/>
      <c r="AD3775" s="29"/>
      <c r="AE3775" s="29"/>
      <c r="AF3775" s="29"/>
      <c r="AG3775" s="65"/>
    </row>
    <row r="3776" spans="1:33" ht="12">
      <c r="A3776" s="30">
        <v>42054</v>
      </c>
      <c r="B3776" s="109" t="s">
        <v>23052</v>
      </c>
      <c r="C3776" s="121">
        <v>41</v>
      </c>
      <c r="D3776" s="109" t="s">
        <v>23</v>
      </c>
      <c r="E3776" s="109" t="s">
        <v>82</v>
      </c>
      <c r="F3776" s="109"/>
      <c r="G3776" s="42">
        <v>39159</v>
      </c>
      <c r="H3776" s="109" t="s">
        <v>23053</v>
      </c>
      <c r="I3776" s="109" t="s">
        <v>5460</v>
      </c>
      <c r="J3776" s="109" t="s">
        <v>5461</v>
      </c>
      <c r="K3776" s="98" t="s">
        <v>23054</v>
      </c>
      <c r="L3776" s="109" t="s">
        <v>5463</v>
      </c>
      <c r="M3776" s="109" t="s">
        <v>10060</v>
      </c>
      <c r="N3776" s="109" t="s">
        <v>32</v>
      </c>
      <c r="O3776" s="109" t="s">
        <v>23055</v>
      </c>
      <c r="P3776" s="109" t="s">
        <v>58</v>
      </c>
      <c r="Q3776" s="109" t="s">
        <v>23056</v>
      </c>
      <c r="R3776" s="109" t="s">
        <v>80</v>
      </c>
      <c r="S3776" s="122" t="s">
        <v>5119</v>
      </c>
      <c r="T3776" s="31"/>
      <c r="U3776" s="109" t="str">
        <f t="shared" si="60"/>
        <v>39159: Taylor fired at officers and SWAT members more than 25 times during a six-hour standoff. This had followed his own call to 911, shortly before midnight, saying he was armed and suicial. He died from a single shot to the head. http://helenair.com/news/state-and-regional/inquest-quickly-finds-that-use-of-deadly-force-was-justified/article_27b74ac0-3d32-5e18-8dd4-4b46506913d1.html</v>
      </c>
      <c r="V3776" s="109"/>
      <c r="W3776" s="109">
        <v>4822.1000000000004</v>
      </c>
      <c r="X3776" s="109"/>
      <c r="Y3776" s="109"/>
      <c r="Z3776" s="109"/>
      <c r="AA3776" s="109"/>
      <c r="AB3776" s="109"/>
      <c r="AC3776" s="113"/>
      <c r="AD3776" s="29"/>
      <c r="AE3776" s="29"/>
      <c r="AF3776" s="29"/>
      <c r="AG3776" s="65"/>
    </row>
    <row r="3777" spans="1:33" ht="12">
      <c r="A3777" s="30">
        <v>42054</v>
      </c>
      <c r="B3777" s="109" t="s">
        <v>23057</v>
      </c>
      <c r="C3777" s="121">
        <v>25</v>
      </c>
      <c r="D3777" s="109" t="s">
        <v>23</v>
      </c>
      <c r="E3777" s="109" t="s">
        <v>82</v>
      </c>
      <c r="F3777" s="109"/>
      <c r="G3777" s="42">
        <v>38583</v>
      </c>
      <c r="H3777" s="109" t="s">
        <v>23058</v>
      </c>
      <c r="I3777" s="109" t="s">
        <v>5460</v>
      </c>
      <c r="J3777" s="109" t="s">
        <v>5461</v>
      </c>
      <c r="K3777" s="98" t="s">
        <v>23059</v>
      </c>
      <c r="L3777" s="109" t="s">
        <v>5463</v>
      </c>
      <c r="M3777" s="109" t="s">
        <v>10060</v>
      </c>
      <c r="N3777" s="109" t="s">
        <v>32</v>
      </c>
      <c r="O3777" s="109" t="s">
        <v>23060</v>
      </c>
      <c r="P3777" s="109" t="s">
        <v>760</v>
      </c>
      <c r="Q3777" s="109" t="s">
        <v>23061</v>
      </c>
      <c r="R3777" s="109" t="s">
        <v>219</v>
      </c>
      <c r="S3777" s="122" t="s">
        <v>5119</v>
      </c>
      <c r="T3777" s="31"/>
      <c r="U3777" s="109" t="str">
        <f t="shared" si="60"/>
        <v>38583: Toland was shot and killed by his parole officer and three local police outside a gas station-casino, as they attempted to take him in for a parole violation. Police fired eight rounds altogether. Toland fired six shots and hit no one. He'd recently tested positive for meth use. http://billingsgazette.com/news/local/meth-user-fired-handgun-at-lawmen-police-say/article_52dab311-7f8f-51d1-99e8-56866ba47210.html</v>
      </c>
      <c r="V3777" s="109"/>
      <c r="W3777" s="109">
        <v>4823.1000000000004</v>
      </c>
      <c r="X3777" s="109"/>
      <c r="Y3777" s="109"/>
      <c r="Z3777" s="109"/>
      <c r="AA3777" s="109"/>
      <c r="AB3777" s="109"/>
      <c r="AC3777" s="113"/>
      <c r="AD3777" s="29"/>
      <c r="AE3777" s="29"/>
      <c r="AF3777" s="29"/>
      <c r="AG3777" s="65"/>
    </row>
    <row r="3778" spans="1:33" ht="12">
      <c r="A3778" s="30">
        <v>42054</v>
      </c>
      <c r="B3778" s="109" t="s">
        <v>23062</v>
      </c>
      <c r="C3778" s="121">
        <v>42</v>
      </c>
      <c r="D3778" s="109" t="s">
        <v>23</v>
      </c>
      <c r="E3778" s="109" t="s">
        <v>82</v>
      </c>
      <c r="F3778" s="109"/>
      <c r="G3778" s="42">
        <v>38538</v>
      </c>
      <c r="H3778" s="109" t="s">
        <v>23063</v>
      </c>
      <c r="I3778" s="109" t="s">
        <v>10845</v>
      </c>
      <c r="J3778" s="109" t="s">
        <v>5461</v>
      </c>
      <c r="K3778" s="98" t="s">
        <v>23064</v>
      </c>
      <c r="L3778" s="109" t="s">
        <v>23065</v>
      </c>
      <c r="M3778" s="109" t="s">
        <v>23066</v>
      </c>
      <c r="N3778" s="109" t="s">
        <v>262</v>
      </c>
      <c r="O3778" s="109" t="s">
        <v>23067</v>
      </c>
      <c r="P3778" s="109" t="s">
        <v>760</v>
      </c>
      <c r="Q3778" s="109" t="s">
        <v>23068</v>
      </c>
      <c r="R3778" s="109" t="s">
        <v>219</v>
      </c>
      <c r="S3778" s="122" t="s">
        <v>5119</v>
      </c>
      <c r="T3778" s="31"/>
      <c r="U3778" s="109" t="str">
        <f t="shared" si="60"/>
        <v>38538: Apparently under the influence, Thrasher's wife and daughter called police on him for threatening and unpredictable behavior. As police arrived he brandished a knife and refused to cooperate. Pepper spray did not work. One Taser dart lodged in his torso and another in his forehead. The second man ever to be Tased in Butte, he died four days later. http://mtstandard.com/news/local/police-taser-victim-dies/article_940b1f8f-082d-5ba6-a302-5ca0655d1053.html</v>
      </c>
      <c r="V3778" s="109"/>
      <c r="W3778" s="109">
        <v>4824.1000000000004</v>
      </c>
      <c r="X3778" s="109"/>
      <c r="Y3778" s="109"/>
      <c r="Z3778" s="109"/>
      <c r="AA3778" s="109"/>
      <c r="AB3778" s="109"/>
      <c r="AC3778" s="113"/>
      <c r="AD3778" s="29"/>
      <c r="AE3778" s="29"/>
      <c r="AF3778" s="29"/>
      <c r="AG3778" s="65"/>
    </row>
    <row r="3779" spans="1:33" ht="12">
      <c r="A3779" s="30">
        <v>42054</v>
      </c>
      <c r="B3779" s="109" t="s">
        <v>23069</v>
      </c>
      <c r="C3779" s="121">
        <v>58</v>
      </c>
      <c r="D3779" s="109" t="s">
        <v>23</v>
      </c>
      <c r="E3779" s="109" t="s">
        <v>82</v>
      </c>
      <c r="F3779" s="109"/>
      <c r="G3779" s="42">
        <v>38527</v>
      </c>
      <c r="H3779" s="109" t="s">
        <v>23070</v>
      </c>
      <c r="I3779" s="109" t="s">
        <v>5460</v>
      </c>
      <c r="J3779" s="109" t="s">
        <v>5461</v>
      </c>
      <c r="K3779" s="98" t="s">
        <v>19258</v>
      </c>
      <c r="L3779" s="109" t="s">
        <v>5463</v>
      </c>
      <c r="M3779" s="109" t="s">
        <v>19259</v>
      </c>
      <c r="N3779" s="109" t="s">
        <v>32</v>
      </c>
      <c r="O3779" s="109" t="s">
        <v>23071</v>
      </c>
      <c r="P3779" s="109" t="s">
        <v>58</v>
      </c>
      <c r="Q3779" s="109" t="s">
        <v>23072</v>
      </c>
      <c r="R3779" s="109" t="s">
        <v>80</v>
      </c>
      <c r="S3779" s="122" t="s">
        <v>5119</v>
      </c>
      <c r="T3779" s="31"/>
      <c r="U3779" s="109" t="str">
        <f t="shared" si="60"/>
        <v>38527: Ex-cop Servais robbed a convenience store at gunpoint, netting $130, then shot and wounded a pursuing witness in the knee. He pointed the same gun at a deputy and was fatally shot. http://billingsgazette.com/news/local/details-about-robber-murky/article_6833bca8-f7c3-53b6-86a0-72ea59f5c0d0.html</v>
      </c>
      <c r="V3779" s="109"/>
      <c r="W3779" s="109">
        <v>4825.1000000000004</v>
      </c>
      <c r="X3779" s="109"/>
      <c r="Y3779" s="109"/>
      <c r="Z3779" s="109"/>
      <c r="AA3779" s="109"/>
      <c r="AB3779" s="109"/>
      <c r="AC3779" s="113"/>
      <c r="AD3779" s="29"/>
      <c r="AE3779" s="29"/>
      <c r="AF3779" s="29"/>
      <c r="AG3779" s="65"/>
    </row>
    <row r="3780" spans="1:33" ht="12">
      <c r="A3780" s="30">
        <v>42054</v>
      </c>
      <c r="B3780" s="109" t="s">
        <v>23073</v>
      </c>
      <c r="C3780" s="121">
        <v>31</v>
      </c>
      <c r="D3780" s="109" t="s">
        <v>23</v>
      </c>
      <c r="E3780" s="109" t="s">
        <v>82</v>
      </c>
      <c r="F3780" s="109"/>
      <c r="G3780" s="42">
        <v>37617</v>
      </c>
      <c r="H3780" s="109" t="s">
        <v>23074</v>
      </c>
      <c r="I3780" s="109" t="s">
        <v>23075</v>
      </c>
      <c r="J3780" s="109" t="s">
        <v>5461</v>
      </c>
      <c r="K3780" s="98" t="s">
        <v>23076</v>
      </c>
      <c r="L3780" s="109" t="s">
        <v>23077</v>
      </c>
      <c r="M3780" s="109" t="s">
        <v>23078</v>
      </c>
      <c r="N3780" s="109" t="s">
        <v>32</v>
      </c>
      <c r="O3780" s="109" t="s">
        <v>23079</v>
      </c>
      <c r="P3780" s="109" t="s">
        <v>760</v>
      </c>
      <c r="Q3780" s="109" t="s">
        <v>23080</v>
      </c>
      <c r="R3780" s="109" t="s">
        <v>80</v>
      </c>
      <c r="S3780" s="122" t="s">
        <v>5119</v>
      </c>
      <c r="T3780" s="31"/>
      <c r="U3780" s="109" t="str">
        <f t="shared" si="60"/>
        <v>37617: A report of a suspicious vehicle developed into a lead on the whereabouts of Daniels, who had an outstanding warrant for three contempt-of-court charges. Officers apprehended Daniels but he wiggled out of his jacket and dashed out the back door. After a short foot chase he produced a weapon and fired at the police. He was killed by return fire. http://missoulian.com/great-falls-man-shot-dead-in-skirmish-with-police/article_98f6ddb2-7971-5ddb-a7d6-628363816b96.html</v>
      </c>
      <c r="V3780" s="109"/>
      <c r="W3780" s="109">
        <v>4826.1000000000004</v>
      </c>
      <c r="X3780" s="109"/>
      <c r="Y3780" s="109"/>
      <c r="Z3780" s="109"/>
      <c r="AA3780" s="109"/>
      <c r="AB3780" s="109"/>
      <c r="AC3780" s="113"/>
      <c r="AD3780" s="29"/>
      <c r="AE3780" s="29"/>
      <c r="AF3780" s="29"/>
      <c r="AG3780" s="65"/>
    </row>
    <row r="3781" spans="1:33" ht="12">
      <c r="A3781" s="30">
        <v>42054</v>
      </c>
      <c r="B3781" s="109" t="s">
        <v>23081</v>
      </c>
      <c r="C3781" s="121">
        <v>42</v>
      </c>
      <c r="D3781" s="109" t="s">
        <v>23</v>
      </c>
      <c r="E3781" s="109" t="s">
        <v>82</v>
      </c>
      <c r="F3781" s="109"/>
      <c r="G3781" s="42">
        <v>37036</v>
      </c>
      <c r="H3781" s="109" t="s">
        <v>23082</v>
      </c>
      <c r="I3781" s="109" t="s">
        <v>23083</v>
      </c>
      <c r="J3781" s="109" t="s">
        <v>5461</v>
      </c>
      <c r="K3781" s="98" t="s">
        <v>23084</v>
      </c>
      <c r="L3781" s="109" t="s">
        <v>9922</v>
      </c>
      <c r="M3781" s="109" t="s">
        <v>23085</v>
      </c>
      <c r="N3781" s="109" t="s">
        <v>32</v>
      </c>
      <c r="O3781" s="109" t="s">
        <v>23086</v>
      </c>
      <c r="P3781" s="109" t="s">
        <v>58</v>
      </c>
      <c r="Q3781" s="109" t="s">
        <v>23087</v>
      </c>
      <c r="R3781" s="109" t="s">
        <v>80</v>
      </c>
      <c r="S3781" s="122" t="s">
        <v>5119</v>
      </c>
      <c r="T3781" s="31"/>
      <c r="U3781" s="109" t="str">
        <f t="shared" si="60"/>
        <v>37036: At about 2:30 a.m. a local officer pulled Shipp over for a traffic stop on several offenses. He promptly emerged from his car and shot the officer in the leg. The officer returned fire, fatally wounding Shipp. http://missoulian.com/bozeman-police-officer-kills-man-after-traffic-stop/article_9b9ec7b8-75a1-510d-a9b4-a0cf8dd2ce91.html</v>
      </c>
      <c r="V3781" s="109"/>
      <c r="W3781" s="109">
        <v>4827.1000000000004</v>
      </c>
      <c r="X3781" s="109"/>
      <c r="Y3781" s="109"/>
      <c r="Z3781" s="109"/>
      <c r="AA3781" s="109"/>
      <c r="AB3781" s="109"/>
      <c r="AC3781" s="113"/>
      <c r="AD3781" s="29"/>
      <c r="AE3781" s="29"/>
      <c r="AF3781" s="29"/>
      <c r="AG3781" s="65"/>
    </row>
    <row r="3782" spans="1:33" ht="12">
      <c r="A3782" s="30">
        <v>42054</v>
      </c>
      <c r="B3782" s="109" t="s">
        <v>23088</v>
      </c>
      <c r="C3782" s="121">
        <v>39</v>
      </c>
      <c r="D3782" s="109" t="s">
        <v>23</v>
      </c>
      <c r="E3782" s="109" t="s">
        <v>82</v>
      </c>
      <c r="F3782" s="109"/>
      <c r="G3782" s="42">
        <v>36717</v>
      </c>
      <c r="H3782" s="109"/>
      <c r="I3782" s="109" t="s">
        <v>23089</v>
      </c>
      <c r="J3782" s="109" t="s">
        <v>5461</v>
      </c>
      <c r="K3782" s="98" t="s">
        <v>23090</v>
      </c>
      <c r="L3782" s="109" t="s">
        <v>23091</v>
      </c>
      <c r="M3782" s="109" t="s">
        <v>23092</v>
      </c>
      <c r="N3782" s="109" t="s">
        <v>32</v>
      </c>
      <c r="O3782" s="109" t="s">
        <v>23093</v>
      </c>
      <c r="P3782" s="109" t="s">
        <v>760</v>
      </c>
      <c r="Q3782" s="109" t="s">
        <v>23094</v>
      </c>
      <c r="R3782" s="109" t="s">
        <v>80</v>
      </c>
      <c r="S3782" s="122" t="s">
        <v>5119</v>
      </c>
      <c r="T3782" s="31"/>
      <c r="U3782" s="109" t="str">
        <f t="shared" si="60"/>
        <v>36717: During a traffic stop Erickson shot and wounded a local female rookie officer in both legs, and in turn was shot and killed by her backup, a county deputy. This was the third fatal police shooting in Montana within a seven-week period. http://missoulian.com/glendive-officer-hurt-in-shootout/article_bdfea61e-b265-5572-8b19-5912c07647e5.html</v>
      </c>
      <c r="V3782" s="109"/>
      <c r="W3782" s="109">
        <v>4828.1000000000004</v>
      </c>
      <c r="X3782" s="109"/>
      <c r="Y3782" s="109"/>
      <c r="Z3782" s="109"/>
      <c r="AA3782" s="109"/>
      <c r="AB3782" s="109"/>
      <c r="AC3782" s="113"/>
      <c r="AD3782" s="29"/>
      <c r="AE3782" s="29"/>
      <c r="AF3782" s="29"/>
      <c r="AG3782" s="65"/>
    </row>
    <row r="3783" spans="1:33" ht="12">
      <c r="A3783" s="30">
        <v>42054</v>
      </c>
      <c r="B3783" s="109" t="s">
        <v>23095</v>
      </c>
      <c r="C3783" s="121">
        <v>48</v>
      </c>
      <c r="D3783" s="109" t="s">
        <v>23</v>
      </c>
      <c r="E3783" s="109" t="s">
        <v>82</v>
      </c>
      <c r="F3783" s="109"/>
      <c r="G3783" s="42">
        <v>36680</v>
      </c>
      <c r="H3783" s="109"/>
      <c r="I3783" s="109" t="s">
        <v>23096</v>
      </c>
      <c r="J3783" s="109" t="s">
        <v>5461</v>
      </c>
      <c r="K3783" s="98" t="s">
        <v>23097</v>
      </c>
      <c r="L3783" s="109" t="s">
        <v>9922</v>
      </c>
      <c r="M3783" s="109" t="s">
        <v>23042</v>
      </c>
      <c r="N3783" s="109" t="s">
        <v>32</v>
      </c>
      <c r="O3783" s="109" t="s">
        <v>23098</v>
      </c>
      <c r="P3783" s="109" t="s">
        <v>58</v>
      </c>
      <c r="Q3783" s="109" t="s">
        <v>23099</v>
      </c>
      <c r="R3783" s="109" t="s">
        <v>80</v>
      </c>
      <c r="S3783" s="122" t="s">
        <v>5119</v>
      </c>
      <c r="T3783" s="31"/>
      <c r="U3783" s="109" t="str">
        <f t="shared" si="60"/>
        <v>36680: As their 12-year-old daughter hid in the bathroom and called police, Miller shot his estranged wife twice in the head -- the two shots about 15 minutes apart. Police arrived, Miller leveled the weapon at officers, Miller was shot by deputies once in the leg, and he bled to death at the scene. http://missoulian.com/gallatin-county-deputy-kills-wife-killer/article_191d786f-cb23-5afd-93f6-7fab2b979da3.html</v>
      </c>
      <c r="V3783" s="109"/>
      <c r="W3783" s="109">
        <v>4829.1000000000004</v>
      </c>
      <c r="X3783" s="109"/>
      <c r="Y3783" s="109"/>
      <c r="Z3783" s="109"/>
      <c r="AA3783" s="109"/>
      <c r="AB3783" s="109"/>
      <c r="AC3783" s="113"/>
      <c r="AD3783" s="29"/>
      <c r="AE3783" s="29"/>
      <c r="AF3783" s="29"/>
      <c r="AG3783" s="65"/>
    </row>
    <row r="3784" spans="1:33" ht="12">
      <c r="A3784" s="30">
        <v>42054</v>
      </c>
      <c r="B3784" s="109" t="s">
        <v>23100</v>
      </c>
      <c r="C3784" s="121">
        <v>33</v>
      </c>
      <c r="D3784" s="109" t="s">
        <v>23</v>
      </c>
      <c r="E3784" s="109" t="s">
        <v>82</v>
      </c>
      <c r="F3784" s="109"/>
      <c r="G3784" s="42">
        <v>36670</v>
      </c>
      <c r="H3784" s="109" t="s">
        <v>23101</v>
      </c>
      <c r="I3784" s="109" t="s">
        <v>15883</v>
      </c>
      <c r="J3784" s="109" t="s">
        <v>5461</v>
      </c>
      <c r="K3784" s="98" t="s">
        <v>23047</v>
      </c>
      <c r="L3784" s="109" t="s">
        <v>23048</v>
      </c>
      <c r="M3784" s="109" t="s">
        <v>23102</v>
      </c>
      <c r="N3784" s="109" t="s">
        <v>32</v>
      </c>
      <c r="O3784" s="109" t="s">
        <v>23103</v>
      </c>
      <c r="P3784" s="109" t="s">
        <v>760</v>
      </c>
      <c r="Q3784" s="109" t="s">
        <v>23104</v>
      </c>
      <c r="R3784" s="109" t="s">
        <v>80</v>
      </c>
      <c r="S3784" s="122" t="s">
        <v>5119</v>
      </c>
      <c r="T3784" s="31"/>
      <c r="U3784" s="109" t="str">
        <f t="shared" si="60"/>
        <v>36670: Police were tight-lipped about the exact circumstances of suspect Pingree's death, other than in the overnight hours at a trailer park, he was apprehended then escaped from a patrol vehicle, and was then shot to death when he pointed a rifle at a local police officer. http://helenair.com/news/state-and-regional/police-quiet-about-shooting-of-livingston-man/article_545658c8-3039-57ed-9ea8-43d1fc02d13a.html</v>
      </c>
      <c r="V3784" s="109"/>
      <c r="W3784" s="109">
        <v>4830.1000000000004</v>
      </c>
      <c r="X3784" s="109"/>
      <c r="Y3784" s="109"/>
      <c r="Z3784" s="109"/>
      <c r="AA3784" s="109"/>
      <c r="AB3784" s="109"/>
      <c r="AC3784" s="113"/>
      <c r="AD3784" s="29"/>
      <c r="AE3784" s="29"/>
      <c r="AF3784" s="29"/>
      <c r="AG3784" s="65"/>
    </row>
    <row r="3785" spans="1:33" ht="12">
      <c r="A3785" s="30">
        <v>42054</v>
      </c>
      <c r="B3785" s="109" t="s">
        <v>23105</v>
      </c>
      <c r="C3785" s="121">
        <v>25</v>
      </c>
      <c r="D3785" s="109" t="s">
        <v>23</v>
      </c>
      <c r="E3785" s="109" t="s">
        <v>40</v>
      </c>
      <c r="F3785" s="109" t="s">
        <v>23106</v>
      </c>
      <c r="G3785" s="42">
        <v>39406</v>
      </c>
      <c r="H3785" s="109" t="s">
        <v>23107</v>
      </c>
      <c r="I3785" s="109" t="s">
        <v>20905</v>
      </c>
      <c r="J3785" s="109" t="s">
        <v>28</v>
      </c>
      <c r="K3785" s="98" t="s">
        <v>23108</v>
      </c>
      <c r="L3785" s="109" t="s">
        <v>10256</v>
      </c>
      <c r="M3785" s="109" t="s">
        <v>10257</v>
      </c>
      <c r="N3785" s="109" t="s">
        <v>32</v>
      </c>
      <c r="O3785" s="109" t="s">
        <v>23109</v>
      </c>
      <c r="P3785" s="109" t="s">
        <v>760</v>
      </c>
      <c r="Q3785" s="109" t="s">
        <v>23110</v>
      </c>
      <c r="R3785" s="109" t="s">
        <v>80</v>
      </c>
      <c r="S3785" s="122" t="s">
        <v>5119</v>
      </c>
      <c r="T3785" s="31"/>
      <c r="U3785" s="109" t="str">
        <f t="shared" si="60"/>
        <v>39406: Gableman, known in the neighborhood for his short temper, was irrational and upset about a romantic breakup. His mother called 911, worried. He returned home from a car collision upset and armed; all this developed into a police standoff where Gableman stormed out of his house and fired a shot. Deputies responded with assault weapon fire and fatally wounded him. http://www.sptimes.com/2007/11/21/Hernando/Deputy_shoots__kills_.shtml</v>
      </c>
      <c r="V3785" s="109"/>
      <c r="W3785" s="109">
        <v>4831.1000000000004</v>
      </c>
      <c r="X3785" s="109"/>
      <c r="Y3785" s="109"/>
      <c r="Z3785" s="109"/>
      <c r="AA3785" s="109"/>
      <c r="AB3785" s="109"/>
      <c r="AC3785" s="113"/>
      <c r="AD3785" s="29"/>
      <c r="AE3785" s="29"/>
      <c r="AF3785" s="29"/>
      <c r="AG3785" s="65"/>
    </row>
    <row r="3786" spans="1:33" ht="12">
      <c r="A3786" s="30">
        <v>42054</v>
      </c>
      <c r="B3786" s="109" t="s">
        <v>23111</v>
      </c>
      <c r="C3786" s="121">
        <v>24</v>
      </c>
      <c r="D3786" s="109" t="s">
        <v>91</v>
      </c>
      <c r="E3786" s="109" t="s">
        <v>40</v>
      </c>
      <c r="F3786" s="109" t="s">
        <v>23112</v>
      </c>
      <c r="G3786" s="42">
        <v>38817</v>
      </c>
      <c r="H3786" s="109" t="s">
        <v>23113</v>
      </c>
      <c r="I3786" s="109" t="s">
        <v>15338</v>
      </c>
      <c r="J3786" s="109" t="s">
        <v>28</v>
      </c>
      <c r="K3786" s="98" t="s">
        <v>23114</v>
      </c>
      <c r="L3786" s="109" t="s">
        <v>5746</v>
      </c>
      <c r="M3786" s="109" t="s">
        <v>20809</v>
      </c>
      <c r="N3786" s="109" t="s">
        <v>32</v>
      </c>
      <c r="O3786" s="109" t="s">
        <v>23115</v>
      </c>
      <c r="P3786" s="109" t="s">
        <v>157</v>
      </c>
      <c r="Q3786" s="109" t="s">
        <v>23116</v>
      </c>
      <c r="R3786" s="109" t="s">
        <v>80</v>
      </c>
      <c r="S3786" s="122" t="s">
        <v>5119</v>
      </c>
      <c r="T3786" s="31"/>
      <c r="U3786" s="109" t="str">
        <f t="shared" si="60"/>
        <v>38817: After complaints about a loud argument Earley was found dead alongside the body of her boyfriend, county deputy sheriff Ronald Vachon, in his apartment. Investigators concluded that Vachon had shot her, then killed himself. http://articles.orlandosentinel.com/2006-04-11/news/VSHOOTING11_1_earley-beach-police-volusia-county</v>
      </c>
      <c r="V3786" s="109"/>
      <c r="W3786" s="109">
        <v>4832.1000000000004</v>
      </c>
      <c r="X3786" s="109"/>
      <c r="Y3786" s="109"/>
      <c r="Z3786" s="109"/>
      <c r="AA3786" s="109"/>
      <c r="AB3786" s="109"/>
      <c r="AC3786" s="113"/>
      <c r="AD3786" s="29"/>
      <c r="AE3786" s="29"/>
      <c r="AF3786" s="29"/>
      <c r="AG3786" s="65"/>
    </row>
    <row r="3787" spans="1:33" ht="12">
      <c r="A3787" s="30">
        <v>42054</v>
      </c>
      <c r="B3787" s="109" t="s">
        <v>23117</v>
      </c>
      <c r="C3787" s="121">
        <v>21</v>
      </c>
      <c r="D3787" s="109" t="s">
        <v>23</v>
      </c>
      <c r="E3787" s="109" t="s">
        <v>82</v>
      </c>
      <c r="F3787" s="109"/>
      <c r="G3787" s="42">
        <v>37956</v>
      </c>
      <c r="H3787" s="109" t="s">
        <v>23118</v>
      </c>
      <c r="I3787" s="109" t="s">
        <v>17094</v>
      </c>
      <c r="J3787" s="109" t="s">
        <v>28</v>
      </c>
      <c r="K3787" s="98" t="s">
        <v>17950</v>
      </c>
      <c r="L3787" s="109" t="s">
        <v>4778</v>
      </c>
      <c r="M3787" s="109" t="s">
        <v>14087</v>
      </c>
      <c r="N3787" s="109" t="s">
        <v>20589</v>
      </c>
      <c r="O3787" s="109" t="s">
        <v>23119</v>
      </c>
      <c r="P3787" s="109" t="s">
        <v>760</v>
      </c>
      <c r="Q3787" s="109" t="s">
        <v>23120</v>
      </c>
      <c r="R3787" s="109" t="s">
        <v>80</v>
      </c>
      <c r="S3787" s="122" t="s">
        <v>5119</v>
      </c>
      <c r="T3787" s="31"/>
      <c r="U3787" s="109" t="str">
        <f t="shared" si="60"/>
        <v>37956: Allen was the passenger as his friend led police on a wild, fast, extended chase after they'd refused to pull over on the main drag at the beach. They pulled into an apartment complex, abandoned the vehicle, and swam across a small lake in an escape attempt. Except Allen didn't make it: His friend was caught, spent the night in jail, found Allen's father the next day, and returned to find the body. http://articles.sun-sentinel.com/2003-12-03/news/0312020787_1_police-cars-police-officers-police-dogs</v>
      </c>
      <c r="V3787" s="109"/>
      <c r="W3787" s="109">
        <v>4833.1000000000004</v>
      </c>
      <c r="X3787" s="109"/>
      <c r="Y3787" s="109"/>
      <c r="Z3787" s="109"/>
      <c r="AA3787" s="109"/>
      <c r="AB3787" s="109"/>
      <c r="AC3787" s="113"/>
      <c r="AD3787" s="29"/>
      <c r="AE3787" s="29"/>
      <c r="AF3787" s="29"/>
      <c r="AG3787" s="65"/>
    </row>
    <row r="3788" spans="1:33" ht="12">
      <c r="A3788" s="30">
        <v>42054</v>
      </c>
      <c r="B3788" s="109" t="s">
        <v>23121</v>
      </c>
      <c r="C3788" s="121">
        <v>22</v>
      </c>
      <c r="D3788" s="109" t="s">
        <v>23</v>
      </c>
      <c r="E3788" s="109" t="s">
        <v>173</v>
      </c>
      <c r="F3788" s="109" t="s">
        <v>23122</v>
      </c>
      <c r="G3788" s="42">
        <v>40661</v>
      </c>
      <c r="H3788" s="109" t="s">
        <v>23123</v>
      </c>
      <c r="I3788" s="109" t="s">
        <v>23124</v>
      </c>
      <c r="J3788" s="109" t="s">
        <v>28</v>
      </c>
      <c r="K3788" s="98" t="s">
        <v>23125</v>
      </c>
      <c r="L3788" s="109" t="s">
        <v>6355</v>
      </c>
      <c r="M3788" s="109" t="s">
        <v>23126</v>
      </c>
      <c r="N3788" s="109" t="s">
        <v>32</v>
      </c>
      <c r="O3788" s="109" t="s">
        <v>23127</v>
      </c>
      <c r="P3788" s="109" t="s">
        <v>760</v>
      </c>
      <c r="Q3788" s="109" t="s">
        <v>23128</v>
      </c>
      <c r="R3788" s="109" t="s">
        <v>80</v>
      </c>
      <c r="S3788" s="122" t="s">
        <v>21791</v>
      </c>
      <c r="T3788" s="31"/>
      <c r="U3788" s="109" t="str">
        <f t="shared" si="60"/>
        <v>40661: Espinoza was one of three men who pulled guns and started firing when caught in a coordinated multi-agency drug sting. A second suspect was injured, a local officer was shot in the thigh, and Espinoza fatally wounded. http://jacksonville.com/content/jacksonville-area-police-shootings-2011</v>
      </c>
      <c r="V3788" s="109"/>
      <c r="W3788" s="109">
        <v>4834.1000000000004</v>
      </c>
      <c r="X3788" s="109"/>
      <c r="Y3788" s="109"/>
      <c r="Z3788" s="109"/>
      <c r="AA3788" s="109"/>
      <c r="AB3788" s="109"/>
      <c r="AC3788" s="113"/>
      <c r="AD3788" s="29"/>
      <c r="AE3788" s="29"/>
      <c r="AF3788" s="29"/>
      <c r="AG3788" s="65"/>
    </row>
    <row r="3789" spans="1:33" ht="12">
      <c r="A3789" s="30">
        <v>42054</v>
      </c>
      <c r="B3789" s="109" t="s">
        <v>23129</v>
      </c>
      <c r="C3789" s="121">
        <v>31</v>
      </c>
      <c r="D3789" s="109" t="s">
        <v>23</v>
      </c>
      <c r="E3789" s="109" t="s">
        <v>82</v>
      </c>
      <c r="F3789" s="109"/>
      <c r="G3789" s="42">
        <v>40634</v>
      </c>
      <c r="H3789" s="109" t="s">
        <v>23130</v>
      </c>
      <c r="I3789" s="109" t="s">
        <v>4951</v>
      </c>
      <c r="J3789" s="109" t="s">
        <v>28</v>
      </c>
      <c r="K3789" s="98" t="s">
        <v>18506</v>
      </c>
      <c r="L3789" s="109" t="s">
        <v>404</v>
      </c>
      <c r="M3789" s="109" t="s">
        <v>13239</v>
      </c>
      <c r="N3789" s="109" t="s">
        <v>32</v>
      </c>
      <c r="O3789" s="109" t="s">
        <v>23131</v>
      </c>
      <c r="P3789" s="109" t="s">
        <v>760</v>
      </c>
      <c r="Q3789" s="109" t="s">
        <v>23132</v>
      </c>
      <c r="R3789" s="109" t="s">
        <v>80</v>
      </c>
      <c r="S3789" s="122" t="s">
        <v>5119</v>
      </c>
      <c r="T3789" s="31"/>
      <c r="U3789" s="109" t="str">
        <f t="shared" si="60"/>
        <v>40634: A 3 a.m. incident at a biker bar left two deputies tending to a stabbing victim, and a fourth man, Greene, firing at them. Bullets struck one of the deputies in the upper back but were deflected by a bulletproof vest. Deputies returned fire and fatally wounded Greene. The stabbing victim emerged in stable condition. http://articles.orlandosentinel.com/2011-04-01/news/os-deputy-shot-laughing-horse-20110401_1_bulletproof-vest-deputies-mandatory-body-armor-policy</v>
      </c>
      <c r="V3789" s="109"/>
      <c r="W3789" s="109">
        <v>4835.1000000000004</v>
      </c>
      <c r="X3789" s="109"/>
      <c r="Y3789" s="109"/>
      <c r="Z3789" s="109"/>
      <c r="AA3789" s="109"/>
      <c r="AB3789" s="109"/>
      <c r="AC3789" s="113"/>
      <c r="AD3789" s="29"/>
      <c r="AE3789" s="29"/>
      <c r="AF3789" s="29"/>
      <c r="AG3789" s="65"/>
    </row>
    <row r="3790" spans="1:33" ht="12">
      <c r="A3790" s="30">
        <v>42054</v>
      </c>
      <c r="B3790" s="109" t="s">
        <v>23133</v>
      </c>
      <c r="C3790" s="121">
        <v>48</v>
      </c>
      <c r="D3790" s="109" t="s">
        <v>23</v>
      </c>
      <c r="E3790" s="109" t="s">
        <v>82</v>
      </c>
      <c r="F3790" s="109"/>
      <c r="G3790" s="42">
        <v>39904</v>
      </c>
      <c r="H3790" s="109" t="s">
        <v>23134</v>
      </c>
      <c r="I3790" s="109" t="s">
        <v>12047</v>
      </c>
      <c r="J3790" s="109" t="s">
        <v>28</v>
      </c>
      <c r="K3790" s="98" t="s">
        <v>21959</v>
      </c>
      <c r="L3790" s="109" t="s">
        <v>4778</v>
      </c>
      <c r="M3790" s="109" t="s">
        <v>10681</v>
      </c>
      <c r="N3790" s="109" t="s">
        <v>262</v>
      </c>
      <c r="O3790" s="109" t="s">
        <v>23135</v>
      </c>
      <c r="P3790" s="109" t="s">
        <v>760</v>
      </c>
      <c r="Q3790" s="109" t="s">
        <v>23136</v>
      </c>
      <c r="R3790" s="109" t="s">
        <v>80</v>
      </c>
      <c r="S3790" s="122" t="s">
        <v>5119</v>
      </c>
      <c r="T3790" s="31"/>
      <c r="U3790" s="109" t="str">
        <f t="shared" si="60"/>
        <v>39904: Unemployed plumber Meier stripped to his underwear and darted in traffic before being intercepted by three deputies, who tasered him to get him under control. He was taken to a hospital for mental observation and died there five hours later, from the Taser, from drugs, or from some combination. http://articles.sun-sentinel.com/2009-04-02/news/0904010359_1_taser-deputies-sheriff</v>
      </c>
      <c r="V3790" s="109"/>
      <c r="W3790" s="109">
        <v>4836.1000000000004</v>
      </c>
      <c r="X3790" s="109"/>
      <c r="Y3790" s="109"/>
      <c r="Z3790" s="109"/>
      <c r="AA3790" s="109"/>
      <c r="AB3790" s="109"/>
      <c r="AC3790" s="113"/>
      <c r="AD3790" s="29"/>
      <c r="AE3790" s="29"/>
      <c r="AF3790" s="29"/>
      <c r="AG3790" s="65"/>
    </row>
    <row r="3791" spans="1:33" ht="12">
      <c r="A3791" s="30">
        <v>42054</v>
      </c>
      <c r="B3791" s="109" t="s">
        <v>23137</v>
      </c>
      <c r="C3791" s="121">
        <v>47</v>
      </c>
      <c r="D3791" s="109" t="s">
        <v>23</v>
      </c>
      <c r="E3791" s="109" t="s">
        <v>82</v>
      </c>
      <c r="F3791" s="109"/>
      <c r="G3791" s="42">
        <v>37511</v>
      </c>
      <c r="H3791" s="109"/>
      <c r="I3791" s="109" t="s">
        <v>23138</v>
      </c>
      <c r="J3791" s="109" t="s">
        <v>28</v>
      </c>
      <c r="K3791" s="98" t="s">
        <v>23139</v>
      </c>
      <c r="L3791" s="109" t="s">
        <v>10405</v>
      </c>
      <c r="M3791" s="109" t="s">
        <v>10406</v>
      </c>
      <c r="N3791" s="109" t="s">
        <v>32</v>
      </c>
      <c r="O3791" s="109" t="s">
        <v>23140</v>
      </c>
      <c r="P3791" s="109" t="s">
        <v>760</v>
      </c>
      <c r="Q3791" s="109" t="s">
        <v>23141</v>
      </c>
      <c r="R3791" s="109" t="s">
        <v>80</v>
      </c>
      <c r="S3791" s="122" t="s">
        <v>5119</v>
      </c>
      <c r="T3791" s="31"/>
      <c r="U3791" s="109" t="str">
        <f t="shared" si="60"/>
        <v>37511: Out in the rural edge of Pasco County at least twelve deputies, including SWAT forces and narcotics officers, attempted to serve a warrant on Black connected to drug charges. They got resistance: Black fired back and wounded a corporal in the head before being shot dead. http://articles.orlandosentinel.com/2002-09-14/news/0209140278_1_trilby-pasco-warrant</v>
      </c>
      <c r="V3791" s="109"/>
      <c r="W3791" s="109">
        <v>4837.1000000000004</v>
      </c>
      <c r="X3791" s="109"/>
      <c r="Y3791" s="109"/>
      <c r="Z3791" s="109"/>
      <c r="AA3791" s="109"/>
      <c r="AB3791" s="109"/>
      <c r="AC3791" s="113"/>
      <c r="AD3791" s="29"/>
      <c r="AE3791" s="29"/>
      <c r="AF3791" s="29"/>
      <c r="AG3791" s="65"/>
    </row>
    <row r="3792" spans="1:33" ht="12">
      <c r="A3792" s="30">
        <v>42054</v>
      </c>
      <c r="B3792" s="109" t="s">
        <v>23142</v>
      </c>
      <c r="C3792" s="121">
        <v>34</v>
      </c>
      <c r="D3792" s="109" t="s">
        <v>23</v>
      </c>
      <c r="E3792" s="109" t="s">
        <v>82</v>
      </c>
      <c r="F3792" s="109"/>
      <c r="G3792" s="42">
        <v>40622</v>
      </c>
      <c r="H3792" s="109" t="s">
        <v>23143</v>
      </c>
      <c r="I3792" s="109" t="s">
        <v>10322</v>
      </c>
      <c r="J3792" s="109" t="s">
        <v>28</v>
      </c>
      <c r="K3792" s="98" t="s">
        <v>10323</v>
      </c>
      <c r="L3792" s="109" t="s">
        <v>4687</v>
      </c>
      <c r="M3792" s="109" t="s">
        <v>23144</v>
      </c>
      <c r="N3792" s="109" t="s">
        <v>262</v>
      </c>
      <c r="O3792" s="109" t="s">
        <v>23145</v>
      </c>
      <c r="P3792" s="109" t="s">
        <v>760</v>
      </c>
      <c r="Q3792" s="109" t="s">
        <v>23146</v>
      </c>
      <c r="R3792" s="109" t="s">
        <v>80</v>
      </c>
      <c r="S3792" s="122" t="s">
        <v>5119</v>
      </c>
      <c r="T3792" s="31"/>
      <c r="U3792" s="109" t="str">
        <f t="shared" si="60"/>
        <v>40622: Local police engaged with Mitchell on a domestic dispute call, and his behavior was odd. He walked out of a stand of woods, dropped some pills on the ground, fled when police examined the pills, and ran through the neighborhood only to return to his own backyard. Tasered by police he tried to escape by crawling into a pond, moved into deeper water, and drowned there. http://www.tampabay.com/news/publicsafety/pinellas-park-man-shot-by-taser-drowns-in-pond/1158607</v>
      </c>
      <c r="V3792" s="109"/>
      <c r="W3792" s="109">
        <v>4838.1000000000004</v>
      </c>
      <c r="X3792" s="109"/>
      <c r="Y3792" s="109"/>
      <c r="Z3792" s="109"/>
      <c r="AA3792" s="109"/>
      <c r="AB3792" s="109"/>
      <c r="AC3792" s="113"/>
      <c r="AD3792" s="29"/>
      <c r="AE3792" s="29"/>
      <c r="AF3792" s="29"/>
      <c r="AG3792" s="65"/>
    </row>
    <row r="3793" spans="1:33" ht="12">
      <c r="A3793" s="30">
        <v>42054</v>
      </c>
      <c r="B3793" s="109" t="s">
        <v>23147</v>
      </c>
      <c r="C3793" s="121">
        <v>45</v>
      </c>
      <c r="D3793" s="109" t="s">
        <v>23</v>
      </c>
      <c r="E3793" s="109" t="s">
        <v>82</v>
      </c>
      <c r="F3793" s="109"/>
      <c r="G3793" s="42">
        <v>40958</v>
      </c>
      <c r="H3793" s="109" t="s">
        <v>23148</v>
      </c>
      <c r="I3793" s="109" t="s">
        <v>4685</v>
      </c>
      <c r="J3793" s="109" t="s">
        <v>28</v>
      </c>
      <c r="K3793" s="98" t="s">
        <v>23149</v>
      </c>
      <c r="L3793" s="109" t="s">
        <v>4687</v>
      </c>
      <c r="M3793" s="109" t="s">
        <v>4688</v>
      </c>
      <c r="N3793" s="109" t="s">
        <v>314</v>
      </c>
      <c r="O3793" s="109" t="s">
        <v>23150</v>
      </c>
      <c r="P3793" s="109" t="s">
        <v>3069</v>
      </c>
      <c r="Q3793" s="109" t="s">
        <v>23151</v>
      </c>
      <c r="R3793" s="109" t="s">
        <v>80</v>
      </c>
      <c r="S3793" s="122" t="s">
        <v>5119</v>
      </c>
      <c r="T3793" s="31"/>
      <c r="U3793" s="109" t="str">
        <f t="shared" si="60"/>
        <v>40958: At 4:20 a.m. wheelchair-bound Fleming was struck and "propelled in a northeasterly direction" by a speeding police car with fatal results. Fleming had a high blood-alcohol level and some marijuana in his system; the officer was speeding at 61 MPH in a 40 MPH zone although not responding to any emergency. He was cited for careless driving. http://baynews9.com/content/news/baynews9/news/article.html/content/news/articles/bn9/2012/5/3/officer_cited_for_sp.html</v>
      </c>
      <c r="V3793" s="109"/>
      <c r="W3793" s="109">
        <v>4839.1000000000004</v>
      </c>
      <c r="X3793" s="109"/>
      <c r="Y3793" s="109"/>
      <c r="Z3793" s="109"/>
      <c r="AA3793" s="109"/>
      <c r="AB3793" s="109"/>
      <c r="AC3793" s="113"/>
      <c r="AD3793" s="29"/>
      <c r="AE3793" s="29"/>
      <c r="AF3793" s="29"/>
      <c r="AG3793" s="65"/>
    </row>
    <row r="3794" spans="1:33" ht="12">
      <c r="A3794" s="30">
        <v>42054</v>
      </c>
      <c r="B3794" s="109" t="s">
        <v>23152</v>
      </c>
      <c r="C3794" s="121">
        <v>24</v>
      </c>
      <c r="D3794" s="109" t="s">
        <v>23</v>
      </c>
      <c r="E3794" s="109" t="s">
        <v>24</v>
      </c>
      <c r="F3794" s="109" t="s">
        <v>23153</v>
      </c>
      <c r="G3794" s="42">
        <v>41302</v>
      </c>
      <c r="H3794" s="109" t="s">
        <v>23154</v>
      </c>
      <c r="I3794" s="109" t="s">
        <v>538</v>
      </c>
      <c r="J3794" s="109" t="s">
        <v>28</v>
      </c>
      <c r="K3794" s="98" t="s">
        <v>23155</v>
      </c>
      <c r="L3794" s="109" t="s">
        <v>4778</v>
      </c>
      <c r="M3794" s="109" t="s">
        <v>19087</v>
      </c>
      <c r="N3794" s="109" t="s">
        <v>314</v>
      </c>
      <c r="O3794" s="109" t="s">
        <v>23156</v>
      </c>
      <c r="P3794" s="109" t="s">
        <v>760</v>
      </c>
      <c r="Q3794" s="109" t="s">
        <v>23157</v>
      </c>
      <c r="R3794" s="109" t="s">
        <v>80</v>
      </c>
      <c r="S3794" s="122" t="s">
        <v>5119</v>
      </c>
      <c r="T3794" s="31"/>
      <c r="U3794" s="109" t="str">
        <f t="shared" si="60"/>
        <v>41302: Medlock died after his Impala ran a red light, struck several other vehicles, hit a concrete utility police, flipped and caught fire. Police had been chasing him at high speed for snatching a purse. He'd been unarmed. http://articles.sun-sentinel.com/2013-02-02/news/fl-fatal-purse-snatching-victim-20130202_1_purse-snatcher-red-light-high-speed-chase</v>
      </c>
      <c r="V3794" s="109"/>
      <c r="W3794" s="109">
        <v>4840.1000000000004</v>
      </c>
      <c r="X3794" s="109"/>
      <c r="Y3794" s="109"/>
      <c r="Z3794" s="109"/>
      <c r="AA3794" s="109"/>
      <c r="AB3794" s="109"/>
      <c r="AC3794" s="113"/>
      <c r="AD3794" s="29"/>
      <c r="AE3794" s="29"/>
      <c r="AF3794" s="29"/>
      <c r="AG3794" s="65"/>
    </row>
    <row r="3795" spans="1:33" ht="12">
      <c r="A3795" s="30">
        <v>42054</v>
      </c>
      <c r="B3795" s="109" t="s">
        <v>23158</v>
      </c>
      <c r="C3795" s="121">
        <v>32</v>
      </c>
      <c r="D3795" s="109" t="s">
        <v>23</v>
      </c>
      <c r="E3795" s="109" t="s">
        <v>82</v>
      </c>
      <c r="F3795" s="109"/>
      <c r="G3795" s="42">
        <v>40280</v>
      </c>
      <c r="H3795" s="109" t="s">
        <v>23159</v>
      </c>
      <c r="I3795" s="109" t="s">
        <v>10831</v>
      </c>
      <c r="J3795" s="109" t="s">
        <v>28</v>
      </c>
      <c r="K3795" s="98" t="s">
        <v>23160</v>
      </c>
      <c r="L3795" s="109" t="s">
        <v>4687</v>
      </c>
      <c r="M3795" s="109" t="s">
        <v>16321</v>
      </c>
      <c r="N3795" s="109" t="s">
        <v>314</v>
      </c>
      <c r="O3795" s="109" t="s">
        <v>23161</v>
      </c>
      <c r="P3795" s="109" t="s">
        <v>760</v>
      </c>
      <c r="Q3795" s="109" t="s">
        <v>23162</v>
      </c>
      <c r="R3795" s="109" t="s">
        <v>80</v>
      </c>
      <c r="S3795" s="122" t="s">
        <v>5119</v>
      </c>
      <c r="T3795" s="31"/>
      <c r="U3795" s="109" t="str">
        <f t="shared" si="60"/>
        <v>40280: A drunk driver, with a permanently revoked license and an outstanding failure-to-appear warrant, fled an attempted traffic stop at a local bar with police in pursuit. The drunk driver slammed into a taxicab driven by Donahue, who died from injuries sustained in the collision. http://archive.wtsp.com/news/topstories/story.aspx?storyid=129597</v>
      </c>
      <c r="V3795" s="109"/>
      <c r="W3795" s="109">
        <v>4841.1000000000004</v>
      </c>
      <c r="X3795" s="109"/>
      <c r="Y3795" s="109"/>
      <c r="Z3795" s="109"/>
      <c r="AA3795" s="109"/>
      <c r="AB3795" s="109"/>
      <c r="AC3795" s="113"/>
      <c r="AD3795" s="29"/>
      <c r="AE3795" s="29"/>
      <c r="AF3795" s="29"/>
      <c r="AG3795" s="65"/>
    </row>
    <row r="3796" spans="1:33" ht="12">
      <c r="A3796" s="30">
        <v>42054</v>
      </c>
      <c r="B3796" s="109" t="s">
        <v>23163</v>
      </c>
      <c r="C3796" s="121">
        <v>14</v>
      </c>
      <c r="D3796" s="109" t="s">
        <v>23</v>
      </c>
      <c r="E3796" s="109" t="s">
        <v>24</v>
      </c>
      <c r="F3796" s="109" t="s">
        <v>23164</v>
      </c>
      <c r="G3796" s="42">
        <v>39900</v>
      </c>
      <c r="H3796" s="109" t="s">
        <v>23165</v>
      </c>
      <c r="I3796" s="109" t="s">
        <v>12047</v>
      </c>
      <c r="J3796" s="109" t="s">
        <v>28</v>
      </c>
      <c r="K3796" s="98" t="s">
        <v>13400</v>
      </c>
      <c r="L3796" s="109" t="s">
        <v>4778</v>
      </c>
      <c r="M3796" s="109" t="s">
        <v>14087</v>
      </c>
      <c r="N3796" s="109" t="s">
        <v>314</v>
      </c>
      <c r="O3796" s="109" t="s">
        <v>23166</v>
      </c>
      <c r="P3796" s="109" t="s">
        <v>760</v>
      </c>
      <c r="Q3796" s="109" t="s">
        <v>23167</v>
      </c>
      <c r="R3796" s="109" t="s">
        <v>80</v>
      </c>
      <c r="S3796" s="122" t="s">
        <v>5119</v>
      </c>
      <c r="T3796" s="31"/>
      <c r="U3796" s="109" t="str">
        <f t="shared" si="60"/>
        <v>39900: In a report filed six months after the incident, police claimed they had no role in the neighborhood ATV crash that killed Lomack. Lomack's witness -- his passenger and a fellow plaintiff -- disagreed strongly, describing a close chase that put them both in danger. The witness convinced a civil jury to award the family $2.5M in a wrongful death suit. http://articles.sun-sentinel.com/2014-04-05/news/fl-fort-lauderdale-police-settlements-20140402_1_atv-police-department-police-car</v>
      </c>
      <c r="V3796" s="109"/>
      <c r="W3796" s="109">
        <v>4842.1000000000004</v>
      </c>
      <c r="X3796" s="109"/>
      <c r="Y3796" s="109"/>
      <c r="Z3796" s="109"/>
      <c r="AA3796" s="109"/>
      <c r="AB3796" s="109"/>
      <c r="AC3796" s="113"/>
      <c r="AD3796" s="29"/>
      <c r="AE3796" s="29"/>
      <c r="AF3796" s="29"/>
      <c r="AG3796" s="65"/>
    </row>
    <row r="3797" spans="1:33" ht="12">
      <c r="A3797" s="30">
        <v>42054</v>
      </c>
      <c r="B3797" s="109" t="s">
        <v>23168</v>
      </c>
      <c r="C3797" s="121">
        <v>56</v>
      </c>
      <c r="D3797" s="109" t="s">
        <v>23</v>
      </c>
      <c r="E3797" s="109" t="s">
        <v>82</v>
      </c>
      <c r="F3797" s="109"/>
      <c r="G3797" s="42">
        <v>41254</v>
      </c>
      <c r="H3797" s="109" t="s">
        <v>23169</v>
      </c>
      <c r="I3797" s="109" t="s">
        <v>1046</v>
      </c>
      <c r="J3797" s="109" t="s">
        <v>28</v>
      </c>
      <c r="K3797" s="98" t="s">
        <v>17960</v>
      </c>
      <c r="L3797" s="109" t="s">
        <v>523</v>
      </c>
      <c r="M3797" s="109" t="s">
        <v>8909</v>
      </c>
      <c r="N3797" s="109" t="s">
        <v>32</v>
      </c>
      <c r="O3797" s="109" t="s">
        <v>23170</v>
      </c>
      <c r="P3797" s="109" t="s">
        <v>760</v>
      </c>
      <c r="Q3797" s="109" t="s">
        <v>23171</v>
      </c>
      <c r="R3797" s="109" t="s">
        <v>80</v>
      </c>
      <c r="S3797" s="122" t="s">
        <v>21791</v>
      </c>
      <c r="T3797" s="31"/>
      <c r="U3797" s="109" t="str">
        <f t="shared" si="60"/>
        <v>41254: Cowan and a female accomplice entered a sporting goods store and forced the clerks at shotgun-point to sell them ammunition. Responding police found their pickup and Cowan fired one round from a handgun at officers. Police returned fire and struck Cowan multiple times, killing him. http://jacksonville.com/content/jacksonville-area-police-shootings-2012</v>
      </c>
      <c r="V3797" s="109"/>
      <c r="W3797" s="109">
        <v>4843.1000000000004</v>
      </c>
      <c r="X3797" s="109"/>
      <c r="Y3797" s="109"/>
      <c r="Z3797" s="109"/>
      <c r="AA3797" s="109"/>
      <c r="AB3797" s="109"/>
      <c r="AC3797" s="113"/>
      <c r="AD3797" s="29"/>
      <c r="AE3797" s="29"/>
      <c r="AF3797" s="29"/>
      <c r="AG3797" s="65"/>
    </row>
    <row r="3798" spans="1:33" ht="12">
      <c r="A3798" s="30">
        <v>42054</v>
      </c>
      <c r="B3798" s="109" t="s">
        <v>23172</v>
      </c>
      <c r="C3798" s="121">
        <v>41</v>
      </c>
      <c r="D3798" s="109" t="s">
        <v>23</v>
      </c>
      <c r="E3798" s="109" t="s">
        <v>82</v>
      </c>
      <c r="F3798" s="109"/>
      <c r="G3798" s="42">
        <v>40166</v>
      </c>
      <c r="H3798" s="109" t="s">
        <v>23173</v>
      </c>
      <c r="I3798" s="109" t="s">
        <v>23174</v>
      </c>
      <c r="J3798" s="109" t="s">
        <v>28</v>
      </c>
      <c r="K3798" s="98" t="s">
        <v>23175</v>
      </c>
      <c r="L3798" s="109" t="s">
        <v>6303</v>
      </c>
      <c r="M3798" s="109" t="s">
        <v>23176</v>
      </c>
      <c r="N3798" s="109" t="s">
        <v>262</v>
      </c>
      <c r="O3798" s="109" t="s">
        <v>23177</v>
      </c>
      <c r="P3798" s="109" t="s">
        <v>760</v>
      </c>
      <c r="Q3798" s="109" t="s">
        <v>23178</v>
      </c>
      <c r="R3798" s="109" t="s">
        <v>100</v>
      </c>
      <c r="S3798" s="122" t="s">
        <v>5119</v>
      </c>
      <c r="T3798" s="31"/>
      <c r="U3798" s="109" t="str">
        <f t="shared" si="60"/>
        <v>40166: Bussey went to the hospital for treatment of his injured hands. While there he reportedly became uncooperative. Somebody called the police. Two officers came and tasered him, then he was medicated and placed on a gurney. He died shortly after. Bussey's brother had also died in a hospital in police custody in 1999. http://www.gainesville.com/article/20100103/NEWS/100109927</v>
      </c>
      <c r="V3798" s="109"/>
      <c r="W3798" s="109">
        <v>4844.1000000000004</v>
      </c>
      <c r="X3798" s="109"/>
      <c r="Y3798" s="109"/>
      <c r="Z3798" s="109"/>
      <c r="AA3798" s="109"/>
      <c r="AB3798" s="109"/>
      <c r="AC3798" s="113"/>
      <c r="AD3798" s="29"/>
      <c r="AE3798" s="29"/>
      <c r="AF3798" s="29"/>
      <c r="AG3798" s="65"/>
    </row>
    <row r="3799" spans="1:33" ht="12">
      <c r="A3799" s="30">
        <v>42054</v>
      </c>
      <c r="B3799" s="109" t="s">
        <v>23179</v>
      </c>
      <c r="C3799" s="121">
        <v>31</v>
      </c>
      <c r="D3799" s="109" t="s">
        <v>23</v>
      </c>
      <c r="E3799" s="109" t="s">
        <v>24</v>
      </c>
      <c r="F3799" s="109" t="s">
        <v>23180</v>
      </c>
      <c r="G3799" s="42">
        <v>41055</v>
      </c>
      <c r="H3799" s="109" t="s">
        <v>23181</v>
      </c>
      <c r="I3799" s="109" t="s">
        <v>5220</v>
      </c>
      <c r="J3799" s="109" t="s">
        <v>28</v>
      </c>
      <c r="K3799" s="98" t="s">
        <v>29</v>
      </c>
      <c r="L3799" s="109" t="s">
        <v>30</v>
      </c>
      <c r="M3799" s="109" t="s">
        <v>5222</v>
      </c>
      <c r="N3799" s="109" t="s">
        <v>32</v>
      </c>
      <c r="O3799" s="109" t="s">
        <v>23182</v>
      </c>
      <c r="P3799" s="109" t="s">
        <v>58</v>
      </c>
      <c r="Q3799" s="109" t="s">
        <v>23183</v>
      </c>
      <c r="R3799" s="109" t="s">
        <v>36</v>
      </c>
      <c r="S3799" s="122" t="s">
        <v>5119</v>
      </c>
      <c r="T3799" s="31"/>
      <c r="U3799" s="109" t="str">
        <f t="shared" si="60"/>
        <v>41055: In a nationally notorious incident, a naked Rudy attacked a homeless stranger on a public highway and assaulted him for 18 minutes. Responding police, horrified, fired at Rudy once. His only response was to growl and continue. He was shot three times more and died at the scene. Despite the linkage with "balt salts" no drugs were found on the scene or in Rudy's bloodstream. https://en.wikipedia.org/wiki/Miami_cannibal_attack</v>
      </c>
      <c r="V3799" s="109"/>
      <c r="W3799" s="109">
        <v>4845.1000000000004</v>
      </c>
      <c r="X3799" s="109"/>
      <c r="Y3799" s="109"/>
      <c r="Z3799" s="109"/>
      <c r="AA3799" s="109"/>
      <c r="AB3799" s="109"/>
      <c r="AC3799" s="113"/>
      <c r="AD3799" s="29"/>
      <c r="AE3799" s="29"/>
      <c r="AF3799" s="29"/>
      <c r="AG3799" s="65"/>
    </row>
    <row r="3800" spans="1:33" ht="12">
      <c r="A3800" s="30">
        <v>42054</v>
      </c>
      <c r="B3800" s="109" t="s">
        <v>23184</v>
      </c>
      <c r="C3800" s="121">
        <v>28</v>
      </c>
      <c r="D3800" s="109" t="s">
        <v>23</v>
      </c>
      <c r="E3800" s="109" t="s">
        <v>82</v>
      </c>
      <c r="F3800" s="109"/>
      <c r="G3800" s="42">
        <v>38912</v>
      </c>
      <c r="H3800" s="109" t="s">
        <v>23185</v>
      </c>
      <c r="I3800" s="109" t="s">
        <v>11065</v>
      </c>
      <c r="J3800" s="109" t="s">
        <v>28</v>
      </c>
      <c r="K3800" s="98" t="s">
        <v>20116</v>
      </c>
      <c r="L3800" s="109" t="s">
        <v>11067</v>
      </c>
      <c r="M3800" s="109" t="s">
        <v>11068</v>
      </c>
      <c r="N3800" s="109" t="s">
        <v>32</v>
      </c>
      <c r="O3800" s="109" t="s">
        <v>23186</v>
      </c>
      <c r="P3800" s="109" t="s">
        <v>58</v>
      </c>
      <c r="Q3800" s="109" t="s">
        <v>23187</v>
      </c>
      <c r="R3800" s="109" t="s">
        <v>100</v>
      </c>
      <c r="S3800" s="122" t="s">
        <v>5119</v>
      </c>
      <c r="T3800" s="31"/>
      <c r="U3800" s="109" t="str">
        <f t="shared" si="60"/>
        <v>38912: Police responded to a car crash to find Ball, irrational, screaming loudly, and mutilating his own genitals with a pair of channel lock pliers. Ball threatened the officers with the pliers and was shot dead with multiple rounds. http://www.wctv.tv/home/headlines/3783332.html</v>
      </c>
      <c r="V3800" s="109"/>
      <c r="W3800" s="109">
        <v>4846.1000000000004</v>
      </c>
      <c r="X3800" s="109"/>
      <c r="Y3800" s="109"/>
      <c r="Z3800" s="109"/>
      <c r="AA3800" s="109"/>
      <c r="AB3800" s="109"/>
      <c r="AC3800" s="113"/>
      <c r="AD3800" s="29"/>
      <c r="AE3800" s="29"/>
      <c r="AF3800" s="29"/>
      <c r="AG3800" s="65"/>
    </row>
    <row r="3801" spans="1:33" ht="12">
      <c r="A3801" s="30">
        <v>42054</v>
      </c>
      <c r="B3801" s="109" t="s">
        <v>23188</v>
      </c>
      <c r="C3801" s="121">
        <v>46</v>
      </c>
      <c r="D3801" s="109" t="s">
        <v>23</v>
      </c>
      <c r="E3801" s="109" t="s">
        <v>82</v>
      </c>
      <c r="F3801" s="109"/>
      <c r="G3801" s="42">
        <v>40539</v>
      </c>
      <c r="H3801" s="109" t="s">
        <v>23189</v>
      </c>
      <c r="I3801" s="109" t="s">
        <v>4951</v>
      </c>
      <c r="J3801" s="109" t="s">
        <v>28</v>
      </c>
      <c r="K3801" s="98" t="s">
        <v>18730</v>
      </c>
      <c r="L3801" s="109" t="s">
        <v>404</v>
      </c>
      <c r="M3801" s="109" t="s">
        <v>4953</v>
      </c>
      <c r="N3801" s="109" t="s">
        <v>314</v>
      </c>
      <c r="O3801" s="109" t="s">
        <v>23190</v>
      </c>
      <c r="P3801" s="109" t="s">
        <v>760</v>
      </c>
      <c r="Q3801" s="109" t="s">
        <v>23191</v>
      </c>
      <c r="R3801" s="109" t="s">
        <v>80</v>
      </c>
      <c r="S3801" s="122" t="s">
        <v>5119</v>
      </c>
      <c r="T3801" s="31"/>
      <c r="U3801" s="109" t="str">
        <f t="shared" si="60"/>
        <v>40539: Edmond is said to have ignored a red traffic light at a major intersection when his vehicle slammed full-speed into a local police cruiser. The officer and Edmond's passenger sustained injuries; Edmond was killed. http://articles.orlandosentinel.com/2010-12-27/news/os-orlando-police-driver-killed-20101227_1_orlando-police-cruiser-red-light-patrol-car</v>
      </c>
      <c r="V3801" s="109"/>
      <c r="W3801" s="109">
        <v>4847.1000000000004</v>
      </c>
      <c r="X3801" s="109"/>
      <c r="Y3801" s="109"/>
      <c r="Z3801" s="109"/>
      <c r="AA3801" s="109"/>
      <c r="AB3801" s="109"/>
      <c r="AC3801" s="113"/>
      <c r="AD3801" s="29"/>
      <c r="AE3801" s="29"/>
      <c r="AF3801" s="29"/>
      <c r="AG3801" s="65"/>
    </row>
    <row r="3802" spans="1:33" ht="12">
      <c r="A3802" s="30">
        <v>42054</v>
      </c>
      <c r="B3802" s="109" t="s">
        <v>23192</v>
      </c>
      <c r="C3802" s="121">
        <v>29</v>
      </c>
      <c r="D3802" s="109" t="s">
        <v>23</v>
      </c>
      <c r="E3802" s="109" t="s">
        <v>82</v>
      </c>
      <c r="F3802" s="109"/>
      <c r="G3802" s="42">
        <v>40088</v>
      </c>
      <c r="H3802" s="109" t="s">
        <v>23193</v>
      </c>
      <c r="I3802" s="109" t="s">
        <v>9567</v>
      </c>
      <c r="J3802" s="109" t="s">
        <v>28</v>
      </c>
      <c r="K3802" s="98" t="s">
        <v>12080</v>
      </c>
      <c r="L3802" s="109" t="s">
        <v>338</v>
      </c>
      <c r="M3802" s="109" t="s">
        <v>6322</v>
      </c>
      <c r="N3802" s="109" t="s">
        <v>32</v>
      </c>
      <c r="O3802" s="109" t="s">
        <v>23194</v>
      </c>
      <c r="P3802" s="109" t="s">
        <v>760</v>
      </c>
      <c r="Q3802" s="109" t="s">
        <v>23195</v>
      </c>
      <c r="R3802" s="109" t="s">
        <v>80</v>
      </c>
      <c r="S3802" s="122" t="s">
        <v>5119</v>
      </c>
      <c r="T3802" s="31"/>
      <c r="U3802" s="109" t="str">
        <f t="shared" si="60"/>
        <v>40088: Murray was a frequent visitor to his nearby convenience store, visiting for cigars or Coronas even 10 times a day. The store manager had no complaints. This Friday mid-afternoon another customer complained to an off-duty deputy about a man with a gun. In the parking lot the deputy told Murray to show his hands. Murray allegedly pulled a butcher knife from his waistband in response, and was shot dead. http://www.palmbeachpost.com/news/news/local/off-duty-deputy-in-west-palm-beach-grocery-store-1/nLjqJ/</v>
      </c>
      <c r="V3802" s="109"/>
      <c r="W3802" s="109">
        <v>4848.1000000000004</v>
      </c>
      <c r="X3802" s="109"/>
      <c r="Y3802" s="109"/>
      <c r="Z3802" s="109"/>
      <c r="AA3802" s="109"/>
      <c r="AB3802" s="109"/>
      <c r="AC3802" s="113"/>
      <c r="AD3802" s="29"/>
      <c r="AE3802" s="29"/>
      <c r="AF3802" s="29"/>
      <c r="AG3802" s="65"/>
    </row>
    <row r="3803" spans="1:33" ht="12">
      <c r="A3803" s="30">
        <v>42054</v>
      </c>
      <c r="B3803" s="109" t="s">
        <v>23196</v>
      </c>
      <c r="C3803" s="121">
        <v>26</v>
      </c>
      <c r="D3803" s="109" t="s">
        <v>23</v>
      </c>
      <c r="E3803" s="109" t="s">
        <v>82</v>
      </c>
      <c r="F3803" s="109"/>
      <c r="G3803" s="42">
        <v>37817</v>
      </c>
      <c r="H3803" s="109" t="s">
        <v>23197</v>
      </c>
      <c r="I3803" s="109" t="s">
        <v>1046</v>
      </c>
      <c r="J3803" s="109" t="s">
        <v>28</v>
      </c>
      <c r="K3803" s="98" t="s">
        <v>8908</v>
      </c>
      <c r="L3803" s="109" t="s">
        <v>523</v>
      </c>
      <c r="M3803" s="109" t="s">
        <v>8909</v>
      </c>
      <c r="N3803" s="109" t="s">
        <v>32</v>
      </c>
      <c r="O3803" s="109" t="s">
        <v>23198</v>
      </c>
      <c r="P3803" s="109" t="s">
        <v>760</v>
      </c>
      <c r="Q3803" s="109" t="s">
        <v>23199</v>
      </c>
      <c r="R3803" s="109" t="s">
        <v>80</v>
      </c>
      <c r="S3803" s="122" t="s">
        <v>21791</v>
      </c>
      <c r="T3803" s="31"/>
      <c r="U3803" s="109" t="str">
        <f t="shared" si="60"/>
        <v>37817: Right in the middle of being caught selling drugs at a gas station in a narcotics sting, Dwight emerged from his car with a .45 and pointed it at officers. Three officers fired before he could, killing him. http://www.news4jax.com/news/Drug-Suspect-Shot-Killed-By-Police/2006122</v>
      </c>
      <c r="V3803" s="109"/>
      <c r="W3803" s="109">
        <v>4849.1000000000004</v>
      </c>
      <c r="X3803" s="109"/>
      <c r="Y3803" s="109"/>
      <c r="Z3803" s="109"/>
      <c r="AA3803" s="109"/>
      <c r="AB3803" s="109"/>
      <c r="AC3803" s="113"/>
      <c r="AD3803" s="29"/>
      <c r="AE3803" s="29"/>
      <c r="AF3803" s="29"/>
      <c r="AG3803" s="65"/>
    </row>
    <row r="3804" spans="1:33" ht="12">
      <c r="A3804" s="30">
        <v>42054</v>
      </c>
      <c r="B3804" s="109" t="s">
        <v>23200</v>
      </c>
      <c r="C3804" s="121">
        <v>33</v>
      </c>
      <c r="D3804" s="109" t="s">
        <v>23</v>
      </c>
      <c r="E3804" s="109" t="s">
        <v>24</v>
      </c>
      <c r="F3804" s="109"/>
      <c r="G3804" s="42">
        <v>38491</v>
      </c>
      <c r="H3804" s="109" t="s">
        <v>23201</v>
      </c>
      <c r="I3804" s="109" t="s">
        <v>11776</v>
      </c>
      <c r="J3804" s="109" t="s">
        <v>28</v>
      </c>
      <c r="K3804" s="98" t="s">
        <v>23202</v>
      </c>
      <c r="L3804" s="109" t="s">
        <v>8052</v>
      </c>
      <c r="M3804" s="109" t="s">
        <v>18202</v>
      </c>
      <c r="N3804" s="109" t="s">
        <v>32</v>
      </c>
      <c r="O3804" s="109" t="s">
        <v>23203</v>
      </c>
      <c r="P3804" s="109" t="s">
        <v>760</v>
      </c>
      <c r="Q3804" s="109" t="s">
        <v>23204</v>
      </c>
      <c r="R3804" s="109" t="s">
        <v>80</v>
      </c>
      <c r="S3804" s="122" t="s">
        <v>5119</v>
      </c>
      <c r="T3804" s="31"/>
      <c r="U3804" s="109" t="str">
        <f t="shared" si="60"/>
        <v>38491: When pulled over for a traffic violation Yazid gave an incorrect name, and there was a verbal altercation and a physical struggle. Two officers tried to Taser him with no success. Yazid tried to drive off, and was said to have aimed the vehicle at one of the police. He was shot dead. Eventually Yazid's family received a $200K wrongful death settlement. http://webcache.googleusercontent.com/search?q=cache:HiXdsPfJoa0J:tbo.com/apps/pbcs.dll/article%3Favis%3DTB%26date%3D20090213%26category%3DARTICLE%26lopenr%3D302139985%26Ref%3DAR%26profile%3D1070%26template%3Dprintart+&amp;cd=69&amp;hl=en&amp;ct=clnk&amp;gl=us</v>
      </c>
      <c r="V3804" s="109"/>
      <c r="W3804" s="109">
        <v>4850.1000000000004</v>
      </c>
      <c r="X3804" s="109"/>
      <c r="Y3804" s="109"/>
      <c r="Z3804" s="109"/>
      <c r="AA3804" s="109"/>
      <c r="AB3804" s="109"/>
      <c r="AC3804" s="113"/>
      <c r="AD3804" s="29"/>
      <c r="AE3804" s="29"/>
      <c r="AF3804" s="29"/>
      <c r="AG3804" s="65"/>
    </row>
    <row r="3805" spans="1:33" ht="12">
      <c r="A3805" s="30">
        <v>42054</v>
      </c>
      <c r="B3805" s="109" t="s">
        <v>23205</v>
      </c>
      <c r="C3805" s="121">
        <v>40</v>
      </c>
      <c r="D3805" s="109" t="s">
        <v>23</v>
      </c>
      <c r="E3805" s="109" t="s">
        <v>82</v>
      </c>
      <c r="F3805" s="109"/>
      <c r="G3805" s="42">
        <v>37769</v>
      </c>
      <c r="H3805" s="109" t="s">
        <v>23206</v>
      </c>
      <c r="I3805" s="109" t="s">
        <v>4951</v>
      </c>
      <c r="J3805" s="109" t="s">
        <v>28</v>
      </c>
      <c r="K3805" s="98" t="s">
        <v>13238</v>
      </c>
      <c r="L3805" s="109" t="s">
        <v>404</v>
      </c>
      <c r="M3805" s="109" t="s">
        <v>13239</v>
      </c>
      <c r="N3805" s="109" t="s">
        <v>32</v>
      </c>
      <c r="O3805" s="109" t="s">
        <v>23207</v>
      </c>
      <c r="P3805" s="109" t="s">
        <v>760</v>
      </c>
      <c r="Q3805" s="109" t="s">
        <v>23208</v>
      </c>
      <c r="R3805" s="109" t="s">
        <v>100</v>
      </c>
      <c r="S3805" s="122" t="s">
        <v>5119</v>
      </c>
      <c r="T3805" s="31"/>
      <c r="U3805" s="109" t="str">
        <f t="shared" si="60"/>
        <v>37769: A schizophrenic who rode a kid's bike around his tough neighborhood, picking up trash with the idea that his mother could sell it, there was plenty of evidence of Conyers' mental illness. Still he somehow ran afoul of police and ended up in a confrontation in a small bedroom of his mother's house. He threatened the police with a garden rake, and was fatally shot. http://articles.orlandosentinel.com/2003-06-14/news/0306140350_1_conyers-mentally-ill-man-mental-health</v>
      </c>
      <c r="V3805" s="109"/>
      <c r="W3805" s="109">
        <v>4851.1000000000004</v>
      </c>
      <c r="X3805" s="109"/>
      <c r="Y3805" s="109"/>
      <c r="Z3805" s="109"/>
      <c r="AA3805" s="109"/>
      <c r="AB3805" s="109"/>
      <c r="AC3805" s="113"/>
      <c r="AD3805" s="29"/>
      <c r="AE3805" s="29"/>
      <c r="AF3805" s="29"/>
      <c r="AG3805" s="65"/>
    </row>
    <row r="3806" spans="1:33" ht="12">
      <c r="A3806" s="30">
        <v>42054</v>
      </c>
      <c r="B3806" s="109" t="s">
        <v>23209</v>
      </c>
      <c r="C3806" s="121">
        <v>31</v>
      </c>
      <c r="D3806" s="109" t="s">
        <v>23</v>
      </c>
      <c r="E3806" s="109" t="s">
        <v>82</v>
      </c>
      <c r="F3806" s="109"/>
      <c r="G3806" s="42">
        <v>37312</v>
      </c>
      <c r="H3806" s="109" t="s">
        <v>23210</v>
      </c>
      <c r="I3806" s="109" t="s">
        <v>1046</v>
      </c>
      <c r="J3806" s="109" t="s">
        <v>28</v>
      </c>
      <c r="K3806" s="98" t="s">
        <v>17528</v>
      </c>
      <c r="L3806" s="109" t="s">
        <v>523</v>
      </c>
      <c r="M3806" s="109" t="s">
        <v>9786</v>
      </c>
      <c r="N3806" s="109" t="s">
        <v>314</v>
      </c>
      <c r="O3806" s="109" t="s">
        <v>23211</v>
      </c>
      <c r="P3806" s="109" t="s">
        <v>760</v>
      </c>
      <c r="Q3806" s="109" t="s">
        <v>23212</v>
      </c>
      <c r="R3806" s="109" t="s">
        <v>80</v>
      </c>
      <c r="S3806" s="122" t="s">
        <v>5119</v>
      </c>
      <c r="T3806" s="31"/>
      <c r="U3806" s="109" t="str">
        <f t="shared" si="60"/>
        <v>37312: With no driver's license, an outstanding warrant for probation violations, with a crack pipe in the car and crack cocaine in his shoe, Williams fled from a trafic stop with a county deputy in pursuit. At a major intersection he blew through a red light and struck a silver Beetle, then plunged into a roadside retention pond. His three passengers survived, but he did not. http://jacksonville.com/tu-online/stories/022602/met_driver.html</v>
      </c>
      <c r="V3806" s="109"/>
      <c r="W3806" s="109">
        <v>4852.1000000000004</v>
      </c>
      <c r="X3806" s="109"/>
      <c r="Y3806" s="109"/>
      <c r="Z3806" s="109"/>
      <c r="AA3806" s="109"/>
      <c r="AB3806" s="109"/>
      <c r="AC3806" s="113"/>
      <c r="AD3806" s="29"/>
      <c r="AE3806" s="29"/>
      <c r="AF3806" s="29"/>
      <c r="AG3806" s="65"/>
    </row>
    <row r="3807" spans="1:33" ht="12">
      <c r="A3807" s="30">
        <v>42054</v>
      </c>
      <c r="B3807" s="109" t="s">
        <v>23213</v>
      </c>
      <c r="C3807" s="121">
        <v>45</v>
      </c>
      <c r="D3807" s="109" t="s">
        <v>23</v>
      </c>
      <c r="E3807" s="109" t="s">
        <v>24</v>
      </c>
      <c r="F3807" s="109" t="s">
        <v>23214</v>
      </c>
      <c r="G3807" s="42">
        <v>39675</v>
      </c>
      <c r="H3807" s="109" t="s">
        <v>23215</v>
      </c>
      <c r="I3807" s="109" t="s">
        <v>5220</v>
      </c>
      <c r="J3807" s="109" t="s">
        <v>28</v>
      </c>
      <c r="K3807" s="98" t="s">
        <v>8060</v>
      </c>
      <c r="L3807" s="109" t="s">
        <v>30</v>
      </c>
      <c r="M3807" s="109" t="s">
        <v>5222</v>
      </c>
      <c r="N3807" s="109" t="s">
        <v>262</v>
      </c>
      <c r="O3807" s="109" t="s">
        <v>23216</v>
      </c>
      <c r="P3807" s="109" t="s">
        <v>760</v>
      </c>
      <c r="Q3807" s="109" t="s">
        <v>23217</v>
      </c>
      <c r="R3807" s="109" t="s">
        <v>23218</v>
      </c>
      <c r="S3807" s="122" t="s">
        <v>5119</v>
      </c>
      <c r="T3807" s="31"/>
      <c r="U3807" s="109" t="str">
        <f t="shared" si="60"/>
        <v>39675: Oliver pounded on the door of a friend's house, screaming for help. His friend opted not to open the door because Oliver sounded so desperate his daughters were frightened. The police arrived and tasered Oliver four times, according to a witness, killing himself. The victim may have had pins in his shoulders, restricting movement, creating the impression that he was uncooperative. http://www.foxnews.com/story/2008/08/16/florida-man-dies-after-police-allegedly-shoot-him-repeatedly-with-taser-gun/</v>
      </c>
      <c r="V3807" s="109"/>
      <c r="W3807" s="109">
        <v>4853.1000000000004</v>
      </c>
      <c r="X3807" s="109"/>
      <c r="Y3807" s="109"/>
      <c r="Z3807" s="109"/>
      <c r="AA3807" s="109"/>
      <c r="AB3807" s="109"/>
      <c r="AC3807" s="113"/>
      <c r="AD3807" s="29"/>
      <c r="AE3807" s="29"/>
      <c r="AF3807" s="29"/>
      <c r="AG3807" s="65"/>
    </row>
    <row r="3808" spans="1:33" ht="12">
      <c r="A3808" s="30">
        <v>42054</v>
      </c>
      <c r="B3808" s="109" t="s">
        <v>23219</v>
      </c>
      <c r="C3808" s="121">
        <v>60</v>
      </c>
      <c r="D3808" s="109" t="s">
        <v>23</v>
      </c>
      <c r="E3808" s="109" t="s">
        <v>82</v>
      </c>
      <c r="F3808" s="109"/>
      <c r="G3808" s="42">
        <v>39112</v>
      </c>
      <c r="H3808" s="109" t="s">
        <v>23220</v>
      </c>
      <c r="I3808" s="109" t="s">
        <v>22870</v>
      </c>
      <c r="J3808" s="109" t="s">
        <v>28</v>
      </c>
      <c r="K3808" s="98" t="s">
        <v>23221</v>
      </c>
      <c r="L3808" s="109" t="s">
        <v>165</v>
      </c>
      <c r="M3808" s="109" t="s">
        <v>10781</v>
      </c>
      <c r="N3808" s="109" t="s">
        <v>32</v>
      </c>
      <c r="O3808" s="109" t="s">
        <v>23222</v>
      </c>
      <c r="P3808" s="109" t="s">
        <v>58</v>
      </c>
      <c r="Q3808" s="109" t="s">
        <v>23223</v>
      </c>
      <c r="R3808" s="109" t="s">
        <v>80</v>
      </c>
      <c r="S3808" s="122" t="s">
        <v>5119</v>
      </c>
      <c r="T3808" s="31"/>
      <c r="U3808" s="109" t="str">
        <f t="shared" si="60"/>
        <v>39112: Lionel Sands and Daniel Brown prepared an invasion of the home of the local sheriff, down to disguises, bleach and latex gloves. They found the sheriff's wife, a civilian employee of the department, at home. She had time to alert her husband before being shot and killed. As responding officers advanced on the house another county deputy was shot and killed. The two suspects were then killed by gunfire. Their motive was unclear. http://www.nbcnews.com/id/16898037/ns/us_news-crime_and_courts/t/sheriffs-wife-among-dead-shooting/</v>
      </c>
      <c r="V3808" s="109"/>
      <c r="W3808" s="109">
        <v>4854.1000000000004</v>
      </c>
      <c r="X3808" s="109"/>
      <c r="Y3808" s="109"/>
      <c r="Z3808" s="109"/>
      <c r="AA3808" s="109"/>
      <c r="AB3808" s="109"/>
      <c r="AC3808" s="113"/>
      <c r="AD3808" s="29"/>
      <c r="AE3808" s="29"/>
      <c r="AF3808" s="29"/>
      <c r="AG3808" s="65"/>
    </row>
    <row r="3809" spans="1:33" ht="12">
      <c r="A3809" s="30">
        <v>42054</v>
      </c>
      <c r="B3809" s="109" t="s">
        <v>23224</v>
      </c>
      <c r="C3809" s="121">
        <v>54</v>
      </c>
      <c r="D3809" s="109" t="s">
        <v>23</v>
      </c>
      <c r="E3809" s="109" t="s">
        <v>82</v>
      </c>
      <c r="F3809" s="109"/>
      <c r="G3809" s="42">
        <v>39112</v>
      </c>
      <c r="H3809" s="109" t="s">
        <v>23220</v>
      </c>
      <c r="I3809" s="109" t="s">
        <v>22870</v>
      </c>
      <c r="J3809" s="109" t="s">
        <v>28</v>
      </c>
      <c r="K3809" s="98" t="s">
        <v>23221</v>
      </c>
      <c r="L3809" s="109" t="s">
        <v>165</v>
      </c>
      <c r="M3809" s="109" t="s">
        <v>10781</v>
      </c>
      <c r="N3809" s="109" t="s">
        <v>32</v>
      </c>
      <c r="O3809" s="109" t="s">
        <v>23222</v>
      </c>
      <c r="P3809" s="109" t="s">
        <v>58</v>
      </c>
      <c r="Q3809" s="109" t="s">
        <v>23223</v>
      </c>
      <c r="R3809" s="109" t="s">
        <v>80</v>
      </c>
      <c r="S3809" s="122" t="s">
        <v>5119</v>
      </c>
      <c r="T3809" s="31"/>
      <c r="U3809" s="109" t="str">
        <f t="shared" si="60"/>
        <v>39112: Lionel Sands and Daniel Brown prepared an invasion of the home of the local sheriff, down to disguises, bleach and latex gloves. They found the sheriff's wife, a civilian employee of the department, at home. She had time to alert her husband before being shot and killed. As responding officers advanced on the house another county deputy was shot and killed. The two suspects were then killed by gunfire. Their motive was unclear. http://www.nbcnews.com/id/16898037/ns/us_news-crime_and_courts/t/sheriffs-wife-among-dead-shooting/</v>
      </c>
      <c r="V3809" s="109"/>
      <c r="W3809" s="109">
        <v>4855.1000000000004</v>
      </c>
      <c r="X3809" s="109"/>
      <c r="Y3809" s="109"/>
      <c r="Z3809" s="109"/>
      <c r="AA3809" s="109"/>
      <c r="AB3809" s="109"/>
      <c r="AC3809" s="113"/>
      <c r="AD3809" s="29"/>
      <c r="AE3809" s="29"/>
      <c r="AF3809" s="29"/>
      <c r="AG3809" s="65"/>
    </row>
    <row r="3810" spans="1:33" ht="12">
      <c r="A3810" s="30">
        <v>42054</v>
      </c>
      <c r="B3810" s="109" t="s">
        <v>23225</v>
      </c>
      <c r="C3810" s="121">
        <v>25</v>
      </c>
      <c r="D3810" s="109" t="s">
        <v>23</v>
      </c>
      <c r="E3810" s="109" t="s">
        <v>40</v>
      </c>
      <c r="F3810" s="109" t="s">
        <v>23226</v>
      </c>
      <c r="G3810" s="42">
        <v>38947</v>
      </c>
      <c r="H3810" s="109" t="s">
        <v>23227</v>
      </c>
      <c r="I3810" s="109" t="s">
        <v>11065</v>
      </c>
      <c r="J3810" s="109" t="s">
        <v>28</v>
      </c>
      <c r="K3810" s="98" t="s">
        <v>20116</v>
      </c>
      <c r="L3810" s="109" t="s">
        <v>11067</v>
      </c>
      <c r="M3810" s="109" t="s">
        <v>11068</v>
      </c>
      <c r="N3810" s="109" t="s">
        <v>32</v>
      </c>
      <c r="O3810" s="109" t="s">
        <v>23228</v>
      </c>
      <c r="P3810" s="109" t="s">
        <v>58</v>
      </c>
      <c r="Q3810" s="109" t="s">
        <v>23229</v>
      </c>
      <c r="R3810" s="109" t="s">
        <v>80</v>
      </c>
      <c r="S3810" s="122" t="s">
        <v>5119</v>
      </c>
      <c r="T3810" s="31"/>
      <c r="U3810" s="109" t="str">
        <f t="shared" si="60"/>
        <v>38947: Bashimam was wanted for outstanding drug warrants. Police located him at a Shell station in the early morning hours of a Friday, and Bashimam was shot dead after a foot chase and a physical struggle in the bed of a pickup. In 2011 the family settled with the city for $300K. http://www.wctv.tv/politics/headlines/Tallahassee_to_Settle_Suit_in_Deadly_Shooting_121602559.html</v>
      </c>
      <c r="V3810" s="109"/>
      <c r="W3810" s="109">
        <v>4856.1000000000004</v>
      </c>
      <c r="X3810" s="109"/>
      <c r="Y3810" s="109"/>
      <c r="Z3810" s="109"/>
      <c r="AA3810" s="109"/>
      <c r="AB3810" s="109"/>
      <c r="AC3810" s="113"/>
      <c r="AD3810" s="29"/>
      <c r="AE3810" s="29"/>
      <c r="AF3810" s="29"/>
      <c r="AG3810" s="65"/>
    </row>
    <row r="3811" spans="1:33" ht="12">
      <c r="A3811" s="30">
        <v>42054</v>
      </c>
      <c r="B3811" s="109" t="s">
        <v>23230</v>
      </c>
      <c r="C3811" s="121">
        <v>56</v>
      </c>
      <c r="D3811" s="109" t="s">
        <v>23</v>
      </c>
      <c r="E3811" s="109" t="s">
        <v>82</v>
      </c>
      <c r="F3811" s="109"/>
      <c r="G3811" s="42">
        <v>41778</v>
      </c>
      <c r="H3811" s="109" t="s">
        <v>23231</v>
      </c>
      <c r="I3811" s="109" t="s">
        <v>23232</v>
      </c>
      <c r="J3811" s="109" t="s">
        <v>28</v>
      </c>
      <c r="K3811" s="98" t="s">
        <v>10255</v>
      </c>
      <c r="L3811" s="109" t="s">
        <v>10256</v>
      </c>
      <c r="M3811" s="109" t="s">
        <v>10257</v>
      </c>
      <c r="N3811" s="109" t="s">
        <v>32</v>
      </c>
      <c r="O3811" s="109" t="s">
        <v>23233</v>
      </c>
      <c r="P3811" s="109" t="s">
        <v>760</v>
      </c>
      <c r="Q3811" s="109" t="s">
        <v>23234</v>
      </c>
      <c r="R3811" s="109" t="s">
        <v>80</v>
      </c>
      <c r="S3811" s="122" t="s">
        <v>5119</v>
      </c>
      <c r="T3811" s="31"/>
      <c r="U3811" s="109" t="str">
        <f t="shared" si="60"/>
        <v>41778: Deputies responding to a domestic dispute after midnight fell into an armed standoff with Sharp, inside his house, who emerged at least twice to fire at the police before he was shot dead. http://tbo.com/he/list/news/swat-team-at-home-of-suicidal-brooksville-man-20140519/</v>
      </c>
      <c r="V3811" s="109"/>
      <c r="W3811" s="109">
        <v>4857.1000000000004</v>
      </c>
      <c r="X3811" s="109"/>
      <c r="Y3811" s="109"/>
      <c r="Z3811" s="109"/>
      <c r="AA3811" s="109"/>
      <c r="AB3811" s="109"/>
      <c r="AC3811" s="113"/>
      <c r="AD3811" s="29"/>
      <c r="AE3811" s="29"/>
      <c r="AF3811" s="29"/>
      <c r="AG3811" s="65"/>
    </row>
    <row r="3812" spans="1:33" ht="12">
      <c r="A3812" s="30">
        <v>42054</v>
      </c>
      <c r="B3812" s="109" t="s">
        <v>23235</v>
      </c>
      <c r="C3812" s="121">
        <v>47</v>
      </c>
      <c r="D3812" s="109" t="s">
        <v>23</v>
      </c>
      <c r="E3812" s="109" t="s">
        <v>120</v>
      </c>
      <c r="F3812" s="109"/>
      <c r="G3812" s="42">
        <v>39149</v>
      </c>
      <c r="H3812" s="109" t="s">
        <v>23236</v>
      </c>
      <c r="I3812" s="109" t="s">
        <v>538</v>
      </c>
      <c r="J3812" s="109" t="s">
        <v>28</v>
      </c>
      <c r="K3812" s="98" t="s">
        <v>19170</v>
      </c>
      <c r="L3812" s="109" t="s">
        <v>4778</v>
      </c>
      <c r="M3812" s="109" t="s">
        <v>23237</v>
      </c>
      <c r="N3812" s="109" t="s">
        <v>32</v>
      </c>
      <c r="O3812" s="109" t="s">
        <v>23238</v>
      </c>
      <c r="P3812" s="109" t="s">
        <v>58</v>
      </c>
      <c r="Q3812" s="109" t="s">
        <v>23239</v>
      </c>
      <c r="R3812" s="109" t="s">
        <v>80</v>
      </c>
      <c r="S3812" s="122" t="s">
        <v>5119</v>
      </c>
      <c r="T3812" s="31"/>
      <c r="U3812" s="109" t="str">
        <f t="shared" si="60"/>
        <v>39149: Tribal police investigating reports of a break-in found Osceola sitting on his own porch at 2 a.m. with an AR-15 in his lap. He is said to have threatened officers with a knife. Tasered three times, he continued to advance, and was fatally shot. http://articles.sun-sentinel.com/2011-02-03/news/fl-seminole-tribe-shooting-20110203_1_police-in-fatal-shooting-seminole-tribe-police-grand-jury</v>
      </c>
      <c r="V3812" s="109"/>
      <c r="W3812" s="109">
        <v>4858.1000000000004</v>
      </c>
      <c r="X3812" s="109"/>
      <c r="Y3812" s="109"/>
      <c r="Z3812" s="109"/>
      <c r="AA3812" s="109"/>
      <c r="AB3812" s="109"/>
      <c r="AC3812" s="113"/>
      <c r="AD3812" s="29"/>
      <c r="AE3812" s="29"/>
      <c r="AF3812" s="29"/>
      <c r="AG3812" s="65"/>
    </row>
    <row r="3813" spans="1:33" ht="12">
      <c r="A3813" s="30">
        <v>42054</v>
      </c>
      <c r="B3813" s="109" t="s">
        <v>23240</v>
      </c>
      <c r="C3813" s="121">
        <v>33</v>
      </c>
      <c r="D3813" s="109" t="s">
        <v>23</v>
      </c>
      <c r="E3813" s="109" t="s">
        <v>82</v>
      </c>
      <c r="F3813" s="109"/>
      <c r="G3813" s="42">
        <v>40466</v>
      </c>
      <c r="H3813" s="109" t="s">
        <v>23241</v>
      </c>
      <c r="I3813" s="109" t="s">
        <v>1046</v>
      </c>
      <c r="J3813" s="109" t="s">
        <v>28</v>
      </c>
      <c r="K3813" s="98" t="s">
        <v>23242</v>
      </c>
      <c r="L3813" s="109" t="s">
        <v>523</v>
      </c>
      <c r="M3813" s="109" t="s">
        <v>8909</v>
      </c>
      <c r="N3813" s="109" t="s">
        <v>32</v>
      </c>
      <c r="O3813" s="109" t="s">
        <v>23243</v>
      </c>
      <c r="P3813" s="109" t="s">
        <v>760</v>
      </c>
      <c r="Q3813" s="109" t="s">
        <v>23244</v>
      </c>
      <c r="R3813" s="109" t="s">
        <v>80</v>
      </c>
      <c r="S3813" s="122" t="s">
        <v>21791</v>
      </c>
      <c r="T3813" s="31"/>
      <c r="U3813" s="109" t="str">
        <f t="shared" si="60"/>
        <v>40466: Kilgore had been sought for four days as a suspect in two murders and also wounding his parents. Police responding to reports of a suspicious person on a large property found Kilgore holed up on a docked 17-foot-boat. Although armed, there's no evidence that Kilgore threatened the officers, who shot him 28 times after he refused to surrender. http://jacksonville.com/content/jacksonville-area-police-shootings-2010</v>
      </c>
      <c r="V3813" s="109"/>
      <c r="W3813" s="109">
        <v>4859.1000000000004</v>
      </c>
      <c r="X3813" s="109"/>
      <c r="Y3813" s="109"/>
      <c r="Z3813" s="109"/>
      <c r="AA3813" s="109"/>
      <c r="AB3813" s="109"/>
      <c r="AC3813" s="113"/>
      <c r="AD3813" s="29"/>
      <c r="AE3813" s="29"/>
      <c r="AF3813" s="29"/>
      <c r="AG3813" s="65"/>
    </row>
    <row r="3814" spans="1:33" ht="12">
      <c r="A3814" s="30">
        <v>42054</v>
      </c>
      <c r="B3814" s="109" t="s">
        <v>23245</v>
      </c>
      <c r="C3814" s="121">
        <v>57</v>
      </c>
      <c r="D3814" s="109" t="s">
        <v>23</v>
      </c>
      <c r="E3814" s="109" t="s">
        <v>82</v>
      </c>
      <c r="F3814" s="109"/>
      <c r="G3814" s="42">
        <v>40252</v>
      </c>
      <c r="H3814" s="109" t="s">
        <v>23246</v>
      </c>
      <c r="I3814" s="109" t="s">
        <v>8017</v>
      </c>
      <c r="J3814" s="109" t="s">
        <v>28</v>
      </c>
      <c r="K3814" s="98" t="s">
        <v>19560</v>
      </c>
      <c r="L3814" s="109" t="s">
        <v>8019</v>
      </c>
      <c r="M3814" s="109" t="s">
        <v>19561</v>
      </c>
      <c r="N3814" s="109" t="s">
        <v>32</v>
      </c>
      <c r="O3814" s="109" t="s">
        <v>23247</v>
      </c>
      <c r="P3814" s="109" t="s">
        <v>760</v>
      </c>
      <c r="Q3814" s="109" t="s">
        <v>23248</v>
      </c>
      <c r="R3814" s="109" t="s">
        <v>219</v>
      </c>
      <c r="S3814" s="122" t="s">
        <v>5119</v>
      </c>
      <c r="T3814" s="31"/>
      <c r="U3814" s="109" t="str">
        <f t="shared" si="60"/>
        <v>40252: Frey's wife called 911 reporting that Frey was violent, had a history of domestic violence, had threatened to kill both of them, and had been drinking all day. Seven or eight deputies responded, including hostage negotiators. Frey emerged from his double-wide with a handgun under his chin. After eventually pointing it at deputies, he was fatally shot. http://www.gainesville.com/article/20100315/ARTICLES/100319672</v>
      </c>
      <c r="V3814" s="109"/>
      <c r="W3814" s="109">
        <v>4860.1000000000004</v>
      </c>
      <c r="X3814" s="109"/>
      <c r="Y3814" s="109"/>
      <c r="Z3814" s="109"/>
      <c r="AA3814" s="109"/>
      <c r="AB3814" s="109"/>
      <c r="AC3814" s="113"/>
      <c r="AD3814" s="29"/>
      <c r="AE3814" s="29"/>
      <c r="AF3814" s="29"/>
      <c r="AG3814" s="65"/>
    </row>
    <row r="3815" spans="1:33" ht="12">
      <c r="A3815" s="30">
        <v>42055</v>
      </c>
      <c r="B3815" s="109" t="s">
        <v>23249</v>
      </c>
      <c r="C3815" s="121">
        <v>62</v>
      </c>
      <c r="D3815" s="109" t="s">
        <v>23</v>
      </c>
      <c r="E3815" s="109" t="s">
        <v>40</v>
      </c>
      <c r="F3815" s="109" t="s">
        <v>23250</v>
      </c>
      <c r="G3815" s="42">
        <v>41995</v>
      </c>
      <c r="H3815" s="109" t="s">
        <v>23251</v>
      </c>
      <c r="I3815" s="109" t="s">
        <v>23252</v>
      </c>
      <c r="J3815" s="109" t="s">
        <v>1577</v>
      </c>
      <c r="K3815" s="98" t="s">
        <v>23253</v>
      </c>
      <c r="L3815" s="109" t="s">
        <v>5257</v>
      </c>
      <c r="M3815" s="109" t="s">
        <v>21378</v>
      </c>
      <c r="N3815" s="109" t="s">
        <v>314</v>
      </c>
      <c r="O3815" s="109" t="s">
        <v>23254</v>
      </c>
      <c r="P3815" s="109" t="s">
        <v>760</v>
      </c>
      <c r="Q3815" s="109" t="s">
        <v>23255</v>
      </c>
      <c r="R3815" s="109" t="s">
        <v>80</v>
      </c>
      <c r="S3815" s="122" t="s">
        <v>769</v>
      </c>
      <c r="T3815" s="31"/>
      <c r="U3815" s="109" t="str">
        <f t="shared" si="60"/>
        <v>41995: A Minnesota State Patrol trooper tried to pull over a Volkswagen Jetta for speeding on Highway 54 near Elbow Lake. Rundquist kept driving, leading law enforcement on a 15- to 20-mile chase. Rundquist slowed down as he drove through the city of Elbow Lake and did not drive erratically. The chase reached speeds of 80 mph at some points. Law enforcement officers put down "stop sticks," which Rundquist's car struck. He then drove head-on into an unoccupied Ashby Police Department squad car. He was pronounced dead at the scene. http://www.mprnews.org/story/2014/12/24/timothy-rundquist</v>
      </c>
      <c r="V3815" s="109"/>
      <c r="W3815" s="109">
        <v>4861.1000000000004</v>
      </c>
      <c r="X3815" s="109"/>
      <c r="Y3815" s="109"/>
      <c r="Z3815" s="109"/>
      <c r="AA3815" s="109"/>
      <c r="AB3815" s="109"/>
      <c r="AC3815" s="113"/>
      <c r="AD3815" s="29"/>
      <c r="AE3815" s="29"/>
      <c r="AF3815" s="29"/>
      <c r="AG3815" s="65"/>
    </row>
    <row r="3816" spans="1:33" ht="12">
      <c r="A3816" s="30">
        <v>42055</v>
      </c>
      <c r="B3816" s="109" t="s">
        <v>23256</v>
      </c>
      <c r="C3816" s="121">
        <v>33</v>
      </c>
      <c r="D3816" s="109" t="s">
        <v>23</v>
      </c>
      <c r="E3816" s="109" t="s">
        <v>82</v>
      </c>
      <c r="F3816" s="109"/>
      <c r="G3816" s="42">
        <v>41997</v>
      </c>
      <c r="H3816" s="109" t="s">
        <v>23257</v>
      </c>
      <c r="I3816" s="109" t="s">
        <v>878</v>
      </c>
      <c r="J3816" s="109" t="s">
        <v>879</v>
      </c>
      <c r="K3816" s="98" t="s">
        <v>7389</v>
      </c>
      <c r="L3816" s="109" t="s">
        <v>881</v>
      </c>
      <c r="M3816" s="109" t="s">
        <v>23258</v>
      </c>
      <c r="N3816" s="109" t="s">
        <v>32</v>
      </c>
      <c r="O3816" s="109" t="s">
        <v>23259</v>
      </c>
      <c r="P3816" s="109" t="s">
        <v>760</v>
      </c>
      <c r="Q3816" s="109" t="s">
        <v>23260</v>
      </c>
      <c r="R3816" s="109" t="s">
        <v>80</v>
      </c>
      <c r="S3816" s="122" t="s">
        <v>769</v>
      </c>
      <c r="T3816" s="31"/>
      <c r="U3816" s="109" t="str">
        <f t="shared" si="60"/>
        <v>41997: Gray robbed a man at gunpoint. Officers tracked Gray down. Gray was then shot and killed by officers. http://www.washingtonpost.com/local/crime/police-identify-man-shot-killed-by-officers-after-a-robbery-in-southeast-washington/2014/12/26/a91faff4-8d15-11e4-8ff4-fb93129c9c8b_story.html</v>
      </c>
      <c r="V3816" s="109"/>
      <c r="W3816" s="109">
        <v>4862.1000000000004</v>
      </c>
      <c r="X3816" s="109"/>
      <c r="Y3816" s="109"/>
      <c r="Z3816" s="109"/>
      <c r="AA3816" s="109"/>
      <c r="AB3816" s="109"/>
      <c r="AC3816" s="113"/>
      <c r="AD3816" s="29"/>
      <c r="AE3816" s="29"/>
      <c r="AF3816" s="29"/>
      <c r="AG3816" s="65"/>
    </row>
    <row r="3817" spans="1:33" ht="12">
      <c r="A3817" s="30">
        <v>42055</v>
      </c>
      <c r="B3817" s="109" t="s">
        <v>23261</v>
      </c>
      <c r="C3817" s="121">
        <v>40</v>
      </c>
      <c r="D3817" s="109" t="s">
        <v>23</v>
      </c>
      <c r="E3817" s="109" t="s">
        <v>173</v>
      </c>
      <c r="F3817" s="109"/>
      <c r="G3817" s="42">
        <v>41997</v>
      </c>
      <c r="H3817" s="109" t="s">
        <v>23262</v>
      </c>
      <c r="I3817" s="109" t="s">
        <v>203</v>
      </c>
      <c r="J3817" s="109" t="s">
        <v>85</v>
      </c>
      <c r="K3817" s="98" t="s">
        <v>13939</v>
      </c>
      <c r="L3817" s="109" t="s">
        <v>203</v>
      </c>
      <c r="M3817" s="109" t="s">
        <v>23263</v>
      </c>
      <c r="N3817" s="109" t="s">
        <v>262</v>
      </c>
      <c r="O3817" s="109" t="s">
        <v>23264</v>
      </c>
      <c r="P3817" s="109" t="s">
        <v>760</v>
      </c>
      <c r="Q3817" s="109" t="s">
        <v>23265</v>
      </c>
      <c r="R3817" s="109" t="s">
        <v>80</v>
      </c>
      <c r="S3817" s="122" t="s">
        <v>769</v>
      </c>
      <c r="T3817" s="31"/>
      <c r="U3817" s="109" t="str">
        <f t="shared" si="60"/>
        <v>41997: Francisco Manuel Cesena, 40, was crossing into the United States when he was taken aside and identified as a felon, according to San Diego police and the Medical Examiner's Office. Cesena allegedly jumped over a counter and attacked a border agent that came to take him to jail. During the fight that ensued, Cesena was shocked and collapsed, federal agents said.He later died. http://www.kusi.com/story/27725201/man-killed-after-being-shocked-by-taser-at-san-ysidro-entry-identified</v>
      </c>
      <c r="V3817" s="109"/>
      <c r="W3817" s="109">
        <v>4863.1000000000004</v>
      </c>
      <c r="X3817" s="109"/>
      <c r="Y3817" s="109"/>
      <c r="Z3817" s="109"/>
      <c r="AA3817" s="109"/>
      <c r="AB3817" s="109"/>
      <c r="AC3817" s="113"/>
      <c r="AD3817" s="29"/>
      <c r="AE3817" s="29"/>
      <c r="AF3817" s="29"/>
      <c r="AG3817" s="65"/>
    </row>
    <row r="3818" spans="1:33" ht="12">
      <c r="A3818" s="30">
        <v>42055</v>
      </c>
      <c r="B3818" s="109" t="s">
        <v>23266</v>
      </c>
      <c r="C3818" s="121">
        <v>43</v>
      </c>
      <c r="D3818" s="109" t="s">
        <v>23</v>
      </c>
      <c r="E3818" s="109" t="s">
        <v>40</v>
      </c>
      <c r="F3818" s="109" t="s">
        <v>23267</v>
      </c>
      <c r="G3818" s="42">
        <v>41999</v>
      </c>
      <c r="H3818" s="109" t="s">
        <v>23268</v>
      </c>
      <c r="I3818" s="109" t="s">
        <v>10555</v>
      </c>
      <c r="J3818" s="109" t="s">
        <v>1304</v>
      </c>
      <c r="K3818" s="98" t="s">
        <v>23269</v>
      </c>
      <c r="L3818" s="109" t="s">
        <v>1685</v>
      </c>
      <c r="M3818" s="109" t="s">
        <v>23270</v>
      </c>
      <c r="N3818" s="109" t="s">
        <v>32</v>
      </c>
      <c r="O3818" s="109" t="s">
        <v>23271</v>
      </c>
      <c r="P3818" s="109" t="s">
        <v>760</v>
      </c>
      <c r="Q3818" s="109" t="s">
        <v>23272</v>
      </c>
      <c r="R3818" s="109" t="s">
        <v>80</v>
      </c>
      <c r="S3818" s="122" t="s">
        <v>769</v>
      </c>
      <c r="T3818" s="31"/>
      <c r="U3818" s="109" t="str">
        <f t="shared" si="60"/>
        <v>41999: Officers responded to a disturbance call at a home. Hebebrand, who was allegedly causing the disturbance, confronted officers. During that time, he admitted to having a weapon and kept reaching behind his back.Officers attempted to talk to the Hebebrand and then deployed a Taser to gain control of the situation. According to the Bedford Police Department, the Taser was not effective and Hebebrand advanced toward officers with a knife. An officer shot and killed him. http://www.wkyc.com/story/news/local/cuyahoga-county/2014/12/26/bedford-police-shooting-death/20907073/</v>
      </c>
      <c r="V3818" s="109"/>
      <c r="W3818" s="109">
        <v>4864.1000000000004</v>
      </c>
      <c r="X3818" s="109"/>
      <c r="Y3818" s="109"/>
      <c r="Z3818" s="109"/>
      <c r="AA3818" s="109"/>
      <c r="AB3818" s="109"/>
      <c r="AC3818" s="113"/>
      <c r="AD3818" s="29"/>
      <c r="AE3818" s="29"/>
      <c r="AF3818" s="29"/>
      <c r="AG3818" s="65"/>
    </row>
    <row r="3819" spans="1:33" ht="12">
      <c r="A3819" s="30">
        <v>42055</v>
      </c>
      <c r="B3819" s="109" t="s">
        <v>23273</v>
      </c>
      <c r="C3819" s="121">
        <v>51</v>
      </c>
      <c r="D3819" s="109" t="s">
        <v>23</v>
      </c>
      <c r="E3819" s="109" t="s">
        <v>82</v>
      </c>
      <c r="F3819" s="109"/>
      <c r="G3819" s="42">
        <v>42000</v>
      </c>
      <c r="H3819" s="109" t="s">
        <v>23274</v>
      </c>
      <c r="I3819" s="109" t="s">
        <v>23275</v>
      </c>
      <c r="J3819" s="109" t="s">
        <v>44</v>
      </c>
      <c r="K3819" s="98" t="s">
        <v>23276</v>
      </c>
      <c r="L3819" s="109" t="s">
        <v>23277</v>
      </c>
      <c r="M3819" s="109" t="s">
        <v>23278</v>
      </c>
      <c r="N3819" s="109" t="s">
        <v>32</v>
      </c>
      <c r="O3819" s="109" t="s">
        <v>23279</v>
      </c>
      <c r="P3819" s="109" t="s">
        <v>760</v>
      </c>
      <c r="Q3819" s="109" t="s">
        <v>23280</v>
      </c>
      <c r="R3819" s="109" t="s">
        <v>100</v>
      </c>
      <c r="S3819" s="122" t="s">
        <v>769</v>
      </c>
      <c r="T3819" s="31"/>
      <c r="U3819" s="109" t="str">
        <f t="shared" si="60"/>
        <v>42000: Kindgren harmed himself, when deputies arrived Kindgren become uncooperative and grabbed a sword from his home. Deputies tasered him, but Kindgren was still not complying. A deputy ultimately shot and killed Kindgren. http://www.timesfreepress.com/news/breakingnews/story/2014/dec/29/alabama-man-shot-deputy-was-armed-sword/280213/</v>
      </c>
      <c r="V3819" s="109"/>
      <c r="W3819" s="109">
        <v>4865.1000000000004</v>
      </c>
      <c r="X3819" s="109"/>
      <c r="Y3819" s="109"/>
      <c r="Z3819" s="109"/>
      <c r="AA3819" s="109"/>
      <c r="AB3819" s="109"/>
      <c r="AC3819" s="113"/>
      <c r="AD3819" s="29"/>
      <c r="AE3819" s="29"/>
      <c r="AF3819" s="29"/>
      <c r="AG3819" s="65"/>
    </row>
    <row r="3820" spans="1:33" ht="12">
      <c r="A3820" s="30">
        <v>42055</v>
      </c>
      <c r="B3820" s="109" t="s">
        <v>23281</v>
      </c>
      <c r="C3820" s="121">
        <v>54</v>
      </c>
      <c r="D3820" s="109" t="s">
        <v>23</v>
      </c>
      <c r="E3820" s="109" t="s">
        <v>82</v>
      </c>
      <c r="F3820" s="109"/>
      <c r="G3820" s="42">
        <v>42000</v>
      </c>
      <c r="H3820" s="109" t="s">
        <v>23282</v>
      </c>
      <c r="I3820" s="109" t="s">
        <v>23283</v>
      </c>
      <c r="J3820" s="109" t="s">
        <v>152</v>
      </c>
      <c r="K3820" s="98" t="s">
        <v>23284</v>
      </c>
      <c r="L3820" s="109" t="s">
        <v>2146</v>
      </c>
      <c r="M3820" s="109" t="s">
        <v>5322</v>
      </c>
      <c r="N3820" s="109" t="s">
        <v>314</v>
      </c>
      <c r="O3820" s="109" t="s">
        <v>23285</v>
      </c>
      <c r="P3820" s="109" t="s">
        <v>760</v>
      </c>
      <c r="Q3820" s="109" t="s">
        <v>23286</v>
      </c>
      <c r="R3820" s="109" t="s">
        <v>80</v>
      </c>
      <c r="S3820" s="122" t="s">
        <v>769</v>
      </c>
      <c r="T3820" s="31"/>
      <c r="U3820" s="109" t="str">
        <f t="shared" si="60"/>
        <v>42000: Suffolk County police say two officers in a squad car were responding to an emergency call on Long Island when they struck a pedestrian who later died. http://www.nydailynews.com/new-york/suffolk-county-car-hits-kills-pedestrian-article-1.2059264</v>
      </c>
      <c r="V3820" s="109"/>
      <c r="W3820" s="109">
        <v>4866.1000000000004</v>
      </c>
      <c r="X3820" s="109"/>
      <c r="Y3820" s="109"/>
      <c r="Z3820" s="109"/>
      <c r="AA3820" s="109"/>
      <c r="AB3820" s="109"/>
      <c r="AC3820" s="113"/>
      <c r="AD3820" s="29"/>
      <c r="AE3820" s="29"/>
      <c r="AF3820" s="29"/>
      <c r="AG3820" s="65"/>
    </row>
    <row r="3821" spans="1:33" ht="12">
      <c r="A3821" s="30">
        <v>42055</v>
      </c>
      <c r="B3821" s="109" t="s">
        <v>23287</v>
      </c>
      <c r="C3821" s="121">
        <v>28</v>
      </c>
      <c r="D3821" s="109" t="s">
        <v>23</v>
      </c>
      <c r="E3821" s="109" t="s">
        <v>24</v>
      </c>
      <c r="F3821" s="109" t="s">
        <v>23288</v>
      </c>
      <c r="G3821" s="42">
        <v>42000</v>
      </c>
      <c r="H3821" s="109" t="s">
        <v>23289</v>
      </c>
      <c r="I3821" s="109" t="s">
        <v>1046</v>
      </c>
      <c r="J3821" s="109" t="s">
        <v>28</v>
      </c>
      <c r="K3821" s="98" t="s">
        <v>17511</v>
      </c>
      <c r="L3821" s="109" t="s">
        <v>523</v>
      </c>
      <c r="M3821" s="109" t="s">
        <v>8909</v>
      </c>
      <c r="N3821" s="109" t="s">
        <v>32</v>
      </c>
      <c r="O3821" s="109" t="s">
        <v>23290</v>
      </c>
      <c r="P3821" s="109" t="s">
        <v>760</v>
      </c>
      <c r="Q3821" s="109" t="s">
        <v>23291</v>
      </c>
      <c r="R3821" s="109" t="s">
        <v>80</v>
      </c>
      <c r="S3821" s="122" t="s">
        <v>769</v>
      </c>
      <c r="T3821" s="31"/>
      <c r="U3821" s="109" t="str">
        <f t="shared" ref="U3821:U3884" si="61">CONCATENATE(G3821, ": ", O3821, " ", Q3821)</f>
        <v>42000: Officers had a warrant for Scott in connection for a murder. Scott said he was not coming out without a fight. Scott came out of the apartment screaming, officials feared for their lives prompting them to shoot and kill Scott. Scott did not have a gun. http://www.news4jax.com/news/man-shot-killed-after-standoff-with-swat-team/30430056</v>
      </c>
      <c r="V3821" s="109"/>
      <c r="W3821" s="109">
        <v>4867.1000000000004</v>
      </c>
      <c r="X3821" s="109"/>
      <c r="Y3821" s="109"/>
      <c r="Z3821" s="109"/>
      <c r="AA3821" s="109"/>
      <c r="AB3821" s="109"/>
      <c r="AC3821" s="113"/>
      <c r="AD3821" s="29"/>
      <c r="AE3821" s="29"/>
      <c r="AF3821" s="29"/>
      <c r="AG3821" s="65"/>
    </row>
    <row r="3822" spans="1:33" ht="12">
      <c r="A3822" s="30">
        <v>42055</v>
      </c>
      <c r="B3822" s="109" t="s">
        <v>23292</v>
      </c>
      <c r="C3822" s="121">
        <v>10</v>
      </c>
      <c r="D3822" s="109" t="s">
        <v>23</v>
      </c>
      <c r="E3822" s="109" t="s">
        <v>40</v>
      </c>
      <c r="F3822" s="109" t="s">
        <v>23293</v>
      </c>
      <c r="G3822" s="42">
        <v>42001</v>
      </c>
      <c r="H3822" s="109" t="s">
        <v>23294</v>
      </c>
      <c r="I3822" s="109" t="s">
        <v>23295</v>
      </c>
      <c r="J3822" s="109" t="s">
        <v>1791</v>
      </c>
      <c r="K3822" s="98" t="s">
        <v>23296</v>
      </c>
      <c r="L3822" s="109" t="s">
        <v>23297</v>
      </c>
      <c r="M3822" s="109" t="s">
        <v>23298</v>
      </c>
      <c r="N3822" s="109" t="s">
        <v>314</v>
      </c>
      <c r="O3822" s="109" t="s">
        <v>23299</v>
      </c>
      <c r="P3822" s="109" t="s">
        <v>760</v>
      </c>
      <c r="Q3822" s="109" t="s">
        <v>23300</v>
      </c>
      <c r="R3822" s="109" t="s">
        <v>80</v>
      </c>
      <c r="S3822" s="122" t="s">
        <v>769</v>
      </c>
      <c r="T3822" s="31"/>
      <c r="U3822" s="109" t="str">
        <f t="shared" si="61"/>
        <v>42001: Matthew was crossing Delsea Drive in Franklin Township on his way to a sleepover with two friends, when he was struck by a Franklin Township patrol car. A neighbor said the boys had just left her front yard, where they were looking at her Christmas decorations.Family and witnesses claimed Locilento was traveling at a high rate of speed and did not have his lights or siren on. http://www.nbcphiladelphia.com/news/local/Boy-Killed-by-Police-Cruiser-Dreamed-of-Becoming-Police-Officer--287158361.html</v>
      </c>
      <c r="V3822" s="109"/>
      <c r="W3822" s="109">
        <v>4868.1000000000004</v>
      </c>
      <c r="X3822" s="109"/>
      <c r="Y3822" s="109"/>
      <c r="Z3822" s="109"/>
      <c r="AA3822" s="109"/>
      <c r="AB3822" s="109"/>
      <c r="AC3822" s="113"/>
      <c r="AD3822" s="29"/>
      <c r="AE3822" s="29"/>
      <c r="AF3822" s="29"/>
      <c r="AG3822" s="65"/>
    </row>
    <row r="3823" spans="1:33" ht="12">
      <c r="A3823" s="30">
        <v>42055</v>
      </c>
      <c r="B3823" s="109" t="s">
        <v>23301</v>
      </c>
      <c r="C3823" s="121">
        <v>48</v>
      </c>
      <c r="D3823" s="109" t="s">
        <v>23</v>
      </c>
      <c r="E3823" s="109" t="s">
        <v>82</v>
      </c>
      <c r="F3823" s="109"/>
      <c r="G3823" s="42">
        <v>42002</v>
      </c>
      <c r="H3823" s="109" t="s">
        <v>23302</v>
      </c>
      <c r="I3823" s="109" t="s">
        <v>9784</v>
      </c>
      <c r="J3823" s="109" t="s">
        <v>28</v>
      </c>
      <c r="K3823" s="98" t="s">
        <v>16098</v>
      </c>
      <c r="L3823" s="109" t="s">
        <v>5572</v>
      </c>
      <c r="M3823" s="109" t="s">
        <v>18056</v>
      </c>
      <c r="N3823" s="109" t="s">
        <v>32</v>
      </c>
      <c r="O3823" s="109" t="s">
        <v>23303</v>
      </c>
      <c r="P3823" s="109" t="s">
        <v>760</v>
      </c>
      <c r="Q3823" s="109" t="s">
        <v>23304</v>
      </c>
      <c r="R3823" s="109" t="s">
        <v>36</v>
      </c>
      <c r="S3823" s="122" t="s">
        <v>769</v>
      </c>
      <c r="T3823" s="31"/>
      <c r="U3823" s="109" t="str">
        <f t="shared" si="61"/>
        <v>42002: West shot and killed his wife. When deputies arrived West pointed his shotgun at them prompting them to shoot and kill him. http://jacksonville.com/news/crime/2014-12-30/story/st-johns-deputies-kill-gun-wielding-man-after-wife-killed-911-call</v>
      </c>
      <c r="V3823" s="109"/>
      <c r="W3823" s="109">
        <v>4869.1000000000004</v>
      </c>
      <c r="X3823" s="109"/>
      <c r="Y3823" s="109"/>
      <c r="Z3823" s="109"/>
      <c r="AA3823" s="109"/>
      <c r="AB3823" s="109"/>
      <c r="AC3823" s="113"/>
      <c r="AD3823" s="29"/>
      <c r="AE3823" s="29"/>
      <c r="AF3823" s="29"/>
      <c r="AG3823" s="65"/>
    </row>
    <row r="3824" spans="1:33" ht="12">
      <c r="A3824" s="30">
        <v>42055</v>
      </c>
      <c r="B3824" s="109" t="s">
        <v>23305</v>
      </c>
      <c r="C3824" s="121">
        <v>25</v>
      </c>
      <c r="D3824" s="109" t="s">
        <v>23</v>
      </c>
      <c r="E3824" s="109" t="s">
        <v>24</v>
      </c>
      <c r="F3824" s="109"/>
      <c r="G3824" s="42">
        <v>37649</v>
      </c>
      <c r="H3824" s="109" t="s">
        <v>22801</v>
      </c>
      <c r="I3824" s="109" t="s">
        <v>1392</v>
      </c>
      <c r="J3824" s="109" t="s">
        <v>85</v>
      </c>
      <c r="K3824" s="98" t="s">
        <v>11849</v>
      </c>
      <c r="L3824" s="109" t="s">
        <v>539</v>
      </c>
      <c r="M3824" s="109" t="s">
        <v>22164</v>
      </c>
      <c r="N3824" s="109" t="s">
        <v>32</v>
      </c>
      <c r="O3824" s="109" t="s">
        <v>23306</v>
      </c>
      <c r="P3824" s="109" t="s">
        <v>760</v>
      </c>
      <c r="Q3824" s="109" t="s">
        <v>23307</v>
      </c>
      <c r="R3824" s="109" t="s">
        <v>36</v>
      </c>
      <c r="S3824" s="122" t="s">
        <v>22184</v>
      </c>
      <c r="T3824" s="31"/>
      <c r="U3824" s="109" t="str">
        <f t="shared" si="61"/>
        <v>37649: Dewayne Davenport, a 25-year-old black male, died after being shot in Compton, according to Los Angeles County coroner's records. http://homicide.latimes.com/post/dewayne-davenport/</v>
      </c>
      <c r="V3824" s="109"/>
      <c r="W3824" s="109">
        <v>4870.1000000000004</v>
      </c>
      <c r="X3824" s="109"/>
      <c r="Y3824" s="109"/>
      <c r="Z3824" s="109"/>
      <c r="AA3824" s="109"/>
      <c r="AB3824" s="109"/>
      <c r="AC3824" s="113"/>
      <c r="AD3824" s="29"/>
      <c r="AE3824" s="29"/>
      <c r="AF3824" s="29"/>
      <c r="AG3824" s="65"/>
    </row>
    <row r="3825" spans="1:33" ht="12">
      <c r="A3825" s="30">
        <v>42055</v>
      </c>
      <c r="B3825" s="109" t="s">
        <v>23308</v>
      </c>
      <c r="C3825" s="121">
        <v>39</v>
      </c>
      <c r="D3825" s="109" t="s">
        <v>91</v>
      </c>
      <c r="E3825" s="109" t="s">
        <v>24</v>
      </c>
      <c r="F3825" s="109"/>
      <c r="G3825" s="42">
        <v>37653</v>
      </c>
      <c r="H3825" s="109" t="s">
        <v>23309</v>
      </c>
      <c r="I3825" s="109" t="s">
        <v>539</v>
      </c>
      <c r="J3825" s="109" t="s">
        <v>85</v>
      </c>
      <c r="K3825" s="98" t="s">
        <v>12035</v>
      </c>
      <c r="L3825" s="109" t="s">
        <v>539</v>
      </c>
      <c r="M3825" s="109" t="s">
        <v>22164</v>
      </c>
      <c r="N3825" s="109" t="s">
        <v>32</v>
      </c>
      <c r="O3825" s="109" t="s">
        <v>23310</v>
      </c>
      <c r="P3825" s="109" t="s">
        <v>760</v>
      </c>
      <c r="Q3825" s="109" t="s">
        <v>23311</v>
      </c>
      <c r="R3825" s="109" t="s">
        <v>36</v>
      </c>
      <c r="S3825" s="122" t="s">
        <v>22184</v>
      </c>
      <c r="T3825" s="31"/>
      <c r="U3825" s="109" t="str">
        <f t="shared" si="61"/>
        <v>37653: Audwyn Fitzgerald Ball, a 39-year-old black male, died after being shot in Downtown, according to Los Angeles County coroner's records. http://homicide.latimes.com/post/audwyn-fitzgerald-ball/</v>
      </c>
      <c r="V3825" s="109"/>
      <c r="W3825" s="109">
        <v>4871.1000000000004</v>
      </c>
      <c r="X3825" s="109"/>
      <c r="Y3825" s="109"/>
      <c r="Z3825" s="109"/>
      <c r="AA3825" s="109"/>
      <c r="AB3825" s="109"/>
      <c r="AC3825" s="113"/>
      <c r="AD3825" s="29"/>
      <c r="AE3825" s="29"/>
      <c r="AF3825" s="29"/>
      <c r="AG3825" s="65"/>
    </row>
    <row r="3826" spans="1:33" ht="12">
      <c r="A3826" s="30">
        <v>42055</v>
      </c>
      <c r="B3826" s="109" t="s">
        <v>23312</v>
      </c>
      <c r="C3826" s="121">
        <v>35</v>
      </c>
      <c r="D3826" s="109" t="s">
        <v>23</v>
      </c>
      <c r="E3826" s="109" t="s">
        <v>24</v>
      </c>
      <c r="F3826" s="109"/>
      <c r="G3826" s="42">
        <v>37663</v>
      </c>
      <c r="H3826" s="109" t="s">
        <v>23313</v>
      </c>
      <c r="I3826" s="109" t="s">
        <v>2554</v>
      </c>
      <c r="J3826" s="109" t="s">
        <v>85</v>
      </c>
      <c r="K3826" s="98" t="s">
        <v>4673</v>
      </c>
      <c r="L3826" s="109" t="s">
        <v>539</v>
      </c>
      <c r="M3826" s="109" t="s">
        <v>2556</v>
      </c>
      <c r="N3826" s="109" t="s">
        <v>32</v>
      </c>
      <c r="O3826" s="109" t="s">
        <v>23314</v>
      </c>
      <c r="P3826" s="109" t="s">
        <v>760</v>
      </c>
      <c r="Q3826" s="109" t="s">
        <v>23315</v>
      </c>
      <c r="R3826" s="109" t="s">
        <v>36</v>
      </c>
      <c r="S3826" s="122" t="s">
        <v>22184</v>
      </c>
      <c r="T3826" s="31"/>
      <c r="U3826" s="109" t="str">
        <f t="shared" si="61"/>
        <v>37663: Domestic dispute. Deceased refused police' orders to drop an ax, officers shot. http://articles.latimes.com/2003/feb/13/local/me-axe13</v>
      </c>
      <c r="V3826" s="109"/>
      <c r="W3826" s="109">
        <v>4872.1000000000004</v>
      </c>
      <c r="X3826" s="109"/>
      <c r="Y3826" s="109"/>
      <c r="Z3826" s="109"/>
      <c r="AA3826" s="109"/>
      <c r="AB3826" s="109"/>
      <c r="AC3826" s="113"/>
      <c r="AD3826" s="29"/>
      <c r="AE3826" s="29"/>
      <c r="AF3826" s="29"/>
      <c r="AG3826" s="65"/>
    </row>
    <row r="3827" spans="1:33" ht="12">
      <c r="A3827" s="30">
        <v>42055</v>
      </c>
      <c r="B3827" s="109" t="s">
        <v>23316</v>
      </c>
      <c r="C3827" s="121">
        <v>22</v>
      </c>
      <c r="D3827" s="109" t="s">
        <v>23</v>
      </c>
      <c r="E3827" s="109" t="s">
        <v>173</v>
      </c>
      <c r="F3827" s="109"/>
      <c r="G3827" s="42">
        <v>37675</v>
      </c>
      <c r="H3827" s="109" t="s">
        <v>23317</v>
      </c>
      <c r="I3827" s="109" t="s">
        <v>15264</v>
      </c>
      <c r="J3827" s="109" t="s">
        <v>85</v>
      </c>
      <c r="K3827" s="98" t="s">
        <v>23318</v>
      </c>
      <c r="L3827" s="109" t="s">
        <v>539</v>
      </c>
      <c r="M3827" s="109" t="s">
        <v>22164</v>
      </c>
      <c r="N3827" s="109" t="s">
        <v>32</v>
      </c>
      <c r="O3827" s="109" t="s">
        <v>23319</v>
      </c>
      <c r="P3827" s="109" t="s">
        <v>760</v>
      </c>
      <c r="Q3827" s="109" t="s">
        <v>23320</v>
      </c>
      <c r="R3827" s="109" t="s">
        <v>36</v>
      </c>
      <c r="S3827" s="122" t="s">
        <v>22184</v>
      </c>
      <c r="T3827" s="31"/>
      <c r="U3827" s="109" t="str">
        <f t="shared" si="61"/>
        <v>37675: Ronnie James Chavez, a 22-year-old Latino male, died after being shot in El Monte, according to Los Angeles County coroner's records. http://homicide.latimes.com/post/ronnie-james-chavez/</v>
      </c>
      <c r="V3827" s="109"/>
      <c r="W3827" s="109">
        <v>4873.1000000000004</v>
      </c>
      <c r="X3827" s="109"/>
      <c r="Y3827" s="109"/>
      <c r="Z3827" s="109"/>
      <c r="AA3827" s="109"/>
      <c r="AB3827" s="109"/>
      <c r="AC3827" s="113"/>
      <c r="AD3827" s="29"/>
      <c r="AE3827" s="29"/>
      <c r="AF3827" s="29"/>
      <c r="AG3827" s="65"/>
    </row>
    <row r="3828" spans="1:33" ht="12">
      <c r="A3828" s="30">
        <v>42055</v>
      </c>
      <c r="B3828" s="109" t="s">
        <v>23321</v>
      </c>
      <c r="C3828" s="121">
        <v>44</v>
      </c>
      <c r="D3828" s="109" t="s">
        <v>23</v>
      </c>
      <c r="E3828" s="109" t="s">
        <v>40</v>
      </c>
      <c r="F3828" s="109"/>
      <c r="G3828" s="42">
        <v>37688</v>
      </c>
      <c r="H3828" s="109" t="s">
        <v>23322</v>
      </c>
      <c r="I3828" s="109" t="s">
        <v>4785</v>
      </c>
      <c r="J3828" s="109" t="s">
        <v>85</v>
      </c>
      <c r="K3828" s="98" t="s">
        <v>23323</v>
      </c>
      <c r="L3828" s="109" t="s">
        <v>539</v>
      </c>
      <c r="M3828" s="109" t="s">
        <v>22164</v>
      </c>
      <c r="N3828" s="109" t="s">
        <v>32</v>
      </c>
      <c r="O3828" s="109" t="s">
        <v>23324</v>
      </c>
      <c r="P3828" s="109" t="s">
        <v>760</v>
      </c>
      <c r="Q3828" s="109" t="s">
        <v>23325</v>
      </c>
      <c r="R3828" s="109" t="s">
        <v>36</v>
      </c>
      <c r="S3828" s="122" t="s">
        <v>22184</v>
      </c>
      <c r="T3828" s="31"/>
      <c r="U3828" s="109" t="str">
        <f t="shared" si="61"/>
        <v>37688: Amador Christopher Pollerana, a 44-year-old white male after being shot in Pasadena, according to Los Angeles County coroner's records. http://homicide.latimes.com/post/amador-christopher-pollerana/</v>
      </c>
      <c r="V3828" s="109"/>
      <c r="W3828" s="109">
        <v>4874.1000000000004</v>
      </c>
      <c r="X3828" s="109"/>
      <c r="Y3828" s="109"/>
      <c r="Z3828" s="109"/>
      <c r="AA3828" s="109"/>
      <c r="AB3828" s="109"/>
      <c r="AC3828" s="113"/>
      <c r="AD3828" s="29"/>
      <c r="AE3828" s="29"/>
      <c r="AF3828" s="29"/>
      <c r="AG3828" s="65"/>
    </row>
    <row r="3829" spans="1:33" ht="12">
      <c r="A3829" s="30">
        <v>42055</v>
      </c>
      <c r="B3829" s="109" t="s">
        <v>23326</v>
      </c>
      <c r="C3829" s="121">
        <v>19</v>
      </c>
      <c r="D3829" s="109" t="s">
        <v>23</v>
      </c>
      <c r="E3829" s="109" t="s">
        <v>173</v>
      </c>
      <c r="F3829" s="109"/>
      <c r="G3829" s="42">
        <v>37693</v>
      </c>
      <c r="H3829" s="109" t="s">
        <v>23327</v>
      </c>
      <c r="I3829" s="109" t="s">
        <v>2554</v>
      </c>
      <c r="J3829" s="109" t="s">
        <v>85</v>
      </c>
      <c r="K3829" s="98" t="s">
        <v>11021</v>
      </c>
      <c r="L3829" s="109" t="s">
        <v>539</v>
      </c>
      <c r="M3829" s="109" t="s">
        <v>22164</v>
      </c>
      <c r="N3829" s="109" t="s">
        <v>32</v>
      </c>
      <c r="O3829" s="109" t="s">
        <v>23328</v>
      </c>
      <c r="P3829" s="109" t="s">
        <v>760</v>
      </c>
      <c r="Q3829" s="109" t="s">
        <v>23329</v>
      </c>
      <c r="R3829" s="109" t="s">
        <v>36</v>
      </c>
      <c r="S3829" s="122" t="s">
        <v>22184</v>
      </c>
      <c r="T3829" s="31"/>
      <c r="U3829" s="109" t="str">
        <f t="shared" si="61"/>
        <v>37693: Jaime Delatorre Alcala, a 19-year-old Latino male after being shot in Long Beach, according to Los Angeles County coroner's records. http://homicide.latimes.com/post/jaime-delatorre-alcala/</v>
      </c>
      <c r="V3829" s="109"/>
      <c r="W3829" s="109">
        <v>4875.1000000000004</v>
      </c>
      <c r="X3829" s="109"/>
      <c r="Y3829" s="109"/>
      <c r="Z3829" s="109"/>
      <c r="AA3829" s="109"/>
      <c r="AB3829" s="109"/>
      <c r="AC3829" s="113"/>
      <c r="AD3829" s="29"/>
      <c r="AE3829" s="29"/>
      <c r="AF3829" s="29"/>
      <c r="AG3829" s="65"/>
    </row>
    <row r="3830" spans="1:33" ht="12">
      <c r="A3830" s="30">
        <v>42055</v>
      </c>
      <c r="B3830" s="109" t="s">
        <v>23330</v>
      </c>
      <c r="C3830" s="121">
        <v>24</v>
      </c>
      <c r="D3830" s="109" t="s">
        <v>23</v>
      </c>
      <c r="E3830" s="109" t="s">
        <v>173</v>
      </c>
      <c r="F3830" s="109"/>
      <c r="G3830" s="42">
        <v>37693</v>
      </c>
      <c r="H3830" s="109" t="s">
        <v>23327</v>
      </c>
      <c r="I3830" s="109" t="s">
        <v>2554</v>
      </c>
      <c r="J3830" s="109" t="s">
        <v>85</v>
      </c>
      <c r="K3830" s="98" t="s">
        <v>11021</v>
      </c>
      <c r="L3830" s="109" t="s">
        <v>539</v>
      </c>
      <c r="M3830" s="109" t="s">
        <v>22164</v>
      </c>
      <c r="N3830" s="109" t="s">
        <v>32</v>
      </c>
      <c r="O3830" s="109" t="s">
        <v>23331</v>
      </c>
      <c r="P3830" s="109" t="s">
        <v>760</v>
      </c>
      <c r="Q3830" s="109" t="s">
        <v>23332</v>
      </c>
      <c r="R3830" s="109" t="s">
        <v>36</v>
      </c>
      <c r="S3830" s="122" t="s">
        <v>22184</v>
      </c>
      <c r="T3830" s="31"/>
      <c r="U3830" s="109" t="str">
        <f t="shared" si="61"/>
        <v>37693: Henry Rodriguez, a 24-year-old Latino male after being shot in Long Beach, according to Los Angeles County coroner's records. http://homicide.latimes.com/post/henry-rodriguez/</v>
      </c>
      <c r="V3830" s="109"/>
      <c r="W3830" s="109">
        <v>4876.1000000000004</v>
      </c>
      <c r="X3830" s="109"/>
      <c r="Y3830" s="109"/>
      <c r="Z3830" s="109"/>
      <c r="AA3830" s="109"/>
      <c r="AB3830" s="109"/>
      <c r="AC3830" s="113"/>
      <c r="AD3830" s="29"/>
      <c r="AE3830" s="29"/>
      <c r="AF3830" s="29"/>
      <c r="AG3830" s="65"/>
    </row>
    <row r="3831" spans="1:33" ht="12">
      <c r="A3831" s="30">
        <v>42055</v>
      </c>
      <c r="B3831" s="109" t="s">
        <v>23333</v>
      </c>
      <c r="C3831" s="121">
        <v>29</v>
      </c>
      <c r="D3831" s="109" t="s">
        <v>23</v>
      </c>
      <c r="E3831" s="109" t="s">
        <v>173</v>
      </c>
      <c r="F3831" s="109"/>
      <c r="G3831" s="42">
        <v>37705</v>
      </c>
      <c r="H3831" s="109" t="s">
        <v>23334</v>
      </c>
      <c r="I3831" s="109" t="s">
        <v>5022</v>
      </c>
      <c r="J3831" s="109" t="s">
        <v>85</v>
      </c>
      <c r="K3831" s="98" t="s">
        <v>5023</v>
      </c>
      <c r="L3831" s="109" t="s">
        <v>539</v>
      </c>
      <c r="M3831" s="109" t="s">
        <v>540</v>
      </c>
      <c r="N3831" s="109" t="s">
        <v>32</v>
      </c>
      <c r="O3831" s="109" t="s">
        <v>23335</v>
      </c>
      <c r="P3831" s="109" t="s">
        <v>760</v>
      </c>
      <c r="Q3831" s="109" t="s">
        <v>23336</v>
      </c>
      <c r="R3831" s="109" t="s">
        <v>36</v>
      </c>
      <c r="S3831" s="122" t="s">
        <v>22184</v>
      </c>
      <c r="T3831" s="31"/>
      <c r="U3831" s="109" t="str">
        <f t="shared" si="61"/>
        <v>37705: Jorge Perez Eufemia, a 29-year-old Latino male, died after being shot in Van Nuys, according to Los Angeles County coroner's records. http://homicide.latimes.com/post/jorge-perez-eufemia/</v>
      </c>
      <c r="V3831" s="109"/>
      <c r="W3831" s="109">
        <v>4877.1000000000004</v>
      </c>
      <c r="X3831" s="109"/>
      <c r="Y3831" s="109"/>
      <c r="Z3831" s="109"/>
      <c r="AA3831" s="109"/>
      <c r="AB3831" s="109"/>
      <c r="AC3831" s="113"/>
      <c r="AD3831" s="29"/>
      <c r="AE3831" s="29"/>
      <c r="AF3831" s="29"/>
      <c r="AG3831" s="65"/>
    </row>
    <row r="3832" spans="1:33" ht="12">
      <c r="A3832" s="30">
        <v>42055</v>
      </c>
      <c r="B3832" s="109" t="s">
        <v>23337</v>
      </c>
      <c r="C3832" s="121">
        <v>33</v>
      </c>
      <c r="D3832" s="109" t="s">
        <v>23</v>
      </c>
      <c r="E3832" s="109" t="s">
        <v>24</v>
      </c>
      <c r="F3832" s="109" t="s">
        <v>23338</v>
      </c>
      <c r="G3832" s="42">
        <v>39414</v>
      </c>
      <c r="H3832" s="109" t="s">
        <v>23339</v>
      </c>
      <c r="I3832" s="109" t="s">
        <v>23340</v>
      </c>
      <c r="J3832" s="109" t="s">
        <v>28</v>
      </c>
      <c r="K3832" s="98" t="s">
        <v>23341</v>
      </c>
      <c r="L3832" s="109" t="s">
        <v>338</v>
      </c>
      <c r="M3832" s="109" t="s">
        <v>6322</v>
      </c>
      <c r="N3832" s="109" t="s">
        <v>314</v>
      </c>
      <c r="O3832" s="109" t="s">
        <v>23342</v>
      </c>
      <c r="P3832" s="109" t="s">
        <v>760</v>
      </c>
      <c r="Q3832" s="109" t="s">
        <v>23343</v>
      </c>
      <c r="R3832" s="109" t="s">
        <v>80</v>
      </c>
      <c r="S3832" s="122" t="s">
        <v>5119</v>
      </c>
      <c r="T3832" s="31"/>
      <c r="U3832" s="109" t="str">
        <f t="shared" si="61"/>
        <v>39414: Donta J. Manuel and Jonathan D. Wallace were both deputies with the county, and both killed when struck by a speeding cruiser as they tried to remove stop-spikes from a road. Some said this anti-car-theft action, with canine handlers and a helicopter, was overly aggressive. Eighteen months earlier the county had contracted to provide civic law enforcement after the town's department had been dissolved for wrongdoing. http://www.tcpalm.com/news/two-deputies-killed-other-injured-during-chase-sto</v>
      </c>
      <c r="V3832" s="109"/>
      <c r="W3832" s="109">
        <v>4878.1000000000004</v>
      </c>
      <c r="X3832" s="109"/>
      <c r="Y3832" s="109"/>
      <c r="Z3832" s="109"/>
      <c r="AA3832" s="109"/>
      <c r="AB3832" s="109"/>
      <c r="AC3832" s="113"/>
      <c r="AD3832" s="29"/>
      <c r="AE3832" s="29"/>
      <c r="AF3832" s="29"/>
      <c r="AG3832" s="65"/>
    </row>
    <row r="3833" spans="1:33" ht="12">
      <c r="A3833" s="30">
        <v>42055</v>
      </c>
      <c r="B3833" s="109" t="s">
        <v>23344</v>
      </c>
      <c r="C3833" s="121">
        <v>23</v>
      </c>
      <c r="D3833" s="109" t="s">
        <v>23</v>
      </c>
      <c r="E3833" s="109" t="s">
        <v>24</v>
      </c>
      <c r="F3833" s="109" t="s">
        <v>23345</v>
      </c>
      <c r="G3833" s="42">
        <v>39414</v>
      </c>
      <c r="H3833" s="109" t="s">
        <v>23339</v>
      </c>
      <c r="I3833" s="109" t="s">
        <v>23340</v>
      </c>
      <c r="J3833" s="109" t="s">
        <v>28</v>
      </c>
      <c r="K3833" s="98" t="s">
        <v>23341</v>
      </c>
      <c r="L3833" s="109" t="s">
        <v>338</v>
      </c>
      <c r="M3833" s="109" t="s">
        <v>6322</v>
      </c>
      <c r="N3833" s="109" t="s">
        <v>314</v>
      </c>
      <c r="O3833" s="109" t="s">
        <v>23342</v>
      </c>
      <c r="P3833" s="109" t="s">
        <v>760</v>
      </c>
      <c r="Q3833" s="109" t="s">
        <v>23343</v>
      </c>
      <c r="R3833" s="109" t="s">
        <v>80</v>
      </c>
      <c r="S3833" s="122" t="s">
        <v>5119</v>
      </c>
      <c r="T3833" s="31"/>
      <c r="U3833" s="109" t="str">
        <f t="shared" si="61"/>
        <v>39414: Donta J. Manuel and Jonathan D. Wallace were both deputies with the county, and both killed when struck by a speeding cruiser as they tried to remove stop-spikes from a road. Some said this anti-car-theft action, with canine handlers and a helicopter, was overly aggressive. Eighteen months earlier the county had contracted to provide civic law enforcement after the town's department had been dissolved for wrongdoing. http://www.tcpalm.com/news/two-deputies-killed-other-injured-during-chase-sto</v>
      </c>
      <c r="V3833" s="109"/>
      <c r="W3833" s="109">
        <v>4879.1000000000004</v>
      </c>
      <c r="X3833" s="109"/>
      <c r="Y3833" s="109"/>
      <c r="Z3833" s="109"/>
      <c r="AA3833" s="109"/>
      <c r="AB3833" s="109"/>
      <c r="AC3833" s="113"/>
      <c r="AD3833" s="29"/>
      <c r="AE3833" s="29"/>
      <c r="AF3833" s="29"/>
      <c r="AG3833" s="65"/>
    </row>
    <row r="3834" spans="1:33" ht="12">
      <c r="A3834" s="30">
        <v>42055</v>
      </c>
      <c r="B3834" s="109" t="s">
        <v>23346</v>
      </c>
      <c r="C3834" s="121">
        <v>21</v>
      </c>
      <c r="D3834" s="109" t="s">
        <v>23</v>
      </c>
      <c r="E3834" s="109" t="s">
        <v>82</v>
      </c>
      <c r="F3834" s="109" t="s">
        <v>23347</v>
      </c>
      <c r="G3834" s="42">
        <v>40815</v>
      </c>
      <c r="H3834" s="109" t="s">
        <v>23348</v>
      </c>
      <c r="I3834" s="109" t="s">
        <v>16066</v>
      </c>
      <c r="J3834" s="109" t="s">
        <v>28</v>
      </c>
      <c r="K3834" s="98" t="s">
        <v>18836</v>
      </c>
      <c r="L3834" s="109" t="s">
        <v>10087</v>
      </c>
      <c r="M3834" s="109" t="s">
        <v>18837</v>
      </c>
      <c r="N3834" s="109" t="s">
        <v>32</v>
      </c>
      <c r="O3834" s="109" t="s">
        <v>23349</v>
      </c>
      <c r="P3834" s="109" t="s">
        <v>58</v>
      </c>
      <c r="Q3834" s="109" t="s">
        <v>23350</v>
      </c>
      <c r="R3834" s="109" t="s">
        <v>80</v>
      </c>
      <c r="S3834" s="122" t="s">
        <v>5119</v>
      </c>
      <c r="T3834" s="31"/>
      <c r="U3834" s="109" t="str">
        <f t="shared" si="61"/>
        <v>40815: Javier was killed when an officer shot him in the back at point-black range. Local police had pursued him after responding to a shots-fired call at an apartment complex, locating Javier, and briefly chasing him in vehicles then on foot. http://archive.news-press.com/article/20111001/CRIME/111001001/Fort-Myers-police-officer-shot-man-back-witness-says</v>
      </c>
      <c r="V3834" s="109"/>
      <c r="W3834" s="109">
        <v>4880.1000000000004</v>
      </c>
      <c r="X3834" s="109"/>
      <c r="Y3834" s="109"/>
      <c r="Z3834" s="109"/>
      <c r="AA3834" s="109"/>
      <c r="AB3834" s="109"/>
      <c r="AC3834" s="113"/>
      <c r="AD3834" s="29"/>
      <c r="AE3834" s="29"/>
      <c r="AF3834" s="29"/>
      <c r="AG3834" s="65"/>
    </row>
    <row r="3835" spans="1:33" ht="12">
      <c r="A3835" s="30">
        <v>42055</v>
      </c>
      <c r="B3835" s="109" t="s">
        <v>23351</v>
      </c>
      <c r="C3835" s="121">
        <v>35</v>
      </c>
      <c r="D3835" s="109" t="s">
        <v>23</v>
      </c>
      <c r="E3835" s="109" t="s">
        <v>173</v>
      </c>
      <c r="F3835" s="109"/>
      <c r="G3835" s="42">
        <v>39522</v>
      </c>
      <c r="H3835" s="109" t="s">
        <v>23352</v>
      </c>
      <c r="I3835" s="109" t="s">
        <v>9567</v>
      </c>
      <c r="J3835" s="109" t="s">
        <v>28</v>
      </c>
      <c r="K3835" s="98" t="s">
        <v>9568</v>
      </c>
      <c r="L3835" s="109" t="s">
        <v>338</v>
      </c>
      <c r="M3835" s="109" t="s">
        <v>6322</v>
      </c>
      <c r="N3835" s="109" t="s">
        <v>32</v>
      </c>
      <c r="O3835" s="109" t="s">
        <v>23353</v>
      </c>
      <c r="P3835" s="109" t="s">
        <v>157</v>
      </c>
      <c r="Q3835" s="109" t="s">
        <v>23354</v>
      </c>
      <c r="R3835" s="109" t="s">
        <v>80</v>
      </c>
      <c r="S3835" s="122" t="s">
        <v>5119</v>
      </c>
      <c r="T3835" s="31"/>
      <c r="U3835" s="109" t="str">
        <f t="shared" si="61"/>
        <v>39522: Undocumented Guatemalan immigrant Ramos was the passenger in a Ford minivan. The driver was arrested without incident, but the deputy and Ramos got into a confrontation that left the deputy with a slashed hand and Ramos dead from multiple gunshot wounds. Police were tight-lipped about details until announcing manslaughter charges against the deputy five weeks later. The deputy torched his own house and car, then fatally shot himself. http://articles.sun-sentinel.com/2008-04-24/news/0804230570_1_sheriff-s-office-zacks-police-officer</v>
      </c>
      <c r="V3835" s="109"/>
      <c r="W3835" s="109">
        <v>4881.1000000000004</v>
      </c>
      <c r="X3835" s="109"/>
      <c r="Y3835" s="109"/>
      <c r="Z3835" s="109"/>
      <c r="AA3835" s="109"/>
      <c r="AB3835" s="109"/>
      <c r="AC3835" s="113"/>
      <c r="AD3835" s="29"/>
      <c r="AE3835" s="29"/>
      <c r="AF3835" s="29"/>
      <c r="AG3835" s="65"/>
    </row>
    <row r="3836" spans="1:33" ht="12">
      <c r="A3836" s="30">
        <v>42055</v>
      </c>
      <c r="B3836" s="109" t="s">
        <v>23355</v>
      </c>
      <c r="C3836" s="121">
        <v>37</v>
      </c>
      <c r="D3836" s="109" t="s">
        <v>23</v>
      </c>
      <c r="E3836" s="109" t="s">
        <v>82</v>
      </c>
      <c r="F3836" s="109"/>
      <c r="G3836" s="42">
        <v>37456</v>
      </c>
      <c r="H3836" s="109" t="s">
        <v>23356</v>
      </c>
      <c r="I3836" s="109" t="s">
        <v>4951</v>
      </c>
      <c r="J3836" s="109" t="s">
        <v>28</v>
      </c>
      <c r="K3836" s="98" t="s">
        <v>18730</v>
      </c>
      <c r="L3836" s="109" t="s">
        <v>404</v>
      </c>
      <c r="M3836" s="109" t="s">
        <v>13239</v>
      </c>
      <c r="N3836" s="109" t="s">
        <v>3388</v>
      </c>
      <c r="O3836" s="109" t="s">
        <v>23357</v>
      </c>
      <c r="P3836" s="109" t="s">
        <v>760</v>
      </c>
      <c r="Q3836" s="109" t="s">
        <v>23358</v>
      </c>
      <c r="R3836" s="109" t="s">
        <v>21737</v>
      </c>
      <c r="S3836" s="122" t="s">
        <v>5119</v>
      </c>
      <c r="T3836" s="31"/>
      <c r="U3836" s="109" t="str">
        <f t="shared" si="61"/>
        <v>37456: Jones ran up a $500 tab at a hotel bar and had been using large amounts of cocaine before hotel security called the police. He ended up being tasered some 11 or 13 times (accounts vary) and was strapped face-down to an ambulance mattress. His resulting death was attributed, not to the cocaine, not to the Taser, but to positional asphyxiation. http://articles.orlandosentinel.com/2002-09-07/news/0209070461_1_stretcher-asphyxia-medical-examiner</v>
      </c>
      <c r="V3836" s="109"/>
      <c r="W3836" s="109">
        <v>4882.1000000000004</v>
      </c>
      <c r="X3836" s="109"/>
      <c r="Y3836" s="109"/>
      <c r="Z3836" s="109"/>
      <c r="AA3836" s="109"/>
      <c r="AB3836" s="109"/>
      <c r="AC3836" s="113"/>
      <c r="AD3836" s="29"/>
      <c r="AE3836" s="29"/>
      <c r="AF3836" s="29"/>
      <c r="AG3836" s="65"/>
    </row>
    <row r="3837" spans="1:33" ht="12">
      <c r="A3837" s="30">
        <v>42055</v>
      </c>
      <c r="B3837" s="109" t="s">
        <v>23359</v>
      </c>
      <c r="C3837" s="121">
        <v>48</v>
      </c>
      <c r="D3837" s="109" t="s">
        <v>23</v>
      </c>
      <c r="E3837" s="109" t="s">
        <v>82</v>
      </c>
      <c r="F3837" s="109"/>
      <c r="G3837" s="42">
        <v>38525</v>
      </c>
      <c r="H3837" s="109" t="s">
        <v>23360</v>
      </c>
      <c r="I3837" s="109" t="s">
        <v>23361</v>
      </c>
      <c r="J3837" s="109" t="s">
        <v>28</v>
      </c>
      <c r="K3837" s="98" t="s">
        <v>23362</v>
      </c>
      <c r="L3837" s="109" t="s">
        <v>4575</v>
      </c>
      <c r="M3837" s="109" t="s">
        <v>22927</v>
      </c>
      <c r="N3837" s="109" t="s">
        <v>32</v>
      </c>
      <c r="O3837" s="109" t="s">
        <v>23363</v>
      </c>
      <c r="P3837" s="109" t="s">
        <v>760</v>
      </c>
      <c r="Q3837" s="109" t="s">
        <v>23364</v>
      </c>
      <c r="R3837" s="109" t="s">
        <v>80</v>
      </c>
      <c r="S3837" s="122" t="s">
        <v>5119</v>
      </c>
      <c r="T3837" s="31"/>
      <c r="U3837" s="109" t="str">
        <f t="shared" si="61"/>
        <v>38525: Police on a mid-afternoon call to Capone's apartment complex met with his half-brother, who described a history of suicidal actions and attempting to get weapons. Police then forced their way into Capone's unit and found him wounded, holding a knife, on a blood-splattered bed. After a dramatic confrontation police fatally shot him. http://articles.orlandosentinel.com/2005-06-23/news/shooting23.031_1_capone-knife-seminole</v>
      </c>
      <c r="V3837" s="109"/>
      <c r="W3837" s="109">
        <v>4883.1000000000004</v>
      </c>
      <c r="X3837" s="109"/>
      <c r="Y3837" s="109"/>
      <c r="Z3837" s="109"/>
      <c r="AA3837" s="109"/>
      <c r="AB3837" s="109"/>
      <c r="AC3837" s="113"/>
      <c r="AD3837" s="29"/>
      <c r="AE3837" s="29"/>
      <c r="AF3837" s="29"/>
      <c r="AG3837" s="65"/>
    </row>
    <row r="3838" spans="1:33" ht="12">
      <c r="A3838" s="30">
        <v>42055</v>
      </c>
      <c r="B3838" s="109" t="s">
        <v>23365</v>
      </c>
      <c r="C3838" s="121">
        <v>49</v>
      </c>
      <c r="D3838" s="109" t="s">
        <v>23</v>
      </c>
      <c r="E3838" s="109" t="s">
        <v>173</v>
      </c>
      <c r="F3838" s="109"/>
      <c r="G3838" s="42">
        <v>40348</v>
      </c>
      <c r="H3838" s="109" t="s">
        <v>23366</v>
      </c>
      <c r="I3838" s="109" t="s">
        <v>17546</v>
      </c>
      <c r="J3838" s="109" t="s">
        <v>28</v>
      </c>
      <c r="K3838" s="98" t="s">
        <v>23367</v>
      </c>
      <c r="L3838" s="109" t="s">
        <v>4778</v>
      </c>
      <c r="M3838" s="109" t="s">
        <v>10681</v>
      </c>
      <c r="N3838" s="109" t="s">
        <v>32</v>
      </c>
      <c r="O3838" s="109" t="s">
        <v>23368</v>
      </c>
      <c r="P3838" s="109" t="s">
        <v>58</v>
      </c>
      <c r="Q3838" s="109" t="s">
        <v>23369</v>
      </c>
      <c r="R3838" s="109" t="s">
        <v>80</v>
      </c>
      <c r="S3838" s="122" t="s">
        <v>5119</v>
      </c>
      <c r="T3838" s="31"/>
      <c r="U3838" s="109" t="str">
        <f t="shared" si="61"/>
        <v>40348: Three patrol cars blocked the getaway van Vazquez and his accomplice was using to burglarize a house. They'd already loaded a Maytag washing machine in it. Vazquez tried to bulldoze his way out, striking the cruisers and menacing a deputy who'd fallen almost under the van. He was stopped dead with 43 rounds. His accomplice was charged with his killing. http://articles.sun-sentinel.com/2013-10-27/news/fl-justified-police-shootings-20131027_1_law-enforcement-officers-three-officers-broward-grand-jury</v>
      </c>
      <c r="V3838" s="109"/>
      <c r="W3838" s="109">
        <v>4884.1000000000004</v>
      </c>
      <c r="X3838" s="109"/>
      <c r="Y3838" s="109"/>
      <c r="Z3838" s="109"/>
      <c r="AA3838" s="109"/>
      <c r="AB3838" s="109"/>
      <c r="AC3838" s="113"/>
      <c r="AD3838" s="29"/>
      <c r="AE3838" s="29"/>
      <c r="AF3838" s="29"/>
      <c r="AG3838" s="65"/>
    </row>
    <row r="3839" spans="1:33" ht="12">
      <c r="A3839" s="30">
        <v>42055</v>
      </c>
      <c r="B3839" s="109" t="s">
        <v>23370</v>
      </c>
      <c r="C3839" s="121">
        <v>29</v>
      </c>
      <c r="D3839" s="109" t="s">
        <v>23</v>
      </c>
      <c r="E3839" s="109" t="s">
        <v>24</v>
      </c>
      <c r="F3839" s="109"/>
      <c r="G3839" s="42">
        <v>39966</v>
      </c>
      <c r="H3839" s="109" t="s">
        <v>23371</v>
      </c>
      <c r="I3839" s="109" t="s">
        <v>1046</v>
      </c>
      <c r="J3839" s="109" t="s">
        <v>28</v>
      </c>
      <c r="K3839" s="98" t="s">
        <v>17551</v>
      </c>
      <c r="L3839" s="109" t="s">
        <v>523</v>
      </c>
      <c r="M3839" s="109" t="s">
        <v>8909</v>
      </c>
      <c r="N3839" s="109" t="s">
        <v>32</v>
      </c>
      <c r="O3839" s="109" t="s">
        <v>23372</v>
      </c>
      <c r="P3839" s="109" t="s">
        <v>760</v>
      </c>
      <c r="Q3839" s="109" t="s">
        <v>23373</v>
      </c>
      <c r="R3839" s="109" t="s">
        <v>80</v>
      </c>
      <c r="S3839" s="122" t="s">
        <v>21791</v>
      </c>
      <c r="T3839" s="31"/>
      <c r="U3839" s="109" t="str">
        <f t="shared" si="61"/>
        <v>39966: Davis was a felon and had a history of domestic violence. Police responded to reports that he had a weapon and was harassing his former girlfriend. Davis advanced towards police with his hands concealed, did not obey police commands, and was fatally shot. http://jaxairnews.jacksonville.com/news/metro/crime/2009-06-02/story/man_in_domestic_dispute_is_shot_killed_by_jacksonville_police_offi</v>
      </c>
      <c r="V3839" s="109"/>
      <c r="W3839" s="109">
        <v>4885.1000000000004</v>
      </c>
      <c r="X3839" s="109"/>
      <c r="Y3839" s="109"/>
      <c r="Z3839" s="109"/>
      <c r="AA3839" s="109"/>
      <c r="AB3839" s="109"/>
      <c r="AC3839" s="113"/>
      <c r="AD3839" s="29"/>
      <c r="AE3839" s="29"/>
      <c r="AF3839" s="29"/>
      <c r="AG3839" s="65"/>
    </row>
    <row r="3840" spans="1:33" ht="12">
      <c r="A3840" s="30">
        <v>42055</v>
      </c>
      <c r="B3840" s="109" t="s">
        <v>23374</v>
      </c>
      <c r="C3840" s="121">
        <v>26</v>
      </c>
      <c r="D3840" s="109" t="s">
        <v>23</v>
      </c>
      <c r="E3840" s="109" t="s">
        <v>82</v>
      </c>
      <c r="F3840" s="109"/>
      <c r="G3840" s="42">
        <v>40115</v>
      </c>
      <c r="H3840" s="109" t="s">
        <v>23375</v>
      </c>
      <c r="I3840" s="109" t="s">
        <v>23376</v>
      </c>
      <c r="J3840" s="109" t="s">
        <v>28</v>
      </c>
      <c r="K3840" s="98" t="s">
        <v>21859</v>
      </c>
      <c r="L3840" s="109" t="s">
        <v>4687</v>
      </c>
      <c r="M3840" s="109" t="s">
        <v>23377</v>
      </c>
      <c r="N3840" s="109" t="s">
        <v>32</v>
      </c>
      <c r="O3840" s="109" t="s">
        <v>23378</v>
      </c>
      <c r="P3840" s="109" t="s">
        <v>760</v>
      </c>
      <c r="Q3840" s="109" t="s">
        <v>23379</v>
      </c>
      <c r="R3840" s="109" t="s">
        <v>80</v>
      </c>
      <c r="S3840" s="122" t="s">
        <v>5119</v>
      </c>
      <c r="T3840" s="31"/>
      <c r="U3840" s="109" t="str">
        <f t="shared" si="61"/>
        <v>40115: Police attempted to stop Brooks in his Mustang for erratic driving. Brooks took to shooting at the pursuing officers, hitting two of their windshields. Police shot back. Brooks wrecked the Mustang on a utility pole and appeared to die from the resulting injuries, not the gunfire. http://webcache.googleusercontent.com/search?q=cache:pWFctQkOYYUJ:tbo.com/pinellas-county/police-shooting-of-pinellas-man-ruled-justified-53689+&amp;cd=32&amp;hl=en&amp;ct=clnk&amp;gl=us</v>
      </c>
      <c r="V3840" s="109"/>
      <c r="W3840" s="109">
        <v>4886.1000000000004</v>
      </c>
      <c r="X3840" s="109"/>
      <c r="Y3840" s="109"/>
      <c r="Z3840" s="109"/>
      <c r="AA3840" s="109"/>
      <c r="AB3840" s="109"/>
      <c r="AC3840" s="113"/>
      <c r="AD3840" s="29"/>
      <c r="AE3840" s="29"/>
      <c r="AF3840" s="29"/>
      <c r="AG3840" s="65"/>
    </row>
    <row r="3841" spans="1:33" ht="12">
      <c r="A3841" s="30">
        <v>42055</v>
      </c>
      <c r="B3841" s="109" t="s">
        <v>23380</v>
      </c>
      <c r="C3841" s="121">
        <v>19</v>
      </c>
      <c r="D3841" s="109" t="s">
        <v>23</v>
      </c>
      <c r="E3841" s="109" t="s">
        <v>24</v>
      </c>
      <c r="F3841" s="109"/>
      <c r="G3841" s="42">
        <v>39247</v>
      </c>
      <c r="H3841" s="109" t="s">
        <v>23381</v>
      </c>
      <c r="I3841" s="109" t="s">
        <v>12047</v>
      </c>
      <c r="J3841" s="109" t="s">
        <v>28</v>
      </c>
      <c r="K3841" s="98" t="s">
        <v>13400</v>
      </c>
      <c r="L3841" s="109" t="s">
        <v>4778</v>
      </c>
      <c r="M3841" s="109" t="s">
        <v>10681</v>
      </c>
      <c r="N3841" s="109" t="s">
        <v>32</v>
      </c>
      <c r="O3841" s="109" t="s">
        <v>23382</v>
      </c>
      <c r="P3841" s="109" t="s">
        <v>760</v>
      </c>
      <c r="Q3841" s="109" t="s">
        <v>23383</v>
      </c>
      <c r="R3841" s="109" t="s">
        <v>80</v>
      </c>
      <c r="S3841" s="122" t="s">
        <v>5119</v>
      </c>
      <c r="T3841" s="31"/>
      <c r="U3841" s="109" t="str">
        <f t="shared" si="61"/>
        <v>39247: Taylor was wanted for questioning in a murder case. Police found his car at his grandmother's house and approached carefully, only to hear gunshots behind them. It was Taylor arriving and firing on officers. He was killed with a single shot from an AR-15. After the shooting a crowd of his relatives converged on the police who had to defend themselves with pepper spray and batons in a small "war, like for 30 minutes" according to a witness. http://www.sun-sentinel.com/local/broward/sfl-cbsoshoot16jun16-story.html</v>
      </c>
      <c r="V3841" s="109"/>
      <c r="W3841" s="109">
        <v>4887.1000000000004</v>
      </c>
      <c r="X3841" s="109"/>
      <c r="Y3841" s="109"/>
      <c r="Z3841" s="109"/>
      <c r="AA3841" s="109"/>
      <c r="AB3841" s="109"/>
      <c r="AC3841" s="113"/>
      <c r="AD3841" s="29"/>
      <c r="AE3841" s="29"/>
      <c r="AF3841" s="29"/>
      <c r="AG3841" s="65"/>
    </row>
    <row r="3842" spans="1:33" ht="12">
      <c r="A3842" s="30">
        <v>42055</v>
      </c>
      <c r="B3842" s="109" t="s">
        <v>23384</v>
      </c>
      <c r="C3842" s="121">
        <v>42</v>
      </c>
      <c r="D3842" s="109" t="s">
        <v>91</v>
      </c>
      <c r="E3842" s="109" t="s">
        <v>82</v>
      </c>
      <c r="F3842" s="109"/>
      <c r="G3842" s="42">
        <v>39854</v>
      </c>
      <c r="H3842" s="109" t="s">
        <v>23385</v>
      </c>
      <c r="I3842" s="109" t="s">
        <v>4685</v>
      </c>
      <c r="J3842" s="109" t="s">
        <v>28</v>
      </c>
      <c r="K3842" s="98" t="s">
        <v>23149</v>
      </c>
      <c r="L3842" s="109" t="s">
        <v>4687</v>
      </c>
      <c r="M3842" s="109" t="s">
        <v>4688</v>
      </c>
      <c r="N3842" s="109" t="s">
        <v>32</v>
      </c>
      <c r="O3842" s="109" t="s">
        <v>23386</v>
      </c>
      <c r="P3842" s="109" t="s">
        <v>58</v>
      </c>
      <c r="Q3842" s="109" t="s">
        <v>23387</v>
      </c>
      <c r="R3842" s="109" t="s">
        <v>80</v>
      </c>
      <c r="S3842" s="122" t="s">
        <v>5119</v>
      </c>
      <c r="T3842" s="31"/>
      <c r="U3842" s="109" t="str">
        <f t="shared" si="61"/>
        <v>39854: Police shot and killed Goodson as she physically struggled with her lover and former roommate, poised to stab her in the neck with a carving fork. http://webcache.googleusercontent.com/search?q=cache:71Fwe1IMkx8J:tbo.com/pinellas-county/st-pete-police-cleared-in-killing-of-woman-with-carving-fork-117108+&amp;cd=50&amp;hl=en&amp;ct=clnk&amp;gl=us</v>
      </c>
      <c r="V3842" s="109"/>
      <c r="W3842" s="109">
        <v>4888.1000000000004</v>
      </c>
      <c r="X3842" s="109"/>
      <c r="Y3842" s="109"/>
      <c r="Z3842" s="109"/>
      <c r="AA3842" s="109"/>
      <c r="AB3842" s="109"/>
      <c r="AC3842" s="113"/>
      <c r="AD3842" s="29"/>
      <c r="AE3842" s="29"/>
      <c r="AF3842" s="29"/>
      <c r="AG3842" s="65"/>
    </row>
    <row r="3843" spans="1:33" ht="12">
      <c r="A3843" s="30">
        <v>42055</v>
      </c>
      <c r="B3843" s="109" t="s">
        <v>23388</v>
      </c>
      <c r="C3843" s="121">
        <v>35</v>
      </c>
      <c r="D3843" s="109" t="s">
        <v>23</v>
      </c>
      <c r="E3843" s="109" t="s">
        <v>82</v>
      </c>
      <c r="F3843" s="109"/>
      <c r="G3843" s="42">
        <v>39406</v>
      </c>
      <c r="H3843" s="109" t="s">
        <v>23389</v>
      </c>
      <c r="I3843" s="109" t="s">
        <v>1046</v>
      </c>
      <c r="J3843" s="109" t="s">
        <v>28</v>
      </c>
      <c r="K3843" s="98" t="s">
        <v>17551</v>
      </c>
      <c r="L3843" s="109" t="s">
        <v>523</v>
      </c>
      <c r="M3843" s="109" t="s">
        <v>8909</v>
      </c>
      <c r="N3843" s="109" t="s">
        <v>262</v>
      </c>
      <c r="O3843" s="109" t="s">
        <v>23390</v>
      </c>
      <c r="P3843" s="109" t="s">
        <v>58</v>
      </c>
      <c r="Q3843" s="109" t="s">
        <v>23391</v>
      </c>
      <c r="R3843" s="109" t="s">
        <v>21737</v>
      </c>
      <c r="S3843" s="122" t="s">
        <v>5119</v>
      </c>
      <c r="T3843" s="31"/>
      <c r="U3843" s="109" t="str">
        <f t="shared" si="61"/>
        <v>39406: Reportedly it took four officers to get handcuffs on Lowman, who'd crashed his vehicle into another parked car while impaired on cocaine. He fought with neighbors, police, and his own passenger before and after being Tased twice. Those officers said he was walking and talking when they last saw him: he died shortly afterward. http://www.actionnewsjax.com/news/news/jso-stands-behind-officers-in-recent-taser-incid-1/ndyhp/</v>
      </c>
      <c r="V3843" s="109"/>
      <c r="W3843" s="109">
        <v>4889.1000000000004</v>
      </c>
      <c r="X3843" s="109"/>
      <c r="Y3843" s="109"/>
      <c r="Z3843" s="109"/>
      <c r="AA3843" s="109"/>
      <c r="AB3843" s="109"/>
      <c r="AC3843" s="113"/>
      <c r="AD3843" s="29"/>
      <c r="AE3843" s="29"/>
      <c r="AF3843" s="29"/>
      <c r="AG3843" s="65"/>
    </row>
    <row r="3844" spans="1:33" ht="12">
      <c r="A3844" s="30">
        <v>42055</v>
      </c>
      <c r="B3844" s="109" t="s">
        <v>23392</v>
      </c>
      <c r="C3844" s="121">
        <v>37</v>
      </c>
      <c r="D3844" s="109" t="s">
        <v>23</v>
      </c>
      <c r="E3844" s="109" t="s">
        <v>1728</v>
      </c>
      <c r="F3844" s="109"/>
      <c r="G3844" s="42">
        <v>39397</v>
      </c>
      <c r="H3844" s="109" t="s">
        <v>23393</v>
      </c>
      <c r="I3844" s="109" t="s">
        <v>23394</v>
      </c>
      <c r="J3844" s="109" t="s">
        <v>28</v>
      </c>
      <c r="K3844" s="98" t="s">
        <v>23395</v>
      </c>
      <c r="L3844" s="109" t="s">
        <v>8052</v>
      </c>
      <c r="M3844" s="109" t="s">
        <v>17889</v>
      </c>
      <c r="N3844" s="109" t="s">
        <v>32</v>
      </c>
      <c r="O3844" s="109" t="s">
        <v>23396</v>
      </c>
      <c r="P3844" s="109" t="s">
        <v>760</v>
      </c>
      <c r="Q3844" s="109" t="s">
        <v>23397</v>
      </c>
      <c r="R3844" s="109" t="s">
        <v>80</v>
      </c>
      <c r="S3844" s="122" t="s">
        <v>5119</v>
      </c>
      <c r="T3844" s="31"/>
      <c r="U3844" s="109" t="str">
        <f t="shared" si="61"/>
        <v>39397: Police responding to a domestic dispute call found Yan at the kitchen table of his girlfriend, methodically cutting up her purse with a knife. He also had a gun, which he aimed at officers. He disregarded commands to drop the gun and was fatally shot. http://news.google.com/newspapers?nid=1774&amp;dat=20071112&amp;id=q_EeAAAAIBAJ&amp;sjid=TYYEAAAAIBAJ&amp;pg=6264,3524745</v>
      </c>
      <c r="V3844" s="109"/>
      <c r="W3844" s="109">
        <v>4890.1000000000004</v>
      </c>
      <c r="X3844" s="109"/>
      <c r="Y3844" s="109"/>
      <c r="Z3844" s="109"/>
      <c r="AA3844" s="109"/>
      <c r="AB3844" s="109"/>
      <c r="AC3844" s="113"/>
      <c r="AD3844" s="29"/>
      <c r="AE3844" s="29"/>
      <c r="AF3844" s="29"/>
      <c r="AG3844" s="65"/>
    </row>
    <row r="3845" spans="1:33" ht="12">
      <c r="A3845" s="30">
        <v>42055</v>
      </c>
      <c r="B3845" s="109" t="s">
        <v>23398</v>
      </c>
      <c r="C3845" s="121">
        <v>37</v>
      </c>
      <c r="D3845" s="109" t="s">
        <v>23</v>
      </c>
      <c r="E3845" s="109" t="s">
        <v>173</v>
      </c>
      <c r="F3845" s="109"/>
      <c r="G3845" s="42">
        <v>39693</v>
      </c>
      <c r="H3845" s="109" t="s">
        <v>23399</v>
      </c>
      <c r="I3845" s="109" t="s">
        <v>14545</v>
      </c>
      <c r="J3845" s="109" t="s">
        <v>28</v>
      </c>
      <c r="K3845" s="98" t="s">
        <v>4777</v>
      </c>
      <c r="L3845" s="109" t="s">
        <v>4778</v>
      </c>
      <c r="M3845" s="109" t="s">
        <v>14547</v>
      </c>
      <c r="N3845" s="109" t="s">
        <v>32</v>
      </c>
      <c r="O3845" s="109" t="s">
        <v>23400</v>
      </c>
      <c r="P3845" s="109" t="s">
        <v>760</v>
      </c>
      <c r="Q3845" s="109" t="s">
        <v>23401</v>
      </c>
      <c r="R3845" s="109" t="s">
        <v>80</v>
      </c>
      <c r="S3845" s="122" t="s">
        <v>20196</v>
      </c>
      <c r="T3845" s="31"/>
      <c r="U3845" s="109" t="str">
        <f t="shared" si="61"/>
        <v>39693: Fellow apartment complex residents showed no surprise that the gunman killed by police after shooting at passing cars turned out to be Figueroa: he was known to be unstable, reckless, and a bad neighbor. He had no known motive for the outburst. The armed confrontation with the police caused a lockdown due to children returning from school in the afternoon. http://articles.sun-sentinel.com/2008-09-04/news/0809030405_1_figueroa-s-wife-neighbor-pembroke-pines-police</v>
      </c>
      <c r="V3845" s="109"/>
      <c r="W3845" s="109">
        <v>4891.1000000000004</v>
      </c>
      <c r="X3845" s="109"/>
      <c r="Y3845" s="109"/>
      <c r="Z3845" s="109"/>
      <c r="AA3845" s="109"/>
      <c r="AB3845" s="109"/>
      <c r="AC3845" s="113"/>
      <c r="AD3845" s="29"/>
      <c r="AE3845" s="29"/>
      <c r="AF3845" s="29"/>
      <c r="AG3845" s="65"/>
    </row>
    <row r="3846" spans="1:33" ht="12">
      <c r="A3846" s="30">
        <v>42055</v>
      </c>
      <c r="B3846" s="109" t="s">
        <v>23402</v>
      </c>
      <c r="C3846" s="121">
        <v>25</v>
      </c>
      <c r="D3846" s="109" t="s">
        <v>23</v>
      </c>
      <c r="E3846" s="109" t="s">
        <v>82</v>
      </c>
      <c r="F3846" s="109"/>
      <c r="G3846" s="42">
        <v>39360</v>
      </c>
      <c r="H3846" s="109"/>
      <c r="I3846" s="109" t="s">
        <v>276</v>
      </c>
      <c r="J3846" s="109" t="s">
        <v>28</v>
      </c>
      <c r="K3846" s="98"/>
      <c r="L3846" s="109" t="s">
        <v>278</v>
      </c>
      <c r="M3846" s="109" t="s">
        <v>23403</v>
      </c>
      <c r="N3846" s="109" t="s">
        <v>32</v>
      </c>
      <c r="O3846" s="109" t="s">
        <v>23404</v>
      </c>
      <c r="P3846" s="109" t="s">
        <v>760</v>
      </c>
      <c r="Q3846" s="109" t="s">
        <v>23405</v>
      </c>
      <c r="R3846" s="109" t="s">
        <v>80</v>
      </c>
      <c r="S3846" s="122" t="s">
        <v>5119</v>
      </c>
      <c r="T3846" s="31"/>
      <c r="U3846" s="109" t="str">
        <f t="shared" si="61"/>
        <v>39360: County deputies attempted to serve a warrant to Caldwell as part of an undercover drugs investigation. Caldwell fled from his residence and reportedly fired at deputies during a foot pursuit. Two officers returned the fire, struck and killed the suspect. http://www.fdle.state.fl.us/Content/News/2007/October-2007/FDLE-Investigates-Shooting-in-Escambia-County.aspx</v>
      </c>
      <c r="V3846" s="109"/>
      <c r="W3846" s="109">
        <v>4892.1000000000004</v>
      </c>
      <c r="X3846" s="109"/>
      <c r="Y3846" s="109"/>
      <c r="Z3846" s="109"/>
      <c r="AA3846" s="109"/>
      <c r="AB3846" s="109"/>
      <c r="AC3846" s="113"/>
      <c r="AD3846" s="29"/>
      <c r="AE3846" s="29"/>
      <c r="AF3846" s="29"/>
      <c r="AG3846" s="65"/>
    </row>
    <row r="3847" spans="1:33" ht="12">
      <c r="A3847" s="30">
        <v>42055</v>
      </c>
      <c r="B3847" s="109" t="s">
        <v>23406</v>
      </c>
      <c r="C3847" s="121">
        <v>32</v>
      </c>
      <c r="D3847" s="109" t="s">
        <v>91</v>
      </c>
      <c r="E3847" s="109" t="s">
        <v>82</v>
      </c>
      <c r="F3847" s="109"/>
      <c r="G3847" s="42">
        <v>40003</v>
      </c>
      <c r="H3847" s="109" t="s">
        <v>23407</v>
      </c>
      <c r="I3847" s="109" t="s">
        <v>10322</v>
      </c>
      <c r="J3847" s="109" t="s">
        <v>28</v>
      </c>
      <c r="K3847" s="98" t="s">
        <v>10323</v>
      </c>
      <c r="L3847" s="109" t="s">
        <v>4687</v>
      </c>
      <c r="M3847" s="109" t="s">
        <v>23144</v>
      </c>
      <c r="N3847" s="109" t="s">
        <v>314</v>
      </c>
      <c r="O3847" s="109" t="s">
        <v>23408</v>
      </c>
      <c r="P3847" s="109" t="s">
        <v>760</v>
      </c>
      <c r="Q3847" s="109" t="s">
        <v>23409</v>
      </c>
      <c r="R3847" s="109" t="s">
        <v>80</v>
      </c>
      <c r="S3847" s="122" t="s">
        <v>5119</v>
      </c>
      <c r="T3847" s="31"/>
      <c r="U3847" s="109" t="str">
        <f t="shared" si="61"/>
        <v>40003: Robinson was driving family members to Walmart for groceries when their car was struck at high speed by two suspects fleeing police. They'd been caught in a drug sting selling crack cocaine. Robinson's injuries were fatal. http://www.tampabay.com/news/publicsafety/crime/family-of-woman-killed-by-fleeing-vehicle-in-pinellas-park-braces-for-more/696337</v>
      </c>
      <c r="V3847" s="109"/>
      <c r="W3847" s="109">
        <v>4893.1000000000004</v>
      </c>
      <c r="X3847" s="109"/>
      <c r="Y3847" s="109"/>
      <c r="Z3847" s="109"/>
      <c r="AA3847" s="109"/>
      <c r="AB3847" s="109"/>
      <c r="AC3847" s="113"/>
      <c r="AD3847" s="29"/>
      <c r="AE3847" s="29"/>
      <c r="AF3847" s="29"/>
      <c r="AG3847" s="65"/>
    </row>
    <row r="3848" spans="1:33" ht="12">
      <c r="A3848" s="30">
        <v>42055</v>
      </c>
      <c r="B3848" s="109" t="s">
        <v>23410</v>
      </c>
      <c r="C3848" s="121">
        <v>62</v>
      </c>
      <c r="D3848" s="109" t="s">
        <v>91</v>
      </c>
      <c r="E3848" s="109" t="s">
        <v>82</v>
      </c>
      <c r="F3848" s="109"/>
      <c r="G3848" s="42">
        <v>41748</v>
      </c>
      <c r="H3848" s="109" t="s">
        <v>23411</v>
      </c>
      <c r="I3848" s="109" t="s">
        <v>6915</v>
      </c>
      <c r="J3848" s="109" t="s">
        <v>28</v>
      </c>
      <c r="K3848" s="98" t="s">
        <v>6916</v>
      </c>
      <c r="L3848" s="109" t="s">
        <v>6915</v>
      </c>
      <c r="M3848" s="109" t="s">
        <v>6917</v>
      </c>
      <c r="N3848" s="109" t="s">
        <v>314</v>
      </c>
      <c r="O3848" s="109" t="s">
        <v>23412</v>
      </c>
      <c r="P3848" s="109" t="s">
        <v>760</v>
      </c>
      <c r="Q3848" s="109" t="s">
        <v>23413</v>
      </c>
      <c r="R3848" s="109" t="s">
        <v>80</v>
      </c>
      <c r="S3848" s="122" t="s">
        <v>5119</v>
      </c>
      <c r="T3848" s="31"/>
      <c r="U3848" s="109" t="str">
        <f t="shared" si="61"/>
        <v>41748: At about 3:30 in the morning a woman broke into the home of her ex-boyfriend, was caught, and fled in her vehicle as police chased her. She quickly lost control of her car and crashed it into a nearby house. The crash killed the house's occupant, Ball, who had been asleep. http://www.bradenton.com/2014/04/19/5111144/sarasota-woman-dies-after-fleeing.html</v>
      </c>
      <c r="V3848" s="109"/>
      <c r="W3848" s="109">
        <v>4894.1000000000004</v>
      </c>
      <c r="X3848" s="109"/>
      <c r="Y3848" s="109"/>
      <c r="Z3848" s="109"/>
      <c r="AA3848" s="109"/>
      <c r="AB3848" s="109"/>
      <c r="AC3848" s="113"/>
      <c r="AD3848" s="29"/>
      <c r="AE3848" s="29"/>
      <c r="AF3848" s="29"/>
      <c r="AG3848" s="65"/>
    </row>
    <row r="3849" spans="1:33" ht="12">
      <c r="A3849" s="30">
        <v>42055</v>
      </c>
      <c r="B3849" s="109" t="s">
        <v>23414</v>
      </c>
      <c r="C3849" s="121">
        <v>18</v>
      </c>
      <c r="D3849" s="109" t="s">
        <v>23</v>
      </c>
      <c r="E3849" s="109" t="s">
        <v>40</v>
      </c>
      <c r="F3849" s="109" t="s">
        <v>23415</v>
      </c>
      <c r="G3849" s="42">
        <v>40028</v>
      </c>
      <c r="H3849" s="109" t="s">
        <v>23416</v>
      </c>
      <c r="I3849" s="109" t="s">
        <v>23417</v>
      </c>
      <c r="J3849" s="109" t="s">
        <v>28</v>
      </c>
      <c r="K3849" s="98" t="s">
        <v>23418</v>
      </c>
      <c r="L3849" s="109" t="s">
        <v>404</v>
      </c>
      <c r="M3849" s="109" t="s">
        <v>23419</v>
      </c>
      <c r="N3849" s="109" t="s">
        <v>32</v>
      </c>
      <c r="O3849" s="109" t="s">
        <v>23420</v>
      </c>
      <c r="P3849" s="109" t="s">
        <v>58</v>
      </c>
      <c r="Q3849" s="109" t="s">
        <v>23421</v>
      </c>
      <c r="R3849" s="109" t="s">
        <v>100</v>
      </c>
      <c r="S3849" s="122" t="s">
        <v>5119</v>
      </c>
      <c r="T3849" s="31"/>
      <c r="U3849" s="109" t="str">
        <f t="shared" si="61"/>
        <v>40028: May's 60-year-old mother called 911 complaining that her mentally ill son was stabbing her, without much result, with a butter knife. As the call continued May grabbed a more serious weapon. It was later identified as a 16-inch barbecue fork. Responding police shot and killed May to end the assault. She survived in stable condition. http://articles.orlandosentinel.com/2009-08-04/news/orl-bk-maitland-butter-knife-fatal-shooting-080409_1_butter-knife-officer-steve-mendez-police-officer</v>
      </c>
      <c r="V3849" s="109"/>
      <c r="W3849" s="109">
        <v>4895.1000000000004</v>
      </c>
      <c r="X3849" s="109"/>
      <c r="Y3849" s="109"/>
      <c r="Z3849" s="109"/>
      <c r="AA3849" s="109"/>
      <c r="AB3849" s="109"/>
      <c r="AC3849" s="113"/>
      <c r="AD3849" s="29"/>
      <c r="AE3849" s="29"/>
      <c r="AF3849" s="29"/>
      <c r="AG3849" s="65"/>
    </row>
    <row r="3850" spans="1:33" ht="12">
      <c r="A3850" s="30">
        <v>42055</v>
      </c>
      <c r="B3850" s="109" t="s">
        <v>23422</v>
      </c>
      <c r="C3850" s="121">
        <v>38</v>
      </c>
      <c r="D3850" s="109" t="s">
        <v>23</v>
      </c>
      <c r="E3850" s="109" t="s">
        <v>82</v>
      </c>
      <c r="F3850" s="109"/>
      <c r="G3850" s="42">
        <v>39528</v>
      </c>
      <c r="H3850" s="109" t="s">
        <v>23423</v>
      </c>
      <c r="I3850" s="109" t="s">
        <v>23424</v>
      </c>
      <c r="J3850" s="109" t="s">
        <v>28</v>
      </c>
      <c r="K3850" s="98" t="s">
        <v>23425</v>
      </c>
      <c r="L3850" s="109" t="s">
        <v>5141</v>
      </c>
      <c r="M3850" s="109" t="s">
        <v>17983</v>
      </c>
      <c r="N3850" s="109" t="s">
        <v>32</v>
      </c>
      <c r="O3850" s="109" t="s">
        <v>23426</v>
      </c>
      <c r="P3850" s="109" t="s">
        <v>760</v>
      </c>
      <c r="Q3850" s="109" t="s">
        <v>23427</v>
      </c>
      <c r="R3850" s="109" t="s">
        <v>80</v>
      </c>
      <c r="S3850" s="122" t="s">
        <v>5119</v>
      </c>
      <c r="T3850" s="31"/>
      <c r="U3850" s="109" t="str">
        <f t="shared" si="61"/>
        <v>39528: Cheldnik was at home alone with his father and began stabbing a table with a 12-inch blade. His father called the police. Officers arrived to find Cheldnik on his porch, knife in hand. A deputy told him to drop it. A physical struggled ensued leaving Cheldnik shot dead and the deputy saved from stab wounds by his bulletproof vest, although the deputy had also shot himself in the leg incurring minor injuries. http://webcache.googleusercontent.com/search?q=cache:5iR50UOcg08J:tbo.com/news/metro/2008/mar/21/polk-deputy-hurt-suspect-killed-frostproof-ar-137979/+&amp;cd=5&amp;hl=en&amp;ct=clnk&amp;gl=us</v>
      </c>
      <c r="V3850" s="109"/>
      <c r="W3850" s="109">
        <v>4896.1000000000004</v>
      </c>
      <c r="X3850" s="109"/>
      <c r="Y3850" s="109"/>
      <c r="Z3850" s="109"/>
      <c r="AA3850" s="109"/>
      <c r="AB3850" s="109"/>
      <c r="AC3850" s="113"/>
      <c r="AD3850" s="29"/>
      <c r="AE3850" s="29"/>
      <c r="AF3850" s="29"/>
      <c r="AG3850" s="65"/>
    </row>
    <row r="3851" spans="1:33" ht="12">
      <c r="A3851" s="30">
        <v>42055</v>
      </c>
      <c r="B3851" s="109" t="s">
        <v>23428</v>
      </c>
      <c r="C3851" s="121">
        <v>39</v>
      </c>
      <c r="D3851" s="109" t="s">
        <v>23</v>
      </c>
      <c r="E3851" s="109" t="s">
        <v>82</v>
      </c>
      <c r="F3851" s="109"/>
      <c r="G3851" s="42">
        <v>36727</v>
      </c>
      <c r="H3851" s="109"/>
      <c r="I3851" s="109" t="s">
        <v>7625</v>
      </c>
      <c r="J3851" s="109" t="s">
        <v>28</v>
      </c>
      <c r="K3851" s="98" t="s">
        <v>8560</v>
      </c>
      <c r="L3851" s="109" t="s">
        <v>4778</v>
      </c>
      <c r="M3851" s="109" t="s">
        <v>10681</v>
      </c>
      <c r="N3851" s="109" t="s">
        <v>32</v>
      </c>
      <c r="O3851" s="109" t="s">
        <v>23429</v>
      </c>
      <c r="P3851" s="109" t="s">
        <v>760</v>
      </c>
      <c r="Q3851" s="109" t="s">
        <v>23430</v>
      </c>
      <c r="R3851" s="109" t="s">
        <v>80</v>
      </c>
      <c r="S3851" s="122" t="s">
        <v>5119</v>
      </c>
      <c r="T3851" s="31"/>
      <c r="U3851" s="109" t="str">
        <f t="shared" si="61"/>
        <v>36727: Two deputies visited Moore on a failure-to-appear warrant that was six years old. Moore was initially cooperative until deputies went to handcuff him, then he put up some resistance. During a physical struggle is was said that Moore went for the gun of one of the officers, and he was fatally shot. http://articles.sun-sentinel.com/2000-07-22/news/0007220090_1_arrest-warrant-jail-friday-afternoon-veda-coleman-wright</v>
      </c>
      <c r="V3851" s="109"/>
      <c r="W3851" s="109">
        <v>4897.1000000000004</v>
      </c>
      <c r="X3851" s="109"/>
      <c r="Y3851" s="109"/>
      <c r="Z3851" s="109"/>
      <c r="AA3851" s="109"/>
      <c r="AB3851" s="109"/>
      <c r="AC3851" s="113"/>
      <c r="AD3851" s="29"/>
      <c r="AE3851" s="29"/>
      <c r="AF3851" s="29"/>
      <c r="AG3851" s="65"/>
    </row>
    <row r="3852" spans="1:33" ht="12">
      <c r="A3852" s="30">
        <v>42055</v>
      </c>
      <c r="B3852" s="109" t="s">
        <v>23431</v>
      </c>
      <c r="C3852" s="121">
        <v>33</v>
      </c>
      <c r="D3852" s="109" t="s">
        <v>23</v>
      </c>
      <c r="E3852" s="109" t="s">
        <v>24</v>
      </c>
      <c r="F3852" s="109" t="s">
        <v>23432</v>
      </c>
      <c r="G3852" s="42">
        <v>39839</v>
      </c>
      <c r="H3852" s="109" t="s">
        <v>23433</v>
      </c>
      <c r="I3852" s="109" t="s">
        <v>16066</v>
      </c>
      <c r="J3852" s="109" t="s">
        <v>28</v>
      </c>
      <c r="K3852" s="98" t="s">
        <v>19864</v>
      </c>
      <c r="L3852" s="109" t="s">
        <v>10087</v>
      </c>
      <c r="M3852" s="109" t="s">
        <v>23434</v>
      </c>
      <c r="N3852" s="109" t="s">
        <v>32</v>
      </c>
      <c r="O3852" s="109" t="s">
        <v>23435</v>
      </c>
      <c r="P3852" s="109" t="s">
        <v>58</v>
      </c>
      <c r="Q3852" s="109" t="s">
        <v>23436</v>
      </c>
      <c r="R3852" s="109" t="s">
        <v>80</v>
      </c>
      <c r="S3852" s="122" t="s">
        <v>5119</v>
      </c>
      <c r="T3852" s="31"/>
      <c r="U3852" s="109" t="str">
        <f t="shared" si="61"/>
        <v>39839: Officers from multiple county, state and federal agencies converged in a pre-dawn initiative to arrest Coleman for felony warrants. Coleman and a female associate attempted to escape in separate cars, Coleman using his white Acura to threaten officers, striking two of them. He was shot to death. His associate was also shot at before police realized there were children in her car. She surrendered. Questions arose: Coleman was working as an informant at the time, police filed dubious reports, and his criminal record although long was non-violent. http://www.naplesnews.com/news/crime/officer-involved-shooting-lee-county</v>
      </c>
      <c r="V3852" s="109"/>
      <c r="W3852" s="109">
        <v>4898.1000000000004</v>
      </c>
      <c r="X3852" s="109"/>
      <c r="Y3852" s="109"/>
      <c r="Z3852" s="109"/>
      <c r="AA3852" s="109"/>
      <c r="AB3852" s="109"/>
      <c r="AC3852" s="113"/>
      <c r="AD3852" s="29"/>
      <c r="AE3852" s="29"/>
      <c r="AF3852" s="29"/>
      <c r="AG3852" s="65"/>
    </row>
    <row r="3853" spans="1:33" ht="12">
      <c r="A3853" s="30">
        <v>42055</v>
      </c>
      <c r="B3853" s="109" t="s">
        <v>23437</v>
      </c>
      <c r="C3853" s="121">
        <v>21</v>
      </c>
      <c r="D3853" s="109" t="s">
        <v>23</v>
      </c>
      <c r="E3853" s="109" t="s">
        <v>82</v>
      </c>
      <c r="F3853" s="109"/>
      <c r="G3853" s="42">
        <v>40477</v>
      </c>
      <c r="H3853" s="109" t="s">
        <v>23438</v>
      </c>
      <c r="I3853" s="109" t="s">
        <v>4951</v>
      </c>
      <c r="J3853" s="109" t="s">
        <v>28</v>
      </c>
      <c r="K3853" s="98" t="s">
        <v>17778</v>
      </c>
      <c r="L3853" s="109" t="s">
        <v>404</v>
      </c>
      <c r="M3853" s="109" t="s">
        <v>4953</v>
      </c>
      <c r="N3853" s="109" t="s">
        <v>32</v>
      </c>
      <c r="O3853" s="109" t="s">
        <v>23439</v>
      </c>
      <c r="P3853" s="109" t="s">
        <v>760</v>
      </c>
      <c r="Q3853" s="109" t="s">
        <v>23440</v>
      </c>
      <c r="R3853" s="109" t="s">
        <v>80</v>
      </c>
      <c r="S3853" s="122" t="s">
        <v>5119</v>
      </c>
      <c r="T3853" s="31"/>
      <c r="U3853" s="109" t="str">
        <f t="shared" si="61"/>
        <v>40477: Soman had robbed a GameStop store, was pursued by police, and was fatally shot at a major intersection. Initial police statements were clear that "some sort of confrontation" had taken place but less clear about whether Soman was armed, and whether or not he'd fired at police. http://www.baynews9.com/content/news/baynews9/news/article.html/content/news/articles/ot/both/2010/10/26/Man_killed_in_officer_involved_shooting.html</v>
      </c>
      <c r="V3853" s="109"/>
      <c r="W3853" s="109">
        <v>4899.1000000000004</v>
      </c>
      <c r="X3853" s="109"/>
      <c r="Y3853" s="109"/>
      <c r="Z3853" s="109"/>
      <c r="AA3853" s="109"/>
      <c r="AB3853" s="109"/>
      <c r="AC3853" s="113"/>
      <c r="AD3853" s="29"/>
      <c r="AE3853" s="29"/>
      <c r="AF3853" s="29"/>
      <c r="AG3853" s="65"/>
    </row>
    <row r="3854" spans="1:33" ht="12">
      <c r="A3854" s="30">
        <v>42055</v>
      </c>
      <c r="B3854" s="109" t="s">
        <v>23441</v>
      </c>
      <c r="C3854" s="121">
        <v>30</v>
      </c>
      <c r="D3854" s="109" t="s">
        <v>23</v>
      </c>
      <c r="E3854" s="109" t="s">
        <v>82</v>
      </c>
      <c r="F3854" s="109"/>
      <c r="G3854" s="42">
        <v>40280</v>
      </c>
      <c r="H3854" s="109" t="s">
        <v>23442</v>
      </c>
      <c r="I3854" s="109" t="s">
        <v>338</v>
      </c>
      <c r="J3854" s="109" t="s">
        <v>28</v>
      </c>
      <c r="K3854" s="98" t="s">
        <v>23443</v>
      </c>
      <c r="L3854" s="109" t="s">
        <v>338</v>
      </c>
      <c r="M3854" s="109" t="s">
        <v>13197</v>
      </c>
      <c r="N3854" s="109" t="s">
        <v>20589</v>
      </c>
      <c r="O3854" s="109" t="s">
        <v>23444</v>
      </c>
      <c r="P3854" s="109" t="s">
        <v>760</v>
      </c>
      <c r="Q3854" s="109" t="s">
        <v>23445</v>
      </c>
      <c r="R3854" s="109" t="s">
        <v>80</v>
      </c>
      <c r="S3854" s="122" t="s">
        <v>5119</v>
      </c>
      <c r="T3854" s="31"/>
      <c r="U3854" s="109" t="str">
        <f t="shared" si="61"/>
        <v>40280: Massey, with a long arrest record of mainly minor crimes, fled from a 1 a.m. traffic stop in his vehicle and then on foot. Police said they lost track of him then found him, struggling, in a waterway. He was pronounced dead shortly afterward. http://articles.sun-sentinel.com/2010-04-13/news/fl-police-chase-drowning-20100413_1_long-arrest-record-palm-beach-county-officers</v>
      </c>
      <c r="V3854" s="109"/>
      <c r="W3854" s="109">
        <v>4900.1000000000004</v>
      </c>
      <c r="X3854" s="109"/>
      <c r="Y3854" s="109"/>
      <c r="Z3854" s="109"/>
      <c r="AA3854" s="109"/>
      <c r="AB3854" s="109"/>
      <c r="AC3854" s="113"/>
      <c r="AD3854" s="29"/>
      <c r="AE3854" s="29"/>
      <c r="AF3854" s="29"/>
      <c r="AG3854" s="65"/>
    </row>
    <row r="3855" spans="1:33" ht="12">
      <c r="A3855" s="30">
        <v>42055</v>
      </c>
      <c r="B3855" s="109" t="s">
        <v>23446</v>
      </c>
      <c r="C3855" s="121">
        <v>31</v>
      </c>
      <c r="D3855" s="109" t="s">
        <v>23</v>
      </c>
      <c r="E3855" s="109" t="s">
        <v>40</v>
      </c>
      <c r="F3855" s="109"/>
      <c r="G3855" s="42">
        <v>40076</v>
      </c>
      <c r="H3855" s="109" t="s">
        <v>23447</v>
      </c>
      <c r="I3855" s="109" t="s">
        <v>1046</v>
      </c>
      <c r="J3855" s="109" t="s">
        <v>28</v>
      </c>
      <c r="K3855" s="98" t="s">
        <v>21942</v>
      </c>
      <c r="L3855" s="109" t="s">
        <v>523</v>
      </c>
      <c r="M3855" s="109" t="s">
        <v>8909</v>
      </c>
      <c r="N3855" s="109" t="s">
        <v>32</v>
      </c>
      <c r="O3855" s="109" t="s">
        <v>23448</v>
      </c>
      <c r="P3855" s="109" t="s">
        <v>58</v>
      </c>
      <c r="Q3855" s="109" t="s">
        <v>22372</v>
      </c>
      <c r="R3855" s="109" t="s">
        <v>80</v>
      </c>
      <c r="S3855" s="122" t="s">
        <v>21791</v>
      </c>
      <c r="T3855" s="31"/>
      <c r="U3855" s="109" t="str">
        <f t="shared" si="61"/>
        <v>40076: Heavily armed Navy veteran marksman Reynoso, recently fired from his job, had a violent domestic dispute with his wife, then a five-hour standoff with police surrounding his third-story apartment unit. When he raised his weapon to target one of the officers, a police marksman fatally shot him. http://jacksonville.com/content/jacksonville-area-police-shootings-2009</v>
      </c>
      <c r="V3855" s="109"/>
      <c r="W3855" s="109">
        <v>4901.1000000000004</v>
      </c>
      <c r="X3855" s="109"/>
      <c r="Y3855" s="109"/>
      <c r="Z3855" s="109"/>
      <c r="AA3855" s="109"/>
      <c r="AB3855" s="109"/>
      <c r="AC3855" s="113"/>
      <c r="AD3855" s="29"/>
      <c r="AE3855" s="29"/>
      <c r="AF3855" s="29"/>
      <c r="AG3855" s="65"/>
    </row>
    <row r="3856" spans="1:33" ht="12">
      <c r="A3856" s="30">
        <v>42055</v>
      </c>
      <c r="B3856" s="109" t="s">
        <v>23449</v>
      </c>
      <c r="C3856" s="121">
        <v>21</v>
      </c>
      <c r="D3856" s="109" t="s">
        <v>23</v>
      </c>
      <c r="E3856" s="109" t="s">
        <v>82</v>
      </c>
      <c r="F3856" s="109" t="s">
        <v>23450</v>
      </c>
      <c r="G3856" s="42">
        <v>40354</v>
      </c>
      <c r="H3856" s="109" t="s">
        <v>23451</v>
      </c>
      <c r="I3856" s="109" t="s">
        <v>11922</v>
      </c>
      <c r="J3856" s="109" t="s">
        <v>28</v>
      </c>
      <c r="K3856" s="98" t="s">
        <v>23452</v>
      </c>
      <c r="L3856" s="109" t="s">
        <v>5141</v>
      </c>
      <c r="M3856" s="109" t="s">
        <v>17983</v>
      </c>
      <c r="N3856" s="109" t="s">
        <v>32</v>
      </c>
      <c r="O3856" s="109" t="s">
        <v>23453</v>
      </c>
      <c r="P3856" s="109" t="s">
        <v>760</v>
      </c>
      <c r="Q3856" s="109" t="s">
        <v>23454</v>
      </c>
      <c r="R3856" s="109" t="s">
        <v>80</v>
      </c>
      <c r="S3856" s="122" t="s">
        <v>5119</v>
      </c>
      <c r="T3856" s="31"/>
      <c r="U3856" s="109" t="str">
        <f t="shared" si="61"/>
        <v>40354: Two deputies stopped Tutt on his bicycle because it lacked lights and reflectors. Cooperative at first, Tutt resisted being searched by pulling out a .45 semi-automatic handgun and opening fire on both. They returned fire and fatally shot him. http://www.wftv.com/news/news/suspect-killed-in-gun-battle-with-2-deputies/nJxRn/</v>
      </c>
      <c r="V3856" s="109"/>
      <c r="W3856" s="109">
        <v>4902.1000000000004</v>
      </c>
      <c r="X3856" s="109"/>
      <c r="Y3856" s="109"/>
      <c r="Z3856" s="109"/>
      <c r="AA3856" s="109"/>
      <c r="AB3856" s="109"/>
      <c r="AC3856" s="113"/>
      <c r="AD3856" s="29"/>
      <c r="AE3856" s="29"/>
      <c r="AF3856" s="29"/>
      <c r="AG3856" s="65"/>
    </row>
    <row r="3857" spans="1:33" ht="12">
      <c r="A3857" s="30">
        <v>42055</v>
      </c>
      <c r="B3857" s="109" t="s">
        <v>4728</v>
      </c>
      <c r="C3857" s="121" t="s">
        <v>23455</v>
      </c>
      <c r="D3857" s="109" t="s">
        <v>23</v>
      </c>
      <c r="E3857" s="109" t="s">
        <v>82</v>
      </c>
      <c r="F3857" s="109"/>
      <c r="G3857" s="42">
        <v>41419</v>
      </c>
      <c r="H3857" s="109" t="s">
        <v>23456</v>
      </c>
      <c r="I3857" s="109" t="s">
        <v>2554</v>
      </c>
      <c r="J3857" s="109" t="s">
        <v>85</v>
      </c>
      <c r="K3857" s="98" t="s">
        <v>4673</v>
      </c>
      <c r="L3857" s="109" t="s">
        <v>539</v>
      </c>
      <c r="M3857" s="109" t="s">
        <v>2556</v>
      </c>
      <c r="N3857" s="109" t="s">
        <v>1818</v>
      </c>
      <c r="O3857" s="109" t="s">
        <v>23457</v>
      </c>
      <c r="P3857" s="109" t="s">
        <v>760</v>
      </c>
      <c r="Q3857" s="109" t="s">
        <v>23458</v>
      </c>
      <c r="R3857" s="109" t="s">
        <v>80</v>
      </c>
      <c r="S3857" s="122" t="s">
        <v>19195</v>
      </c>
      <c r="T3857" s="31"/>
      <c r="U3857" s="109" t="str">
        <f t="shared" si="61"/>
        <v>41419: Two security guards for a private industrial property noticed the subject entering employees' vehicles and contacted police. Upon LBPD arrival, officers discovered that two security guards had detained the subject after he attempted to take one of the security guard's vehicle and, when that failed, attempted to scale a nearby fence. After arresting the subject, he went into medical distress and died before he reached the hospital. http://www.lbpost.com/news/2000002368-man-arrested-on-private-property-dies-while-in-custody#.UaQmXaJL4tU</v>
      </c>
      <c r="V3857" s="109"/>
      <c r="W3857" s="109">
        <v>4903.1000000000004</v>
      </c>
      <c r="X3857" s="109"/>
      <c r="Y3857" s="109"/>
      <c r="Z3857" s="109"/>
      <c r="AA3857" s="109"/>
      <c r="AB3857" s="109"/>
      <c r="AC3857" s="113"/>
      <c r="AD3857" s="29"/>
      <c r="AE3857" s="29"/>
      <c r="AF3857" s="29"/>
      <c r="AG3857" s="65"/>
    </row>
    <row r="3858" spans="1:33" ht="12">
      <c r="A3858" s="30">
        <v>42055</v>
      </c>
      <c r="B3858" s="109" t="s">
        <v>4728</v>
      </c>
      <c r="C3858" s="121"/>
      <c r="D3858" s="109" t="s">
        <v>23</v>
      </c>
      <c r="E3858" s="109" t="s">
        <v>82</v>
      </c>
      <c r="F3858" s="109"/>
      <c r="G3858" s="42">
        <v>41416</v>
      </c>
      <c r="H3858" s="109" t="s">
        <v>23459</v>
      </c>
      <c r="I3858" s="109" t="s">
        <v>4730</v>
      </c>
      <c r="J3858" s="109" t="s">
        <v>143</v>
      </c>
      <c r="K3858" s="98" t="s">
        <v>14254</v>
      </c>
      <c r="L3858" s="109" t="s">
        <v>4730</v>
      </c>
      <c r="M3858" s="109" t="s">
        <v>4732</v>
      </c>
      <c r="N3858" s="109" t="s">
        <v>32</v>
      </c>
      <c r="O3858" s="109" t="s">
        <v>23460</v>
      </c>
      <c r="P3858" s="109" t="s">
        <v>760</v>
      </c>
      <c r="Q3858" s="109" t="s">
        <v>23461</v>
      </c>
      <c r="R3858" s="109" t="s">
        <v>80</v>
      </c>
      <c r="S3858" s="122" t="s">
        <v>19195</v>
      </c>
      <c r="T3858" s="31"/>
      <c r="U3858" s="109" t="str">
        <f t="shared" si="61"/>
        <v>41416: 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 http://www.nbcphiladelphia.com/news/local/Alleged-Gunman-Shot-Killed-by-Police-208581581.html</v>
      </c>
      <c r="V3858" s="109"/>
      <c r="W3858" s="109">
        <v>4904.1000000000004</v>
      </c>
      <c r="X3858" s="109"/>
      <c r="Y3858" s="109"/>
      <c r="Z3858" s="109"/>
      <c r="AA3858" s="109"/>
      <c r="AB3858" s="109"/>
      <c r="AC3858" s="113"/>
      <c r="AD3858" s="29"/>
      <c r="AE3858" s="29"/>
      <c r="AF3858" s="29"/>
      <c r="AG3858" s="65"/>
    </row>
    <row r="3859" spans="1:33" ht="12">
      <c r="A3859" s="30">
        <v>42055</v>
      </c>
      <c r="B3859" s="109" t="s">
        <v>4728</v>
      </c>
      <c r="C3859" s="121" t="s">
        <v>23462</v>
      </c>
      <c r="D3859" s="109" t="s">
        <v>23</v>
      </c>
      <c r="E3859" s="109" t="s">
        <v>82</v>
      </c>
      <c r="F3859" s="109"/>
      <c r="G3859" s="42">
        <v>41913</v>
      </c>
      <c r="H3859" s="109" t="s">
        <v>23463</v>
      </c>
      <c r="I3859" s="109" t="s">
        <v>347</v>
      </c>
      <c r="J3859" s="109" t="s">
        <v>213</v>
      </c>
      <c r="K3859" s="98" t="s">
        <v>15920</v>
      </c>
      <c r="L3859" s="109" t="s">
        <v>819</v>
      </c>
      <c r="M3859" s="109" t="s">
        <v>23464</v>
      </c>
      <c r="N3859" s="109" t="s">
        <v>32</v>
      </c>
      <c r="O3859" s="109" t="s">
        <v>23465</v>
      </c>
      <c r="P3859" s="109" t="s">
        <v>760</v>
      </c>
      <c r="Q3859" s="109" t="s">
        <v>23466</v>
      </c>
      <c r="R3859" s="109" t="s">
        <v>80</v>
      </c>
      <c r="S3859" s="122" t="s">
        <v>19195</v>
      </c>
      <c r="T3859" s="31"/>
      <c r="U3859" s="109" t="str">
        <f t="shared" si="61"/>
        <v>41913: An unidentified man threatened another man with a gun. He reported the threat to police and a long highway chase ensued. When the man with the gun arrived home, and he and police exchanged gunfire. He was killed. http://www.click2houston.com/news/authorities-on-scene-of-shooting-in-southeast-houston/28352082</v>
      </c>
      <c r="V3859" s="109"/>
      <c r="W3859" s="109">
        <v>4905.1000000000004</v>
      </c>
      <c r="X3859" s="109"/>
      <c r="Y3859" s="109"/>
      <c r="Z3859" s="109"/>
      <c r="AA3859" s="109"/>
      <c r="AB3859" s="109"/>
      <c r="AC3859" s="113"/>
      <c r="AD3859" s="29"/>
      <c r="AE3859" s="29"/>
      <c r="AF3859" s="29"/>
      <c r="AG3859" s="65"/>
    </row>
    <row r="3860" spans="1:33" ht="12">
      <c r="A3860" s="30">
        <v>42055</v>
      </c>
      <c r="B3860" s="109" t="s">
        <v>23467</v>
      </c>
      <c r="C3860" s="121">
        <v>49</v>
      </c>
      <c r="D3860" s="109" t="s">
        <v>23</v>
      </c>
      <c r="E3860" s="109" t="s">
        <v>40</v>
      </c>
      <c r="F3860" s="109" t="s">
        <v>23468</v>
      </c>
      <c r="G3860" s="42">
        <v>41901</v>
      </c>
      <c r="H3860" s="109" t="s">
        <v>23469</v>
      </c>
      <c r="I3860" s="109" t="s">
        <v>23470</v>
      </c>
      <c r="J3860" s="109" t="s">
        <v>1577</v>
      </c>
      <c r="K3860" s="98" t="s">
        <v>23471</v>
      </c>
      <c r="L3860" s="109" t="s">
        <v>22676</v>
      </c>
      <c r="M3860" s="109" t="s">
        <v>23472</v>
      </c>
      <c r="N3860" s="109" t="s">
        <v>262</v>
      </c>
      <c r="O3860" s="109" t="s">
        <v>23473</v>
      </c>
      <c r="P3860" s="109" t="s">
        <v>760</v>
      </c>
      <c r="Q3860" s="109" t="s">
        <v>23474</v>
      </c>
      <c r="R3860" s="109" t="s">
        <v>100</v>
      </c>
      <c r="S3860" s="122"/>
      <c r="T3860" s="31"/>
      <c r="U3860" s="109" t="str">
        <f t="shared" si="61"/>
        <v>41901: Officers responded to a report of a man in emotional crisis. The man was not at home when officers arrived; the man pulled up in his truck a short time later. The man "exited his truck while screaming at officers to shoot him," the report said. The officer tasered him, and he died. http://www.twincities.com/localnews/ci_26675527/hermantown-man-dies-after-police-use-taser</v>
      </c>
      <c r="V3860" s="109"/>
      <c r="W3860" s="109">
        <v>4906.1000000000004</v>
      </c>
      <c r="X3860" s="109"/>
      <c r="Y3860" s="109"/>
      <c r="Z3860" s="109"/>
      <c r="AA3860" s="109"/>
      <c r="AB3860" s="109"/>
      <c r="AC3860" s="113"/>
      <c r="AD3860" s="29"/>
      <c r="AE3860" s="29"/>
      <c r="AF3860" s="29"/>
      <c r="AG3860" s="65"/>
    </row>
    <row r="3861" spans="1:33" ht="12">
      <c r="A3861" s="30">
        <v>42055</v>
      </c>
      <c r="B3861" s="109" t="s">
        <v>4728</v>
      </c>
      <c r="C3861" s="121" t="s">
        <v>23475</v>
      </c>
      <c r="D3861" s="109" t="s">
        <v>23</v>
      </c>
      <c r="E3861" s="109" t="s">
        <v>82</v>
      </c>
      <c r="F3861" s="109"/>
      <c r="G3861" s="42">
        <v>41946</v>
      </c>
      <c r="H3861" s="109" t="s">
        <v>23476</v>
      </c>
      <c r="I3861" s="109" t="s">
        <v>5220</v>
      </c>
      <c r="J3861" s="109" t="s">
        <v>28</v>
      </c>
      <c r="K3861" s="98" t="s">
        <v>14388</v>
      </c>
      <c r="L3861" s="109" t="s">
        <v>30</v>
      </c>
      <c r="M3861" s="109" t="s">
        <v>23477</v>
      </c>
      <c r="N3861" s="109" t="s">
        <v>32</v>
      </c>
      <c r="O3861" s="109" t="s">
        <v>23478</v>
      </c>
      <c r="P3861" s="109" t="s">
        <v>760</v>
      </c>
      <c r="Q3861" s="109" t="s">
        <v>23479</v>
      </c>
      <c r="R3861" s="109" t="s">
        <v>80</v>
      </c>
      <c r="S3861" s="122" t="s">
        <v>18457</v>
      </c>
      <c r="T3861" s="31"/>
      <c r="U3861" s="109" t="str">
        <f t="shared" si="61"/>
        <v>41946: According to the FBI, a man attempted to rob a Wells Fargo in North Miami Beach, holding some victims hostage. The suspect was later pursued by detectives, ending with the suspect dead on the scene. "Detectives from the Street Crime Unit were able to locate the vehicle, followed the vehicle and then attempted to stop the vehicle, at which point alleged gunfire took place, and the suspect is deceased," said FBI Special Agent George Piro. The FBI said a female had been taken into custody in the case. They also stated the name of the deceased suspect would not be released. http://www.wsvn.com/story/27257546/2-schools-in-lockdown-after-police-pursuit-ends-in-fatal-shooting</v>
      </c>
      <c r="V3861" s="109"/>
      <c r="W3861" s="109">
        <v>4907.1000000000004</v>
      </c>
      <c r="X3861" s="109"/>
      <c r="Y3861" s="109"/>
      <c r="Z3861" s="109"/>
      <c r="AA3861" s="109"/>
      <c r="AB3861" s="109"/>
      <c r="AC3861" s="113"/>
      <c r="AD3861" s="29"/>
      <c r="AE3861" s="29"/>
      <c r="AF3861" s="29"/>
      <c r="AG3861" s="65"/>
    </row>
    <row r="3862" spans="1:33" ht="12">
      <c r="A3862" s="30">
        <v>42055</v>
      </c>
      <c r="B3862" s="109" t="s">
        <v>23480</v>
      </c>
      <c r="C3862" s="121">
        <v>52</v>
      </c>
      <c r="D3862" s="109" t="s">
        <v>23</v>
      </c>
      <c r="E3862" s="109" t="s">
        <v>173</v>
      </c>
      <c r="F3862" s="109"/>
      <c r="G3862" s="42">
        <v>41971</v>
      </c>
      <c r="H3862" s="109" t="s">
        <v>23481</v>
      </c>
      <c r="I3862" s="109" t="s">
        <v>10714</v>
      </c>
      <c r="J3862" s="109" t="s">
        <v>1103</v>
      </c>
      <c r="K3862" s="98" t="s">
        <v>10715</v>
      </c>
      <c r="L3862" s="109" t="s">
        <v>4943</v>
      </c>
      <c r="M3862" s="109" t="s">
        <v>23482</v>
      </c>
      <c r="N3862" s="109" t="s">
        <v>32</v>
      </c>
      <c r="O3862" s="109" t="s">
        <v>23483</v>
      </c>
      <c r="P3862" s="109" t="s">
        <v>760</v>
      </c>
      <c r="Q3862" s="109" t="s">
        <v>23484</v>
      </c>
      <c r="R3862" s="109" t="s">
        <v>80</v>
      </c>
      <c r="S3862" s="122" t="s">
        <v>19195</v>
      </c>
      <c r="T3862" s="31"/>
      <c r="U3862" s="109" t="str">
        <f t="shared" si="61"/>
        <v>41971: 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 http://www.arabamericannews.com/news/news/id_9798/Detroit-Police-kill-man-inside-Macys-Dry-Cleaners,-suspect-allegedly-targeted-owner.html</v>
      </c>
      <c r="V3862" s="109"/>
      <c r="W3862" s="109">
        <v>4908.1000000000004</v>
      </c>
      <c r="X3862" s="109"/>
      <c r="Y3862" s="109"/>
      <c r="Z3862" s="109"/>
      <c r="AA3862" s="109"/>
      <c r="AB3862" s="109"/>
      <c r="AC3862" s="113"/>
      <c r="AD3862" s="29"/>
      <c r="AE3862" s="29"/>
      <c r="AF3862" s="29"/>
      <c r="AG3862" s="65"/>
    </row>
    <row r="3863" spans="1:33" ht="12">
      <c r="A3863" s="30">
        <v>42055</v>
      </c>
      <c r="B3863" s="109" t="s">
        <v>23485</v>
      </c>
      <c r="C3863" s="121">
        <v>79</v>
      </c>
      <c r="D3863" s="109" t="s">
        <v>91</v>
      </c>
      <c r="E3863" s="109" t="s">
        <v>40</v>
      </c>
      <c r="F3863" s="109" t="s">
        <v>23486</v>
      </c>
      <c r="G3863" s="42">
        <v>41985</v>
      </c>
      <c r="H3863" s="109" t="s">
        <v>23487</v>
      </c>
      <c r="I3863" s="109" t="s">
        <v>1528</v>
      </c>
      <c r="J3863" s="109" t="s">
        <v>482</v>
      </c>
      <c r="K3863" s="98" t="s">
        <v>23488</v>
      </c>
      <c r="L3863" s="109" t="s">
        <v>483</v>
      </c>
      <c r="M3863" s="109" t="s">
        <v>1530</v>
      </c>
      <c r="N3863" s="109" t="s">
        <v>23489</v>
      </c>
      <c r="O3863" s="109" t="s">
        <v>23490</v>
      </c>
      <c r="P3863" s="109" t="s">
        <v>17130</v>
      </c>
      <c r="Q3863" s="109" t="s">
        <v>23491</v>
      </c>
      <c r="R3863" s="109" t="s">
        <v>80</v>
      </c>
      <c r="S3863" s="122" t="s">
        <v>19195</v>
      </c>
      <c r="T3863" s="31"/>
      <c r="U3863" s="109" t="str">
        <f t="shared" si="61"/>
        <v>41985: An officer on a high speed chase collided with an elderly woman waiting to make a left turn. The officer has been indicted. http://www.koco.com/news/officer-involved-in-fatal-car-crash-faces-misdemeanor-charges/31027194</v>
      </c>
      <c r="V3863" s="109"/>
      <c r="W3863" s="109">
        <v>4909.1000000000004</v>
      </c>
      <c r="X3863" s="109"/>
      <c r="Y3863" s="109"/>
      <c r="Z3863" s="109"/>
      <c r="AA3863" s="109"/>
      <c r="AB3863" s="109"/>
      <c r="AC3863" s="113"/>
      <c r="AD3863" s="29"/>
      <c r="AE3863" s="29"/>
      <c r="AF3863" s="29"/>
      <c r="AG3863" s="65"/>
    </row>
    <row r="3864" spans="1:33" ht="12">
      <c r="A3864" s="30">
        <v>42055</v>
      </c>
      <c r="B3864" s="109" t="s">
        <v>23492</v>
      </c>
      <c r="C3864" s="121">
        <v>34</v>
      </c>
      <c r="D3864" s="109" t="s">
        <v>91</v>
      </c>
      <c r="E3864" s="109" t="s">
        <v>173</v>
      </c>
      <c r="F3864" s="109" t="s">
        <v>23493</v>
      </c>
      <c r="G3864" s="42">
        <v>42004</v>
      </c>
      <c r="H3864" s="109" t="s">
        <v>23494</v>
      </c>
      <c r="I3864" s="109" t="s">
        <v>1392</v>
      </c>
      <c r="J3864" s="109" t="s">
        <v>85</v>
      </c>
      <c r="K3864" s="98" t="s">
        <v>23495</v>
      </c>
      <c r="L3864" s="109" t="s">
        <v>5630</v>
      </c>
      <c r="M3864" s="109" t="s">
        <v>23496</v>
      </c>
      <c r="N3864" s="109" t="s">
        <v>32</v>
      </c>
      <c r="O3864" s="109" t="s">
        <v>23497</v>
      </c>
      <c r="P3864" s="109" t="s">
        <v>17130</v>
      </c>
      <c r="Q3864" s="109" t="s">
        <v>23498</v>
      </c>
      <c r="R3864" s="109" t="s">
        <v>80</v>
      </c>
      <c r="S3864" s="122" t="s">
        <v>23499</v>
      </c>
      <c r="T3864" s="31"/>
      <c r="U3864" s="109" t="str">
        <f t="shared" si="61"/>
        <v>42004: Deputies responded to a gas station regarding a report of a person with a gun. http://www.presstelegram.com/general-news/20150101/armed-woman-killed-in-compton-deputy-involved-shooting</v>
      </c>
      <c r="V3864" s="109"/>
      <c r="W3864" s="109">
        <v>4910.1000000000004</v>
      </c>
      <c r="X3864" s="109"/>
      <c r="Y3864" s="109"/>
      <c r="Z3864" s="109"/>
      <c r="AA3864" s="109"/>
      <c r="AB3864" s="109"/>
      <c r="AC3864" s="113"/>
      <c r="AD3864" s="29"/>
      <c r="AE3864" s="29"/>
      <c r="AF3864" s="29"/>
      <c r="AG3864" s="65"/>
    </row>
    <row r="3865" spans="1:33" ht="12">
      <c r="A3865" s="100">
        <v>42045.625509259298</v>
      </c>
      <c r="B3865" s="109" t="s">
        <v>23500</v>
      </c>
      <c r="C3865" s="121">
        <v>29</v>
      </c>
      <c r="D3865" s="109" t="s">
        <v>23</v>
      </c>
      <c r="E3865" s="109" t="s">
        <v>173</v>
      </c>
      <c r="F3865" s="109"/>
      <c r="G3865" s="42">
        <v>39397</v>
      </c>
      <c r="H3865" s="109" t="s">
        <v>23501</v>
      </c>
      <c r="I3865" s="109" t="s">
        <v>21650</v>
      </c>
      <c r="J3865" s="109" t="s">
        <v>213</v>
      </c>
      <c r="K3865" s="98" t="s">
        <v>23502</v>
      </c>
      <c r="L3865" s="109" t="s">
        <v>13222</v>
      </c>
      <c r="M3865" s="109" t="s">
        <v>21651</v>
      </c>
      <c r="N3865" s="109" t="s">
        <v>14676</v>
      </c>
      <c r="O3865" s="109" t="s">
        <v>23503</v>
      </c>
      <c r="P3865" s="109" t="s">
        <v>58</v>
      </c>
      <c r="Q3865" s="109" t="s">
        <v>23504</v>
      </c>
      <c r="R3865" s="109" t="s">
        <v>219</v>
      </c>
      <c r="S3865" s="122" t="s">
        <v>16791</v>
      </c>
      <c r="T3865" s="31"/>
      <c r="U3865" s="109" t="str">
        <f t="shared" si="61"/>
        <v>39397: Police responded to a call for a civil disturbance. According to police, Duenas threatened the officers with a large kitchen knife. Two of the officers tasered him, but Duenas was not subdued. The other two officers fired several shots, striking him multiple times. Duenas’ wife said he should not have been killed, and that he had no knife in his hand when they shot him, but that he was trying to run back into the house. https://drive.google.com/file/d/0B-l9Ys3cd80fbUdQQUxvYmZvX2c/view?usp=sharing</v>
      </c>
      <c r="V3865" s="109"/>
      <c r="W3865" s="109">
        <v>4911.1000000000004</v>
      </c>
      <c r="X3865" s="109"/>
      <c r="Y3865" s="109"/>
      <c r="Z3865" s="109"/>
      <c r="AA3865" s="109"/>
      <c r="AB3865" s="109"/>
      <c r="AC3865" s="113"/>
      <c r="AD3865" s="29"/>
      <c r="AE3865" s="29"/>
      <c r="AF3865" s="29"/>
      <c r="AG3865" s="65"/>
    </row>
    <row r="3866" spans="1:33" ht="12">
      <c r="A3866" s="100">
        <v>42055.830254629604</v>
      </c>
      <c r="B3866" s="109" t="s">
        <v>23505</v>
      </c>
      <c r="C3866" s="121">
        <v>34</v>
      </c>
      <c r="D3866" s="109" t="s">
        <v>23</v>
      </c>
      <c r="E3866" s="109" t="s">
        <v>173</v>
      </c>
      <c r="F3866" s="109"/>
      <c r="G3866" s="42">
        <v>37713</v>
      </c>
      <c r="H3866" s="109" t="s">
        <v>23506</v>
      </c>
      <c r="I3866" s="109" t="s">
        <v>23507</v>
      </c>
      <c r="J3866" s="109" t="s">
        <v>85</v>
      </c>
      <c r="K3866" s="98" t="s">
        <v>23508</v>
      </c>
      <c r="L3866" s="109" t="s">
        <v>539</v>
      </c>
      <c r="M3866" s="109" t="s">
        <v>22164</v>
      </c>
      <c r="N3866" s="109" t="s">
        <v>32</v>
      </c>
      <c r="O3866" s="109" t="s">
        <v>23509</v>
      </c>
      <c r="P3866" s="109" t="s">
        <v>760</v>
      </c>
      <c r="Q3866" s="109" t="s">
        <v>23510</v>
      </c>
      <c r="R3866" s="109" t="s">
        <v>36</v>
      </c>
      <c r="S3866" s="122" t="s">
        <v>22184</v>
      </c>
      <c r="T3866" s="31"/>
      <c r="U3866" s="109" t="str">
        <f t="shared" si="61"/>
        <v>37713: Frank Guzman, 34, died after being shot in Mayflower Village, according to Los Angeles County coroner's records. http://homicide.latimes.com/post/frank-guzman/</v>
      </c>
      <c r="V3866" s="109"/>
      <c r="W3866" s="109">
        <v>4912.1000000000004</v>
      </c>
      <c r="X3866" s="109"/>
      <c r="Y3866" s="109"/>
      <c r="Z3866" s="109"/>
      <c r="AA3866" s="109"/>
      <c r="AB3866" s="109"/>
      <c r="AC3866" s="113"/>
      <c r="AD3866" s="29"/>
      <c r="AE3866" s="29"/>
      <c r="AF3866" s="29"/>
      <c r="AG3866" s="65"/>
    </row>
    <row r="3867" spans="1:33" ht="12">
      <c r="A3867" s="100">
        <v>42055.835949074099</v>
      </c>
      <c r="B3867" s="109" t="s">
        <v>23511</v>
      </c>
      <c r="C3867" s="121">
        <v>38</v>
      </c>
      <c r="D3867" s="109" t="s">
        <v>23</v>
      </c>
      <c r="E3867" s="109" t="s">
        <v>40</v>
      </c>
      <c r="F3867" s="109"/>
      <c r="G3867" s="42">
        <v>37714</v>
      </c>
      <c r="H3867" s="109" t="s">
        <v>23512</v>
      </c>
      <c r="I3867" s="109" t="s">
        <v>21603</v>
      </c>
      <c r="J3867" s="109" t="s">
        <v>85</v>
      </c>
      <c r="K3867" s="98" t="s">
        <v>23513</v>
      </c>
      <c r="L3867" s="109" t="s">
        <v>539</v>
      </c>
      <c r="M3867" s="109" t="s">
        <v>22164</v>
      </c>
      <c r="N3867" s="109" t="s">
        <v>32</v>
      </c>
      <c r="O3867" s="109" t="s">
        <v>23514</v>
      </c>
      <c r="P3867" s="109" t="s">
        <v>760</v>
      </c>
      <c r="Q3867" s="109" t="s">
        <v>23515</v>
      </c>
      <c r="R3867" s="109" t="s">
        <v>36</v>
      </c>
      <c r="S3867" s="122" t="s">
        <v>22184</v>
      </c>
      <c r="T3867" s="31"/>
      <c r="U3867" s="109" t="str">
        <f t="shared" si="61"/>
        <v>37714: Jeffrey Brian Johnson, 38, died after being shot in Whittier, according to Los Angeles County coroner's records. http://homicide.latimes.com/post/jeffrey-brian-johnson/</v>
      </c>
      <c r="V3867" s="109"/>
      <c r="W3867" s="109">
        <v>4913.1000000000004</v>
      </c>
      <c r="X3867" s="109"/>
      <c r="Y3867" s="109"/>
      <c r="Z3867" s="109"/>
      <c r="AA3867" s="109"/>
      <c r="AB3867" s="109"/>
      <c r="AC3867" s="113"/>
      <c r="AD3867" s="29"/>
      <c r="AE3867" s="29"/>
      <c r="AF3867" s="29"/>
      <c r="AG3867" s="65"/>
    </row>
    <row r="3868" spans="1:33" ht="12">
      <c r="A3868" s="100">
        <v>42055.840937499997</v>
      </c>
      <c r="B3868" s="109" t="s">
        <v>23516</v>
      </c>
      <c r="C3868" s="121">
        <v>27</v>
      </c>
      <c r="D3868" s="109" t="s">
        <v>23</v>
      </c>
      <c r="E3868" s="109" t="s">
        <v>24</v>
      </c>
      <c r="F3868" s="109"/>
      <c r="G3868" s="42">
        <v>37715</v>
      </c>
      <c r="H3868" s="109" t="s">
        <v>23517</v>
      </c>
      <c r="I3868" s="109" t="s">
        <v>1392</v>
      </c>
      <c r="J3868" s="109" t="s">
        <v>85</v>
      </c>
      <c r="K3868" s="98" t="s">
        <v>23495</v>
      </c>
      <c r="L3868" s="109" t="s">
        <v>539</v>
      </c>
      <c r="M3868" s="109" t="s">
        <v>22164</v>
      </c>
      <c r="N3868" s="109" t="s">
        <v>32</v>
      </c>
      <c r="O3868" s="109" t="s">
        <v>23518</v>
      </c>
      <c r="P3868" s="109" t="s">
        <v>760</v>
      </c>
      <c r="Q3868" s="109" t="s">
        <v>23519</v>
      </c>
      <c r="R3868" s="109" t="s">
        <v>36</v>
      </c>
      <c r="S3868" s="122" t="s">
        <v>22184</v>
      </c>
      <c r="T3868" s="31"/>
      <c r="U3868" s="109" t="str">
        <f t="shared" si="61"/>
        <v>37715: Brice Everett Ross, 27, died after being shot in Compton, according to Los Angeles County coroner's records. http://homicide.latimes.com/post/brice-everett-ross/</v>
      </c>
      <c r="V3868" s="109"/>
      <c r="W3868" s="109">
        <v>4914.1000000000004</v>
      </c>
      <c r="X3868" s="109"/>
      <c r="Y3868" s="109"/>
      <c r="Z3868" s="109"/>
      <c r="AA3868" s="109"/>
      <c r="AB3868" s="109"/>
      <c r="AC3868" s="113"/>
      <c r="AD3868" s="29"/>
      <c r="AE3868" s="29"/>
      <c r="AF3868" s="29"/>
      <c r="AG3868" s="65"/>
    </row>
    <row r="3869" spans="1:33" ht="12">
      <c r="A3869" s="100">
        <v>42055.843900462998</v>
      </c>
      <c r="B3869" s="109" t="s">
        <v>23520</v>
      </c>
      <c r="C3869" s="121">
        <v>45</v>
      </c>
      <c r="D3869" s="109" t="s">
        <v>23</v>
      </c>
      <c r="E3869" s="109" t="s">
        <v>40</v>
      </c>
      <c r="F3869" s="109"/>
      <c r="G3869" s="42">
        <v>37715</v>
      </c>
      <c r="H3869" s="109" t="s">
        <v>23521</v>
      </c>
      <c r="I3869" s="109" t="s">
        <v>21603</v>
      </c>
      <c r="J3869" s="109" t="s">
        <v>85</v>
      </c>
      <c r="K3869" s="98" t="s">
        <v>23522</v>
      </c>
      <c r="L3869" s="109" t="s">
        <v>539</v>
      </c>
      <c r="M3869" s="109" t="s">
        <v>22164</v>
      </c>
      <c r="N3869" s="109" t="s">
        <v>32</v>
      </c>
      <c r="O3869" s="109" t="s">
        <v>23523</v>
      </c>
      <c r="P3869" s="109" t="s">
        <v>760</v>
      </c>
      <c r="Q3869" s="109" t="s">
        <v>23524</v>
      </c>
      <c r="R3869" s="109" t="s">
        <v>36</v>
      </c>
      <c r="S3869" s="122" t="s">
        <v>22184</v>
      </c>
      <c r="T3869" s="31"/>
      <c r="U3869" s="109" t="str">
        <f t="shared" si="61"/>
        <v>37715: Paul Aaron Williams, 45, died after being shot in Whittier, according to Los Angeles County coroner's records. http://homicide.latimes.com/post/paul-aaron-williams/</v>
      </c>
      <c r="V3869" s="109"/>
      <c r="W3869" s="109">
        <v>4915.1000000000004</v>
      </c>
      <c r="X3869" s="109"/>
      <c r="Y3869" s="109"/>
      <c r="Z3869" s="109"/>
      <c r="AA3869" s="109"/>
      <c r="AB3869" s="109"/>
      <c r="AC3869" s="113"/>
      <c r="AD3869" s="29"/>
      <c r="AE3869" s="29"/>
      <c r="AF3869" s="29"/>
      <c r="AG3869" s="65"/>
    </row>
    <row r="3870" spans="1:33" ht="12">
      <c r="A3870" s="100">
        <v>42055.846828703703</v>
      </c>
      <c r="B3870" s="109" t="s">
        <v>23525</v>
      </c>
      <c r="C3870" s="121">
        <v>42</v>
      </c>
      <c r="D3870" s="109" t="s">
        <v>23</v>
      </c>
      <c r="E3870" s="109" t="s">
        <v>173</v>
      </c>
      <c r="F3870" s="109"/>
      <c r="G3870" s="42">
        <v>37716</v>
      </c>
      <c r="H3870" s="109" t="s">
        <v>23526</v>
      </c>
      <c r="I3870" s="109" t="s">
        <v>539</v>
      </c>
      <c r="J3870" s="109" t="s">
        <v>85</v>
      </c>
      <c r="K3870" s="98" t="s">
        <v>13415</v>
      </c>
      <c r="L3870" s="109" t="s">
        <v>539</v>
      </c>
      <c r="M3870" s="109" t="s">
        <v>22164</v>
      </c>
      <c r="N3870" s="109" t="s">
        <v>32</v>
      </c>
      <c r="O3870" s="109" t="s">
        <v>23527</v>
      </c>
      <c r="P3870" s="109" t="s">
        <v>760</v>
      </c>
      <c r="Q3870" s="109" t="s">
        <v>23528</v>
      </c>
      <c r="R3870" s="109" t="s">
        <v>36</v>
      </c>
      <c r="S3870" s="122" t="s">
        <v>22184</v>
      </c>
      <c r="T3870" s="31"/>
      <c r="U3870" s="109" t="str">
        <f t="shared" si="61"/>
        <v>37716: David Christopher Medina, 42, died after being shot in University Park, according to Los Angeles County coroner's records. http://homicide.latimes.com/post/david-christopher-medina/</v>
      </c>
      <c r="V3870" s="109"/>
      <c r="W3870" s="109">
        <v>4916.1000000000004</v>
      </c>
      <c r="X3870" s="109"/>
      <c r="Y3870" s="109"/>
      <c r="Z3870" s="109"/>
      <c r="AA3870" s="109"/>
      <c r="AB3870" s="109"/>
      <c r="AC3870" s="113"/>
      <c r="AD3870" s="29"/>
      <c r="AE3870" s="29"/>
      <c r="AF3870" s="29"/>
      <c r="AG3870" s="65"/>
    </row>
    <row r="3871" spans="1:33" ht="12">
      <c r="A3871" s="100">
        <v>42055.849652777797</v>
      </c>
      <c r="B3871" s="109" t="s">
        <v>23529</v>
      </c>
      <c r="C3871" s="121">
        <v>33</v>
      </c>
      <c r="D3871" s="109" t="s">
        <v>23</v>
      </c>
      <c r="E3871" s="109" t="s">
        <v>173</v>
      </c>
      <c r="F3871" s="109"/>
      <c r="G3871" s="42">
        <v>37732</v>
      </c>
      <c r="H3871" s="109" t="s">
        <v>23530</v>
      </c>
      <c r="I3871" s="109" t="s">
        <v>12012</v>
      </c>
      <c r="J3871" s="109" t="s">
        <v>85</v>
      </c>
      <c r="K3871" s="98" t="s">
        <v>12013</v>
      </c>
      <c r="L3871" s="109" t="s">
        <v>539</v>
      </c>
      <c r="M3871" s="109" t="s">
        <v>22164</v>
      </c>
      <c r="N3871" s="109" t="s">
        <v>32</v>
      </c>
      <c r="O3871" s="109" t="s">
        <v>23531</v>
      </c>
      <c r="P3871" s="109" t="s">
        <v>760</v>
      </c>
      <c r="Q3871" s="109" t="s">
        <v>23532</v>
      </c>
      <c r="R3871" s="109" t="s">
        <v>36</v>
      </c>
      <c r="S3871" s="122" t="s">
        <v>22184</v>
      </c>
      <c r="T3871" s="31"/>
      <c r="U3871" s="109" t="str">
        <f t="shared" si="61"/>
        <v>37732: Arnoldo Duarte Juarez, 33, died after being shot in Inglewood, according to Los Angeles County coroner's records. http://homicide.latimes.com/post/arnoldo-duarte-juarez/</v>
      </c>
      <c r="V3871" s="109"/>
      <c r="W3871" s="109">
        <v>4917.1000000000004</v>
      </c>
      <c r="X3871" s="109"/>
      <c r="Y3871" s="109"/>
      <c r="Z3871" s="109"/>
      <c r="AA3871" s="109"/>
      <c r="AB3871" s="109"/>
      <c r="AC3871" s="113"/>
      <c r="AD3871" s="29"/>
      <c r="AE3871" s="29"/>
      <c r="AF3871" s="29"/>
      <c r="AG3871" s="65"/>
    </row>
    <row r="3872" spans="1:33" ht="12">
      <c r="A3872" s="100">
        <v>42055.852303240703</v>
      </c>
      <c r="B3872" s="109" t="s">
        <v>23533</v>
      </c>
      <c r="C3872" s="121">
        <v>57</v>
      </c>
      <c r="D3872" s="109" t="s">
        <v>91</v>
      </c>
      <c r="E3872" s="109" t="s">
        <v>40</v>
      </c>
      <c r="F3872" s="109"/>
      <c r="G3872" s="42">
        <v>37734</v>
      </c>
      <c r="H3872" s="109" t="s">
        <v>23534</v>
      </c>
      <c r="I3872" s="109" t="s">
        <v>5072</v>
      </c>
      <c r="J3872" s="109" t="s">
        <v>85</v>
      </c>
      <c r="K3872" s="98" t="s">
        <v>5073</v>
      </c>
      <c r="L3872" s="109" t="s">
        <v>539</v>
      </c>
      <c r="M3872" s="109" t="s">
        <v>22164</v>
      </c>
      <c r="N3872" s="109" t="s">
        <v>32</v>
      </c>
      <c r="O3872" s="109" t="s">
        <v>23535</v>
      </c>
      <c r="P3872" s="109" t="s">
        <v>760</v>
      </c>
      <c r="Q3872" s="109" t="s">
        <v>23536</v>
      </c>
      <c r="R3872" s="109" t="s">
        <v>36</v>
      </c>
      <c r="S3872" s="122" t="s">
        <v>22184</v>
      </c>
      <c r="T3872" s="31"/>
      <c r="U3872" s="109" t="str">
        <f t="shared" si="61"/>
        <v>37734: Charla Jean Schwerstein, 57, died after being shot in Torrance, according to Los Angeles County coroner's records. http://homicide.latimes.com/post/charla-jean-schwerstein/</v>
      </c>
      <c r="V3872" s="109"/>
      <c r="W3872" s="109">
        <v>4918.1000000000004</v>
      </c>
      <c r="X3872" s="109"/>
      <c r="Y3872" s="109"/>
      <c r="Z3872" s="109"/>
      <c r="AA3872" s="109"/>
      <c r="AB3872" s="109"/>
      <c r="AC3872" s="113"/>
      <c r="AD3872" s="29"/>
      <c r="AE3872" s="29"/>
      <c r="AF3872" s="29"/>
      <c r="AG3872" s="65"/>
    </row>
    <row r="3873" spans="1:33" ht="12">
      <c r="A3873" s="100">
        <v>42055.8586574074</v>
      </c>
      <c r="B3873" s="109" t="s">
        <v>23537</v>
      </c>
      <c r="C3873" s="121">
        <v>20</v>
      </c>
      <c r="D3873" s="109" t="s">
        <v>23</v>
      </c>
      <c r="E3873" s="109" t="s">
        <v>173</v>
      </c>
      <c r="F3873" s="109"/>
      <c r="G3873" s="42">
        <v>37742</v>
      </c>
      <c r="H3873" s="109" t="s">
        <v>23538</v>
      </c>
      <c r="I3873" s="109" t="s">
        <v>539</v>
      </c>
      <c r="J3873" s="109" t="s">
        <v>85</v>
      </c>
      <c r="K3873" s="98" t="s">
        <v>20777</v>
      </c>
      <c r="L3873" s="109" t="s">
        <v>539</v>
      </c>
      <c r="M3873" s="109" t="s">
        <v>22164</v>
      </c>
      <c r="N3873" s="109" t="s">
        <v>32</v>
      </c>
      <c r="O3873" s="109" t="s">
        <v>23539</v>
      </c>
      <c r="P3873" s="109" t="s">
        <v>760</v>
      </c>
      <c r="Q3873" s="109" t="s">
        <v>23540</v>
      </c>
      <c r="R3873" s="109" t="s">
        <v>36</v>
      </c>
      <c r="S3873" s="122" t="s">
        <v>22184</v>
      </c>
      <c r="T3873" s="31"/>
      <c r="U3873" s="109" t="str">
        <f t="shared" si="61"/>
        <v>37742: Macario Jesus Martinez, 20, died after being shot in Central-Alameda, according to Los Angeles County coroner's records. http://homicide.latimes.com/post/macario-jesus-martinez/</v>
      </c>
      <c r="V3873" s="109"/>
      <c r="W3873" s="109">
        <v>4919.1000000000004</v>
      </c>
      <c r="X3873" s="109"/>
      <c r="Y3873" s="109"/>
      <c r="Z3873" s="109"/>
      <c r="AA3873" s="109"/>
      <c r="AB3873" s="109"/>
      <c r="AC3873" s="113"/>
      <c r="AD3873" s="29"/>
      <c r="AE3873" s="29"/>
      <c r="AF3873" s="29"/>
      <c r="AG3873" s="65"/>
    </row>
    <row r="3874" spans="1:33" ht="12">
      <c r="A3874" s="100">
        <v>42055.862546296303</v>
      </c>
      <c r="B3874" s="109" t="s">
        <v>23541</v>
      </c>
      <c r="C3874" s="121">
        <v>29</v>
      </c>
      <c r="D3874" s="109" t="s">
        <v>23</v>
      </c>
      <c r="E3874" s="109" t="s">
        <v>40</v>
      </c>
      <c r="F3874" s="109"/>
      <c r="G3874" s="42">
        <v>37749</v>
      </c>
      <c r="H3874" s="109" t="s">
        <v>23542</v>
      </c>
      <c r="I3874" s="109" t="s">
        <v>21603</v>
      </c>
      <c r="J3874" s="109" t="s">
        <v>85</v>
      </c>
      <c r="K3874" s="98" t="s">
        <v>23543</v>
      </c>
      <c r="L3874" s="109" t="s">
        <v>539</v>
      </c>
      <c r="M3874" s="109" t="s">
        <v>22164</v>
      </c>
      <c r="N3874" s="109" t="s">
        <v>32</v>
      </c>
      <c r="O3874" s="109" t="s">
        <v>23544</v>
      </c>
      <c r="P3874" s="109" t="s">
        <v>760</v>
      </c>
      <c r="Q3874" s="109" t="s">
        <v>23545</v>
      </c>
      <c r="R3874" s="109" t="s">
        <v>36</v>
      </c>
      <c r="S3874" s="122" t="s">
        <v>22184</v>
      </c>
      <c r="T3874" s="31"/>
      <c r="U3874" s="109" t="str">
        <f t="shared" si="61"/>
        <v>37749: Robert Joseph Dingman, 29, died after being shot in South Whittier, according to Los Angeles County coroner's records. http://homicide.latimes.com/post/robert-joseph-dingman/</v>
      </c>
      <c r="V3874" s="109"/>
      <c r="W3874" s="109">
        <v>4920.1000000000004</v>
      </c>
      <c r="X3874" s="109"/>
      <c r="Y3874" s="109"/>
      <c r="Z3874" s="109"/>
      <c r="AA3874" s="109"/>
      <c r="AB3874" s="109"/>
      <c r="AC3874" s="113"/>
      <c r="AD3874" s="29"/>
      <c r="AE3874" s="29"/>
      <c r="AF3874" s="29"/>
      <c r="AG3874" s="65"/>
    </row>
    <row r="3875" spans="1:33" ht="12">
      <c r="A3875" s="100">
        <v>42055.867152777799</v>
      </c>
      <c r="B3875" s="109" t="s">
        <v>23546</v>
      </c>
      <c r="C3875" s="121">
        <v>41</v>
      </c>
      <c r="D3875" s="109" t="s">
        <v>23</v>
      </c>
      <c r="E3875" s="109" t="s">
        <v>173</v>
      </c>
      <c r="F3875" s="109"/>
      <c r="G3875" s="42">
        <v>37778</v>
      </c>
      <c r="H3875" s="109" t="s">
        <v>23547</v>
      </c>
      <c r="I3875" s="109" t="s">
        <v>5066</v>
      </c>
      <c r="J3875" s="109" t="s">
        <v>85</v>
      </c>
      <c r="K3875" s="98" t="s">
        <v>5067</v>
      </c>
      <c r="L3875" s="109" t="s">
        <v>539</v>
      </c>
      <c r="M3875" s="109" t="s">
        <v>22164</v>
      </c>
      <c r="N3875" s="109" t="s">
        <v>32</v>
      </c>
      <c r="O3875" s="109" t="s">
        <v>23548</v>
      </c>
      <c r="P3875" s="109" t="s">
        <v>760</v>
      </c>
      <c r="Q3875" s="109" t="s">
        <v>23549</v>
      </c>
      <c r="R3875" s="109" t="s">
        <v>36</v>
      </c>
      <c r="S3875" s="122" t="s">
        <v>22184</v>
      </c>
      <c r="T3875" s="31"/>
      <c r="U3875" s="109" t="str">
        <f t="shared" si="61"/>
        <v>37778: Mark Steven Navarrette, 41, died after being shot in Wilmington, according to Los Angeles County coroner's records. http://homicide.latimes.com/post/mark-steven-navarrette/</v>
      </c>
      <c r="V3875" s="109"/>
      <c r="W3875" s="109">
        <v>4921.1000000000004</v>
      </c>
      <c r="X3875" s="109"/>
      <c r="Y3875" s="109"/>
      <c r="Z3875" s="109"/>
      <c r="AA3875" s="109"/>
      <c r="AB3875" s="109"/>
      <c r="AC3875" s="113"/>
      <c r="AD3875" s="29"/>
      <c r="AE3875" s="29"/>
      <c r="AF3875" s="29"/>
      <c r="AG3875" s="65"/>
    </row>
    <row r="3876" spans="1:33" ht="12">
      <c r="A3876" s="100">
        <v>42055.870057870401</v>
      </c>
      <c r="B3876" s="109" t="s">
        <v>23550</v>
      </c>
      <c r="C3876" s="121">
        <v>36</v>
      </c>
      <c r="D3876" s="109" t="s">
        <v>23</v>
      </c>
      <c r="E3876" s="109" t="s">
        <v>40</v>
      </c>
      <c r="F3876" s="109"/>
      <c r="G3876" s="42">
        <v>37784</v>
      </c>
      <c r="H3876" s="109" t="s">
        <v>23551</v>
      </c>
      <c r="I3876" s="109" t="s">
        <v>22244</v>
      </c>
      <c r="J3876" s="109" t="s">
        <v>85</v>
      </c>
      <c r="K3876" s="98" t="s">
        <v>23552</v>
      </c>
      <c r="L3876" s="109" t="s">
        <v>539</v>
      </c>
      <c r="M3876" s="109" t="s">
        <v>22164</v>
      </c>
      <c r="N3876" s="109" t="s">
        <v>32</v>
      </c>
      <c r="O3876" s="109" t="s">
        <v>23553</v>
      </c>
      <c r="P3876" s="109" t="s">
        <v>760</v>
      </c>
      <c r="Q3876" s="109" t="s">
        <v>23554</v>
      </c>
      <c r="R3876" s="109" t="s">
        <v>36</v>
      </c>
      <c r="S3876" s="122" t="s">
        <v>22184</v>
      </c>
      <c r="T3876" s="31"/>
      <c r="U3876" s="109" t="str">
        <f t="shared" si="61"/>
        <v>37784: Craigor Smith, 36, died after being shot in Encino, according to Los Angeles County coroner's records. http://homicide.latimes.com/post/craigor-smith/</v>
      </c>
      <c r="V3876" s="109"/>
      <c r="W3876" s="109">
        <v>4922.1000000000004</v>
      </c>
      <c r="X3876" s="109"/>
      <c r="Y3876" s="109"/>
      <c r="Z3876" s="109"/>
      <c r="AA3876" s="109"/>
      <c r="AB3876" s="109"/>
      <c r="AC3876" s="113"/>
      <c r="AD3876" s="29"/>
      <c r="AE3876" s="29"/>
      <c r="AF3876" s="29"/>
      <c r="AG3876" s="65"/>
    </row>
    <row r="3877" spans="1:33" ht="12">
      <c r="A3877" s="30">
        <v>42056</v>
      </c>
      <c r="B3877" s="109" t="s">
        <v>23555</v>
      </c>
      <c r="C3877" s="121">
        <v>44</v>
      </c>
      <c r="D3877" s="109" t="s">
        <v>23</v>
      </c>
      <c r="E3877" s="109" t="s">
        <v>24</v>
      </c>
      <c r="F3877" s="109" t="s">
        <v>23556</v>
      </c>
      <c r="G3877" s="42">
        <v>42002</v>
      </c>
      <c r="H3877" s="109" t="s">
        <v>23557</v>
      </c>
      <c r="I3877" s="109" t="s">
        <v>1775</v>
      </c>
      <c r="J3877" s="109" t="s">
        <v>64</v>
      </c>
      <c r="K3877" s="98" t="s">
        <v>15226</v>
      </c>
      <c r="L3877" s="109" t="s">
        <v>7338</v>
      </c>
      <c r="M3877" s="109" t="s">
        <v>614</v>
      </c>
      <c r="N3877" s="109" t="s">
        <v>32</v>
      </c>
      <c r="O3877" s="109" t="s">
        <v>23558</v>
      </c>
      <c r="P3877" s="109" t="s">
        <v>760</v>
      </c>
      <c r="Q3877" s="109" t="s">
        <v>23559</v>
      </c>
      <c r="R3877" s="109" t="s">
        <v>80</v>
      </c>
      <c r="S3877" s="122" t="s">
        <v>19195</v>
      </c>
      <c r="T3877" s="31"/>
      <c r="U3877" s="109" t="str">
        <f t="shared" si="61"/>
        <v>42002: Kevin Davis called police because a roommate assaulted his girlfriend. When they arrived, they shot his three-legged dog, and then him. A witness says he had a gun because he didn't know who was shooting the dog. Police shot him, and he later died in a hospital. http://www.alternet.org/news-amp-politics/kevin-davis-called-cops-help-out-friend-trouble-and-was-shot-death-police-his</v>
      </c>
      <c r="V3877" s="109"/>
      <c r="W3877" s="109">
        <v>4923.1000000000004</v>
      </c>
      <c r="X3877" s="109"/>
      <c r="Y3877" s="109"/>
      <c r="Z3877" s="109"/>
      <c r="AA3877" s="109"/>
      <c r="AB3877" s="109"/>
      <c r="AC3877" s="113"/>
      <c r="AD3877" s="29"/>
      <c r="AE3877" s="29"/>
      <c r="AF3877" s="29"/>
      <c r="AG3877" s="65"/>
    </row>
    <row r="3878" spans="1:33" ht="12">
      <c r="A3878" s="30">
        <v>42056</v>
      </c>
      <c r="B3878" s="109" t="s">
        <v>23560</v>
      </c>
      <c r="C3878" s="121">
        <v>28</v>
      </c>
      <c r="D3878" s="109" t="s">
        <v>23</v>
      </c>
      <c r="E3878" s="109" t="s">
        <v>24</v>
      </c>
      <c r="F3878" s="109" t="s">
        <v>23561</v>
      </c>
      <c r="G3878" s="42">
        <v>42004</v>
      </c>
      <c r="H3878" s="109" t="s">
        <v>23562</v>
      </c>
      <c r="I3878" s="109" t="s">
        <v>5220</v>
      </c>
      <c r="J3878" s="109" t="s">
        <v>28</v>
      </c>
      <c r="K3878" s="98" t="s">
        <v>20603</v>
      </c>
      <c r="L3878" s="109" t="s">
        <v>30</v>
      </c>
      <c r="M3878" s="109" t="s">
        <v>4779</v>
      </c>
      <c r="N3878" s="109" t="s">
        <v>32</v>
      </c>
      <c r="O3878" s="109" t="s">
        <v>23563</v>
      </c>
      <c r="P3878" s="109" t="s">
        <v>760</v>
      </c>
      <c r="Q3878" s="109" t="s">
        <v>23564</v>
      </c>
      <c r="R3878" s="109" t="s">
        <v>80</v>
      </c>
      <c r="S3878" s="122" t="s">
        <v>19195</v>
      </c>
      <c r="T3878" s="31"/>
      <c r="U3878" s="109" t="str">
        <f t="shared" si="61"/>
        <v>42004: A white Nissan Altima was believed to have been the getaway vehicle in the robbery of a Western Union in Miami-Dade County. During the investigation, police went to a home in Miramar, but nobody was there. As they were leaving, they spotted the car and attempted a traffic stop, but the driver of the car led officers on a chase that ended in Miami. The suspects left the car and fired at officers, at which point, one of the suspects was killed. http://miami.cbslocal.com/2015/01/02/miami-dade-pd-releases-ids-of-armed-robbery-suspects/</v>
      </c>
      <c r="V3878" s="109"/>
      <c r="W3878" s="109">
        <v>4924.1000000000004</v>
      </c>
      <c r="X3878" s="109"/>
      <c r="Y3878" s="109"/>
      <c r="Z3878" s="109"/>
      <c r="AA3878" s="109"/>
      <c r="AB3878" s="109"/>
      <c r="AC3878" s="113"/>
      <c r="AD3878" s="29"/>
      <c r="AE3878" s="29"/>
      <c r="AF3878" s="29"/>
      <c r="AG3878" s="65"/>
    </row>
    <row r="3879" spans="1:33" ht="12">
      <c r="A3879" s="30">
        <v>42056</v>
      </c>
      <c r="B3879" s="109" t="s">
        <v>23565</v>
      </c>
      <c r="C3879" s="121">
        <v>34</v>
      </c>
      <c r="D3879" s="109" t="s">
        <v>23</v>
      </c>
      <c r="E3879" s="109" t="s">
        <v>173</v>
      </c>
      <c r="F3879" s="109" t="s">
        <v>23566</v>
      </c>
      <c r="G3879" s="42">
        <v>41987</v>
      </c>
      <c r="H3879" s="109" t="s">
        <v>23567</v>
      </c>
      <c r="I3879" s="109" t="s">
        <v>12262</v>
      </c>
      <c r="J3879" s="109" t="s">
        <v>482</v>
      </c>
      <c r="K3879" s="98" t="s">
        <v>23568</v>
      </c>
      <c r="L3879" s="109" t="s">
        <v>4015</v>
      </c>
      <c r="M3879" s="109" t="s">
        <v>23569</v>
      </c>
      <c r="N3879" s="109" t="s">
        <v>32</v>
      </c>
      <c r="O3879" s="109" t="s">
        <v>23570</v>
      </c>
      <c r="P3879" s="109" t="s">
        <v>58</v>
      </c>
      <c r="Q3879" s="109" t="s">
        <v>23571</v>
      </c>
      <c r="R3879" s="109" t="s">
        <v>100</v>
      </c>
      <c r="S3879" s="122" t="s">
        <v>1542</v>
      </c>
      <c r="T3879" s="31"/>
      <c r="U3879" s="109" t="str">
        <f t="shared" si="61"/>
        <v>41987: Police responded to a 911 call came in about a man – later identified as Martin Sanchez-Juarez – who was acting irrationally. According to police, Sanchez-Juarez approached the first officer on the scene with a hammer and refused to comply with the officer's request to drop it. He reportedly knocked a mirror off the officer’s patrol car. The officer shot, striking Sanchez-Juarez three times, killing him. http://www.normantranscript.com/news/man-in-officer-involved-shooting-deceased/article_0f8b9cf8-906d-11e4-aefb-5be4b0e05c7c.html</v>
      </c>
      <c r="V3879" s="109"/>
      <c r="W3879" s="109">
        <v>4925.1000000000004</v>
      </c>
      <c r="X3879" s="109"/>
      <c r="Y3879" s="109"/>
      <c r="Z3879" s="109"/>
      <c r="AA3879" s="109"/>
      <c r="AB3879" s="109"/>
      <c r="AC3879" s="113"/>
      <c r="AD3879" s="29"/>
      <c r="AE3879" s="29"/>
      <c r="AF3879" s="29"/>
      <c r="AG3879" s="65"/>
    </row>
    <row r="3880" spans="1:33" ht="12">
      <c r="A3880" s="30">
        <v>42056</v>
      </c>
      <c r="B3880" s="109" t="s">
        <v>23572</v>
      </c>
      <c r="C3880" s="121">
        <v>52</v>
      </c>
      <c r="D3880" s="109" t="s">
        <v>23</v>
      </c>
      <c r="E3880" s="109" t="s">
        <v>40</v>
      </c>
      <c r="F3880" s="109" t="s">
        <v>23573</v>
      </c>
      <c r="G3880" s="42">
        <v>42003</v>
      </c>
      <c r="H3880" s="109" t="s">
        <v>23574</v>
      </c>
      <c r="I3880" s="109" t="s">
        <v>23575</v>
      </c>
      <c r="J3880" s="109" t="s">
        <v>143</v>
      </c>
      <c r="K3880" s="98" t="s">
        <v>23576</v>
      </c>
      <c r="L3880" s="109" t="s">
        <v>6187</v>
      </c>
      <c r="M3880" s="109" t="s">
        <v>23577</v>
      </c>
      <c r="N3880" s="109" t="s">
        <v>32</v>
      </c>
      <c r="O3880" s="109" t="s">
        <v>23578</v>
      </c>
      <c r="P3880" s="109" t="s">
        <v>323</v>
      </c>
      <c r="Q3880" s="109" t="s">
        <v>23579</v>
      </c>
      <c r="R3880" s="109" t="s">
        <v>100</v>
      </c>
      <c r="S3880" s="122" t="s">
        <v>1542</v>
      </c>
      <c r="T3880" s="31"/>
      <c r="U3880" s="109" t="str">
        <f t="shared" si="61"/>
        <v>42003: A gym owner reported Pacini was making threats. After police contacted him, he began making paranoid threats against police on social media. When they tried to arrest him, he fled, ramming their cars in the process. Fearing for their lives, they shot and killed him. http://6abc.com/news/sources-suspect-shot-killed-by-police-in-drexel-hill/455767/</v>
      </c>
      <c r="V3880" s="109"/>
      <c r="W3880" s="109">
        <v>4926.1000000000004</v>
      </c>
      <c r="X3880" s="109"/>
      <c r="Y3880" s="109"/>
      <c r="Z3880" s="109"/>
      <c r="AA3880" s="109"/>
      <c r="AB3880" s="109"/>
      <c r="AC3880" s="113"/>
      <c r="AD3880" s="29"/>
      <c r="AE3880" s="29"/>
      <c r="AF3880" s="29"/>
      <c r="AG3880" s="65"/>
    </row>
    <row r="3881" spans="1:33" ht="12">
      <c r="A3881" s="30">
        <v>42056</v>
      </c>
      <c r="B3881" s="109" t="s">
        <v>23580</v>
      </c>
      <c r="C3881" s="121"/>
      <c r="D3881" s="109" t="s">
        <v>23</v>
      </c>
      <c r="E3881" s="109" t="s">
        <v>82</v>
      </c>
      <c r="F3881" s="109"/>
      <c r="G3881" s="42">
        <v>42002</v>
      </c>
      <c r="H3881" s="109"/>
      <c r="I3881" s="109" t="s">
        <v>23581</v>
      </c>
      <c r="J3881" s="109" t="s">
        <v>44</v>
      </c>
      <c r="K3881" s="98" t="s">
        <v>23582</v>
      </c>
      <c r="L3881" s="109" t="s">
        <v>671</v>
      </c>
      <c r="M3881" s="109" t="s">
        <v>23583</v>
      </c>
      <c r="N3881" s="109" t="s">
        <v>32</v>
      </c>
      <c r="O3881" s="109" t="s">
        <v>23584</v>
      </c>
      <c r="P3881" s="109" t="s">
        <v>323</v>
      </c>
      <c r="Q3881" s="109" t="s">
        <v>23585</v>
      </c>
      <c r="R3881" s="109" t="s">
        <v>36</v>
      </c>
      <c r="S3881" s="122" t="s">
        <v>1542</v>
      </c>
      <c r="T3881" s="31"/>
      <c r="U3881" s="109" t="str">
        <f t="shared" si="61"/>
        <v>42002: According to police, Monts was shot and killed during a shootout in Safford after deputies responded to a domestic dispute call at his home. http://www.wsfa.com/story/27723843/sbi-investigating-fatal-officer-involved-shooting-in-dallas-county</v>
      </c>
      <c r="V3881" s="109"/>
      <c r="W3881" s="109">
        <v>4927.1000000000004</v>
      </c>
      <c r="X3881" s="109"/>
      <c r="Y3881" s="109"/>
      <c r="Z3881" s="109"/>
      <c r="AA3881" s="109"/>
      <c r="AB3881" s="109"/>
      <c r="AC3881" s="113"/>
      <c r="AD3881" s="29"/>
      <c r="AE3881" s="29"/>
      <c r="AF3881" s="29"/>
      <c r="AG3881" s="65"/>
    </row>
    <row r="3882" spans="1:33" ht="12">
      <c r="A3882" s="30">
        <v>42056</v>
      </c>
      <c r="B3882" s="109" t="s">
        <v>23586</v>
      </c>
      <c r="C3882" s="121">
        <v>35</v>
      </c>
      <c r="D3882" s="109" t="s">
        <v>23</v>
      </c>
      <c r="E3882" s="109" t="s">
        <v>82</v>
      </c>
      <c r="F3882" s="109"/>
      <c r="G3882" s="42">
        <v>41998</v>
      </c>
      <c r="H3882" s="109" t="s">
        <v>23587</v>
      </c>
      <c r="I3882" s="109" t="s">
        <v>7345</v>
      </c>
      <c r="J3882" s="109" t="s">
        <v>85</v>
      </c>
      <c r="K3882" s="98" t="s">
        <v>7346</v>
      </c>
      <c r="L3882" s="109" t="s">
        <v>784</v>
      </c>
      <c r="M3882" s="109" t="s">
        <v>19134</v>
      </c>
      <c r="N3882" s="109" t="s">
        <v>32</v>
      </c>
      <c r="O3882" s="109" t="s">
        <v>23588</v>
      </c>
      <c r="P3882" s="109" t="s">
        <v>760</v>
      </c>
      <c r="Q3882" s="109" t="s">
        <v>23589</v>
      </c>
      <c r="R3882" s="109" t="s">
        <v>36</v>
      </c>
      <c r="S3882" s="122" t="s">
        <v>1542</v>
      </c>
      <c r="T3882" s="31"/>
      <c r="U3882" s="109" t="str">
        <f t="shared" si="61"/>
        <v>41998: Officials from the Sheriff's Office said a female deputy and the suspect fought. The deputy was in the area responding to a report of a "suspicious person." Rodriguez allegedly tried to take the deputy's baton and that's when she shot and killed him. http://www.desertsun.com/story/news/crime_courts/2014/12/26/omar-rodriguez-fatally-shot-christmas-day-sheriffs-deputy/20934517/</v>
      </c>
      <c r="V3882" s="109"/>
      <c r="W3882" s="109">
        <v>4928.1000000000004</v>
      </c>
      <c r="X3882" s="109"/>
      <c r="Y3882" s="109"/>
      <c r="Z3882" s="109"/>
      <c r="AA3882" s="109"/>
      <c r="AB3882" s="109"/>
      <c r="AC3882" s="113"/>
      <c r="AD3882" s="29"/>
      <c r="AE3882" s="29"/>
      <c r="AF3882" s="29"/>
      <c r="AG3882" s="65"/>
    </row>
    <row r="3883" spans="1:33" ht="12">
      <c r="A3883" s="30">
        <v>42056</v>
      </c>
      <c r="B3883" s="109" t="s">
        <v>23590</v>
      </c>
      <c r="C3883" s="121"/>
      <c r="D3883" s="109" t="s">
        <v>91</v>
      </c>
      <c r="E3883" s="109" t="s">
        <v>40</v>
      </c>
      <c r="F3883" s="109" t="s">
        <v>23591</v>
      </c>
      <c r="G3883" s="42">
        <v>41965</v>
      </c>
      <c r="H3883" s="109" t="s">
        <v>23592</v>
      </c>
      <c r="I3883" s="109" t="s">
        <v>5177</v>
      </c>
      <c r="J3883" s="109" t="s">
        <v>1757</v>
      </c>
      <c r="K3883" s="98" t="s">
        <v>23593</v>
      </c>
      <c r="L3883" s="109" t="s">
        <v>5257</v>
      </c>
      <c r="M3883" s="109" t="s">
        <v>23594</v>
      </c>
      <c r="N3883" s="109" t="s">
        <v>262</v>
      </c>
      <c r="O3883" s="109" t="s">
        <v>23595</v>
      </c>
      <c r="P3883" s="109" t="s">
        <v>323</v>
      </c>
      <c r="Q3883" s="109" t="s">
        <v>23596</v>
      </c>
      <c r="R3883" s="109" t="s">
        <v>36</v>
      </c>
      <c r="S3883" s="122" t="s">
        <v>1542</v>
      </c>
      <c r="T3883" s="31"/>
      <c r="U3883" s="109" t="str">
        <f t="shared" si="61"/>
        <v>41965: Deputies responded to a woman acting up at a gas station. When she resisted arrest, she was tasered and killed. http://www.wcpo.com/news/region-northern-kentucky/nky-sheriffs-department-confirms-woman-died-after-taser-used-to-subdue-her</v>
      </c>
      <c r="V3883" s="109"/>
      <c r="W3883" s="109">
        <v>4929.1000000000004</v>
      </c>
      <c r="X3883" s="109"/>
      <c r="Y3883" s="109"/>
      <c r="Z3883" s="109"/>
      <c r="AA3883" s="109"/>
      <c r="AB3883" s="109"/>
      <c r="AC3883" s="113"/>
      <c r="AD3883" s="29"/>
      <c r="AE3883" s="29"/>
      <c r="AF3883" s="29"/>
      <c r="AG3883" s="65"/>
    </row>
    <row r="3884" spans="1:33" ht="12">
      <c r="A3884" s="30">
        <v>42056</v>
      </c>
      <c r="B3884" s="109" t="s">
        <v>23597</v>
      </c>
      <c r="C3884" s="121">
        <v>21</v>
      </c>
      <c r="D3884" s="109" t="s">
        <v>23</v>
      </c>
      <c r="E3884" s="109" t="s">
        <v>40</v>
      </c>
      <c r="F3884" s="109"/>
      <c r="G3884" s="42">
        <v>41990</v>
      </c>
      <c r="H3884" s="109" t="s">
        <v>23598</v>
      </c>
      <c r="I3884" s="109" t="s">
        <v>1603</v>
      </c>
      <c r="J3884" s="109" t="s">
        <v>124</v>
      </c>
      <c r="K3884" s="98" t="s">
        <v>1613</v>
      </c>
      <c r="L3884" s="109" t="s">
        <v>2101</v>
      </c>
      <c r="M3884" s="109" t="s">
        <v>14052</v>
      </c>
      <c r="N3884" s="109" t="s">
        <v>32</v>
      </c>
      <c r="O3884" s="109" t="s">
        <v>23599</v>
      </c>
      <c r="P3884" s="109" t="s">
        <v>949</v>
      </c>
      <c r="Q3884" s="109" t="s">
        <v>23600</v>
      </c>
      <c r="R3884" s="109" t="s">
        <v>80</v>
      </c>
      <c r="S3884" s="122" t="s">
        <v>1542</v>
      </c>
      <c r="T3884" s="31"/>
      <c r="U3884" s="109" t="str">
        <f t="shared" si="61"/>
        <v>41990: Wall was suspected in a murder. When officers caught up with him, he shot at them, they shot and hit him, but it was a self-inflicted gunshot wound that killed him. http://www.kirotv.com/news/news/deputy-involved-shooting-tacoma/njTnD/</v>
      </c>
      <c r="V3884" s="109"/>
      <c r="W3884" s="109">
        <v>4930.1000000000004</v>
      </c>
      <c r="X3884" s="109"/>
      <c r="Y3884" s="109"/>
      <c r="Z3884" s="109"/>
      <c r="AA3884" s="109"/>
      <c r="AB3884" s="109"/>
      <c r="AC3884" s="113"/>
      <c r="AD3884" s="29"/>
      <c r="AE3884" s="29"/>
      <c r="AF3884" s="29"/>
      <c r="AG3884" s="65"/>
    </row>
    <row r="3885" spans="1:33" ht="12">
      <c r="A3885" s="30">
        <v>42056</v>
      </c>
      <c r="B3885" s="109" t="s">
        <v>23601</v>
      </c>
      <c r="C3885" s="121">
        <v>38</v>
      </c>
      <c r="D3885" s="109" t="s">
        <v>23</v>
      </c>
      <c r="E3885" s="109" t="s">
        <v>82</v>
      </c>
      <c r="F3885" s="109"/>
      <c r="G3885" s="42">
        <v>41983</v>
      </c>
      <c r="H3885" s="109" t="s">
        <v>23602</v>
      </c>
      <c r="I3885" s="109" t="s">
        <v>23603</v>
      </c>
      <c r="J3885" s="109" t="s">
        <v>85</v>
      </c>
      <c r="K3885" s="98" t="s">
        <v>23604</v>
      </c>
      <c r="L3885" s="109" t="s">
        <v>784</v>
      </c>
      <c r="M3885" s="109" t="s">
        <v>23605</v>
      </c>
      <c r="N3885" s="109" t="s">
        <v>32</v>
      </c>
      <c r="O3885" s="109" t="s">
        <v>23606</v>
      </c>
      <c r="P3885" s="109" t="s">
        <v>323</v>
      </c>
      <c r="Q3885" s="109" t="s">
        <v>23607</v>
      </c>
      <c r="R3885" s="109" t="s">
        <v>80</v>
      </c>
      <c r="S3885" s="122" t="s">
        <v>1542</v>
      </c>
      <c r="T3885" s="31"/>
      <c r="U3885" s="109" t="str">
        <f t="shared" ref="U3885:U3948" si="62">CONCATENATE(G3885, ": ", O3885, " ", Q3885)</f>
        <v>41983: 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obviously, officers feared for their lives. http://www.pe.com/articles/chase-756069-wildomar-baxter.html</v>
      </c>
      <c r="V3885" s="109"/>
      <c r="W3885" s="109">
        <v>4931.1000000000004</v>
      </c>
      <c r="X3885" s="109"/>
      <c r="Y3885" s="109"/>
      <c r="Z3885" s="109"/>
      <c r="AA3885" s="109"/>
      <c r="AB3885" s="109"/>
      <c r="AC3885" s="113"/>
      <c r="AD3885" s="29"/>
      <c r="AE3885" s="29"/>
      <c r="AF3885" s="29"/>
      <c r="AG3885" s="65"/>
    </row>
    <row r="3886" spans="1:33" ht="12">
      <c r="A3886" s="30">
        <v>42056</v>
      </c>
      <c r="B3886" s="109" t="s">
        <v>23608</v>
      </c>
      <c r="C3886" s="121">
        <v>68</v>
      </c>
      <c r="D3886" s="109" t="s">
        <v>23</v>
      </c>
      <c r="E3886" s="109" t="s">
        <v>24</v>
      </c>
      <c r="F3886" s="109"/>
      <c r="G3886" s="42">
        <v>41975</v>
      </c>
      <c r="H3886" s="109" t="s">
        <v>23609</v>
      </c>
      <c r="I3886" s="109" t="s">
        <v>539</v>
      </c>
      <c r="J3886" s="109" t="s">
        <v>85</v>
      </c>
      <c r="K3886" s="98" t="s">
        <v>23610</v>
      </c>
      <c r="L3886" s="109" t="s">
        <v>539</v>
      </c>
      <c r="M3886" s="109" t="s">
        <v>540</v>
      </c>
      <c r="N3886" s="109" t="s">
        <v>32</v>
      </c>
      <c r="O3886" s="109" t="s">
        <v>23611</v>
      </c>
      <c r="P3886" s="109" t="s">
        <v>760</v>
      </c>
      <c r="Q3886" s="109" t="s">
        <v>23612</v>
      </c>
      <c r="R3886" s="109" t="s">
        <v>80</v>
      </c>
      <c r="S3886" s="122" t="s">
        <v>1542</v>
      </c>
      <c r="T3886" s="31"/>
      <c r="U3886" s="109" t="str">
        <f t="shared" si="62"/>
        <v>41975: LAPD officers responded to a call of a screaming woman. Officers arrived and heard a woman screaming that she was being stabbed and needed help. Officers forced their way into an apartment and saw Ricks stabbing the woman. An officer opened fire, killing Ricks. http://homicide.latimes.com/post/issac-lee-ricks/</v>
      </c>
      <c r="V3886" s="109"/>
      <c r="W3886" s="109">
        <v>4932.1000000000004</v>
      </c>
      <c r="X3886" s="109"/>
      <c r="Y3886" s="109"/>
      <c r="Z3886" s="109"/>
      <c r="AA3886" s="109"/>
      <c r="AB3886" s="109"/>
      <c r="AC3886" s="113"/>
      <c r="AD3886" s="29"/>
      <c r="AE3886" s="29"/>
      <c r="AF3886" s="29"/>
      <c r="AG3886" s="65"/>
    </row>
    <row r="3887" spans="1:33" ht="12">
      <c r="A3887" s="30">
        <v>42056</v>
      </c>
      <c r="B3887" s="109" t="s">
        <v>4728</v>
      </c>
      <c r="C3887" s="121"/>
      <c r="D3887" s="109" t="s">
        <v>23</v>
      </c>
      <c r="E3887" s="109" t="s">
        <v>36</v>
      </c>
      <c r="F3887" s="109"/>
      <c r="G3887" s="42">
        <v>41974</v>
      </c>
      <c r="H3887" s="109" t="s">
        <v>23613</v>
      </c>
      <c r="I3887" s="109" t="s">
        <v>23614</v>
      </c>
      <c r="J3887" s="109" t="s">
        <v>213</v>
      </c>
      <c r="K3887" s="98" t="s">
        <v>23615</v>
      </c>
      <c r="L3887" s="109" t="s">
        <v>819</v>
      </c>
      <c r="M3887" s="109" t="s">
        <v>23616</v>
      </c>
      <c r="N3887" s="109" t="s">
        <v>32</v>
      </c>
      <c r="O3887" s="109" t="s">
        <v>23617</v>
      </c>
      <c r="P3887" s="109" t="s">
        <v>760</v>
      </c>
      <c r="Q3887" s="109" t="s">
        <v>23618</v>
      </c>
      <c r="R3887" s="109" t="s">
        <v>36</v>
      </c>
      <c r="S3887" s="122" t="s">
        <v>23499</v>
      </c>
      <c r="T3887" s="31"/>
      <c r="U3887" s="109" t="str">
        <f t="shared" si="62"/>
        <v>41974: Two Harris County sheriff's deputies, one of whom just graduated from the academy, responded to a 911 call about a suspicious person. At the same time, there was a 911 call made regarding a medical emergency at a home next door. A woman inside that house reported she heard a loud noise and found a female victim lying on the first floor, bleeding from the head. As the deputies were responding to the suspicious person call a man popped out from behind a fence and fired two shots at them. One deputy returned fire, killing him. http://www.chron.com/news/houston-texas/article/1-dead-in-officer-involved-shooting-in-NW-Harris-5928188.php</v>
      </c>
      <c r="V3887" s="109"/>
      <c r="W3887" s="109">
        <v>4933.1000000000004</v>
      </c>
      <c r="X3887" s="109"/>
      <c r="Y3887" s="109"/>
      <c r="Z3887" s="109"/>
      <c r="AA3887" s="109"/>
      <c r="AB3887" s="109"/>
      <c r="AC3887" s="113"/>
      <c r="AD3887" s="29"/>
      <c r="AE3887" s="29"/>
      <c r="AF3887" s="29"/>
      <c r="AG3887" s="65"/>
    </row>
    <row r="3888" spans="1:33" ht="12">
      <c r="A3888" s="30">
        <v>42056</v>
      </c>
      <c r="B3888" s="109" t="s">
        <v>23619</v>
      </c>
      <c r="C3888" s="121">
        <v>28</v>
      </c>
      <c r="D3888" s="109" t="s">
        <v>23</v>
      </c>
      <c r="E3888" s="109" t="s">
        <v>40</v>
      </c>
      <c r="F3888" s="109" t="s">
        <v>23620</v>
      </c>
      <c r="G3888" s="42">
        <v>41945</v>
      </c>
      <c r="H3888" s="109" t="s">
        <v>23621</v>
      </c>
      <c r="I3888" s="109" t="s">
        <v>23622</v>
      </c>
      <c r="J3888" s="109" t="s">
        <v>439</v>
      </c>
      <c r="K3888" s="98" t="s">
        <v>23623</v>
      </c>
      <c r="L3888" s="109" t="s">
        <v>23624</v>
      </c>
      <c r="M3888" s="109" t="s">
        <v>23625</v>
      </c>
      <c r="N3888" s="109" t="s">
        <v>32</v>
      </c>
      <c r="O3888" s="109" t="s">
        <v>23626</v>
      </c>
      <c r="P3888" s="109" t="s">
        <v>760</v>
      </c>
      <c r="Q3888" s="109" t="s">
        <v>23627</v>
      </c>
      <c r="R3888" s="109" t="s">
        <v>80</v>
      </c>
      <c r="S3888" s="122" t="s">
        <v>23628</v>
      </c>
      <c r="T3888" s="31"/>
      <c r="U3888" s="109" t="str">
        <f t="shared" si="62"/>
        <v>41945: Deputy Matthew Chism attempted a traffic stop. The driver fled while the passenger, William A. Collins, fled on foot pursued by Deputy Chism. They struggled, then started shooting in a backyard. Deputy Chism shot and killed Collins. Collins shot and killed Chism. The driver who fled, Joshua Jay Brown, was eventually charged with Chism's murder. http://eldoradospringsmo.com/pages/?p=27688</v>
      </c>
      <c r="V3888" s="109"/>
      <c r="W3888" s="109">
        <v>4934.1000000000004</v>
      </c>
      <c r="X3888" s="109"/>
      <c r="Y3888" s="109"/>
      <c r="Z3888" s="109"/>
      <c r="AA3888" s="109"/>
      <c r="AB3888" s="109"/>
      <c r="AC3888" s="113"/>
      <c r="AD3888" s="29"/>
      <c r="AE3888" s="29"/>
      <c r="AF3888" s="29"/>
      <c r="AG3888" s="65"/>
    </row>
    <row r="3889" spans="1:33" ht="12">
      <c r="A3889" s="30">
        <v>42056</v>
      </c>
      <c r="B3889" s="109" t="s">
        <v>23629</v>
      </c>
      <c r="C3889" s="121">
        <v>36</v>
      </c>
      <c r="D3889" s="109" t="s">
        <v>23</v>
      </c>
      <c r="E3889" s="109" t="s">
        <v>40</v>
      </c>
      <c r="F3889" s="109" t="s">
        <v>23630</v>
      </c>
      <c r="G3889" s="42">
        <v>42025</v>
      </c>
      <c r="H3889" s="109" t="s">
        <v>23631</v>
      </c>
      <c r="I3889" s="109" t="s">
        <v>21125</v>
      </c>
      <c r="J3889" s="109" t="s">
        <v>85</v>
      </c>
      <c r="K3889" s="98" t="s">
        <v>21126</v>
      </c>
      <c r="L3889" s="109" t="s">
        <v>784</v>
      </c>
      <c r="M3889" s="109" t="s">
        <v>23605</v>
      </c>
      <c r="N3889" s="109" t="s">
        <v>32</v>
      </c>
      <c r="O3889" s="109" t="s">
        <v>23632</v>
      </c>
      <c r="P3889" s="109" t="s">
        <v>760</v>
      </c>
      <c r="Q3889" s="109" t="s">
        <v>23633</v>
      </c>
      <c r="R3889" s="109" t="s">
        <v>80</v>
      </c>
      <c r="S3889" s="122" t="s">
        <v>23634</v>
      </c>
      <c r="T3889" s="31"/>
      <c r="U3889" s="109" t="str">
        <f t="shared" si="62"/>
        <v>42025: 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 http://ktla.com/2015/01/23/hemet-man-idd-as-person-who-allegedly-shot-killed-police-k-9-sultan/</v>
      </c>
      <c r="V3889" s="109"/>
      <c r="W3889" s="109">
        <v>4935.1000000000004</v>
      </c>
      <c r="X3889" s="109"/>
      <c r="Y3889" s="109"/>
      <c r="Z3889" s="109"/>
      <c r="AA3889" s="109"/>
      <c r="AB3889" s="109"/>
      <c r="AC3889" s="113"/>
      <c r="AD3889" s="29"/>
      <c r="AE3889" s="29"/>
      <c r="AF3889" s="29"/>
      <c r="AG3889" s="65"/>
    </row>
    <row r="3890" spans="1:33" ht="12">
      <c r="A3890" s="100">
        <v>42056.704537037003</v>
      </c>
      <c r="B3890" s="109" t="s">
        <v>23635</v>
      </c>
      <c r="C3890" s="121">
        <v>45</v>
      </c>
      <c r="D3890" s="109" t="s">
        <v>23</v>
      </c>
      <c r="E3890" s="109" t="s">
        <v>40</v>
      </c>
      <c r="F3890" s="109" t="s">
        <v>23636</v>
      </c>
      <c r="G3890" s="42">
        <v>42045</v>
      </c>
      <c r="H3890" s="109" t="s">
        <v>23637</v>
      </c>
      <c r="I3890" s="109" t="s">
        <v>23638</v>
      </c>
      <c r="J3890" s="109" t="s">
        <v>1694</v>
      </c>
      <c r="K3890" s="98" t="s">
        <v>23639</v>
      </c>
      <c r="L3890" s="109" t="s">
        <v>23640</v>
      </c>
      <c r="M3890" s="109" t="s">
        <v>23641</v>
      </c>
      <c r="N3890" s="109" t="s">
        <v>32</v>
      </c>
      <c r="O3890" s="109" t="s">
        <v>23642</v>
      </c>
      <c r="P3890" s="109" t="s">
        <v>23643</v>
      </c>
      <c r="Q3890" s="109" t="s">
        <v>23644</v>
      </c>
      <c r="R3890" s="109" t="s">
        <v>36</v>
      </c>
      <c r="S3890" s="122" t="s">
        <v>23645</v>
      </c>
      <c r="T3890" s="31"/>
      <c r="U3890" s="109" t="str">
        <f t="shared" si="62"/>
        <v>42045: Suspect in domestic violence incident was shot multiple times after a high-speed chase. After stopping and exiting the vehicle, the suspect held a gun to his head, and then headed with the gun toward the highway, after which he was shot multiple times by one or more sheriff's deputies. http://www.gjsentinel.com/news/articles/man-shot--8232near-i708232-had-long-8232rap-sheet</v>
      </c>
      <c r="V3890" s="109"/>
      <c r="W3890" s="109">
        <v>4936.1000000000004</v>
      </c>
      <c r="X3890" s="109"/>
      <c r="Y3890" s="109"/>
      <c r="Z3890" s="109"/>
      <c r="AA3890" s="109"/>
      <c r="AB3890" s="109"/>
      <c r="AC3890" s="113"/>
      <c r="AD3890" s="29"/>
      <c r="AE3890" s="29"/>
      <c r="AF3890" s="29"/>
      <c r="AG3890" s="65"/>
    </row>
    <row r="3891" spans="1:33" ht="12">
      <c r="A3891" s="100">
        <v>42056.801828703698</v>
      </c>
      <c r="B3891" s="109" t="s">
        <v>23646</v>
      </c>
      <c r="C3891" s="121">
        <v>33</v>
      </c>
      <c r="D3891" s="109" t="s">
        <v>23</v>
      </c>
      <c r="E3891" s="109" t="s">
        <v>173</v>
      </c>
      <c r="F3891" s="109"/>
      <c r="G3891" s="42">
        <v>37808</v>
      </c>
      <c r="H3891" s="109" t="s">
        <v>23647</v>
      </c>
      <c r="I3891" s="109" t="s">
        <v>22790</v>
      </c>
      <c r="J3891" s="109" t="s">
        <v>85</v>
      </c>
      <c r="K3891" s="98" t="s">
        <v>22791</v>
      </c>
      <c r="L3891" s="109" t="s">
        <v>539</v>
      </c>
      <c r="M3891" s="109" t="s">
        <v>22164</v>
      </c>
      <c r="N3891" s="109" t="s">
        <v>32</v>
      </c>
      <c r="O3891" s="109" t="s">
        <v>23648</v>
      </c>
      <c r="P3891" s="109" t="s">
        <v>760</v>
      </c>
      <c r="Q3891" s="109" t="s">
        <v>23649</v>
      </c>
      <c r="R3891" s="109" t="s">
        <v>36</v>
      </c>
      <c r="S3891" s="122" t="s">
        <v>22184</v>
      </c>
      <c r="T3891" s="31"/>
      <c r="U3891" s="109" t="str">
        <f t="shared" si="62"/>
        <v>37808: Lawrence Raul Licano, 33, died after being shot in Pomona, according to Los Angeles County coroner's records. http://homicide.latimes.com/post/lawrence-raul-licano/</v>
      </c>
      <c r="V3891" s="109"/>
      <c r="W3891" s="109">
        <v>4937.1000000000004</v>
      </c>
      <c r="X3891" s="109"/>
      <c r="Y3891" s="109"/>
      <c r="Z3891" s="109"/>
      <c r="AA3891" s="109"/>
      <c r="AB3891" s="109"/>
      <c r="AC3891" s="113"/>
      <c r="AD3891" s="29"/>
      <c r="AE3891" s="29"/>
      <c r="AF3891" s="29"/>
      <c r="AG3891" s="65"/>
    </row>
    <row r="3892" spans="1:33" ht="12">
      <c r="A3892" s="100">
        <v>42056.806828703702</v>
      </c>
      <c r="B3892" s="109" t="s">
        <v>23650</v>
      </c>
      <c r="C3892" s="121">
        <v>39</v>
      </c>
      <c r="D3892" s="109" t="s">
        <v>23</v>
      </c>
      <c r="E3892" s="109" t="s">
        <v>173</v>
      </c>
      <c r="F3892" s="109"/>
      <c r="G3892" s="42">
        <v>37811</v>
      </c>
      <c r="H3892" s="109" t="s">
        <v>23651</v>
      </c>
      <c r="I3892" s="109" t="s">
        <v>1392</v>
      </c>
      <c r="J3892" s="109" t="s">
        <v>85</v>
      </c>
      <c r="K3892" s="98" t="s">
        <v>23495</v>
      </c>
      <c r="L3892" s="109" t="s">
        <v>539</v>
      </c>
      <c r="M3892" s="109" t="s">
        <v>22164</v>
      </c>
      <c r="N3892" s="109" t="s">
        <v>32</v>
      </c>
      <c r="O3892" s="109" t="s">
        <v>23652</v>
      </c>
      <c r="P3892" s="109" t="s">
        <v>760</v>
      </c>
      <c r="Q3892" s="109" t="s">
        <v>23653</v>
      </c>
      <c r="R3892" s="109" t="s">
        <v>36</v>
      </c>
      <c r="S3892" s="122" t="s">
        <v>22184</v>
      </c>
      <c r="T3892" s="31"/>
      <c r="U3892" s="109" t="str">
        <f t="shared" si="62"/>
        <v>37811: Manuel Ernesto Garcia, 39, died after being shot in Compton, according to Los Angeles County coroner's records. http://homicide.latimes.com/post/manuel-ernesto-garcia/</v>
      </c>
      <c r="V3892" s="109"/>
      <c r="W3892" s="109">
        <v>4938.1000000000004</v>
      </c>
      <c r="X3892" s="109"/>
      <c r="Y3892" s="109"/>
      <c r="Z3892" s="109"/>
      <c r="AA3892" s="109"/>
      <c r="AB3892" s="109"/>
      <c r="AC3892" s="113"/>
      <c r="AD3892" s="29"/>
      <c r="AE3892" s="29"/>
      <c r="AF3892" s="29"/>
      <c r="AG3892" s="65"/>
    </row>
    <row r="3893" spans="1:33" ht="12">
      <c r="A3893" s="100">
        <v>42056.809872685197</v>
      </c>
      <c r="B3893" s="109" t="s">
        <v>23654</v>
      </c>
      <c r="C3893" s="121">
        <v>32</v>
      </c>
      <c r="D3893" s="109" t="s">
        <v>23</v>
      </c>
      <c r="E3893" s="109" t="s">
        <v>82</v>
      </c>
      <c r="F3893" s="109"/>
      <c r="G3893" s="42">
        <v>37829</v>
      </c>
      <c r="H3893" s="109" t="s">
        <v>23655</v>
      </c>
      <c r="I3893" s="109" t="s">
        <v>539</v>
      </c>
      <c r="J3893" s="109" t="s">
        <v>85</v>
      </c>
      <c r="K3893" s="98" t="s">
        <v>23656</v>
      </c>
      <c r="L3893" s="109" t="s">
        <v>539</v>
      </c>
      <c r="M3893" s="109" t="s">
        <v>22164</v>
      </c>
      <c r="N3893" s="109" t="s">
        <v>32</v>
      </c>
      <c r="O3893" s="109" t="s">
        <v>23657</v>
      </c>
      <c r="P3893" s="109" t="s">
        <v>760</v>
      </c>
      <c r="Q3893" s="109" t="s">
        <v>23658</v>
      </c>
      <c r="R3893" s="109" t="s">
        <v>36</v>
      </c>
      <c r="S3893" s="122" t="s">
        <v>22184</v>
      </c>
      <c r="T3893" s="31"/>
      <c r="U3893" s="109" t="str">
        <f t="shared" si="62"/>
        <v>37829: Yousuf Ali Mollah, 32, died after being shot in East Hollywood, according to Los Angeles County coroner's records. http://homicide.latimes.com/post/yousuf-ali-mollah/</v>
      </c>
      <c r="V3893" s="109"/>
      <c r="W3893" s="109">
        <v>4939.1000000000004</v>
      </c>
      <c r="X3893" s="109"/>
      <c r="Y3893" s="109"/>
      <c r="Z3893" s="109"/>
      <c r="AA3893" s="109"/>
      <c r="AB3893" s="109"/>
      <c r="AC3893" s="113"/>
      <c r="AD3893" s="29"/>
      <c r="AE3893" s="29"/>
      <c r="AF3893" s="29"/>
      <c r="AG3893" s="65"/>
    </row>
    <row r="3894" spans="1:33" ht="12">
      <c r="A3894" s="100">
        <v>42056.814131944397</v>
      </c>
      <c r="B3894" s="109" t="s">
        <v>23659</v>
      </c>
      <c r="C3894" s="121">
        <v>18</v>
      </c>
      <c r="D3894" s="109" t="s">
        <v>23</v>
      </c>
      <c r="E3894" s="109" t="s">
        <v>173</v>
      </c>
      <c r="F3894" s="109"/>
      <c r="G3894" s="42">
        <v>37830</v>
      </c>
      <c r="H3894" s="109" t="s">
        <v>23660</v>
      </c>
      <c r="I3894" s="109" t="s">
        <v>23661</v>
      </c>
      <c r="J3894" s="109" t="s">
        <v>85</v>
      </c>
      <c r="K3894" s="98" t="s">
        <v>23662</v>
      </c>
      <c r="L3894" s="109" t="s">
        <v>539</v>
      </c>
      <c r="M3894" s="109" t="s">
        <v>22164</v>
      </c>
      <c r="N3894" s="109" t="s">
        <v>32</v>
      </c>
      <c r="O3894" s="109" t="s">
        <v>23663</v>
      </c>
      <c r="P3894" s="109" t="s">
        <v>760</v>
      </c>
      <c r="Q3894" s="109" t="s">
        <v>23664</v>
      </c>
      <c r="R3894" s="109" t="s">
        <v>36</v>
      </c>
      <c r="S3894" s="122" t="s">
        <v>22184</v>
      </c>
      <c r="T3894" s="31"/>
      <c r="U3894" s="109" t="str">
        <f t="shared" si="62"/>
        <v>37830: Porfirio Heriberto Maravilla Jr., 18, died after being shot in Reseda, according to Los Angeles County coroner's records. http://homicide.latimes.com/post/porfirio-heriberto-maravilla-jr/</v>
      </c>
      <c r="V3894" s="109"/>
      <c r="W3894" s="109">
        <v>4940.1000000000004</v>
      </c>
      <c r="X3894" s="109"/>
      <c r="Y3894" s="109"/>
      <c r="Z3894" s="109"/>
      <c r="AA3894" s="109"/>
      <c r="AB3894" s="109"/>
      <c r="AC3894" s="113"/>
      <c r="AD3894" s="29"/>
      <c r="AE3894" s="29"/>
      <c r="AF3894" s="29"/>
      <c r="AG3894" s="65"/>
    </row>
    <row r="3895" spans="1:33" ht="12">
      <c r="A3895" s="100">
        <v>42056.816446759301</v>
      </c>
      <c r="B3895" s="109" t="s">
        <v>23665</v>
      </c>
      <c r="C3895" s="121">
        <v>43</v>
      </c>
      <c r="D3895" s="109" t="s">
        <v>23</v>
      </c>
      <c r="E3895" s="109" t="s">
        <v>40</v>
      </c>
      <c r="F3895" s="109"/>
      <c r="G3895" s="42">
        <v>37833</v>
      </c>
      <c r="H3895" s="109" t="s">
        <v>23666</v>
      </c>
      <c r="I3895" s="109" t="s">
        <v>2554</v>
      </c>
      <c r="J3895" s="109" t="s">
        <v>85</v>
      </c>
      <c r="K3895" s="98" t="s">
        <v>17468</v>
      </c>
      <c r="L3895" s="109" t="s">
        <v>539</v>
      </c>
      <c r="M3895" s="109" t="s">
        <v>22164</v>
      </c>
      <c r="N3895" s="109" t="s">
        <v>32</v>
      </c>
      <c r="O3895" s="109" t="s">
        <v>23667</v>
      </c>
      <c r="P3895" s="109" t="s">
        <v>760</v>
      </c>
      <c r="Q3895" s="109" t="s">
        <v>23668</v>
      </c>
      <c r="R3895" s="109" t="s">
        <v>36</v>
      </c>
      <c r="S3895" s="122" t="s">
        <v>22184</v>
      </c>
      <c r="T3895" s="31"/>
      <c r="U3895" s="109" t="str">
        <f t="shared" si="62"/>
        <v>37833: Sharokh Haghighat, 43, died after being shot in Long Beach, according to Los Angeles County coroner's records. http://homicide.latimes.com/post/sharokh-haghighat/</v>
      </c>
      <c r="V3895" s="109"/>
      <c r="W3895" s="109">
        <v>4941.1000000000004</v>
      </c>
      <c r="X3895" s="109"/>
      <c r="Y3895" s="109"/>
      <c r="Z3895" s="109"/>
      <c r="AA3895" s="109"/>
      <c r="AB3895" s="109"/>
      <c r="AC3895" s="113"/>
      <c r="AD3895" s="29"/>
      <c r="AE3895" s="29"/>
      <c r="AF3895" s="29"/>
      <c r="AG3895" s="65"/>
    </row>
    <row r="3896" spans="1:33" ht="12">
      <c r="A3896" s="100">
        <v>42056.831018518496</v>
      </c>
      <c r="B3896" s="109" t="s">
        <v>23669</v>
      </c>
      <c r="C3896" s="121">
        <v>35</v>
      </c>
      <c r="D3896" s="109" t="s">
        <v>23</v>
      </c>
      <c r="E3896" s="109" t="s">
        <v>173</v>
      </c>
      <c r="F3896" s="109" t="s">
        <v>23670</v>
      </c>
      <c r="G3896" s="42">
        <v>40223</v>
      </c>
      <c r="H3896" s="109" t="s">
        <v>23671</v>
      </c>
      <c r="I3896" s="109" t="s">
        <v>20108</v>
      </c>
      <c r="J3896" s="109" t="s">
        <v>85</v>
      </c>
      <c r="K3896" s="98" t="s">
        <v>20109</v>
      </c>
      <c r="L3896" s="109" t="s">
        <v>539</v>
      </c>
      <c r="M3896" s="109" t="s">
        <v>20110</v>
      </c>
      <c r="N3896" s="109" t="s">
        <v>32</v>
      </c>
      <c r="O3896" s="109" t="s">
        <v>23672</v>
      </c>
      <c r="P3896" s="109" t="s">
        <v>760</v>
      </c>
      <c r="Q3896" s="109" t="s">
        <v>23673</v>
      </c>
      <c r="R3896" s="109" t="s">
        <v>80</v>
      </c>
      <c r="S3896" s="122" t="s">
        <v>23674</v>
      </c>
      <c r="T3896" s="31"/>
      <c r="U3896" s="109" t="str">
        <f t="shared" si="62"/>
        <v>40223: Police responded to a domestic dispute where they found Aguilera holding a gun to a hostage's head. After a standoff, police shot and killed Aguilera. http://homicide.latimes.com/post/john-aguilera/</v>
      </c>
      <c r="V3896" s="109"/>
      <c r="W3896" s="109">
        <v>4942.1000000000004</v>
      </c>
      <c r="X3896" s="109"/>
      <c r="Y3896" s="109"/>
      <c r="Z3896" s="109"/>
      <c r="AA3896" s="109"/>
      <c r="AB3896" s="109"/>
      <c r="AC3896" s="113"/>
      <c r="AD3896" s="29"/>
      <c r="AE3896" s="29"/>
      <c r="AF3896" s="29"/>
      <c r="AG3896" s="65"/>
    </row>
    <row r="3897" spans="1:33" ht="12">
      <c r="A3897" s="100">
        <v>42056.833738425899</v>
      </c>
      <c r="B3897" s="109" t="s">
        <v>23675</v>
      </c>
      <c r="C3897" s="121">
        <v>52</v>
      </c>
      <c r="D3897" s="109" t="s">
        <v>23</v>
      </c>
      <c r="E3897" s="109" t="s">
        <v>40</v>
      </c>
      <c r="F3897" s="109"/>
      <c r="G3897" s="42">
        <v>37841</v>
      </c>
      <c r="H3897" s="109" t="s">
        <v>23676</v>
      </c>
      <c r="I3897" s="109" t="s">
        <v>22432</v>
      </c>
      <c r="J3897" s="109" t="s">
        <v>85</v>
      </c>
      <c r="K3897" s="98" t="s">
        <v>23677</v>
      </c>
      <c r="L3897" s="109" t="s">
        <v>539</v>
      </c>
      <c r="M3897" s="109" t="s">
        <v>22164</v>
      </c>
      <c r="N3897" s="109" t="s">
        <v>32</v>
      </c>
      <c r="O3897" s="109" t="s">
        <v>23678</v>
      </c>
      <c r="P3897" s="109" t="s">
        <v>760</v>
      </c>
      <c r="Q3897" s="109" t="s">
        <v>23679</v>
      </c>
      <c r="R3897" s="109" t="s">
        <v>36</v>
      </c>
      <c r="S3897" s="122" t="s">
        <v>22184</v>
      </c>
      <c r="T3897" s="31"/>
      <c r="U3897" s="109" t="str">
        <f t="shared" si="62"/>
        <v>37841: Authorities used tear gas and a battering ram to try to flush out a heavily armed, barricaded man suspected of killing a Los Angeles County sheriff's deputy. A fire broke out about 8 p.m. Kueck, 52, had exchanged gunfire with sheriff's deputies before the fire, which quickly spread through the house and several outbuildings. They said it was not immediately known whether Kueck, who was moving about the property, had been trapped and killed in any of the structures, all of which were destroyed. http://articles.latimes.com/2003/aug/09/local/me-deputy9</v>
      </c>
      <c r="V3897" s="109"/>
      <c r="W3897" s="109">
        <v>4943.1000000000004</v>
      </c>
      <c r="X3897" s="109"/>
      <c r="Y3897" s="109"/>
      <c r="Z3897" s="109"/>
      <c r="AA3897" s="109"/>
      <c r="AB3897" s="109"/>
      <c r="AC3897" s="113"/>
      <c r="AD3897" s="29"/>
      <c r="AE3897" s="29"/>
      <c r="AF3897" s="29"/>
      <c r="AG3897" s="65"/>
    </row>
    <row r="3898" spans="1:33" ht="12">
      <c r="A3898" s="100">
        <v>42056.8526388889</v>
      </c>
      <c r="B3898" s="109" t="s">
        <v>23680</v>
      </c>
      <c r="C3898" s="121">
        <v>39</v>
      </c>
      <c r="D3898" s="109" t="s">
        <v>23</v>
      </c>
      <c r="E3898" s="109" t="s">
        <v>82</v>
      </c>
      <c r="F3898" s="109"/>
      <c r="G3898" s="42">
        <v>40237</v>
      </c>
      <c r="H3898" s="109" t="s">
        <v>23681</v>
      </c>
      <c r="I3898" s="109" t="s">
        <v>5645</v>
      </c>
      <c r="J3898" s="109" t="s">
        <v>1694</v>
      </c>
      <c r="K3898" s="98" t="s">
        <v>23682</v>
      </c>
      <c r="L3898" s="109" t="s">
        <v>1257</v>
      </c>
      <c r="M3898" s="109" t="s">
        <v>23683</v>
      </c>
      <c r="N3898" s="109" t="s">
        <v>32</v>
      </c>
      <c r="O3898" s="109" t="s">
        <v>23684</v>
      </c>
      <c r="P3898" s="109" t="s">
        <v>58</v>
      </c>
      <c r="Q3898" s="109" t="s">
        <v>23685</v>
      </c>
      <c r="R3898" s="109" t="s">
        <v>80</v>
      </c>
      <c r="S3898" s="122" t="s">
        <v>23674</v>
      </c>
      <c r="T3898" s="31"/>
      <c r="U3898" s="109" t="str">
        <f t="shared" si="62"/>
        <v>40237: Police responded to a domestic dispute at the motel. After talking to Nancy Ingram, the police went to the room to arrest her husband, Brent. When they got to the room, Brent Ingram was holding a knife and then ran at officers. The officers shot Ingram. http://www.denverpost.com/ci_14744019</v>
      </c>
      <c r="V3898" s="109"/>
      <c r="W3898" s="109">
        <v>4944.1000000000004</v>
      </c>
      <c r="X3898" s="109"/>
      <c r="Y3898" s="109"/>
      <c r="Z3898" s="109"/>
      <c r="AA3898" s="109"/>
      <c r="AB3898" s="109"/>
      <c r="AC3898" s="113"/>
      <c r="AD3898" s="29"/>
      <c r="AE3898" s="29"/>
      <c r="AF3898" s="29"/>
      <c r="AG3898" s="65"/>
    </row>
    <row r="3899" spans="1:33" ht="12">
      <c r="A3899" s="100">
        <v>42056.859895833302</v>
      </c>
      <c r="B3899" s="109" t="s">
        <v>23686</v>
      </c>
      <c r="C3899" s="121">
        <v>43</v>
      </c>
      <c r="D3899" s="109" t="s">
        <v>23</v>
      </c>
      <c r="E3899" s="109" t="s">
        <v>173</v>
      </c>
      <c r="F3899" s="109" t="s">
        <v>23687</v>
      </c>
      <c r="G3899" s="42">
        <v>40264</v>
      </c>
      <c r="H3899" s="109" t="s">
        <v>23688</v>
      </c>
      <c r="I3899" s="109" t="s">
        <v>12012</v>
      </c>
      <c r="J3899" s="109" t="s">
        <v>85</v>
      </c>
      <c r="K3899" s="98" t="s">
        <v>12013</v>
      </c>
      <c r="L3899" s="109" t="s">
        <v>539</v>
      </c>
      <c r="M3899" s="109" t="s">
        <v>12014</v>
      </c>
      <c r="N3899" s="109" t="s">
        <v>32</v>
      </c>
      <c r="O3899" s="109" t="s">
        <v>23689</v>
      </c>
      <c r="P3899" s="109" t="s">
        <v>760</v>
      </c>
      <c r="Q3899" s="109" t="s">
        <v>23690</v>
      </c>
      <c r="R3899" s="109" t="s">
        <v>80</v>
      </c>
      <c r="S3899" s="122" t="s">
        <v>23674</v>
      </c>
      <c r="T3899" s="31"/>
      <c r="U3899" s="109" t="str">
        <f t="shared" si="62"/>
        <v>40264: Officers were called to a supermarket because a man was going around the store threatening people with a knife. When police arrived, they were told that the man was stabbing himself. They followed a trail of blood to a walk in refrigerator. Jaramillo walked out of the refrigerator holding an ax and walked toward one of the officers. Police shot and killed him. http://homicide.latimes.com/post/mario-jaramillo/</v>
      </c>
      <c r="V3899" s="109"/>
      <c r="W3899" s="109">
        <v>4945.1000000000004</v>
      </c>
      <c r="X3899" s="109"/>
      <c r="Y3899" s="109"/>
      <c r="Z3899" s="109"/>
      <c r="AA3899" s="109"/>
      <c r="AB3899" s="109"/>
      <c r="AC3899" s="113"/>
      <c r="AD3899" s="29"/>
      <c r="AE3899" s="29"/>
      <c r="AF3899" s="29"/>
      <c r="AG3899" s="65"/>
    </row>
    <row r="3900" spans="1:33" ht="12">
      <c r="A3900" s="100">
        <v>42056.869675925896</v>
      </c>
      <c r="B3900" s="109" t="s">
        <v>23691</v>
      </c>
      <c r="C3900" s="121">
        <v>35</v>
      </c>
      <c r="D3900" s="109" t="s">
        <v>23</v>
      </c>
      <c r="E3900" s="109" t="s">
        <v>40</v>
      </c>
      <c r="F3900" s="109" t="s">
        <v>23692</v>
      </c>
      <c r="G3900" s="42">
        <v>40035</v>
      </c>
      <c r="H3900" s="109" t="s">
        <v>23693</v>
      </c>
      <c r="I3900" s="109" t="s">
        <v>5346</v>
      </c>
      <c r="J3900" s="109" t="s">
        <v>1694</v>
      </c>
      <c r="K3900" s="98" t="s">
        <v>23694</v>
      </c>
      <c r="L3900" s="109" t="s">
        <v>5348</v>
      </c>
      <c r="M3900" s="109" t="s">
        <v>23695</v>
      </c>
      <c r="N3900" s="109" t="s">
        <v>32</v>
      </c>
      <c r="O3900" s="109" t="s">
        <v>23696</v>
      </c>
      <c r="P3900" s="109" t="s">
        <v>58</v>
      </c>
      <c r="Q3900" s="109" t="s">
        <v>23697</v>
      </c>
      <c r="R3900" s="109" t="s">
        <v>80</v>
      </c>
      <c r="S3900" s="122" t="s">
        <v>23674</v>
      </c>
      <c r="T3900" s="31"/>
      <c r="U3900" s="109" t="str">
        <f t="shared" si="62"/>
        <v>40035: A sheriff pulled over Naranjo for a traffic stop and after the officer realized that Naranjo was armed, Naranjo fled by driving away. The officers chased him and police were able to stop his car by intentionally ramming a police car into Naranjo's vehicle and shooting into the vehicle. They ordered him to surrender, but he pulled out a gun instead, and officers shot him. http://www.denverpost.com/news/ci_13038360</v>
      </c>
      <c r="V3900" s="109"/>
      <c r="W3900" s="109">
        <v>4946.1000000000004</v>
      </c>
      <c r="X3900" s="109"/>
      <c r="Y3900" s="109"/>
      <c r="Z3900" s="109"/>
      <c r="AA3900" s="109"/>
      <c r="AB3900" s="109"/>
      <c r="AC3900" s="113"/>
      <c r="AD3900" s="29"/>
      <c r="AE3900" s="29"/>
      <c r="AF3900" s="29"/>
      <c r="AG3900" s="65"/>
    </row>
    <row r="3901" spans="1:33" ht="12">
      <c r="A3901" s="100">
        <v>42056.8828587963</v>
      </c>
      <c r="B3901" s="109" t="s">
        <v>23698</v>
      </c>
      <c r="C3901" s="121">
        <v>59</v>
      </c>
      <c r="D3901" s="109" t="s">
        <v>23</v>
      </c>
      <c r="E3901" s="109" t="s">
        <v>24</v>
      </c>
      <c r="F3901" s="109"/>
      <c r="G3901" s="42">
        <v>40060</v>
      </c>
      <c r="H3901" s="109" t="s">
        <v>23699</v>
      </c>
      <c r="I3901" s="109" t="s">
        <v>3930</v>
      </c>
      <c r="J3901" s="109" t="s">
        <v>85</v>
      </c>
      <c r="K3901" s="98" t="s">
        <v>19989</v>
      </c>
      <c r="L3901" s="109" t="s">
        <v>539</v>
      </c>
      <c r="M3901" s="109" t="s">
        <v>14348</v>
      </c>
      <c r="N3901" s="109" t="s">
        <v>32</v>
      </c>
      <c r="O3901" s="109" t="s">
        <v>23700</v>
      </c>
      <c r="P3901" s="109" t="s">
        <v>760</v>
      </c>
      <c r="Q3901" s="109" t="s">
        <v>23701</v>
      </c>
      <c r="R3901" s="109" t="s">
        <v>80</v>
      </c>
      <c r="S3901" s="122" t="s">
        <v>23674</v>
      </c>
      <c r="T3901" s="31"/>
      <c r="U3901" s="109" t="str">
        <f t="shared" si="62"/>
        <v>40060: Police were called to the a store where there had been a burglary. Police spotted a truck that matched the description of the suspect's vehicle. They pulled behind the truck, and the driver increased speed. Police chased the suspect, and he finally came to a stop at a cul de sac. The officer got out of their cars with guns pointed at Victorian. He allegedly tried to run over one of the officers. They fired at the truck and Victorian drove his truck between a bush and light post. Officers shot Victorian. http://homicide.latimes.com/post/wilson-victorian/</v>
      </c>
      <c r="V3901" s="109"/>
      <c r="W3901" s="109">
        <v>4947.1000000000004</v>
      </c>
      <c r="X3901" s="109"/>
      <c r="Y3901" s="109"/>
      <c r="Z3901" s="109"/>
      <c r="AA3901" s="109"/>
      <c r="AB3901" s="109"/>
      <c r="AC3901" s="113"/>
      <c r="AD3901" s="29"/>
      <c r="AE3901" s="29"/>
      <c r="AF3901" s="29"/>
      <c r="AG3901" s="65"/>
    </row>
    <row r="3902" spans="1:33" ht="12">
      <c r="A3902" s="100">
        <v>42057.0393287037</v>
      </c>
      <c r="B3902" s="109" t="s">
        <v>23702</v>
      </c>
      <c r="C3902" s="121">
        <v>18</v>
      </c>
      <c r="D3902" s="109" t="s">
        <v>23</v>
      </c>
      <c r="E3902" s="109" t="s">
        <v>173</v>
      </c>
      <c r="F3902" s="109"/>
      <c r="G3902" s="42">
        <v>37853</v>
      </c>
      <c r="H3902" s="109" t="s">
        <v>23703</v>
      </c>
      <c r="I3902" s="109" t="s">
        <v>20997</v>
      </c>
      <c r="J3902" s="109" t="s">
        <v>85</v>
      </c>
      <c r="K3902" s="98" t="s">
        <v>23704</v>
      </c>
      <c r="L3902" s="109" t="s">
        <v>539</v>
      </c>
      <c r="M3902" s="109" t="s">
        <v>22164</v>
      </c>
      <c r="N3902" s="109" t="s">
        <v>32</v>
      </c>
      <c r="O3902" s="109" t="s">
        <v>23705</v>
      </c>
      <c r="P3902" s="109" t="s">
        <v>760</v>
      </c>
      <c r="Q3902" s="109" t="s">
        <v>23706</v>
      </c>
      <c r="R3902" s="109" t="s">
        <v>36</v>
      </c>
      <c r="S3902" s="122" t="s">
        <v>22184</v>
      </c>
      <c r="T3902" s="31"/>
      <c r="U3902" s="109" t="str">
        <f t="shared" si="62"/>
        <v>37853: Edgar Arnold Zelaya, 18, died after being shot in Palmdale, according to Los Angeles County coroner's records. http://homicide.latimes.com/post/edgar-arnold-zelaya/</v>
      </c>
      <c r="V3902" s="109"/>
      <c r="W3902" s="109">
        <v>4948.1000000000004</v>
      </c>
      <c r="X3902" s="109"/>
      <c r="Y3902" s="109"/>
      <c r="Z3902" s="109"/>
      <c r="AA3902" s="109"/>
      <c r="AB3902" s="109"/>
      <c r="AC3902" s="113"/>
      <c r="AD3902" s="29"/>
      <c r="AE3902" s="29"/>
      <c r="AF3902" s="29"/>
      <c r="AG3902" s="65"/>
    </row>
    <row r="3903" spans="1:33" ht="12">
      <c r="A3903" s="100">
        <v>42057.043472222198</v>
      </c>
      <c r="B3903" s="109" t="s">
        <v>23707</v>
      </c>
      <c r="C3903" s="121">
        <v>19</v>
      </c>
      <c r="D3903" s="109" t="s">
        <v>23</v>
      </c>
      <c r="E3903" s="109" t="s">
        <v>173</v>
      </c>
      <c r="F3903" s="109"/>
      <c r="G3903" s="42">
        <v>37855</v>
      </c>
      <c r="H3903" s="109"/>
      <c r="I3903" s="109"/>
      <c r="J3903" s="109" t="s">
        <v>85</v>
      </c>
      <c r="K3903" s="98"/>
      <c r="L3903" s="109" t="s">
        <v>539</v>
      </c>
      <c r="M3903" s="109" t="s">
        <v>22164</v>
      </c>
      <c r="N3903" s="109" t="s">
        <v>32</v>
      </c>
      <c r="O3903" s="109" t="s">
        <v>23708</v>
      </c>
      <c r="P3903" s="109" t="s">
        <v>760</v>
      </c>
      <c r="Q3903" s="109" t="s">
        <v>23709</v>
      </c>
      <c r="R3903" s="109" t="s">
        <v>36</v>
      </c>
      <c r="S3903" s="122" t="s">
        <v>22184</v>
      </c>
      <c r="T3903" s="31"/>
      <c r="U3903" s="109" t="str">
        <f t="shared" si="62"/>
        <v>37855: Ronald Eduardo Guzman, 19, died after being shot by police. http://homicide.latimes.com/post/ronald-eduardo-guzman/</v>
      </c>
      <c r="V3903" s="109"/>
      <c r="W3903" s="109">
        <v>4949.1000000000004</v>
      </c>
      <c r="X3903" s="109"/>
      <c r="Y3903" s="109"/>
      <c r="Z3903" s="109"/>
      <c r="AA3903" s="109"/>
      <c r="AB3903" s="109"/>
      <c r="AC3903" s="113"/>
      <c r="AD3903" s="29"/>
      <c r="AE3903" s="29"/>
      <c r="AF3903" s="29"/>
      <c r="AG3903" s="65"/>
    </row>
    <row r="3904" spans="1:33" ht="12">
      <c r="A3904" s="100">
        <v>42057.055613425902</v>
      </c>
      <c r="B3904" s="109" t="s">
        <v>23710</v>
      </c>
      <c r="C3904" s="121">
        <v>41</v>
      </c>
      <c r="D3904" s="109" t="s">
        <v>23</v>
      </c>
      <c r="E3904" s="109" t="s">
        <v>1728</v>
      </c>
      <c r="F3904" s="109"/>
      <c r="G3904" s="42">
        <v>37866</v>
      </c>
      <c r="H3904" s="109" t="s">
        <v>23711</v>
      </c>
      <c r="I3904" s="109" t="s">
        <v>23712</v>
      </c>
      <c r="J3904" s="109" t="s">
        <v>85</v>
      </c>
      <c r="K3904" s="98" t="s">
        <v>23713</v>
      </c>
      <c r="L3904" s="109" t="s">
        <v>539</v>
      </c>
      <c r="M3904" s="109" t="s">
        <v>22164</v>
      </c>
      <c r="N3904" s="109" t="s">
        <v>32</v>
      </c>
      <c r="O3904" s="109" t="s">
        <v>23714</v>
      </c>
      <c r="P3904" s="109" t="s">
        <v>760</v>
      </c>
      <c r="Q3904" s="109" t="s">
        <v>23715</v>
      </c>
      <c r="R3904" s="109" t="s">
        <v>36</v>
      </c>
      <c r="S3904" s="122" t="s">
        <v>22184</v>
      </c>
      <c r="T3904" s="31"/>
      <c r="U3904" s="109" t="str">
        <f t="shared" si="62"/>
        <v>37866: Natalio Molano, 41, died after being shot in Baldwin Park, according to Los Angeles County coroner's records. http://homicide.latimes.com/post/natalio-molano/</v>
      </c>
      <c r="V3904" s="109"/>
      <c r="W3904" s="109">
        <v>4950.1000000000004</v>
      </c>
      <c r="X3904" s="109"/>
      <c r="Y3904" s="109"/>
      <c r="Z3904" s="109"/>
      <c r="AA3904" s="109"/>
      <c r="AB3904" s="109"/>
      <c r="AC3904" s="113"/>
      <c r="AD3904" s="29"/>
      <c r="AE3904" s="29"/>
      <c r="AF3904" s="29"/>
      <c r="AG3904" s="65"/>
    </row>
    <row r="3905" spans="1:33" ht="12">
      <c r="A3905" s="100">
        <v>42057.064421296302</v>
      </c>
      <c r="B3905" s="109" t="s">
        <v>23716</v>
      </c>
      <c r="C3905" s="121">
        <v>19</v>
      </c>
      <c r="D3905" s="109" t="s">
        <v>23</v>
      </c>
      <c r="E3905" s="109" t="s">
        <v>173</v>
      </c>
      <c r="F3905" s="109"/>
      <c r="G3905" s="42">
        <v>37867</v>
      </c>
      <c r="H3905" s="109" t="s">
        <v>23717</v>
      </c>
      <c r="I3905" s="109" t="s">
        <v>23718</v>
      </c>
      <c r="J3905" s="109" t="s">
        <v>85</v>
      </c>
      <c r="K3905" s="98" t="s">
        <v>23719</v>
      </c>
      <c r="L3905" s="109" t="s">
        <v>539</v>
      </c>
      <c r="M3905" s="109" t="s">
        <v>540</v>
      </c>
      <c r="N3905" s="109" t="s">
        <v>32</v>
      </c>
      <c r="O3905" s="109" t="s">
        <v>23720</v>
      </c>
      <c r="P3905" s="109" t="s">
        <v>760</v>
      </c>
      <c r="Q3905" s="109" t="s">
        <v>23721</v>
      </c>
      <c r="R3905" s="109" t="s">
        <v>219</v>
      </c>
      <c r="S3905" s="122" t="s">
        <v>22184</v>
      </c>
      <c r="T3905" s="31"/>
      <c r="U3905" s="109" t="str">
        <f t="shared" si="62"/>
        <v>37867: Police allege Barajas was acting like a drug dealer and pulled a weapon. Police shot him to death. http://www.lapdonline.org/devonshire_news/news_view/20985</v>
      </c>
      <c r="V3905" s="109"/>
      <c r="W3905" s="109">
        <v>4951.1000000000004</v>
      </c>
      <c r="X3905" s="109"/>
      <c r="Y3905" s="109"/>
      <c r="Z3905" s="109"/>
      <c r="AA3905" s="109"/>
      <c r="AB3905" s="109"/>
      <c r="AC3905" s="113"/>
      <c r="AD3905" s="29"/>
      <c r="AE3905" s="29"/>
      <c r="AF3905" s="29"/>
      <c r="AG3905" s="65"/>
    </row>
    <row r="3906" spans="1:33" ht="12">
      <c r="A3906" s="100">
        <v>42057.0687384259</v>
      </c>
      <c r="B3906" s="109" t="s">
        <v>23722</v>
      </c>
      <c r="C3906" s="121">
        <v>19</v>
      </c>
      <c r="D3906" s="109" t="s">
        <v>23</v>
      </c>
      <c r="E3906" s="109" t="s">
        <v>24</v>
      </c>
      <c r="F3906" s="109"/>
      <c r="G3906" s="42">
        <v>37881</v>
      </c>
      <c r="H3906" s="109" t="s">
        <v>23723</v>
      </c>
      <c r="I3906" s="109" t="s">
        <v>23724</v>
      </c>
      <c r="J3906" s="109" t="s">
        <v>85</v>
      </c>
      <c r="K3906" s="98" t="s">
        <v>23725</v>
      </c>
      <c r="L3906" s="109" t="s">
        <v>539</v>
      </c>
      <c r="M3906" s="109" t="s">
        <v>22164</v>
      </c>
      <c r="N3906" s="109" t="s">
        <v>32</v>
      </c>
      <c r="O3906" s="109" t="s">
        <v>23726</v>
      </c>
      <c r="P3906" s="109" t="s">
        <v>760</v>
      </c>
      <c r="Q3906" s="109" t="s">
        <v>23727</v>
      </c>
      <c r="R3906" s="109" t="s">
        <v>36</v>
      </c>
      <c r="S3906" s="122" t="s">
        <v>22184</v>
      </c>
      <c r="T3906" s="31"/>
      <c r="U3906" s="109" t="str">
        <f t="shared" si="62"/>
        <v>37881: David Darnell Thomas, 19, died after being shot in North Hills, according to Los Angeles County coroner's records. http://homicide.latimes.com/post/david-darnell-thomas/</v>
      </c>
      <c r="V3906" s="109"/>
      <c r="W3906" s="109">
        <v>4952.1000000000004</v>
      </c>
      <c r="X3906" s="109"/>
      <c r="Y3906" s="109"/>
      <c r="Z3906" s="109"/>
      <c r="AA3906" s="109"/>
      <c r="AB3906" s="109"/>
      <c r="AC3906" s="113"/>
      <c r="AD3906" s="29"/>
      <c r="AE3906" s="29"/>
      <c r="AF3906" s="29"/>
      <c r="AG3906" s="65"/>
    </row>
    <row r="3907" spans="1:33" ht="12">
      <c r="A3907" s="100">
        <v>42057.072083333303</v>
      </c>
      <c r="B3907" s="109" t="s">
        <v>23728</v>
      </c>
      <c r="C3907" s="121">
        <v>20</v>
      </c>
      <c r="D3907" s="109" t="s">
        <v>23</v>
      </c>
      <c r="E3907" s="109" t="s">
        <v>24</v>
      </c>
      <c r="F3907" s="109"/>
      <c r="G3907" s="42">
        <v>37881</v>
      </c>
      <c r="H3907" s="109" t="s">
        <v>23729</v>
      </c>
      <c r="I3907" s="109" t="s">
        <v>23724</v>
      </c>
      <c r="J3907" s="109" t="s">
        <v>85</v>
      </c>
      <c r="K3907" s="98" t="s">
        <v>23725</v>
      </c>
      <c r="L3907" s="109" t="s">
        <v>539</v>
      </c>
      <c r="M3907" s="109" t="s">
        <v>22164</v>
      </c>
      <c r="N3907" s="109" t="s">
        <v>32</v>
      </c>
      <c r="O3907" s="109" t="s">
        <v>23730</v>
      </c>
      <c r="P3907" s="109" t="s">
        <v>760</v>
      </c>
      <c r="Q3907" s="109" t="s">
        <v>23731</v>
      </c>
      <c r="R3907" s="109" t="s">
        <v>36</v>
      </c>
      <c r="S3907" s="122" t="s">
        <v>22184</v>
      </c>
      <c r="T3907" s="31"/>
      <c r="U3907" s="109" t="str">
        <f t="shared" si="62"/>
        <v>37881: Byron Terrell Smith, 20, died after being shot in North Hills, according to Los Angeles County coroner's records. http://homicide.latimes.com/post/byron-terrell-smith/</v>
      </c>
      <c r="V3907" s="109"/>
      <c r="W3907" s="109">
        <v>4953.1000000000004</v>
      </c>
      <c r="X3907" s="109"/>
      <c r="Y3907" s="109"/>
      <c r="Z3907" s="109"/>
      <c r="AA3907" s="109"/>
      <c r="AB3907" s="109"/>
      <c r="AC3907" s="113"/>
      <c r="AD3907" s="29"/>
      <c r="AE3907" s="29"/>
      <c r="AF3907" s="29"/>
      <c r="AG3907" s="65"/>
    </row>
    <row r="3908" spans="1:33" ht="12">
      <c r="A3908" s="100">
        <v>42057.079062500001</v>
      </c>
      <c r="B3908" s="109" t="s">
        <v>23732</v>
      </c>
      <c r="C3908" s="121">
        <v>28</v>
      </c>
      <c r="D3908" s="109" t="s">
        <v>23</v>
      </c>
      <c r="E3908" s="109" t="s">
        <v>40</v>
      </c>
      <c r="F3908" s="109"/>
      <c r="G3908" s="42">
        <v>37881</v>
      </c>
      <c r="H3908" s="109" t="s">
        <v>23733</v>
      </c>
      <c r="I3908" s="109" t="s">
        <v>539</v>
      </c>
      <c r="J3908" s="109" t="s">
        <v>85</v>
      </c>
      <c r="K3908" s="98" t="s">
        <v>23734</v>
      </c>
      <c r="L3908" s="109" t="s">
        <v>539</v>
      </c>
      <c r="M3908" s="109" t="s">
        <v>22164</v>
      </c>
      <c r="N3908" s="109" t="s">
        <v>32</v>
      </c>
      <c r="O3908" s="109" t="s">
        <v>23735</v>
      </c>
      <c r="P3908" s="109" t="s">
        <v>760</v>
      </c>
      <c r="Q3908" s="109" t="s">
        <v>23736</v>
      </c>
      <c r="R3908" s="109" t="s">
        <v>36</v>
      </c>
      <c r="S3908" s="122" t="s">
        <v>22184</v>
      </c>
      <c r="T3908" s="31"/>
      <c r="U3908" s="109" t="str">
        <f t="shared" si="62"/>
        <v>37881: Officers alledge deceased charged them during a robbery, and deceased was shot to death by officers. http://articles.latimes.com/2003/sep/18/local/me-shot18</v>
      </c>
      <c r="V3908" s="109"/>
      <c r="W3908" s="109">
        <v>4954.1000000000004</v>
      </c>
      <c r="X3908" s="109"/>
      <c r="Y3908" s="109"/>
      <c r="Z3908" s="109"/>
      <c r="AA3908" s="109"/>
      <c r="AB3908" s="109"/>
      <c r="AC3908" s="113"/>
      <c r="AD3908" s="29"/>
      <c r="AE3908" s="29"/>
      <c r="AF3908" s="29"/>
      <c r="AG3908" s="65"/>
    </row>
    <row r="3909" spans="1:33" ht="12">
      <c r="A3909" s="100">
        <v>42057.528738425899</v>
      </c>
      <c r="B3909" s="109" t="s">
        <v>23737</v>
      </c>
      <c r="C3909" s="121">
        <v>16</v>
      </c>
      <c r="D3909" s="109" t="s">
        <v>23</v>
      </c>
      <c r="E3909" s="109" t="s">
        <v>24</v>
      </c>
      <c r="F3909" s="109"/>
      <c r="G3909" s="42">
        <v>37886</v>
      </c>
      <c r="H3909" s="109" t="s">
        <v>23738</v>
      </c>
      <c r="I3909" s="109" t="s">
        <v>23739</v>
      </c>
      <c r="J3909" s="109" t="s">
        <v>85</v>
      </c>
      <c r="K3909" s="98" t="s">
        <v>23740</v>
      </c>
      <c r="L3909" s="109" t="s">
        <v>539</v>
      </c>
      <c r="M3909" s="109" t="s">
        <v>22164</v>
      </c>
      <c r="N3909" s="109" t="s">
        <v>32</v>
      </c>
      <c r="O3909" s="109" t="s">
        <v>23741</v>
      </c>
      <c r="P3909" s="109" t="s">
        <v>760</v>
      </c>
      <c r="Q3909" s="109" t="s">
        <v>23742</v>
      </c>
      <c r="R3909" s="109" t="s">
        <v>36</v>
      </c>
      <c r="S3909" s="122" t="s">
        <v>22184</v>
      </c>
      <c r="T3909" s="31"/>
      <c r="U3909" s="109" t="str">
        <f t="shared" si="62"/>
        <v>37886: Maximillion Armond McDaniel, 16, died after being shot in Harbor City, according to Los Angeles County coroner's records. http://homicide.latimes.com/post/maximillion-armond-mcdaniel/</v>
      </c>
      <c r="V3909" s="109"/>
      <c r="W3909" s="109">
        <v>4955.1000000000004</v>
      </c>
      <c r="X3909" s="109"/>
      <c r="Y3909" s="109"/>
      <c r="Z3909" s="109"/>
      <c r="AA3909" s="109"/>
      <c r="AB3909" s="109"/>
      <c r="AC3909" s="113"/>
      <c r="AD3909" s="29"/>
      <c r="AE3909" s="29"/>
      <c r="AF3909" s="29"/>
      <c r="AG3909" s="65"/>
    </row>
    <row r="3910" spans="1:33" ht="12">
      <c r="A3910" s="100">
        <v>42057.531932870399</v>
      </c>
      <c r="B3910" s="109" t="s">
        <v>23743</v>
      </c>
      <c r="C3910" s="121">
        <v>33</v>
      </c>
      <c r="D3910" s="109" t="s">
        <v>23</v>
      </c>
      <c r="E3910" s="109" t="s">
        <v>173</v>
      </c>
      <c r="F3910" s="109"/>
      <c r="G3910" s="42">
        <v>37903</v>
      </c>
      <c r="H3910" s="109" t="s">
        <v>23744</v>
      </c>
      <c r="I3910" s="109" t="s">
        <v>23712</v>
      </c>
      <c r="J3910" s="109" t="s">
        <v>85</v>
      </c>
      <c r="K3910" s="98" t="s">
        <v>23713</v>
      </c>
      <c r="L3910" s="109" t="s">
        <v>539</v>
      </c>
      <c r="M3910" s="109" t="s">
        <v>22164</v>
      </c>
      <c r="N3910" s="109" t="s">
        <v>32</v>
      </c>
      <c r="O3910" s="109" t="s">
        <v>23745</v>
      </c>
      <c r="P3910" s="109" t="s">
        <v>760</v>
      </c>
      <c r="Q3910" s="109" t="s">
        <v>23746</v>
      </c>
      <c r="R3910" s="109" t="s">
        <v>36</v>
      </c>
      <c r="S3910" s="122" t="s">
        <v>22184</v>
      </c>
      <c r="T3910" s="31"/>
      <c r="U3910" s="109" t="str">
        <f t="shared" si="62"/>
        <v>37903: Ronald Joseph Carlos, 33, died after being shot in Baldwin Park, according to Los Angeles County coroner's records. http://homicide.latimes.com/post/ronald-joseph-carlos/</v>
      </c>
      <c r="V3910" s="109"/>
      <c r="W3910" s="109">
        <v>4956.1000000000004</v>
      </c>
      <c r="X3910" s="109"/>
      <c r="Y3910" s="109"/>
      <c r="Z3910" s="109"/>
      <c r="AA3910" s="109"/>
      <c r="AB3910" s="109"/>
      <c r="AC3910" s="113"/>
      <c r="AD3910" s="29"/>
      <c r="AE3910" s="29"/>
      <c r="AF3910" s="29"/>
      <c r="AG3910" s="65"/>
    </row>
    <row r="3911" spans="1:33" ht="12">
      <c r="A3911" s="100">
        <v>42057.535127314797</v>
      </c>
      <c r="B3911" s="109" t="s">
        <v>23747</v>
      </c>
      <c r="C3911" s="121">
        <v>62</v>
      </c>
      <c r="D3911" s="109" t="s">
        <v>23</v>
      </c>
      <c r="E3911" s="109" t="s">
        <v>1728</v>
      </c>
      <c r="F3911" s="109"/>
      <c r="G3911" s="42">
        <v>37906</v>
      </c>
      <c r="H3911" s="109" t="s">
        <v>23748</v>
      </c>
      <c r="I3911" s="109" t="s">
        <v>5022</v>
      </c>
      <c r="J3911" s="109" t="s">
        <v>85</v>
      </c>
      <c r="K3911" s="98" t="s">
        <v>5023</v>
      </c>
      <c r="L3911" s="109" t="s">
        <v>539</v>
      </c>
      <c r="M3911" s="109" t="s">
        <v>22164</v>
      </c>
      <c r="N3911" s="109" t="s">
        <v>32</v>
      </c>
      <c r="O3911" s="109" t="s">
        <v>23749</v>
      </c>
      <c r="P3911" s="109" t="s">
        <v>760</v>
      </c>
      <c r="Q3911" s="109" t="s">
        <v>23750</v>
      </c>
      <c r="R3911" s="109" t="s">
        <v>36</v>
      </c>
      <c r="S3911" s="122" t="s">
        <v>22184</v>
      </c>
      <c r="T3911" s="31"/>
      <c r="U3911" s="109" t="str">
        <f t="shared" si="62"/>
        <v>37906: Suthiphong Srichandra, 62, died after being shot in Van Nuys, according to Los Angeles County coroner's records. http://homicide.latimes.com/post/suthiphong-srichandra/</v>
      </c>
      <c r="V3911" s="109"/>
      <c r="W3911" s="109">
        <v>4957.1000000000004</v>
      </c>
      <c r="X3911" s="109"/>
      <c r="Y3911" s="109"/>
      <c r="Z3911" s="109"/>
      <c r="AA3911" s="109"/>
      <c r="AB3911" s="109"/>
      <c r="AC3911" s="113"/>
      <c r="AD3911" s="29"/>
      <c r="AE3911" s="29"/>
      <c r="AF3911" s="29"/>
      <c r="AG3911" s="65"/>
    </row>
    <row r="3912" spans="1:33" ht="12">
      <c r="A3912" s="100">
        <v>42057.541076388901</v>
      </c>
      <c r="B3912" s="109" t="s">
        <v>23751</v>
      </c>
      <c r="C3912" s="121">
        <v>26</v>
      </c>
      <c r="D3912" s="109" t="s">
        <v>91</v>
      </c>
      <c r="E3912" s="109" t="s">
        <v>24</v>
      </c>
      <c r="F3912" s="109"/>
      <c r="G3912" s="42">
        <v>37916</v>
      </c>
      <c r="H3912" s="109" t="s">
        <v>23752</v>
      </c>
      <c r="I3912" s="109" t="s">
        <v>17651</v>
      </c>
      <c r="J3912" s="109" t="s">
        <v>85</v>
      </c>
      <c r="K3912" s="98" t="s">
        <v>23753</v>
      </c>
      <c r="L3912" s="109" t="s">
        <v>539</v>
      </c>
      <c r="M3912" s="109" t="s">
        <v>22164</v>
      </c>
      <c r="N3912" s="109" t="s">
        <v>32</v>
      </c>
      <c r="O3912" s="109" t="s">
        <v>23754</v>
      </c>
      <c r="P3912" s="109" t="s">
        <v>760</v>
      </c>
      <c r="Q3912" s="109" t="s">
        <v>23755</v>
      </c>
      <c r="R3912" s="109" t="s">
        <v>36</v>
      </c>
      <c r="S3912" s="122" t="s">
        <v>22184</v>
      </c>
      <c r="T3912" s="31"/>
      <c r="U3912" s="109" t="str">
        <f t="shared" si="62"/>
        <v>37916: Tairu allegedly threatened two people in her apartment, advanced towards an officer holding a kitchen knife and was shot to death. https://groups.yahoo.com/neo/groups/stop-polabuse/conversations/messages/13795</v>
      </c>
      <c r="V3912" s="109"/>
      <c r="W3912" s="109">
        <v>4958.1000000000004</v>
      </c>
      <c r="X3912" s="109"/>
      <c r="Y3912" s="109"/>
      <c r="Z3912" s="109"/>
      <c r="AA3912" s="109"/>
      <c r="AB3912" s="109"/>
      <c r="AC3912" s="113"/>
      <c r="AD3912" s="29"/>
      <c r="AE3912" s="29"/>
      <c r="AF3912" s="29"/>
      <c r="AG3912" s="65"/>
    </row>
    <row r="3913" spans="1:33" ht="12">
      <c r="A3913" s="100">
        <v>42057.544594907398</v>
      </c>
      <c r="B3913" s="109" t="s">
        <v>23756</v>
      </c>
      <c r="C3913" s="121">
        <v>23</v>
      </c>
      <c r="D3913" s="109" t="s">
        <v>23</v>
      </c>
      <c r="E3913" s="109" t="s">
        <v>173</v>
      </c>
      <c r="F3913" s="109"/>
      <c r="G3913" s="42">
        <v>37927</v>
      </c>
      <c r="H3913" s="109" t="s">
        <v>23757</v>
      </c>
      <c r="I3913" s="109" t="s">
        <v>5072</v>
      </c>
      <c r="J3913" s="109" t="s">
        <v>85</v>
      </c>
      <c r="K3913" s="98" t="s">
        <v>5073</v>
      </c>
      <c r="L3913" s="109" t="s">
        <v>539</v>
      </c>
      <c r="M3913" s="109" t="s">
        <v>22164</v>
      </c>
      <c r="N3913" s="109" t="s">
        <v>32</v>
      </c>
      <c r="O3913" s="109" t="s">
        <v>23758</v>
      </c>
      <c r="P3913" s="109" t="s">
        <v>760</v>
      </c>
      <c r="Q3913" s="109" t="s">
        <v>23759</v>
      </c>
      <c r="R3913" s="109" t="s">
        <v>36</v>
      </c>
      <c r="S3913" s="122" t="s">
        <v>22184</v>
      </c>
      <c r="T3913" s="31"/>
      <c r="U3913" s="109" t="str">
        <f t="shared" si="62"/>
        <v>37927: Christopher Manuel Chappell, 23, died after being shot in Torrance, according to Los Angeles County coroner's records. http://homicide.latimes.com/post/christopher-manuel-chappell/</v>
      </c>
      <c r="V3913" s="109"/>
      <c r="W3913" s="109">
        <v>4959.1000000000004</v>
      </c>
      <c r="X3913" s="109"/>
      <c r="Y3913" s="109"/>
      <c r="Z3913" s="109"/>
      <c r="AA3913" s="109"/>
      <c r="AB3913" s="109"/>
      <c r="AC3913" s="113"/>
      <c r="AD3913" s="29"/>
      <c r="AE3913" s="29"/>
      <c r="AF3913" s="29"/>
      <c r="AG3913" s="65"/>
    </row>
    <row r="3914" spans="1:33" ht="12">
      <c r="A3914" s="100">
        <v>42057.5570717593</v>
      </c>
      <c r="B3914" s="109" t="s">
        <v>23760</v>
      </c>
      <c r="C3914" s="121">
        <v>25</v>
      </c>
      <c r="D3914" s="109" t="s">
        <v>23</v>
      </c>
      <c r="E3914" s="109" t="s">
        <v>173</v>
      </c>
      <c r="F3914" s="109"/>
      <c r="G3914" s="42">
        <v>37931</v>
      </c>
      <c r="H3914" s="109" t="s">
        <v>23761</v>
      </c>
      <c r="I3914" s="109" t="s">
        <v>5022</v>
      </c>
      <c r="J3914" s="109" t="s">
        <v>85</v>
      </c>
      <c r="K3914" s="98" t="s">
        <v>23762</v>
      </c>
      <c r="L3914" s="109" t="s">
        <v>539</v>
      </c>
      <c r="M3914" s="109" t="s">
        <v>15975</v>
      </c>
      <c r="N3914" s="109" t="s">
        <v>32</v>
      </c>
      <c r="O3914" s="109" t="s">
        <v>23763</v>
      </c>
      <c r="P3914" s="109" t="s">
        <v>760</v>
      </c>
      <c r="Q3914" s="109" t="s">
        <v>23764</v>
      </c>
      <c r="R3914" s="109" t="s">
        <v>36</v>
      </c>
      <c r="S3914" s="122" t="s">
        <v>22184</v>
      </c>
      <c r="T3914" s="31"/>
      <c r="U3914" s="109" t="str">
        <f t="shared" si="62"/>
        <v>37931: Police say deceased was trying to run over officer, witnesses say deceased was trying to drive away. Deceased wanted on probation violations. http://www.thefreelibrary.com/FAMILY+VOWS+%27JUSTICE%27+FOR+FATALLY+SHOT+FUGITIVE.-a0110284834</v>
      </c>
      <c r="V3914" s="109"/>
      <c r="W3914" s="109">
        <v>4960.1000000000004</v>
      </c>
      <c r="X3914" s="109"/>
      <c r="Y3914" s="109"/>
      <c r="Z3914" s="109"/>
      <c r="AA3914" s="109"/>
      <c r="AB3914" s="109"/>
      <c r="AC3914" s="113"/>
      <c r="AD3914" s="29"/>
      <c r="AE3914" s="29"/>
      <c r="AF3914" s="29"/>
      <c r="AG3914" s="65"/>
    </row>
    <row r="3915" spans="1:33" ht="12">
      <c r="A3915" s="100">
        <v>42057.560694444401</v>
      </c>
      <c r="B3915" s="109" t="s">
        <v>23765</v>
      </c>
      <c r="C3915" s="121">
        <v>26</v>
      </c>
      <c r="D3915" s="109" t="s">
        <v>23</v>
      </c>
      <c r="E3915" s="109" t="s">
        <v>173</v>
      </c>
      <c r="F3915" s="109"/>
      <c r="G3915" s="42">
        <v>37938</v>
      </c>
      <c r="H3915" s="109" t="s">
        <v>23766</v>
      </c>
      <c r="I3915" s="109" t="s">
        <v>1392</v>
      </c>
      <c r="J3915" s="109" t="s">
        <v>85</v>
      </c>
      <c r="K3915" s="98" t="s">
        <v>11849</v>
      </c>
      <c r="L3915" s="109" t="s">
        <v>539</v>
      </c>
      <c r="M3915" s="109" t="s">
        <v>22164</v>
      </c>
      <c r="N3915" s="109" t="s">
        <v>32</v>
      </c>
      <c r="O3915" s="109" t="s">
        <v>23767</v>
      </c>
      <c r="P3915" s="109" t="s">
        <v>760</v>
      </c>
      <c r="Q3915" s="109" t="s">
        <v>23768</v>
      </c>
      <c r="R3915" s="109" t="s">
        <v>36</v>
      </c>
      <c r="S3915" s="122" t="s">
        <v>22184</v>
      </c>
      <c r="T3915" s="31"/>
      <c r="U3915" s="109" t="str">
        <f t="shared" si="62"/>
        <v>37938: Maximino Reyes, 26, died after being shot in East Compton, according to Los Angeles County coroner's records. http://homicide.latimes.com/post/maximino-reyes/</v>
      </c>
      <c r="V3915" s="109"/>
      <c r="W3915" s="109">
        <v>4961.1000000000004</v>
      </c>
      <c r="X3915" s="109"/>
      <c r="Y3915" s="109"/>
      <c r="Z3915" s="109"/>
      <c r="AA3915" s="109"/>
      <c r="AB3915" s="109"/>
      <c r="AC3915" s="113"/>
      <c r="AD3915" s="29"/>
      <c r="AE3915" s="29"/>
      <c r="AF3915" s="29"/>
      <c r="AG3915" s="65"/>
    </row>
    <row r="3916" spans="1:33" ht="12">
      <c r="A3916" s="100">
        <v>42057.564606481501</v>
      </c>
      <c r="B3916" s="109" t="s">
        <v>23769</v>
      </c>
      <c r="C3916" s="121">
        <v>18</v>
      </c>
      <c r="D3916" s="109" t="s">
        <v>23</v>
      </c>
      <c r="E3916" s="109" t="s">
        <v>173</v>
      </c>
      <c r="F3916" s="109"/>
      <c r="G3916" s="42">
        <v>37938</v>
      </c>
      <c r="H3916" s="109" t="s">
        <v>23770</v>
      </c>
      <c r="I3916" s="109" t="s">
        <v>8789</v>
      </c>
      <c r="J3916" s="109" t="s">
        <v>85</v>
      </c>
      <c r="K3916" s="98" t="s">
        <v>8790</v>
      </c>
      <c r="L3916" s="109" t="s">
        <v>539</v>
      </c>
      <c r="M3916" s="109" t="s">
        <v>22164</v>
      </c>
      <c r="N3916" s="109" t="s">
        <v>32</v>
      </c>
      <c r="O3916" s="109" t="s">
        <v>23771</v>
      </c>
      <c r="P3916" s="109" t="s">
        <v>760</v>
      </c>
      <c r="Q3916" s="109" t="s">
        <v>23772</v>
      </c>
      <c r="R3916" s="109" t="s">
        <v>36</v>
      </c>
      <c r="S3916" s="122" t="s">
        <v>22184</v>
      </c>
      <c r="T3916" s="31"/>
      <c r="U3916" s="109" t="str">
        <f t="shared" si="62"/>
        <v>37938: Alan Hoyos, 18, died after being shot in Lynwood, according to Los Angeles County coroner's records. http://homicide.latimes.com/post/alan-hoyos/</v>
      </c>
      <c r="V3916" s="109"/>
      <c r="W3916" s="109">
        <v>4962.1000000000004</v>
      </c>
      <c r="X3916" s="109"/>
      <c r="Y3916" s="109"/>
      <c r="Z3916" s="109"/>
      <c r="AA3916" s="109"/>
      <c r="AB3916" s="109"/>
      <c r="AC3916" s="113"/>
      <c r="AD3916" s="29"/>
      <c r="AE3916" s="29"/>
      <c r="AF3916" s="29"/>
      <c r="AG3916" s="65"/>
    </row>
    <row r="3917" spans="1:33" ht="12">
      <c r="A3917" s="100">
        <v>42057.696550925903</v>
      </c>
      <c r="B3917" s="109" t="s">
        <v>23773</v>
      </c>
      <c r="C3917" s="121">
        <v>25</v>
      </c>
      <c r="D3917" s="109" t="s">
        <v>23</v>
      </c>
      <c r="E3917" s="109" t="s">
        <v>173</v>
      </c>
      <c r="F3917" s="109"/>
      <c r="G3917" s="42">
        <v>37940</v>
      </c>
      <c r="H3917" s="109" t="s">
        <v>23774</v>
      </c>
      <c r="I3917" s="109" t="s">
        <v>23775</v>
      </c>
      <c r="J3917" s="109" t="s">
        <v>85</v>
      </c>
      <c r="K3917" s="98" t="s">
        <v>23776</v>
      </c>
      <c r="L3917" s="109" t="s">
        <v>539</v>
      </c>
      <c r="M3917" s="109" t="s">
        <v>23777</v>
      </c>
      <c r="N3917" s="109" t="s">
        <v>32</v>
      </c>
      <c r="O3917" s="109" t="s">
        <v>23778</v>
      </c>
      <c r="P3917" s="109" t="s">
        <v>760</v>
      </c>
      <c r="Q3917" s="109" t="s">
        <v>23779</v>
      </c>
      <c r="R3917" s="109" t="s">
        <v>36</v>
      </c>
      <c r="S3917" s="122" t="s">
        <v>22184</v>
      </c>
      <c r="T3917" s="31"/>
      <c r="U3917" s="109" t="str">
        <f t="shared" si="62"/>
        <v>37940: Ramon Aranda, 25, died after being shot in Burbank, according to Los Angeles County coroner's records. http://www.dailynews.com/20120724/burbank-officers-killer-gets-life-in-prison</v>
      </c>
      <c r="V3917" s="109"/>
      <c r="W3917" s="109">
        <v>4963.1000000000004</v>
      </c>
      <c r="X3917" s="109"/>
      <c r="Y3917" s="109"/>
      <c r="Z3917" s="109"/>
      <c r="AA3917" s="109"/>
      <c r="AB3917" s="109"/>
      <c r="AC3917" s="113"/>
      <c r="AD3917" s="29"/>
      <c r="AE3917" s="29"/>
      <c r="AF3917" s="29"/>
      <c r="AG3917" s="65"/>
    </row>
    <row r="3918" spans="1:33" ht="12">
      <c r="A3918" s="100">
        <v>42057.704456018502</v>
      </c>
      <c r="B3918" s="109" t="s">
        <v>23780</v>
      </c>
      <c r="C3918" s="121">
        <v>28</v>
      </c>
      <c r="D3918" s="109"/>
      <c r="E3918" s="109" t="s">
        <v>173</v>
      </c>
      <c r="F3918" s="109"/>
      <c r="G3918" s="42">
        <v>37980</v>
      </c>
      <c r="H3918" s="109" t="s">
        <v>23781</v>
      </c>
      <c r="I3918" s="109" t="s">
        <v>3956</v>
      </c>
      <c r="J3918" s="109" t="s">
        <v>85</v>
      </c>
      <c r="K3918" s="98" t="s">
        <v>6209</v>
      </c>
      <c r="L3918" s="109" t="s">
        <v>539</v>
      </c>
      <c r="M3918" s="109" t="s">
        <v>22164</v>
      </c>
      <c r="N3918" s="109" t="s">
        <v>32</v>
      </c>
      <c r="O3918" s="109" t="s">
        <v>23782</v>
      </c>
      <c r="P3918" s="109" t="s">
        <v>760</v>
      </c>
      <c r="Q3918" s="109" t="s">
        <v>23783</v>
      </c>
      <c r="R3918" s="109" t="s">
        <v>36</v>
      </c>
      <c r="S3918" s="122" t="s">
        <v>22184</v>
      </c>
      <c r="T3918" s="31"/>
      <c r="U3918" s="109" t="str">
        <f t="shared" si="62"/>
        <v>37980: Armando Alvarado died after being shot in Hawthorne, according to Los Angeles County coroner's records. http://homicide.latimes.com/post/armando-alvarado/</v>
      </c>
      <c r="V3918" s="109"/>
      <c r="W3918" s="109">
        <v>4964.1000000000004</v>
      </c>
      <c r="X3918" s="109"/>
      <c r="Y3918" s="109"/>
      <c r="Z3918" s="109"/>
      <c r="AA3918" s="109"/>
      <c r="AB3918" s="109"/>
      <c r="AC3918" s="113"/>
      <c r="AD3918" s="29"/>
      <c r="AE3918" s="29"/>
      <c r="AF3918" s="29"/>
      <c r="AG3918" s="65"/>
    </row>
    <row r="3919" spans="1:33" ht="12">
      <c r="A3919" s="100">
        <v>42057.709942129601</v>
      </c>
      <c r="B3919" s="109" t="s">
        <v>23784</v>
      </c>
      <c r="C3919" s="121">
        <v>24</v>
      </c>
      <c r="D3919" s="109" t="s">
        <v>23</v>
      </c>
      <c r="E3919" s="109" t="s">
        <v>173</v>
      </c>
      <c r="F3919" s="109"/>
      <c r="G3919" s="42">
        <v>37991</v>
      </c>
      <c r="H3919" s="109" t="s">
        <v>23785</v>
      </c>
      <c r="I3919" s="109" t="s">
        <v>1392</v>
      </c>
      <c r="J3919" s="109" t="s">
        <v>85</v>
      </c>
      <c r="K3919" s="98" t="s">
        <v>11849</v>
      </c>
      <c r="L3919" s="109" t="s">
        <v>539</v>
      </c>
      <c r="M3919" s="109" t="s">
        <v>22164</v>
      </c>
      <c r="N3919" s="109" t="s">
        <v>32</v>
      </c>
      <c r="O3919" s="109" t="s">
        <v>23786</v>
      </c>
      <c r="P3919" s="109" t="s">
        <v>760</v>
      </c>
      <c r="Q3919" s="109" t="s">
        <v>23787</v>
      </c>
      <c r="R3919" s="109" t="s">
        <v>36</v>
      </c>
      <c r="S3919" s="122" t="s">
        <v>22184</v>
      </c>
      <c r="T3919" s="31"/>
      <c r="U3919" s="109" t="str">
        <f t="shared" si="62"/>
        <v>37991: Avalardo Saldana, 24, died after being shot in Compton, according to Los Angeles County coroner's records. http://homicide.latimes.com/post/avalardo-saldana/</v>
      </c>
      <c r="V3919" s="109"/>
      <c r="W3919" s="109">
        <v>4965.1000000000004</v>
      </c>
      <c r="X3919" s="109"/>
      <c r="Y3919" s="109"/>
      <c r="Z3919" s="109"/>
      <c r="AA3919" s="109"/>
      <c r="AB3919" s="109"/>
      <c r="AC3919" s="113"/>
      <c r="AD3919" s="29"/>
      <c r="AE3919" s="29"/>
      <c r="AF3919" s="29"/>
      <c r="AG3919" s="65"/>
    </row>
    <row r="3920" spans="1:33" ht="12">
      <c r="A3920" s="100">
        <v>42057.714629629598</v>
      </c>
      <c r="B3920" s="109" t="s">
        <v>23788</v>
      </c>
      <c r="C3920" s="121">
        <v>22</v>
      </c>
      <c r="D3920" s="109" t="s">
        <v>23</v>
      </c>
      <c r="E3920" s="109" t="s">
        <v>173</v>
      </c>
      <c r="F3920" s="109"/>
      <c r="G3920" s="42">
        <v>37992</v>
      </c>
      <c r="H3920" s="109" t="s">
        <v>23785</v>
      </c>
      <c r="I3920" s="109" t="s">
        <v>1392</v>
      </c>
      <c r="J3920" s="109" t="s">
        <v>85</v>
      </c>
      <c r="K3920" s="98" t="s">
        <v>11849</v>
      </c>
      <c r="L3920" s="109" t="s">
        <v>539</v>
      </c>
      <c r="M3920" s="109" t="s">
        <v>22164</v>
      </c>
      <c r="N3920" s="109" t="s">
        <v>32</v>
      </c>
      <c r="O3920" s="109" t="s">
        <v>23789</v>
      </c>
      <c r="P3920" s="109" t="s">
        <v>760</v>
      </c>
      <c r="Q3920" s="109" t="s">
        <v>23790</v>
      </c>
      <c r="R3920" s="109" t="s">
        <v>36</v>
      </c>
      <c r="S3920" s="122" t="s">
        <v>22184</v>
      </c>
      <c r="T3920" s="31"/>
      <c r="U3920" s="109" t="str">
        <f t="shared" si="62"/>
        <v>37992: Arturo Saldana, 22, died after being shot in Compton, according to Los Angeles County coroner's records. http://homicide.latimes.com/post/arturo-saldana-1/</v>
      </c>
      <c r="V3920" s="109"/>
      <c r="W3920" s="109">
        <v>4966.1000000000004</v>
      </c>
      <c r="X3920" s="109"/>
      <c r="Y3920" s="109"/>
      <c r="Z3920" s="109"/>
      <c r="AA3920" s="109"/>
      <c r="AB3920" s="109"/>
      <c r="AC3920" s="113"/>
      <c r="AD3920" s="29"/>
      <c r="AE3920" s="29"/>
      <c r="AF3920" s="29"/>
      <c r="AG3920" s="65"/>
    </row>
    <row r="3921" spans="1:33" ht="12">
      <c r="A3921" s="100">
        <v>42057.718460648102</v>
      </c>
      <c r="B3921" s="109" t="s">
        <v>23788</v>
      </c>
      <c r="C3921" s="121">
        <v>62</v>
      </c>
      <c r="D3921" s="109" t="s">
        <v>23</v>
      </c>
      <c r="E3921" s="109" t="s">
        <v>173</v>
      </c>
      <c r="F3921" s="109"/>
      <c r="G3921" s="42">
        <v>39538</v>
      </c>
      <c r="H3921" s="109" t="s">
        <v>23791</v>
      </c>
      <c r="I3921" s="109" t="s">
        <v>20481</v>
      </c>
      <c r="J3921" s="109" t="s">
        <v>85</v>
      </c>
      <c r="K3921" s="98" t="s">
        <v>20482</v>
      </c>
      <c r="L3921" s="109" t="s">
        <v>539</v>
      </c>
      <c r="M3921" s="109" t="s">
        <v>22164</v>
      </c>
      <c r="N3921" s="109" t="s">
        <v>32</v>
      </c>
      <c r="O3921" s="109" t="s">
        <v>23792</v>
      </c>
      <c r="P3921" s="109" t="s">
        <v>760</v>
      </c>
      <c r="Q3921" s="109" t="s">
        <v>23793</v>
      </c>
      <c r="R3921" s="109" t="s">
        <v>36</v>
      </c>
      <c r="S3921" s="122" t="s">
        <v>22184</v>
      </c>
      <c r="T3921" s="31"/>
      <c r="U3921" s="109" t="str">
        <f t="shared" si="62"/>
        <v>39538: Arturo Saldana, 62, died after being shot in East Los Angeles, according to Los Angeles County coroner's records. http://homicide.latimes.com/post/arturo-saldana/</v>
      </c>
      <c r="V3921" s="109"/>
      <c r="W3921" s="109">
        <v>4967.1000000000004</v>
      </c>
      <c r="X3921" s="109"/>
      <c r="Y3921" s="109"/>
      <c r="Z3921" s="109"/>
      <c r="AA3921" s="109"/>
      <c r="AB3921" s="109"/>
      <c r="AC3921" s="113"/>
      <c r="AD3921" s="29"/>
      <c r="AE3921" s="29"/>
      <c r="AF3921" s="29"/>
      <c r="AG3921" s="65"/>
    </row>
    <row r="3922" spans="1:33" ht="12">
      <c r="A3922" s="100">
        <v>42057.7237268518</v>
      </c>
      <c r="B3922" s="109" t="s">
        <v>23794</v>
      </c>
      <c r="C3922" s="121">
        <v>26</v>
      </c>
      <c r="D3922" s="109" t="s">
        <v>23</v>
      </c>
      <c r="E3922" s="109" t="s">
        <v>40</v>
      </c>
      <c r="F3922" s="109"/>
      <c r="G3922" s="42">
        <v>37993</v>
      </c>
      <c r="H3922" s="109" t="s">
        <v>23795</v>
      </c>
      <c r="I3922" s="109" t="s">
        <v>5072</v>
      </c>
      <c r="J3922" s="109" t="s">
        <v>85</v>
      </c>
      <c r="K3922" s="98" t="s">
        <v>23796</v>
      </c>
      <c r="L3922" s="109" t="s">
        <v>539</v>
      </c>
      <c r="M3922" s="109" t="s">
        <v>22164</v>
      </c>
      <c r="N3922" s="109" t="s">
        <v>32</v>
      </c>
      <c r="O3922" s="109" t="s">
        <v>23797</v>
      </c>
      <c r="P3922" s="109" t="s">
        <v>760</v>
      </c>
      <c r="Q3922" s="109" t="s">
        <v>23798</v>
      </c>
      <c r="R3922" s="109" t="s">
        <v>36</v>
      </c>
      <c r="S3922" s="122" t="s">
        <v>22184</v>
      </c>
      <c r="T3922" s="31"/>
      <c r="U3922" s="109" t="str">
        <f t="shared" si="62"/>
        <v>37993: After a search, officers Bickel stepped out of car with gun drawn, officers shot him to death. http://articles.latimes.com/2004/jan/08/local/me-shoot8</v>
      </c>
      <c r="V3922" s="109"/>
      <c r="W3922" s="109">
        <v>4968.1000000000004</v>
      </c>
      <c r="X3922" s="109"/>
      <c r="Y3922" s="109"/>
      <c r="Z3922" s="109"/>
      <c r="AA3922" s="109"/>
      <c r="AB3922" s="109"/>
      <c r="AC3922" s="113"/>
      <c r="AD3922" s="29"/>
      <c r="AE3922" s="29"/>
      <c r="AF3922" s="29"/>
      <c r="AG3922" s="65"/>
    </row>
    <row r="3923" spans="1:33" ht="12">
      <c r="A3923" s="100">
        <v>42057.728657407402</v>
      </c>
      <c r="B3923" s="109" t="s">
        <v>23799</v>
      </c>
      <c r="C3923" s="121">
        <v>28</v>
      </c>
      <c r="D3923" s="109" t="s">
        <v>23</v>
      </c>
      <c r="E3923" s="109" t="s">
        <v>24</v>
      </c>
      <c r="F3923" s="109"/>
      <c r="G3923" s="42">
        <v>38003</v>
      </c>
      <c r="H3923" s="109" t="s">
        <v>23800</v>
      </c>
      <c r="I3923" s="109" t="s">
        <v>2554</v>
      </c>
      <c r="J3923" s="109" t="s">
        <v>85</v>
      </c>
      <c r="K3923" s="98" t="s">
        <v>20341</v>
      </c>
      <c r="L3923" s="109" t="s">
        <v>539</v>
      </c>
      <c r="M3923" s="109" t="s">
        <v>22164</v>
      </c>
      <c r="N3923" s="109" t="s">
        <v>32</v>
      </c>
      <c r="O3923" s="109" t="s">
        <v>23801</v>
      </c>
      <c r="P3923" s="109" t="s">
        <v>760</v>
      </c>
      <c r="Q3923" s="109" t="s">
        <v>23802</v>
      </c>
      <c r="R3923" s="109" t="s">
        <v>36</v>
      </c>
      <c r="S3923" s="122" t="s">
        <v>22184</v>
      </c>
      <c r="T3923" s="31"/>
      <c r="U3923" s="109" t="str">
        <f t="shared" si="62"/>
        <v>38003: Theo Paul Williams Jr., 28, died after being shot in Long Beach, according to Los Angeles County coroner's records. http://homicide.latimes.com/post/theo-paul-williams-jr/</v>
      </c>
      <c r="V3923" s="109"/>
      <c r="W3923" s="109">
        <v>4969.1000000000004</v>
      </c>
      <c r="X3923" s="109"/>
      <c r="Y3923" s="109"/>
      <c r="Z3923" s="109"/>
      <c r="AA3923" s="109"/>
      <c r="AB3923" s="109"/>
      <c r="AC3923" s="113"/>
      <c r="AD3923" s="29"/>
      <c r="AE3923" s="29"/>
      <c r="AF3923" s="29"/>
      <c r="AG3923" s="65"/>
    </row>
    <row r="3924" spans="1:33" ht="12">
      <c r="A3924" s="100">
        <v>42057.732407407399</v>
      </c>
      <c r="B3924" s="109" t="s">
        <v>23803</v>
      </c>
      <c r="C3924" s="121">
        <v>17</v>
      </c>
      <c r="D3924" s="109" t="s">
        <v>23</v>
      </c>
      <c r="E3924" s="109" t="s">
        <v>173</v>
      </c>
      <c r="F3924" s="109"/>
      <c r="G3924" s="42">
        <v>38004</v>
      </c>
      <c r="H3924" s="109" t="s">
        <v>23804</v>
      </c>
      <c r="I3924" s="109" t="s">
        <v>23739</v>
      </c>
      <c r="J3924" s="109" t="s">
        <v>85</v>
      </c>
      <c r="K3924" s="98" t="s">
        <v>23740</v>
      </c>
      <c r="L3924" s="109" t="s">
        <v>539</v>
      </c>
      <c r="M3924" s="109" t="s">
        <v>22164</v>
      </c>
      <c r="N3924" s="109" t="s">
        <v>32</v>
      </c>
      <c r="O3924" s="109" t="s">
        <v>23805</v>
      </c>
      <c r="P3924" s="109" t="s">
        <v>760</v>
      </c>
      <c r="Q3924" s="109" t="s">
        <v>23806</v>
      </c>
      <c r="R3924" s="109" t="s">
        <v>36</v>
      </c>
      <c r="S3924" s="122" t="s">
        <v>22184</v>
      </c>
      <c r="T3924" s="31"/>
      <c r="U3924" s="109" t="str">
        <f t="shared" si="62"/>
        <v>38004: Richard Anthony Sao, 17, died after being shot in Harbor City, according to Los Angeles County coroner's records. http://homicide.latimes.com/post/richard-anthony-sao/</v>
      </c>
      <c r="V3924" s="109"/>
      <c r="W3924" s="109">
        <v>4970.1000000000004</v>
      </c>
      <c r="X3924" s="109"/>
      <c r="Y3924" s="109"/>
      <c r="Z3924" s="109"/>
      <c r="AA3924" s="109"/>
      <c r="AB3924" s="109"/>
      <c r="AC3924" s="113"/>
      <c r="AD3924" s="29"/>
      <c r="AE3924" s="29"/>
      <c r="AF3924" s="29"/>
      <c r="AG3924" s="65"/>
    </row>
    <row r="3925" spans="1:33" ht="12">
      <c r="A3925" s="100">
        <v>42057.735763888901</v>
      </c>
      <c r="B3925" s="109" t="s">
        <v>23807</v>
      </c>
      <c r="C3925" s="121">
        <v>19</v>
      </c>
      <c r="D3925" s="109" t="s">
        <v>23</v>
      </c>
      <c r="E3925" s="109" t="s">
        <v>1728</v>
      </c>
      <c r="F3925" s="109"/>
      <c r="G3925" s="42">
        <v>38009</v>
      </c>
      <c r="H3925" s="109" t="s">
        <v>23808</v>
      </c>
      <c r="I3925" s="109" t="s">
        <v>2554</v>
      </c>
      <c r="J3925" s="109" t="s">
        <v>85</v>
      </c>
      <c r="K3925" s="98" t="s">
        <v>20341</v>
      </c>
      <c r="L3925" s="109" t="s">
        <v>539</v>
      </c>
      <c r="M3925" s="109" t="s">
        <v>22164</v>
      </c>
      <c r="N3925" s="109" t="s">
        <v>32</v>
      </c>
      <c r="O3925" s="109" t="s">
        <v>23809</v>
      </c>
      <c r="P3925" s="109" t="s">
        <v>760</v>
      </c>
      <c r="Q3925" s="109" t="s">
        <v>23810</v>
      </c>
      <c r="R3925" s="109" t="s">
        <v>36</v>
      </c>
      <c r="S3925" s="122" t="s">
        <v>22184</v>
      </c>
      <c r="T3925" s="31"/>
      <c r="U3925" s="109" t="str">
        <f t="shared" si="62"/>
        <v>38009: Jack Sui, 19, died after being shot in Long Beach, according to Los Angeles County coroner's records. http://homicide.latimes.com/post/jack-sui/</v>
      </c>
      <c r="V3925" s="109"/>
      <c r="W3925" s="109">
        <v>4971.1000000000004</v>
      </c>
      <c r="X3925" s="109"/>
      <c r="Y3925" s="109"/>
      <c r="Z3925" s="109"/>
      <c r="AA3925" s="109"/>
      <c r="AB3925" s="109"/>
      <c r="AC3925" s="113"/>
      <c r="AD3925" s="29"/>
      <c r="AE3925" s="29"/>
      <c r="AF3925" s="29"/>
      <c r="AG3925" s="65"/>
    </row>
    <row r="3926" spans="1:33" ht="12">
      <c r="A3926" s="100">
        <v>42057.739328703698</v>
      </c>
      <c r="B3926" s="109" t="s">
        <v>23811</v>
      </c>
      <c r="C3926" s="121">
        <v>19</v>
      </c>
      <c r="D3926" s="109" t="s">
        <v>23</v>
      </c>
      <c r="E3926" s="109" t="s">
        <v>173</v>
      </c>
      <c r="F3926" s="109"/>
      <c r="G3926" s="42">
        <v>38009</v>
      </c>
      <c r="H3926" s="109" t="s">
        <v>23812</v>
      </c>
      <c r="I3926" s="109" t="s">
        <v>22790</v>
      </c>
      <c r="J3926" s="109" t="s">
        <v>85</v>
      </c>
      <c r="K3926" s="98" t="s">
        <v>23813</v>
      </c>
      <c r="L3926" s="109" t="s">
        <v>539</v>
      </c>
      <c r="M3926" s="109" t="s">
        <v>22164</v>
      </c>
      <c r="N3926" s="109" t="s">
        <v>32</v>
      </c>
      <c r="O3926" s="109" t="s">
        <v>23814</v>
      </c>
      <c r="P3926" s="109" t="s">
        <v>760</v>
      </c>
      <c r="Q3926" s="109" t="s">
        <v>23815</v>
      </c>
      <c r="R3926" s="109" t="s">
        <v>36</v>
      </c>
      <c r="S3926" s="122" t="s">
        <v>22184</v>
      </c>
      <c r="T3926" s="31"/>
      <c r="U3926" s="109" t="str">
        <f t="shared" si="62"/>
        <v>38009: Javier Beas, 19, died after being shot in Pomona, according to Los Angeles County coroner's records. http://homicide.latimes.com/post/javier-beas/</v>
      </c>
      <c r="V3926" s="109"/>
      <c r="W3926" s="109">
        <v>4972.1000000000004</v>
      </c>
      <c r="X3926" s="109"/>
      <c r="Y3926" s="109"/>
      <c r="Z3926" s="109"/>
      <c r="AA3926" s="109"/>
      <c r="AB3926" s="109"/>
      <c r="AC3926" s="113"/>
      <c r="AD3926" s="29"/>
      <c r="AE3926" s="29"/>
      <c r="AF3926" s="29"/>
      <c r="AG3926" s="65"/>
    </row>
    <row r="3927" spans="1:33" ht="12">
      <c r="A3927" s="100">
        <v>42057.853518518503</v>
      </c>
      <c r="B3927" s="109" t="s">
        <v>23816</v>
      </c>
      <c r="C3927" s="121">
        <v>35</v>
      </c>
      <c r="D3927" s="109" t="s">
        <v>23</v>
      </c>
      <c r="E3927" s="109" t="s">
        <v>40</v>
      </c>
      <c r="F3927" s="109"/>
      <c r="G3927" s="42">
        <v>38017</v>
      </c>
      <c r="H3927" s="109" t="s">
        <v>23817</v>
      </c>
      <c r="I3927" s="109" t="s">
        <v>12012</v>
      </c>
      <c r="J3927" s="109" t="s">
        <v>85</v>
      </c>
      <c r="K3927" s="98" t="s">
        <v>20682</v>
      </c>
      <c r="L3927" s="109" t="s">
        <v>539</v>
      </c>
      <c r="M3927" s="109" t="s">
        <v>12014</v>
      </c>
      <c r="N3927" s="109" t="s">
        <v>32</v>
      </c>
      <c r="O3927" s="109" t="s">
        <v>23818</v>
      </c>
      <c r="P3927" s="109" t="s">
        <v>760</v>
      </c>
      <c r="Q3927" s="109" t="s">
        <v>23819</v>
      </c>
      <c r="R3927" s="109" t="s">
        <v>36</v>
      </c>
      <c r="S3927" s="122" t="s">
        <v>22184</v>
      </c>
      <c r="T3927" s="31"/>
      <c r="U3927" s="109" t="str">
        <f t="shared" si="62"/>
        <v>38017: Robbins was wanted in a murder investigation, and allegedly tried to run over police before being shot to death. http://articles.latimes.com/2004/feb/03/local/me-vndead3</v>
      </c>
      <c r="V3927" s="109"/>
      <c r="W3927" s="109">
        <v>4973.1000000000004</v>
      </c>
      <c r="X3927" s="109"/>
      <c r="Y3927" s="109"/>
      <c r="Z3927" s="109"/>
      <c r="AA3927" s="109"/>
      <c r="AB3927" s="109"/>
      <c r="AC3927" s="113"/>
      <c r="AD3927" s="29"/>
      <c r="AE3927" s="29"/>
      <c r="AF3927" s="29"/>
      <c r="AG3927" s="65"/>
    </row>
    <row r="3928" spans="1:33" ht="12">
      <c r="A3928" s="100">
        <v>42057.858842592599</v>
      </c>
      <c r="B3928" s="109" t="s">
        <v>23820</v>
      </c>
      <c r="C3928" s="121">
        <v>33</v>
      </c>
      <c r="D3928" s="109" t="s">
        <v>23</v>
      </c>
      <c r="E3928" s="109" t="s">
        <v>24</v>
      </c>
      <c r="F3928" s="109"/>
      <c r="G3928" s="42">
        <v>38020</v>
      </c>
      <c r="H3928" s="109" t="s">
        <v>23821</v>
      </c>
      <c r="I3928" s="109" t="s">
        <v>539</v>
      </c>
      <c r="J3928" s="109" t="s">
        <v>85</v>
      </c>
      <c r="K3928" s="98" t="s">
        <v>23822</v>
      </c>
      <c r="L3928" s="109" t="s">
        <v>539</v>
      </c>
      <c r="M3928" s="109" t="s">
        <v>22164</v>
      </c>
      <c r="N3928" s="109" t="s">
        <v>32</v>
      </c>
      <c r="O3928" s="109" t="s">
        <v>23823</v>
      </c>
      <c r="P3928" s="109" t="s">
        <v>760</v>
      </c>
      <c r="Q3928" s="109" t="s">
        <v>23824</v>
      </c>
      <c r="R3928" s="109" t="s">
        <v>36</v>
      </c>
      <c r="S3928" s="122" t="s">
        <v>22184</v>
      </c>
      <c r="T3928" s="31"/>
      <c r="U3928" s="109" t="str">
        <f t="shared" si="62"/>
        <v>38020: Eric Lamont Wilson, 33, died after being shot in Gramercy Park, according to Los Angeles County coroner's records. http://homicide.latimes.com/post/eric-lamont-wilson/</v>
      </c>
      <c r="V3928" s="109"/>
      <c r="W3928" s="109">
        <v>4974.1000000000004</v>
      </c>
      <c r="X3928" s="109"/>
      <c r="Y3928" s="109"/>
      <c r="Z3928" s="109"/>
      <c r="AA3928" s="109"/>
      <c r="AB3928" s="109"/>
      <c r="AC3928" s="113"/>
      <c r="AD3928" s="29"/>
      <c r="AE3928" s="29"/>
      <c r="AF3928" s="29"/>
      <c r="AG3928" s="65"/>
    </row>
    <row r="3929" spans="1:33" ht="12">
      <c r="A3929" s="100">
        <v>42057.862812500003</v>
      </c>
      <c r="B3929" s="109" t="s">
        <v>23825</v>
      </c>
      <c r="C3929" s="121">
        <v>20</v>
      </c>
      <c r="D3929" s="109" t="s">
        <v>23</v>
      </c>
      <c r="E3929" s="109" t="s">
        <v>173</v>
      </c>
      <c r="F3929" s="109"/>
      <c r="G3929" s="42">
        <v>38038</v>
      </c>
      <c r="H3929" s="109" t="s">
        <v>23826</v>
      </c>
      <c r="I3929" s="109" t="s">
        <v>539</v>
      </c>
      <c r="J3929" s="109" t="s">
        <v>85</v>
      </c>
      <c r="K3929" s="98" t="s">
        <v>3922</v>
      </c>
      <c r="L3929" s="109" t="s">
        <v>539</v>
      </c>
      <c r="M3929" s="109" t="s">
        <v>22164</v>
      </c>
      <c r="N3929" s="109" t="s">
        <v>32</v>
      </c>
      <c r="O3929" s="109" t="s">
        <v>23827</v>
      </c>
      <c r="P3929" s="109" t="s">
        <v>760</v>
      </c>
      <c r="Q3929" s="109" t="s">
        <v>23828</v>
      </c>
      <c r="R3929" s="109" t="s">
        <v>36</v>
      </c>
      <c r="S3929" s="122" t="s">
        <v>22184</v>
      </c>
      <c r="T3929" s="31"/>
      <c r="U3929" s="109" t="str">
        <f t="shared" si="62"/>
        <v>38038: Rigoberto Vaca, 20, died after being shot in Florence, according to Los Angeles County coroner's records. http://homicide.latimes.com/post/rigoberto-vaca/</v>
      </c>
      <c r="V3929" s="109"/>
      <c r="W3929" s="109">
        <v>4975.1000000000004</v>
      </c>
      <c r="X3929" s="109"/>
      <c r="Y3929" s="109"/>
      <c r="Z3929" s="109"/>
      <c r="AA3929" s="109"/>
      <c r="AB3929" s="109"/>
      <c r="AC3929" s="113"/>
      <c r="AD3929" s="29"/>
      <c r="AE3929" s="29"/>
      <c r="AF3929" s="29"/>
      <c r="AG3929" s="65"/>
    </row>
    <row r="3930" spans="1:33" ht="12">
      <c r="A3930" s="100">
        <v>42057.869409722203</v>
      </c>
      <c r="B3930" s="109" t="s">
        <v>23829</v>
      </c>
      <c r="C3930" s="121">
        <v>23</v>
      </c>
      <c r="D3930" s="109" t="s">
        <v>23</v>
      </c>
      <c r="E3930" s="109" t="s">
        <v>40</v>
      </c>
      <c r="F3930" s="109"/>
      <c r="G3930" s="42">
        <v>38040</v>
      </c>
      <c r="H3930" s="109" t="s">
        <v>23830</v>
      </c>
      <c r="I3930" s="109" t="s">
        <v>23831</v>
      </c>
      <c r="J3930" s="109" t="s">
        <v>85</v>
      </c>
      <c r="K3930" s="98" t="s">
        <v>23832</v>
      </c>
      <c r="L3930" s="109" t="s">
        <v>539</v>
      </c>
      <c r="M3930" s="109" t="s">
        <v>540</v>
      </c>
      <c r="N3930" s="109" t="s">
        <v>32</v>
      </c>
      <c r="O3930" s="109" t="s">
        <v>23833</v>
      </c>
      <c r="P3930" s="109" t="s">
        <v>760</v>
      </c>
      <c r="Q3930" s="109" t="s">
        <v>23834</v>
      </c>
      <c r="R3930" s="109" t="s">
        <v>36</v>
      </c>
      <c r="S3930" s="122" t="s">
        <v>22184</v>
      </c>
      <c r="T3930" s="31"/>
      <c r="U3930" s="109" t="str">
        <f t="shared" si="62"/>
        <v>38040: Nicholas Hans Killinger, 23, was gunned down live on TV news cameras at the conclusion of a 90-minute high-speed pursuit that ended outside Santa Monica High School in the early hours of Feb. 23. http://articles.latimes.com/2004/apr/02/local/me-shoot2</v>
      </c>
      <c r="V3930" s="109"/>
      <c r="W3930" s="109">
        <v>4976.1000000000004</v>
      </c>
      <c r="X3930" s="109"/>
      <c r="Y3930" s="109"/>
      <c r="Z3930" s="109"/>
      <c r="AA3930" s="109"/>
      <c r="AB3930" s="109"/>
      <c r="AC3930" s="113"/>
      <c r="AD3930" s="29"/>
      <c r="AE3930" s="29"/>
      <c r="AF3930" s="29"/>
      <c r="AG3930" s="65"/>
    </row>
    <row r="3931" spans="1:33" ht="12">
      <c r="A3931" s="100">
        <v>42057.877870370401</v>
      </c>
      <c r="B3931" s="109" t="s">
        <v>23835</v>
      </c>
      <c r="C3931" s="121">
        <v>54</v>
      </c>
      <c r="D3931" s="109" t="s">
        <v>23</v>
      </c>
      <c r="E3931" s="109" t="s">
        <v>24</v>
      </c>
      <c r="F3931" s="109"/>
      <c r="G3931" s="42">
        <v>38044</v>
      </c>
      <c r="H3931" s="109" t="s">
        <v>23836</v>
      </c>
      <c r="I3931" s="109" t="s">
        <v>539</v>
      </c>
      <c r="J3931" s="109" t="s">
        <v>85</v>
      </c>
      <c r="K3931" s="98" t="s">
        <v>6959</v>
      </c>
      <c r="L3931" s="109" t="s">
        <v>539</v>
      </c>
      <c r="M3931" s="109" t="s">
        <v>22164</v>
      </c>
      <c r="N3931" s="109" t="s">
        <v>32</v>
      </c>
      <c r="O3931" s="109" t="s">
        <v>23837</v>
      </c>
      <c r="P3931" s="109" t="s">
        <v>760</v>
      </c>
      <c r="Q3931" s="109" t="s">
        <v>23838</v>
      </c>
      <c r="R3931" s="109" t="s">
        <v>36</v>
      </c>
      <c r="S3931" s="122" t="s">
        <v>22184</v>
      </c>
      <c r="T3931" s="31"/>
      <c r="U3931" s="109" t="str">
        <f t="shared" si="62"/>
        <v>38044: Percy Elijah Kelly II, 54, died after being shot in Vermont-Slauson, according to Los Angeles County coroner's records. http://homicide.latimes.com/post/percy-elijah-kelly-ii/</v>
      </c>
      <c r="V3931" s="109"/>
      <c r="W3931" s="109">
        <v>4977.1000000000004</v>
      </c>
      <c r="X3931" s="109"/>
      <c r="Y3931" s="109"/>
      <c r="Z3931" s="109"/>
      <c r="AA3931" s="109"/>
      <c r="AB3931" s="109"/>
      <c r="AC3931" s="113"/>
      <c r="AD3931" s="29"/>
      <c r="AE3931" s="29"/>
      <c r="AF3931" s="29"/>
      <c r="AG3931" s="65"/>
    </row>
    <row r="3932" spans="1:33" ht="12">
      <c r="A3932" s="100">
        <v>42057.881365740701</v>
      </c>
      <c r="B3932" s="109" t="s">
        <v>23839</v>
      </c>
      <c r="C3932" s="121">
        <v>49</v>
      </c>
      <c r="D3932" s="109" t="s">
        <v>23</v>
      </c>
      <c r="E3932" s="109" t="s">
        <v>24</v>
      </c>
      <c r="F3932" s="109"/>
      <c r="G3932" s="42">
        <v>38051</v>
      </c>
      <c r="H3932" s="109" t="s">
        <v>23840</v>
      </c>
      <c r="I3932" s="109" t="s">
        <v>21588</v>
      </c>
      <c r="J3932" s="109" t="s">
        <v>85</v>
      </c>
      <c r="K3932" s="98" t="s">
        <v>23841</v>
      </c>
      <c r="L3932" s="109" t="s">
        <v>539</v>
      </c>
      <c r="M3932" s="109" t="s">
        <v>22164</v>
      </c>
      <c r="N3932" s="109" t="s">
        <v>32</v>
      </c>
      <c r="O3932" s="109" t="s">
        <v>23842</v>
      </c>
      <c r="P3932" s="109" t="s">
        <v>760</v>
      </c>
      <c r="Q3932" s="109" t="s">
        <v>23843</v>
      </c>
      <c r="R3932" s="109" t="s">
        <v>36</v>
      </c>
      <c r="S3932" s="122" t="s">
        <v>22184</v>
      </c>
      <c r="T3932" s="31"/>
      <c r="U3932" s="109" t="str">
        <f t="shared" si="62"/>
        <v>38051: Donald Keith Franks, 49, died after being shot in Norwalk, according to Los Angeles County coroner's records. http://homicide.latimes.com/post/donald-keith-franks/</v>
      </c>
      <c r="V3932" s="109"/>
      <c r="W3932" s="109">
        <v>4978.1000000000004</v>
      </c>
      <c r="X3932" s="109"/>
      <c r="Y3932" s="109"/>
      <c r="Z3932" s="109"/>
      <c r="AA3932" s="109"/>
      <c r="AB3932" s="109"/>
      <c r="AC3932" s="113"/>
      <c r="AD3932" s="29"/>
      <c r="AE3932" s="29"/>
      <c r="AF3932" s="29"/>
      <c r="AG3932" s="65"/>
    </row>
    <row r="3933" spans="1:33" ht="12">
      <c r="A3933" s="100">
        <v>42058.001226851899</v>
      </c>
      <c r="B3933" s="109" t="s">
        <v>23844</v>
      </c>
      <c r="C3933" s="121">
        <v>61</v>
      </c>
      <c r="D3933" s="109" t="s">
        <v>23</v>
      </c>
      <c r="E3933" s="109" t="s">
        <v>173</v>
      </c>
      <c r="F3933" s="109"/>
      <c r="G3933" s="42">
        <v>38094</v>
      </c>
      <c r="H3933" s="109" t="s">
        <v>23845</v>
      </c>
      <c r="I3933" s="109" t="s">
        <v>3956</v>
      </c>
      <c r="J3933" s="109" t="s">
        <v>85</v>
      </c>
      <c r="K3933" s="98" t="s">
        <v>6209</v>
      </c>
      <c r="L3933" s="109" t="s">
        <v>539</v>
      </c>
      <c r="M3933" s="109" t="s">
        <v>22164</v>
      </c>
      <c r="N3933" s="109" t="s">
        <v>32</v>
      </c>
      <c r="O3933" s="109" t="s">
        <v>23846</v>
      </c>
      <c r="P3933" s="109" t="s">
        <v>760</v>
      </c>
      <c r="Q3933" s="109" t="s">
        <v>23847</v>
      </c>
      <c r="R3933" s="109" t="s">
        <v>36</v>
      </c>
      <c r="S3933" s="122" t="s">
        <v>22184</v>
      </c>
      <c r="T3933" s="31"/>
      <c r="U3933" s="109" t="str">
        <f t="shared" si="62"/>
        <v>38094: Larry David Romero, 61, died after being shot in Hawthorne, according to Los Angeles County coroner's records. http://homicide.latimes.com/post/larry-david-romero/</v>
      </c>
      <c r="V3933" s="109"/>
      <c r="W3933" s="109">
        <v>4979.1000000000004</v>
      </c>
      <c r="X3933" s="109"/>
      <c r="Y3933" s="109"/>
      <c r="Z3933" s="109"/>
      <c r="AA3933" s="109"/>
      <c r="AB3933" s="109"/>
      <c r="AC3933" s="113"/>
      <c r="AD3933" s="29"/>
      <c r="AE3933" s="29"/>
      <c r="AF3933" s="29"/>
      <c r="AG3933" s="65"/>
    </row>
    <row r="3934" spans="1:33" ht="12">
      <c r="A3934" s="100">
        <v>42058.008368055598</v>
      </c>
      <c r="B3934" s="109" t="s">
        <v>23848</v>
      </c>
      <c r="C3934" s="121">
        <v>43</v>
      </c>
      <c r="D3934" s="109" t="s">
        <v>23</v>
      </c>
      <c r="E3934" s="109" t="s">
        <v>24</v>
      </c>
      <c r="F3934" s="109"/>
      <c r="G3934" s="42">
        <v>38100</v>
      </c>
      <c r="H3934" s="109" t="s">
        <v>23849</v>
      </c>
      <c r="I3934" s="109" t="s">
        <v>1392</v>
      </c>
      <c r="J3934" s="109" t="s">
        <v>85</v>
      </c>
      <c r="K3934" s="98" t="s">
        <v>23495</v>
      </c>
      <c r="L3934" s="109" t="s">
        <v>539</v>
      </c>
      <c r="M3934" s="109" t="s">
        <v>22164</v>
      </c>
      <c r="N3934" s="109" t="s">
        <v>32</v>
      </c>
      <c r="O3934" s="109" t="s">
        <v>23850</v>
      </c>
      <c r="P3934" s="109" t="s">
        <v>760</v>
      </c>
      <c r="Q3934" s="109" t="s">
        <v>23851</v>
      </c>
      <c r="R3934" s="109" t="s">
        <v>36</v>
      </c>
      <c r="S3934" s="122" t="s">
        <v>22184</v>
      </c>
      <c r="T3934" s="31"/>
      <c r="U3934" s="109" t="str">
        <f t="shared" si="62"/>
        <v>38100: Cephas Hendricks, 43, died after being shot in Compton, according to Los Angeles County coroner's records. http://homicide.latimes.com/post/cephas-hendricks/</v>
      </c>
      <c r="V3934" s="109"/>
      <c r="W3934" s="109">
        <v>4980.1000000000004</v>
      </c>
      <c r="X3934" s="109"/>
      <c r="Y3934" s="109"/>
      <c r="Z3934" s="109"/>
      <c r="AA3934" s="109"/>
      <c r="AB3934" s="109"/>
      <c r="AC3934" s="113"/>
      <c r="AD3934" s="29"/>
      <c r="AE3934" s="29"/>
      <c r="AF3934" s="29"/>
      <c r="AG3934" s="65"/>
    </row>
    <row r="3935" spans="1:33" ht="12">
      <c r="A3935" s="100">
        <v>42058.0161226852</v>
      </c>
      <c r="B3935" s="109" t="s">
        <v>23852</v>
      </c>
      <c r="C3935" s="121">
        <v>30</v>
      </c>
      <c r="D3935" s="109" t="s">
        <v>23</v>
      </c>
      <c r="E3935" s="109" t="s">
        <v>24</v>
      </c>
      <c r="F3935" s="109"/>
      <c r="G3935" s="42">
        <v>38101</v>
      </c>
      <c r="H3935" s="109" t="s">
        <v>23853</v>
      </c>
      <c r="I3935" s="109" t="s">
        <v>4785</v>
      </c>
      <c r="J3935" s="109" t="s">
        <v>85</v>
      </c>
      <c r="K3935" s="98" t="s">
        <v>23323</v>
      </c>
      <c r="L3935" s="109" t="s">
        <v>539</v>
      </c>
      <c r="M3935" s="109" t="s">
        <v>22164</v>
      </c>
      <c r="N3935" s="109" t="s">
        <v>32</v>
      </c>
      <c r="O3935" s="109" t="s">
        <v>23854</v>
      </c>
      <c r="P3935" s="109" t="s">
        <v>760</v>
      </c>
      <c r="Q3935" s="109" t="s">
        <v>23855</v>
      </c>
      <c r="R3935" s="109" t="s">
        <v>36</v>
      </c>
      <c r="S3935" s="122" t="s">
        <v>22184</v>
      </c>
      <c r="T3935" s="31"/>
      <c r="U3935" s="109" t="str">
        <f t="shared" si="62"/>
        <v>38101: Maurice Clark, 30, died after being shot in Pasadena, according to Los Angeles County coroner's records. http://articles.latimes.com/2004/may/08/local/me-pasadena8</v>
      </c>
      <c r="V3935" s="109"/>
      <c r="W3935" s="109">
        <v>4981.1000000000004</v>
      </c>
      <c r="X3935" s="109"/>
      <c r="Y3935" s="109"/>
      <c r="Z3935" s="109"/>
      <c r="AA3935" s="109"/>
      <c r="AB3935" s="109"/>
      <c r="AC3935" s="113"/>
      <c r="AD3935" s="29"/>
      <c r="AE3935" s="29"/>
      <c r="AF3935" s="29"/>
      <c r="AG3935" s="65"/>
    </row>
    <row r="3936" spans="1:33" ht="12">
      <c r="A3936" s="100">
        <v>42058.033090277801</v>
      </c>
      <c r="B3936" s="109" t="s">
        <v>23856</v>
      </c>
      <c r="C3936" s="121">
        <v>25</v>
      </c>
      <c r="D3936" s="109" t="s">
        <v>23</v>
      </c>
      <c r="E3936" s="109" t="s">
        <v>24</v>
      </c>
      <c r="F3936" s="109"/>
      <c r="G3936" s="42">
        <v>38112</v>
      </c>
      <c r="H3936" s="109" t="s">
        <v>23857</v>
      </c>
      <c r="I3936" s="109" t="s">
        <v>539</v>
      </c>
      <c r="J3936" s="109" t="s">
        <v>85</v>
      </c>
      <c r="K3936" s="98" t="s">
        <v>6959</v>
      </c>
      <c r="L3936" s="109" t="s">
        <v>539</v>
      </c>
      <c r="M3936" s="109" t="s">
        <v>22164</v>
      </c>
      <c r="N3936" s="109" t="s">
        <v>32</v>
      </c>
      <c r="O3936" s="109" t="s">
        <v>23858</v>
      </c>
      <c r="P3936" s="109" t="s">
        <v>760</v>
      </c>
      <c r="Q3936" s="109" t="s">
        <v>23859</v>
      </c>
      <c r="R3936" s="109" t="s">
        <v>36</v>
      </c>
      <c r="S3936" s="122" t="s">
        <v>22184</v>
      </c>
      <c r="T3936" s="31"/>
      <c r="U3936" s="109" t="str">
        <f t="shared" si="62"/>
        <v>38112: Dwight La Vincent Slater, 25, died after being shot in Westmont, according to Los Angeles County coroner's records. http://homicide.latimes.com/post/dwight-la-vincent-slater/</v>
      </c>
      <c r="V3936" s="109"/>
      <c r="W3936" s="109">
        <v>4982.1000000000004</v>
      </c>
      <c r="X3936" s="109"/>
      <c r="Y3936" s="109"/>
      <c r="Z3936" s="109"/>
      <c r="AA3936" s="109"/>
      <c r="AB3936" s="109"/>
      <c r="AC3936" s="113"/>
      <c r="AD3936" s="29"/>
      <c r="AE3936" s="29"/>
      <c r="AF3936" s="29"/>
      <c r="AG3936" s="65"/>
    </row>
    <row r="3937" spans="1:33" ht="12">
      <c r="A3937" s="100">
        <v>42058.041747685202</v>
      </c>
      <c r="B3937" s="109" t="s">
        <v>23860</v>
      </c>
      <c r="C3937" s="121">
        <v>31</v>
      </c>
      <c r="D3937" s="109" t="s">
        <v>23</v>
      </c>
      <c r="E3937" s="109" t="s">
        <v>173</v>
      </c>
      <c r="F3937" s="109"/>
      <c r="G3937" s="42">
        <v>38112</v>
      </c>
      <c r="H3937" s="109" t="s">
        <v>23861</v>
      </c>
      <c r="I3937" s="109" t="s">
        <v>5694</v>
      </c>
      <c r="J3937" s="109" t="s">
        <v>85</v>
      </c>
      <c r="K3937" s="98" t="s">
        <v>12071</v>
      </c>
      <c r="L3937" s="109" t="s">
        <v>539</v>
      </c>
      <c r="M3937" s="109" t="s">
        <v>22164</v>
      </c>
      <c r="N3937" s="109" t="s">
        <v>32</v>
      </c>
      <c r="O3937" s="109" t="s">
        <v>23862</v>
      </c>
      <c r="P3937" s="109" t="s">
        <v>760</v>
      </c>
      <c r="Q3937" s="109" t="s">
        <v>23863</v>
      </c>
      <c r="R3937" s="109" t="s">
        <v>36</v>
      </c>
      <c r="S3937" s="122" t="s">
        <v>22184</v>
      </c>
      <c r="T3937" s="31"/>
      <c r="U3937" s="109" t="str">
        <f t="shared" si="62"/>
        <v>38112: Domestic violence dispute, deceased allegedly approached officers with a knife, and was shot to death by officer(s). http://homicide.latimes.com/post/luis-fabian-delgado/</v>
      </c>
      <c r="V3937" s="109"/>
      <c r="W3937" s="109">
        <v>4983.1000000000004</v>
      </c>
      <c r="X3937" s="109"/>
      <c r="Y3937" s="109"/>
      <c r="Z3937" s="109"/>
      <c r="AA3937" s="109"/>
      <c r="AB3937" s="109"/>
      <c r="AC3937" s="113"/>
      <c r="AD3937" s="29"/>
      <c r="AE3937" s="29"/>
      <c r="AF3937" s="29"/>
      <c r="AG3937" s="65"/>
    </row>
    <row r="3938" spans="1:33" ht="12">
      <c r="A3938" s="100">
        <v>42058.776145833297</v>
      </c>
      <c r="B3938" s="109" t="s">
        <v>23864</v>
      </c>
      <c r="C3938" s="121">
        <v>63</v>
      </c>
      <c r="D3938" s="109" t="s">
        <v>23</v>
      </c>
      <c r="E3938" s="109" t="s">
        <v>40</v>
      </c>
      <c r="F3938" s="109"/>
      <c r="G3938" s="42">
        <v>38127</v>
      </c>
      <c r="H3938" s="109" t="s">
        <v>23865</v>
      </c>
      <c r="I3938" s="109" t="s">
        <v>15264</v>
      </c>
      <c r="J3938" s="109" t="s">
        <v>85</v>
      </c>
      <c r="K3938" s="98" t="s">
        <v>23318</v>
      </c>
      <c r="L3938" s="109" t="s">
        <v>539</v>
      </c>
      <c r="M3938" s="109" t="s">
        <v>22164</v>
      </c>
      <c r="N3938" s="109" t="s">
        <v>32</v>
      </c>
      <c r="O3938" s="109" t="s">
        <v>23866</v>
      </c>
      <c r="P3938" s="109" t="s">
        <v>760</v>
      </c>
      <c r="Q3938" s="109" t="s">
        <v>23867</v>
      </c>
      <c r="R3938" s="109" t="s">
        <v>36</v>
      </c>
      <c r="S3938" s="122" t="s">
        <v>22184</v>
      </c>
      <c r="T3938" s="31"/>
      <c r="U3938" s="109" t="str">
        <f t="shared" si="62"/>
        <v>38127: Pete Nick Thoma Jr., 63, died after being shot in El Monte, according to Los Angeles County coroner's records. http://homicide.latimes.com/post/pete-nick-thoma-jr/</v>
      </c>
      <c r="V3938" s="109"/>
      <c r="W3938" s="109">
        <v>4984.1000000000004</v>
      </c>
      <c r="X3938" s="109"/>
      <c r="Y3938" s="109"/>
      <c r="Z3938" s="109"/>
      <c r="AA3938" s="109"/>
      <c r="AB3938" s="109"/>
      <c r="AC3938" s="113"/>
      <c r="AD3938" s="29"/>
      <c r="AE3938" s="29"/>
      <c r="AF3938" s="29"/>
      <c r="AG3938" s="65"/>
    </row>
    <row r="3939" spans="1:33" ht="12">
      <c r="A3939" s="100">
        <v>42058.781145833302</v>
      </c>
      <c r="B3939" s="109" t="s">
        <v>23868</v>
      </c>
      <c r="C3939" s="121">
        <v>23</v>
      </c>
      <c r="D3939" s="109" t="s">
        <v>23</v>
      </c>
      <c r="E3939" s="109" t="s">
        <v>173</v>
      </c>
      <c r="F3939" s="109"/>
      <c r="G3939" s="42">
        <v>38133</v>
      </c>
      <c r="H3939" s="109" t="s">
        <v>23869</v>
      </c>
      <c r="I3939" s="109" t="s">
        <v>539</v>
      </c>
      <c r="J3939" s="109" t="s">
        <v>85</v>
      </c>
      <c r="K3939" s="98" t="s">
        <v>23870</v>
      </c>
      <c r="L3939" s="109" t="s">
        <v>539</v>
      </c>
      <c r="M3939" s="109" t="s">
        <v>22164</v>
      </c>
      <c r="N3939" s="109" t="s">
        <v>32</v>
      </c>
      <c r="O3939" s="109" t="s">
        <v>23871</v>
      </c>
      <c r="P3939" s="109" t="s">
        <v>760</v>
      </c>
      <c r="Q3939" s="109" t="s">
        <v>23872</v>
      </c>
      <c r="R3939" s="109" t="s">
        <v>36</v>
      </c>
      <c r="S3939" s="122" t="s">
        <v>22184</v>
      </c>
      <c r="T3939" s="31"/>
      <c r="U3939" s="109" t="str">
        <f t="shared" si="62"/>
        <v>38133: Alonso Torres, 23, died after being shot in Downtown, according to Los Angeles County coroner's records. http://homicide.latimes.com/post/alonso-torres/</v>
      </c>
      <c r="V3939" s="109"/>
      <c r="W3939" s="109">
        <v>4985.1000000000004</v>
      </c>
      <c r="X3939" s="109"/>
      <c r="Y3939" s="109"/>
      <c r="Z3939" s="109"/>
      <c r="AA3939" s="109"/>
      <c r="AB3939" s="109"/>
      <c r="AC3939" s="113"/>
      <c r="AD3939" s="29"/>
      <c r="AE3939" s="29"/>
      <c r="AF3939" s="29"/>
      <c r="AG3939" s="65"/>
    </row>
    <row r="3940" spans="1:33" ht="12">
      <c r="A3940" s="100">
        <v>42058.785474536999</v>
      </c>
      <c r="B3940" s="109" t="s">
        <v>23873</v>
      </c>
      <c r="C3940" s="121">
        <v>31</v>
      </c>
      <c r="D3940" s="109" t="s">
        <v>23</v>
      </c>
      <c r="E3940" s="109" t="s">
        <v>40</v>
      </c>
      <c r="F3940" s="109"/>
      <c r="G3940" s="42">
        <v>38141</v>
      </c>
      <c r="H3940" s="109" t="s">
        <v>23874</v>
      </c>
      <c r="I3940" s="109" t="s">
        <v>539</v>
      </c>
      <c r="J3940" s="109" t="s">
        <v>85</v>
      </c>
      <c r="K3940" s="98" t="s">
        <v>12035</v>
      </c>
      <c r="L3940" s="109" t="s">
        <v>539</v>
      </c>
      <c r="M3940" s="109" t="s">
        <v>22164</v>
      </c>
      <c r="N3940" s="109" t="s">
        <v>32</v>
      </c>
      <c r="O3940" s="109" t="s">
        <v>23875</v>
      </c>
      <c r="P3940" s="109" t="s">
        <v>760</v>
      </c>
      <c r="Q3940" s="109" t="s">
        <v>23876</v>
      </c>
      <c r="R3940" s="109" t="s">
        <v>36</v>
      </c>
      <c r="S3940" s="122" t="s">
        <v>22184</v>
      </c>
      <c r="T3940" s="31"/>
      <c r="U3940" s="109" t="str">
        <f t="shared" si="62"/>
        <v>38141: Pietro Salvatore Giammona, 31, died after being shot in Downtown, according to Los Angeles County coroner's records. http://homicide.latimes.com/post/pietro-salvatore-giammona/</v>
      </c>
      <c r="V3940" s="109"/>
      <c r="W3940" s="109">
        <v>4986.1000000000004</v>
      </c>
      <c r="X3940" s="109"/>
      <c r="Y3940" s="109"/>
      <c r="Z3940" s="109"/>
      <c r="AA3940" s="109"/>
      <c r="AB3940" s="109"/>
      <c r="AC3940" s="113"/>
      <c r="AD3940" s="29"/>
      <c r="AE3940" s="29"/>
      <c r="AF3940" s="29"/>
      <c r="AG3940" s="65"/>
    </row>
    <row r="3941" spans="1:33" ht="12">
      <c r="A3941" s="100">
        <v>42058.791365740697</v>
      </c>
      <c r="B3941" s="109" t="s">
        <v>23877</v>
      </c>
      <c r="C3941" s="121">
        <v>51</v>
      </c>
      <c r="D3941" s="109" t="s">
        <v>23</v>
      </c>
      <c r="E3941" s="109" t="s">
        <v>40</v>
      </c>
      <c r="F3941" s="109"/>
      <c r="G3941" s="42">
        <v>38147</v>
      </c>
      <c r="H3941" s="109" t="s">
        <v>23878</v>
      </c>
      <c r="I3941" s="109" t="s">
        <v>22898</v>
      </c>
      <c r="J3941" s="109" t="s">
        <v>85</v>
      </c>
      <c r="K3941" s="98" t="s">
        <v>23879</v>
      </c>
      <c r="L3941" s="109" t="s">
        <v>539</v>
      </c>
      <c r="M3941" s="109" t="s">
        <v>22164</v>
      </c>
      <c r="N3941" s="109" t="s">
        <v>32</v>
      </c>
      <c r="O3941" s="109" t="s">
        <v>23880</v>
      </c>
      <c r="P3941" s="109" t="s">
        <v>760</v>
      </c>
      <c r="Q3941" s="109" t="s">
        <v>23881</v>
      </c>
      <c r="R3941" s="109" t="s">
        <v>36</v>
      </c>
      <c r="S3941" s="122" t="s">
        <v>22184</v>
      </c>
      <c r="T3941" s="31"/>
      <c r="U3941" s="109" t="str">
        <f t="shared" si="62"/>
        <v>38147: Paul Kenneth Smith, 51, died after being shot in Venice, according to Los Angeles County coroner's records. http://homicide.latimes.com/post/paul-kenneth-smith/</v>
      </c>
      <c r="V3941" s="109"/>
      <c r="W3941" s="109">
        <v>4987.1000000000004</v>
      </c>
      <c r="X3941" s="109"/>
      <c r="Y3941" s="109"/>
      <c r="Z3941" s="109"/>
      <c r="AA3941" s="109"/>
      <c r="AB3941" s="109"/>
      <c r="AC3941" s="113"/>
      <c r="AD3941" s="29"/>
      <c r="AE3941" s="29"/>
      <c r="AF3941" s="29"/>
      <c r="AG3941" s="65"/>
    </row>
    <row r="3942" spans="1:33" ht="12">
      <c r="A3942" s="100">
        <v>42058.794409722199</v>
      </c>
      <c r="B3942" s="109" t="s">
        <v>23882</v>
      </c>
      <c r="C3942" s="121"/>
      <c r="D3942" s="109" t="s">
        <v>23</v>
      </c>
      <c r="E3942" s="109" t="s">
        <v>173</v>
      </c>
      <c r="F3942" s="109"/>
      <c r="G3942" s="42">
        <v>38163</v>
      </c>
      <c r="H3942" s="109" t="s">
        <v>23883</v>
      </c>
      <c r="I3942" s="109" t="s">
        <v>539</v>
      </c>
      <c r="J3942" s="109" t="s">
        <v>85</v>
      </c>
      <c r="K3942" s="98" t="s">
        <v>23884</v>
      </c>
      <c r="L3942" s="109" t="s">
        <v>539</v>
      </c>
      <c r="M3942" s="109" t="s">
        <v>22164</v>
      </c>
      <c r="N3942" s="109" t="s">
        <v>32</v>
      </c>
      <c r="O3942" s="109" t="s">
        <v>23885</v>
      </c>
      <c r="P3942" s="109" t="s">
        <v>760</v>
      </c>
      <c r="Q3942" s="109" t="s">
        <v>23886</v>
      </c>
      <c r="R3942" s="109" t="s">
        <v>36</v>
      </c>
      <c r="S3942" s="122" t="s">
        <v>22184</v>
      </c>
      <c r="T3942" s="31"/>
      <c r="U3942" s="109" t="str">
        <f t="shared" si="62"/>
        <v>38163: Jose Luis Lopez, 50, died after being shot in Echo Park, according to Los Angeles County coroner's records. http://homicide.latimes.com/post/jose-luis-lopez-2004-04855/</v>
      </c>
      <c r="V3942" s="109"/>
      <c r="W3942" s="109">
        <v>4988.1000000000004</v>
      </c>
      <c r="X3942" s="109"/>
      <c r="Y3942" s="109"/>
      <c r="Z3942" s="109"/>
      <c r="AA3942" s="109"/>
      <c r="AB3942" s="109"/>
      <c r="AC3942" s="113"/>
      <c r="AD3942" s="29"/>
      <c r="AE3942" s="29"/>
      <c r="AF3942" s="29"/>
      <c r="AG3942" s="65"/>
    </row>
    <row r="3943" spans="1:33" ht="12">
      <c r="A3943" s="100">
        <v>42058.804247685199</v>
      </c>
      <c r="B3943" s="109" t="s">
        <v>23887</v>
      </c>
      <c r="C3943" s="121">
        <v>24</v>
      </c>
      <c r="D3943" s="109" t="s">
        <v>23</v>
      </c>
      <c r="E3943" s="109" t="s">
        <v>40</v>
      </c>
      <c r="F3943" s="109"/>
      <c r="G3943" s="42">
        <v>38163</v>
      </c>
      <c r="H3943" s="109" t="s">
        <v>23888</v>
      </c>
      <c r="I3943" s="109" t="s">
        <v>23889</v>
      </c>
      <c r="J3943" s="109" t="s">
        <v>85</v>
      </c>
      <c r="K3943" s="98" t="s">
        <v>23890</v>
      </c>
      <c r="L3943" s="109" t="s">
        <v>539</v>
      </c>
      <c r="M3943" s="109" t="s">
        <v>23777</v>
      </c>
      <c r="N3943" s="109" t="s">
        <v>32</v>
      </c>
      <c r="O3943" s="109" t="s">
        <v>23891</v>
      </c>
      <c r="P3943" s="109" t="s">
        <v>760</v>
      </c>
      <c r="Q3943" s="109" t="s">
        <v>23892</v>
      </c>
      <c r="R3943" s="109" t="s">
        <v>36</v>
      </c>
      <c r="S3943" s="122" t="s">
        <v>22184</v>
      </c>
      <c r="T3943" s="31"/>
      <c r="U3943" s="109" t="str">
        <f t="shared" si="62"/>
        <v>38163: Jewish American was shot by police for no apparent reason. Deceased's family filed an unsuccessful hate crime suit based on the deceased's Middle-Eastern appearance. http://www.jpost.com/Jewish-World/Jewish-News/Israeli-family-accuses-LA-area-police-of-wrongful-death</v>
      </c>
      <c r="V3943" s="109"/>
      <c r="W3943" s="109">
        <v>4989.1000000000004</v>
      </c>
      <c r="X3943" s="109"/>
      <c r="Y3943" s="109"/>
      <c r="Z3943" s="109"/>
      <c r="AA3943" s="109"/>
      <c r="AB3943" s="109"/>
      <c r="AC3943" s="113"/>
      <c r="AD3943" s="29"/>
      <c r="AE3943" s="29"/>
      <c r="AF3943" s="29"/>
      <c r="AG3943" s="65"/>
    </row>
    <row r="3944" spans="1:33" ht="12">
      <c r="A3944" s="100">
        <v>42058.807997685202</v>
      </c>
      <c r="B3944" s="109" t="s">
        <v>23893</v>
      </c>
      <c r="C3944" s="121">
        <v>40</v>
      </c>
      <c r="D3944" s="109" t="s">
        <v>23</v>
      </c>
      <c r="E3944" s="109" t="s">
        <v>40</v>
      </c>
      <c r="F3944" s="109"/>
      <c r="G3944" s="42">
        <v>38171</v>
      </c>
      <c r="H3944" s="109" t="s">
        <v>23894</v>
      </c>
      <c r="I3944" s="109" t="s">
        <v>1490</v>
      </c>
      <c r="J3944" s="109" t="s">
        <v>85</v>
      </c>
      <c r="K3944" s="98" t="s">
        <v>23895</v>
      </c>
      <c r="L3944" s="109" t="s">
        <v>539</v>
      </c>
      <c r="M3944" s="109" t="s">
        <v>22164</v>
      </c>
      <c r="N3944" s="109" t="s">
        <v>32</v>
      </c>
      <c r="O3944" s="109" t="s">
        <v>23896</v>
      </c>
      <c r="P3944" s="109" t="s">
        <v>760</v>
      </c>
      <c r="Q3944" s="109" t="s">
        <v>23897</v>
      </c>
      <c r="R3944" s="109" t="s">
        <v>36</v>
      </c>
      <c r="S3944" s="122" t="s">
        <v>22184</v>
      </c>
      <c r="T3944" s="31"/>
      <c r="U3944" s="109" t="str">
        <f t="shared" si="62"/>
        <v>38171: Paul Thomas Kite, 40, died after being shot in Bell, according to Los Angeles County coroner's records. http://homicide.latimes.com/post/paul-thomas-kite/</v>
      </c>
      <c r="V3944" s="109"/>
      <c r="W3944" s="109">
        <v>4990.1000000000004</v>
      </c>
      <c r="X3944" s="109"/>
      <c r="Y3944" s="109"/>
      <c r="Z3944" s="109"/>
      <c r="AA3944" s="109"/>
      <c r="AB3944" s="109"/>
      <c r="AC3944" s="113"/>
      <c r="AD3944" s="29"/>
      <c r="AE3944" s="29"/>
      <c r="AF3944" s="29"/>
      <c r="AG3944" s="65"/>
    </row>
    <row r="3945" spans="1:33" ht="12">
      <c r="A3945" s="100">
        <v>42058.8106134259</v>
      </c>
      <c r="B3945" s="109" t="s">
        <v>23898</v>
      </c>
      <c r="C3945" s="121">
        <v>34</v>
      </c>
      <c r="D3945" s="109" t="s">
        <v>23</v>
      </c>
      <c r="E3945" s="109" t="s">
        <v>24</v>
      </c>
      <c r="F3945" s="109"/>
      <c r="G3945" s="42">
        <v>38181</v>
      </c>
      <c r="H3945" s="109" t="s">
        <v>23899</v>
      </c>
      <c r="I3945" s="109" t="s">
        <v>12012</v>
      </c>
      <c r="J3945" s="109" t="s">
        <v>85</v>
      </c>
      <c r="K3945" s="98" t="s">
        <v>12013</v>
      </c>
      <c r="L3945" s="109" t="s">
        <v>539</v>
      </c>
      <c r="M3945" s="109" t="s">
        <v>22164</v>
      </c>
      <c r="N3945" s="109" t="s">
        <v>32</v>
      </c>
      <c r="O3945" s="109" t="s">
        <v>23900</v>
      </c>
      <c r="P3945" s="109" t="s">
        <v>760</v>
      </c>
      <c r="Q3945" s="109" t="s">
        <v>23901</v>
      </c>
      <c r="R3945" s="109" t="s">
        <v>36</v>
      </c>
      <c r="S3945" s="122" t="s">
        <v>22184</v>
      </c>
      <c r="T3945" s="31"/>
      <c r="U3945" s="109" t="str">
        <f t="shared" si="62"/>
        <v>38181: Lavelle Rigmaiden, 34, died after being shot in Inglewood, according to Los Angeles County coroner's records. http://homicide.latimes.com/post/lavelle-rigmaiden/</v>
      </c>
      <c r="V3945" s="109"/>
      <c r="W3945" s="109">
        <v>4991.1000000000004</v>
      </c>
      <c r="X3945" s="109"/>
      <c r="Y3945" s="109"/>
      <c r="Z3945" s="109"/>
      <c r="AA3945" s="109"/>
      <c r="AB3945" s="109"/>
      <c r="AC3945" s="113"/>
      <c r="AD3945" s="29"/>
      <c r="AE3945" s="29"/>
      <c r="AF3945" s="29"/>
      <c r="AG3945" s="65"/>
    </row>
    <row r="3946" spans="1:33" ht="12">
      <c r="A3946" s="100">
        <v>42059.572986111103</v>
      </c>
      <c r="B3946" s="109" t="s">
        <v>23902</v>
      </c>
      <c r="C3946" s="121">
        <v>36</v>
      </c>
      <c r="D3946" s="109" t="s">
        <v>23</v>
      </c>
      <c r="E3946" s="109" t="s">
        <v>173</v>
      </c>
      <c r="F3946" s="109"/>
      <c r="G3946" s="42">
        <v>38184</v>
      </c>
      <c r="H3946" s="109" t="s">
        <v>23903</v>
      </c>
      <c r="I3946" s="109" t="s">
        <v>539</v>
      </c>
      <c r="J3946" s="109" t="s">
        <v>85</v>
      </c>
      <c r="K3946" s="98" t="s">
        <v>20773</v>
      </c>
      <c r="L3946" s="109" t="s">
        <v>539</v>
      </c>
      <c r="M3946" s="109" t="s">
        <v>540</v>
      </c>
      <c r="N3946" s="109" t="s">
        <v>32</v>
      </c>
      <c r="O3946" s="109" t="s">
        <v>23904</v>
      </c>
      <c r="P3946" s="109" t="s">
        <v>760</v>
      </c>
      <c r="Q3946" s="109" t="s">
        <v>23905</v>
      </c>
      <c r="R3946" s="109" t="s">
        <v>36</v>
      </c>
      <c r="S3946" s="122" t="s">
        <v>22184</v>
      </c>
      <c r="T3946" s="31"/>
      <c r="U3946" s="109" t="str">
        <f t="shared" si="62"/>
        <v>38184: Officers attempted non-lethal methods but then shot Garcia to death. Deceased allegedly was physically threatening police with a metal rod, computer, etc. http://articles.latimes.com/2004/aug/03/local/me-garcia3</v>
      </c>
      <c r="V3946" s="109"/>
      <c r="W3946" s="109">
        <v>4992.1000000000004</v>
      </c>
      <c r="X3946" s="109"/>
      <c r="Y3946" s="109"/>
      <c r="Z3946" s="109"/>
      <c r="AA3946" s="109"/>
      <c r="AB3946" s="109"/>
      <c r="AC3946" s="113"/>
      <c r="AD3946" s="29"/>
      <c r="AE3946" s="29"/>
      <c r="AF3946" s="29"/>
      <c r="AG3946" s="65"/>
    </row>
    <row r="3947" spans="1:33" ht="12">
      <c r="A3947" s="100">
        <v>42059.577893518501</v>
      </c>
      <c r="B3947" s="109" t="s">
        <v>23906</v>
      </c>
      <c r="C3947" s="121">
        <v>22</v>
      </c>
      <c r="D3947" s="109" t="s">
        <v>23</v>
      </c>
      <c r="E3947" s="109" t="s">
        <v>24</v>
      </c>
      <c r="F3947" s="109"/>
      <c r="G3947" s="42">
        <v>38185</v>
      </c>
      <c r="H3947" s="109" t="s">
        <v>23907</v>
      </c>
      <c r="I3947" s="109" t="s">
        <v>2554</v>
      </c>
      <c r="J3947" s="109" t="s">
        <v>85</v>
      </c>
      <c r="K3947" s="98" t="s">
        <v>2555</v>
      </c>
      <c r="L3947" s="109" t="s">
        <v>539</v>
      </c>
      <c r="M3947" s="109" t="s">
        <v>22164</v>
      </c>
      <c r="N3947" s="109" t="s">
        <v>32</v>
      </c>
      <c r="O3947" s="109" t="s">
        <v>23908</v>
      </c>
      <c r="P3947" s="109" t="s">
        <v>760</v>
      </c>
      <c r="Q3947" s="109" t="s">
        <v>23909</v>
      </c>
      <c r="R3947" s="109" t="s">
        <v>36</v>
      </c>
      <c r="S3947" s="122" t="s">
        <v>22184</v>
      </c>
      <c r="T3947" s="31"/>
      <c r="U3947" s="109" t="str">
        <f t="shared" si="62"/>
        <v>38185: Keyante Joseph Reed, 22, died after being shot in Long Beach, according to Los Angeles County coroner's records. http://homicide.latimes.com/post/keyante-joseph-reed/</v>
      </c>
      <c r="V3947" s="109"/>
      <c r="W3947" s="109">
        <v>4993.1000000000004</v>
      </c>
      <c r="X3947" s="109"/>
      <c r="Y3947" s="109"/>
      <c r="Z3947" s="109"/>
      <c r="AA3947" s="109"/>
      <c r="AB3947" s="109"/>
      <c r="AC3947" s="113"/>
      <c r="AD3947" s="29"/>
      <c r="AE3947" s="29"/>
      <c r="AF3947" s="29"/>
      <c r="AG3947" s="65"/>
    </row>
    <row r="3948" spans="1:33" ht="12">
      <c r="A3948" s="100">
        <v>42059.580613425896</v>
      </c>
      <c r="B3948" s="109" t="s">
        <v>23910</v>
      </c>
      <c r="C3948" s="121">
        <v>19</v>
      </c>
      <c r="D3948" s="109" t="s">
        <v>23</v>
      </c>
      <c r="E3948" s="109" t="s">
        <v>173</v>
      </c>
      <c r="F3948" s="109"/>
      <c r="G3948" s="42">
        <v>38187</v>
      </c>
      <c r="H3948" s="109" t="s">
        <v>23911</v>
      </c>
      <c r="I3948" s="109" t="s">
        <v>22756</v>
      </c>
      <c r="J3948" s="109" t="s">
        <v>85</v>
      </c>
      <c r="K3948" s="98" t="s">
        <v>22757</v>
      </c>
      <c r="L3948" s="109" t="s">
        <v>539</v>
      </c>
      <c r="M3948" s="109" t="s">
        <v>22164</v>
      </c>
      <c r="N3948" s="109" t="s">
        <v>32</v>
      </c>
      <c r="O3948" s="109" t="s">
        <v>23912</v>
      </c>
      <c r="P3948" s="109" t="s">
        <v>760</v>
      </c>
      <c r="Q3948" s="109" t="s">
        <v>23913</v>
      </c>
      <c r="R3948" s="109" t="s">
        <v>36</v>
      </c>
      <c r="S3948" s="122" t="s">
        <v>23910</v>
      </c>
      <c r="T3948" s="31"/>
      <c r="U3948" s="109" t="str">
        <f t="shared" si="62"/>
        <v>38187: Freddy Albert Nilo, 19, died after being shot in San Gabriel, according to Los Angeles County coroner's records. http://homicide.latimes.com/post/freddy-albert-nilo/</v>
      </c>
      <c r="V3948" s="109"/>
      <c r="W3948" s="109">
        <v>4994.1000000000004</v>
      </c>
      <c r="X3948" s="109"/>
      <c r="Y3948" s="109"/>
      <c r="Z3948" s="109"/>
      <c r="AA3948" s="109"/>
      <c r="AB3948" s="109"/>
      <c r="AC3948" s="113"/>
      <c r="AD3948" s="29"/>
      <c r="AE3948" s="29"/>
      <c r="AF3948" s="29"/>
      <c r="AG3948" s="65"/>
    </row>
    <row r="3949" spans="1:33" ht="12">
      <c r="A3949" s="100">
        <v>42059.588726851798</v>
      </c>
      <c r="B3949" s="109" t="s">
        <v>23914</v>
      </c>
      <c r="C3949" s="121">
        <v>23</v>
      </c>
      <c r="D3949" s="109" t="s">
        <v>23</v>
      </c>
      <c r="E3949" s="109" t="s">
        <v>173</v>
      </c>
      <c r="F3949" s="109"/>
      <c r="G3949" s="42">
        <v>38188</v>
      </c>
      <c r="H3949" s="109" t="s">
        <v>23915</v>
      </c>
      <c r="I3949" s="109" t="s">
        <v>15264</v>
      </c>
      <c r="J3949" s="109" t="s">
        <v>85</v>
      </c>
      <c r="K3949" s="98" t="s">
        <v>15265</v>
      </c>
      <c r="L3949" s="109" t="s">
        <v>539</v>
      </c>
      <c r="M3949" s="109" t="s">
        <v>22164</v>
      </c>
      <c r="N3949" s="109" t="s">
        <v>32</v>
      </c>
      <c r="O3949" s="109" t="s">
        <v>23916</v>
      </c>
      <c r="P3949" s="109" t="s">
        <v>760</v>
      </c>
      <c r="Q3949" s="109" t="s">
        <v>23917</v>
      </c>
      <c r="R3949" s="109" t="s">
        <v>36</v>
      </c>
      <c r="S3949" s="122" t="s">
        <v>22184</v>
      </c>
      <c r="T3949" s="31"/>
      <c r="U3949" s="109" t="str">
        <f t="shared" ref="U3949:U4012" si="63">CONCATENATE(G3949, ": ", O3949, " ", Q3949)</f>
        <v>38188: Viera and a friend were pulled over around the “Five Points” region, near the Valley Blvd and Garvey Ave intersection. According to El Monte Police, Viera was pulled over for “fitting the description” of “suspects in a gang shooting.” Officials claim one of the men “refused to cooperate” and “reached under the seat,” prompting officers to open fire. No weapons were ever recovered from the vehicle and both Viera and his friend were later exonerated as suspects from the “related” case. http://therebelpress.com/articles/show?id=86</v>
      </c>
      <c r="V3949" s="109"/>
      <c r="W3949" s="109">
        <v>4995.1000000000004</v>
      </c>
      <c r="X3949" s="109"/>
      <c r="Y3949" s="109"/>
      <c r="Z3949" s="109"/>
      <c r="AA3949" s="109"/>
      <c r="AB3949" s="109"/>
      <c r="AC3949" s="113"/>
      <c r="AD3949" s="29"/>
      <c r="AE3949" s="29"/>
      <c r="AF3949" s="29"/>
      <c r="AG3949" s="65"/>
    </row>
    <row r="3950" spans="1:33" ht="12">
      <c r="A3950" s="100">
        <v>42059.593935185199</v>
      </c>
      <c r="B3950" s="109" t="s">
        <v>23918</v>
      </c>
      <c r="C3950" s="121">
        <v>39</v>
      </c>
      <c r="D3950" s="109" t="s">
        <v>23</v>
      </c>
      <c r="E3950" s="109" t="s">
        <v>40</v>
      </c>
      <c r="F3950" s="109"/>
      <c r="G3950" s="42">
        <v>38193</v>
      </c>
      <c r="H3950" s="109" t="s">
        <v>23919</v>
      </c>
      <c r="I3950" s="109" t="s">
        <v>23920</v>
      </c>
      <c r="J3950" s="109" t="s">
        <v>85</v>
      </c>
      <c r="K3950" s="98" t="s">
        <v>23895</v>
      </c>
      <c r="L3950" s="109" t="s">
        <v>539</v>
      </c>
      <c r="M3950" s="109" t="s">
        <v>22164</v>
      </c>
      <c r="N3950" s="109" t="s">
        <v>32</v>
      </c>
      <c r="O3950" s="109" t="s">
        <v>23921</v>
      </c>
      <c r="P3950" s="109" t="s">
        <v>760</v>
      </c>
      <c r="Q3950" s="109" t="s">
        <v>23922</v>
      </c>
      <c r="R3950" s="109" t="s">
        <v>36</v>
      </c>
      <c r="S3950" s="122" t="s">
        <v>22184</v>
      </c>
      <c r="T3950" s="31"/>
      <c r="U3950" s="109" t="str">
        <f t="shared" si="63"/>
        <v>38193: Michael Dale Anderson Jr., 39, died after being shot in Cudahy, according to Los Angeles County coroner's records. http://homicide.latimes.com/post/michael-dale-anderson-jr/</v>
      </c>
      <c r="V3950" s="109"/>
      <c r="W3950" s="109">
        <v>4996.1000000000004</v>
      </c>
      <c r="X3950" s="109"/>
      <c r="Y3950" s="109"/>
      <c r="Z3950" s="109"/>
      <c r="AA3950" s="109"/>
      <c r="AB3950" s="109"/>
      <c r="AC3950" s="113"/>
      <c r="AD3950" s="29"/>
      <c r="AE3950" s="29"/>
      <c r="AF3950" s="29"/>
      <c r="AG3950" s="65"/>
    </row>
    <row r="3951" spans="1:33" ht="12">
      <c r="A3951" s="100">
        <v>42059.597604166702</v>
      </c>
      <c r="B3951" s="109" t="s">
        <v>23923</v>
      </c>
      <c r="C3951" s="121">
        <v>24</v>
      </c>
      <c r="D3951" s="109" t="s">
        <v>23</v>
      </c>
      <c r="E3951" s="109" t="s">
        <v>173</v>
      </c>
      <c r="F3951" s="109"/>
      <c r="G3951" s="42">
        <v>38212</v>
      </c>
      <c r="H3951" s="109" t="s">
        <v>23924</v>
      </c>
      <c r="I3951" s="109" t="s">
        <v>539</v>
      </c>
      <c r="J3951" s="109" t="s">
        <v>85</v>
      </c>
      <c r="K3951" s="98" t="s">
        <v>20777</v>
      </c>
      <c r="L3951" s="109" t="s">
        <v>539</v>
      </c>
      <c r="M3951" s="109" t="s">
        <v>22164</v>
      </c>
      <c r="N3951" s="109" t="s">
        <v>32</v>
      </c>
      <c r="O3951" s="109" t="s">
        <v>23925</v>
      </c>
      <c r="P3951" s="109" t="s">
        <v>760</v>
      </c>
      <c r="Q3951" s="109" t="s">
        <v>23926</v>
      </c>
      <c r="R3951" s="109" t="s">
        <v>36</v>
      </c>
      <c r="S3951" s="122" t="s">
        <v>22184</v>
      </c>
      <c r="T3951" s="31"/>
      <c r="U3951" s="109" t="str">
        <f t="shared" si="63"/>
        <v>38212: Gerardo Macias, 24, died after being shot in Central-Alameda, according to Los Angeles County coroner's records. http://homicide.latimes.com/post/gerardo-macias/</v>
      </c>
      <c r="V3951" s="109"/>
      <c r="W3951" s="109">
        <v>4997.1000000000004</v>
      </c>
      <c r="X3951" s="109"/>
      <c r="Y3951" s="109"/>
      <c r="Z3951" s="109"/>
      <c r="AA3951" s="109"/>
      <c r="AB3951" s="109"/>
      <c r="AC3951" s="113"/>
      <c r="AD3951" s="29"/>
      <c r="AE3951" s="29"/>
      <c r="AF3951" s="29"/>
      <c r="AG3951" s="65"/>
    </row>
    <row r="3952" spans="1:33" ht="12">
      <c r="A3952" s="100">
        <v>42059.603657407402</v>
      </c>
      <c r="B3952" s="109" t="s">
        <v>23927</v>
      </c>
      <c r="C3952" s="121">
        <v>23</v>
      </c>
      <c r="D3952" s="109" t="s">
        <v>23</v>
      </c>
      <c r="E3952" s="109" t="s">
        <v>173</v>
      </c>
      <c r="F3952" s="109"/>
      <c r="G3952" s="42">
        <v>38218</v>
      </c>
      <c r="H3952" s="109" t="s">
        <v>23928</v>
      </c>
      <c r="I3952" s="109" t="s">
        <v>22407</v>
      </c>
      <c r="J3952" s="109" t="s">
        <v>85</v>
      </c>
      <c r="K3952" s="98" t="s">
        <v>23929</v>
      </c>
      <c r="L3952" s="109" t="s">
        <v>539</v>
      </c>
      <c r="M3952" s="109" t="s">
        <v>22164</v>
      </c>
      <c r="N3952" s="109" t="s">
        <v>32</v>
      </c>
      <c r="O3952" s="109" t="s">
        <v>23930</v>
      </c>
      <c r="P3952" s="109" t="s">
        <v>760</v>
      </c>
      <c r="Q3952" s="109" t="s">
        <v>23931</v>
      </c>
      <c r="R3952" s="109" t="s">
        <v>36</v>
      </c>
      <c r="S3952" s="122" t="s">
        <v>22184</v>
      </c>
      <c r="T3952" s="31"/>
      <c r="U3952" s="109" t="str">
        <f t="shared" si="63"/>
        <v>38218: Dorian Efrain Flores, 23, died after being shot in Lakewood, according to Los Angeles County coroner's records. http://homicide.latimes.com/post/dorian-efrain-flores/</v>
      </c>
      <c r="V3952" s="109"/>
      <c r="W3952" s="109">
        <v>4998.1000000000004</v>
      </c>
      <c r="X3952" s="109"/>
      <c r="Y3952" s="109"/>
      <c r="Z3952" s="109"/>
      <c r="AA3952" s="109"/>
      <c r="AB3952" s="109"/>
      <c r="AC3952" s="113"/>
      <c r="AD3952" s="29"/>
      <c r="AE3952" s="29"/>
      <c r="AF3952" s="29"/>
      <c r="AG3952" s="65"/>
    </row>
    <row r="3953" spans="1:33" ht="12">
      <c r="A3953" s="100">
        <v>42059.606793981497</v>
      </c>
      <c r="B3953" s="109" t="s">
        <v>23932</v>
      </c>
      <c r="C3953" s="121">
        <v>25</v>
      </c>
      <c r="D3953" s="109" t="s">
        <v>23</v>
      </c>
      <c r="E3953" s="109" t="s">
        <v>173</v>
      </c>
      <c r="F3953" s="109"/>
      <c r="G3953" s="42">
        <v>39845</v>
      </c>
      <c r="H3953" s="109" t="s">
        <v>23933</v>
      </c>
      <c r="I3953" s="109" t="s">
        <v>22790</v>
      </c>
      <c r="J3953" s="109" t="s">
        <v>85</v>
      </c>
      <c r="K3953" s="98" t="s">
        <v>22781</v>
      </c>
      <c r="L3953" s="109" t="s">
        <v>539</v>
      </c>
      <c r="M3953" s="109" t="s">
        <v>22164</v>
      </c>
      <c r="N3953" s="109" t="s">
        <v>32</v>
      </c>
      <c r="O3953" s="109" t="s">
        <v>23934</v>
      </c>
      <c r="P3953" s="109" t="s">
        <v>760</v>
      </c>
      <c r="Q3953" s="109" t="s">
        <v>23935</v>
      </c>
      <c r="R3953" s="109" t="s">
        <v>36</v>
      </c>
      <c r="S3953" s="122" t="s">
        <v>22184</v>
      </c>
      <c r="T3953" s="31"/>
      <c r="U3953" s="109" t="str">
        <f t="shared" si="63"/>
        <v>39845: Arthur David Perez, 25, died after being shot in Pomona, according to Los Angeles County coroner's records. http://homicide.latimes.com/post/arthur-david-perez/</v>
      </c>
      <c r="V3953" s="109"/>
      <c r="W3953" s="109">
        <v>4999.1000000000004</v>
      </c>
      <c r="X3953" s="109"/>
      <c r="Y3953" s="109"/>
      <c r="Z3953" s="109"/>
      <c r="AA3953" s="109"/>
      <c r="AB3953" s="109"/>
      <c r="AC3953" s="113"/>
      <c r="AD3953" s="29"/>
      <c r="AE3953" s="29"/>
      <c r="AF3953" s="29"/>
      <c r="AG3953" s="65"/>
    </row>
    <row r="3954" spans="1:33" ht="12">
      <c r="A3954" s="100">
        <v>42059.609965277799</v>
      </c>
      <c r="B3954" s="109" t="s">
        <v>23936</v>
      </c>
      <c r="C3954" s="121">
        <v>21</v>
      </c>
      <c r="D3954" s="109" t="s">
        <v>23</v>
      </c>
      <c r="E3954" s="109" t="s">
        <v>173</v>
      </c>
      <c r="F3954" s="109"/>
      <c r="G3954" s="42">
        <v>38238</v>
      </c>
      <c r="H3954" s="109" t="s">
        <v>23937</v>
      </c>
      <c r="I3954" s="109" t="s">
        <v>22790</v>
      </c>
      <c r="J3954" s="109" t="s">
        <v>85</v>
      </c>
      <c r="K3954" s="98" t="s">
        <v>23813</v>
      </c>
      <c r="L3954" s="109" t="s">
        <v>539</v>
      </c>
      <c r="M3954" s="109" t="s">
        <v>22164</v>
      </c>
      <c r="N3954" s="109" t="s">
        <v>32</v>
      </c>
      <c r="O3954" s="109" t="s">
        <v>23938</v>
      </c>
      <c r="P3954" s="109" t="s">
        <v>760</v>
      </c>
      <c r="Q3954" s="109" t="s">
        <v>23939</v>
      </c>
      <c r="R3954" s="109" t="s">
        <v>36</v>
      </c>
      <c r="S3954" s="122" t="s">
        <v>22184</v>
      </c>
      <c r="T3954" s="31"/>
      <c r="U3954" s="109" t="str">
        <f t="shared" si="63"/>
        <v>38238: Kenny Flores Gomez, 21, died after being shot in Pomona, according to Los Angeles County coroner's records. http://homicide.latimes.com/post/kenny-flores-gomez/</v>
      </c>
      <c r="V3954" s="109"/>
      <c r="W3954" s="109">
        <v>5000.1000000000004</v>
      </c>
      <c r="X3954" s="109"/>
      <c r="Y3954" s="109"/>
      <c r="Z3954" s="109"/>
      <c r="AA3954" s="109"/>
      <c r="AB3954" s="109"/>
      <c r="AC3954" s="113"/>
      <c r="AD3954" s="29"/>
      <c r="AE3954" s="29"/>
      <c r="AF3954" s="29"/>
      <c r="AG3954" s="65"/>
    </row>
    <row r="3955" spans="1:33" ht="12">
      <c r="A3955" s="100">
        <v>42059.612743055601</v>
      </c>
      <c r="B3955" s="109" t="s">
        <v>23940</v>
      </c>
      <c r="C3955" s="121">
        <v>22</v>
      </c>
      <c r="D3955" s="109" t="s">
        <v>91</v>
      </c>
      <c r="E3955" s="109" t="s">
        <v>173</v>
      </c>
      <c r="F3955" s="109"/>
      <c r="G3955" s="42">
        <v>38259</v>
      </c>
      <c r="H3955" s="109" t="s">
        <v>23941</v>
      </c>
      <c r="I3955" s="109" t="s">
        <v>20160</v>
      </c>
      <c r="J3955" s="109" t="s">
        <v>85</v>
      </c>
      <c r="K3955" s="98" t="s">
        <v>20161</v>
      </c>
      <c r="L3955" s="109" t="s">
        <v>539</v>
      </c>
      <c r="M3955" s="109" t="s">
        <v>22164</v>
      </c>
      <c r="N3955" s="109" t="s">
        <v>32</v>
      </c>
      <c r="O3955" s="109" t="s">
        <v>23942</v>
      </c>
      <c r="P3955" s="109" t="s">
        <v>760</v>
      </c>
      <c r="Q3955" s="109" t="s">
        <v>23943</v>
      </c>
      <c r="R3955" s="109" t="s">
        <v>36</v>
      </c>
      <c r="S3955" s="122" t="s">
        <v>22184</v>
      </c>
      <c r="T3955" s="31"/>
      <c r="U3955" s="109" t="str">
        <f t="shared" si="63"/>
        <v>38259: Maribel Hernandez, 22, died after being shot in Montebello, according to Los Angeles County coroner's records. http://homicide.latimes.com/post/maribel-hernandez/</v>
      </c>
      <c r="V3955" s="109"/>
      <c r="W3955" s="109">
        <v>5001.1000000000004</v>
      </c>
      <c r="X3955" s="109"/>
      <c r="Y3955" s="109"/>
      <c r="Z3955" s="109"/>
      <c r="AA3955" s="109"/>
      <c r="AB3955" s="109"/>
      <c r="AC3955" s="113"/>
      <c r="AD3955" s="29"/>
      <c r="AE3955" s="29"/>
      <c r="AF3955" s="29"/>
      <c r="AG3955" s="65"/>
    </row>
    <row r="3956" spans="1:33" ht="12">
      <c r="A3956" s="100">
        <v>42059.617708333302</v>
      </c>
      <c r="B3956" s="109" t="s">
        <v>23944</v>
      </c>
      <c r="C3956" s="121">
        <v>26</v>
      </c>
      <c r="D3956" s="109" t="s">
        <v>23</v>
      </c>
      <c r="E3956" s="109" t="s">
        <v>173</v>
      </c>
      <c r="F3956" s="109"/>
      <c r="G3956" s="42">
        <v>38270</v>
      </c>
      <c r="H3956" s="109" t="s">
        <v>23945</v>
      </c>
      <c r="I3956" s="109" t="s">
        <v>539</v>
      </c>
      <c r="J3956" s="109" t="s">
        <v>85</v>
      </c>
      <c r="K3956" s="98" t="s">
        <v>8648</v>
      </c>
      <c r="L3956" s="109" t="s">
        <v>539</v>
      </c>
      <c r="M3956" s="109" t="s">
        <v>22164</v>
      </c>
      <c r="N3956" s="109" t="s">
        <v>32</v>
      </c>
      <c r="O3956" s="109" t="s">
        <v>23946</v>
      </c>
      <c r="P3956" s="109" t="s">
        <v>760</v>
      </c>
      <c r="Q3956" s="109" t="s">
        <v>23947</v>
      </c>
      <c r="R3956" s="109" t="s">
        <v>36</v>
      </c>
      <c r="S3956" s="122" t="s">
        <v>22184</v>
      </c>
      <c r="T3956" s="31"/>
      <c r="U3956" s="109" t="str">
        <f t="shared" si="63"/>
        <v>38270: Ramar Marin Rabaco, 26, died after being shot in Green Meadows, according to Los Angeles County coroner's records. http://homicide.latimes.com/post/ramar-marin-rabaco/</v>
      </c>
      <c r="V3956" s="109"/>
      <c r="W3956" s="109">
        <v>5002.1000000000004</v>
      </c>
      <c r="X3956" s="109"/>
      <c r="Y3956" s="109"/>
      <c r="Z3956" s="109"/>
      <c r="AA3956" s="109"/>
      <c r="AB3956" s="109"/>
      <c r="AC3956" s="113"/>
      <c r="AD3956" s="29"/>
      <c r="AE3956" s="29"/>
      <c r="AF3956" s="29"/>
      <c r="AG3956" s="65"/>
    </row>
    <row r="3957" spans="1:33" ht="12">
      <c r="A3957" s="100">
        <v>42059.6241898148</v>
      </c>
      <c r="B3957" s="109" t="s">
        <v>23948</v>
      </c>
      <c r="C3957" s="121">
        <v>29</v>
      </c>
      <c r="D3957" s="109" t="s">
        <v>23</v>
      </c>
      <c r="E3957" s="109" t="s">
        <v>173</v>
      </c>
      <c r="F3957" s="109"/>
      <c r="G3957" s="42">
        <v>38278</v>
      </c>
      <c r="H3957" s="109" t="s">
        <v>23949</v>
      </c>
      <c r="I3957" s="109" t="s">
        <v>20108</v>
      </c>
      <c r="J3957" s="109" t="s">
        <v>85</v>
      </c>
      <c r="K3957" s="98" t="s">
        <v>23950</v>
      </c>
      <c r="L3957" s="109" t="s">
        <v>539</v>
      </c>
      <c r="M3957" s="109" t="s">
        <v>22164</v>
      </c>
      <c r="N3957" s="109" t="s">
        <v>32</v>
      </c>
      <c r="O3957" s="109" t="s">
        <v>23951</v>
      </c>
      <c r="P3957" s="109" t="s">
        <v>760</v>
      </c>
      <c r="Q3957" s="109" t="s">
        <v>23952</v>
      </c>
      <c r="R3957" s="109" t="s">
        <v>36</v>
      </c>
      <c r="S3957" s="122" t="s">
        <v>22184</v>
      </c>
      <c r="T3957" s="31"/>
      <c r="U3957" s="109" t="str">
        <f t="shared" si="63"/>
        <v>38278: Brandon Lamont Booker, 29, died after being shot in South San Jose Hills, according to Los Angeles County coroner's records. http://homicide.latimes.com/post/brandon-lamont-booker/</v>
      </c>
      <c r="V3957" s="109"/>
      <c r="W3957" s="109">
        <v>5003.1000000000004</v>
      </c>
      <c r="X3957" s="109"/>
      <c r="Y3957" s="109"/>
      <c r="Z3957" s="109"/>
      <c r="AA3957" s="109"/>
      <c r="AB3957" s="109"/>
      <c r="AC3957" s="113"/>
      <c r="AD3957" s="29"/>
      <c r="AE3957" s="29"/>
      <c r="AF3957" s="29"/>
      <c r="AG3957" s="65"/>
    </row>
    <row r="3958" spans="1:33" ht="12">
      <c r="A3958" s="100">
        <v>42059.6329050926</v>
      </c>
      <c r="B3958" s="109" t="s">
        <v>23953</v>
      </c>
      <c r="C3958" s="121">
        <v>19</v>
      </c>
      <c r="D3958" s="109" t="s">
        <v>23</v>
      </c>
      <c r="E3958" s="109" t="s">
        <v>173</v>
      </c>
      <c r="F3958" s="109"/>
      <c r="G3958" s="42">
        <v>38301</v>
      </c>
      <c r="H3958" s="109" t="s">
        <v>23954</v>
      </c>
      <c r="I3958" s="109" t="s">
        <v>539</v>
      </c>
      <c r="J3958" s="109" t="s">
        <v>85</v>
      </c>
      <c r="K3958" s="98" t="s">
        <v>3917</v>
      </c>
      <c r="L3958" s="109" t="s">
        <v>539</v>
      </c>
      <c r="M3958" s="109" t="s">
        <v>540</v>
      </c>
      <c r="N3958" s="109" t="s">
        <v>32</v>
      </c>
      <c r="O3958" s="109" t="s">
        <v>23955</v>
      </c>
      <c r="P3958" s="109" t="s">
        <v>760</v>
      </c>
      <c r="Q3958" s="109" t="s">
        <v>23956</v>
      </c>
      <c r="R3958" s="109" t="s">
        <v>36</v>
      </c>
      <c r="S3958" s="122" t="s">
        <v>22184</v>
      </c>
      <c r="T3958" s="31"/>
      <c r="U3958" s="109" t="str">
        <f t="shared" si="63"/>
        <v>38301: Ortiz-Gonzalez, a Mexican national, was demanding US citizenship with a starter pistol and a hostage, police shot him to death. http://www.utsandiego.com/news/2004/nov/11/consulate-shooting-suspect-still-in-critical/</v>
      </c>
      <c r="V3958" s="109"/>
      <c r="W3958" s="109">
        <v>5004.1000000000004</v>
      </c>
      <c r="X3958" s="109"/>
      <c r="Y3958" s="109"/>
      <c r="Z3958" s="109"/>
      <c r="AA3958" s="109"/>
      <c r="AB3958" s="109"/>
      <c r="AC3958" s="113"/>
      <c r="AD3958" s="29"/>
      <c r="AE3958" s="29"/>
      <c r="AF3958" s="29"/>
      <c r="AG3958" s="65"/>
    </row>
    <row r="3959" spans="1:33" ht="12">
      <c r="A3959" s="100">
        <v>42059.638344907398</v>
      </c>
      <c r="B3959" s="109" t="s">
        <v>23957</v>
      </c>
      <c r="C3959" s="121">
        <v>57</v>
      </c>
      <c r="D3959" s="109" t="s">
        <v>23</v>
      </c>
      <c r="E3959" s="109" t="s">
        <v>24</v>
      </c>
      <c r="F3959" s="109"/>
      <c r="G3959" s="42">
        <v>38304</v>
      </c>
      <c r="H3959" s="109" t="s">
        <v>23958</v>
      </c>
      <c r="I3959" s="109" t="s">
        <v>539</v>
      </c>
      <c r="J3959" s="109" t="s">
        <v>85</v>
      </c>
      <c r="K3959" s="98" t="s">
        <v>20981</v>
      </c>
      <c r="L3959" s="109" t="s">
        <v>539</v>
      </c>
      <c r="M3959" s="109" t="s">
        <v>22164</v>
      </c>
      <c r="N3959" s="109" t="s">
        <v>32</v>
      </c>
      <c r="O3959" s="109" t="s">
        <v>23959</v>
      </c>
      <c r="P3959" s="109" t="s">
        <v>760</v>
      </c>
      <c r="Q3959" s="109" t="s">
        <v>23960</v>
      </c>
      <c r="R3959" s="109" t="s">
        <v>36</v>
      </c>
      <c r="S3959" s="122" t="s">
        <v>22184</v>
      </c>
      <c r="T3959" s="31"/>
      <c r="U3959" s="109" t="str">
        <f t="shared" si="63"/>
        <v>38304: Arthur Reed, 57, died after being shot in Vermont Square, according to Los Angeles County coroner's records. http://homicide.latimes.com/post/arthur-reed/</v>
      </c>
      <c r="V3959" s="109"/>
      <c r="W3959" s="109">
        <v>5005.1000000000004</v>
      </c>
      <c r="X3959" s="109"/>
      <c r="Y3959" s="109"/>
      <c r="Z3959" s="109"/>
      <c r="AA3959" s="109"/>
      <c r="AB3959" s="109"/>
      <c r="AC3959" s="113"/>
      <c r="AD3959" s="29"/>
      <c r="AE3959" s="29"/>
      <c r="AF3959" s="29"/>
      <c r="AG3959" s="65"/>
    </row>
    <row r="3960" spans="1:33" ht="12">
      <c r="A3960" s="100">
        <v>42059.641145833302</v>
      </c>
      <c r="B3960" s="109" t="s">
        <v>23961</v>
      </c>
      <c r="C3960" s="121">
        <v>20</v>
      </c>
      <c r="D3960" s="109" t="s">
        <v>23</v>
      </c>
      <c r="E3960" s="109" t="s">
        <v>173</v>
      </c>
      <c r="F3960" s="109"/>
      <c r="G3960" s="42">
        <v>38318</v>
      </c>
      <c r="H3960" s="109" t="s">
        <v>23962</v>
      </c>
      <c r="I3960" s="109" t="s">
        <v>21603</v>
      </c>
      <c r="J3960" s="109" t="s">
        <v>85</v>
      </c>
      <c r="K3960" s="98" t="s">
        <v>18956</v>
      </c>
      <c r="L3960" s="109" t="s">
        <v>539</v>
      </c>
      <c r="M3960" s="109" t="s">
        <v>22164</v>
      </c>
      <c r="N3960" s="109" t="s">
        <v>32</v>
      </c>
      <c r="O3960" s="109" t="s">
        <v>23963</v>
      </c>
      <c r="P3960" s="109" t="s">
        <v>760</v>
      </c>
      <c r="Q3960" s="109" t="s">
        <v>23964</v>
      </c>
      <c r="R3960" s="109" t="s">
        <v>36</v>
      </c>
      <c r="S3960" s="122" t="s">
        <v>22184</v>
      </c>
      <c r="T3960" s="31"/>
      <c r="U3960" s="109" t="str">
        <f t="shared" si="63"/>
        <v>38318: Ricardo Badillo, 22, died after being shot in Compton, according to Los Angeles County coroner's records. http://homicide.latimes.com/post/matthew-darin-deal/</v>
      </c>
      <c r="V3960" s="109"/>
      <c r="W3960" s="109">
        <v>5006.1000000000004</v>
      </c>
      <c r="X3960" s="109"/>
      <c r="Y3960" s="109"/>
      <c r="Z3960" s="109"/>
      <c r="AA3960" s="109"/>
      <c r="AB3960" s="109"/>
      <c r="AC3960" s="113"/>
      <c r="AD3960" s="29"/>
      <c r="AE3960" s="29"/>
      <c r="AF3960" s="29"/>
      <c r="AG3960" s="65"/>
    </row>
    <row r="3961" spans="1:33" ht="12">
      <c r="A3961" s="100">
        <v>42059.647303240701</v>
      </c>
      <c r="B3961" s="109" t="s">
        <v>23965</v>
      </c>
      <c r="C3961" s="121">
        <v>19</v>
      </c>
      <c r="D3961" s="109" t="s">
        <v>23</v>
      </c>
      <c r="E3961" s="109" t="s">
        <v>173</v>
      </c>
      <c r="F3961" s="109"/>
      <c r="G3961" s="42">
        <v>38318</v>
      </c>
      <c r="H3961" s="109" t="s">
        <v>23966</v>
      </c>
      <c r="I3961" s="109" t="s">
        <v>539</v>
      </c>
      <c r="J3961" s="109" t="s">
        <v>85</v>
      </c>
      <c r="K3961" s="98" t="s">
        <v>3922</v>
      </c>
      <c r="L3961" s="109" t="s">
        <v>539</v>
      </c>
      <c r="M3961" s="109" t="s">
        <v>540</v>
      </c>
      <c r="N3961" s="109" t="s">
        <v>32</v>
      </c>
      <c r="O3961" s="109" t="s">
        <v>23967</v>
      </c>
      <c r="P3961" s="109" t="s">
        <v>760</v>
      </c>
      <c r="Q3961" s="109" t="s">
        <v>23968</v>
      </c>
      <c r="R3961" s="109" t="s">
        <v>36</v>
      </c>
      <c r="S3961" s="122" t="s">
        <v>22184</v>
      </c>
      <c r="T3961" s="31"/>
      <c r="U3961" s="109" t="str">
        <f t="shared" si="63"/>
        <v>38318: Deceased was allegedly involved in a gun battle over a woman at a party and shot citizens and a police officer was wounded, police shot him to death. http://articles.latimes.com/2004/nov/29/local/me-rave29</v>
      </c>
      <c r="V3961" s="109"/>
      <c r="W3961" s="109">
        <v>5007.1000000000004</v>
      </c>
      <c r="X3961" s="109"/>
      <c r="Y3961" s="109"/>
      <c r="Z3961" s="109"/>
      <c r="AA3961" s="109"/>
      <c r="AB3961" s="109"/>
      <c r="AC3961" s="113"/>
      <c r="AD3961" s="29"/>
      <c r="AE3961" s="29"/>
      <c r="AF3961" s="29"/>
      <c r="AG3961" s="65"/>
    </row>
    <row r="3962" spans="1:33" ht="12">
      <c r="A3962" s="100">
        <v>42060.569664351897</v>
      </c>
      <c r="B3962" s="109" t="s">
        <v>23969</v>
      </c>
      <c r="C3962" s="121">
        <v>18</v>
      </c>
      <c r="D3962" s="109" t="s">
        <v>23</v>
      </c>
      <c r="E3962" s="109" t="s">
        <v>24</v>
      </c>
      <c r="F3962" s="109"/>
      <c r="G3962" s="42">
        <v>42058</v>
      </c>
      <c r="H3962" s="109" t="s">
        <v>23970</v>
      </c>
      <c r="I3962" s="109" t="s">
        <v>23971</v>
      </c>
      <c r="J3962" s="109" t="s">
        <v>44</v>
      </c>
      <c r="K3962" s="98" t="s">
        <v>23972</v>
      </c>
      <c r="L3962" s="109" t="s">
        <v>1250</v>
      </c>
      <c r="M3962" s="109" t="s">
        <v>23973</v>
      </c>
      <c r="N3962" s="109" t="s">
        <v>32</v>
      </c>
      <c r="O3962" s="109" t="s">
        <v>23974</v>
      </c>
      <c r="P3962" s="109" t="s">
        <v>323</v>
      </c>
      <c r="Q3962" s="109" t="s">
        <v>23975</v>
      </c>
      <c r="R3962" s="109" t="s">
        <v>80</v>
      </c>
      <c r="S3962" s="122" t="s">
        <v>8340</v>
      </c>
      <c r="T3962" s="31"/>
      <c r="U3962" s="109" t="str">
        <f t="shared" si="63"/>
        <v>42058: 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 http://www.wsfa.com/story/28177937/1-dead-4-in-custody-after-millbrook-house-burglary</v>
      </c>
      <c r="V3962" s="109"/>
      <c r="W3962" s="109">
        <v>5008.1000000000004</v>
      </c>
      <c r="X3962" s="109"/>
      <c r="Y3962" s="109"/>
      <c r="Z3962" s="109"/>
      <c r="AA3962" s="109"/>
      <c r="AB3962" s="109"/>
      <c r="AC3962" s="113"/>
      <c r="AD3962" s="29"/>
      <c r="AE3962" s="29"/>
      <c r="AF3962" s="29"/>
      <c r="AG3962" s="65"/>
    </row>
    <row r="3963" spans="1:33" ht="12">
      <c r="A3963" s="100">
        <v>42060.577013888898</v>
      </c>
      <c r="B3963" s="109" t="s">
        <v>23976</v>
      </c>
      <c r="C3963" s="121">
        <v>39</v>
      </c>
      <c r="D3963" s="109" t="s">
        <v>23</v>
      </c>
      <c r="E3963" s="109" t="s">
        <v>82</v>
      </c>
      <c r="F3963" s="109"/>
      <c r="G3963" s="42">
        <v>39833</v>
      </c>
      <c r="H3963" s="109" t="s">
        <v>23977</v>
      </c>
      <c r="I3963" s="109" t="s">
        <v>2034</v>
      </c>
      <c r="J3963" s="109" t="s">
        <v>64</v>
      </c>
      <c r="K3963" s="98" t="s">
        <v>23978</v>
      </c>
      <c r="L3963" s="109" t="s">
        <v>23979</v>
      </c>
      <c r="M3963" s="109" t="s">
        <v>23980</v>
      </c>
      <c r="N3963" s="109" t="s">
        <v>32</v>
      </c>
      <c r="O3963" s="109" t="s">
        <v>23981</v>
      </c>
      <c r="P3963" s="109" t="s">
        <v>58</v>
      </c>
      <c r="Q3963" s="109" t="s">
        <v>23982</v>
      </c>
      <c r="R3963" s="109" t="s">
        <v>80</v>
      </c>
      <c r="S3963" s="122" t="s">
        <v>769</v>
      </c>
      <c r="T3963" s="31"/>
      <c r="U3963" s="109" t="str">
        <f t="shared" si="63"/>
        <v>39833: Clayton Lewis was under indictment in Dougherty County, and awaiting trial on two counts of felony theft by taking. Lewis was killed in a shootout with an ADDU agent Tuesday in a moving car on the Albany Bypass. The agent was also shot, and another agent hit by a car when Lewis sped away from a traffic stop." http://www.walb.com/story/9718918/mother-of-man-killed-in-police-shootout-has-questions</v>
      </c>
      <c r="V3963" s="109"/>
      <c r="W3963" s="109">
        <v>5009.1000000000004</v>
      </c>
      <c r="X3963" s="109"/>
      <c r="Y3963" s="109"/>
      <c r="Z3963" s="109"/>
      <c r="AA3963" s="109"/>
      <c r="AB3963" s="109"/>
      <c r="AC3963" s="113"/>
      <c r="AD3963" s="29"/>
      <c r="AE3963" s="29"/>
      <c r="AF3963" s="29"/>
      <c r="AG3963" s="65"/>
    </row>
    <row r="3964" spans="1:33" ht="12">
      <c r="A3964" s="100">
        <v>42060.581076388902</v>
      </c>
      <c r="B3964" s="109" t="s">
        <v>23983</v>
      </c>
      <c r="C3964" s="121">
        <v>22</v>
      </c>
      <c r="D3964" s="109" t="s">
        <v>23</v>
      </c>
      <c r="E3964" s="109" t="s">
        <v>173</v>
      </c>
      <c r="F3964" s="109"/>
      <c r="G3964" s="42">
        <v>39837</v>
      </c>
      <c r="H3964" s="109" t="s">
        <v>23984</v>
      </c>
      <c r="I3964" s="109" t="s">
        <v>1392</v>
      </c>
      <c r="J3964" s="109" t="s">
        <v>85</v>
      </c>
      <c r="K3964" s="98" t="s">
        <v>15109</v>
      </c>
      <c r="L3964" s="109" t="s">
        <v>539</v>
      </c>
      <c r="M3964" s="109" t="s">
        <v>540</v>
      </c>
      <c r="N3964" s="109" t="s">
        <v>32</v>
      </c>
      <c r="O3964" s="109" t="s">
        <v>23985</v>
      </c>
      <c r="P3964" s="109" t="s">
        <v>760</v>
      </c>
      <c r="Q3964" s="109" t="s">
        <v>23986</v>
      </c>
      <c r="R3964" s="109" t="s">
        <v>80</v>
      </c>
      <c r="S3964" s="122" t="s">
        <v>769</v>
      </c>
      <c r="T3964" s="31"/>
      <c r="U3964" s="109" t="str">
        <f t="shared" si="63"/>
        <v>39837: Ricardo Badillo, 22, died after being shot by police in Compton, according to Los Angeles County coroner's records. http://homicide.latimes.com/post/ricardo-badillo/</v>
      </c>
      <c r="V3964" s="109"/>
      <c r="W3964" s="109">
        <v>5010.1000000000004</v>
      </c>
      <c r="X3964" s="109"/>
      <c r="Y3964" s="109"/>
      <c r="Z3964" s="109"/>
      <c r="AA3964" s="109"/>
      <c r="AB3964" s="109"/>
      <c r="AC3964" s="113"/>
      <c r="AD3964" s="29"/>
      <c r="AE3964" s="29"/>
      <c r="AF3964" s="29"/>
      <c r="AG3964" s="65"/>
    </row>
    <row r="3965" spans="1:33" ht="12">
      <c r="A3965" s="100">
        <v>42060.591238425899</v>
      </c>
      <c r="B3965" s="109" t="s">
        <v>23987</v>
      </c>
      <c r="C3965" s="121">
        <v>29</v>
      </c>
      <c r="D3965" s="109" t="s">
        <v>23</v>
      </c>
      <c r="E3965" s="109" t="s">
        <v>82</v>
      </c>
      <c r="F3965" s="109"/>
      <c r="G3965" s="42">
        <v>39851</v>
      </c>
      <c r="H3965" s="109" t="s">
        <v>23988</v>
      </c>
      <c r="I3965" s="109" t="s">
        <v>23989</v>
      </c>
      <c r="J3965" s="109" t="s">
        <v>1694</v>
      </c>
      <c r="K3965" s="98" t="s">
        <v>23990</v>
      </c>
      <c r="L3965" s="109" t="s">
        <v>11628</v>
      </c>
      <c r="M3965" s="109" t="s">
        <v>23991</v>
      </c>
      <c r="N3965" s="109" t="s">
        <v>262</v>
      </c>
      <c r="O3965" s="109" t="s">
        <v>23992</v>
      </c>
      <c r="P3965" s="109" t="s">
        <v>58</v>
      </c>
      <c r="Q3965" s="109" t="s">
        <v>23993</v>
      </c>
      <c r="R3965" s="109" t="s">
        <v>219</v>
      </c>
      <c r="S3965" s="122" t="s">
        <v>769</v>
      </c>
      <c r="T3965" s="31"/>
      <c r="U3965" s="109" t="str">
        <f t="shared" si="63"/>
        <v>39851: Munoz lead deputies on a chase after taking large amounts of cocaine and stealing his girlfriend's car. He later stole another vehicle - continuing the chase. Munoz ended at car wash where he was pulled out of the vehicle and tasered. http://www.liveleak.com/view?i=44e_1238078312</v>
      </c>
      <c r="V3965" s="109"/>
      <c r="W3965" s="109">
        <v>5011.1000000000004</v>
      </c>
      <c r="X3965" s="109"/>
      <c r="Y3965" s="109"/>
      <c r="Z3965" s="109"/>
      <c r="AA3965" s="109"/>
      <c r="AB3965" s="109"/>
      <c r="AC3965" s="113"/>
      <c r="AD3965" s="29"/>
      <c r="AE3965" s="29"/>
      <c r="AF3965" s="29"/>
      <c r="AG3965" s="65"/>
    </row>
    <row r="3966" spans="1:33" ht="12">
      <c r="A3966" s="100">
        <v>42060.595601851899</v>
      </c>
      <c r="B3966" s="109" t="s">
        <v>23994</v>
      </c>
      <c r="C3966" s="121">
        <v>23</v>
      </c>
      <c r="D3966" s="109" t="s">
        <v>23</v>
      </c>
      <c r="E3966" s="109" t="s">
        <v>173</v>
      </c>
      <c r="F3966" s="109"/>
      <c r="G3966" s="42">
        <v>39851</v>
      </c>
      <c r="H3966" s="109" t="s">
        <v>23995</v>
      </c>
      <c r="I3966" s="109" t="s">
        <v>23996</v>
      </c>
      <c r="J3966" s="109" t="s">
        <v>85</v>
      </c>
      <c r="K3966" s="98" t="s">
        <v>13071</v>
      </c>
      <c r="L3966" s="109" t="s">
        <v>539</v>
      </c>
      <c r="M3966" s="109" t="s">
        <v>23997</v>
      </c>
      <c r="N3966" s="109" t="s">
        <v>32</v>
      </c>
      <c r="O3966" s="109" t="s">
        <v>23998</v>
      </c>
      <c r="P3966" s="109" t="s">
        <v>760</v>
      </c>
      <c r="Q3966" s="109" t="s">
        <v>23999</v>
      </c>
      <c r="R3966" s="109" t="s">
        <v>80</v>
      </c>
      <c r="S3966" s="122" t="s">
        <v>769</v>
      </c>
      <c r="T3966" s="31"/>
      <c r="U3966" s="109" t="str">
        <f t="shared" si="63"/>
        <v>39851: Hernandez fled from a car that was stopped by officers because it matched the description of a vehicle involved in a robbery. Officers said they fired because they felt their lives were danger, however no weapon was retrieved from the scene. http://homicide.latimes.com/post/steven-hernandez/</v>
      </c>
      <c r="V3966" s="109"/>
      <c r="W3966" s="109">
        <v>5012.1000000000004</v>
      </c>
      <c r="X3966" s="109"/>
      <c r="Y3966" s="109"/>
      <c r="Z3966" s="109"/>
      <c r="AA3966" s="109"/>
      <c r="AB3966" s="109"/>
      <c r="AC3966" s="113"/>
      <c r="AD3966" s="29"/>
      <c r="AE3966" s="29"/>
      <c r="AF3966" s="29"/>
      <c r="AG3966" s="65"/>
    </row>
    <row r="3967" spans="1:33" ht="12">
      <c r="A3967" s="100">
        <v>42060.5991782407</v>
      </c>
      <c r="B3967" s="109" t="s">
        <v>24000</v>
      </c>
      <c r="C3967" s="121">
        <v>38</v>
      </c>
      <c r="D3967" s="109" t="s">
        <v>23</v>
      </c>
      <c r="E3967" s="109" t="s">
        <v>24</v>
      </c>
      <c r="F3967" s="109"/>
      <c r="G3967" s="42">
        <v>39863</v>
      </c>
      <c r="H3967" s="109" t="s">
        <v>24001</v>
      </c>
      <c r="I3967" s="109" t="s">
        <v>4785</v>
      </c>
      <c r="J3967" s="109" t="s">
        <v>85</v>
      </c>
      <c r="K3967" s="98" t="s">
        <v>23323</v>
      </c>
      <c r="L3967" s="109" t="s">
        <v>539</v>
      </c>
      <c r="M3967" s="109" t="s">
        <v>22797</v>
      </c>
      <c r="N3967" s="109" t="s">
        <v>32</v>
      </c>
      <c r="O3967" s="109" t="s">
        <v>24002</v>
      </c>
      <c r="P3967" s="109" t="s">
        <v>760</v>
      </c>
      <c r="Q3967" s="109" t="s">
        <v>24003</v>
      </c>
      <c r="R3967" s="109" t="s">
        <v>80</v>
      </c>
      <c r="S3967" s="122" t="s">
        <v>769</v>
      </c>
      <c r="T3967" s="31"/>
      <c r="U3967" s="109" t="str">
        <f t="shared" si="63"/>
        <v>39863: Pasadena Police Department officials said two officers fired at Barnes, of Pasadena, after he pulled a .32-caliber Colt handgun from a backpack and pointed it at them. http://homicide.latimes.com/post/leroy-barnes-jr/</v>
      </c>
      <c r="V3967" s="109"/>
      <c r="W3967" s="109">
        <v>5013.1000000000004</v>
      </c>
      <c r="X3967" s="109"/>
      <c r="Y3967" s="109"/>
      <c r="Z3967" s="109"/>
      <c r="AA3967" s="109"/>
      <c r="AB3967" s="109"/>
      <c r="AC3967" s="113"/>
      <c r="AD3967" s="29"/>
      <c r="AE3967" s="29"/>
      <c r="AF3967" s="29"/>
      <c r="AG3967" s="65"/>
    </row>
    <row r="3968" spans="1:33" ht="12">
      <c r="A3968" s="100">
        <v>42060.603923611103</v>
      </c>
      <c r="B3968" s="109" t="s">
        <v>24004</v>
      </c>
      <c r="C3968" s="121">
        <v>25</v>
      </c>
      <c r="D3968" s="109" t="s">
        <v>23</v>
      </c>
      <c r="E3968" s="109" t="s">
        <v>173</v>
      </c>
      <c r="F3968" s="109" t="s">
        <v>24005</v>
      </c>
      <c r="G3968" s="42">
        <v>39883</v>
      </c>
      <c r="H3968" s="109" t="s">
        <v>24006</v>
      </c>
      <c r="I3968" s="109" t="s">
        <v>539</v>
      </c>
      <c r="J3968" s="109" t="s">
        <v>85</v>
      </c>
      <c r="K3968" s="98" t="s">
        <v>13415</v>
      </c>
      <c r="L3968" s="109" t="s">
        <v>539</v>
      </c>
      <c r="M3968" s="109" t="s">
        <v>540</v>
      </c>
      <c r="N3968" s="109" t="s">
        <v>32</v>
      </c>
      <c r="O3968" s="109" t="s">
        <v>24007</v>
      </c>
      <c r="P3968" s="109" t="s">
        <v>760</v>
      </c>
      <c r="Q3968" s="109" t="s">
        <v>24008</v>
      </c>
      <c r="R3968" s="109" t="s">
        <v>80</v>
      </c>
      <c r="S3968" s="122" t="s">
        <v>769</v>
      </c>
      <c r="T3968" s="31"/>
      <c r="U3968" s="109" t="str">
        <f t="shared" si="63"/>
        <v>39883: Ramirez was approached while he was in his car for being suspected of narcotic violations. When the officer approached Ramirez pointed a gun at him and then fled. When the chase ended they found Ramirez had been shot by the officer and later died. http://homicide.latimes.com/post/cesar-ramirez/</v>
      </c>
      <c r="V3968" s="109"/>
      <c r="W3968" s="109">
        <v>5014.1000000000004</v>
      </c>
      <c r="X3968" s="109"/>
      <c r="Y3968" s="109"/>
      <c r="Z3968" s="109"/>
      <c r="AA3968" s="109"/>
      <c r="AB3968" s="109"/>
      <c r="AC3968" s="113"/>
      <c r="AD3968" s="29"/>
      <c r="AE3968" s="29"/>
      <c r="AF3968" s="29"/>
      <c r="AG3968" s="65"/>
    </row>
    <row r="3969" spans="1:33" ht="12">
      <c r="A3969" s="100">
        <v>42060.616655092599</v>
      </c>
      <c r="B3969" s="109" t="s">
        <v>24009</v>
      </c>
      <c r="C3969" s="121">
        <v>59</v>
      </c>
      <c r="D3969" s="109" t="s">
        <v>23</v>
      </c>
      <c r="E3969" s="109" t="s">
        <v>24</v>
      </c>
      <c r="F3969" s="109" t="s">
        <v>24010</v>
      </c>
      <c r="G3969" s="42">
        <v>39884</v>
      </c>
      <c r="H3969" s="109" t="s">
        <v>24011</v>
      </c>
      <c r="I3969" s="109" t="s">
        <v>539</v>
      </c>
      <c r="J3969" s="109" t="s">
        <v>85</v>
      </c>
      <c r="K3969" s="98" t="s">
        <v>12035</v>
      </c>
      <c r="L3969" s="109" t="s">
        <v>539</v>
      </c>
      <c r="M3969" s="109" t="s">
        <v>540</v>
      </c>
      <c r="N3969" s="109" t="s">
        <v>32</v>
      </c>
      <c r="O3969" s="109" t="s">
        <v>24012</v>
      </c>
      <c r="P3969" s="109" t="s">
        <v>760</v>
      </c>
      <c r="Q3969" s="109" t="s">
        <v>24013</v>
      </c>
      <c r="R3969" s="109" t="s">
        <v>80</v>
      </c>
      <c r="S3969" s="122" t="s">
        <v>769</v>
      </c>
      <c r="T3969" s="31"/>
      <c r="U3969" s="109" t="str">
        <f t="shared" si="63"/>
        <v>39884: Sammie Lee Richardson, 59, was shot and killed by police after leading them on a chase that ended when he rammed into police cruisers, according to authorities. The chase ended at 4th and San Pedro streets. At that point, police said Richardson continued to use his SUV to push one of the police cruisers sideways with an officer trapped inside. Richardson died of a gunshot wound to the head. http://homicide.latimes.com/post/sammie-richardson/</v>
      </c>
      <c r="V3969" s="109"/>
      <c r="W3969" s="109">
        <v>5015.1000000000004</v>
      </c>
      <c r="X3969" s="109"/>
      <c r="Y3969" s="109"/>
      <c r="Z3969" s="109"/>
      <c r="AA3969" s="109"/>
      <c r="AB3969" s="109"/>
      <c r="AC3969" s="113"/>
      <c r="AD3969" s="29"/>
      <c r="AE3969" s="29"/>
      <c r="AF3969" s="29"/>
      <c r="AG3969" s="65"/>
    </row>
    <row r="3970" spans="1:33" ht="12">
      <c r="A3970" s="100">
        <v>42060.622337963003</v>
      </c>
      <c r="B3970" s="109" t="s">
        <v>24014</v>
      </c>
      <c r="C3970" s="121">
        <v>22</v>
      </c>
      <c r="D3970" s="109" t="s">
        <v>23</v>
      </c>
      <c r="E3970" s="109" t="s">
        <v>173</v>
      </c>
      <c r="F3970" s="109" t="s">
        <v>24015</v>
      </c>
      <c r="G3970" s="42">
        <v>39887</v>
      </c>
      <c r="H3970" s="109" t="s">
        <v>24016</v>
      </c>
      <c r="I3970" s="109" t="s">
        <v>6250</v>
      </c>
      <c r="J3970" s="109" t="s">
        <v>85</v>
      </c>
      <c r="K3970" s="98" t="s">
        <v>6251</v>
      </c>
      <c r="L3970" s="109" t="s">
        <v>539</v>
      </c>
      <c r="M3970" s="109" t="s">
        <v>24017</v>
      </c>
      <c r="N3970" s="109" t="s">
        <v>32</v>
      </c>
      <c r="O3970" s="109" t="s">
        <v>24018</v>
      </c>
      <c r="P3970" s="109" t="s">
        <v>760</v>
      </c>
      <c r="Q3970" s="109" t="s">
        <v>24019</v>
      </c>
      <c r="R3970" s="109" t="s">
        <v>219</v>
      </c>
      <c r="S3970" s="122" t="s">
        <v>769</v>
      </c>
      <c r="T3970" s="31"/>
      <c r="U3970" s="109" t="str">
        <f t="shared" si="63"/>
        <v>39887: Castaneda's father had called police because he thought his son was under the influence of drugs and had armed himself with a machete, according to the Los Angeles County Sheriff's Department. When deputies arrived Castaneda was in the backyard of a home with a baseball bat and the knife. Castaneda approached the deputies with the weapons, and they shot him, officials said. http://homicide.latimes.com/post/ernesto-castaneda/</v>
      </c>
      <c r="V3970" s="109"/>
      <c r="W3970" s="109">
        <v>5016.1000000000004</v>
      </c>
      <c r="X3970" s="109"/>
      <c r="Y3970" s="109"/>
      <c r="Z3970" s="109"/>
      <c r="AA3970" s="109"/>
      <c r="AB3970" s="109"/>
      <c r="AC3970" s="113"/>
      <c r="AD3970" s="29"/>
      <c r="AE3970" s="29"/>
      <c r="AF3970" s="29"/>
      <c r="AG3970" s="65"/>
    </row>
    <row r="3971" spans="1:33" ht="12">
      <c r="A3971" s="100">
        <v>42060.627106481501</v>
      </c>
      <c r="B3971" s="109" t="s">
        <v>24020</v>
      </c>
      <c r="C3971" s="121">
        <v>18</v>
      </c>
      <c r="D3971" s="109" t="s">
        <v>23</v>
      </c>
      <c r="E3971" s="109" t="s">
        <v>40</v>
      </c>
      <c r="F3971" s="109"/>
      <c r="G3971" s="42">
        <v>39919</v>
      </c>
      <c r="H3971" s="109" t="s">
        <v>24021</v>
      </c>
      <c r="I3971" s="109" t="s">
        <v>1392</v>
      </c>
      <c r="J3971" s="109" t="s">
        <v>85</v>
      </c>
      <c r="K3971" s="98" t="s">
        <v>11849</v>
      </c>
      <c r="L3971" s="109" t="s">
        <v>539</v>
      </c>
      <c r="M3971" s="109" t="s">
        <v>23997</v>
      </c>
      <c r="N3971" s="109" t="s">
        <v>32</v>
      </c>
      <c r="O3971" s="109" t="s">
        <v>24022</v>
      </c>
      <c r="P3971" s="109" t="s">
        <v>760</v>
      </c>
      <c r="Q3971" s="109" t="s">
        <v>24023</v>
      </c>
      <c r="R3971" s="109" t="s">
        <v>36</v>
      </c>
      <c r="S3971" s="122" t="s">
        <v>769</v>
      </c>
      <c r="T3971" s="31"/>
      <c r="U3971" s="109" t="str">
        <f t="shared" si="63"/>
        <v>39919: Officers had received a call about a man with a gun at a local bar, and when they arrived at the scene Garcia was being escorted out of another bar across the street by security guards, officials said. Officers ordered Garcia to put his hands on his head, and he did at first, but then he reached for a replica handgun and was shot by a Huntington Park police officer. http://homicide.latimes.com/post/erik-garcia/</v>
      </c>
      <c r="V3971" s="109"/>
      <c r="W3971" s="109">
        <v>5017.1000000000004</v>
      </c>
      <c r="X3971" s="109"/>
      <c r="Y3971" s="109"/>
      <c r="Z3971" s="109"/>
      <c r="AA3971" s="109"/>
      <c r="AB3971" s="109"/>
      <c r="AC3971" s="113"/>
      <c r="AD3971" s="29"/>
      <c r="AE3971" s="29"/>
      <c r="AF3971" s="29"/>
      <c r="AG3971" s="65"/>
    </row>
    <row r="3972" spans="1:33" ht="12">
      <c r="A3972" s="100">
        <v>42060.787997685198</v>
      </c>
      <c r="B3972" s="109" t="s">
        <v>24024</v>
      </c>
      <c r="C3972" s="121">
        <v>25</v>
      </c>
      <c r="D3972" s="109" t="s">
        <v>23</v>
      </c>
      <c r="E3972" s="109" t="s">
        <v>173</v>
      </c>
      <c r="F3972" s="109" t="s">
        <v>24025</v>
      </c>
      <c r="G3972" s="42">
        <v>39920</v>
      </c>
      <c r="H3972" s="109" t="s">
        <v>24026</v>
      </c>
      <c r="I3972" s="109" t="s">
        <v>16983</v>
      </c>
      <c r="J3972" s="109" t="s">
        <v>64</v>
      </c>
      <c r="K3972" s="98" t="s">
        <v>24027</v>
      </c>
      <c r="L3972" s="109" t="s">
        <v>364</v>
      </c>
      <c r="M3972" s="109" t="s">
        <v>24028</v>
      </c>
      <c r="N3972" s="109" t="s">
        <v>32</v>
      </c>
      <c r="O3972" s="109" t="s">
        <v>24029</v>
      </c>
      <c r="P3972" s="109" t="s">
        <v>760</v>
      </c>
      <c r="Q3972" s="109" t="s">
        <v>24030</v>
      </c>
      <c r="R3972" s="109" t="s">
        <v>80</v>
      </c>
      <c r="S3972" s="122" t="s">
        <v>23674</v>
      </c>
      <c r="T3972" s="31"/>
      <c r="U3972" s="109" t="str">
        <f t="shared" si="63"/>
        <v>39920: Police were looking for Bastos because he had been reported for kidnapping his two children. Police found Bastos in his car with the two children and asked Bastos to exit the vehicle, he instead drove the car into a police officer, knocking him down and then drove the car into the police vehicle. Police shot Bastos. http://www.wsbtv.com/news/news/kids-in-car-when-police-shot-suspect/nJSr3/</v>
      </c>
      <c r="V3972" s="109"/>
      <c r="W3972" s="109">
        <v>5018.1000000000004</v>
      </c>
      <c r="X3972" s="109"/>
      <c r="Y3972" s="109"/>
      <c r="Z3972" s="109"/>
      <c r="AA3972" s="109"/>
      <c r="AB3972" s="109"/>
      <c r="AC3972" s="113"/>
      <c r="AD3972" s="29"/>
      <c r="AE3972" s="29"/>
      <c r="AF3972" s="29"/>
      <c r="AG3972" s="65"/>
    </row>
    <row r="3973" spans="1:33" ht="12">
      <c r="A3973" s="100">
        <v>42060.794421296298</v>
      </c>
      <c r="B3973" s="109" t="s">
        <v>24031</v>
      </c>
      <c r="C3973" s="121">
        <v>29</v>
      </c>
      <c r="D3973" s="109" t="s">
        <v>23</v>
      </c>
      <c r="E3973" s="109" t="s">
        <v>24</v>
      </c>
      <c r="F3973" s="109" t="s">
        <v>24032</v>
      </c>
      <c r="G3973" s="42">
        <v>39936</v>
      </c>
      <c r="H3973" s="109" t="s">
        <v>24033</v>
      </c>
      <c r="I3973" s="109" t="s">
        <v>2554</v>
      </c>
      <c r="J3973" s="109" t="s">
        <v>85</v>
      </c>
      <c r="K3973" s="98" t="s">
        <v>11021</v>
      </c>
      <c r="L3973" s="109" t="s">
        <v>539</v>
      </c>
      <c r="M3973" s="109" t="s">
        <v>2556</v>
      </c>
      <c r="N3973" s="109" t="s">
        <v>32</v>
      </c>
      <c r="O3973" s="109" t="s">
        <v>24034</v>
      </c>
      <c r="P3973" s="109" t="s">
        <v>760</v>
      </c>
      <c r="Q3973" s="109" t="s">
        <v>24035</v>
      </c>
      <c r="R3973" s="109" t="s">
        <v>80</v>
      </c>
      <c r="S3973" s="122" t="s">
        <v>23674</v>
      </c>
      <c r="T3973" s="31"/>
      <c r="U3973" s="109" t="str">
        <f t="shared" si="63"/>
        <v>39936: Police were called to a residence for a domestic dispute. They talked to the resident, a woman, and left. They were called back a second time, spoke to the woman again and as they were leaving, a man shot at them. The man fled and as police were looking for him in nearby neighborhoods, they man shot at the police vehicle. Police shot back, killing the man. http://www.presstelegram.com/general-news/20090503/long-beach-police-shoot-kill-man-who-ambushed-officers-police-say</v>
      </c>
      <c r="V3973" s="109"/>
      <c r="W3973" s="109">
        <v>5019.1000000000004</v>
      </c>
      <c r="X3973" s="109"/>
      <c r="Y3973" s="109"/>
      <c r="Z3973" s="109"/>
      <c r="AA3973" s="109"/>
      <c r="AB3973" s="109"/>
      <c r="AC3973" s="113"/>
      <c r="AD3973" s="29"/>
      <c r="AE3973" s="29"/>
      <c r="AF3973" s="29"/>
      <c r="AG3973" s="65"/>
    </row>
    <row r="3974" spans="1:33" ht="12">
      <c r="A3974" s="100">
        <v>42060.799826388902</v>
      </c>
      <c r="B3974" s="109" t="s">
        <v>24036</v>
      </c>
      <c r="C3974" s="121">
        <v>37</v>
      </c>
      <c r="D3974" s="109" t="s">
        <v>23</v>
      </c>
      <c r="E3974" s="109" t="s">
        <v>82</v>
      </c>
      <c r="F3974" s="109"/>
      <c r="G3974" s="42">
        <v>39939</v>
      </c>
      <c r="H3974" s="109" t="s">
        <v>24037</v>
      </c>
      <c r="I3974" s="109" t="s">
        <v>22407</v>
      </c>
      <c r="J3974" s="109" t="s">
        <v>124</v>
      </c>
      <c r="K3974" s="98" t="s">
        <v>24038</v>
      </c>
      <c r="L3974" s="109" t="s">
        <v>2101</v>
      </c>
      <c r="M3974" s="109" t="s">
        <v>17144</v>
      </c>
      <c r="N3974" s="109" t="s">
        <v>32</v>
      </c>
      <c r="O3974" s="109" t="s">
        <v>24039</v>
      </c>
      <c r="P3974" s="109" t="s">
        <v>58</v>
      </c>
      <c r="Q3974" s="109" t="s">
        <v>24040</v>
      </c>
      <c r="R3974" s="109" t="s">
        <v>80</v>
      </c>
      <c r="S3974" s="122" t="s">
        <v>23674</v>
      </c>
      <c r="T3974" s="31"/>
      <c r="U3974" s="109" t="str">
        <f t="shared" si="63"/>
        <v>39939: Police were called to the home of Curtis Wetzel due to a report of domestic violence. Wetzel was the only person in the residence when police arrived. He was holding a knife and walked toward police and refused orders to drop the weapon. Police shot him. http://www.thenewstribune.com/2009/07/25/821675/lakewood-officer-shooting-ruled.html</v>
      </c>
      <c r="V3974" s="109"/>
      <c r="W3974" s="109">
        <v>5020.1000000000004</v>
      </c>
      <c r="X3974" s="109"/>
      <c r="Y3974" s="109"/>
      <c r="Z3974" s="109"/>
      <c r="AA3974" s="109"/>
      <c r="AB3974" s="109"/>
      <c r="AC3974" s="113"/>
      <c r="AD3974" s="29"/>
      <c r="AE3974" s="29"/>
      <c r="AF3974" s="29"/>
      <c r="AG3974" s="65"/>
    </row>
    <row r="3975" spans="1:33" ht="12">
      <c r="A3975" s="100">
        <v>42060.811296296299</v>
      </c>
      <c r="B3975" s="109" t="s">
        <v>24041</v>
      </c>
      <c r="C3975" s="121">
        <v>18</v>
      </c>
      <c r="D3975" s="109" t="s">
        <v>23</v>
      </c>
      <c r="E3975" s="109" t="s">
        <v>173</v>
      </c>
      <c r="F3975" s="109" t="s">
        <v>24042</v>
      </c>
      <c r="G3975" s="42">
        <v>39929</v>
      </c>
      <c r="H3975" s="109" t="s">
        <v>24043</v>
      </c>
      <c r="I3975" s="109" t="s">
        <v>1392</v>
      </c>
      <c r="J3975" s="109" t="s">
        <v>85</v>
      </c>
      <c r="K3975" s="98" t="s">
        <v>11849</v>
      </c>
      <c r="L3975" s="109" t="s">
        <v>539</v>
      </c>
      <c r="M3975" s="109" t="s">
        <v>6252</v>
      </c>
      <c r="N3975" s="109" t="s">
        <v>32</v>
      </c>
      <c r="O3975" s="109" t="s">
        <v>24044</v>
      </c>
      <c r="P3975" s="109" t="s">
        <v>760</v>
      </c>
      <c r="Q3975" s="109" t="s">
        <v>24045</v>
      </c>
      <c r="R3975" s="109" t="s">
        <v>80</v>
      </c>
      <c r="S3975" s="122" t="s">
        <v>23674</v>
      </c>
      <c r="T3975" s="31"/>
      <c r="U3975" s="109" t="str">
        <f t="shared" si="63"/>
        <v>39929: Police were called to the scene of a fast food robbery. They spotted the suspect and chased him on foot. Valdez turned and pointed a weapon at officers. Officers shot Valdez. The weapon turned out to be a replica gun. http://homicide.latimes.com/post/gene-valdez/</v>
      </c>
      <c r="V3975" s="109"/>
      <c r="W3975" s="109">
        <v>5021.1000000000004</v>
      </c>
      <c r="X3975" s="109"/>
      <c r="Y3975" s="109"/>
      <c r="Z3975" s="109"/>
      <c r="AA3975" s="109"/>
      <c r="AB3975" s="109"/>
      <c r="AC3975" s="113"/>
      <c r="AD3975" s="29"/>
      <c r="AE3975" s="29"/>
      <c r="AF3975" s="29"/>
      <c r="AG3975" s="65"/>
    </row>
    <row r="3976" spans="1:33" ht="12">
      <c r="A3976" s="100">
        <v>42060.934236111098</v>
      </c>
      <c r="B3976" s="109" t="s">
        <v>24046</v>
      </c>
      <c r="C3976" s="121">
        <v>24</v>
      </c>
      <c r="D3976" s="109" t="s">
        <v>23</v>
      </c>
      <c r="E3976" s="109" t="s">
        <v>173</v>
      </c>
      <c r="F3976" s="109"/>
      <c r="G3976" s="42">
        <v>38325</v>
      </c>
      <c r="H3976" s="109" t="s">
        <v>24047</v>
      </c>
      <c r="I3976" s="109" t="s">
        <v>539</v>
      </c>
      <c r="J3976" s="109" t="s">
        <v>85</v>
      </c>
      <c r="K3976" s="98" t="s">
        <v>5631</v>
      </c>
      <c r="L3976" s="109" t="s">
        <v>539</v>
      </c>
      <c r="M3976" s="109" t="s">
        <v>22164</v>
      </c>
      <c r="N3976" s="109" t="s">
        <v>32</v>
      </c>
      <c r="O3976" s="109" t="s">
        <v>24048</v>
      </c>
      <c r="P3976" s="109" t="s">
        <v>760</v>
      </c>
      <c r="Q3976" s="109" t="s">
        <v>24049</v>
      </c>
      <c r="R3976" s="109" t="s">
        <v>36</v>
      </c>
      <c r="S3976" s="122" t="s">
        <v>22184</v>
      </c>
      <c r="T3976" s="31"/>
      <c r="U3976" s="109" t="str">
        <f t="shared" si="63"/>
        <v>38325: Marvin Lopez, 24, died after being shot in Pico-Union, according to Los Angeles County coroner's records. http://homicide.latimes.com/post/marvin-lopez/</v>
      </c>
      <c r="V3976" s="109"/>
      <c r="W3976" s="109">
        <v>5022.1000000000004</v>
      </c>
      <c r="X3976" s="109"/>
      <c r="Y3976" s="109"/>
      <c r="Z3976" s="109"/>
      <c r="AA3976" s="109"/>
      <c r="AB3976" s="109"/>
      <c r="AC3976" s="113"/>
      <c r="AD3976" s="29"/>
      <c r="AE3976" s="29"/>
      <c r="AF3976" s="29"/>
      <c r="AG3976" s="65"/>
    </row>
    <row r="3977" spans="1:33" ht="12">
      <c r="A3977" s="100">
        <v>42060.938888888901</v>
      </c>
      <c r="B3977" s="109" t="s">
        <v>24050</v>
      </c>
      <c r="C3977" s="121">
        <v>26</v>
      </c>
      <c r="D3977" s="109" t="s">
        <v>23</v>
      </c>
      <c r="E3977" s="109" t="s">
        <v>173</v>
      </c>
      <c r="F3977" s="109"/>
      <c r="G3977" s="42">
        <v>38341</v>
      </c>
      <c r="H3977" s="109" t="s">
        <v>24051</v>
      </c>
      <c r="I3977" s="109" t="s">
        <v>539</v>
      </c>
      <c r="J3977" s="109" t="s">
        <v>85</v>
      </c>
      <c r="K3977" s="98" t="s">
        <v>3917</v>
      </c>
      <c r="L3977" s="109" t="s">
        <v>539</v>
      </c>
      <c r="M3977" s="109" t="s">
        <v>22164</v>
      </c>
      <c r="N3977" s="109" t="s">
        <v>32</v>
      </c>
      <c r="O3977" s="109" t="s">
        <v>24052</v>
      </c>
      <c r="P3977" s="109" t="s">
        <v>760</v>
      </c>
      <c r="Q3977" s="109" t="s">
        <v>24053</v>
      </c>
      <c r="R3977" s="109" t="s">
        <v>36</v>
      </c>
      <c r="S3977" s="122" t="s">
        <v>22184</v>
      </c>
      <c r="T3977" s="31"/>
      <c r="U3977" s="109" t="str">
        <f t="shared" si="63"/>
        <v>38341: Redin Alonzo Cubas, 26, died after being shot in Westlake, according to Los Angeles County coroner's records. http://homicide.latimes.com/post/redin-alonzo-cubas/</v>
      </c>
      <c r="V3977" s="109"/>
      <c r="W3977" s="109">
        <v>5023.1000000000004</v>
      </c>
      <c r="X3977" s="109"/>
      <c r="Y3977" s="109"/>
      <c r="Z3977" s="109"/>
      <c r="AA3977" s="109"/>
      <c r="AB3977" s="109"/>
      <c r="AC3977" s="113"/>
      <c r="AD3977" s="29"/>
      <c r="AE3977" s="29"/>
      <c r="AF3977" s="29"/>
      <c r="AG3977" s="65"/>
    </row>
    <row r="3978" spans="1:33" ht="12">
      <c r="A3978" s="100">
        <v>42060.944884259297</v>
      </c>
      <c r="B3978" s="109" t="s">
        <v>24054</v>
      </c>
      <c r="C3978" s="121">
        <v>24</v>
      </c>
      <c r="D3978" s="109" t="s">
        <v>23</v>
      </c>
      <c r="E3978" s="109" t="s">
        <v>40</v>
      </c>
      <c r="F3978" s="109"/>
      <c r="G3978" s="42">
        <v>38345</v>
      </c>
      <c r="H3978" s="109" t="s">
        <v>24055</v>
      </c>
      <c r="I3978" s="109" t="s">
        <v>21579</v>
      </c>
      <c r="J3978" s="109" t="s">
        <v>85</v>
      </c>
      <c r="K3978" s="98" t="s">
        <v>24056</v>
      </c>
      <c r="L3978" s="109" t="s">
        <v>539</v>
      </c>
      <c r="M3978" s="109" t="s">
        <v>540</v>
      </c>
      <c r="N3978" s="109" t="s">
        <v>32</v>
      </c>
      <c r="O3978" s="109" t="s">
        <v>24057</v>
      </c>
      <c r="P3978" s="109" t="s">
        <v>760</v>
      </c>
      <c r="Q3978" s="109" t="s">
        <v>24058</v>
      </c>
      <c r="R3978" s="109" t="s">
        <v>36</v>
      </c>
      <c r="S3978" s="122" t="s">
        <v>22184</v>
      </c>
      <c r="T3978" s="31"/>
      <c r="U3978" s="109" t="str">
        <f t="shared" si="63"/>
        <v>38345: Deceased was shot by police after alleged hostage-taking, robbery, and brandishing a gun. http://www.lapdonline.org/harbor_news/news_view/20729</v>
      </c>
      <c r="V3978" s="109"/>
      <c r="W3978" s="109">
        <v>5024.1000000000004</v>
      </c>
      <c r="X3978" s="109"/>
      <c r="Y3978" s="109"/>
      <c r="Z3978" s="109"/>
      <c r="AA3978" s="109"/>
      <c r="AB3978" s="109"/>
      <c r="AC3978" s="113"/>
      <c r="AD3978" s="29"/>
      <c r="AE3978" s="29"/>
      <c r="AF3978" s="29"/>
      <c r="AG3978" s="65"/>
    </row>
    <row r="3979" spans="1:33" ht="12">
      <c r="A3979" s="100">
        <v>42060.952245370398</v>
      </c>
      <c r="B3979" s="109" t="s">
        <v>24059</v>
      </c>
      <c r="C3979" s="121">
        <v>48</v>
      </c>
      <c r="D3979" s="109" t="s">
        <v>23</v>
      </c>
      <c r="E3979" s="109" t="s">
        <v>173</v>
      </c>
      <c r="F3979" s="109"/>
      <c r="G3979" s="42">
        <v>38356</v>
      </c>
      <c r="H3979" s="109" t="s">
        <v>24060</v>
      </c>
      <c r="I3979" s="109" t="s">
        <v>6250</v>
      </c>
      <c r="J3979" s="109" t="s">
        <v>85</v>
      </c>
      <c r="K3979" s="98" t="s">
        <v>6251</v>
      </c>
      <c r="L3979" s="109" t="s">
        <v>539</v>
      </c>
      <c r="M3979" s="109" t="s">
        <v>22164</v>
      </c>
      <c r="N3979" s="109" t="s">
        <v>32</v>
      </c>
      <c r="O3979" s="109" t="s">
        <v>24061</v>
      </c>
      <c r="P3979" s="109" t="s">
        <v>760</v>
      </c>
      <c r="Q3979" s="109" t="s">
        <v>24062</v>
      </c>
      <c r="R3979" s="109" t="s">
        <v>36</v>
      </c>
      <c r="S3979" s="122" t="s">
        <v>22184</v>
      </c>
      <c r="T3979" s="31"/>
      <c r="U3979" s="109" t="str">
        <f t="shared" si="63"/>
        <v>38356: Cruz Rivera, 48, died after being shot in South San Gabriel, according to Los Angeles County coroner's records. http://homicide.latimes.com/post/cruz-rivera/</v>
      </c>
      <c r="V3979" s="109"/>
      <c r="W3979" s="109">
        <v>5025.1000000000004</v>
      </c>
      <c r="X3979" s="109"/>
      <c r="Y3979" s="109"/>
      <c r="Z3979" s="109"/>
      <c r="AA3979" s="109"/>
      <c r="AB3979" s="109"/>
      <c r="AC3979" s="113"/>
      <c r="AD3979" s="29"/>
      <c r="AE3979" s="29"/>
      <c r="AF3979" s="29"/>
      <c r="AG3979" s="65"/>
    </row>
    <row r="3980" spans="1:33" ht="12">
      <c r="A3980" s="100">
        <v>42060.958437499998</v>
      </c>
      <c r="B3980" s="109" t="s">
        <v>24063</v>
      </c>
      <c r="C3980" s="121">
        <v>29</v>
      </c>
      <c r="D3980" s="109" t="s">
        <v>91</v>
      </c>
      <c r="E3980" s="109" t="s">
        <v>24</v>
      </c>
      <c r="F3980" s="109"/>
      <c r="G3980" s="42">
        <v>38367</v>
      </c>
      <c r="H3980" s="109" t="s">
        <v>24064</v>
      </c>
      <c r="I3980" s="109" t="s">
        <v>539</v>
      </c>
      <c r="J3980" s="109" t="s">
        <v>85</v>
      </c>
      <c r="K3980" s="98" t="s">
        <v>3922</v>
      </c>
      <c r="L3980" s="109" t="s">
        <v>539</v>
      </c>
      <c r="M3980" s="109" t="s">
        <v>22164</v>
      </c>
      <c r="N3980" s="109" t="s">
        <v>32</v>
      </c>
      <c r="O3980" s="109" t="s">
        <v>24065</v>
      </c>
      <c r="P3980" s="109" t="s">
        <v>760</v>
      </c>
      <c r="Q3980" s="109" t="s">
        <v>24066</v>
      </c>
      <c r="R3980" s="109" t="s">
        <v>36</v>
      </c>
      <c r="S3980" s="122" t="s">
        <v>22184</v>
      </c>
      <c r="T3980" s="31"/>
      <c r="U3980" s="109" t="str">
        <f t="shared" si="63"/>
        <v>38367: Tesha Reena Collins, 29, died after being shot in Broadway-Manchester, according to Los Angeles County coroner's records. http://homicide.latimes.com/post/tesha-reena-collins/</v>
      </c>
      <c r="V3980" s="109"/>
      <c r="W3980" s="109">
        <v>5026.1000000000004</v>
      </c>
      <c r="X3980" s="109"/>
      <c r="Y3980" s="109"/>
      <c r="Z3980" s="109"/>
      <c r="AA3980" s="109"/>
      <c r="AB3980" s="109"/>
      <c r="AC3980" s="113"/>
      <c r="AD3980" s="29"/>
      <c r="AE3980" s="29"/>
      <c r="AF3980" s="29"/>
      <c r="AG3980" s="65"/>
    </row>
    <row r="3981" spans="1:33" ht="12">
      <c r="A3981" s="100">
        <v>42060.977118055598</v>
      </c>
      <c r="B3981" s="109" t="s">
        <v>24067</v>
      </c>
      <c r="C3981" s="121">
        <v>74</v>
      </c>
      <c r="D3981" s="109" t="s">
        <v>23</v>
      </c>
      <c r="E3981" s="109" t="s">
        <v>24</v>
      </c>
      <c r="F3981" s="109"/>
      <c r="G3981" s="42">
        <v>38375</v>
      </c>
      <c r="H3981" s="109" t="s">
        <v>24068</v>
      </c>
      <c r="I3981" s="109" t="s">
        <v>649</v>
      </c>
      <c r="J3981" s="109" t="s">
        <v>85</v>
      </c>
      <c r="K3981" s="98" t="s">
        <v>13263</v>
      </c>
      <c r="L3981" s="109" t="s">
        <v>539</v>
      </c>
      <c r="M3981" s="109" t="s">
        <v>540</v>
      </c>
      <c r="N3981" s="109" t="s">
        <v>32</v>
      </c>
      <c r="O3981" s="109" t="s">
        <v>24069</v>
      </c>
      <c r="P3981" s="109" t="s">
        <v>760</v>
      </c>
      <c r="Q3981" s="109" t="s">
        <v>24070</v>
      </c>
      <c r="R3981" s="109" t="s">
        <v>36</v>
      </c>
      <c r="S3981" s="122" t="s">
        <v>22184</v>
      </c>
      <c r="T3981" s="31"/>
      <c r="U3981" s="109" t="str">
        <f t="shared" si="63"/>
        <v>38375: Deceased was shooting people according to witnesses, police shot him to death. http://articles.latimes.com/2005/jan/26/local/me-shootings26</v>
      </c>
      <c r="V3981" s="109"/>
      <c r="W3981" s="109">
        <v>5027.1000000000004</v>
      </c>
      <c r="X3981" s="109"/>
      <c r="Y3981" s="109"/>
      <c r="Z3981" s="109"/>
      <c r="AA3981" s="109"/>
      <c r="AB3981" s="109"/>
      <c r="AC3981" s="113"/>
      <c r="AD3981" s="29"/>
      <c r="AE3981" s="29"/>
      <c r="AF3981" s="29"/>
      <c r="AG3981" s="65"/>
    </row>
    <row r="3982" spans="1:33" ht="12">
      <c r="A3982" s="100">
        <v>42061.476122685199</v>
      </c>
      <c r="B3982" s="109" t="s">
        <v>24071</v>
      </c>
      <c r="C3982" s="121">
        <v>15</v>
      </c>
      <c r="D3982" s="109" t="s">
        <v>23</v>
      </c>
      <c r="E3982" s="109" t="s">
        <v>173</v>
      </c>
      <c r="F3982" s="109"/>
      <c r="G3982" s="42">
        <v>39930</v>
      </c>
      <c r="H3982" s="109" t="s">
        <v>24072</v>
      </c>
      <c r="I3982" s="109" t="s">
        <v>21588</v>
      </c>
      <c r="J3982" s="109" t="s">
        <v>85</v>
      </c>
      <c r="K3982" s="98" t="s">
        <v>23841</v>
      </c>
      <c r="L3982" s="109" t="s">
        <v>539</v>
      </c>
      <c r="M3982" s="109" t="s">
        <v>540</v>
      </c>
      <c r="N3982" s="109" t="s">
        <v>32</v>
      </c>
      <c r="O3982" s="109" t="s">
        <v>24073</v>
      </c>
      <c r="P3982" s="109" t="s">
        <v>760</v>
      </c>
      <c r="Q3982" s="109" t="s">
        <v>24074</v>
      </c>
      <c r="R3982" s="109" t="s">
        <v>80</v>
      </c>
      <c r="S3982" s="122" t="s">
        <v>769</v>
      </c>
      <c r="T3982" s="31"/>
      <c r="U3982" s="109" t="str">
        <f t="shared" si="63"/>
        <v>39930: Razo was firing a gun while chasing somebody. Officers order Razo to stop, but then he turned the gun towards officers. The officers then shot and killed Razo. http://homicide.latimes.com/post/raul-castillo-razo/</v>
      </c>
      <c r="V3982" s="109"/>
      <c r="W3982" s="109">
        <v>5028.1000000000004</v>
      </c>
      <c r="X3982" s="109"/>
      <c r="Y3982" s="109"/>
      <c r="Z3982" s="109"/>
      <c r="AA3982" s="109"/>
      <c r="AB3982" s="109"/>
      <c r="AC3982" s="113"/>
      <c r="AD3982" s="29"/>
      <c r="AE3982" s="29"/>
      <c r="AF3982" s="29"/>
      <c r="AG3982" s="65"/>
    </row>
    <row r="3983" spans="1:33" ht="12">
      <c r="A3983" s="100">
        <v>42061.481111111098</v>
      </c>
      <c r="B3983" s="109" t="s">
        <v>24075</v>
      </c>
      <c r="C3983" s="121">
        <v>31</v>
      </c>
      <c r="D3983" s="109" t="s">
        <v>23</v>
      </c>
      <c r="E3983" s="109" t="s">
        <v>24</v>
      </c>
      <c r="F3983" s="109"/>
      <c r="G3983" s="42">
        <v>39950</v>
      </c>
      <c r="H3983" s="109" t="s">
        <v>24076</v>
      </c>
      <c r="I3983" s="109" t="s">
        <v>12012</v>
      </c>
      <c r="J3983" s="109" t="s">
        <v>85</v>
      </c>
      <c r="K3983" s="98" t="s">
        <v>24077</v>
      </c>
      <c r="L3983" s="109" t="s">
        <v>539</v>
      </c>
      <c r="M3983" s="109" t="s">
        <v>12014</v>
      </c>
      <c r="N3983" s="109" t="s">
        <v>32</v>
      </c>
      <c r="O3983" s="109" t="s">
        <v>24078</v>
      </c>
      <c r="P3983" s="109" t="s">
        <v>760</v>
      </c>
      <c r="Q3983" s="109" t="s">
        <v>24079</v>
      </c>
      <c r="R3983" s="109" t="s">
        <v>80</v>
      </c>
      <c r="S3983" s="122" t="s">
        <v>769</v>
      </c>
      <c r="T3983" s="31"/>
      <c r="U3983" s="109" t="str">
        <f t="shared" si="63"/>
        <v>39950: Police said Smith brandished a weapon as they tried to break up a birthday party. Authorities said they were called to the party to break up a fight. Kalonna LaCount, who identified herself as Smith's fiancee, disputed the police account. LaCount said she and Smith were leaving the party together after police called on guests to disperse when he slipped on a stairway."He had his hands in the air," she said. 'The more he stumbled, the more they shot.' http://homicide.latimes.com/post/marcus-smith/</v>
      </c>
      <c r="V3983" s="109"/>
      <c r="W3983" s="109">
        <v>5029.1000000000004</v>
      </c>
      <c r="X3983" s="109"/>
      <c r="Y3983" s="109"/>
      <c r="Z3983" s="109"/>
      <c r="AA3983" s="109"/>
      <c r="AB3983" s="109"/>
      <c r="AC3983" s="113"/>
      <c r="AD3983" s="29"/>
      <c r="AE3983" s="29"/>
      <c r="AF3983" s="29"/>
      <c r="AG3983" s="65"/>
    </row>
    <row r="3984" spans="1:33" ht="12">
      <c r="A3984" s="100">
        <v>42061.484629629602</v>
      </c>
      <c r="B3984" s="109" t="s">
        <v>24080</v>
      </c>
      <c r="C3984" s="121">
        <v>58</v>
      </c>
      <c r="D3984" s="109" t="s">
        <v>23</v>
      </c>
      <c r="E3984" s="109" t="s">
        <v>82</v>
      </c>
      <c r="F3984" s="109"/>
      <c r="G3984" s="42">
        <v>39957</v>
      </c>
      <c r="H3984" s="109" t="s">
        <v>24081</v>
      </c>
      <c r="I3984" s="109" t="s">
        <v>24082</v>
      </c>
      <c r="J3984" s="109" t="s">
        <v>1694</v>
      </c>
      <c r="K3984" s="98" t="s">
        <v>24083</v>
      </c>
      <c r="L3984" s="109" t="s">
        <v>24082</v>
      </c>
      <c r="M3984" s="109" t="s">
        <v>24084</v>
      </c>
      <c r="N3984" s="109" t="s">
        <v>32</v>
      </c>
      <c r="O3984" s="109" t="s">
        <v>24085</v>
      </c>
      <c r="P3984" s="109" t="s">
        <v>58</v>
      </c>
      <c r="Q3984" s="109" t="s">
        <v>24086</v>
      </c>
      <c r="R3984" s="109" t="s">
        <v>219</v>
      </c>
      <c r="S3984" s="122" t="s">
        <v>769</v>
      </c>
      <c r="T3984" s="31"/>
      <c r="U3984" s="109" t="str">
        <f t="shared" si="63"/>
        <v>39957: Kepler was holding his wife, Leigh Landskroner, 49, at gunpoint in the lower-level bathroom of their home. Kepler fired multiple shots that hit Landskroner in the abdomen, arms and upper body, according to the report. Police pushed open the wooden door with a battering ram after hearing the gunshots, when Kepler turned and fired the gun in the direction of officers. Hess then shot Kepler believing he or other officers could be shot, the report stated. http://www.denverpost.com/ci_12850964</v>
      </c>
      <c r="V3984" s="109"/>
      <c r="W3984" s="109">
        <v>5030.1000000000004</v>
      </c>
      <c r="X3984" s="109"/>
      <c r="Y3984" s="109"/>
      <c r="Z3984" s="109"/>
      <c r="AA3984" s="109"/>
      <c r="AB3984" s="109"/>
      <c r="AC3984" s="113"/>
      <c r="AD3984" s="29"/>
      <c r="AE3984" s="29"/>
      <c r="AF3984" s="29"/>
      <c r="AG3984" s="65"/>
    </row>
    <row r="3985" spans="1:33" ht="12">
      <c r="A3985" s="100">
        <v>42061.487002314803</v>
      </c>
      <c r="B3985" s="109" t="s">
        <v>24087</v>
      </c>
      <c r="C3985" s="121">
        <v>21</v>
      </c>
      <c r="D3985" s="109" t="s">
        <v>23</v>
      </c>
      <c r="E3985" s="109" t="s">
        <v>173</v>
      </c>
      <c r="F3985" s="109"/>
      <c r="G3985" s="42">
        <v>39957</v>
      </c>
      <c r="H3985" s="109" t="s">
        <v>24088</v>
      </c>
      <c r="I3985" s="109" t="s">
        <v>2554</v>
      </c>
      <c r="J3985" s="109" t="s">
        <v>85</v>
      </c>
      <c r="K3985" s="98" t="s">
        <v>11021</v>
      </c>
      <c r="L3985" s="109" t="s">
        <v>539</v>
      </c>
      <c r="M3985" s="109" t="s">
        <v>2556</v>
      </c>
      <c r="N3985" s="109" t="s">
        <v>32</v>
      </c>
      <c r="O3985" s="109" t="s">
        <v>24089</v>
      </c>
      <c r="P3985" s="109" t="s">
        <v>760</v>
      </c>
      <c r="Q3985" s="109" t="s">
        <v>24090</v>
      </c>
      <c r="R3985" s="109" t="s">
        <v>80</v>
      </c>
      <c r="S3985" s="122" t="s">
        <v>769</v>
      </c>
      <c r="T3985" s="31"/>
      <c r="U3985" s="109" t="str">
        <f t="shared" si="63"/>
        <v>39957: After a short foot chase, Siqueiros brandished a gun, officers responded by shooting and killing him. http://homicide.latimes.com/post/socrates-siqueiros/</v>
      </c>
      <c r="V3985" s="109"/>
      <c r="W3985" s="109">
        <v>5031.1000000000004</v>
      </c>
      <c r="X3985" s="109"/>
      <c r="Y3985" s="109"/>
      <c r="Z3985" s="109"/>
      <c r="AA3985" s="109"/>
      <c r="AB3985" s="109"/>
      <c r="AC3985" s="113"/>
      <c r="AD3985" s="29"/>
      <c r="AE3985" s="29"/>
      <c r="AF3985" s="29"/>
      <c r="AG3985" s="65"/>
    </row>
    <row r="3986" spans="1:33" ht="12">
      <c r="A3986" s="100">
        <v>42061.489652777796</v>
      </c>
      <c r="B3986" s="109" t="s">
        <v>24091</v>
      </c>
      <c r="C3986" s="121">
        <v>18</v>
      </c>
      <c r="D3986" s="109" t="s">
        <v>23</v>
      </c>
      <c r="E3986" s="109" t="s">
        <v>24</v>
      </c>
      <c r="F3986" s="109"/>
      <c r="G3986" s="42">
        <v>39961</v>
      </c>
      <c r="H3986" s="109" t="s">
        <v>24092</v>
      </c>
      <c r="I3986" s="109" t="s">
        <v>2554</v>
      </c>
      <c r="J3986" s="109" t="s">
        <v>85</v>
      </c>
      <c r="K3986" s="98" t="s">
        <v>24093</v>
      </c>
      <c r="L3986" s="109" t="s">
        <v>539</v>
      </c>
      <c r="M3986" s="109" t="s">
        <v>2556</v>
      </c>
      <c r="N3986" s="109" t="s">
        <v>32</v>
      </c>
      <c r="O3986" s="109" t="s">
        <v>24094</v>
      </c>
      <c r="P3986" s="109" t="s">
        <v>760</v>
      </c>
      <c r="Q3986" s="109" t="s">
        <v>24095</v>
      </c>
      <c r="R3986" s="109" t="s">
        <v>80</v>
      </c>
      <c r="S3986" s="122" t="s">
        <v>769</v>
      </c>
      <c r="T3986" s="31"/>
      <c r="U3986" s="109" t="str">
        <f t="shared" si="63"/>
        <v>39961: Long Beach police detectives said they witnessed Hunton and two other men take part in a shooting in Compton, where they were conducting an unrelated investigation. The detectives followed the three men. "The suspects realized the detective units were following them and they opened fire, striking one of the detective vehicles multiple times," according to a statement released by Long Beach police. The detectives called for backup, then followed the men south, onto the 710 Freeway and then off at the Willow Street exit in Long Beach. At that point, Long Beach police officers attempted to stop the men, killed Hutton. http://homicide.latimes.com/post/wilford-hunton/</v>
      </c>
      <c r="V3986" s="109"/>
      <c r="W3986" s="109">
        <v>5032.1000000000004</v>
      </c>
      <c r="X3986" s="109"/>
      <c r="Y3986" s="109"/>
      <c r="Z3986" s="109"/>
      <c r="AA3986" s="109"/>
      <c r="AB3986" s="109"/>
      <c r="AC3986" s="113"/>
      <c r="AD3986" s="29"/>
      <c r="AE3986" s="29"/>
      <c r="AF3986" s="29"/>
      <c r="AG3986" s="65"/>
    </row>
    <row r="3987" spans="1:33" ht="12">
      <c r="A3987" s="100">
        <v>42061.4952430556</v>
      </c>
      <c r="B3987" s="109" t="s">
        <v>24096</v>
      </c>
      <c r="C3987" s="121">
        <v>44</v>
      </c>
      <c r="D3987" s="109" t="s">
        <v>23</v>
      </c>
      <c r="E3987" s="109" t="s">
        <v>40</v>
      </c>
      <c r="F3987" s="109" t="s">
        <v>24097</v>
      </c>
      <c r="G3987" s="42">
        <v>39962</v>
      </c>
      <c r="H3987" s="109" t="s">
        <v>24098</v>
      </c>
      <c r="I3987" s="109" t="s">
        <v>705</v>
      </c>
      <c r="J3987" s="109" t="s">
        <v>124</v>
      </c>
      <c r="K3987" s="98" t="s">
        <v>24099</v>
      </c>
      <c r="L3987" s="109" t="s">
        <v>707</v>
      </c>
      <c r="M3987" s="109" t="s">
        <v>24100</v>
      </c>
      <c r="N3987" s="109" t="s">
        <v>32</v>
      </c>
      <c r="O3987" s="109" t="s">
        <v>24101</v>
      </c>
      <c r="P3987" s="109" t="s">
        <v>58</v>
      </c>
      <c r="Q3987" s="109" t="s">
        <v>24102</v>
      </c>
      <c r="R3987" s="109" t="s">
        <v>80</v>
      </c>
      <c r="S3987" s="122" t="s">
        <v>769</v>
      </c>
      <c r="T3987" s="31"/>
      <c r="U3987" s="109" t="str">
        <f t="shared" si="63"/>
        <v>39962: The deputy killed Daniel Wasilchen after he pointed a gun at deputies who were backing up county workers. They intended to kill noxious weeds on the man's property. http://www.komonews.com/news/local/90350294.html</v>
      </c>
      <c r="V3987" s="109"/>
      <c r="W3987" s="109">
        <v>5033.1000000000004</v>
      </c>
      <c r="X3987" s="109"/>
      <c r="Y3987" s="109"/>
      <c r="Z3987" s="109"/>
      <c r="AA3987" s="109"/>
      <c r="AB3987" s="109"/>
      <c r="AC3987" s="113"/>
      <c r="AD3987" s="29"/>
      <c r="AE3987" s="29"/>
      <c r="AF3987" s="29"/>
      <c r="AG3987" s="65"/>
    </row>
    <row r="3988" spans="1:33" ht="12">
      <c r="A3988" s="100">
        <v>42061.521493055603</v>
      </c>
      <c r="B3988" s="109" t="s">
        <v>24103</v>
      </c>
      <c r="C3988" s="121">
        <v>25</v>
      </c>
      <c r="D3988" s="109" t="s">
        <v>23</v>
      </c>
      <c r="E3988" s="109" t="s">
        <v>82</v>
      </c>
      <c r="F3988" s="109"/>
      <c r="G3988" s="42">
        <v>39974</v>
      </c>
      <c r="H3988" s="109" t="s">
        <v>24104</v>
      </c>
      <c r="I3988" s="109" t="s">
        <v>22407</v>
      </c>
      <c r="J3988" s="109" t="s">
        <v>1694</v>
      </c>
      <c r="K3988" s="98" t="s">
        <v>24105</v>
      </c>
      <c r="L3988" s="109" t="s">
        <v>1693</v>
      </c>
      <c r="M3988" s="109" t="s">
        <v>24106</v>
      </c>
      <c r="N3988" s="109" t="s">
        <v>32</v>
      </c>
      <c r="O3988" s="109" t="s">
        <v>24107</v>
      </c>
      <c r="P3988" s="109" t="s">
        <v>58</v>
      </c>
      <c r="Q3988" s="109" t="s">
        <v>24108</v>
      </c>
      <c r="R3988" s="109" t="s">
        <v>219</v>
      </c>
      <c r="S3988" s="122" t="s">
        <v>769</v>
      </c>
      <c r="T3988" s="31"/>
      <c r="U3988" s="109" t="str">
        <f t="shared" si="63"/>
        <v>39974: Police said Velarde entered the store with a pistol and made threats. A short time later, two Lakewood Police Department plainclothes officers driving an unmarked Nissan Pathfinder tried to pull over Velarde, who was driving a minivan, but Velarde rammed the vehicle, police said. Velarde ran from the crash and was shot twice. http://www.denverpost.com/ci_12698218</v>
      </c>
      <c r="V3988" s="109"/>
      <c r="W3988" s="109">
        <v>5034.1000000000004</v>
      </c>
      <c r="X3988" s="109"/>
      <c r="Y3988" s="109"/>
      <c r="Z3988" s="109"/>
      <c r="AA3988" s="109"/>
      <c r="AB3988" s="109"/>
      <c r="AC3988" s="113"/>
      <c r="AD3988" s="29"/>
      <c r="AE3988" s="29"/>
      <c r="AF3988" s="29"/>
      <c r="AG3988" s="65"/>
    </row>
    <row r="3989" spans="1:33" ht="12">
      <c r="A3989" s="100">
        <v>42061.524687500001</v>
      </c>
      <c r="B3989" s="109" t="s">
        <v>24109</v>
      </c>
      <c r="C3989" s="121">
        <v>24</v>
      </c>
      <c r="D3989" s="109" t="s">
        <v>23</v>
      </c>
      <c r="E3989" s="109" t="s">
        <v>173</v>
      </c>
      <c r="F3989" s="109"/>
      <c r="G3989" s="42">
        <v>40076</v>
      </c>
      <c r="H3989" s="109" t="s">
        <v>24110</v>
      </c>
      <c r="I3989" s="109" t="s">
        <v>21588</v>
      </c>
      <c r="J3989" s="109" t="s">
        <v>85</v>
      </c>
      <c r="K3989" s="98" t="s">
        <v>23841</v>
      </c>
      <c r="L3989" s="109" t="s">
        <v>539</v>
      </c>
      <c r="M3989" s="109" t="s">
        <v>24017</v>
      </c>
      <c r="N3989" s="109" t="s">
        <v>32</v>
      </c>
      <c r="O3989" s="109" t="s">
        <v>24111</v>
      </c>
      <c r="P3989" s="109" t="s">
        <v>760</v>
      </c>
      <c r="Q3989" s="109" t="s">
        <v>24112</v>
      </c>
      <c r="R3989" s="109" t="s">
        <v>219</v>
      </c>
      <c r="S3989" s="122" t="s">
        <v>769</v>
      </c>
      <c r="T3989" s="31"/>
      <c r="U3989" s="109" t="str">
        <f t="shared" si="63"/>
        <v>40076: A deputy was patrolling the area around the Towne House Motel when he "encountered a suspicious male" in the back parking lot, according to a statement from the Sheriff's Department. Huizar was belligerent, authorities said, and resisted the deputy while he tried to check him for weapons. According to the statement, the deputy shot Huizar after he allegedly pulled a gun out of his waistband. http://homicide.latimes.com/post/leopoldo-huizar/</v>
      </c>
      <c r="V3989" s="109"/>
      <c r="W3989" s="109">
        <v>5035.1000000000004</v>
      </c>
      <c r="X3989" s="109"/>
      <c r="Y3989" s="109"/>
      <c r="Z3989" s="109"/>
      <c r="AA3989" s="109"/>
      <c r="AB3989" s="109"/>
      <c r="AC3989" s="113"/>
      <c r="AD3989" s="29"/>
      <c r="AE3989" s="29"/>
      <c r="AF3989" s="29"/>
      <c r="AG3989" s="65"/>
    </row>
    <row r="3990" spans="1:33" ht="12">
      <c r="A3990" s="100">
        <v>42061.527638888903</v>
      </c>
      <c r="B3990" s="109" t="s">
        <v>24113</v>
      </c>
      <c r="C3990" s="121">
        <v>27</v>
      </c>
      <c r="D3990" s="109" t="s">
        <v>23</v>
      </c>
      <c r="E3990" s="109" t="s">
        <v>173</v>
      </c>
      <c r="F3990" s="109"/>
      <c r="G3990" s="42">
        <v>40076</v>
      </c>
      <c r="H3990" s="109" t="s">
        <v>24114</v>
      </c>
      <c r="I3990" s="109" t="s">
        <v>1392</v>
      </c>
      <c r="J3990" s="109" t="s">
        <v>85</v>
      </c>
      <c r="K3990" s="98" t="s">
        <v>11849</v>
      </c>
      <c r="L3990" s="109" t="s">
        <v>539</v>
      </c>
      <c r="M3990" s="109" t="s">
        <v>13072</v>
      </c>
      <c r="N3990" s="109" t="s">
        <v>32</v>
      </c>
      <c r="O3990" s="109" t="s">
        <v>24115</v>
      </c>
      <c r="P3990" s="109" t="s">
        <v>760</v>
      </c>
      <c r="Q3990" s="109" t="s">
        <v>24116</v>
      </c>
      <c r="R3990" s="109" t="s">
        <v>80</v>
      </c>
      <c r="S3990" s="122" t="s">
        <v>769</v>
      </c>
      <c r="T3990" s="31"/>
      <c r="U3990" s="109" t="str">
        <f t="shared" si="63"/>
        <v>40076: Deputies saw Valdovinos and an unidentified man walking out of a "darkened alley and attempted to make contact with them," according to a statement released by the Sheriff's Department. Valdovinos reportedly ran from the deputies, then turned around and began to shoot at them, according to the statement. One deputy was shot in the leg. The deputies returned fire and chased Valdovinos to the onramp, where he was met by three more deputies. He was pronounced dead at the scene. http://homicide.latimes.com/post/felipe-valdovinos/</v>
      </c>
      <c r="V3990" s="109"/>
      <c r="W3990" s="109">
        <v>5036.1000000000004</v>
      </c>
      <c r="X3990" s="109"/>
      <c r="Y3990" s="109"/>
      <c r="Z3990" s="109"/>
      <c r="AA3990" s="109"/>
      <c r="AB3990" s="109"/>
      <c r="AC3990" s="113"/>
      <c r="AD3990" s="29"/>
      <c r="AE3990" s="29"/>
      <c r="AF3990" s="29"/>
      <c r="AG3990" s="65"/>
    </row>
    <row r="3991" spans="1:33" ht="12">
      <c r="A3991" s="100">
        <v>42061.530046296299</v>
      </c>
      <c r="B3991" s="109" t="s">
        <v>24117</v>
      </c>
      <c r="C3991" s="121">
        <v>41</v>
      </c>
      <c r="D3991" s="109" t="s">
        <v>23</v>
      </c>
      <c r="E3991" s="109" t="s">
        <v>173</v>
      </c>
      <c r="F3991" s="109"/>
      <c r="G3991" s="42">
        <v>40078</v>
      </c>
      <c r="H3991" s="109" t="s">
        <v>24118</v>
      </c>
      <c r="I3991" s="109" t="s">
        <v>22790</v>
      </c>
      <c r="J3991" s="109" t="s">
        <v>85</v>
      </c>
      <c r="K3991" s="98" t="s">
        <v>23813</v>
      </c>
      <c r="L3991" s="109" t="s">
        <v>539</v>
      </c>
      <c r="M3991" s="109" t="s">
        <v>24119</v>
      </c>
      <c r="N3991" s="109" t="s">
        <v>32</v>
      </c>
      <c r="O3991" s="109" t="s">
        <v>24120</v>
      </c>
      <c r="P3991" s="109" t="s">
        <v>760</v>
      </c>
      <c r="Q3991" s="109" t="s">
        <v>24121</v>
      </c>
      <c r="R3991" s="109" t="s">
        <v>80</v>
      </c>
      <c r="S3991" s="122" t="s">
        <v>769</v>
      </c>
      <c r="T3991" s="31"/>
      <c r="U3991" s="109" t="str">
        <f t="shared" si="63"/>
        <v>40078: Officials with the Los Angeles County Fire Department said firefighters were called to the scene to help two victims caught in a traffic crash, said fire dispatcher supervisor Bryan Webb. The collision involved an individual with a gun, and apparently escalated into a firefight with Pomona police. http://homicide.latimes.com/post/noe-escobar-reyes/</v>
      </c>
      <c r="V3991" s="109"/>
      <c r="W3991" s="109">
        <v>5037.1000000000004</v>
      </c>
      <c r="X3991" s="109"/>
      <c r="Y3991" s="109"/>
      <c r="Z3991" s="109"/>
      <c r="AA3991" s="109"/>
      <c r="AB3991" s="109"/>
      <c r="AC3991" s="113"/>
      <c r="AD3991" s="29"/>
      <c r="AE3991" s="29"/>
      <c r="AF3991" s="29"/>
      <c r="AG3991" s="65"/>
    </row>
    <row r="3992" spans="1:33" ht="12">
      <c r="A3992" s="30">
        <v>42064</v>
      </c>
      <c r="B3992" s="109" t="s">
        <v>24122</v>
      </c>
      <c r="C3992" s="121">
        <v>52</v>
      </c>
      <c r="D3992" s="109" t="s">
        <v>23</v>
      </c>
      <c r="E3992" s="109" t="s">
        <v>82</v>
      </c>
      <c r="F3992" s="109"/>
      <c r="G3992" s="42">
        <v>40474</v>
      </c>
      <c r="H3992" s="109" t="s">
        <v>24123</v>
      </c>
      <c r="I3992" s="109" t="s">
        <v>17981</v>
      </c>
      <c r="J3992" s="109" t="s">
        <v>28</v>
      </c>
      <c r="K3992" s="98" t="s">
        <v>17982</v>
      </c>
      <c r="L3992" s="109" t="s">
        <v>5141</v>
      </c>
      <c r="M3992" s="109" t="s">
        <v>17983</v>
      </c>
      <c r="N3992" s="109" t="s">
        <v>32</v>
      </c>
      <c r="O3992" s="109" t="s">
        <v>24124</v>
      </c>
      <c r="P3992" s="109" t="s">
        <v>760</v>
      </c>
      <c r="Q3992" s="109" t="s">
        <v>24125</v>
      </c>
      <c r="R3992" s="109" t="s">
        <v>80</v>
      </c>
      <c r="S3992" s="122" t="s">
        <v>5119</v>
      </c>
      <c r="T3992" s="31"/>
      <c r="U3992" s="109" t="str">
        <f t="shared" si="63"/>
        <v>40474: Police responded to reports of a domestic dispute. Steidley's girlfriend met them down the street saying she was afraid for her life, he'd been drinking all day. Steidley met the police on the lawn with a gun. Told several times to drop the weapon, he did not, and was fatally shot multiple times. http://www.baynews9.com/content/news/baynews9/news/article.html/content/news/articles/ot/both/2010/10/23/Suspect_fatally_shot_after_threatening_deputies_in_Winter_Haven.html</v>
      </c>
      <c r="V3992" s="109"/>
      <c r="W3992" s="109">
        <v>5038.1000000000004</v>
      </c>
      <c r="X3992" s="109"/>
      <c r="Y3992" s="109"/>
      <c r="Z3992" s="109"/>
      <c r="AA3992" s="109"/>
      <c r="AB3992" s="109"/>
      <c r="AC3992" s="113"/>
      <c r="AD3992" s="29"/>
      <c r="AE3992" s="29"/>
      <c r="AF3992" s="29"/>
      <c r="AG3992" s="65"/>
    </row>
    <row r="3993" spans="1:33" ht="12">
      <c r="A3993" s="30">
        <v>42064</v>
      </c>
      <c r="B3993" s="109" t="s">
        <v>24126</v>
      </c>
      <c r="C3993" s="121">
        <v>19</v>
      </c>
      <c r="D3993" s="109" t="s">
        <v>23</v>
      </c>
      <c r="E3993" s="109" t="s">
        <v>82</v>
      </c>
      <c r="F3993" s="109"/>
      <c r="G3993" s="42">
        <v>40362</v>
      </c>
      <c r="H3993" s="109" t="s">
        <v>24127</v>
      </c>
      <c r="I3993" s="109" t="s">
        <v>24128</v>
      </c>
      <c r="J3993" s="109" t="s">
        <v>28</v>
      </c>
      <c r="K3993" s="98" t="s">
        <v>24129</v>
      </c>
      <c r="L3993" s="109" t="s">
        <v>6809</v>
      </c>
      <c r="M3993" s="109" t="s">
        <v>24130</v>
      </c>
      <c r="N3993" s="109" t="s">
        <v>314</v>
      </c>
      <c r="O3993" s="109" t="s">
        <v>24131</v>
      </c>
      <c r="P3993" s="109" t="s">
        <v>760</v>
      </c>
      <c r="Q3993" s="109" t="s">
        <v>24132</v>
      </c>
      <c r="R3993" s="109" t="s">
        <v>80</v>
      </c>
      <c r="S3993" s="122" t="s">
        <v>5119</v>
      </c>
      <c r="T3993" s="31"/>
      <c r="U3993" s="109" t="str">
        <f t="shared" si="63"/>
        <v>40362: Bowers was the passenger of a Nissan driven by another 19-year-old. The Nissan collided with a Camaro, causing a chain reaction. The driver then attempted to evade and elude county deputies in pursuit, damaging a total of eight vehicles. The Nissan ended up upside-down with the two men injured and entrapped. Bowers died; the driver survived in critical condition and was charged with vehicular manslaughter. http://mobile.newssun.com/092610-man-charged</v>
      </c>
      <c r="V3993" s="109"/>
      <c r="W3993" s="109">
        <v>5039.1000000000004</v>
      </c>
      <c r="X3993" s="109"/>
      <c r="Y3993" s="109"/>
      <c r="Z3993" s="109"/>
      <c r="AA3993" s="109"/>
      <c r="AB3993" s="109"/>
      <c r="AC3993" s="113"/>
      <c r="AD3993" s="29"/>
      <c r="AE3993" s="29"/>
      <c r="AF3993" s="29"/>
      <c r="AG3993" s="65"/>
    </row>
    <row r="3994" spans="1:33" ht="12">
      <c r="A3994" s="30">
        <v>42064</v>
      </c>
      <c r="B3994" s="109" t="s">
        <v>24133</v>
      </c>
      <c r="C3994" s="121">
        <v>29</v>
      </c>
      <c r="D3994" s="109" t="s">
        <v>23</v>
      </c>
      <c r="E3994" s="109" t="s">
        <v>82</v>
      </c>
      <c r="F3994" s="109"/>
      <c r="G3994" s="42">
        <v>38765</v>
      </c>
      <c r="H3994" s="109" t="s">
        <v>24134</v>
      </c>
      <c r="I3994" s="109" t="s">
        <v>24135</v>
      </c>
      <c r="J3994" s="109" t="s">
        <v>28</v>
      </c>
      <c r="K3994" s="98" t="s">
        <v>24136</v>
      </c>
      <c r="L3994" s="109" t="s">
        <v>338</v>
      </c>
      <c r="M3994" s="109" t="s">
        <v>6322</v>
      </c>
      <c r="N3994" s="109" t="s">
        <v>32</v>
      </c>
      <c r="O3994" s="109" t="s">
        <v>24137</v>
      </c>
      <c r="P3994" s="109" t="s">
        <v>760</v>
      </c>
      <c r="Q3994" s="109" t="s">
        <v>24138</v>
      </c>
      <c r="R3994" s="109" t="s">
        <v>80</v>
      </c>
      <c r="S3994" s="122" t="s">
        <v>5119</v>
      </c>
      <c r="T3994" s="31"/>
      <c r="U3994" s="109" t="str">
        <f t="shared" si="63"/>
        <v>38765: At 6-foot-1 and 340 pounds, and with a lengthy criminal record, Washington did not respond to officers' commands and did not comply after a tasering. He is said to have made an "aggressive" move towards his waistband, where he had a knife. He was fatally shot. Officers had come to the neighborhood to respond to reports of a youth with a gun. http://articles.sun-sentinel.com/2006-02-22/news/0602220064_1_police-officers-police-shootings-gun</v>
      </c>
      <c r="V3994" s="109"/>
      <c r="W3994" s="109">
        <v>5040.1000000000004</v>
      </c>
      <c r="X3994" s="109"/>
      <c r="Y3994" s="109"/>
      <c r="Z3994" s="109"/>
      <c r="AA3994" s="109"/>
      <c r="AB3994" s="109"/>
      <c r="AC3994" s="113"/>
      <c r="AD3994" s="29"/>
      <c r="AE3994" s="29"/>
      <c r="AF3994" s="29"/>
      <c r="AG3994" s="65"/>
    </row>
    <row r="3995" spans="1:33" ht="12">
      <c r="A3995" s="30">
        <v>42064</v>
      </c>
      <c r="B3995" s="109" t="s">
        <v>24139</v>
      </c>
      <c r="C3995" s="121">
        <v>34</v>
      </c>
      <c r="D3995" s="109" t="s">
        <v>23</v>
      </c>
      <c r="E3995" s="109" t="s">
        <v>82</v>
      </c>
      <c r="F3995" s="109"/>
      <c r="G3995" s="42">
        <v>37335</v>
      </c>
      <c r="H3995" s="109" t="s">
        <v>24140</v>
      </c>
      <c r="I3995" s="109" t="s">
        <v>4705</v>
      </c>
      <c r="J3995" s="109" t="s">
        <v>28</v>
      </c>
      <c r="K3995" s="98" t="s">
        <v>12328</v>
      </c>
      <c r="L3995" s="109" t="s">
        <v>6303</v>
      </c>
      <c r="M3995" s="109" t="s">
        <v>12329</v>
      </c>
      <c r="N3995" s="109" t="s">
        <v>32</v>
      </c>
      <c r="O3995" s="109" t="s">
        <v>24141</v>
      </c>
      <c r="P3995" s="109" t="s">
        <v>760</v>
      </c>
      <c r="Q3995" s="109" t="s">
        <v>24142</v>
      </c>
      <c r="R3995" s="109" t="s">
        <v>80</v>
      </c>
      <c r="S3995" s="122" t="s">
        <v>5119</v>
      </c>
      <c r="T3995" s="31"/>
      <c r="U3995" s="109" t="str">
        <f t="shared" si="63"/>
        <v>37335: Wilson was the prime suspect in a local armed bank robbery, tracked to a wooded area by police dogs. He is said to have lunged at officers with a knife, wounded the two dogs, and was fatally shot. Police recovered a flare gun, two knives, and his take of $1,000. https://groups.google.com/forum/#!topic/alt.thebird.copwatch/rBltL0mjGAY</v>
      </c>
      <c r="V3995" s="109"/>
      <c r="W3995" s="109">
        <v>5041.1000000000004</v>
      </c>
      <c r="X3995" s="109"/>
      <c r="Y3995" s="109"/>
      <c r="Z3995" s="109"/>
      <c r="AA3995" s="109"/>
      <c r="AB3995" s="109"/>
      <c r="AC3995" s="113"/>
      <c r="AD3995" s="29"/>
      <c r="AE3995" s="29"/>
      <c r="AF3995" s="29"/>
      <c r="AG3995" s="65"/>
    </row>
    <row r="3996" spans="1:33" ht="12">
      <c r="A3996" s="30">
        <v>42064</v>
      </c>
      <c r="B3996" s="109" t="s">
        <v>24143</v>
      </c>
      <c r="C3996" s="121">
        <v>30</v>
      </c>
      <c r="D3996" s="109" t="s">
        <v>23</v>
      </c>
      <c r="E3996" s="109" t="s">
        <v>82</v>
      </c>
      <c r="F3996" s="109"/>
      <c r="G3996" s="42">
        <v>40745</v>
      </c>
      <c r="H3996" s="109" t="s">
        <v>24144</v>
      </c>
      <c r="I3996" s="109" t="s">
        <v>4951</v>
      </c>
      <c r="J3996" s="109" t="s">
        <v>28</v>
      </c>
      <c r="K3996" s="98" t="s">
        <v>13238</v>
      </c>
      <c r="L3996" s="109" t="s">
        <v>404</v>
      </c>
      <c r="M3996" s="109" t="s">
        <v>24145</v>
      </c>
      <c r="N3996" s="109" t="s">
        <v>32</v>
      </c>
      <c r="O3996" s="109" t="s">
        <v>24146</v>
      </c>
      <c r="P3996" s="109" t="s">
        <v>760</v>
      </c>
      <c r="Q3996" s="109" t="s">
        <v>24147</v>
      </c>
      <c r="R3996" s="109" t="s">
        <v>80</v>
      </c>
      <c r="S3996" s="122" t="s">
        <v>5119</v>
      </c>
      <c r="T3996" s="31"/>
      <c r="U3996" s="109" t="str">
        <f t="shared" si="63"/>
        <v>40745: Jenkins, a three-time ex-convict said to be violent, was wanted as a suspect in both a robbery and a murder within the previous week. Local police identified him and tried to make a traffic stop on a Thursday evening. Instead of pulling over Jenkins rammed police vehicles and was shot dead. It was unclear whether or not he'd been armed. http://articles.orlandosentinel.com/2011-07-22/news/os-cops-kill-homicide-suspect-20110722_1_officer-involved-orlando-police-homicide</v>
      </c>
      <c r="V3996" s="109"/>
      <c r="W3996" s="109">
        <v>5042.1000000000004</v>
      </c>
      <c r="X3996" s="109"/>
      <c r="Y3996" s="109"/>
      <c r="Z3996" s="109"/>
      <c r="AA3996" s="109"/>
      <c r="AB3996" s="109"/>
      <c r="AC3996" s="113"/>
      <c r="AD3996" s="29"/>
      <c r="AE3996" s="29"/>
      <c r="AF3996" s="29"/>
      <c r="AG3996" s="65"/>
    </row>
    <row r="3997" spans="1:33" ht="12">
      <c r="A3997" s="30">
        <v>42064</v>
      </c>
      <c r="B3997" s="109" t="s">
        <v>24148</v>
      </c>
      <c r="C3997" s="121" t="s">
        <v>5702</v>
      </c>
      <c r="D3997" s="109" t="s">
        <v>23</v>
      </c>
      <c r="E3997" s="109" t="s">
        <v>173</v>
      </c>
      <c r="F3997" s="109"/>
      <c r="G3997" s="42">
        <v>37218</v>
      </c>
      <c r="H3997" s="109" t="s">
        <v>24149</v>
      </c>
      <c r="I3997" s="109" t="s">
        <v>5220</v>
      </c>
      <c r="J3997" s="109" t="s">
        <v>28</v>
      </c>
      <c r="K3997" s="98" t="s">
        <v>24150</v>
      </c>
      <c r="L3997" s="109" t="s">
        <v>30</v>
      </c>
      <c r="M3997" s="109" t="s">
        <v>24151</v>
      </c>
      <c r="N3997" s="109" t="s">
        <v>32</v>
      </c>
      <c r="O3997" s="109" t="s">
        <v>24152</v>
      </c>
      <c r="P3997" s="109" t="s">
        <v>760</v>
      </c>
      <c r="Q3997" s="109" t="s">
        <v>24153</v>
      </c>
      <c r="R3997" s="109" t="s">
        <v>80</v>
      </c>
      <c r="S3997" s="122" t="s">
        <v>5119</v>
      </c>
      <c r="T3997" s="31"/>
      <c r="U3997" s="109" t="str">
        <f t="shared" si="63"/>
        <v>37218: Cuban immigrant Rodriguez was shot after a low-speed chase in an industrial area west of Miami's airport. Police had targeted his vehicle as one that had tried to run down another officer earlier in the evening. The apparently unarmed Rodriguez was killed; his companion was charged for his murder. http://articles.sun-sentinel.com/2001-11-24/news/0111230686_1_police-officer-miami-dade-police-murder-charges</v>
      </c>
      <c r="V3997" s="109"/>
      <c r="W3997" s="109">
        <v>5043.1000000000004</v>
      </c>
      <c r="X3997" s="109"/>
      <c r="Y3997" s="109"/>
      <c r="Z3997" s="109"/>
      <c r="AA3997" s="109"/>
      <c r="AB3997" s="109"/>
      <c r="AC3997" s="113"/>
      <c r="AD3997" s="29"/>
      <c r="AE3997" s="29"/>
      <c r="AF3997" s="29"/>
      <c r="AG3997" s="65"/>
    </row>
    <row r="3998" spans="1:33" ht="12">
      <c r="A3998" s="30">
        <v>42064</v>
      </c>
      <c r="B3998" s="109" t="s">
        <v>24154</v>
      </c>
      <c r="C3998" s="121">
        <v>20</v>
      </c>
      <c r="D3998" s="109" t="s">
        <v>23</v>
      </c>
      <c r="E3998" s="109" t="s">
        <v>40</v>
      </c>
      <c r="F3998" s="109" t="s">
        <v>24155</v>
      </c>
      <c r="G3998" s="42">
        <v>40539</v>
      </c>
      <c r="H3998" s="109" t="s">
        <v>24156</v>
      </c>
      <c r="I3998" s="109" t="s">
        <v>1046</v>
      </c>
      <c r="J3998" s="109" t="s">
        <v>28</v>
      </c>
      <c r="K3998" s="98" t="s">
        <v>12086</v>
      </c>
      <c r="L3998" s="109" t="s">
        <v>523</v>
      </c>
      <c r="M3998" s="109" t="s">
        <v>8909</v>
      </c>
      <c r="N3998" s="109" t="s">
        <v>32</v>
      </c>
      <c r="O3998" s="109" t="s">
        <v>24157</v>
      </c>
      <c r="P3998" s="109" t="s">
        <v>760</v>
      </c>
      <c r="Q3998" s="109" t="s">
        <v>23244</v>
      </c>
      <c r="R3998" s="109" t="s">
        <v>80</v>
      </c>
      <c r="S3998" s="122" t="s">
        <v>21791</v>
      </c>
      <c r="T3998" s="31"/>
      <c r="U3998" s="109" t="str">
        <f t="shared" si="63"/>
        <v>40539: In masks Yoachum and an accomplice robbed a dollar store at gunpoint. Yoachum then stole a car from the parking lot and led police on a half-hour vehicle chase, then a foot chase that ended in a ditch near an elementary school. Yoachum shot and killed a police dog sent to find him, and he was fatally shot in return. http://jacksonville.com/content/jacksonville-area-police-shootings-2010</v>
      </c>
      <c r="V3998" s="109"/>
      <c r="W3998" s="109">
        <v>5044.1000000000004</v>
      </c>
      <c r="X3998" s="109"/>
      <c r="Y3998" s="109"/>
      <c r="Z3998" s="109"/>
      <c r="AA3998" s="109"/>
      <c r="AB3998" s="109"/>
      <c r="AC3998" s="113"/>
      <c r="AD3998" s="29"/>
      <c r="AE3998" s="29"/>
      <c r="AF3998" s="29"/>
      <c r="AG3998" s="65"/>
    </row>
    <row r="3999" spans="1:33" ht="12">
      <c r="A3999" s="30">
        <v>42064</v>
      </c>
      <c r="B3999" s="109" t="s">
        <v>24158</v>
      </c>
      <c r="C3999" s="121">
        <v>49</v>
      </c>
      <c r="D3999" s="109" t="s">
        <v>23</v>
      </c>
      <c r="E3999" s="109" t="s">
        <v>40</v>
      </c>
      <c r="F3999" s="109"/>
      <c r="G3999" s="42">
        <v>39859</v>
      </c>
      <c r="H3999" s="109" t="s">
        <v>24159</v>
      </c>
      <c r="I3999" s="109" t="s">
        <v>16066</v>
      </c>
      <c r="J3999" s="109" t="s">
        <v>28</v>
      </c>
      <c r="K3999" s="98" t="s">
        <v>24160</v>
      </c>
      <c r="L3999" s="109" t="s">
        <v>10087</v>
      </c>
      <c r="M3999" s="109" t="s">
        <v>18789</v>
      </c>
      <c r="N3999" s="109" t="s">
        <v>32</v>
      </c>
      <c r="O3999" s="109" t="s">
        <v>24161</v>
      </c>
      <c r="P3999" s="109" t="s">
        <v>760</v>
      </c>
      <c r="Q3999" s="109" t="s">
        <v>24162</v>
      </c>
      <c r="R3999" s="109" t="s">
        <v>219</v>
      </c>
      <c r="S3999" s="122" t="s">
        <v>5119</v>
      </c>
      <c r="T3999" s="31"/>
      <c r="U3999" s="109" t="str">
        <f t="shared" si="63"/>
        <v>39859: Vincent's wife called police reporting him as drunk and suicidal. Three deputies responded, found Vincent standing talking to his mother and in possession of a gun. They ushered the mother to safety, commanded Vincent to put down the weapon, and shot him to death when he did not. http://sao.cjis20.org/News%20Releases/4-29-2009/20090429150412.pdf</v>
      </c>
      <c r="V3999" s="109"/>
      <c r="W3999" s="109">
        <v>5045.1000000000004</v>
      </c>
      <c r="X3999" s="109"/>
      <c r="Y3999" s="109"/>
      <c r="Z3999" s="109"/>
      <c r="AA3999" s="109"/>
      <c r="AB3999" s="109"/>
      <c r="AC3999" s="113"/>
      <c r="AD3999" s="29"/>
      <c r="AE3999" s="29"/>
      <c r="AF3999" s="29"/>
      <c r="AG3999" s="65"/>
    </row>
    <row r="4000" spans="1:33" ht="12">
      <c r="A4000" s="30">
        <v>42064</v>
      </c>
      <c r="B4000" s="109" t="s">
        <v>24163</v>
      </c>
      <c r="C4000" s="121">
        <v>22</v>
      </c>
      <c r="D4000" s="109" t="s">
        <v>23</v>
      </c>
      <c r="E4000" s="109" t="s">
        <v>82</v>
      </c>
      <c r="F4000" s="109" t="s">
        <v>24164</v>
      </c>
      <c r="G4000" s="42">
        <v>40907</v>
      </c>
      <c r="H4000" s="109" t="s">
        <v>24165</v>
      </c>
      <c r="I4000" s="109" t="s">
        <v>1061</v>
      </c>
      <c r="J4000" s="109" t="s">
        <v>28</v>
      </c>
      <c r="K4000" s="98" t="s">
        <v>29</v>
      </c>
      <c r="L4000" s="109" t="s">
        <v>30</v>
      </c>
      <c r="M4000" s="109" t="s">
        <v>31</v>
      </c>
      <c r="N4000" s="109" t="s">
        <v>32</v>
      </c>
      <c r="O4000" s="109" t="s">
        <v>24166</v>
      </c>
      <c r="P4000" s="109" t="s">
        <v>760</v>
      </c>
      <c r="Q4000" s="109" t="s">
        <v>24167</v>
      </c>
      <c r="R4000" s="109" t="s">
        <v>80</v>
      </c>
      <c r="S4000" s="122" t="s">
        <v>5119</v>
      </c>
      <c r="T4000" s="31"/>
      <c r="U4000" s="109" t="str">
        <f t="shared" si="63"/>
        <v>40907: Munoz led deputies on a chase after taking large amounts of cocaine and stealing his girlfriend's car. He later stole another vehicle - continuing the chase. Munoz ended at car wash where he was pulled out of the vehicle and tasered. http://www.huffingtonpost.com/2011/12/30/man-killed-mansion-shooting_n_1176256.html</v>
      </c>
      <c r="V4000" s="109"/>
      <c r="W4000" s="109">
        <v>5046.1000000000004</v>
      </c>
      <c r="X4000" s="109"/>
      <c r="Y4000" s="109"/>
      <c r="Z4000" s="109"/>
      <c r="AA4000" s="109"/>
      <c r="AB4000" s="109"/>
      <c r="AC4000" s="113"/>
      <c r="AD4000" s="29"/>
      <c r="AE4000" s="29"/>
      <c r="AF4000" s="29"/>
      <c r="AG4000" s="65"/>
    </row>
    <row r="4001" spans="1:33" ht="12">
      <c r="A4001" s="30">
        <v>42064</v>
      </c>
      <c r="B4001" s="109" t="s">
        <v>24168</v>
      </c>
      <c r="C4001" s="121">
        <v>19</v>
      </c>
      <c r="D4001" s="109" t="s">
        <v>23</v>
      </c>
      <c r="E4001" s="109" t="s">
        <v>82</v>
      </c>
      <c r="F4001" s="109"/>
      <c r="G4001" s="42">
        <v>36678</v>
      </c>
      <c r="H4001" s="109" t="s">
        <v>24169</v>
      </c>
      <c r="I4001" s="109" t="s">
        <v>4951</v>
      </c>
      <c r="J4001" s="109" t="s">
        <v>28</v>
      </c>
      <c r="K4001" s="98" t="s">
        <v>24170</v>
      </c>
      <c r="L4001" s="109" t="s">
        <v>404</v>
      </c>
      <c r="M4001" s="109" t="s">
        <v>13239</v>
      </c>
      <c r="N4001" s="109" t="s">
        <v>32</v>
      </c>
      <c r="O4001" s="109" t="s">
        <v>24171</v>
      </c>
      <c r="P4001" s="109" t="s">
        <v>58</v>
      </c>
      <c r="Q4001" s="109" t="s">
        <v>24172</v>
      </c>
      <c r="R4001" s="109" t="s">
        <v>80</v>
      </c>
      <c r="S4001" s="122" t="s">
        <v>5119</v>
      </c>
      <c r="T4001" s="31"/>
      <c r="U4001" s="109" t="str">
        <f t="shared" si="63"/>
        <v>36678: Bradley was a suspected drug dealer. Undercover narcotics deputies arranged a trap, caught him selling crack cocaine, and shot him as he fled on foot. Initial reports varied significantly from the narrative offered six months later when the sheriff's office and a state attorney found "no statutes were violated" in the shooting of the unarmed man. http://articles.orlandosentinel.com/2000-11-09/news/0011090249_1_sheriff-office-orange-county-sheriff-bradley</v>
      </c>
      <c r="V4001" s="109"/>
      <c r="W4001" s="109">
        <v>5047.1000000000004</v>
      </c>
      <c r="X4001" s="109"/>
      <c r="Y4001" s="109"/>
      <c r="Z4001" s="109"/>
      <c r="AA4001" s="109"/>
      <c r="AB4001" s="109"/>
      <c r="AC4001" s="113"/>
      <c r="AD4001" s="29"/>
      <c r="AE4001" s="29"/>
      <c r="AF4001" s="29"/>
      <c r="AG4001" s="65"/>
    </row>
    <row r="4002" spans="1:33" ht="12">
      <c r="A4002" s="30">
        <v>42064</v>
      </c>
      <c r="B4002" s="109" t="s">
        <v>24173</v>
      </c>
      <c r="C4002" s="121">
        <v>30</v>
      </c>
      <c r="D4002" s="109" t="s">
        <v>23</v>
      </c>
      <c r="E4002" s="109" t="s">
        <v>82</v>
      </c>
      <c r="F4002" s="109"/>
      <c r="G4002" s="42">
        <v>39783</v>
      </c>
      <c r="H4002" s="109" t="s">
        <v>24174</v>
      </c>
      <c r="I4002" s="109" t="s">
        <v>6320</v>
      </c>
      <c r="J4002" s="109" t="s">
        <v>28</v>
      </c>
      <c r="K4002" s="98" t="s">
        <v>15988</v>
      </c>
      <c r="L4002" s="109" t="s">
        <v>338</v>
      </c>
      <c r="M4002" s="109" t="s">
        <v>6322</v>
      </c>
      <c r="N4002" s="109" t="s">
        <v>32</v>
      </c>
      <c r="O4002" s="109" t="s">
        <v>24175</v>
      </c>
      <c r="P4002" s="109" t="s">
        <v>760</v>
      </c>
      <c r="Q4002" s="109" t="s">
        <v>24176</v>
      </c>
      <c r="R4002" s="109" t="s">
        <v>80</v>
      </c>
      <c r="S4002" s="122" t="s">
        <v>5119</v>
      </c>
      <c r="T4002" s="31"/>
      <c r="U4002" s="109" t="str">
        <f t="shared" si="63"/>
        <v>39783: Phillips' mother called police to report that her son had stolen her car, cell phone and wallet. This hadn't been the first time. Located, Phillips refused to pull over. His car stalled, and with a "growing contingent of law enforcement officers" now following him, Phillips refused to leave the vehicle. Apparently without further provocation one of the officers fatally shot the unarmed man multiple times. http://articles.sun-sentinel.com/2008-12-03/news/0812030004_1_deputy-grand-theft-suspicious-car</v>
      </c>
      <c r="V4002" s="109"/>
      <c r="W4002" s="109">
        <v>5048.1000000000004</v>
      </c>
      <c r="X4002" s="109"/>
      <c r="Y4002" s="109"/>
      <c r="Z4002" s="109"/>
      <c r="AA4002" s="109"/>
      <c r="AB4002" s="109"/>
      <c r="AC4002" s="113"/>
      <c r="AD4002" s="29"/>
      <c r="AE4002" s="29"/>
      <c r="AF4002" s="29"/>
      <c r="AG4002" s="65"/>
    </row>
    <row r="4003" spans="1:33" ht="12">
      <c r="A4003" s="30">
        <v>42064</v>
      </c>
      <c r="B4003" s="109" t="s">
        <v>24177</v>
      </c>
      <c r="C4003" s="121">
        <v>15</v>
      </c>
      <c r="D4003" s="109" t="s">
        <v>23</v>
      </c>
      <c r="E4003" s="109" t="s">
        <v>24</v>
      </c>
      <c r="F4003" s="109"/>
      <c r="G4003" s="42">
        <v>38417</v>
      </c>
      <c r="H4003" s="109" t="s">
        <v>24178</v>
      </c>
      <c r="I4003" s="109" t="s">
        <v>1046</v>
      </c>
      <c r="J4003" s="109" t="s">
        <v>28</v>
      </c>
      <c r="K4003" s="98" t="s">
        <v>17587</v>
      </c>
      <c r="L4003" s="109" t="s">
        <v>523</v>
      </c>
      <c r="M4003" s="109" t="s">
        <v>8909</v>
      </c>
      <c r="N4003" s="109" t="s">
        <v>314</v>
      </c>
      <c r="O4003" s="109" t="s">
        <v>24179</v>
      </c>
      <c r="P4003" s="109" t="s">
        <v>760</v>
      </c>
      <c r="Q4003" s="109" t="s">
        <v>24180</v>
      </c>
      <c r="R4003" s="109" t="s">
        <v>80</v>
      </c>
      <c r="S4003" s="122" t="s">
        <v>5119</v>
      </c>
      <c r="T4003" s="31"/>
      <c r="U4003" s="109" t="str">
        <f t="shared" si="63"/>
        <v>38417: Cedric Djuan Reed and Kadeem Howell were both killed when riding in a stolen car being pursued by police. They ran at least two red lights and struck another car, which burst into flames; their vehicle struck a pole, a fire hydrant, and flipped several times. The 17-year-old driver was caught and charged with two counts of vehicular homicide among other counts. http://articles.orlandosentinel.com/2005-03-08/news/0503080203_1_stolen-car-jacksonville-sheriff-office-red-light</v>
      </c>
      <c r="V4003" s="109"/>
      <c r="W4003" s="109">
        <v>5049.1000000000004</v>
      </c>
      <c r="X4003" s="109"/>
      <c r="Y4003" s="109"/>
      <c r="Z4003" s="109"/>
      <c r="AA4003" s="109"/>
      <c r="AB4003" s="109"/>
      <c r="AC4003" s="113"/>
      <c r="AD4003" s="29"/>
      <c r="AE4003" s="29"/>
      <c r="AF4003" s="29"/>
      <c r="AG4003" s="65"/>
    </row>
    <row r="4004" spans="1:33" ht="12">
      <c r="A4004" s="30">
        <v>42064</v>
      </c>
      <c r="B4004" s="109" t="s">
        <v>24181</v>
      </c>
      <c r="C4004" s="121">
        <v>11</v>
      </c>
      <c r="D4004" s="109" t="s">
        <v>23</v>
      </c>
      <c r="E4004" s="109" t="s">
        <v>24</v>
      </c>
      <c r="F4004" s="109"/>
      <c r="G4004" s="42">
        <v>38417</v>
      </c>
      <c r="H4004" s="109" t="s">
        <v>24178</v>
      </c>
      <c r="I4004" s="109" t="s">
        <v>1046</v>
      </c>
      <c r="J4004" s="109" t="s">
        <v>28</v>
      </c>
      <c r="K4004" s="98" t="s">
        <v>17587</v>
      </c>
      <c r="L4004" s="109" t="s">
        <v>523</v>
      </c>
      <c r="M4004" s="109" t="s">
        <v>8909</v>
      </c>
      <c r="N4004" s="109" t="s">
        <v>314</v>
      </c>
      <c r="O4004" s="109" t="s">
        <v>24179</v>
      </c>
      <c r="P4004" s="109" t="s">
        <v>760</v>
      </c>
      <c r="Q4004" s="109" t="s">
        <v>24180</v>
      </c>
      <c r="R4004" s="109" t="s">
        <v>80</v>
      </c>
      <c r="S4004" s="122" t="s">
        <v>5119</v>
      </c>
      <c r="T4004" s="31"/>
      <c r="U4004" s="109" t="str">
        <f t="shared" si="63"/>
        <v>38417: Cedric Djuan Reed and Kadeem Howell were both killed when riding in a stolen car being pursued by police. They ran at least two red lights and struck another car, which burst into flames; their vehicle struck a pole, a fire hydrant, and flipped several times. The 17-year-old driver was caught and charged with two counts of vehicular homicide among other counts. http://articles.orlandosentinel.com/2005-03-08/news/0503080203_1_stolen-car-jacksonville-sheriff-office-red-light</v>
      </c>
      <c r="V4004" s="109"/>
      <c r="W4004" s="109">
        <v>5050.1000000000004</v>
      </c>
      <c r="X4004" s="109"/>
      <c r="Y4004" s="109"/>
      <c r="Z4004" s="109"/>
      <c r="AA4004" s="109"/>
      <c r="AB4004" s="109"/>
      <c r="AC4004" s="113"/>
      <c r="AD4004" s="29"/>
      <c r="AE4004" s="29"/>
      <c r="AF4004" s="29"/>
      <c r="AG4004" s="65"/>
    </row>
    <row r="4005" spans="1:33" ht="12">
      <c r="A4005" s="30">
        <v>42064</v>
      </c>
      <c r="B4005" s="109" t="s">
        <v>24182</v>
      </c>
      <c r="C4005" s="121">
        <v>50</v>
      </c>
      <c r="D4005" s="109" t="s">
        <v>23</v>
      </c>
      <c r="E4005" s="109" t="s">
        <v>82</v>
      </c>
      <c r="F4005" s="109"/>
      <c r="G4005" s="42">
        <v>37915</v>
      </c>
      <c r="H4005" s="109" t="s">
        <v>24183</v>
      </c>
      <c r="I4005" s="109" t="s">
        <v>4951</v>
      </c>
      <c r="J4005" s="109" t="s">
        <v>28</v>
      </c>
      <c r="K4005" s="98" t="s">
        <v>21929</v>
      </c>
      <c r="L4005" s="109" t="s">
        <v>404</v>
      </c>
      <c r="M4005" s="109" t="s">
        <v>13239</v>
      </c>
      <c r="N4005" s="109" t="s">
        <v>262</v>
      </c>
      <c r="O4005" s="109" t="s">
        <v>24184</v>
      </c>
      <c r="P4005" s="109" t="s">
        <v>58</v>
      </c>
      <c r="Q4005" s="109" t="s">
        <v>24185</v>
      </c>
      <c r="R4005" s="109" t="s">
        <v>219</v>
      </c>
      <c r="S4005" s="122" t="s">
        <v>5119</v>
      </c>
      <c r="T4005" s="31"/>
      <c r="U4005" s="109" t="str">
        <f t="shared" si="63"/>
        <v>37915: Combative, agitated, possibly under the influence of cocaine, Morris was approached by a deputy at a Winn-Dixie supermarket. He fled from that encounter to a convenience store where he was banging on windows, etc. Tasered twice, handcuffed, put in leg restraints, the unarmed Morris soon stopped breathing and his death was attributed to a heart condition and the cocaine. http://articles.orlandosentinel.com/2003-10-23/news/0310230319_1_winn-dixie-supermarket-morris-ruiz</v>
      </c>
      <c r="V4005" s="109"/>
      <c r="W4005" s="109">
        <v>5051.1000000000004</v>
      </c>
      <c r="X4005" s="109"/>
      <c r="Y4005" s="109"/>
      <c r="Z4005" s="109"/>
      <c r="AA4005" s="109"/>
      <c r="AB4005" s="109"/>
      <c r="AC4005" s="113"/>
      <c r="AD4005" s="29"/>
      <c r="AE4005" s="29"/>
      <c r="AF4005" s="29"/>
      <c r="AG4005" s="65"/>
    </row>
    <row r="4006" spans="1:33" ht="12">
      <c r="A4006" s="30">
        <v>42064</v>
      </c>
      <c r="B4006" s="109" t="s">
        <v>24186</v>
      </c>
      <c r="C4006" s="121">
        <v>29</v>
      </c>
      <c r="D4006" s="109" t="s">
        <v>23</v>
      </c>
      <c r="E4006" s="109" t="s">
        <v>82</v>
      </c>
      <c r="F4006" s="109"/>
      <c r="G4006" s="42">
        <v>38095</v>
      </c>
      <c r="H4006" s="109" t="s">
        <v>24187</v>
      </c>
      <c r="I4006" s="109" t="s">
        <v>4951</v>
      </c>
      <c r="J4006" s="109" t="s">
        <v>28</v>
      </c>
      <c r="K4006" s="98" t="s">
        <v>21929</v>
      </c>
      <c r="L4006" s="109" t="s">
        <v>404</v>
      </c>
      <c r="M4006" s="109" t="s">
        <v>13239</v>
      </c>
      <c r="N4006" s="109" t="s">
        <v>262</v>
      </c>
      <c r="O4006" s="109" t="s">
        <v>24188</v>
      </c>
      <c r="P4006" s="109" t="s">
        <v>760</v>
      </c>
      <c r="Q4006" s="109" t="s">
        <v>24189</v>
      </c>
      <c r="R4006" s="109" t="s">
        <v>219</v>
      </c>
      <c r="S4006" s="122" t="s">
        <v>5119</v>
      </c>
      <c r="T4006" s="31"/>
      <c r="U4006" s="109" t="str">
        <f t="shared" si="63"/>
        <v>38095: After smoking a joint that may have been laced with a hallucinogen, Diaz stripped off his clothes and began running through the streets screaming. His brother and police tracked him down and sought to restrain him for his own safety. Pepper spray had no effect. He pulled the darts off from the first Taser attempt but began having a medical reaction to the second tasering, dying shortly afterward. http://articles.orlandosentinel.com/2004-04-19/news/0404190284_1_alfredo-diaz-david-diaz-presha</v>
      </c>
      <c r="V4006" s="109"/>
      <c r="W4006" s="109">
        <v>5052.1000000000004</v>
      </c>
      <c r="X4006" s="109"/>
      <c r="Y4006" s="109"/>
      <c r="Z4006" s="109"/>
      <c r="AA4006" s="109"/>
      <c r="AB4006" s="109"/>
      <c r="AC4006" s="113"/>
      <c r="AD4006" s="29"/>
      <c r="AE4006" s="29"/>
      <c r="AF4006" s="29"/>
      <c r="AG4006" s="65"/>
    </row>
    <row r="4007" spans="1:33" ht="12">
      <c r="A4007" s="30">
        <v>42064</v>
      </c>
      <c r="B4007" s="109" t="s">
        <v>24190</v>
      </c>
      <c r="C4007" s="121">
        <v>46</v>
      </c>
      <c r="D4007" s="109" t="s">
        <v>23</v>
      </c>
      <c r="E4007" s="109" t="s">
        <v>24</v>
      </c>
      <c r="F4007" s="109"/>
      <c r="G4007" s="42">
        <v>38424</v>
      </c>
      <c r="H4007" s="109" t="s">
        <v>24191</v>
      </c>
      <c r="I4007" s="109" t="s">
        <v>1046</v>
      </c>
      <c r="J4007" s="109" t="s">
        <v>28</v>
      </c>
      <c r="K4007" s="98" t="s">
        <v>17511</v>
      </c>
      <c r="L4007" s="109" t="s">
        <v>523</v>
      </c>
      <c r="M4007" s="109" t="s">
        <v>8909</v>
      </c>
      <c r="N4007" s="109" t="s">
        <v>32</v>
      </c>
      <c r="O4007" s="109" t="s">
        <v>24192</v>
      </c>
      <c r="P4007" s="109" t="s">
        <v>58</v>
      </c>
      <c r="Q4007" s="109" t="s">
        <v>24193</v>
      </c>
      <c r="R4007" s="109" t="s">
        <v>80</v>
      </c>
      <c r="S4007" s="122" t="s">
        <v>21791</v>
      </c>
      <c r="T4007" s="31"/>
      <c r="U4007" s="109" t="str">
        <f t="shared" si="63"/>
        <v>38424: Apparently unprovoked and irrational, Carter first menaced a woman in a grocery store with his gun, threatened others at an adjacent service station, then took hostages at random in a convenience store. Police responded and fatally shot Carter just after he shot one of his hostages dead. http://jacksonville.com/tu-online/stories/031505/met_18223126.shtml</v>
      </c>
      <c r="V4007" s="109"/>
      <c r="W4007" s="109">
        <v>5053.1000000000004</v>
      </c>
      <c r="X4007" s="109"/>
      <c r="Y4007" s="109"/>
      <c r="Z4007" s="109"/>
      <c r="AA4007" s="109"/>
      <c r="AB4007" s="109"/>
      <c r="AC4007" s="113"/>
      <c r="AD4007" s="29"/>
      <c r="AE4007" s="29"/>
      <c r="AF4007" s="29"/>
      <c r="AG4007" s="65"/>
    </row>
    <row r="4008" spans="1:33" ht="12">
      <c r="A4008" s="30">
        <v>42064</v>
      </c>
      <c r="B4008" s="109" t="s">
        <v>24194</v>
      </c>
      <c r="C4008" s="121">
        <v>25</v>
      </c>
      <c r="D4008" s="109" t="s">
        <v>23</v>
      </c>
      <c r="E4008" s="109" t="s">
        <v>82</v>
      </c>
      <c r="F4008" s="109"/>
      <c r="G4008" s="42">
        <v>38112</v>
      </c>
      <c r="H4008" s="109" t="s">
        <v>24195</v>
      </c>
      <c r="I4008" s="109" t="s">
        <v>4951</v>
      </c>
      <c r="J4008" s="109" t="s">
        <v>28</v>
      </c>
      <c r="K4008" s="98" t="s">
        <v>20316</v>
      </c>
      <c r="L4008" s="109" t="s">
        <v>404</v>
      </c>
      <c r="M4008" s="109" t="s">
        <v>13239</v>
      </c>
      <c r="N4008" s="109" t="s">
        <v>32</v>
      </c>
      <c r="O4008" s="109" t="s">
        <v>24196</v>
      </c>
      <c r="P4008" s="109" t="s">
        <v>58</v>
      </c>
      <c r="Q4008" s="109" t="s">
        <v>24197</v>
      </c>
      <c r="R4008" s="109" t="s">
        <v>80</v>
      </c>
      <c r="S4008" s="122" t="s">
        <v>5119</v>
      </c>
      <c r="T4008" s="31"/>
      <c r="U4008" s="109" t="str">
        <f t="shared" si="63"/>
        <v>38112: South Carolina residents George Jenkins and John Dzibinski were two of three armed home invaders who attacked a mother, an 8-year-old child and 2-year-old twins. They targeted at least 340 pounds of marijuana in the house. Deputies initiated a firefight with the three, ending with Jenkins killed outright, Dzibinski with a fatal head wound, the third suspect in custody, and two deputies seriously wounded. http://articles.orlandosentinel.com/2004-05-06/news/0405060307_1_fulford-north-charleston-home-invaders</v>
      </c>
      <c r="V4008" s="109"/>
      <c r="W4008" s="109">
        <v>5054.1000000000004</v>
      </c>
      <c r="X4008" s="109"/>
      <c r="Y4008" s="109"/>
      <c r="Z4008" s="109"/>
      <c r="AA4008" s="109"/>
      <c r="AB4008" s="109"/>
      <c r="AC4008" s="113"/>
      <c r="AD4008" s="29"/>
      <c r="AE4008" s="29"/>
      <c r="AF4008" s="29"/>
      <c r="AG4008" s="65"/>
    </row>
    <row r="4009" spans="1:33" ht="12">
      <c r="A4009" s="30">
        <v>42064</v>
      </c>
      <c r="B4009" s="109" t="s">
        <v>24198</v>
      </c>
      <c r="C4009" s="121">
        <v>25</v>
      </c>
      <c r="D4009" s="109" t="s">
        <v>23</v>
      </c>
      <c r="E4009" s="109" t="s">
        <v>82</v>
      </c>
      <c r="F4009" s="109"/>
      <c r="G4009" s="42">
        <v>38112</v>
      </c>
      <c r="H4009" s="109" t="s">
        <v>24195</v>
      </c>
      <c r="I4009" s="109" t="s">
        <v>4951</v>
      </c>
      <c r="J4009" s="109" t="s">
        <v>28</v>
      </c>
      <c r="K4009" s="98" t="s">
        <v>20316</v>
      </c>
      <c r="L4009" s="109" t="s">
        <v>404</v>
      </c>
      <c r="M4009" s="109" t="s">
        <v>13239</v>
      </c>
      <c r="N4009" s="109" t="s">
        <v>32</v>
      </c>
      <c r="O4009" s="109" t="s">
        <v>24196</v>
      </c>
      <c r="P4009" s="109" t="s">
        <v>58</v>
      </c>
      <c r="Q4009" s="109" t="s">
        <v>24197</v>
      </c>
      <c r="R4009" s="109" t="s">
        <v>80</v>
      </c>
      <c r="S4009" s="122" t="s">
        <v>5119</v>
      </c>
      <c r="T4009" s="31"/>
      <c r="U4009" s="109" t="str">
        <f t="shared" si="63"/>
        <v>38112: South Carolina residents George Jenkins and John Dzibinski were two of three armed home invaders who attacked a mother, an 8-year-old child and 2-year-old twins. They targeted at least 340 pounds of marijuana in the house. Deputies initiated a firefight with the three, ending with Jenkins killed outright, Dzibinski with a fatal head wound, the third suspect in custody, and two deputies seriously wounded. http://articles.orlandosentinel.com/2004-05-06/news/0405060307_1_fulford-north-charleston-home-invaders</v>
      </c>
      <c r="V4009" s="109"/>
      <c r="W4009" s="109">
        <v>5055.1000000000004</v>
      </c>
      <c r="X4009" s="109"/>
      <c r="Y4009" s="109"/>
      <c r="Z4009" s="109"/>
      <c r="AA4009" s="109"/>
      <c r="AB4009" s="109"/>
      <c r="AC4009" s="113"/>
      <c r="AD4009" s="29"/>
      <c r="AE4009" s="29"/>
      <c r="AF4009" s="29"/>
      <c r="AG4009" s="65"/>
    </row>
    <row r="4010" spans="1:33" ht="12">
      <c r="A4010" s="30">
        <v>42064</v>
      </c>
      <c r="B4010" s="109" t="s">
        <v>24199</v>
      </c>
      <c r="C4010" s="121">
        <v>28</v>
      </c>
      <c r="D4010" s="109" t="s">
        <v>23</v>
      </c>
      <c r="E4010" s="109" t="s">
        <v>82</v>
      </c>
      <c r="F4010" s="109"/>
      <c r="G4010" s="42">
        <v>39694</v>
      </c>
      <c r="H4010" s="109" t="s">
        <v>24200</v>
      </c>
      <c r="I4010" s="109" t="s">
        <v>12235</v>
      </c>
      <c r="J4010" s="109" t="s">
        <v>28</v>
      </c>
      <c r="K4010" s="98" t="s">
        <v>12236</v>
      </c>
      <c r="L4010" s="109" t="s">
        <v>4778</v>
      </c>
      <c r="M4010" s="109" t="s">
        <v>10681</v>
      </c>
      <c r="N4010" s="109" t="s">
        <v>32</v>
      </c>
      <c r="O4010" s="109" t="s">
        <v>24201</v>
      </c>
      <c r="P4010" s="109" t="s">
        <v>760</v>
      </c>
      <c r="Q4010" s="109" t="s">
        <v>24202</v>
      </c>
      <c r="R4010" s="109" t="s">
        <v>80</v>
      </c>
      <c r="S4010" s="122" t="s">
        <v>20196</v>
      </c>
      <c r="T4010" s="31"/>
      <c r="U4010" s="109" t="str">
        <f t="shared" si="63"/>
        <v>39694: Two deputies, apparently on scene and ready to intercept Pinkney, surrounded his car as he pulled up to a residence at this address. Pinkney refused to stop the car and was fatally shot. His passenger, also known as a cocaine dealer and also with a revoked driver's license, was wounded. http://articles.sun-sentinel.com/2008-09-05/news/0809040593_1_two-deputies-shot-sheriff-s-office-fatal-police-involved-shooting</v>
      </c>
      <c r="V4010" s="109"/>
      <c r="W4010" s="109">
        <v>5056.1000000000004</v>
      </c>
      <c r="X4010" s="109"/>
      <c r="Y4010" s="109"/>
      <c r="Z4010" s="109"/>
      <c r="AA4010" s="109"/>
      <c r="AB4010" s="109"/>
      <c r="AC4010" s="113"/>
      <c r="AD4010" s="29"/>
      <c r="AE4010" s="29"/>
      <c r="AF4010" s="29"/>
      <c r="AG4010" s="65"/>
    </row>
    <row r="4011" spans="1:33" ht="12">
      <c r="A4011" s="30">
        <v>42064</v>
      </c>
      <c r="B4011" s="109" t="s">
        <v>24203</v>
      </c>
      <c r="C4011" s="121">
        <v>73</v>
      </c>
      <c r="D4011" s="109" t="s">
        <v>23</v>
      </c>
      <c r="E4011" s="109" t="s">
        <v>82</v>
      </c>
      <c r="F4011" s="109"/>
      <c r="G4011" s="42">
        <v>41193</v>
      </c>
      <c r="H4011" s="109" t="s">
        <v>24204</v>
      </c>
      <c r="I4011" s="109" t="s">
        <v>12047</v>
      </c>
      <c r="J4011" s="109" t="s">
        <v>28</v>
      </c>
      <c r="K4011" s="98" t="s">
        <v>13400</v>
      </c>
      <c r="L4011" s="109" t="s">
        <v>4778</v>
      </c>
      <c r="M4011" s="109" t="s">
        <v>21754</v>
      </c>
      <c r="N4011" s="109" t="s">
        <v>32</v>
      </c>
      <c r="O4011" s="109" t="s">
        <v>24205</v>
      </c>
      <c r="P4011" s="109" t="s">
        <v>3069</v>
      </c>
      <c r="Q4011" s="109" t="s">
        <v>24206</v>
      </c>
      <c r="R4011" s="109" t="s">
        <v>80</v>
      </c>
      <c r="S4011" s="122" t="s">
        <v>5119</v>
      </c>
      <c r="T4011" s="31"/>
      <c r="U4011" s="109" t="str">
        <f t="shared" si="63"/>
        <v>41193: Brown was the longtime security guard in a recycling plant who called police to report an intruder in the early morning hours. Arriving officers saw a man with a weapon in plainclothes, Brown, and shot him without warning. He died a few days later of his injuries and two heart attacks. http://articles.sun-sentinel.com/2012-10-11/news/fl-lauderhill-police-involved-folo-20121011_1_security-guard-three-lauderhill-police-officers-rick-rocco</v>
      </c>
      <c r="V4011" s="109"/>
      <c r="W4011" s="109">
        <v>5057.1000000000004</v>
      </c>
      <c r="X4011" s="109"/>
      <c r="Y4011" s="109"/>
      <c r="Z4011" s="109"/>
      <c r="AA4011" s="109"/>
      <c r="AB4011" s="109"/>
      <c r="AC4011" s="113"/>
      <c r="AD4011" s="29"/>
      <c r="AE4011" s="29"/>
      <c r="AF4011" s="29"/>
      <c r="AG4011" s="65"/>
    </row>
    <row r="4012" spans="1:33" ht="12">
      <c r="A4012" s="30">
        <v>42064</v>
      </c>
      <c r="B4012" s="109" t="s">
        <v>24207</v>
      </c>
      <c r="C4012" s="121">
        <v>23</v>
      </c>
      <c r="D4012" s="109" t="s">
        <v>23</v>
      </c>
      <c r="E4012" s="109" t="s">
        <v>82</v>
      </c>
      <c r="F4012" s="109"/>
      <c r="G4012" s="42">
        <v>40918</v>
      </c>
      <c r="H4012" s="109" t="s">
        <v>24208</v>
      </c>
      <c r="I4012" s="109" t="s">
        <v>7625</v>
      </c>
      <c r="J4012" s="109" t="s">
        <v>28</v>
      </c>
      <c r="K4012" s="98" t="s">
        <v>8560</v>
      </c>
      <c r="L4012" s="109" t="s">
        <v>4778</v>
      </c>
      <c r="M4012" s="109" t="s">
        <v>24209</v>
      </c>
      <c r="N4012" s="109" t="s">
        <v>32</v>
      </c>
      <c r="O4012" s="109" t="s">
        <v>24210</v>
      </c>
      <c r="P4012" s="109" t="s">
        <v>58</v>
      </c>
      <c r="Q4012" s="109" t="s">
        <v>24211</v>
      </c>
      <c r="R4012" s="109" t="s">
        <v>80</v>
      </c>
      <c r="S4012" s="122" t="s">
        <v>5119</v>
      </c>
      <c r="T4012" s="31"/>
      <c r="U4012" s="109" t="str">
        <f t="shared" si="63"/>
        <v>40918: Wright was the target of a multi-agency firearms sting. At the place and time the transaction was to happen, seller Wright pointed a weapon at the phony buyer, purportedly to rob him. Two undercover officers shot him to death; two accomplices were charged with his murder. The police listed his priors as "trespassing, disorderly conduct, possession of marijuana, possession of ecstasy, and resisting arrest." http://www.sheriff.org/posts/post.cfm?id=73d5c75c-e7a9-4298-a5de-ee0ce97a65cd</v>
      </c>
      <c r="V4012" s="109"/>
      <c r="W4012" s="109">
        <v>5058.1000000000004</v>
      </c>
      <c r="X4012" s="109"/>
      <c r="Y4012" s="109"/>
      <c r="Z4012" s="109"/>
      <c r="AA4012" s="109"/>
      <c r="AB4012" s="109"/>
      <c r="AC4012" s="113"/>
      <c r="AD4012" s="29"/>
      <c r="AE4012" s="29"/>
      <c r="AF4012" s="29"/>
      <c r="AG4012" s="65"/>
    </row>
    <row r="4013" spans="1:33" ht="12">
      <c r="A4013" s="30">
        <v>42064</v>
      </c>
      <c r="B4013" s="109" t="s">
        <v>24212</v>
      </c>
      <c r="C4013" s="121">
        <v>62</v>
      </c>
      <c r="D4013" s="109" t="s">
        <v>23</v>
      </c>
      <c r="E4013" s="109" t="s">
        <v>82</v>
      </c>
      <c r="F4013" s="109"/>
      <c r="G4013" s="42">
        <v>40392</v>
      </c>
      <c r="H4013" s="109" t="s">
        <v>24213</v>
      </c>
      <c r="I4013" s="109" t="s">
        <v>20905</v>
      </c>
      <c r="J4013" s="109" t="s">
        <v>28</v>
      </c>
      <c r="K4013" s="98" t="s">
        <v>20906</v>
      </c>
      <c r="L4013" s="109" t="s">
        <v>10256</v>
      </c>
      <c r="M4013" s="109" t="s">
        <v>10257</v>
      </c>
      <c r="N4013" s="109" t="s">
        <v>32</v>
      </c>
      <c r="O4013" s="109" t="s">
        <v>24214</v>
      </c>
      <c r="P4013" s="109" t="s">
        <v>760</v>
      </c>
      <c r="Q4013" s="109" t="s">
        <v>24215</v>
      </c>
      <c r="R4013" s="109" t="s">
        <v>80</v>
      </c>
      <c r="S4013" s="122" t="s">
        <v>5119</v>
      </c>
      <c r="T4013" s="31"/>
      <c r="U4013" s="109" t="str">
        <f t="shared" ref="U4013:U4076" si="64">CONCATENATE(G4013, ": ", O4013, " ", Q4013)</f>
        <v>40392: Deputies coming to Capkovic's house for a welfare check got no answer at the door. They let themselves in and Capkovic fired a gun at them. They retreated, set up a perimeter, brought in SWAT forces, fired tear gas into the house, and re-entered. Capkovic fired again and was fatally shot in return. http://www.theledger.com/article/20100803/NEWS/8035057</v>
      </c>
      <c r="V4013" s="109"/>
      <c r="W4013" s="109">
        <v>5059.1000000000004</v>
      </c>
      <c r="X4013" s="109"/>
      <c r="Y4013" s="109"/>
      <c r="Z4013" s="109"/>
      <c r="AA4013" s="109"/>
      <c r="AB4013" s="109"/>
      <c r="AC4013" s="113"/>
      <c r="AD4013" s="29"/>
      <c r="AE4013" s="29"/>
      <c r="AF4013" s="29"/>
      <c r="AG4013" s="65"/>
    </row>
    <row r="4014" spans="1:33" ht="12">
      <c r="A4014" s="30">
        <v>42064</v>
      </c>
      <c r="B4014" s="109" t="s">
        <v>24216</v>
      </c>
      <c r="C4014" s="121">
        <v>21</v>
      </c>
      <c r="D4014" s="109" t="s">
        <v>23</v>
      </c>
      <c r="E4014" s="109" t="s">
        <v>82</v>
      </c>
      <c r="F4014" s="109"/>
      <c r="G4014" s="42">
        <v>39948</v>
      </c>
      <c r="H4014" s="109" t="s">
        <v>24217</v>
      </c>
      <c r="I4014" s="109" t="s">
        <v>18233</v>
      </c>
      <c r="J4014" s="109" t="s">
        <v>28</v>
      </c>
      <c r="K4014" s="98" t="s">
        <v>19707</v>
      </c>
      <c r="L4014" s="109" t="s">
        <v>338</v>
      </c>
      <c r="M4014" s="109" t="s">
        <v>6322</v>
      </c>
      <c r="N4014" s="109" t="s">
        <v>32</v>
      </c>
      <c r="O4014" s="109" t="s">
        <v>24218</v>
      </c>
      <c r="P4014" s="109" t="s">
        <v>58</v>
      </c>
      <c r="Q4014" s="109" t="s">
        <v>24219</v>
      </c>
      <c r="R4014" s="109" t="s">
        <v>80</v>
      </c>
      <c r="S4014" s="122" t="s">
        <v>20196</v>
      </c>
      <c r="T4014" s="31"/>
      <c r="U4014" s="109" t="str">
        <f t="shared" si="64"/>
        <v>39948: Gomez forced his way into his former girlfriend's house, abducted her, and forced her into a red Mazda. Police quickly found the vehicle and boxed it in on a highway entrance ramp. Just as Gomez held a knife to her throat, apparently ready to kill her, he was fatally shot. http://articles.sun-sentinel.com/2009-05-16/news/0905160016_1_deputies-law-enforcement-officer-throat</v>
      </c>
      <c r="V4014" s="109"/>
      <c r="W4014" s="109">
        <v>5060.1000000000004</v>
      </c>
      <c r="X4014" s="109"/>
      <c r="Y4014" s="109"/>
      <c r="Z4014" s="109"/>
      <c r="AA4014" s="109"/>
      <c r="AB4014" s="109"/>
      <c r="AC4014" s="113"/>
      <c r="AD4014" s="29"/>
      <c r="AE4014" s="29"/>
      <c r="AF4014" s="29"/>
      <c r="AG4014" s="65"/>
    </row>
    <row r="4015" spans="1:33" ht="12">
      <c r="A4015" s="30">
        <v>42064</v>
      </c>
      <c r="B4015" s="109" t="s">
        <v>24220</v>
      </c>
      <c r="C4015" s="121">
        <v>84</v>
      </c>
      <c r="D4015" s="109" t="s">
        <v>91</v>
      </c>
      <c r="E4015" s="109" t="s">
        <v>40</v>
      </c>
      <c r="F4015" s="109"/>
      <c r="G4015" s="42">
        <v>40200</v>
      </c>
      <c r="H4015" s="109" t="s">
        <v>24221</v>
      </c>
      <c r="I4015" s="109" t="s">
        <v>20797</v>
      </c>
      <c r="J4015" s="109" t="s">
        <v>28</v>
      </c>
      <c r="K4015" s="98" t="s">
        <v>22019</v>
      </c>
      <c r="L4015" s="109" t="s">
        <v>4778</v>
      </c>
      <c r="M4015" s="109" t="s">
        <v>10681</v>
      </c>
      <c r="N4015" s="109" t="s">
        <v>314</v>
      </c>
      <c r="O4015" s="109" t="s">
        <v>24222</v>
      </c>
      <c r="P4015" s="109" t="s">
        <v>760</v>
      </c>
      <c r="Q4015" s="109" t="s">
        <v>24223</v>
      </c>
      <c r="R4015" s="109" t="s">
        <v>80</v>
      </c>
      <c r="S4015" s="122" t="s">
        <v>5119</v>
      </c>
      <c r="T4015" s="31"/>
      <c r="U4015" s="109" t="str">
        <f t="shared" si="64"/>
        <v>40200: Goldfarb died as a passenger in a car crash with a speeding county deputy's vehicle, a crash which the county blamed solely on her husband, the driver. Several inconsistencies in the investigation, notably missing evidence and witnesses contradicting the police narrative, were reported two years later on the occasion of her husband's suicide. http://articles.sun-sentinel.com/2012-04-14/news/fl-bso-crash-investigation-20120414_1_speed-limit-fatal-crash-investigation</v>
      </c>
      <c r="V4015" s="109"/>
      <c r="W4015" s="109">
        <v>5061.1000000000004</v>
      </c>
      <c r="X4015" s="109"/>
      <c r="Y4015" s="109"/>
      <c r="Z4015" s="109"/>
      <c r="AA4015" s="109"/>
      <c r="AB4015" s="109"/>
      <c r="AC4015" s="113"/>
      <c r="AD4015" s="29"/>
      <c r="AE4015" s="29"/>
      <c r="AF4015" s="29"/>
      <c r="AG4015" s="65"/>
    </row>
    <row r="4016" spans="1:33" ht="12">
      <c r="A4016" s="30">
        <v>42064</v>
      </c>
      <c r="B4016" s="109" t="s">
        <v>24224</v>
      </c>
      <c r="C4016" s="121">
        <v>23</v>
      </c>
      <c r="D4016" s="109" t="s">
        <v>23</v>
      </c>
      <c r="E4016" s="109" t="s">
        <v>40</v>
      </c>
      <c r="F4016" s="109" t="s">
        <v>24225</v>
      </c>
      <c r="G4016" s="42">
        <v>40158</v>
      </c>
      <c r="H4016" s="109" t="s">
        <v>24226</v>
      </c>
      <c r="I4016" s="109" t="s">
        <v>24227</v>
      </c>
      <c r="J4016" s="109" t="s">
        <v>28</v>
      </c>
      <c r="K4016" s="98" t="s">
        <v>24228</v>
      </c>
      <c r="L4016" s="109" t="s">
        <v>11673</v>
      </c>
      <c r="M4016" s="109" t="s">
        <v>18821</v>
      </c>
      <c r="N4016" s="109" t="s">
        <v>3388</v>
      </c>
      <c r="O4016" s="109" t="s">
        <v>24229</v>
      </c>
      <c r="P4016" s="109" t="s">
        <v>760</v>
      </c>
      <c r="Q4016" s="109" t="s">
        <v>24230</v>
      </c>
      <c r="R4016" s="109" t="s">
        <v>219</v>
      </c>
      <c r="S4016" s="122" t="s">
        <v>5119</v>
      </c>
      <c r="T4016" s="31"/>
      <c r="U4016" s="109" t="str">
        <f t="shared" si="64"/>
        <v>40158: Gay porn performer Grande (aka Dustin Michaels) encountered police during a domestic dispute call at a hotel. Grande physically struggled with officers, was seen to force a bag of marijuana down his own throat, was tasered, and apparently suffocated from the combination. All this was filmed by a reality show crew riding along with the police. http://www.wjhg.com/home/headlines/91865719.html</v>
      </c>
      <c r="V4016" s="109"/>
      <c r="W4016" s="109">
        <v>5062.1000000000004</v>
      </c>
      <c r="X4016" s="109"/>
      <c r="Y4016" s="109"/>
      <c r="Z4016" s="109"/>
      <c r="AA4016" s="109"/>
      <c r="AB4016" s="109"/>
      <c r="AC4016" s="113"/>
      <c r="AD4016" s="29"/>
      <c r="AE4016" s="29"/>
      <c r="AF4016" s="29"/>
      <c r="AG4016" s="65"/>
    </row>
    <row r="4017" spans="1:33" ht="12">
      <c r="A4017" s="30">
        <v>42064</v>
      </c>
      <c r="B4017" s="109" t="s">
        <v>24231</v>
      </c>
      <c r="C4017" s="121">
        <v>49</v>
      </c>
      <c r="D4017" s="109" t="s">
        <v>23</v>
      </c>
      <c r="E4017" s="109" t="s">
        <v>173</v>
      </c>
      <c r="F4017" s="109"/>
      <c r="G4017" s="42">
        <v>38493</v>
      </c>
      <c r="H4017" s="109" t="s">
        <v>24232</v>
      </c>
      <c r="I4017" s="109" t="s">
        <v>4951</v>
      </c>
      <c r="J4017" s="109" t="s">
        <v>28</v>
      </c>
      <c r="K4017" s="98" t="s">
        <v>7841</v>
      </c>
      <c r="L4017" s="109" t="s">
        <v>404</v>
      </c>
      <c r="M4017" s="109" t="s">
        <v>13239</v>
      </c>
      <c r="N4017" s="109" t="s">
        <v>32</v>
      </c>
      <c r="O4017" s="109" t="s">
        <v>24233</v>
      </c>
      <c r="P4017" s="109" t="s">
        <v>760</v>
      </c>
      <c r="Q4017" s="109" t="s">
        <v>24234</v>
      </c>
      <c r="R4017" s="109" t="s">
        <v>80</v>
      </c>
      <c r="S4017" s="122" t="s">
        <v>5119</v>
      </c>
      <c r="T4017" s="31"/>
      <c r="U4017" s="109" t="str">
        <f t="shared" si="64"/>
        <v>38493: After his pregnant wife called police after a domestic dispute, Rodriguez-Sobrino greeted responding deputies with a knife in each hand about 1 a.m. on a Saturday morning. He was tasered, with no result other than him advancing on the deputies again, then fatally shot. http://articles.orlandosentinel.com/2005-05-22/news/0505220317_1_sheriff-office-rodriguez-county-sheriff</v>
      </c>
      <c r="V4017" s="109"/>
      <c r="W4017" s="109">
        <v>5063.1000000000004</v>
      </c>
      <c r="X4017" s="109"/>
      <c r="Y4017" s="109"/>
      <c r="Z4017" s="109"/>
      <c r="AA4017" s="109"/>
      <c r="AB4017" s="109"/>
      <c r="AC4017" s="113"/>
      <c r="AD4017" s="29"/>
      <c r="AE4017" s="29"/>
      <c r="AF4017" s="29"/>
      <c r="AG4017" s="65"/>
    </row>
    <row r="4018" spans="1:33" ht="12">
      <c r="A4018" s="30">
        <v>42064</v>
      </c>
      <c r="B4018" s="109" t="s">
        <v>24235</v>
      </c>
      <c r="C4018" s="121">
        <v>37</v>
      </c>
      <c r="D4018" s="109" t="s">
        <v>23</v>
      </c>
      <c r="E4018" s="109" t="s">
        <v>82</v>
      </c>
      <c r="F4018" s="109"/>
      <c r="G4018" s="42">
        <v>37975</v>
      </c>
      <c r="H4018" s="109" t="s">
        <v>24236</v>
      </c>
      <c r="I4018" s="109" t="s">
        <v>11776</v>
      </c>
      <c r="J4018" s="109" t="s">
        <v>28</v>
      </c>
      <c r="K4018" s="98" t="s">
        <v>24237</v>
      </c>
      <c r="L4018" s="109" t="s">
        <v>8052</v>
      </c>
      <c r="M4018" s="109" t="s">
        <v>17889</v>
      </c>
      <c r="N4018" s="109" t="s">
        <v>32</v>
      </c>
      <c r="O4018" s="109" t="s">
        <v>24238</v>
      </c>
      <c r="P4018" s="109" t="s">
        <v>760</v>
      </c>
      <c r="Q4018" s="109" t="s">
        <v>24239</v>
      </c>
      <c r="R4018" s="109" t="s">
        <v>80</v>
      </c>
      <c r="S4018" s="122" t="s">
        <v>5119</v>
      </c>
      <c r="T4018" s="31"/>
      <c r="U4018" s="109" t="str">
        <f t="shared" si="64"/>
        <v>37975: A straightforward traffic stop developed into a off-and-on manhunt and two-hour standoff with the armed ex-con Garza, who had out-of-state warrants. When Garza aimed his handgun at officers he was fatally shot. http://www.sptimes.com/2003/12/21/Hillsborough/Deputy_kills_man_who_.shtml</v>
      </c>
      <c r="V4018" s="109"/>
      <c r="W4018" s="109">
        <v>5064.1000000000004</v>
      </c>
      <c r="X4018" s="109"/>
      <c r="Y4018" s="109"/>
      <c r="Z4018" s="109"/>
      <c r="AA4018" s="109"/>
      <c r="AB4018" s="109"/>
      <c r="AC4018" s="113"/>
      <c r="AD4018" s="29"/>
      <c r="AE4018" s="29"/>
      <c r="AF4018" s="29"/>
      <c r="AG4018" s="65"/>
    </row>
    <row r="4019" spans="1:33" ht="12">
      <c r="A4019" s="30">
        <v>42064</v>
      </c>
      <c r="B4019" s="109" t="s">
        <v>24240</v>
      </c>
      <c r="C4019" s="121">
        <v>25</v>
      </c>
      <c r="D4019" s="109" t="s">
        <v>23</v>
      </c>
      <c r="E4019" s="109" t="s">
        <v>82</v>
      </c>
      <c r="F4019" s="109"/>
      <c r="G4019" s="42">
        <v>39946</v>
      </c>
      <c r="H4019" s="109" t="s">
        <v>24241</v>
      </c>
      <c r="I4019" s="109" t="s">
        <v>24135</v>
      </c>
      <c r="J4019" s="109" t="s">
        <v>28</v>
      </c>
      <c r="K4019" s="98" t="s">
        <v>24136</v>
      </c>
      <c r="L4019" s="109" t="s">
        <v>338</v>
      </c>
      <c r="M4019" s="109" t="s">
        <v>6322</v>
      </c>
      <c r="N4019" s="109" t="s">
        <v>314</v>
      </c>
      <c r="O4019" s="109" t="s">
        <v>24242</v>
      </c>
      <c r="P4019" s="109" t="s">
        <v>760</v>
      </c>
      <c r="Q4019" s="109" t="s">
        <v>24243</v>
      </c>
      <c r="R4019" s="109" t="s">
        <v>80</v>
      </c>
      <c r="S4019" s="122" t="s">
        <v>5119</v>
      </c>
      <c r="T4019" s="31"/>
      <c r="U4019" s="109" t="str">
        <f t="shared" si="64"/>
        <v>39946: Condo was the passenger in a stolen car driven by a female acquaintance. Spotted by police as a suspicious vehicle about 1 a.m., then confirmed as stolen, the driver led officers on an interstate vehicle chase ending in a three-car crash in which Condo was fatally injured. http://articles.sun-sentinel.com/2009-05-14/news/0905140020_1_car-s-passenger-deputy-sheriff</v>
      </c>
      <c r="V4019" s="109"/>
      <c r="W4019" s="109">
        <v>5065.1000000000004</v>
      </c>
      <c r="X4019" s="109"/>
      <c r="Y4019" s="109"/>
      <c r="Z4019" s="109"/>
      <c r="AA4019" s="109"/>
      <c r="AB4019" s="109"/>
      <c r="AC4019" s="113"/>
      <c r="AD4019" s="29"/>
      <c r="AE4019" s="29"/>
      <c r="AF4019" s="29"/>
      <c r="AG4019" s="65"/>
    </row>
    <row r="4020" spans="1:33" ht="12">
      <c r="A4020" s="30">
        <v>42064</v>
      </c>
      <c r="B4020" s="109" t="s">
        <v>24244</v>
      </c>
      <c r="C4020" s="121">
        <v>32</v>
      </c>
      <c r="D4020" s="109" t="s">
        <v>23</v>
      </c>
      <c r="E4020" s="109" t="s">
        <v>173</v>
      </c>
      <c r="F4020" s="109"/>
      <c r="G4020" s="42">
        <v>39831</v>
      </c>
      <c r="H4020" s="109" t="s">
        <v>24245</v>
      </c>
      <c r="I4020" s="109" t="s">
        <v>5220</v>
      </c>
      <c r="J4020" s="109" t="s">
        <v>28</v>
      </c>
      <c r="K4020" s="98" t="s">
        <v>21740</v>
      </c>
      <c r="L4020" s="109" t="s">
        <v>30</v>
      </c>
      <c r="M4020" s="109" t="s">
        <v>5222</v>
      </c>
      <c r="N4020" s="109" t="s">
        <v>32</v>
      </c>
      <c r="O4020" s="109" t="s">
        <v>24246</v>
      </c>
      <c r="P4020" s="109" t="s">
        <v>760</v>
      </c>
      <c r="Q4020" s="109" t="s">
        <v>24247</v>
      </c>
      <c r="R4020" s="109" t="s">
        <v>80</v>
      </c>
      <c r="S4020" s="122" t="s">
        <v>5119</v>
      </c>
      <c r="T4020" s="31"/>
      <c r="U4020" s="109" t="str">
        <f t="shared" si="64"/>
        <v>39831: Guifarro was fatally shot as he attempted an after-hours armed robbery of a Winn-Dixie grocery market. His weapon was a pellet gun. http://www.elnuevoherald.com/noticias/sur-de-la-florida/article1972132.html</v>
      </c>
      <c r="V4020" s="109"/>
      <c r="W4020" s="109">
        <v>5066.1000000000004</v>
      </c>
      <c r="X4020" s="109"/>
      <c r="Y4020" s="109"/>
      <c r="Z4020" s="109"/>
      <c r="AA4020" s="109"/>
      <c r="AB4020" s="109"/>
      <c r="AC4020" s="113"/>
      <c r="AD4020" s="29"/>
      <c r="AE4020" s="29"/>
      <c r="AF4020" s="29"/>
      <c r="AG4020" s="65"/>
    </row>
    <row r="4021" spans="1:33" ht="12">
      <c r="A4021" s="30">
        <v>42064</v>
      </c>
      <c r="B4021" s="109" t="s">
        <v>24248</v>
      </c>
      <c r="C4021" s="121">
        <v>38</v>
      </c>
      <c r="D4021" s="109" t="s">
        <v>23</v>
      </c>
      <c r="E4021" s="109" t="s">
        <v>82</v>
      </c>
      <c r="F4021" s="109"/>
      <c r="G4021" s="42">
        <v>37200</v>
      </c>
      <c r="H4021" s="109" t="s">
        <v>24249</v>
      </c>
      <c r="I4021" s="109" t="s">
        <v>5220</v>
      </c>
      <c r="J4021" s="109" t="s">
        <v>28</v>
      </c>
      <c r="K4021" s="98" t="s">
        <v>24250</v>
      </c>
      <c r="L4021" s="109" t="s">
        <v>30</v>
      </c>
      <c r="M4021" s="109" t="s">
        <v>19087</v>
      </c>
      <c r="N4021" s="109" t="s">
        <v>314</v>
      </c>
      <c r="O4021" s="109" t="s">
        <v>24251</v>
      </c>
      <c r="P4021" s="109" t="s">
        <v>760</v>
      </c>
      <c r="Q4021" s="109" t="s">
        <v>24252</v>
      </c>
      <c r="R4021" s="109" t="s">
        <v>80</v>
      </c>
      <c r="S4021" s="122" t="s">
        <v>5119</v>
      </c>
      <c r="T4021" s="31"/>
      <c r="U4021" s="109" t="str">
        <f t="shared" si="64"/>
        <v>37200: Hernandez was killed running into a truck, running across I-95, fleeing on foot from local police. He and two accomplices had stolen $1,000 worth of electronics from a K-Mart. http://articles.sun-sentinel.com/2001-11-06/news/0111050713_1_i-95-police-officer-police-car</v>
      </c>
      <c r="V4021" s="109"/>
      <c r="W4021" s="109">
        <v>5067.1000000000004</v>
      </c>
      <c r="X4021" s="109"/>
      <c r="Y4021" s="109"/>
      <c r="Z4021" s="109"/>
      <c r="AA4021" s="109"/>
      <c r="AB4021" s="109"/>
      <c r="AC4021" s="113"/>
      <c r="AD4021" s="29"/>
      <c r="AE4021" s="29"/>
      <c r="AF4021" s="29"/>
      <c r="AG4021" s="65"/>
    </row>
    <row r="4022" spans="1:33" ht="12">
      <c r="A4022" s="30">
        <v>42064</v>
      </c>
      <c r="B4022" s="109" t="s">
        <v>24253</v>
      </c>
      <c r="C4022" s="121">
        <v>40</v>
      </c>
      <c r="D4022" s="109" t="s">
        <v>23</v>
      </c>
      <c r="E4022" s="109" t="s">
        <v>82</v>
      </c>
      <c r="F4022" s="109"/>
      <c r="G4022" s="42">
        <v>39412</v>
      </c>
      <c r="H4022" s="109" t="s">
        <v>24254</v>
      </c>
      <c r="I4022" s="109" t="s">
        <v>4951</v>
      </c>
      <c r="J4022" s="109" t="s">
        <v>28</v>
      </c>
      <c r="K4022" s="98" t="s">
        <v>13560</v>
      </c>
      <c r="L4022" s="109" t="s">
        <v>404</v>
      </c>
      <c r="M4022" s="109" t="s">
        <v>13239</v>
      </c>
      <c r="N4022" s="109" t="s">
        <v>32</v>
      </c>
      <c r="O4022" s="109" t="s">
        <v>24255</v>
      </c>
      <c r="P4022" s="109" t="s">
        <v>760</v>
      </c>
      <c r="Q4022" s="109" t="s">
        <v>24256</v>
      </c>
      <c r="R4022" s="109" t="s">
        <v>80</v>
      </c>
      <c r="S4022" s="122" t="s">
        <v>5119</v>
      </c>
      <c r="T4022" s="31"/>
      <c r="U4022" s="109" t="str">
        <f t="shared" si="64"/>
        <v>39412: Martin had pulled up to the keypad of a condominium security gate when two deputies approached his car, a vintage 1964 Impala. It had been stolen. Martin threw the car into reverse and tried to run them down. They opened fire, as Martin crashed forward through the gates and snapped a palm tree in half. He died at the scene. http://articles.orlandosentinel.com/2007-11-28/news/shoot28_1_martin-deputy-sheriff-office</v>
      </c>
      <c r="V4022" s="109"/>
      <c r="W4022" s="109">
        <v>5068.1000000000004</v>
      </c>
      <c r="X4022" s="109"/>
      <c r="Y4022" s="109"/>
      <c r="Z4022" s="109"/>
      <c r="AA4022" s="109"/>
      <c r="AB4022" s="109"/>
      <c r="AC4022" s="113"/>
      <c r="AD4022" s="29"/>
      <c r="AE4022" s="29"/>
      <c r="AF4022" s="29"/>
      <c r="AG4022" s="65"/>
    </row>
    <row r="4023" spans="1:33" ht="12">
      <c r="A4023" s="30">
        <v>42064</v>
      </c>
      <c r="B4023" s="109" t="s">
        <v>24257</v>
      </c>
      <c r="C4023" s="121">
        <v>40</v>
      </c>
      <c r="D4023" s="109" t="s">
        <v>23</v>
      </c>
      <c r="E4023" s="109" t="s">
        <v>82</v>
      </c>
      <c r="F4023" s="109"/>
      <c r="G4023" s="42">
        <v>40345</v>
      </c>
      <c r="H4023" s="109" t="s">
        <v>24258</v>
      </c>
      <c r="I4023" s="109" t="s">
        <v>4705</v>
      </c>
      <c r="J4023" s="109" t="s">
        <v>28</v>
      </c>
      <c r="K4023" s="98" t="s">
        <v>24259</v>
      </c>
      <c r="L4023" s="109" t="s">
        <v>6303</v>
      </c>
      <c r="M4023" s="109" t="s">
        <v>24260</v>
      </c>
      <c r="N4023" s="109" t="s">
        <v>32</v>
      </c>
      <c r="O4023" s="109" t="s">
        <v>24261</v>
      </c>
      <c r="P4023" s="109" t="s">
        <v>760</v>
      </c>
      <c r="Q4023" s="109" t="s">
        <v>24262</v>
      </c>
      <c r="R4023" s="109" t="s">
        <v>80</v>
      </c>
      <c r="S4023" s="122" t="s">
        <v>5119</v>
      </c>
      <c r="T4023" s="31"/>
      <c r="U4023" s="109" t="str">
        <f t="shared" si="64"/>
        <v>40345: Three officers conducted a traffic stop with Pagan, who'd been observed driving recklessly around 2:30 a.m., and who emerged from his automobile waving a knife and yelling that he wouldn't go back to prison. He was on probation after being imprisoned 12 years on burglary charges. He continued to threaten officers and was shot to death. http://articles.orlandosentinel.com/2010-06-16/news/os-brevard-deputy-involved-shooting-20100616_1_officer-involved-sheriff-jack-parker-reckless-driver</v>
      </c>
      <c r="V4023" s="109"/>
      <c r="W4023" s="109">
        <v>5069.1000000000004</v>
      </c>
      <c r="X4023" s="109"/>
      <c r="Y4023" s="109"/>
      <c r="Z4023" s="109"/>
      <c r="AA4023" s="109"/>
      <c r="AB4023" s="109"/>
      <c r="AC4023" s="113"/>
      <c r="AD4023" s="29"/>
      <c r="AE4023" s="29"/>
      <c r="AF4023" s="29"/>
      <c r="AG4023" s="65"/>
    </row>
    <row r="4024" spans="1:33" ht="12">
      <c r="A4024" s="30">
        <v>42064</v>
      </c>
      <c r="B4024" s="109" t="s">
        <v>24263</v>
      </c>
      <c r="C4024" s="121">
        <v>48</v>
      </c>
      <c r="D4024" s="109" t="s">
        <v>23</v>
      </c>
      <c r="E4024" s="109" t="s">
        <v>82</v>
      </c>
      <c r="F4024" s="109"/>
      <c r="G4024" s="42">
        <v>38769</v>
      </c>
      <c r="H4024" s="109" t="s">
        <v>24264</v>
      </c>
      <c r="I4024" s="109" t="s">
        <v>6974</v>
      </c>
      <c r="J4024" s="109" t="s">
        <v>28</v>
      </c>
      <c r="K4024" s="98" t="s">
        <v>6975</v>
      </c>
      <c r="L4024" s="109" t="s">
        <v>6976</v>
      </c>
      <c r="M4024" s="109" t="s">
        <v>21846</v>
      </c>
      <c r="N4024" s="109" t="s">
        <v>262</v>
      </c>
      <c r="O4024" s="109" t="s">
        <v>24265</v>
      </c>
      <c r="P4024" s="109" t="s">
        <v>760</v>
      </c>
      <c r="Q4024" s="109" t="s">
        <v>24266</v>
      </c>
      <c r="R4024" s="109" t="s">
        <v>100</v>
      </c>
      <c r="S4024" s="122" t="s">
        <v>5119</v>
      </c>
      <c r="T4024" s="31"/>
      <c r="U4024" s="109" t="str">
        <f t="shared" si="64"/>
        <v>38769: Hair had a history of psychiatric problems and conflict with police. While in an emergency room he became combative and unreasonable. An off-duty local officer tasered him twice on the leg after Hair had kicked him in the groin. Hair lost consciousness and was taken off life support several days later. http://articles.sun-sentinel.com/2006-02-25/news/0602240736_1_Tasered-shock-life-support-samuel-hair</v>
      </c>
      <c r="V4024" s="109"/>
      <c r="W4024" s="109">
        <v>5070.1000000000004</v>
      </c>
      <c r="X4024" s="109"/>
      <c r="Y4024" s="109"/>
      <c r="Z4024" s="109"/>
      <c r="AA4024" s="109"/>
      <c r="AB4024" s="109"/>
      <c r="AC4024" s="113"/>
      <c r="AD4024" s="29"/>
      <c r="AE4024" s="29"/>
      <c r="AF4024" s="29"/>
      <c r="AG4024" s="65"/>
    </row>
    <row r="4025" spans="1:33" ht="12">
      <c r="A4025" s="30">
        <v>42064</v>
      </c>
      <c r="B4025" s="109" t="s">
        <v>24267</v>
      </c>
      <c r="C4025" s="121">
        <v>40</v>
      </c>
      <c r="D4025" s="109" t="s">
        <v>23</v>
      </c>
      <c r="E4025" s="109" t="s">
        <v>82</v>
      </c>
      <c r="F4025" s="109"/>
      <c r="G4025" s="42">
        <v>40292</v>
      </c>
      <c r="H4025" s="109" t="s">
        <v>24268</v>
      </c>
      <c r="I4025" s="109" t="s">
        <v>24269</v>
      </c>
      <c r="J4025" s="109" t="s">
        <v>28</v>
      </c>
      <c r="K4025" s="98" t="s">
        <v>24270</v>
      </c>
      <c r="L4025" s="109" t="s">
        <v>10087</v>
      </c>
      <c r="M4025" s="109" t="s">
        <v>18789</v>
      </c>
      <c r="N4025" s="109" t="s">
        <v>32</v>
      </c>
      <c r="O4025" s="109" t="s">
        <v>24271</v>
      </c>
      <c r="P4025" s="109" t="s">
        <v>58</v>
      </c>
      <c r="Q4025" s="109" t="s">
        <v>24272</v>
      </c>
      <c r="R4025" s="109" t="s">
        <v>80</v>
      </c>
      <c r="S4025" s="122" t="s">
        <v>5119</v>
      </c>
      <c r="T4025" s="31"/>
      <c r="U4025" s="109" t="str">
        <f t="shared" si="64"/>
        <v>40292: Alfonso confronted responding deputies with an Uzi after shooting his brother to death, in the presence of his elderly infirm mother. He'd said something about wanting the police to kill him. The two shooting deputies were later awarded the Congressional Badge of Bravery for their killing of Alfonso. http://www.naplesnews.com/news/crime/lee-deputies-cleared-shooting-death-lehigh-acres-m</v>
      </c>
      <c r="V4025" s="109"/>
      <c r="W4025" s="109">
        <v>5071.1000000000004</v>
      </c>
      <c r="X4025" s="109"/>
      <c r="Y4025" s="109"/>
      <c r="Z4025" s="109"/>
      <c r="AA4025" s="109"/>
      <c r="AB4025" s="109"/>
      <c r="AC4025" s="113"/>
      <c r="AD4025" s="29"/>
      <c r="AE4025" s="29"/>
      <c r="AF4025" s="29"/>
      <c r="AG4025" s="65"/>
    </row>
    <row r="4026" spans="1:33" ht="12">
      <c r="A4026" s="30">
        <v>42064</v>
      </c>
      <c r="B4026" s="109" t="s">
        <v>24273</v>
      </c>
      <c r="C4026" s="121">
        <v>51</v>
      </c>
      <c r="D4026" s="109" t="s">
        <v>23</v>
      </c>
      <c r="E4026" s="109" t="s">
        <v>82</v>
      </c>
      <c r="F4026" s="109"/>
      <c r="G4026" s="42">
        <v>41675</v>
      </c>
      <c r="H4026" s="109" t="s">
        <v>24274</v>
      </c>
      <c r="I4026" s="109" t="s">
        <v>7450</v>
      </c>
      <c r="J4026" s="109" t="s">
        <v>28</v>
      </c>
      <c r="K4026" s="98" t="s">
        <v>7451</v>
      </c>
      <c r="L4026" s="109" t="s">
        <v>7452</v>
      </c>
      <c r="M4026" s="109" t="s">
        <v>7453</v>
      </c>
      <c r="N4026" s="109" t="s">
        <v>32</v>
      </c>
      <c r="O4026" s="109" t="s">
        <v>24275</v>
      </c>
      <c r="P4026" s="109" t="s">
        <v>58</v>
      </c>
      <c r="Q4026" s="109" t="s">
        <v>24276</v>
      </c>
      <c r="R4026" s="109" t="s">
        <v>80</v>
      </c>
      <c r="S4026" s="122" t="s">
        <v>5119</v>
      </c>
      <c r="T4026" s="31"/>
      <c r="U4026" s="109" t="str">
        <f t="shared" si="64"/>
        <v>41675: An employee of a local Ford dealership, Clauge crashed his own vehicle into the front of the dealership, emerged from the car, and started shooting. A deputy having his car serviced was able to respond immediately. Clauge managed to wound two people before being fatally shot himself. The deputy emerged in critical but stable condition. http://www.fdle.state.fl.us/Content/News/2014/February/Taylor-County-deputy-injured-from-Gunshot-wound,-s.aspx</v>
      </c>
      <c r="V4026" s="109"/>
      <c r="W4026" s="109">
        <v>5072.1000000000004</v>
      </c>
      <c r="X4026" s="109"/>
      <c r="Y4026" s="109"/>
      <c r="Z4026" s="109"/>
      <c r="AA4026" s="109"/>
      <c r="AB4026" s="109"/>
      <c r="AC4026" s="113"/>
      <c r="AD4026" s="29"/>
      <c r="AE4026" s="29"/>
      <c r="AF4026" s="29"/>
      <c r="AG4026" s="65"/>
    </row>
    <row r="4027" spans="1:33" ht="12">
      <c r="A4027" s="30">
        <v>42064</v>
      </c>
      <c r="B4027" s="109" t="s">
        <v>24277</v>
      </c>
      <c r="C4027" s="121">
        <v>30</v>
      </c>
      <c r="D4027" s="109" t="s">
        <v>23</v>
      </c>
      <c r="E4027" s="109" t="s">
        <v>82</v>
      </c>
      <c r="F4027" s="109"/>
      <c r="G4027" s="42">
        <v>39575</v>
      </c>
      <c r="H4027" s="109" t="s">
        <v>24278</v>
      </c>
      <c r="I4027" s="109" t="s">
        <v>4685</v>
      </c>
      <c r="J4027" s="109" t="s">
        <v>28</v>
      </c>
      <c r="K4027" s="98" t="s">
        <v>17499</v>
      </c>
      <c r="L4027" s="109" t="s">
        <v>4687</v>
      </c>
      <c r="M4027" s="109" t="s">
        <v>10833</v>
      </c>
      <c r="N4027" s="109" t="s">
        <v>32</v>
      </c>
      <c r="O4027" s="109" t="s">
        <v>24279</v>
      </c>
      <c r="P4027" s="109" t="s">
        <v>58</v>
      </c>
      <c r="Q4027" s="109" t="s">
        <v>24280</v>
      </c>
      <c r="R4027" s="109" t="s">
        <v>80</v>
      </c>
      <c r="S4027" s="122" t="s">
        <v>5119</v>
      </c>
      <c r="T4027" s="31"/>
      <c r="U4027" s="109" t="str">
        <f t="shared" si="64"/>
        <v>39575: A heavily armed respondent in a divorce proceeding, as well as reportedly involved in an anti-government/militia organization, Powell attempted to shoot his way past the security checkpoint of a courthouse. Two county deputies working as bailiffs quickly fired at him 11 times, fatally striking him with six bullets. Powell managed to fire twice without result. http://webcache.googleusercontent.com/search?q=cache:KbJHH2SaqcwJ:tbo.com/news/nation-world/2008/may/16/na-bailiff-i-did-what-i-had-to-do-ar-145477/+&amp;cd=70&amp;hl=en&amp;ct=clnk&amp;gl=us</v>
      </c>
      <c r="V4027" s="109"/>
      <c r="W4027" s="109">
        <v>5073.1000000000004</v>
      </c>
      <c r="X4027" s="109"/>
      <c r="Y4027" s="109"/>
      <c r="Z4027" s="109"/>
      <c r="AA4027" s="109"/>
      <c r="AB4027" s="109"/>
      <c r="AC4027" s="113"/>
      <c r="AD4027" s="29"/>
      <c r="AE4027" s="29"/>
      <c r="AF4027" s="29"/>
      <c r="AG4027" s="65"/>
    </row>
    <row r="4028" spans="1:33" ht="12">
      <c r="A4028" s="30">
        <v>42064</v>
      </c>
      <c r="B4028" s="109" t="s">
        <v>24281</v>
      </c>
      <c r="C4028" s="121">
        <v>42</v>
      </c>
      <c r="D4028" s="109" t="s">
        <v>23</v>
      </c>
      <c r="E4028" s="109" t="s">
        <v>82</v>
      </c>
      <c r="F4028" s="109"/>
      <c r="G4028" s="42">
        <v>40315</v>
      </c>
      <c r="H4028" s="109" t="s">
        <v>24282</v>
      </c>
      <c r="I4028" s="109" t="s">
        <v>18975</v>
      </c>
      <c r="J4028" s="109" t="s">
        <v>28</v>
      </c>
      <c r="K4028" s="98" t="s">
        <v>21750</v>
      </c>
      <c r="L4028" s="109" t="s">
        <v>10087</v>
      </c>
      <c r="M4028" s="109" t="s">
        <v>18789</v>
      </c>
      <c r="N4028" s="109" t="s">
        <v>32</v>
      </c>
      <c r="O4028" s="109" t="s">
        <v>24283</v>
      </c>
      <c r="P4028" s="109" t="s">
        <v>58</v>
      </c>
      <c r="Q4028" s="109" t="s">
        <v>24284</v>
      </c>
      <c r="R4028" s="109" t="s">
        <v>80</v>
      </c>
      <c r="S4028" s="122" t="s">
        <v>5119</v>
      </c>
      <c r="T4028" s="31"/>
      <c r="U4028" s="109" t="str">
        <f t="shared" si="64"/>
        <v>40315: With reported mental health issues, ex-hotel employee Spitz targeted and took a hostage from his former workplace, bound him, and shot him, with plans to conduct a mock trial and torture him to death. Spitz fled the hotel before deputies arrived. They found his car and fatally shot him as he handled a weapon. His victim survived the incident although paralyzed. http://www.naplesnews.com/news/crime/lee-county-deputies-cleared-shooting-bonita-spring</v>
      </c>
      <c r="V4028" s="109"/>
      <c r="W4028" s="109">
        <v>5074.1000000000004</v>
      </c>
      <c r="X4028" s="109"/>
      <c r="Y4028" s="109"/>
      <c r="Z4028" s="109"/>
      <c r="AA4028" s="109"/>
      <c r="AB4028" s="109"/>
      <c r="AC4028" s="113"/>
      <c r="AD4028" s="29"/>
      <c r="AE4028" s="29"/>
      <c r="AF4028" s="29"/>
      <c r="AG4028" s="65"/>
    </row>
    <row r="4029" spans="1:33" ht="12">
      <c r="A4029" s="30">
        <v>42064</v>
      </c>
      <c r="B4029" s="109" t="s">
        <v>21940</v>
      </c>
      <c r="C4029" s="121">
        <v>18</v>
      </c>
      <c r="D4029" s="109" t="s">
        <v>23</v>
      </c>
      <c r="E4029" s="109" t="s">
        <v>40</v>
      </c>
      <c r="F4029" s="109"/>
      <c r="G4029" s="42">
        <v>40949</v>
      </c>
      <c r="H4029" s="109" t="s">
        <v>24285</v>
      </c>
      <c r="I4029" s="109" t="s">
        <v>9567</v>
      </c>
      <c r="J4029" s="109" t="s">
        <v>28</v>
      </c>
      <c r="K4029" s="98" t="s">
        <v>16018</v>
      </c>
      <c r="L4029" s="109" t="s">
        <v>338</v>
      </c>
      <c r="M4029" s="109" t="s">
        <v>6322</v>
      </c>
      <c r="N4029" s="109" t="s">
        <v>32</v>
      </c>
      <c r="O4029" s="109" t="s">
        <v>24286</v>
      </c>
      <c r="P4029" s="109" t="s">
        <v>760</v>
      </c>
      <c r="Q4029" s="109" t="s">
        <v>24287</v>
      </c>
      <c r="R4029" s="109" t="s">
        <v>80</v>
      </c>
      <c r="S4029" s="122" t="s">
        <v>5119</v>
      </c>
      <c r="T4029" s="31"/>
      <c r="U4029" s="109" t="str">
        <f t="shared" si="64"/>
        <v>40949: Popular, well-liked athlete Thompson encountered police while sitting in a credit union parking lot armed with "a long rifle and a high-capacity magazine capable of holding up to 50 rounds of ammunition". He put three holes in a police cruiser and directly threatened officers before they responded with live fire, killing him. Not to be confused with the Christopher Thompson killed in a Jacksonville police chase on Nov. 23, 2011. http://www.wpbf.com/Teen-Killed-In-Deputy-Involved-Shooting-Happy-Go-Lucky-Kid/9243758</v>
      </c>
      <c r="V4029" s="109"/>
      <c r="W4029" s="109">
        <v>5075.1000000000004</v>
      </c>
      <c r="X4029" s="109"/>
      <c r="Y4029" s="109"/>
      <c r="Z4029" s="109"/>
      <c r="AA4029" s="109"/>
      <c r="AB4029" s="109"/>
      <c r="AC4029" s="113"/>
      <c r="AD4029" s="29"/>
      <c r="AE4029" s="29"/>
      <c r="AF4029" s="29"/>
      <c r="AG4029" s="65"/>
    </row>
    <row r="4030" spans="1:33" ht="12">
      <c r="A4030" s="30">
        <v>42064</v>
      </c>
      <c r="B4030" s="109" t="s">
        <v>24288</v>
      </c>
      <c r="C4030" s="121">
        <v>43</v>
      </c>
      <c r="D4030" s="109" t="s">
        <v>23</v>
      </c>
      <c r="E4030" s="109" t="s">
        <v>82</v>
      </c>
      <c r="F4030" s="109"/>
      <c r="G4030" s="42">
        <v>38889</v>
      </c>
      <c r="H4030" s="109" t="s">
        <v>24289</v>
      </c>
      <c r="I4030" s="109" t="s">
        <v>11065</v>
      </c>
      <c r="J4030" s="109" t="s">
        <v>28</v>
      </c>
      <c r="K4030" s="98" t="s">
        <v>11315</v>
      </c>
      <c r="L4030" s="109" t="s">
        <v>11067</v>
      </c>
      <c r="M4030" s="109" t="s">
        <v>24290</v>
      </c>
      <c r="N4030" s="109" t="s">
        <v>32</v>
      </c>
      <c r="O4030" s="109" t="s">
        <v>24291</v>
      </c>
      <c r="P4030" s="109" t="s">
        <v>58</v>
      </c>
      <c r="Q4030" s="109" t="s">
        <v>24292</v>
      </c>
      <c r="R4030" s="109" t="s">
        <v>80</v>
      </c>
      <c r="S4030" s="122" t="s">
        <v>5119</v>
      </c>
      <c r="T4030" s="31"/>
      <c r="U4030" s="109" t="str">
        <f t="shared" si="64"/>
        <v>38889: Agents from the FBI and the DOJ's Office of the Inspector General arrived at the Federal Correction Institution in Tallahassee to arrest six guards, all six accused of trading contraband with the female inmates for sex. One of the six was Hill, a 12-year veteran guard. Hill opened fire on the contingent, killed one, wounded another, before being shot to death. http://www.november.org/stayinfo/breaking06/TallahasseeShooting.html</v>
      </c>
      <c r="V4030" s="109"/>
      <c r="W4030" s="109">
        <v>5076.1000000000004</v>
      </c>
      <c r="X4030" s="109"/>
      <c r="Y4030" s="109"/>
      <c r="Z4030" s="109"/>
      <c r="AA4030" s="109"/>
      <c r="AB4030" s="109"/>
      <c r="AC4030" s="113"/>
      <c r="AD4030" s="29"/>
      <c r="AE4030" s="29"/>
      <c r="AF4030" s="29"/>
      <c r="AG4030" s="65"/>
    </row>
    <row r="4031" spans="1:33" ht="12">
      <c r="A4031" s="30">
        <v>42064</v>
      </c>
      <c r="B4031" s="109" t="s">
        <v>24293</v>
      </c>
      <c r="C4031" s="121">
        <v>49</v>
      </c>
      <c r="D4031" s="109" t="s">
        <v>91</v>
      </c>
      <c r="E4031" s="109" t="s">
        <v>82</v>
      </c>
      <c r="F4031" s="109"/>
      <c r="G4031" s="42">
        <v>37381</v>
      </c>
      <c r="H4031" s="109" t="s">
        <v>24294</v>
      </c>
      <c r="I4031" s="109" t="s">
        <v>22864</v>
      </c>
      <c r="J4031" s="109" t="s">
        <v>28</v>
      </c>
      <c r="K4031" s="98" t="s">
        <v>24295</v>
      </c>
      <c r="L4031" s="109" t="s">
        <v>8052</v>
      </c>
      <c r="M4031" s="109" t="s">
        <v>17889</v>
      </c>
      <c r="N4031" s="109" t="s">
        <v>32</v>
      </c>
      <c r="O4031" s="109" t="s">
        <v>24296</v>
      </c>
      <c r="P4031" s="109" t="s">
        <v>58</v>
      </c>
      <c r="Q4031" s="109" t="s">
        <v>24297</v>
      </c>
      <c r="R4031" s="109" t="s">
        <v>80</v>
      </c>
      <c r="S4031" s="122" t="s">
        <v>5119</v>
      </c>
      <c r="T4031" s="31"/>
      <c r="U4031" s="109" t="str">
        <f t="shared" si="64"/>
        <v>37381: Marko, upset and suicidal because of marital problems, carried a .22 caliber weapon into her backyard with deputies present and said, repeatedly, that she would make them kill her. She pointed the weapon at officers, and was killed with a shotgun blast. The same deputy killed George Louis Garrett in similar circumstances 10 years later. http://webcache.googleusercontent.com/search?q=cache:eDXtZ9Ie5dMJ:tbo.com/news/history-repeats-for-deputy-who-fatally-shot-armed-man-514415+&amp;cd=96&amp;hl=en&amp;ct=clnk&amp;gl=us</v>
      </c>
      <c r="V4031" s="109"/>
      <c r="W4031" s="109">
        <v>5077.1000000000004</v>
      </c>
      <c r="X4031" s="109"/>
      <c r="Y4031" s="109"/>
      <c r="Z4031" s="109"/>
      <c r="AA4031" s="109"/>
      <c r="AB4031" s="109"/>
      <c r="AC4031" s="113"/>
      <c r="AD4031" s="29"/>
      <c r="AE4031" s="29"/>
      <c r="AF4031" s="29"/>
      <c r="AG4031" s="65"/>
    </row>
    <row r="4032" spans="1:33" ht="12">
      <c r="A4032" s="30">
        <v>42064</v>
      </c>
      <c r="B4032" s="109" t="s">
        <v>24298</v>
      </c>
      <c r="C4032" s="121">
        <v>78</v>
      </c>
      <c r="D4032" s="109" t="s">
        <v>91</v>
      </c>
      <c r="E4032" s="109" t="s">
        <v>82</v>
      </c>
      <c r="F4032" s="109"/>
      <c r="G4032" s="42">
        <v>39911</v>
      </c>
      <c r="H4032" s="109" t="s">
        <v>24299</v>
      </c>
      <c r="I4032" s="109" t="s">
        <v>4685</v>
      </c>
      <c r="J4032" s="109" t="s">
        <v>28</v>
      </c>
      <c r="K4032" s="98" t="s">
        <v>24300</v>
      </c>
      <c r="L4032" s="109" t="s">
        <v>4687</v>
      </c>
      <c r="M4032" s="109" t="s">
        <v>10833</v>
      </c>
      <c r="N4032" s="109" t="s">
        <v>314</v>
      </c>
      <c r="O4032" s="109" t="s">
        <v>24301</v>
      </c>
      <c r="P4032" s="109" t="s">
        <v>760</v>
      </c>
      <c r="Q4032" s="109" t="s">
        <v>24302</v>
      </c>
      <c r="R4032" s="109" t="s">
        <v>80</v>
      </c>
      <c r="S4032" s="122" t="s">
        <v>5119</v>
      </c>
      <c r="T4032" s="31"/>
      <c r="U4032" s="109" t="str">
        <f t="shared" si="64"/>
        <v>39911: Henesy's wheelchair was struck by an unmarked county cruiser at full speed in mid-afternoon. Witnesses said she flew from the chair, and was conscious and talking immediately after the wreck, but died shortly afterward. http://www.tampabay.com/news/publicsafety/accidents/pinellas-deputys-cruiser-hits-kills-woman-on-scooter/990805</v>
      </c>
      <c r="V4032" s="109"/>
      <c r="W4032" s="109">
        <v>5078.1000000000004</v>
      </c>
      <c r="X4032" s="109"/>
      <c r="Y4032" s="109"/>
      <c r="Z4032" s="109"/>
      <c r="AA4032" s="109"/>
      <c r="AB4032" s="109"/>
      <c r="AC4032" s="113"/>
      <c r="AD4032" s="29"/>
      <c r="AE4032" s="29"/>
      <c r="AF4032" s="29"/>
      <c r="AG4032" s="65"/>
    </row>
    <row r="4033" spans="1:33" ht="12">
      <c r="A4033" s="30">
        <v>42064</v>
      </c>
      <c r="B4033" s="109" t="s">
        <v>24303</v>
      </c>
      <c r="C4033" s="121">
        <v>49</v>
      </c>
      <c r="D4033" s="109" t="s">
        <v>91</v>
      </c>
      <c r="E4033" s="109" t="s">
        <v>82</v>
      </c>
      <c r="F4033" s="109"/>
      <c r="G4033" s="42">
        <v>41365</v>
      </c>
      <c r="H4033" s="109" t="s">
        <v>24304</v>
      </c>
      <c r="I4033" s="109" t="s">
        <v>14545</v>
      </c>
      <c r="J4033" s="109" t="s">
        <v>28</v>
      </c>
      <c r="K4033" s="98" t="s">
        <v>19170</v>
      </c>
      <c r="L4033" s="109" t="s">
        <v>4778</v>
      </c>
      <c r="M4033" s="109" t="s">
        <v>14547</v>
      </c>
      <c r="N4033" s="109" t="s">
        <v>32</v>
      </c>
      <c r="O4033" s="109" t="s">
        <v>24305</v>
      </c>
      <c r="P4033" s="109" t="s">
        <v>760</v>
      </c>
      <c r="Q4033" s="109" t="s">
        <v>24306</v>
      </c>
      <c r="R4033" s="109" t="s">
        <v>80</v>
      </c>
      <c r="S4033" s="122" t="s">
        <v>5119</v>
      </c>
      <c r="T4033" s="31"/>
      <c r="U4033" s="109" t="str">
        <f t="shared" si="64"/>
        <v>41365: Brower called 911 threatening to kill herself. Police accompanied by SWAT forces arrived and found her standing in the street with a pistol in either hand. Refusing to put down the weapons, she was fatally shot. http://www.ppines.com/Archive/ViewFile/Item/150</v>
      </c>
      <c r="V4033" s="109"/>
      <c r="W4033" s="109">
        <v>5079.1000000000004</v>
      </c>
      <c r="X4033" s="109"/>
      <c r="Y4033" s="109"/>
      <c r="Z4033" s="109"/>
      <c r="AA4033" s="109"/>
      <c r="AB4033" s="109"/>
      <c r="AC4033" s="113"/>
      <c r="AD4033" s="29"/>
      <c r="AE4033" s="29"/>
      <c r="AF4033" s="29"/>
      <c r="AG4033" s="65"/>
    </row>
    <row r="4034" spans="1:33" ht="12">
      <c r="A4034" s="30">
        <v>42064</v>
      </c>
      <c r="B4034" s="109" t="s">
        <v>24307</v>
      </c>
      <c r="C4034" s="121">
        <v>16</v>
      </c>
      <c r="D4034" s="109" t="s">
        <v>23</v>
      </c>
      <c r="E4034" s="109" t="s">
        <v>82</v>
      </c>
      <c r="F4034" s="109"/>
      <c r="G4034" s="42">
        <v>38757</v>
      </c>
      <c r="H4034" s="109" t="s">
        <v>24308</v>
      </c>
      <c r="I4034" s="109" t="s">
        <v>24309</v>
      </c>
      <c r="J4034" s="109" t="s">
        <v>28</v>
      </c>
      <c r="K4034" s="98" t="s">
        <v>24310</v>
      </c>
      <c r="L4034" s="109" t="s">
        <v>404</v>
      </c>
      <c r="M4034" s="109" t="s">
        <v>24311</v>
      </c>
      <c r="N4034" s="109" t="s">
        <v>314</v>
      </c>
      <c r="O4034" s="109" t="s">
        <v>24312</v>
      </c>
      <c r="P4034" s="109" t="s">
        <v>760</v>
      </c>
      <c r="Q4034" s="109" t="s">
        <v>24313</v>
      </c>
      <c r="R4034" s="109" t="s">
        <v>80</v>
      </c>
      <c r="S4034" s="122" t="s">
        <v>5119</v>
      </c>
      <c r="T4034" s="31"/>
      <c r="U4034" s="109" t="str">
        <f t="shared" si="64"/>
        <v>38757: Teenager Culver driving with a suspended license fled from a 3 a.m. traffic stop. Police denied pursuing him, although they were close enough to observe the explosion of a transformer as Culver died striking a utility pole. http://articles.orlandosentinel.com/2006-02-10/news/MCFBRIEFS10_6_1_ocoee-police-motorist-wagner</v>
      </c>
      <c r="V4034" s="109"/>
      <c r="W4034" s="109">
        <v>5080.1000000000004</v>
      </c>
      <c r="X4034" s="109"/>
      <c r="Y4034" s="109"/>
      <c r="Z4034" s="109"/>
      <c r="AA4034" s="109"/>
      <c r="AB4034" s="109"/>
      <c r="AC4034" s="113"/>
      <c r="AD4034" s="29"/>
      <c r="AE4034" s="29"/>
      <c r="AF4034" s="29"/>
      <c r="AG4034" s="65"/>
    </row>
    <row r="4035" spans="1:33" ht="12">
      <c r="A4035" s="30">
        <v>42064</v>
      </c>
      <c r="B4035" s="109" t="s">
        <v>24314</v>
      </c>
      <c r="C4035" s="121">
        <v>49</v>
      </c>
      <c r="D4035" s="109" t="s">
        <v>23</v>
      </c>
      <c r="E4035" s="109" t="s">
        <v>82</v>
      </c>
      <c r="F4035" s="109"/>
      <c r="G4035" s="42">
        <v>40173</v>
      </c>
      <c r="H4035" s="109" t="s">
        <v>24315</v>
      </c>
      <c r="I4035" s="109" t="s">
        <v>4685</v>
      </c>
      <c r="J4035" s="109" t="s">
        <v>28</v>
      </c>
      <c r="K4035" s="98" t="s">
        <v>19234</v>
      </c>
      <c r="L4035" s="109" t="s">
        <v>4687</v>
      </c>
      <c r="M4035" s="109" t="s">
        <v>4688</v>
      </c>
      <c r="N4035" s="109" t="s">
        <v>32</v>
      </c>
      <c r="O4035" s="109" t="s">
        <v>24316</v>
      </c>
      <c r="P4035" s="109" t="s">
        <v>58</v>
      </c>
      <c r="Q4035" s="109" t="s">
        <v>24317</v>
      </c>
      <c r="R4035" s="109" t="s">
        <v>80</v>
      </c>
      <c r="S4035" s="122" t="s">
        <v>5119</v>
      </c>
      <c r="T4035" s="31"/>
      <c r="U4035" s="109" t="str">
        <f t="shared" si="64"/>
        <v>40173: Well-regarded city stormwater employee Johnson shot and wounded another man he'd been arguing with. As officers approached he simply walked away, refused to drop the weapon, reportedly saying he wasn't going back to prison and they'd have to shoot him. http://www.tampabay.com/news/publicsafety/police-department-clears-officer-in-fatal-shooting/1071988?comments=legacy</v>
      </c>
      <c r="V4035" s="109"/>
      <c r="W4035" s="109">
        <v>5081.1000000000004</v>
      </c>
      <c r="X4035" s="109"/>
      <c r="Y4035" s="109"/>
      <c r="Z4035" s="109"/>
      <c r="AA4035" s="109"/>
      <c r="AB4035" s="109"/>
      <c r="AC4035" s="113"/>
      <c r="AD4035" s="29"/>
      <c r="AE4035" s="29"/>
      <c r="AF4035" s="29"/>
      <c r="AG4035" s="65"/>
    </row>
    <row r="4036" spans="1:33" ht="12">
      <c r="A4036" s="30">
        <v>42064</v>
      </c>
      <c r="B4036" s="109" t="s">
        <v>24318</v>
      </c>
      <c r="C4036" s="121">
        <v>51</v>
      </c>
      <c r="D4036" s="109" t="s">
        <v>23</v>
      </c>
      <c r="E4036" s="109" t="s">
        <v>82</v>
      </c>
      <c r="F4036" s="109"/>
      <c r="G4036" s="42">
        <v>40103</v>
      </c>
      <c r="H4036" s="109" t="s">
        <v>24319</v>
      </c>
      <c r="I4036" s="109" t="s">
        <v>9031</v>
      </c>
      <c r="J4036" s="109" t="s">
        <v>28</v>
      </c>
      <c r="K4036" s="98" t="s">
        <v>16011</v>
      </c>
      <c r="L4036" s="109" t="s">
        <v>9856</v>
      </c>
      <c r="M4036" s="109" t="s">
        <v>21762</v>
      </c>
      <c r="N4036" s="109" t="s">
        <v>32</v>
      </c>
      <c r="O4036" s="109" t="s">
        <v>24320</v>
      </c>
      <c r="P4036" s="109" t="s">
        <v>760</v>
      </c>
      <c r="Q4036" s="109" t="s">
        <v>22372</v>
      </c>
      <c r="R4036" s="109" t="s">
        <v>80</v>
      </c>
      <c r="S4036" s="122" t="s">
        <v>21791</v>
      </c>
      <c r="T4036" s="31"/>
      <c r="U4036" s="109" t="str">
        <f t="shared" si="64"/>
        <v>40103: Somebody had reported Ross on 911 as suicidal. After deputies spoke to him through his front door in mid-afternoon, and after SWAT forces had time to arrive and set up, Ross emerged. He had a knife and cuts on his wrists. An officer warned him to drop the knife and keep his distance. Ross evidently didn't comply and was fatally shot. http://jacksonville.com/content/jacksonville-area-police-shootings-2009</v>
      </c>
      <c r="V4036" s="109"/>
      <c r="W4036" s="109">
        <v>5082.1000000000004</v>
      </c>
      <c r="X4036" s="109"/>
      <c r="Y4036" s="109"/>
      <c r="Z4036" s="109"/>
      <c r="AA4036" s="109"/>
      <c r="AB4036" s="109"/>
      <c r="AC4036" s="113"/>
      <c r="AD4036" s="29"/>
      <c r="AE4036" s="29"/>
      <c r="AF4036" s="29"/>
      <c r="AG4036" s="65"/>
    </row>
    <row r="4037" spans="1:33" ht="12">
      <c r="A4037" s="30">
        <v>42064</v>
      </c>
      <c r="B4037" s="109" t="s">
        <v>24321</v>
      </c>
      <c r="C4037" s="121">
        <v>50</v>
      </c>
      <c r="D4037" s="109" t="s">
        <v>23</v>
      </c>
      <c r="E4037" s="109" t="s">
        <v>40</v>
      </c>
      <c r="F4037" s="109"/>
      <c r="G4037" s="42">
        <v>40737</v>
      </c>
      <c r="H4037" s="109" t="s">
        <v>24322</v>
      </c>
      <c r="I4037" s="109" t="s">
        <v>4685</v>
      </c>
      <c r="J4037" s="109" t="s">
        <v>28</v>
      </c>
      <c r="K4037" s="98" t="s">
        <v>17177</v>
      </c>
      <c r="L4037" s="109" t="s">
        <v>4687</v>
      </c>
      <c r="M4037" s="109" t="s">
        <v>10833</v>
      </c>
      <c r="N4037" s="109" t="s">
        <v>314</v>
      </c>
      <c r="O4037" s="109" t="s">
        <v>24323</v>
      </c>
      <c r="P4037" s="109" t="s">
        <v>760</v>
      </c>
      <c r="Q4037" s="109" t="s">
        <v>24324</v>
      </c>
      <c r="R4037" s="109" t="s">
        <v>80</v>
      </c>
      <c r="S4037" s="122" t="s">
        <v>5119</v>
      </c>
      <c r="T4037" s="31"/>
      <c r="U4037" s="109" t="str">
        <f t="shared" si="64"/>
        <v>40737: While babysitting her nephew, a female suspect took the time to swing a marijuana deal in the parking lot of a closed auto dealership. This attracted the attention of police. She fled at high speed, with her 5-year-old nephew and her buyer as unwilling passengers, for some 60 blocks. She then struck a vehicle driven by Trompke, killing him. She received 18 years in prison. http://tbo.com/news/high-speed-pinellas-chase-ends-with-crash-fatality-243829</v>
      </c>
      <c r="V4037" s="109"/>
      <c r="W4037" s="109">
        <v>5083.1000000000004</v>
      </c>
      <c r="X4037" s="109"/>
      <c r="Y4037" s="109"/>
      <c r="Z4037" s="109"/>
      <c r="AA4037" s="109"/>
      <c r="AB4037" s="109"/>
      <c r="AC4037" s="113"/>
      <c r="AD4037" s="29"/>
      <c r="AE4037" s="29"/>
      <c r="AF4037" s="29"/>
      <c r="AG4037" s="65"/>
    </row>
    <row r="4038" spans="1:33" ht="12">
      <c r="A4038" s="30">
        <v>42064</v>
      </c>
      <c r="B4038" s="109" t="s">
        <v>24325</v>
      </c>
      <c r="C4038" s="121">
        <v>39</v>
      </c>
      <c r="D4038" s="109" t="s">
        <v>91</v>
      </c>
      <c r="E4038" s="109" t="s">
        <v>82</v>
      </c>
      <c r="F4038" s="109"/>
      <c r="G4038" s="42">
        <v>40514</v>
      </c>
      <c r="H4038" s="109" t="s">
        <v>24326</v>
      </c>
      <c r="I4038" s="109" t="s">
        <v>24327</v>
      </c>
      <c r="J4038" s="109" t="s">
        <v>28</v>
      </c>
      <c r="K4038" s="98" t="s">
        <v>24328</v>
      </c>
      <c r="L4038" s="109" t="s">
        <v>235</v>
      </c>
      <c r="M4038" s="109" t="s">
        <v>12480</v>
      </c>
      <c r="N4038" s="109" t="s">
        <v>314</v>
      </c>
      <c r="O4038" s="109" t="s">
        <v>24329</v>
      </c>
      <c r="P4038" s="109" t="s">
        <v>3069</v>
      </c>
      <c r="Q4038" s="109" t="s">
        <v>24330</v>
      </c>
      <c r="R4038" s="109" t="s">
        <v>80</v>
      </c>
      <c r="S4038" s="122" t="s">
        <v>5119</v>
      </c>
      <c r="T4038" s="31"/>
      <c r="U4038" s="109" t="str">
        <f t="shared" si="64"/>
        <v>40514: Dejesus had rolled her 2002 Dodge pickup on a county road, and survived the accident, but was struck and killed by a deputy coming to the scene of the accident as she stood in the middle of the road. Another witness had seen her and successfully swerved around her. http://www.ocala.com/article/20101203/ARTICLES/101209889?tc=ar</v>
      </c>
      <c r="V4038" s="109"/>
      <c r="W4038" s="109">
        <v>5084.1000000000004</v>
      </c>
      <c r="X4038" s="109"/>
      <c r="Y4038" s="109"/>
      <c r="Z4038" s="109"/>
      <c r="AA4038" s="109"/>
      <c r="AB4038" s="109"/>
      <c r="AC4038" s="113"/>
      <c r="AD4038" s="29"/>
      <c r="AE4038" s="29"/>
      <c r="AF4038" s="29"/>
      <c r="AG4038" s="65"/>
    </row>
    <row r="4039" spans="1:33" ht="12">
      <c r="A4039" s="30">
        <v>42064</v>
      </c>
      <c r="B4039" s="109" t="s">
        <v>24331</v>
      </c>
      <c r="C4039" s="121">
        <v>30</v>
      </c>
      <c r="D4039" s="109" t="s">
        <v>23</v>
      </c>
      <c r="E4039" s="109" t="s">
        <v>40</v>
      </c>
      <c r="F4039" s="109" t="s">
        <v>24332</v>
      </c>
      <c r="G4039" s="42">
        <v>40532</v>
      </c>
      <c r="H4039" s="109" t="s">
        <v>24333</v>
      </c>
      <c r="I4039" s="109" t="s">
        <v>1046</v>
      </c>
      <c r="J4039" s="109" t="s">
        <v>28</v>
      </c>
      <c r="K4039" s="98" t="s">
        <v>4814</v>
      </c>
      <c r="L4039" s="109" t="s">
        <v>523</v>
      </c>
      <c r="M4039" s="109" t="s">
        <v>8909</v>
      </c>
      <c r="N4039" s="109" t="s">
        <v>314</v>
      </c>
      <c r="O4039" s="109" t="s">
        <v>24334</v>
      </c>
      <c r="P4039" s="109" t="s">
        <v>760</v>
      </c>
      <c r="Q4039" s="109" t="s">
        <v>24335</v>
      </c>
      <c r="R4039" s="109" t="s">
        <v>80</v>
      </c>
      <c r="S4039" s="122" t="s">
        <v>5119</v>
      </c>
      <c r="T4039" s="31"/>
      <c r="U4039" s="109" t="str">
        <f t="shared" si="64"/>
        <v>40532: Deaton robbed a Sunoco station, was spotted by police at another nearby service station, and fled in his Jeep Cherokee. Spikes failed to stop him but may have contributed to his loss of control. The Cherokee flipped multiple times and ejected Deaton. He died at the scene. http://jacksonville.com/news/crime/2010-12-21/story/robbery-suspect-killed-jacksonville-police-chase</v>
      </c>
      <c r="V4039" s="109"/>
      <c r="W4039" s="109">
        <v>5085.1000000000004</v>
      </c>
      <c r="X4039" s="109"/>
      <c r="Y4039" s="109"/>
      <c r="Z4039" s="109"/>
      <c r="AA4039" s="109"/>
      <c r="AB4039" s="109"/>
      <c r="AC4039" s="113"/>
      <c r="AD4039" s="29"/>
      <c r="AE4039" s="29"/>
      <c r="AF4039" s="29"/>
      <c r="AG4039" s="65"/>
    </row>
    <row r="4040" spans="1:33" ht="12">
      <c r="A4040" s="30">
        <v>42064</v>
      </c>
      <c r="B4040" s="109" t="s">
        <v>24336</v>
      </c>
      <c r="C4040" s="121">
        <v>47</v>
      </c>
      <c r="D4040" s="109" t="s">
        <v>23</v>
      </c>
      <c r="E4040" s="109" t="s">
        <v>40</v>
      </c>
      <c r="F4040" s="109"/>
      <c r="G4040" s="42">
        <v>38687</v>
      </c>
      <c r="H4040" s="109" t="s">
        <v>24337</v>
      </c>
      <c r="I4040" s="109" t="s">
        <v>4951</v>
      </c>
      <c r="J4040" s="109" t="s">
        <v>28</v>
      </c>
      <c r="K4040" s="98" t="s">
        <v>24170</v>
      </c>
      <c r="L4040" s="109" t="s">
        <v>404</v>
      </c>
      <c r="M4040" s="109" t="s">
        <v>13239</v>
      </c>
      <c r="N4040" s="109" t="s">
        <v>262</v>
      </c>
      <c r="O4040" s="109" t="s">
        <v>24338</v>
      </c>
      <c r="P4040" s="109" t="s">
        <v>760</v>
      </c>
      <c r="Q4040" s="109" t="s">
        <v>24339</v>
      </c>
      <c r="R4040" s="109" t="s">
        <v>219</v>
      </c>
      <c r="S4040" s="122" t="s">
        <v>24340</v>
      </c>
      <c r="T4040" s="31"/>
      <c r="U4040" s="109" t="str">
        <f t="shared" si="64"/>
        <v>38687: Exhibiting "profuse sweating, incredible strength, agitation and skin that was hot to the touch", Earnhardt drew police to a mobile home park at 6 a.m. for his erratic irrational behavior. Nearly naked, he wouldn't come off the roadway. Deputies noticed steam coming off his body. He was tasered twice, stopped breathing, and died. http://articles.orlandosentinel.com/2012-06-02/news/os-taser-death-orlando-police-box-20120602_1_orange-county-deputies-taser-deaths-delirium</v>
      </c>
      <c r="V4040" s="109"/>
      <c r="W4040" s="109">
        <v>5086.1000000000004</v>
      </c>
      <c r="X4040" s="109"/>
      <c r="Y4040" s="109"/>
      <c r="Z4040" s="109"/>
      <c r="AA4040" s="109"/>
      <c r="AB4040" s="109"/>
      <c r="AC4040" s="113"/>
      <c r="AD4040" s="29"/>
      <c r="AE4040" s="29"/>
      <c r="AF4040" s="29"/>
      <c r="AG4040" s="65"/>
    </row>
    <row r="4041" spans="1:33" ht="12">
      <c r="A4041" s="30">
        <v>42064</v>
      </c>
      <c r="B4041" s="109" t="s">
        <v>24341</v>
      </c>
      <c r="C4041" s="121">
        <v>51</v>
      </c>
      <c r="D4041" s="109" t="s">
        <v>23</v>
      </c>
      <c r="E4041" s="109" t="s">
        <v>82</v>
      </c>
      <c r="F4041" s="109"/>
      <c r="G4041" s="42">
        <v>39137</v>
      </c>
      <c r="H4041" s="109" t="s">
        <v>24342</v>
      </c>
      <c r="I4041" s="109" t="s">
        <v>19430</v>
      </c>
      <c r="J4041" s="109" t="s">
        <v>28</v>
      </c>
      <c r="K4041" s="98" t="s">
        <v>24343</v>
      </c>
      <c r="L4041" s="109" t="s">
        <v>235</v>
      </c>
      <c r="M4041" s="109" t="s">
        <v>12480</v>
      </c>
      <c r="N4041" s="109" t="s">
        <v>32</v>
      </c>
      <c r="O4041" s="109" t="s">
        <v>24344</v>
      </c>
      <c r="P4041" s="109" t="s">
        <v>58</v>
      </c>
      <c r="Q4041" s="109" t="s">
        <v>24345</v>
      </c>
      <c r="R4041" s="109" t="s">
        <v>80</v>
      </c>
      <c r="S4041" s="122" t="s">
        <v>5119</v>
      </c>
      <c r="T4041" s="31"/>
      <c r="U4041" s="109" t="str">
        <f t="shared" si="64"/>
        <v>39137: Witnesses saw Brown and a female companion pull into a Walgreens early evening on a Saturday obviously drunk, acting erratically. The companion shoplifted a number of items. Police were called and found both of them uncooperative. After being tasered Brown drew a gun, and was fatally shot in response. http://www.ocala.com/article/20070225/NEWS/70225002</v>
      </c>
      <c r="V4041" s="109"/>
      <c r="W4041" s="109">
        <v>5087.1000000000004</v>
      </c>
      <c r="X4041" s="109"/>
      <c r="Y4041" s="109"/>
      <c r="Z4041" s="109"/>
      <c r="AA4041" s="109"/>
      <c r="AB4041" s="109"/>
      <c r="AC4041" s="113"/>
      <c r="AD4041" s="29"/>
      <c r="AE4041" s="29"/>
      <c r="AF4041" s="29"/>
      <c r="AG4041" s="65"/>
    </row>
    <row r="4042" spans="1:33" ht="12">
      <c r="A4042" s="30">
        <v>42064</v>
      </c>
      <c r="B4042" s="109" t="s">
        <v>24346</v>
      </c>
      <c r="C4042" s="121">
        <v>52</v>
      </c>
      <c r="D4042" s="109" t="s">
        <v>23</v>
      </c>
      <c r="E4042" s="109" t="s">
        <v>82</v>
      </c>
      <c r="F4042" s="109"/>
      <c r="G4042" s="42">
        <v>39874</v>
      </c>
      <c r="H4042" s="109" t="s">
        <v>24347</v>
      </c>
      <c r="I4042" s="109" t="s">
        <v>10831</v>
      </c>
      <c r="J4042" s="109" t="s">
        <v>28</v>
      </c>
      <c r="K4042" s="98" t="s">
        <v>24348</v>
      </c>
      <c r="L4042" s="109" t="s">
        <v>4687</v>
      </c>
      <c r="M4042" s="109" t="s">
        <v>16321</v>
      </c>
      <c r="N4042" s="109" t="s">
        <v>32</v>
      </c>
      <c r="O4042" s="109" t="s">
        <v>24349</v>
      </c>
      <c r="P4042" s="109" t="s">
        <v>58</v>
      </c>
      <c r="Q4042" s="109" t="s">
        <v>24350</v>
      </c>
      <c r="R4042" s="109" t="s">
        <v>80</v>
      </c>
      <c r="S4042" s="122" t="s">
        <v>5119</v>
      </c>
      <c r="T4042" s="31"/>
      <c r="U4042" s="109" t="str">
        <f t="shared" si="64"/>
        <v>39874: Exhibiting "profuse sweating, incredible strength, agitation and skin that was hot to the touch", Earnhardt drew police to a mobile home park at 6 a.m. for his erratic irrational behavior. Nearly naked, he wouldn't come off the roadway. Deputies noticed steam coming off his body. He was Tased twice, stopped breathing, and died. http://www.clearwaterpolice.org/pdf/policeshooting_release_march2_2009.pdf</v>
      </c>
      <c r="V4042" s="109"/>
      <c r="W4042" s="109">
        <v>5088.1000000000004</v>
      </c>
      <c r="X4042" s="109"/>
      <c r="Y4042" s="109"/>
      <c r="Z4042" s="109"/>
      <c r="AA4042" s="109"/>
      <c r="AB4042" s="109"/>
      <c r="AC4042" s="113"/>
      <c r="AD4042" s="29"/>
      <c r="AE4042" s="29"/>
      <c r="AF4042" s="29"/>
      <c r="AG4042" s="65"/>
    </row>
    <row r="4043" spans="1:33" ht="12">
      <c r="A4043" s="30">
        <v>42064</v>
      </c>
      <c r="B4043" s="109" t="s">
        <v>24351</v>
      </c>
      <c r="C4043" s="121">
        <v>25</v>
      </c>
      <c r="D4043" s="109" t="s">
        <v>23</v>
      </c>
      <c r="E4043" s="109" t="s">
        <v>82</v>
      </c>
      <c r="F4043" s="109"/>
      <c r="G4043" s="42">
        <v>37436</v>
      </c>
      <c r="H4043" s="109" t="s">
        <v>24352</v>
      </c>
      <c r="I4043" s="109" t="s">
        <v>1046</v>
      </c>
      <c r="J4043" s="109" t="s">
        <v>28</v>
      </c>
      <c r="K4043" s="98" t="s">
        <v>17551</v>
      </c>
      <c r="L4043" s="109" t="s">
        <v>523</v>
      </c>
      <c r="M4043" s="109" t="s">
        <v>8909</v>
      </c>
      <c r="N4043" s="109" t="s">
        <v>32</v>
      </c>
      <c r="O4043" s="109" t="s">
        <v>24353</v>
      </c>
      <c r="P4043" s="109" t="s">
        <v>58</v>
      </c>
      <c r="Q4043" s="109" t="s">
        <v>24354</v>
      </c>
      <c r="R4043" s="109" t="s">
        <v>80</v>
      </c>
      <c r="S4043" s="122" t="s">
        <v>5119</v>
      </c>
      <c r="T4043" s="31"/>
      <c r="U4043" s="109" t="str">
        <f t="shared" si="64"/>
        <v>37436: A dispute broke out among an officer, Lamar, and another man. Reportedly the other man wanted to use a computer in the patrol car and the officer refused. This developed into a physical struggle where the two got the better of the officer, caught in a bear hug and punched some 20 times. The officer ended the confrontation by shooting Lamar dead. One of two Jacksonville police shootings in the same week. http://www.policeone.com/investigations/articles/52823-Jacksonville-Police-Fatal-Shooting-by-Officer-was-Justified/</v>
      </c>
      <c r="V4043" s="109"/>
      <c r="W4043" s="109">
        <v>5089.1000000000004</v>
      </c>
      <c r="X4043" s="109"/>
      <c r="Y4043" s="109"/>
      <c r="Z4043" s="109"/>
      <c r="AA4043" s="109"/>
      <c r="AB4043" s="109"/>
      <c r="AC4043" s="113"/>
      <c r="AD4043" s="29"/>
      <c r="AE4043" s="29"/>
      <c r="AF4043" s="29"/>
      <c r="AG4043" s="65"/>
    </row>
    <row r="4044" spans="1:33" ht="12">
      <c r="A4044" s="30">
        <v>42064</v>
      </c>
      <c r="B4044" s="109" t="s">
        <v>24355</v>
      </c>
      <c r="C4044" s="121">
        <v>36</v>
      </c>
      <c r="D4044" s="109" t="s">
        <v>23</v>
      </c>
      <c r="E4044" s="109" t="s">
        <v>82</v>
      </c>
      <c r="F4044" s="109"/>
      <c r="G4044" s="42">
        <v>39741</v>
      </c>
      <c r="H4044" s="109" t="s">
        <v>24356</v>
      </c>
      <c r="I4044" s="109" t="s">
        <v>20905</v>
      </c>
      <c r="J4044" s="109" t="s">
        <v>28</v>
      </c>
      <c r="K4044" s="98" t="s">
        <v>20906</v>
      </c>
      <c r="L4044" s="109" t="s">
        <v>10256</v>
      </c>
      <c r="M4044" s="109" t="s">
        <v>10257</v>
      </c>
      <c r="N4044" s="109" t="s">
        <v>32</v>
      </c>
      <c r="O4044" s="109" t="s">
        <v>24357</v>
      </c>
      <c r="P4044" s="109" t="s">
        <v>58</v>
      </c>
      <c r="Q4044" s="109" t="s">
        <v>24358</v>
      </c>
      <c r="R4044" s="109" t="s">
        <v>80</v>
      </c>
      <c r="S4044" s="122" t="s">
        <v>5119</v>
      </c>
      <c r="T4044" s="31"/>
      <c r="U4044" s="109" t="str">
        <f t="shared" si="64"/>
        <v>39741: Guillen's friends called the police to report his bad behavior after midnight on a Monday morning: flourishing a handgun, shooting into the ground, drinking heavily, pistol-whipping a friend, taking off on his bicycle. Officers caught up to him in a residential district. Already on probation for a weapons violation, Guillen refused to show his hands. He was shot twice in the chest and died at the scene. http://www.tampabay.com/news/publicsafety/crime/review-clears-hernando-deputy-in-fatal-shooting/940319</v>
      </c>
      <c r="V4044" s="109"/>
      <c r="W4044" s="109">
        <v>5090.1000000000004</v>
      </c>
      <c r="X4044" s="109"/>
      <c r="Y4044" s="109"/>
      <c r="Z4044" s="109"/>
      <c r="AA4044" s="109"/>
      <c r="AB4044" s="109"/>
      <c r="AC4044" s="113"/>
      <c r="AD4044" s="29"/>
      <c r="AE4044" s="29"/>
      <c r="AF4044" s="29"/>
      <c r="AG4044" s="65"/>
    </row>
    <row r="4045" spans="1:33" ht="12">
      <c r="A4045" s="30">
        <v>42064</v>
      </c>
      <c r="B4045" s="109" t="s">
        <v>24359</v>
      </c>
      <c r="C4045" s="121">
        <v>35</v>
      </c>
      <c r="D4045" s="109" t="s">
        <v>23</v>
      </c>
      <c r="E4045" s="109" t="s">
        <v>82</v>
      </c>
      <c r="F4045" s="109"/>
      <c r="G4045" s="42">
        <v>37442</v>
      </c>
      <c r="H4045" s="109" t="s">
        <v>24360</v>
      </c>
      <c r="I4045" s="109" t="s">
        <v>1046</v>
      </c>
      <c r="J4045" s="109" t="s">
        <v>28</v>
      </c>
      <c r="K4045" s="98" t="s">
        <v>17528</v>
      </c>
      <c r="L4045" s="109" t="s">
        <v>523</v>
      </c>
      <c r="M4045" s="109" t="s">
        <v>8909</v>
      </c>
      <c r="N4045" s="109" t="s">
        <v>32</v>
      </c>
      <c r="O4045" s="109" t="s">
        <v>24361</v>
      </c>
      <c r="P4045" s="109" t="s">
        <v>58</v>
      </c>
      <c r="Q4045" s="109" t="s">
        <v>24362</v>
      </c>
      <c r="R4045" s="109" t="s">
        <v>80</v>
      </c>
      <c r="S4045" s="122" t="s">
        <v>5119</v>
      </c>
      <c r="T4045" s="31"/>
      <c r="U4045" s="109" t="str">
        <f t="shared" si="64"/>
        <v>37442: On a dead-end dirt road after a chase, Simmons was shot twice through the passenger-side window of his Mercury Sable after ramming a police cruiser and another car. One of two fatal Jacksonville shootings in the same week. http://jacksonville.com/tu-online/stories/070702/met_9853206.html</v>
      </c>
      <c r="V4045" s="109"/>
      <c r="W4045" s="109">
        <v>5091.1000000000004</v>
      </c>
      <c r="X4045" s="109"/>
      <c r="Y4045" s="109"/>
      <c r="Z4045" s="109"/>
      <c r="AA4045" s="109"/>
      <c r="AB4045" s="109"/>
      <c r="AC4045" s="113"/>
      <c r="AD4045" s="29"/>
      <c r="AE4045" s="29"/>
      <c r="AF4045" s="29"/>
      <c r="AG4045" s="65"/>
    </row>
    <row r="4046" spans="1:33" ht="12">
      <c r="A4046" s="30">
        <v>42064</v>
      </c>
      <c r="B4046" s="109" t="s">
        <v>24363</v>
      </c>
      <c r="C4046" s="121">
        <v>51</v>
      </c>
      <c r="D4046" s="109" t="s">
        <v>23</v>
      </c>
      <c r="E4046" s="109" t="s">
        <v>173</v>
      </c>
      <c r="F4046" s="109"/>
      <c r="G4046" s="42">
        <v>40007</v>
      </c>
      <c r="H4046" s="109" t="s">
        <v>24364</v>
      </c>
      <c r="I4046" s="109" t="s">
        <v>5220</v>
      </c>
      <c r="J4046" s="109" t="s">
        <v>28</v>
      </c>
      <c r="K4046" s="98" t="s">
        <v>15588</v>
      </c>
      <c r="L4046" s="109" t="s">
        <v>30</v>
      </c>
      <c r="M4046" s="109" t="s">
        <v>5222</v>
      </c>
      <c r="N4046" s="109" t="s">
        <v>32</v>
      </c>
      <c r="O4046" s="109" t="s">
        <v>24365</v>
      </c>
      <c r="P4046" s="109" t="s">
        <v>760</v>
      </c>
      <c r="Q4046" s="109" t="s">
        <v>24366</v>
      </c>
      <c r="R4046" s="109" t="s">
        <v>80</v>
      </c>
      <c r="S4046" s="122" t="s">
        <v>5119</v>
      </c>
      <c r="T4046" s="31"/>
      <c r="U4046" s="109" t="str">
        <f t="shared" si="64"/>
        <v>40007: Police responding to an assault call discovered Rebuelta with a knife in each hand. He disregarded commands to drop his weapons, became aggressive with the officers, and was fatally shot. This was the fourth such incident in the county within a month. http://www.nbcmiami.com/news/local/Man-Dies-After-Fourth-Police-Involved-Shooting-in-Past-Month.html</v>
      </c>
      <c r="V4046" s="109"/>
      <c r="W4046" s="109">
        <v>5092.1000000000004</v>
      </c>
      <c r="X4046" s="109"/>
      <c r="Y4046" s="109"/>
      <c r="Z4046" s="109"/>
      <c r="AA4046" s="109"/>
      <c r="AB4046" s="109"/>
      <c r="AC4046" s="113"/>
      <c r="AD4046" s="29"/>
      <c r="AE4046" s="29"/>
      <c r="AF4046" s="29"/>
      <c r="AG4046" s="65"/>
    </row>
    <row r="4047" spans="1:33" ht="12">
      <c r="A4047" s="30">
        <v>42064</v>
      </c>
      <c r="B4047" s="109" t="s">
        <v>24367</v>
      </c>
      <c r="C4047" s="121">
        <v>38</v>
      </c>
      <c r="D4047" s="109" t="s">
        <v>23</v>
      </c>
      <c r="E4047" s="109" t="s">
        <v>24</v>
      </c>
      <c r="F4047" s="109" t="s">
        <v>24368</v>
      </c>
      <c r="G4047" s="42">
        <v>40084</v>
      </c>
      <c r="H4047" s="109" t="s">
        <v>24369</v>
      </c>
      <c r="I4047" s="109" t="s">
        <v>10032</v>
      </c>
      <c r="J4047" s="109" t="s">
        <v>28</v>
      </c>
      <c r="K4047" s="98" t="s">
        <v>24370</v>
      </c>
      <c r="L4047" s="109" t="s">
        <v>10034</v>
      </c>
      <c r="M4047" s="109" t="s">
        <v>20049</v>
      </c>
      <c r="N4047" s="109" t="s">
        <v>262</v>
      </c>
      <c r="O4047" s="109" t="s">
        <v>24371</v>
      </c>
      <c r="P4047" s="109" t="s">
        <v>58</v>
      </c>
      <c r="Q4047" s="109" t="s">
        <v>24372</v>
      </c>
      <c r="R4047" s="109" t="s">
        <v>80</v>
      </c>
      <c r="S4047" s="122" t="s">
        <v>5119</v>
      </c>
      <c r="T4047" s="31"/>
      <c r="U4047" s="109" t="str">
        <f t="shared" si="64"/>
        <v>40084: Police attempted to pull Humbert over on his bicycle. Evidently spooked, maybe because of a minor marijuana conviction, he fled on the bike and then on foot into neighboring yards. Pursuing officers shouted they were going to tasered him but Humbert was hard of hearing. Successfully tasered as he attempted to climb a fence Humbert collapsed and was pronounced dead less than 30 minutes later. http://www.tampabay.com/news/publicsafety/use-of-nonlethal-force-may-be-a-factor-in-many-deaths/1089912</v>
      </c>
      <c r="V4047" s="109"/>
      <c r="W4047" s="109">
        <v>5093.1000000000004</v>
      </c>
      <c r="X4047" s="109"/>
      <c r="Y4047" s="109"/>
      <c r="Z4047" s="109"/>
      <c r="AA4047" s="109"/>
      <c r="AB4047" s="109"/>
      <c r="AC4047" s="113"/>
      <c r="AD4047" s="29"/>
      <c r="AE4047" s="29"/>
      <c r="AF4047" s="29"/>
      <c r="AG4047" s="65"/>
    </row>
    <row r="4048" spans="1:33" ht="12">
      <c r="A4048" s="30">
        <v>42064</v>
      </c>
      <c r="B4048" s="109" t="s">
        <v>24373</v>
      </c>
      <c r="C4048" s="121">
        <v>54</v>
      </c>
      <c r="D4048" s="109" t="s">
        <v>23</v>
      </c>
      <c r="E4048" s="109" t="s">
        <v>82</v>
      </c>
      <c r="F4048" s="109"/>
      <c r="G4048" s="42">
        <v>40573</v>
      </c>
      <c r="H4048" s="109" t="s">
        <v>24374</v>
      </c>
      <c r="I4048" s="109" t="s">
        <v>24375</v>
      </c>
      <c r="J4048" s="109" t="s">
        <v>28</v>
      </c>
      <c r="K4048" s="98" t="s">
        <v>24376</v>
      </c>
      <c r="L4048" s="109" t="s">
        <v>4687</v>
      </c>
      <c r="M4048" s="109" t="s">
        <v>10833</v>
      </c>
      <c r="N4048" s="109" t="s">
        <v>32</v>
      </c>
      <c r="O4048" s="109" t="s">
        <v>24377</v>
      </c>
      <c r="P4048" s="109" t="s">
        <v>760</v>
      </c>
      <c r="Q4048" s="109" t="s">
        <v>24378</v>
      </c>
      <c r="R4048" s="109" t="s">
        <v>219</v>
      </c>
      <c r="S4048" s="122" t="s">
        <v>5119</v>
      </c>
      <c r="T4048" s="31"/>
      <c r="U4048" s="109" t="str">
        <f t="shared" si="64"/>
        <v>40573: After a minor incident at a restaurant, during which Sliger approached other diners for painkillers, Sliger's wife and son arrived to talk to him. The talk ended with the wife's van rammed and police attention on the fleeing man, who they thought was armed. Police tried three times to trap his vehicle. In a situation of increasing recklessness and with immediate danger to a driver in a damaged Toyota truck, Sliger was fatally shot. http://pinellascounty.wtsp.com/news/news/46839-driver-shot-and-killed-after-police-chase-pinellas</v>
      </c>
      <c r="V4048" s="109"/>
      <c r="W4048" s="109">
        <v>5094.1000000000004</v>
      </c>
      <c r="X4048" s="109"/>
      <c r="Y4048" s="109"/>
      <c r="Z4048" s="109"/>
      <c r="AA4048" s="109"/>
      <c r="AB4048" s="109"/>
      <c r="AC4048" s="113"/>
      <c r="AD4048" s="29"/>
      <c r="AE4048" s="29"/>
      <c r="AF4048" s="29"/>
      <c r="AG4048" s="65"/>
    </row>
    <row r="4049" spans="1:33" ht="12">
      <c r="A4049" s="30">
        <v>42064</v>
      </c>
      <c r="B4049" s="109" t="s">
        <v>24379</v>
      </c>
      <c r="C4049" s="121">
        <v>66</v>
      </c>
      <c r="D4049" s="109" t="s">
        <v>23</v>
      </c>
      <c r="E4049" s="109" t="s">
        <v>82</v>
      </c>
      <c r="F4049" s="109"/>
      <c r="G4049" s="42">
        <v>41178</v>
      </c>
      <c r="H4049" s="109" t="s">
        <v>24380</v>
      </c>
      <c r="I4049" s="109" t="s">
        <v>24381</v>
      </c>
      <c r="J4049" s="109" t="s">
        <v>28</v>
      </c>
      <c r="K4049" s="98" t="s">
        <v>24382</v>
      </c>
      <c r="L4049" s="109" t="s">
        <v>8052</v>
      </c>
      <c r="M4049" s="109" t="s">
        <v>17889</v>
      </c>
      <c r="N4049" s="109" t="s">
        <v>32</v>
      </c>
      <c r="O4049" s="109" t="s">
        <v>24383</v>
      </c>
      <c r="P4049" s="109" t="s">
        <v>58</v>
      </c>
      <c r="Q4049" s="109" t="s">
        <v>24297</v>
      </c>
      <c r="R4049" s="109" t="s">
        <v>80</v>
      </c>
      <c r="S4049" s="122" t="s">
        <v>5119</v>
      </c>
      <c r="T4049" s="31"/>
      <c r="U4049" s="109" t="str">
        <f t="shared" si="64"/>
        <v>41178: Garrett was reported on a 3 a.m. 911 as suicidal. A responding deputy met Garrett coming out of his house, handgun in hand. He refused to drop it and was shot to death. The same deputy had shot and killed Margaret Marko in very similar circumstances 10 years prior. http://webcache.googleusercontent.com/search?q=cache:eDXtZ9Ie5dMJ:tbo.com/news/history-repeats-for-deputy-who-fatally-shot-armed-man-514415+&amp;cd=96&amp;hl=en&amp;ct=clnk&amp;gl=us</v>
      </c>
      <c r="V4049" s="109"/>
      <c r="W4049" s="109">
        <v>5095.1000000000004</v>
      </c>
      <c r="X4049" s="109"/>
      <c r="Y4049" s="109"/>
      <c r="Z4049" s="109"/>
      <c r="AA4049" s="109"/>
      <c r="AB4049" s="109"/>
      <c r="AC4049" s="113"/>
      <c r="AD4049" s="29"/>
      <c r="AE4049" s="29"/>
      <c r="AF4049" s="29"/>
      <c r="AG4049" s="65"/>
    </row>
    <row r="4050" spans="1:33" ht="12">
      <c r="A4050" s="30">
        <v>42064</v>
      </c>
      <c r="B4050" s="109" t="s">
        <v>24384</v>
      </c>
      <c r="C4050" s="121">
        <v>43</v>
      </c>
      <c r="D4050" s="109" t="s">
        <v>23</v>
      </c>
      <c r="E4050" s="109" t="s">
        <v>82</v>
      </c>
      <c r="F4050" s="109"/>
      <c r="G4050" s="42">
        <v>39683</v>
      </c>
      <c r="H4050" s="109" t="s">
        <v>24385</v>
      </c>
      <c r="I4050" s="109" t="s">
        <v>4705</v>
      </c>
      <c r="J4050" s="109" t="s">
        <v>28</v>
      </c>
      <c r="K4050" s="98" t="s">
        <v>24386</v>
      </c>
      <c r="L4050" s="109" t="s">
        <v>6303</v>
      </c>
      <c r="M4050" s="109" t="s">
        <v>12329</v>
      </c>
      <c r="N4050" s="109" t="s">
        <v>32</v>
      </c>
      <c r="O4050" s="109" t="s">
        <v>24387</v>
      </c>
      <c r="P4050" s="109" t="s">
        <v>58</v>
      </c>
      <c r="Q4050" s="109" t="s">
        <v>24388</v>
      </c>
      <c r="R4050" s="109" t="s">
        <v>80</v>
      </c>
      <c r="S4050" s="122" t="s">
        <v>5119</v>
      </c>
      <c r="T4050" s="31"/>
      <c r="U4050" s="109" t="str">
        <f t="shared" si="64"/>
        <v>39683: Hild, an amputee known for concealing a gun in his prosthetic leg, wanted out of state in connection with the disappearance of his wife, fled from a traffic stop and fired at officers. They fired back and killed him. The two policemen involved were later awarded Officer of the Year for their actions. http://www.highbeam.com/doc/1P2-17068186.html</v>
      </c>
      <c r="V4050" s="109"/>
      <c r="W4050" s="109">
        <v>5096.1000000000004</v>
      </c>
      <c r="X4050" s="109"/>
      <c r="Y4050" s="109"/>
      <c r="Z4050" s="109"/>
      <c r="AA4050" s="109"/>
      <c r="AB4050" s="109"/>
      <c r="AC4050" s="113"/>
      <c r="AD4050" s="29"/>
      <c r="AE4050" s="29"/>
      <c r="AF4050" s="29"/>
      <c r="AG4050" s="65"/>
    </row>
    <row r="4051" spans="1:33" ht="12">
      <c r="A4051" s="30">
        <v>42064</v>
      </c>
      <c r="B4051" s="109" t="s">
        <v>24389</v>
      </c>
      <c r="C4051" s="121">
        <v>30</v>
      </c>
      <c r="D4051" s="109" t="s">
        <v>23</v>
      </c>
      <c r="E4051" s="109" t="s">
        <v>24</v>
      </c>
      <c r="F4051" s="109" t="s">
        <v>24390</v>
      </c>
      <c r="G4051" s="42">
        <v>40585</v>
      </c>
      <c r="H4051" s="109" t="s">
        <v>24391</v>
      </c>
      <c r="I4051" s="109" t="s">
        <v>1046</v>
      </c>
      <c r="J4051" s="109" t="s">
        <v>28</v>
      </c>
      <c r="K4051" s="98" t="s">
        <v>17960</v>
      </c>
      <c r="L4051" s="109" t="s">
        <v>523</v>
      </c>
      <c r="M4051" s="109" t="s">
        <v>24392</v>
      </c>
      <c r="N4051" s="109" t="s">
        <v>32</v>
      </c>
      <c r="O4051" s="109" t="s">
        <v>24393</v>
      </c>
      <c r="P4051" s="109" t="s">
        <v>58</v>
      </c>
      <c r="Q4051" s="109" t="s">
        <v>23128</v>
      </c>
      <c r="R4051" s="109" t="s">
        <v>80</v>
      </c>
      <c r="S4051" s="122" t="s">
        <v>21791</v>
      </c>
      <c r="T4051" s="31"/>
      <c r="U4051" s="109" t="str">
        <f t="shared" si="64"/>
        <v>40585: Blake had been wanted in New York for the stabbing and mutilation of a man who'd posted a $46K BMW for sale, then stealing, wrecking, and abandoning the car with his victim in the trunk. Spotted by a multi-agency fugitive task force on a second-story apartment balcony, Blake immediately began shooting at officers. He fired about 6 rounds, and was taken down by 40 rounds. http://jacksonville.com/content/jacksonville-area-police-shootings-2011</v>
      </c>
      <c r="V4051" s="109"/>
      <c r="W4051" s="109">
        <v>5097.1000000000004</v>
      </c>
      <c r="X4051" s="109"/>
      <c r="Y4051" s="109"/>
      <c r="Z4051" s="109"/>
      <c r="AA4051" s="109"/>
      <c r="AB4051" s="109"/>
      <c r="AC4051" s="113"/>
      <c r="AD4051" s="29"/>
      <c r="AE4051" s="29"/>
      <c r="AF4051" s="29"/>
      <c r="AG4051" s="65"/>
    </row>
    <row r="4052" spans="1:33" ht="12">
      <c r="A4052" s="30">
        <v>42064</v>
      </c>
      <c r="B4052" s="109" t="s">
        <v>24394</v>
      </c>
      <c r="C4052" s="121">
        <v>34</v>
      </c>
      <c r="D4052" s="109" t="s">
        <v>23</v>
      </c>
      <c r="E4052" s="109" t="s">
        <v>82</v>
      </c>
      <c r="F4052" s="109"/>
      <c r="G4052" s="42">
        <v>40830</v>
      </c>
      <c r="H4052" s="109" t="s">
        <v>24395</v>
      </c>
      <c r="I4052" s="109" t="s">
        <v>6657</v>
      </c>
      <c r="J4052" s="109" t="s">
        <v>28</v>
      </c>
      <c r="K4052" s="98" t="s">
        <v>21885</v>
      </c>
      <c r="L4052" s="109" t="s">
        <v>30</v>
      </c>
      <c r="M4052" s="109" t="s">
        <v>5222</v>
      </c>
      <c r="N4052" s="109" t="s">
        <v>32</v>
      </c>
      <c r="O4052" s="109" t="s">
        <v>24396</v>
      </c>
      <c r="P4052" s="109" t="s">
        <v>760</v>
      </c>
      <c r="Q4052" s="109" t="s">
        <v>24397</v>
      </c>
      <c r="R4052" s="109" t="s">
        <v>80</v>
      </c>
      <c r="S4052" s="122" t="s">
        <v>5119</v>
      </c>
      <c r="T4052" s="31"/>
      <c r="U4052" s="109" t="str">
        <f t="shared" si="64"/>
        <v>40830: Attracted by his erratic driving, officers attempted to pull Hernandez over. Hernandez refused and drove off, reportedly striking "several police vehicles" in the process. Once again he was successfully detained but tried to strike officers approaching on foot with his vehicle. At that point he was fatally shot. http://www.miamidade.gov/police/releases/PD111014413883_Police_Involved_Shooting.asp</v>
      </c>
      <c r="V4052" s="109"/>
      <c r="W4052" s="109">
        <v>5098.1000000000004</v>
      </c>
      <c r="X4052" s="109"/>
      <c r="Y4052" s="109"/>
      <c r="Z4052" s="109"/>
      <c r="AA4052" s="109"/>
      <c r="AB4052" s="109"/>
      <c r="AC4052" s="113"/>
      <c r="AD4052" s="29"/>
      <c r="AE4052" s="29"/>
      <c r="AF4052" s="29"/>
      <c r="AG4052" s="65"/>
    </row>
    <row r="4053" spans="1:33" ht="12">
      <c r="A4053" s="30">
        <v>42064</v>
      </c>
      <c r="B4053" s="109" t="s">
        <v>24398</v>
      </c>
      <c r="C4053" s="121">
        <v>58</v>
      </c>
      <c r="D4053" s="109" t="s">
        <v>23</v>
      </c>
      <c r="E4053" s="109" t="s">
        <v>82</v>
      </c>
      <c r="F4053" s="109"/>
      <c r="G4053" s="42">
        <v>37333</v>
      </c>
      <c r="H4053" s="109" t="s">
        <v>24399</v>
      </c>
      <c r="I4053" s="109" t="s">
        <v>24375</v>
      </c>
      <c r="J4053" s="109" t="s">
        <v>28</v>
      </c>
      <c r="K4053" s="98" t="s">
        <v>24400</v>
      </c>
      <c r="L4053" s="109" t="s">
        <v>4687</v>
      </c>
      <c r="M4053" s="109" t="s">
        <v>10833</v>
      </c>
      <c r="N4053" s="109" t="s">
        <v>32</v>
      </c>
      <c r="O4053" s="109" t="s">
        <v>24401</v>
      </c>
      <c r="P4053" s="109" t="s">
        <v>760</v>
      </c>
      <c r="Q4053" s="109" t="s">
        <v>24402</v>
      </c>
      <c r="R4053" s="109" t="s">
        <v>80</v>
      </c>
      <c r="S4053" s="122" t="s">
        <v>5119</v>
      </c>
      <c r="T4053" s="31"/>
      <c r="U4053" s="109" t="str">
        <f t="shared" si="64"/>
        <v>37333: Lappin was shot by deputies in front of his mobile home as he threatened suicide, threatened the deputies, and held a gun to his 50-year-old girlfriend's head. Police had responded twice before to address the same situation. http://www.sptimes.com/2002/03/20/NorthPinellas/Suicidal_man_shot_aft.shtml</v>
      </c>
      <c r="V4053" s="109"/>
      <c r="W4053" s="109">
        <v>5099.1000000000004</v>
      </c>
      <c r="X4053" s="109"/>
      <c r="Y4053" s="109"/>
      <c r="Z4053" s="109"/>
      <c r="AA4053" s="109"/>
      <c r="AB4053" s="109"/>
      <c r="AC4053" s="113"/>
      <c r="AD4053" s="29"/>
      <c r="AE4053" s="29"/>
      <c r="AF4053" s="29"/>
      <c r="AG4053" s="65"/>
    </row>
    <row r="4054" spans="1:33" ht="12">
      <c r="A4054" s="30">
        <v>42064</v>
      </c>
      <c r="B4054" s="109" t="s">
        <v>24403</v>
      </c>
      <c r="C4054" s="121">
        <v>29</v>
      </c>
      <c r="D4054" s="109" t="s">
        <v>91</v>
      </c>
      <c r="E4054" s="109" t="s">
        <v>82</v>
      </c>
      <c r="F4054" s="109"/>
      <c r="G4054" s="42">
        <v>40574</v>
      </c>
      <c r="H4054" s="109" t="s">
        <v>24404</v>
      </c>
      <c r="I4054" s="109" t="s">
        <v>6320</v>
      </c>
      <c r="J4054" s="109" t="s">
        <v>28</v>
      </c>
      <c r="K4054" s="98" t="s">
        <v>15988</v>
      </c>
      <c r="L4054" s="109" t="s">
        <v>338</v>
      </c>
      <c r="M4054" s="109" t="s">
        <v>24405</v>
      </c>
      <c r="N4054" s="109" t="s">
        <v>32</v>
      </c>
      <c r="O4054" s="109" t="s">
        <v>24406</v>
      </c>
      <c r="P4054" s="109" t="s">
        <v>157</v>
      </c>
      <c r="Q4054" s="109" t="s">
        <v>24407</v>
      </c>
      <c r="R4054" s="109" t="s">
        <v>80</v>
      </c>
      <c r="S4054" s="122" t="s">
        <v>5119</v>
      </c>
      <c r="T4054" s="31"/>
      <c r="U4054" s="109" t="str">
        <f t="shared" si="64"/>
        <v>40574: Escort Carter was briefly kidnapped and then paralyzed by gunshots fired by her client, officer Jimmy Dac Ho, immediately after she'd decided to not have sex with him. Her family took her off a ventilator four days later. Their encounter has lasted 16 minutes. Ho had previously been fired from the Broward Sheriff's Office and had a disturbing record of interactions with women. He would ultimately be given two consecutive life terms. http://articles.sun-sentinel.com/2014-04-10/news/fl-fau-cop-boynton-murder-trial-20140409_1_sheri-carter-casa-loma-boulevard-home-police-officer</v>
      </c>
      <c r="V4054" s="109"/>
      <c r="W4054" s="109">
        <v>5100.1000000000004</v>
      </c>
      <c r="X4054" s="109"/>
      <c r="Y4054" s="109"/>
      <c r="Z4054" s="109"/>
      <c r="AA4054" s="109"/>
      <c r="AB4054" s="109"/>
      <c r="AC4054" s="113"/>
      <c r="AD4054" s="29"/>
      <c r="AE4054" s="29"/>
      <c r="AF4054" s="29"/>
      <c r="AG4054" s="65"/>
    </row>
    <row r="4055" spans="1:33" ht="12">
      <c r="A4055" s="30">
        <v>42064</v>
      </c>
      <c r="B4055" s="109" t="s">
        <v>24408</v>
      </c>
      <c r="C4055" s="121">
        <v>20</v>
      </c>
      <c r="D4055" s="109" t="s">
        <v>23</v>
      </c>
      <c r="E4055" s="109" t="s">
        <v>82</v>
      </c>
      <c r="F4055" s="109"/>
      <c r="G4055" s="42">
        <v>39623</v>
      </c>
      <c r="H4055" s="109" t="s">
        <v>24409</v>
      </c>
      <c r="I4055" s="109" t="s">
        <v>24410</v>
      </c>
      <c r="J4055" s="109" t="s">
        <v>28</v>
      </c>
      <c r="K4055" s="98" t="s">
        <v>24411</v>
      </c>
      <c r="L4055" s="109" t="s">
        <v>5746</v>
      </c>
      <c r="M4055" s="109" t="s">
        <v>24412</v>
      </c>
      <c r="N4055" s="109" t="s">
        <v>32</v>
      </c>
      <c r="O4055" s="109" t="s">
        <v>24413</v>
      </c>
      <c r="P4055" s="109" t="s">
        <v>58</v>
      </c>
      <c r="Q4055" s="109" t="s">
        <v>24414</v>
      </c>
      <c r="R4055" s="109" t="s">
        <v>80</v>
      </c>
      <c r="S4055" s="122" t="s">
        <v>5119</v>
      </c>
      <c r="T4055" s="31"/>
      <c r="U4055" s="109" t="str">
        <f t="shared" si="64"/>
        <v>39623: Hendricks first stole a truck from a university, acting strangely according to witnesses, then carjacked two other vehicles in a string of crimes that included multiple reckless collisions and the (brief) kidnapping of a 10-year-old boy. He was fatally shot as he rammed other cars and came close to running down a detective. http://beacononlinenews.com/news/daily/952</v>
      </c>
      <c r="V4055" s="109"/>
      <c r="W4055" s="109">
        <v>5101.1000000000004</v>
      </c>
      <c r="X4055" s="109"/>
      <c r="Y4055" s="109"/>
      <c r="Z4055" s="109"/>
      <c r="AA4055" s="109"/>
      <c r="AB4055" s="109"/>
      <c r="AC4055" s="113"/>
      <c r="AD4055" s="29"/>
      <c r="AE4055" s="29"/>
      <c r="AF4055" s="29"/>
      <c r="AG4055" s="65"/>
    </row>
    <row r="4056" spans="1:33" ht="12">
      <c r="A4056" s="30">
        <v>42064</v>
      </c>
      <c r="B4056" s="109" t="s">
        <v>24415</v>
      </c>
      <c r="C4056" s="121">
        <v>28</v>
      </c>
      <c r="D4056" s="109" t="s">
        <v>23</v>
      </c>
      <c r="E4056" s="109" t="s">
        <v>24</v>
      </c>
      <c r="F4056" s="109"/>
      <c r="G4056" s="42">
        <v>40327</v>
      </c>
      <c r="H4056" s="109" t="s">
        <v>24416</v>
      </c>
      <c r="I4056" s="109" t="s">
        <v>1046</v>
      </c>
      <c r="J4056" s="109" t="s">
        <v>28</v>
      </c>
      <c r="K4056" s="98" t="s">
        <v>17767</v>
      </c>
      <c r="L4056" s="109" t="s">
        <v>523</v>
      </c>
      <c r="M4056" s="109" t="s">
        <v>8909</v>
      </c>
      <c r="N4056" s="109" t="s">
        <v>32</v>
      </c>
      <c r="O4056" s="109" t="s">
        <v>24417</v>
      </c>
      <c r="P4056" s="109" t="s">
        <v>760</v>
      </c>
      <c r="Q4056" s="109" t="s">
        <v>23244</v>
      </c>
      <c r="R4056" s="109" t="s">
        <v>80</v>
      </c>
      <c r="S4056" s="122" t="s">
        <v>21791</v>
      </c>
      <c r="T4056" s="31"/>
      <c r="U4056" s="109" t="str">
        <f t="shared" si="64"/>
        <v>40327: Officers on stake-out at a Gate service station observed Cooper and a female accomplice position a getaway vehicle and rob the store at gunpoint. They closed in so Cooper could not leave. He backed up at a high rate of speed, threatening the officers, and held up his weapon. He was fatally shot by police and his accomplice charged with his murder. http://jacksonville.com/content/jacksonville-area-police-shootings-2010</v>
      </c>
      <c r="V4056" s="109"/>
      <c r="W4056" s="109">
        <v>5102.1000000000004</v>
      </c>
      <c r="X4056" s="109"/>
      <c r="Y4056" s="109"/>
      <c r="Z4056" s="109"/>
      <c r="AA4056" s="109"/>
      <c r="AB4056" s="109"/>
      <c r="AC4056" s="113"/>
      <c r="AD4056" s="29"/>
      <c r="AE4056" s="29"/>
      <c r="AF4056" s="29"/>
      <c r="AG4056" s="65"/>
    </row>
    <row r="4057" spans="1:33" ht="12">
      <c r="A4057" s="30">
        <v>42064</v>
      </c>
      <c r="B4057" s="109" t="s">
        <v>24418</v>
      </c>
      <c r="C4057" s="121">
        <v>31</v>
      </c>
      <c r="D4057" s="109" t="s">
        <v>23</v>
      </c>
      <c r="E4057" s="109" t="s">
        <v>82</v>
      </c>
      <c r="F4057" s="109"/>
      <c r="G4057" s="42">
        <v>40173</v>
      </c>
      <c r="H4057" s="109" t="s">
        <v>24419</v>
      </c>
      <c r="I4057" s="109" t="s">
        <v>12047</v>
      </c>
      <c r="J4057" s="109" t="s">
        <v>28</v>
      </c>
      <c r="K4057" s="98" t="s">
        <v>13400</v>
      </c>
      <c r="L4057" s="109" t="s">
        <v>4778</v>
      </c>
      <c r="M4057" s="109" t="s">
        <v>14087</v>
      </c>
      <c r="N4057" s="109" t="s">
        <v>32</v>
      </c>
      <c r="O4057" s="109" t="s">
        <v>24420</v>
      </c>
      <c r="P4057" s="109" t="s">
        <v>760</v>
      </c>
      <c r="Q4057" s="109" t="s">
        <v>24421</v>
      </c>
      <c r="R4057" s="109" t="s">
        <v>80</v>
      </c>
      <c r="S4057" s="122" t="s">
        <v>5119</v>
      </c>
      <c r="T4057" s="31"/>
      <c r="U4057" s="109" t="str">
        <f t="shared" si="64"/>
        <v>40173: About three in the morning local officers responded to a call about a man with a gun in the nightclub district. They found ex-convict Bryant, chased him, fired on him, and fatally shot him. http://articles.sun-sentinel.com/2009-12-29/news/0912290170_1_police-officers-frank-sousa-police-department</v>
      </c>
      <c r="V4057" s="109"/>
      <c r="W4057" s="109">
        <v>5103.1000000000004</v>
      </c>
      <c r="X4057" s="109"/>
      <c r="Y4057" s="109"/>
      <c r="Z4057" s="109"/>
      <c r="AA4057" s="109"/>
      <c r="AB4057" s="109"/>
      <c r="AC4057" s="113"/>
      <c r="AD4057" s="29"/>
      <c r="AE4057" s="29"/>
      <c r="AF4057" s="29"/>
      <c r="AG4057" s="65"/>
    </row>
    <row r="4058" spans="1:33" ht="12">
      <c r="A4058" s="30">
        <v>42064</v>
      </c>
      <c r="B4058" s="109" t="s">
        <v>24422</v>
      </c>
      <c r="C4058" s="121">
        <v>28</v>
      </c>
      <c r="D4058" s="109" t="s">
        <v>23</v>
      </c>
      <c r="E4058" s="109" t="s">
        <v>82</v>
      </c>
      <c r="F4058" s="109"/>
      <c r="G4058" s="42">
        <v>38484</v>
      </c>
      <c r="H4058" s="109" t="s">
        <v>24423</v>
      </c>
      <c r="I4058" s="109" t="s">
        <v>15944</v>
      </c>
      <c r="J4058" s="109" t="s">
        <v>28</v>
      </c>
      <c r="K4058" s="98" t="s">
        <v>16116</v>
      </c>
      <c r="L4058" s="109" t="s">
        <v>30</v>
      </c>
      <c r="M4058" s="109" t="s">
        <v>15946</v>
      </c>
      <c r="N4058" s="109" t="s">
        <v>32</v>
      </c>
      <c r="O4058" s="109" t="s">
        <v>24424</v>
      </c>
      <c r="P4058" s="109" t="s">
        <v>58</v>
      </c>
      <c r="Q4058" s="109" t="s">
        <v>24425</v>
      </c>
      <c r="R4058" s="109" t="s">
        <v>80</v>
      </c>
      <c r="S4058" s="122" t="s">
        <v>5119</v>
      </c>
      <c r="T4058" s="31"/>
      <c r="U4058" s="109" t="str">
        <f t="shared" si="64"/>
        <v>38484: Late in the morning police responded to a disturbance at a grocery store. They found Williams, unarmed, at first simply uncooperative then physically struggling with the officer, forcing him into the storefront window and grabbing at his gun hand. The officer managed to fire one shot into Williams' stomach before his gun jammed. His death attracted a large outraged crowd. http://articles.sun-sentinel.com/2006-01-24/news/0601230477_1_unarmed-man-homestead-state-attorney</v>
      </c>
      <c r="V4058" s="109"/>
      <c r="W4058" s="109">
        <v>5104.1000000000004</v>
      </c>
      <c r="X4058" s="109"/>
      <c r="Y4058" s="109"/>
      <c r="Z4058" s="109"/>
      <c r="AA4058" s="109"/>
      <c r="AB4058" s="109"/>
      <c r="AC4058" s="113"/>
      <c r="AD4058" s="29"/>
      <c r="AE4058" s="29"/>
      <c r="AF4058" s="29"/>
      <c r="AG4058" s="65"/>
    </row>
    <row r="4059" spans="1:33" ht="12">
      <c r="A4059" s="30">
        <v>42064</v>
      </c>
      <c r="B4059" s="109" t="s">
        <v>24426</v>
      </c>
      <c r="C4059" s="121">
        <v>18</v>
      </c>
      <c r="D4059" s="109" t="s">
        <v>23</v>
      </c>
      <c r="E4059" s="109" t="s">
        <v>40</v>
      </c>
      <c r="F4059" s="109" t="s">
        <v>24427</v>
      </c>
      <c r="G4059" s="42">
        <v>40812</v>
      </c>
      <c r="H4059" s="109" t="s">
        <v>24428</v>
      </c>
      <c r="I4059" s="109" t="s">
        <v>4685</v>
      </c>
      <c r="J4059" s="109" t="s">
        <v>28</v>
      </c>
      <c r="K4059" s="98" t="s">
        <v>23149</v>
      </c>
      <c r="L4059" s="109" t="s">
        <v>4687</v>
      </c>
      <c r="M4059" s="109" t="s">
        <v>4688</v>
      </c>
      <c r="N4059" s="109" t="s">
        <v>32</v>
      </c>
      <c r="O4059" s="109" t="s">
        <v>24429</v>
      </c>
      <c r="P4059" s="109" t="s">
        <v>58</v>
      </c>
      <c r="Q4059" s="109" t="s">
        <v>24430</v>
      </c>
      <c r="R4059" s="109" t="s">
        <v>80</v>
      </c>
      <c r="S4059" s="122" t="s">
        <v>5119</v>
      </c>
      <c r="T4059" s="31"/>
      <c r="U4059" s="109" t="str">
        <f t="shared" si="64"/>
        <v>40812: Police approached Speakman as he sat with another man at 1:40 a.m. on a commercial boat ramp, drinking alcohol at the water's edge. Speakman challenged the officer's authority to search them for weapons and as he handed his lap dog to the other man, he revealed the butt of a .22. They fell into a physical struggle for control of that weapon, then the officer fired his gun and fatally wounded Speakman. http://tbo.com/news/shooting-of-teen-justifiable-271865</v>
      </c>
      <c r="V4059" s="109"/>
      <c r="W4059" s="109">
        <v>5105.1000000000004</v>
      </c>
      <c r="X4059" s="109"/>
      <c r="Y4059" s="109"/>
      <c r="Z4059" s="109"/>
      <c r="AA4059" s="109"/>
      <c r="AB4059" s="109"/>
      <c r="AC4059" s="113"/>
      <c r="AD4059" s="29"/>
      <c r="AE4059" s="29"/>
      <c r="AF4059" s="29"/>
      <c r="AG4059" s="65"/>
    </row>
    <row r="4060" spans="1:33" ht="12">
      <c r="A4060" s="30">
        <v>42064</v>
      </c>
      <c r="B4060" s="109" t="s">
        <v>24431</v>
      </c>
      <c r="C4060" s="121">
        <v>37</v>
      </c>
      <c r="D4060" s="109" t="s">
        <v>23</v>
      </c>
      <c r="E4060" s="109" t="s">
        <v>82</v>
      </c>
      <c r="F4060" s="109"/>
      <c r="G4060" s="42">
        <v>40952</v>
      </c>
      <c r="H4060" s="109" t="s">
        <v>24432</v>
      </c>
      <c r="I4060" s="109" t="s">
        <v>4705</v>
      </c>
      <c r="J4060" s="109" t="s">
        <v>28</v>
      </c>
      <c r="K4060" s="98" t="s">
        <v>24433</v>
      </c>
      <c r="L4060" s="109" t="s">
        <v>6303</v>
      </c>
      <c r="M4060" s="109" t="s">
        <v>12329</v>
      </c>
      <c r="N4060" s="109" t="s">
        <v>32</v>
      </c>
      <c r="O4060" s="109" t="s">
        <v>24434</v>
      </c>
      <c r="P4060" s="109" t="s">
        <v>58</v>
      </c>
      <c r="Q4060" s="109" t="s">
        <v>24435</v>
      </c>
      <c r="R4060" s="109" t="s">
        <v>219</v>
      </c>
      <c r="S4060" s="122" t="s">
        <v>5119</v>
      </c>
      <c r="T4060" s="31"/>
      <c r="U4060" s="109" t="str">
        <f t="shared" si="64"/>
        <v>40952: Rader's mother called police to alert them that her son was drunk, suicidal, and potentially armed with a handgun. Officers encountered Rader in the ground-level breezeway of an apartment complex, beer in one hand, other hand in pocket. Then he showed his weapon. Within five seconds police killed him with 10 gunshots. http://www.courthousenews.com/2013/09/18/61258.htm</v>
      </c>
      <c r="V4060" s="109"/>
      <c r="W4060" s="109">
        <v>5106.1000000000004</v>
      </c>
      <c r="X4060" s="109"/>
      <c r="Y4060" s="109"/>
      <c r="Z4060" s="109"/>
      <c r="AA4060" s="109"/>
      <c r="AB4060" s="109"/>
      <c r="AC4060" s="113"/>
      <c r="AD4060" s="29"/>
      <c r="AE4060" s="29"/>
      <c r="AF4060" s="29"/>
      <c r="AG4060" s="65"/>
    </row>
    <row r="4061" spans="1:33" ht="12">
      <c r="A4061" s="30">
        <v>42064</v>
      </c>
      <c r="B4061" s="109" t="s">
        <v>24436</v>
      </c>
      <c r="C4061" s="121">
        <v>21</v>
      </c>
      <c r="D4061" s="109" t="s">
        <v>23</v>
      </c>
      <c r="E4061" s="109" t="s">
        <v>82</v>
      </c>
      <c r="F4061" s="109"/>
      <c r="G4061" s="42">
        <v>39404</v>
      </c>
      <c r="H4061" s="109" t="s">
        <v>24437</v>
      </c>
      <c r="I4061" s="109" t="s">
        <v>1046</v>
      </c>
      <c r="J4061" s="109" t="s">
        <v>28</v>
      </c>
      <c r="K4061" s="98" t="s">
        <v>17939</v>
      </c>
      <c r="L4061" s="109" t="s">
        <v>523</v>
      </c>
      <c r="M4061" s="109" t="s">
        <v>8909</v>
      </c>
      <c r="N4061" s="109" t="s">
        <v>262</v>
      </c>
      <c r="O4061" s="109" t="s">
        <v>24438</v>
      </c>
      <c r="P4061" s="109" t="s">
        <v>760</v>
      </c>
      <c r="Q4061" s="109" t="s">
        <v>24439</v>
      </c>
      <c r="R4061" s="109" t="s">
        <v>80</v>
      </c>
      <c r="S4061" s="122" t="s">
        <v>5119</v>
      </c>
      <c r="T4061" s="31"/>
      <c r="U4061" s="109" t="str">
        <f t="shared" si="64"/>
        <v>39404: Allen and a passenger in his SUV fled on foot from a traffic stop for loud music. In catching up to them police tasered Allen, reported with a loaded handgun and bags of drugs in his jacket pocket, multiple times. He went into cardiac arrest and died soon after. http://jacksonville.com/tu-online/stories/112207/met_219573985.shtml</v>
      </c>
      <c r="V4061" s="109"/>
      <c r="W4061" s="109">
        <v>5107.1000000000004</v>
      </c>
      <c r="X4061" s="109"/>
      <c r="Y4061" s="109"/>
      <c r="Z4061" s="109"/>
      <c r="AA4061" s="109"/>
      <c r="AB4061" s="109"/>
      <c r="AC4061" s="113"/>
      <c r="AD4061" s="29"/>
      <c r="AE4061" s="29"/>
      <c r="AF4061" s="29"/>
      <c r="AG4061" s="65"/>
    </row>
    <row r="4062" spans="1:33" ht="12">
      <c r="A4062" s="30">
        <v>42064</v>
      </c>
      <c r="B4062" s="109" t="s">
        <v>24440</v>
      </c>
      <c r="C4062" s="121">
        <v>38</v>
      </c>
      <c r="D4062" s="109" t="s">
        <v>23</v>
      </c>
      <c r="E4062" s="109" t="s">
        <v>82</v>
      </c>
      <c r="F4062" s="109"/>
      <c r="G4062" s="42">
        <v>40088</v>
      </c>
      <c r="H4062" s="109" t="s">
        <v>24441</v>
      </c>
      <c r="I4062" s="109" t="s">
        <v>17122</v>
      </c>
      <c r="J4062" s="109" t="s">
        <v>28</v>
      </c>
      <c r="K4062" s="98" t="s">
        <v>17123</v>
      </c>
      <c r="L4062" s="109" t="s">
        <v>11673</v>
      </c>
      <c r="M4062" s="109" t="s">
        <v>24442</v>
      </c>
      <c r="N4062" s="109" t="s">
        <v>262</v>
      </c>
      <c r="O4062" s="109" t="s">
        <v>24443</v>
      </c>
      <c r="P4062" s="109" t="s">
        <v>760</v>
      </c>
      <c r="Q4062" s="109" t="s">
        <v>24444</v>
      </c>
      <c r="R4062" s="109" t="s">
        <v>80</v>
      </c>
      <c r="S4062" s="122" t="s">
        <v>5119</v>
      </c>
      <c r="T4062" s="31"/>
      <c r="U4062" s="109" t="str">
        <f t="shared" si="64"/>
        <v>40088: Massey was one of four occupants of a car pulled over by police, who noticed he was consuming what they believed to be drugs. When told to stop, he resisted. When tasered, he went almost immediately into medical distress, and died shortly afterward. Reportedly his blood contained a remarkably high level of cocaine. http://www.wjhg.com/news/headlines/63534682.html</v>
      </c>
      <c r="V4062" s="109"/>
      <c r="W4062" s="109">
        <v>5108.1000000000004</v>
      </c>
      <c r="X4062" s="109"/>
      <c r="Y4062" s="109"/>
      <c r="Z4062" s="109"/>
      <c r="AA4062" s="109"/>
      <c r="AB4062" s="109"/>
      <c r="AC4062" s="113"/>
      <c r="AD4062" s="29"/>
      <c r="AE4062" s="29"/>
      <c r="AF4062" s="29"/>
      <c r="AG4062" s="65"/>
    </row>
    <row r="4063" spans="1:33" ht="12">
      <c r="A4063" s="30">
        <v>42064</v>
      </c>
      <c r="B4063" s="109" t="s">
        <v>24445</v>
      </c>
      <c r="C4063" s="121">
        <v>33</v>
      </c>
      <c r="D4063" s="109" t="s">
        <v>23</v>
      </c>
      <c r="E4063" s="109" t="s">
        <v>82</v>
      </c>
      <c r="F4063" s="109"/>
      <c r="G4063" s="42">
        <v>39207</v>
      </c>
      <c r="H4063" s="109" t="s">
        <v>24446</v>
      </c>
      <c r="I4063" s="109" t="s">
        <v>4575</v>
      </c>
      <c r="J4063" s="109" t="s">
        <v>28</v>
      </c>
      <c r="K4063" s="98" t="s">
        <v>24447</v>
      </c>
      <c r="L4063" s="109" t="s">
        <v>4687</v>
      </c>
      <c r="M4063" s="109" t="s">
        <v>10833</v>
      </c>
      <c r="N4063" s="109" t="s">
        <v>262</v>
      </c>
      <c r="O4063" s="109" t="s">
        <v>24448</v>
      </c>
      <c r="P4063" s="109" t="s">
        <v>58</v>
      </c>
      <c r="Q4063" s="109" t="s">
        <v>24449</v>
      </c>
      <c r="R4063" s="109" t="s">
        <v>80</v>
      </c>
      <c r="S4063" s="122" t="s">
        <v>5119</v>
      </c>
      <c r="T4063" s="31"/>
      <c r="U4063" s="109" t="str">
        <f t="shared" si="64"/>
        <v>39207: Young was reported acting strangely at 2 a.m.: stripping, walking back and forth across a major street, speaking incoherently, playing with garbage cans. Responding police found him uncooperative and tasered him three times. The medical examiner attributed his death to excited delirium syndrome. http://www.tbnweekly.com/content_articles/071007_fpg-02.txt</v>
      </c>
      <c r="V4063" s="109"/>
      <c r="W4063" s="109">
        <v>5109.1000000000004</v>
      </c>
      <c r="X4063" s="109"/>
      <c r="Y4063" s="109"/>
      <c r="Z4063" s="109"/>
      <c r="AA4063" s="109"/>
      <c r="AB4063" s="109"/>
      <c r="AC4063" s="113"/>
      <c r="AD4063" s="29"/>
      <c r="AE4063" s="29"/>
      <c r="AF4063" s="29"/>
      <c r="AG4063" s="65"/>
    </row>
    <row r="4064" spans="1:33" ht="12">
      <c r="A4064" s="30">
        <v>42064</v>
      </c>
      <c r="B4064" s="109" t="s">
        <v>24450</v>
      </c>
      <c r="C4064" s="121">
        <v>17</v>
      </c>
      <c r="D4064" s="109" t="s">
        <v>23</v>
      </c>
      <c r="E4064" s="109" t="s">
        <v>82</v>
      </c>
      <c r="F4064" s="109" t="s">
        <v>24451</v>
      </c>
      <c r="G4064" s="42">
        <v>39671</v>
      </c>
      <c r="H4064" s="109" t="s">
        <v>24452</v>
      </c>
      <c r="I4064" s="109" t="s">
        <v>19157</v>
      </c>
      <c r="J4064" s="109" t="s">
        <v>28</v>
      </c>
      <c r="K4064" s="98" t="s">
        <v>17516</v>
      </c>
      <c r="L4064" s="109" t="s">
        <v>4778</v>
      </c>
      <c r="M4064" s="109" t="s">
        <v>10681</v>
      </c>
      <c r="N4064" s="109" t="s">
        <v>32</v>
      </c>
      <c r="O4064" s="109" t="s">
        <v>24453</v>
      </c>
      <c r="P4064" s="109" t="s">
        <v>760</v>
      </c>
      <c r="Q4064" s="109" t="s">
        <v>24454</v>
      </c>
      <c r="R4064" s="109" t="s">
        <v>80</v>
      </c>
      <c r="S4064" s="122" t="s">
        <v>20196</v>
      </c>
      <c r="T4064" s="31"/>
      <c r="U4064" s="109" t="str">
        <f t="shared" si="64"/>
        <v>39671: The county sent a five-man undercover team shortly before 2 a.m. to deliver a warrant to Fontanez at his parents' house. The teen resisted with a baseball ball, starting an ugly melee where Fontanez was beaten, tasered multiple times, and fatally shot in the chest. The parents filed suit saying the police were indistinguishable from home invaders. http://articles.sun-sentinel.com/2010-08-23/news/fl-bso-lawsuit-20100823_1_deputies-samuel-wagers-jonathan-fontanez</v>
      </c>
      <c r="V4064" s="109"/>
      <c r="W4064" s="109">
        <v>5110.1000000000004</v>
      </c>
      <c r="X4064" s="109"/>
      <c r="Y4064" s="109"/>
      <c r="Z4064" s="109"/>
      <c r="AA4064" s="109"/>
      <c r="AB4064" s="109"/>
      <c r="AC4064" s="113"/>
      <c r="AD4064" s="29"/>
      <c r="AE4064" s="29"/>
      <c r="AF4064" s="29"/>
      <c r="AG4064" s="65"/>
    </row>
    <row r="4065" spans="1:33" ht="12">
      <c r="A4065" s="30">
        <v>42064</v>
      </c>
      <c r="B4065" s="109" t="s">
        <v>24455</v>
      </c>
      <c r="C4065" s="121">
        <v>33</v>
      </c>
      <c r="D4065" s="109" t="s">
        <v>23</v>
      </c>
      <c r="E4065" s="109" t="s">
        <v>24</v>
      </c>
      <c r="F4065" s="109"/>
      <c r="G4065" s="42">
        <v>38938</v>
      </c>
      <c r="H4065" s="109"/>
      <c r="I4065" s="109" t="s">
        <v>24456</v>
      </c>
      <c r="J4065" s="109" t="s">
        <v>28</v>
      </c>
      <c r="K4065" s="98" t="s">
        <v>24457</v>
      </c>
      <c r="L4065" s="109" t="s">
        <v>24458</v>
      </c>
      <c r="M4065" s="109" t="s">
        <v>24459</v>
      </c>
      <c r="N4065" s="109" t="s">
        <v>1818</v>
      </c>
      <c r="O4065" s="109" t="s">
        <v>24460</v>
      </c>
      <c r="P4065" s="109" t="s">
        <v>760</v>
      </c>
      <c r="Q4065" s="109" t="s">
        <v>24461</v>
      </c>
      <c r="R4065" s="109" t="s">
        <v>219</v>
      </c>
      <c r="S4065" s="122" t="s">
        <v>5119</v>
      </c>
      <c r="T4065" s="31"/>
      <c r="U4065" s="109" t="str">
        <f t="shared" si="64"/>
        <v>38938: Thomas was apprehended in a scuffle after fleeing from deputies, Tased, and subsequently died. Reportedly the medical examiner found not only cocaine in his system but also a plastic bag in his throat. First name also reported as "Glenn." http://corner-carvers.com/forums/showthread.php?t=17691&amp;pp=40&amp;highlight=biased+news+media&amp;page=15</v>
      </c>
      <c r="V4065" s="109"/>
      <c r="W4065" s="109">
        <v>5111.1000000000004</v>
      </c>
      <c r="X4065" s="109"/>
      <c r="Y4065" s="109"/>
      <c r="Z4065" s="109"/>
      <c r="AA4065" s="109"/>
      <c r="AB4065" s="109"/>
      <c r="AC4065" s="113"/>
      <c r="AD4065" s="29"/>
      <c r="AE4065" s="29"/>
      <c r="AF4065" s="29"/>
      <c r="AG4065" s="65"/>
    </row>
    <row r="4066" spans="1:33" ht="12">
      <c r="A4066" s="30">
        <v>42064</v>
      </c>
      <c r="B4066" s="109" t="s">
        <v>24462</v>
      </c>
      <c r="C4066" s="121">
        <v>24</v>
      </c>
      <c r="D4066" s="109" t="s">
        <v>23</v>
      </c>
      <c r="E4066" s="109" t="s">
        <v>24</v>
      </c>
      <c r="F4066" s="109"/>
      <c r="G4066" s="42">
        <v>38973</v>
      </c>
      <c r="H4066" s="109" t="s">
        <v>24463</v>
      </c>
      <c r="I4066" s="109" t="s">
        <v>19430</v>
      </c>
      <c r="J4066" s="109" t="s">
        <v>28</v>
      </c>
      <c r="K4066" s="98" t="s">
        <v>24464</v>
      </c>
      <c r="L4066" s="109" t="s">
        <v>235</v>
      </c>
      <c r="M4066" s="109" t="s">
        <v>12480</v>
      </c>
      <c r="N4066" s="109" t="s">
        <v>1818</v>
      </c>
      <c r="O4066" s="109" t="s">
        <v>24465</v>
      </c>
      <c r="P4066" s="109" t="s">
        <v>760</v>
      </c>
      <c r="Q4066" s="109" t="s">
        <v>24466</v>
      </c>
      <c r="R4066" s="109" t="s">
        <v>80</v>
      </c>
      <c r="S4066" s="122" t="s">
        <v>5119</v>
      </c>
      <c r="T4066" s="31"/>
      <c r="U4066" s="109" t="str">
        <f t="shared" si="64"/>
        <v>38973: Simmons was brought in for speeding, evading police with his lights off, and eventually crashing his own car in a high speed police chase. There was an attempt to tasered him, reportedly unsuccessful, but he was tackled and beaten with a baton. During the booking process he collapsed, was taken to the hospital with a high heart rate and died there. http://articles.orlandosentinel.com/2006-09-14/news/LMARIONJAIL14_1_simmons-marion-county-pogue</v>
      </c>
      <c r="V4066" s="109"/>
      <c r="W4066" s="109">
        <v>5112.1000000000004</v>
      </c>
      <c r="X4066" s="109"/>
      <c r="Y4066" s="109"/>
      <c r="Z4066" s="109"/>
      <c r="AA4066" s="109"/>
      <c r="AB4066" s="109"/>
      <c r="AC4066" s="113"/>
      <c r="AD4066" s="29"/>
      <c r="AE4066" s="29"/>
      <c r="AF4066" s="29"/>
      <c r="AG4066" s="65"/>
    </row>
    <row r="4067" spans="1:33" ht="12">
      <c r="A4067" s="30">
        <v>42064</v>
      </c>
      <c r="B4067" s="109" t="s">
        <v>24467</v>
      </c>
      <c r="C4067" s="121">
        <v>28</v>
      </c>
      <c r="D4067" s="109" t="s">
        <v>23</v>
      </c>
      <c r="E4067" s="109" t="s">
        <v>82</v>
      </c>
      <c r="F4067" s="109"/>
      <c r="G4067" s="42">
        <v>40973</v>
      </c>
      <c r="H4067" s="109" t="s">
        <v>24468</v>
      </c>
      <c r="I4067" s="109" t="s">
        <v>9567</v>
      </c>
      <c r="J4067" s="109" t="s">
        <v>28</v>
      </c>
      <c r="K4067" s="98" t="s">
        <v>12080</v>
      </c>
      <c r="L4067" s="109" t="s">
        <v>338</v>
      </c>
      <c r="M4067" s="109" t="s">
        <v>13197</v>
      </c>
      <c r="N4067" s="109" t="s">
        <v>32</v>
      </c>
      <c r="O4067" s="109" t="s">
        <v>24469</v>
      </c>
      <c r="P4067" s="109" t="s">
        <v>760</v>
      </c>
      <c r="Q4067" s="109" t="s">
        <v>24470</v>
      </c>
      <c r="R4067" s="109" t="s">
        <v>80</v>
      </c>
      <c r="S4067" s="122" t="s">
        <v>5119</v>
      </c>
      <c r="T4067" s="31"/>
      <c r="U4067" s="109" t="str">
        <f t="shared" si="64"/>
        <v>40973: Police responding to reports of a man shot in the face easily attributed the crime to Neloms, still firing his weapon when they arrived. Neloms wounded one of the officers in the shoulder before he was fatally shot. http://www.wpbf.com/Officer-Wounded-In-West-Palm-Beach-Shootout-Leaves-Hospital/9243290</v>
      </c>
      <c r="V4067" s="109"/>
      <c r="W4067" s="109">
        <v>5113.1000000000004</v>
      </c>
      <c r="X4067" s="109"/>
      <c r="Y4067" s="109"/>
      <c r="Z4067" s="109"/>
      <c r="AA4067" s="109"/>
      <c r="AB4067" s="109"/>
      <c r="AC4067" s="113"/>
      <c r="AD4067" s="29"/>
      <c r="AE4067" s="29"/>
      <c r="AF4067" s="29"/>
      <c r="AG4067" s="65"/>
    </row>
    <row r="4068" spans="1:33" ht="12">
      <c r="A4068" s="30">
        <v>42064</v>
      </c>
      <c r="B4068" s="109" t="s">
        <v>24471</v>
      </c>
      <c r="C4068" s="121">
        <v>34</v>
      </c>
      <c r="D4068" s="109" t="s">
        <v>23</v>
      </c>
      <c r="E4068" s="109" t="s">
        <v>82</v>
      </c>
      <c r="F4068" s="109"/>
      <c r="G4068" s="42">
        <v>38812</v>
      </c>
      <c r="H4068" s="109" t="s">
        <v>24472</v>
      </c>
      <c r="I4068" s="109" t="s">
        <v>10831</v>
      </c>
      <c r="J4068" s="109" t="s">
        <v>28</v>
      </c>
      <c r="K4068" s="98" t="s">
        <v>21993</v>
      </c>
      <c r="L4068" s="109" t="s">
        <v>4687</v>
      </c>
      <c r="M4068" s="109" t="s">
        <v>16321</v>
      </c>
      <c r="N4068" s="109" t="s">
        <v>262</v>
      </c>
      <c r="O4068" s="109" t="s">
        <v>24473</v>
      </c>
      <c r="P4068" s="109" t="s">
        <v>760</v>
      </c>
      <c r="Q4068" s="109" t="s">
        <v>24474</v>
      </c>
      <c r="R4068" s="109" t="s">
        <v>219</v>
      </c>
      <c r="S4068" s="122" t="s">
        <v>5119</v>
      </c>
      <c r="T4068" s="31"/>
      <c r="U4068" s="109" t="str">
        <f t="shared" si="64"/>
        <v>38812: After an evening when the 270-lb Tipton ran up an $800 bar tab and was discovered disoriented and drunk hiding in the roots of a banyan tree, he became enraged when officers tried to bring him in. He was cuffed, tasered, and restrained in a face-down position. When he stopped breathing, rescue workers' attempt at reviving him failed because of a dead battery. http://www.tampabay.com/news/publicsafety/widow-sues-over-clearwater-polices-fatal-restraint/443732</v>
      </c>
      <c r="V4068" s="109"/>
      <c r="W4068" s="109">
        <v>5114.1000000000004</v>
      </c>
      <c r="X4068" s="109"/>
      <c r="Y4068" s="109"/>
      <c r="Z4068" s="109"/>
      <c r="AA4068" s="109"/>
      <c r="AB4068" s="109"/>
      <c r="AC4068" s="113"/>
      <c r="AD4068" s="29"/>
      <c r="AE4068" s="29"/>
      <c r="AF4068" s="29"/>
      <c r="AG4068" s="65"/>
    </row>
    <row r="4069" spans="1:33" ht="12">
      <c r="A4069" s="30">
        <v>42064</v>
      </c>
      <c r="B4069" s="109" t="s">
        <v>24475</v>
      </c>
      <c r="C4069" s="121">
        <v>41</v>
      </c>
      <c r="D4069" s="109" t="s">
        <v>23</v>
      </c>
      <c r="E4069" s="109" t="s">
        <v>40</v>
      </c>
      <c r="F4069" s="109"/>
      <c r="G4069" s="42">
        <v>39724</v>
      </c>
      <c r="H4069" s="109" t="s">
        <v>24476</v>
      </c>
      <c r="I4069" s="109" t="s">
        <v>24375</v>
      </c>
      <c r="J4069" s="109" t="s">
        <v>28</v>
      </c>
      <c r="K4069" s="98" t="s">
        <v>24477</v>
      </c>
      <c r="L4069" s="109" t="s">
        <v>4687</v>
      </c>
      <c r="M4069" s="109" t="s">
        <v>24478</v>
      </c>
      <c r="N4069" s="109" t="s">
        <v>32</v>
      </c>
      <c r="O4069" s="109" t="s">
        <v>24479</v>
      </c>
      <c r="P4069" s="109" t="s">
        <v>58</v>
      </c>
      <c r="Q4069" s="109" t="s">
        <v>24480</v>
      </c>
      <c r="R4069" s="109" t="s">
        <v>80</v>
      </c>
      <c r="S4069" s="122" t="s">
        <v>5119</v>
      </c>
      <c r="T4069" s="31"/>
      <c r="U4069" s="109" t="str">
        <f t="shared" si="64"/>
        <v>39724: Espositio, a former Chicago cop, had been vandalizing the house of a former friend -- slashing tires, firing a pellet gun at windows. When caught red-handed at 4:00 am he had a brief standoff with a neighbor then fled on his motorcycle. A local officer, believing him to be armed and perceiving a threatening movement, fatally shot him. http://www.tampabay.com/news/publicsafety/sergeant-cleared-of-wrongdoing-in-fatal-shooting/868426</v>
      </c>
      <c r="V4069" s="109"/>
      <c r="W4069" s="109">
        <v>5115.1000000000004</v>
      </c>
      <c r="X4069" s="109"/>
      <c r="Y4069" s="109"/>
      <c r="Z4069" s="109"/>
      <c r="AA4069" s="109"/>
      <c r="AB4069" s="109"/>
      <c r="AC4069" s="113"/>
      <c r="AD4069" s="29"/>
      <c r="AE4069" s="29"/>
      <c r="AF4069" s="29"/>
      <c r="AG4069" s="65"/>
    </row>
    <row r="4070" spans="1:33" ht="12">
      <c r="A4070" s="30">
        <v>42064</v>
      </c>
      <c r="B4070" s="109" t="s">
        <v>24481</v>
      </c>
      <c r="C4070" s="121">
        <v>39</v>
      </c>
      <c r="D4070" s="109" t="s">
        <v>23</v>
      </c>
      <c r="E4070" s="109" t="s">
        <v>82</v>
      </c>
      <c r="F4070" s="109"/>
      <c r="G4070" s="42">
        <v>40394</v>
      </c>
      <c r="H4070" s="109" t="s">
        <v>24482</v>
      </c>
      <c r="I4070" s="109" t="s">
        <v>10254</v>
      </c>
      <c r="J4070" s="109" t="s">
        <v>28</v>
      </c>
      <c r="K4070" s="98" t="s">
        <v>24483</v>
      </c>
      <c r="L4070" s="109" t="s">
        <v>10256</v>
      </c>
      <c r="M4070" s="109" t="s">
        <v>10257</v>
      </c>
      <c r="N4070" s="109" t="s">
        <v>32</v>
      </c>
      <c r="O4070" s="109" t="s">
        <v>24484</v>
      </c>
      <c r="P4070" s="109" t="s">
        <v>760</v>
      </c>
      <c r="Q4070" s="109" t="s">
        <v>24485</v>
      </c>
      <c r="R4070" s="109" t="s">
        <v>80</v>
      </c>
      <c r="S4070" s="122" t="s">
        <v>5119</v>
      </c>
      <c r="T4070" s="31"/>
      <c r="U4070" s="109" t="str">
        <f t="shared" si="64"/>
        <v>40394: Ritchie assaulted his girlfriend and left the scene before police could respond. They found him walking nearby. When approached he drew a gun and ran into a nearby backyard to hide. He then fired three rounds at a police dog wearing a bulletproof vest. The dog survived the incident and Ritchie did not. http://hernandotoday.com/news/hernando-sports/2010/aug/05/two-hernando-deputy-shootings-three-days-ar-293177/</v>
      </c>
      <c r="V4070" s="109"/>
      <c r="W4070" s="109">
        <v>5116.1000000000004</v>
      </c>
      <c r="X4070" s="109"/>
      <c r="Y4070" s="109"/>
      <c r="Z4070" s="109"/>
      <c r="AA4070" s="109"/>
      <c r="AB4070" s="109"/>
      <c r="AC4070" s="113"/>
      <c r="AD4070" s="29"/>
      <c r="AE4070" s="29"/>
      <c r="AF4070" s="29"/>
      <c r="AG4070" s="65"/>
    </row>
    <row r="4071" spans="1:33" ht="12">
      <c r="A4071" s="30">
        <v>42064</v>
      </c>
      <c r="B4071" s="109" t="s">
        <v>24486</v>
      </c>
      <c r="C4071" s="121">
        <v>41</v>
      </c>
      <c r="D4071" s="109" t="s">
        <v>23</v>
      </c>
      <c r="E4071" s="109" t="s">
        <v>82</v>
      </c>
      <c r="F4071" s="109"/>
      <c r="G4071" s="42">
        <v>39235</v>
      </c>
      <c r="H4071" s="109" t="s">
        <v>24487</v>
      </c>
      <c r="I4071" s="109" t="s">
        <v>24227</v>
      </c>
      <c r="J4071" s="109" t="s">
        <v>28</v>
      </c>
      <c r="K4071" s="98" t="s">
        <v>24488</v>
      </c>
      <c r="L4071" s="109" t="s">
        <v>11673</v>
      </c>
      <c r="M4071" s="109" t="s">
        <v>18821</v>
      </c>
      <c r="N4071" s="109" t="s">
        <v>32</v>
      </c>
      <c r="O4071" s="109" t="s">
        <v>24489</v>
      </c>
      <c r="P4071" s="109" t="s">
        <v>58</v>
      </c>
      <c r="Q4071" s="109" t="s">
        <v>24490</v>
      </c>
      <c r="R4071" s="109" t="s">
        <v>80</v>
      </c>
      <c r="S4071" s="122" t="s">
        <v>5119</v>
      </c>
      <c r="T4071" s="31"/>
      <c r="U4071" s="109" t="str">
        <f t="shared" si="64"/>
        <v>39235: Simpson and a 28-year-old female accomplice started in Louisiana with a week-long string of burglaries. They fled to Florida, stealing then abandoning a total of three different cars, breaking into a house, and stealing weapons. Simpson going solo was tracked on foot to a wildlife management area, where he shot at a deputy closing in. The deputy returned fire and fatally wounded him with three shots to the chest. http://www.wjhg.com/news/headlines/7816512.html</v>
      </c>
      <c r="V4071" s="109"/>
      <c r="W4071" s="109">
        <v>5117.1000000000004</v>
      </c>
      <c r="X4071" s="109"/>
      <c r="Y4071" s="109"/>
      <c r="Z4071" s="109"/>
      <c r="AA4071" s="109"/>
      <c r="AB4071" s="109"/>
      <c r="AC4071" s="113"/>
      <c r="AD4071" s="29"/>
      <c r="AE4071" s="29"/>
      <c r="AF4071" s="29"/>
      <c r="AG4071" s="65"/>
    </row>
    <row r="4072" spans="1:33" ht="12">
      <c r="A4072" s="30">
        <v>42064</v>
      </c>
      <c r="B4072" s="109" t="s">
        <v>24491</v>
      </c>
      <c r="C4072" s="121">
        <v>22</v>
      </c>
      <c r="D4072" s="109" t="s">
        <v>23</v>
      </c>
      <c r="E4072" s="109" t="s">
        <v>82</v>
      </c>
      <c r="F4072" s="109" t="s">
        <v>24492</v>
      </c>
      <c r="G4072" s="42">
        <v>40563</v>
      </c>
      <c r="H4072" s="109" t="s">
        <v>24493</v>
      </c>
      <c r="I4072" s="109" t="s">
        <v>5220</v>
      </c>
      <c r="J4072" s="109" t="s">
        <v>28</v>
      </c>
      <c r="K4072" s="98" t="s">
        <v>15588</v>
      </c>
      <c r="L4072" s="109" t="s">
        <v>30</v>
      </c>
      <c r="M4072" s="109" t="s">
        <v>5222</v>
      </c>
      <c r="N4072" s="109" t="s">
        <v>32</v>
      </c>
      <c r="O4072" s="109" t="s">
        <v>24494</v>
      </c>
      <c r="P4072" s="109" t="s">
        <v>58</v>
      </c>
      <c r="Q4072" s="109" t="s">
        <v>24495</v>
      </c>
      <c r="R4072" s="109" t="s">
        <v>80</v>
      </c>
      <c r="S4072" s="122" t="s">
        <v>5119</v>
      </c>
      <c r="T4072" s="31"/>
      <c r="U4072" s="109" t="str">
        <f t="shared" si="64"/>
        <v>40563: Fugitive from an outstanding murder warrant for three months, previously convicted of multiple armed robberies and auto theft and various drug crimes, in a final firefight Simms was fatally shot by Miami officers after he'd killed two other Miami police. http://articles.sun-sentinel.com/2011-01-22/news/fl-dade-cop-killer-20110122_1_boot-camp-prison-term-probation</v>
      </c>
      <c r="V4072" s="109"/>
      <c r="W4072" s="109">
        <v>5118.1000000000004</v>
      </c>
      <c r="X4072" s="109"/>
      <c r="Y4072" s="109"/>
      <c r="Z4072" s="109"/>
      <c r="AA4072" s="109"/>
      <c r="AB4072" s="109"/>
      <c r="AC4072" s="113"/>
      <c r="AD4072" s="29"/>
      <c r="AE4072" s="29"/>
      <c r="AF4072" s="29"/>
      <c r="AG4072" s="65"/>
    </row>
    <row r="4073" spans="1:33" ht="12">
      <c r="A4073" s="30">
        <v>42064</v>
      </c>
      <c r="B4073" s="109" t="s">
        <v>24496</v>
      </c>
      <c r="C4073" s="121">
        <v>50</v>
      </c>
      <c r="D4073" s="109" t="s">
        <v>23</v>
      </c>
      <c r="E4073" s="109" t="s">
        <v>82</v>
      </c>
      <c r="F4073" s="109"/>
      <c r="G4073" s="42">
        <v>39961</v>
      </c>
      <c r="H4073" s="109" t="s">
        <v>24497</v>
      </c>
      <c r="I4073" s="109" t="s">
        <v>5570</v>
      </c>
      <c r="J4073" s="109" t="s">
        <v>28</v>
      </c>
      <c r="K4073" s="98" t="s">
        <v>24498</v>
      </c>
      <c r="L4073" s="109" t="s">
        <v>5572</v>
      </c>
      <c r="M4073" s="109" t="s">
        <v>24499</v>
      </c>
      <c r="N4073" s="109" t="s">
        <v>32</v>
      </c>
      <c r="O4073" s="109" t="s">
        <v>24500</v>
      </c>
      <c r="P4073" s="109" t="s">
        <v>760</v>
      </c>
      <c r="Q4073" s="109" t="s">
        <v>22372</v>
      </c>
      <c r="R4073" s="109" t="s">
        <v>80</v>
      </c>
      <c r="S4073" s="122" t="s">
        <v>21791</v>
      </c>
      <c r="T4073" s="31"/>
      <c r="U4073" s="109" t="str">
        <f t="shared" si="64"/>
        <v>39961: Deputies were called out when Beasley was seen walking near his home, brandishing a gun, possibly drunk. Even after officers had surrounded his house he refused to cooperate, stepped outside flourishing it, pointed it at one of the police, and was shot to death. http://jacksonville.com/content/jacksonville-area-police-shootings-2009</v>
      </c>
      <c r="V4073" s="109"/>
      <c r="W4073" s="109">
        <v>5119.1000000000004</v>
      </c>
      <c r="X4073" s="109"/>
      <c r="Y4073" s="109"/>
      <c r="Z4073" s="109"/>
      <c r="AA4073" s="109"/>
      <c r="AB4073" s="109"/>
      <c r="AC4073" s="113"/>
      <c r="AD4073" s="29"/>
      <c r="AE4073" s="29"/>
      <c r="AF4073" s="29"/>
      <c r="AG4073" s="65"/>
    </row>
    <row r="4074" spans="1:33" ht="12">
      <c r="A4074" s="30">
        <v>42064</v>
      </c>
      <c r="B4074" s="109" t="s">
        <v>24501</v>
      </c>
      <c r="C4074" s="121">
        <v>32</v>
      </c>
      <c r="D4074" s="109" t="s">
        <v>23</v>
      </c>
      <c r="E4074" s="109" t="s">
        <v>82</v>
      </c>
      <c r="F4074" s="109"/>
      <c r="G4074" s="42">
        <v>39845</v>
      </c>
      <c r="H4074" s="109" t="s">
        <v>24502</v>
      </c>
      <c r="I4074" s="109" t="s">
        <v>5220</v>
      </c>
      <c r="J4074" s="109" t="s">
        <v>28</v>
      </c>
      <c r="K4074" s="98" t="s">
        <v>12314</v>
      </c>
      <c r="L4074" s="109" t="s">
        <v>30</v>
      </c>
      <c r="M4074" s="109" t="s">
        <v>5222</v>
      </c>
      <c r="N4074" s="109" t="s">
        <v>32</v>
      </c>
      <c r="O4074" s="109" t="s">
        <v>24503</v>
      </c>
      <c r="P4074" s="109" t="s">
        <v>58</v>
      </c>
      <c r="Q4074" s="109" t="s">
        <v>24504</v>
      </c>
      <c r="R4074" s="109" t="s">
        <v>80</v>
      </c>
      <c r="S4074" s="122" t="s">
        <v>5119</v>
      </c>
      <c r="T4074" s="31"/>
      <c r="U4074" s="109" t="str">
        <f t="shared" si="64"/>
        <v>39845: Fugitive murder suspect Davis started an overnight manhunt when he crashed through a window to evade police. He held a family at knifepoint for several hours. Spotted briefly at a motel he again escaped the dragnet and forced his way into a third-story apartment. The occupant jumped off the balcony, which alerted police to his presence. He was shot to death in the complex's courtyard. http://www.palmbeachpost.com/news/news/attacked-south-florida-woman-wins-18-million-in-la/nLtZB/</v>
      </c>
      <c r="V4074" s="109"/>
      <c r="W4074" s="109">
        <v>5120.1000000000004</v>
      </c>
      <c r="X4074" s="109"/>
      <c r="Y4074" s="109"/>
      <c r="Z4074" s="109"/>
      <c r="AA4074" s="109"/>
      <c r="AB4074" s="109"/>
      <c r="AC4074" s="113"/>
      <c r="AD4074" s="29"/>
      <c r="AE4074" s="29"/>
      <c r="AF4074" s="29"/>
      <c r="AG4074" s="65"/>
    </row>
    <row r="4075" spans="1:33" ht="12">
      <c r="A4075" s="30">
        <v>42064</v>
      </c>
      <c r="B4075" s="109" t="s">
        <v>24505</v>
      </c>
      <c r="C4075" s="121">
        <v>42</v>
      </c>
      <c r="D4075" s="109" t="s">
        <v>23</v>
      </c>
      <c r="E4075" s="109" t="s">
        <v>82</v>
      </c>
      <c r="F4075" s="109"/>
      <c r="G4075" s="42">
        <v>40196</v>
      </c>
      <c r="H4075" s="109" t="s">
        <v>24506</v>
      </c>
      <c r="I4075" s="109" t="s">
        <v>4951</v>
      </c>
      <c r="J4075" s="109" t="s">
        <v>28</v>
      </c>
      <c r="K4075" s="98" t="s">
        <v>24507</v>
      </c>
      <c r="L4075" s="109" t="s">
        <v>404</v>
      </c>
      <c r="M4075" s="109" t="s">
        <v>4953</v>
      </c>
      <c r="N4075" s="109" t="s">
        <v>314</v>
      </c>
      <c r="O4075" s="109" t="s">
        <v>24508</v>
      </c>
      <c r="P4075" s="109" t="s">
        <v>760</v>
      </c>
      <c r="Q4075" s="109" t="s">
        <v>24509</v>
      </c>
      <c r="R4075" s="109" t="s">
        <v>80</v>
      </c>
      <c r="S4075" s="122" t="s">
        <v>5119</v>
      </c>
      <c r="T4075" s="31"/>
      <c r="U4075" s="109" t="str">
        <f t="shared" si="64"/>
        <v>40196: Owens was killed when another man in a blue Ford Contour fled a traffic stop and slammed into his driver's side door. Police maintained that they were not chasing the suspect. http://www.wftv.com/news/news/man-fleeing-minor-traffic-stop-causes-fatal-crash/nLCrK/</v>
      </c>
      <c r="V4075" s="109"/>
      <c r="W4075" s="109">
        <v>5121.1000000000004</v>
      </c>
      <c r="X4075" s="109"/>
      <c r="Y4075" s="109"/>
      <c r="Z4075" s="109"/>
      <c r="AA4075" s="109"/>
      <c r="AB4075" s="109"/>
      <c r="AC4075" s="113"/>
      <c r="AD4075" s="29"/>
      <c r="AE4075" s="29"/>
      <c r="AF4075" s="29"/>
      <c r="AG4075" s="65"/>
    </row>
    <row r="4076" spans="1:33" ht="12">
      <c r="A4076" s="30">
        <v>42064</v>
      </c>
      <c r="B4076" s="109" t="s">
        <v>24510</v>
      </c>
      <c r="C4076" s="121">
        <v>41</v>
      </c>
      <c r="D4076" s="109" t="s">
        <v>23</v>
      </c>
      <c r="E4076" s="109" t="s">
        <v>82</v>
      </c>
      <c r="F4076" s="109"/>
      <c r="G4076" s="42">
        <v>37239</v>
      </c>
      <c r="H4076" s="109" t="s">
        <v>24511</v>
      </c>
      <c r="I4076" s="109" t="s">
        <v>9567</v>
      </c>
      <c r="J4076" s="109" t="s">
        <v>28</v>
      </c>
      <c r="K4076" s="98" t="s">
        <v>19623</v>
      </c>
      <c r="L4076" s="109" t="s">
        <v>338</v>
      </c>
      <c r="M4076" s="109" t="s">
        <v>6322</v>
      </c>
      <c r="N4076" s="109" t="s">
        <v>32</v>
      </c>
      <c r="O4076" s="109" t="s">
        <v>24512</v>
      </c>
      <c r="P4076" s="109" t="s">
        <v>58</v>
      </c>
      <c r="Q4076" s="109" t="s">
        <v>24513</v>
      </c>
      <c r="R4076" s="109" t="s">
        <v>80</v>
      </c>
      <c r="S4076" s="122" t="s">
        <v>5119</v>
      </c>
      <c r="T4076" s="31"/>
      <c r="U4076" s="109" t="str">
        <f t="shared" si="64"/>
        <v>37239: Fifteen deputies were placed on leave after Young was shot and killed, an indication of the size of the manhunt seeking him. He'd robbed a bank claiming to be wearing an explosive device, fled to a wooded area behind a Fraternal Order of Police lodge, and had fired on a helicopter before officers closed in. http://articles.sun-sentinel.com/2001-12-16/news/0112160113_1_washington-mutual-bank-helicopter-wooded-area</v>
      </c>
      <c r="V4076" s="109"/>
      <c r="W4076" s="109">
        <v>5122.1000000000004</v>
      </c>
      <c r="X4076" s="109"/>
      <c r="Y4076" s="109"/>
      <c r="Z4076" s="109"/>
      <c r="AA4076" s="109"/>
      <c r="AB4076" s="109"/>
      <c r="AC4076" s="113"/>
      <c r="AD4076" s="29"/>
      <c r="AE4076" s="29"/>
      <c r="AF4076" s="29"/>
      <c r="AG4076" s="65"/>
    </row>
    <row r="4077" spans="1:33" ht="12">
      <c r="A4077" s="30">
        <v>42064</v>
      </c>
      <c r="B4077" s="109" t="s">
        <v>24514</v>
      </c>
      <c r="C4077" s="121">
        <v>45</v>
      </c>
      <c r="D4077" s="109" t="s">
        <v>23</v>
      </c>
      <c r="E4077" s="109" t="s">
        <v>82</v>
      </c>
      <c r="F4077" s="109"/>
      <c r="G4077" s="42">
        <v>40783</v>
      </c>
      <c r="H4077" s="109" t="s">
        <v>24515</v>
      </c>
      <c r="I4077" s="109" t="s">
        <v>22353</v>
      </c>
      <c r="J4077" s="109" t="s">
        <v>28</v>
      </c>
      <c r="K4077" s="98" t="s">
        <v>5745</v>
      </c>
      <c r="L4077" s="109" t="s">
        <v>5746</v>
      </c>
      <c r="M4077" s="109" t="s">
        <v>297</v>
      </c>
      <c r="N4077" s="109" t="s">
        <v>32</v>
      </c>
      <c r="O4077" s="109" t="s">
        <v>24516</v>
      </c>
      <c r="P4077" s="109" t="s">
        <v>760</v>
      </c>
      <c r="Q4077" s="109" t="s">
        <v>24517</v>
      </c>
      <c r="R4077" s="109" t="s">
        <v>80</v>
      </c>
      <c r="S4077" s="122" t="s">
        <v>5119</v>
      </c>
      <c r="T4077" s="31"/>
      <c r="U4077" s="109" t="str">
        <f t="shared" ref="U4077:U4140" si="65">CONCATENATE(G4077, ": ", O4077, " ", Q4077)</f>
        <v>40783: Police called to Hill's home for a domestic disturbance call missed him, but his wife showed them the convicted felon's gun and ammunition collection, mentioning the handguns that were missing. The next day they caught up to him at a nearby friend's house. He came out armed, aiming the gun at his own head, and he was shot to death. http://www.topix.com/forum/city/tavares-fl/T9KTU4SPV65DOCAND/p2</v>
      </c>
      <c r="V4077" s="109"/>
      <c r="W4077" s="109">
        <v>5123.1000000000004</v>
      </c>
      <c r="X4077" s="109"/>
      <c r="Y4077" s="109"/>
      <c r="Z4077" s="109"/>
      <c r="AA4077" s="109"/>
      <c r="AB4077" s="109"/>
      <c r="AC4077" s="113"/>
      <c r="AD4077" s="29"/>
      <c r="AE4077" s="29"/>
      <c r="AF4077" s="29"/>
      <c r="AG4077" s="65"/>
    </row>
    <row r="4078" spans="1:33" ht="12">
      <c r="A4078" s="30">
        <v>42064</v>
      </c>
      <c r="B4078" s="109" t="s">
        <v>24518</v>
      </c>
      <c r="C4078" s="121">
        <v>26</v>
      </c>
      <c r="D4078" s="109" t="s">
        <v>23</v>
      </c>
      <c r="E4078" s="109" t="s">
        <v>40</v>
      </c>
      <c r="F4078" s="109" t="s">
        <v>24519</v>
      </c>
      <c r="G4078" s="42">
        <v>40367</v>
      </c>
      <c r="H4078" s="109" t="s">
        <v>24520</v>
      </c>
      <c r="I4078" s="109" t="s">
        <v>23507</v>
      </c>
      <c r="J4078" s="109" t="s">
        <v>28</v>
      </c>
      <c r="K4078" s="98" t="s">
        <v>24521</v>
      </c>
      <c r="L4078" s="109" t="s">
        <v>10549</v>
      </c>
      <c r="M4078" s="109" t="s">
        <v>24522</v>
      </c>
      <c r="N4078" s="109" t="s">
        <v>32</v>
      </c>
      <c r="O4078" s="109" t="s">
        <v>24523</v>
      </c>
      <c r="P4078" s="109" t="s">
        <v>760</v>
      </c>
      <c r="Q4078" s="109" t="s">
        <v>24524</v>
      </c>
      <c r="R4078" s="109" t="s">
        <v>80</v>
      </c>
      <c r="S4078" s="122" t="s">
        <v>5119</v>
      </c>
      <c r="T4078" s="31"/>
      <c r="U4078" s="109" t="str">
        <f t="shared" si="65"/>
        <v>40367: Brown was riding a 4-wheeler in a wooded area as a deputy attempted to serve him a warrant for parole violations. Brown resisted vigorously, punching the deputy in the face and having a go at his weapon. The deputy killed him with a single shot to the neck. http://www.heraldtribune.com/article/20100709/BREAKING/100709737</v>
      </c>
      <c r="V4078" s="109"/>
      <c r="W4078" s="109">
        <v>5124.1000000000004</v>
      </c>
      <c r="X4078" s="109"/>
      <c r="Y4078" s="109"/>
      <c r="Z4078" s="109"/>
      <c r="AA4078" s="109"/>
      <c r="AB4078" s="109"/>
      <c r="AC4078" s="113"/>
      <c r="AD4078" s="29"/>
      <c r="AE4078" s="29"/>
      <c r="AF4078" s="29"/>
      <c r="AG4078" s="65"/>
    </row>
    <row r="4079" spans="1:33" ht="12">
      <c r="A4079" s="30">
        <v>42064</v>
      </c>
      <c r="B4079" s="109" t="s">
        <v>24525</v>
      </c>
      <c r="C4079" s="121">
        <v>36</v>
      </c>
      <c r="D4079" s="109" t="s">
        <v>23</v>
      </c>
      <c r="E4079" s="109" t="s">
        <v>82</v>
      </c>
      <c r="F4079" s="109"/>
      <c r="G4079" s="42">
        <v>38471</v>
      </c>
      <c r="H4079" s="109" t="s">
        <v>24526</v>
      </c>
      <c r="I4079" s="109" t="s">
        <v>4951</v>
      </c>
      <c r="J4079" s="109" t="s">
        <v>28</v>
      </c>
      <c r="K4079" s="98" t="s">
        <v>18730</v>
      </c>
      <c r="L4079" s="109" t="s">
        <v>404</v>
      </c>
      <c r="M4079" s="109" t="s">
        <v>13239</v>
      </c>
      <c r="N4079" s="109" t="s">
        <v>32</v>
      </c>
      <c r="O4079" s="109" t="s">
        <v>24527</v>
      </c>
      <c r="P4079" s="109" t="s">
        <v>58</v>
      </c>
      <c r="Q4079" s="109" t="s">
        <v>24528</v>
      </c>
      <c r="R4079" s="109" t="s">
        <v>80</v>
      </c>
      <c r="S4079" s="122" t="s">
        <v>5119</v>
      </c>
      <c r="T4079" s="31"/>
      <c r="U4079" s="109" t="str">
        <f t="shared" si="65"/>
        <v>38471: Gonzalez was one of three young men in a Nissan Altima under surveillance as possible gang members. After a traffic stop Gonzalez quickly switched places with his wife, who had been driving, then drove the car towards officers. He was fatally shot. After the incident the other two men confessed to prior crimes including a home invasion, armed robbery, and a killing. http://articles.orlandosentinel.com/2005-05-01/news/0505010258_1_gonzales-osceola-aggravated-assault</v>
      </c>
      <c r="V4079" s="109"/>
      <c r="W4079" s="109">
        <v>5125.1000000000004</v>
      </c>
      <c r="X4079" s="109"/>
      <c r="Y4079" s="109"/>
      <c r="Z4079" s="109"/>
      <c r="AA4079" s="109"/>
      <c r="AB4079" s="109"/>
      <c r="AC4079" s="113"/>
      <c r="AD4079" s="29"/>
      <c r="AE4079" s="29"/>
      <c r="AF4079" s="29"/>
      <c r="AG4079" s="65"/>
    </row>
    <row r="4080" spans="1:33" ht="12">
      <c r="A4080" s="30">
        <v>42064</v>
      </c>
      <c r="B4080" s="109" t="s">
        <v>24529</v>
      </c>
      <c r="C4080" s="121">
        <v>28</v>
      </c>
      <c r="D4080" s="109" t="s">
        <v>23</v>
      </c>
      <c r="E4080" s="109" t="s">
        <v>82</v>
      </c>
      <c r="F4080" s="109"/>
      <c r="G4080" s="42">
        <v>40489</v>
      </c>
      <c r="H4080" s="109" t="s">
        <v>24530</v>
      </c>
      <c r="I4080" s="109" t="s">
        <v>4951</v>
      </c>
      <c r="J4080" s="109" t="s">
        <v>28</v>
      </c>
      <c r="K4080" s="98" t="s">
        <v>18323</v>
      </c>
      <c r="L4080" s="109" t="s">
        <v>404</v>
      </c>
      <c r="M4080" s="109" t="s">
        <v>13239</v>
      </c>
      <c r="N4080" s="109" t="s">
        <v>32</v>
      </c>
      <c r="O4080" s="109" t="s">
        <v>24531</v>
      </c>
      <c r="P4080" s="109" t="s">
        <v>760</v>
      </c>
      <c r="Q4080" s="109" t="s">
        <v>24532</v>
      </c>
      <c r="R4080" s="109" t="s">
        <v>80</v>
      </c>
      <c r="S4080" s="122" t="s">
        <v>5119</v>
      </c>
      <c r="T4080" s="31"/>
      <c r="U4080" s="109" t="str">
        <f t="shared" si="65"/>
        <v>40489: Veloz was pulled over when the white truck he was driving didn't match the license plate. He was fatally shot after he got angry at the officer, punched him in the face, took away his Taser and tasered him. This was the second local fatal encounter within a three-day stretch. http://articles.orlandosentinel.com/2010-11-08/news/os-officer-involved-shooting-bithlo-20101107_1_stun-gun-deputy-shot-bithlo-man</v>
      </c>
      <c r="V4080" s="109"/>
      <c r="W4080" s="109">
        <v>5126.1000000000004</v>
      </c>
      <c r="X4080" s="109"/>
      <c r="Y4080" s="109"/>
      <c r="Z4080" s="109"/>
      <c r="AA4080" s="109"/>
      <c r="AB4080" s="109"/>
      <c r="AC4080" s="113"/>
      <c r="AD4080" s="29"/>
      <c r="AE4080" s="29"/>
      <c r="AF4080" s="29"/>
      <c r="AG4080" s="65"/>
    </row>
    <row r="4081" spans="1:33" ht="12">
      <c r="A4081" s="100">
        <v>42062.943680555603</v>
      </c>
      <c r="B4081" s="109" t="s">
        <v>24533</v>
      </c>
      <c r="C4081" s="121">
        <v>22</v>
      </c>
      <c r="D4081" s="109" t="s">
        <v>23</v>
      </c>
      <c r="E4081" s="109" t="s">
        <v>24</v>
      </c>
      <c r="F4081" s="109"/>
      <c r="G4081" s="42">
        <v>38376</v>
      </c>
      <c r="H4081" s="109" t="s">
        <v>24534</v>
      </c>
      <c r="I4081" s="109" t="s">
        <v>539</v>
      </c>
      <c r="J4081" s="109" t="s">
        <v>85</v>
      </c>
      <c r="K4081" s="98" t="s">
        <v>6959</v>
      </c>
      <c r="L4081" s="109" t="s">
        <v>539</v>
      </c>
      <c r="M4081" s="109" t="s">
        <v>760</v>
      </c>
      <c r="N4081" s="109" t="s">
        <v>32</v>
      </c>
      <c r="O4081" s="109" t="s">
        <v>24535</v>
      </c>
      <c r="P4081" s="109" t="s">
        <v>760</v>
      </c>
      <c r="Q4081" s="109" t="s">
        <v>24536</v>
      </c>
      <c r="R4081" s="109" t="s">
        <v>36</v>
      </c>
      <c r="S4081" s="122" t="s">
        <v>22184</v>
      </c>
      <c r="T4081" s="31"/>
      <c r="U4081" s="109" t="str">
        <f t="shared" si="65"/>
        <v>38376: Kazi Shinda Bell, 22, reported by the LA Times, died after being shot in Athens, according to Los Angeles County coroner's records. http://homicide.latimes.com/post/kazi-shinda-bell/</v>
      </c>
      <c r="V4081" s="109"/>
      <c r="W4081" s="109">
        <v>5127.1000000000004</v>
      </c>
      <c r="X4081" s="109"/>
      <c r="Y4081" s="109"/>
      <c r="Z4081" s="109"/>
      <c r="AA4081" s="109"/>
      <c r="AB4081" s="109"/>
      <c r="AC4081" s="113"/>
      <c r="AD4081" s="29"/>
      <c r="AE4081" s="29"/>
      <c r="AF4081" s="29"/>
      <c r="AG4081" s="65"/>
    </row>
    <row r="4082" spans="1:33" ht="12">
      <c r="A4082" s="100">
        <v>42062.958611111098</v>
      </c>
      <c r="B4082" s="109" t="s">
        <v>24537</v>
      </c>
      <c r="C4082" s="121">
        <v>24</v>
      </c>
      <c r="D4082" s="109" t="s">
        <v>23</v>
      </c>
      <c r="E4082" s="109" t="s">
        <v>173</v>
      </c>
      <c r="F4082" s="109"/>
      <c r="G4082" s="42">
        <v>38376</v>
      </c>
      <c r="H4082" s="109" t="s">
        <v>24538</v>
      </c>
      <c r="I4082" s="109" t="s">
        <v>539</v>
      </c>
      <c r="J4082" s="109" t="s">
        <v>85</v>
      </c>
      <c r="K4082" s="98" t="s">
        <v>23884</v>
      </c>
      <c r="L4082" s="109" t="s">
        <v>539</v>
      </c>
      <c r="M4082" s="109" t="s">
        <v>760</v>
      </c>
      <c r="N4082" s="109" t="s">
        <v>32</v>
      </c>
      <c r="O4082" s="109" t="s">
        <v>24539</v>
      </c>
      <c r="P4082" s="109" t="s">
        <v>760</v>
      </c>
      <c r="Q4082" s="109" t="s">
        <v>24540</v>
      </c>
      <c r="R4082" s="109" t="s">
        <v>36</v>
      </c>
      <c r="S4082" s="122" t="s">
        <v>22184</v>
      </c>
      <c r="T4082" s="31"/>
      <c r="U4082" s="109" t="str">
        <f t="shared" si="65"/>
        <v>38376: Robert Navarette, 24, reported by the LA Times, died after being shot in Silver Lake, according to Los Angeles County coroner's records. http://homicide.latimes.com/post/robert-navarette/</v>
      </c>
      <c r="V4082" s="109"/>
      <c r="W4082" s="109">
        <v>5128.1000000000004</v>
      </c>
      <c r="X4082" s="109"/>
      <c r="Y4082" s="109"/>
      <c r="Z4082" s="109"/>
      <c r="AA4082" s="109"/>
      <c r="AB4082" s="109"/>
      <c r="AC4082" s="113"/>
      <c r="AD4082" s="29"/>
      <c r="AE4082" s="29"/>
      <c r="AF4082" s="29"/>
      <c r="AG4082" s="65"/>
    </row>
    <row r="4083" spans="1:33" ht="12">
      <c r="A4083" s="100">
        <v>42062.962534722203</v>
      </c>
      <c r="B4083" s="109" t="s">
        <v>24541</v>
      </c>
      <c r="C4083" s="121">
        <v>34</v>
      </c>
      <c r="D4083" s="109" t="s">
        <v>23</v>
      </c>
      <c r="E4083" s="109" t="s">
        <v>24</v>
      </c>
      <c r="F4083" s="109"/>
      <c r="G4083" s="42">
        <v>38376</v>
      </c>
      <c r="H4083" s="109" t="s">
        <v>24542</v>
      </c>
      <c r="I4083" s="109" t="s">
        <v>539</v>
      </c>
      <c r="J4083" s="109" t="s">
        <v>85</v>
      </c>
      <c r="K4083" s="98" t="s">
        <v>24543</v>
      </c>
      <c r="L4083" s="109" t="s">
        <v>539</v>
      </c>
      <c r="M4083" s="109" t="s">
        <v>760</v>
      </c>
      <c r="N4083" s="109" t="s">
        <v>32</v>
      </c>
      <c r="O4083" s="109" t="s">
        <v>24544</v>
      </c>
      <c r="P4083" s="109" t="s">
        <v>760</v>
      </c>
      <c r="Q4083" s="109" t="s">
        <v>24545</v>
      </c>
      <c r="R4083" s="109" t="s">
        <v>36</v>
      </c>
      <c r="S4083" s="122" t="s">
        <v>22184</v>
      </c>
      <c r="T4083" s="31"/>
      <c r="U4083" s="109" t="str">
        <f t="shared" si="65"/>
        <v>38376: Cameron Terrel Williams, 34, reported by the LA Times, died after being shot in Broadway-Manchester, according to Los Angeles County coroner's records. http://homicide.latimes.com/post/cameron-terrel-williams/</v>
      </c>
      <c r="V4083" s="109"/>
      <c r="W4083" s="109">
        <v>5129.1000000000004</v>
      </c>
      <c r="X4083" s="109"/>
      <c r="Y4083" s="109"/>
      <c r="Z4083" s="109"/>
      <c r="AA4083" s="109"/>
      <c r="AB4083" s="109"/>
      <c r="AC4083" s="113"/>
      <c r="AD4083" s="29"/>
      <c r="AE4083" s="29"/>
      <c r="AF4083" s="29"/>
      <c r="AG4083" s="65"/>
    </row>
    <row r="4084" spans="1:33" ht="12">
      <c r="A4084" s="100">
        <v>42062.966932870397</v>
      </c>
      <c r="B4084" s="109" t="s">
        <v>24546</v>
      </c>
      <c r="C4084" s="121">
        <v>25</v>
      </c>
      <c r="D4084" s="109" t="s">
        <v>23</v>
      </c>
      <c r="E4084" s="109" t="s">
        <v>173</v>
      </c>
      <c r="F4084" s="109"/>
      <c r="G4084" s="42">
        <v>38382</v>
      </c>
      <c r="H4084" s="109" t="s">
        <v>24547</v>
      </c>
      <c r="I4084" s="109" t="s">
        <v>3930</v>
      </c>
      <c r="J4084" s="109" t="s">
        <v>85</v>
      </c>
      <c r="K4084" s="98" t="s">
        <v>19989</v>
      </c>
      <c r="L4084" s="109" t="s">
        <v>539</v>
      </c>
      <c r="M4084" s="109" t="s">
        <v>760</v>
      </c>
      <c r="N4084" s="109" t="s">
        <v>32</v>
      </c>
      <c r="O4084" s="109" t="s">
        <v>24548</v>
      </c>
      <c r="P4084" s="109" t="s">
        <v>760</v>
      </c>
      <c r="Q4084" s="109" t="s">
        <v>24549</v>
      </c>
      <c r="R4084" s="109" t="s">
        <v>36</v>
      </c>
      <c r="S4084" s="122" t="s">
        <v>22184</v>
      </c>
      <c r="T4084" s="31"/>
      <c r="U4084" s="109" t="str">
        <f t="shared" si="65"/>
        <v>38382: Marvin Daniel Vasquez, 25, reported by the LA Times, died after being shot in Carson, according to Los Angeles County coroner's records. http://homicide.latimes.com/post/marvin-daniel-vasquez/</v>
      </c>
      <c r="V4084" s="109"/>
      <c r="W4084" s="109">
        <v>5130.1000000000004</v>
      </c>
      <c r="X4084" s="109"/>
      <c r="Y4084" s="109"/>
      <c r="Z4084" s="109"/>
      <c r="AA4084" s="109"/>
      <c r="AB4084" s="109"/>
      <c r="AC4084" s="113"/>
      <c r="AD4084" s="29"/>
      <c r="AE4084" s="29"/>
      <c r="AF4084" s="29"/>
      <c r="AG4084" s="65"/>
    </row>
    <row r="4085" spans="1:33" ht="12">
      <c r="A4085" s="100">
        <v>42062.971111111103</v>
      </c>
      <c r="B4085" s="109" t="s">
        <v>24550</v>
      </c>
      <c r="C4085" s="121">
        <v>45</v>
      </c>
      <c r="D4085" s="109" t="s">
        <v>23</v>
      </c>
      <c r="E4085" s="109" t="s">
        <v>173</v>
      </c>
      <c r="F4085" s="109"/>
      <c r="G4085" s="42">
        <v>38387</v>
      </c>
      <c r="H4085" s="109" t="s">
        <v>24551</v>
      </c>
      <c r="I4085" s="109" t="s">
        <v>539</v>
      </c>
      <c r="J4085" s="109" t="s">
        <v>85</v>
      </c>
      <c r="K4085" s="98" t="s">
        <v>15105</v>
      </c>
      <c r="L4085" s="109" t="s">
        <v>539</v>
      </c>
      <c r="M4085" s="109" t="s">
        <v>760</v>
      </c>
      <c r="N4085" s="109" t="s">
        <v>32</v>
      </c>
      <c r="O4085" s="109" t="s">
        <v>24552</v>
      </c>
      <c r="P4085" s="109" t="s">
        <v>760</v>
      </c>
      <c r="Q4085" s="109" t="s">
        <v>24553</v>
      </c>
      <c r="R4085" s="109" t="s">
        <v>36</v>
      </c>
      <c r="S4085" s="122" t="s">
        <v>22184</v>
      </c>
      <c r="T4085" s="31"/>
      <c r="U4085" s="109" t="str">
        <f t="shared" si="65"/>
        <v>38387: Joseph Manuel Trevino, 45, reported by the LA Times, died in Pico-Union, according to Los Angeles County coroner's records. http://homicide.latimes.com/post/joseph-manuel-trevino/</v>
      </c>
      <c r="V4085" s="109"/>
      <c r="W4085" s="109">
        <v>5131.1000000000004</v>
      </c>
      <c r="X4085" s="109"/>
      <c r="Y4085" s="109"/>
      <c r="Z4085" s="109"/>
      <c r="AA4085" s="109"/>
      <c r="AB4085" s="109"/>
      <c r="AC4085" s="113"/>
      <c r="AD4085" s="29"/>
      <c r="AE4085" s="29"/>
      <c r="AF4085" s="29"/>
      <c r="AG4085" s="65"/>
    </row>
    <row r="4086" spans="1:33" ht="12">
      <c r="A4086" s="100">
        <v>42063.012222222198</v>
      </c>
      <c r="B4086" s="109" t="s">
        <v>24554</v>
      </c>
      <c r="C4086" s="121">
        <v>23</v>
      </c>
      <c r="D4086" s="109" t="s">
        <v>23</v>
      </c>
      <c r="E4086" s="109" t="s">
        <v>173</v>
      </c>
      <c r="F4086" s="109"/>
      <c r="G4086" s="42">
        <v>38421</v>
      </c>
      <c r="H4086" s="109" t="s">
        <v>24555</v>
      </c>
      <c r="I4086" s="109" t="s">
        <v>539</v>
      </c>
      <c r="J4086" s="109" t="s">
        <v>85</v>
      </c>
      <c r="K4086" s="98" t="s">
        <v>15022</v>
      </c>
      <c r="L4086" s="109" t="s">
        <v>539</v>
      </c>
      <c r="M4086" s="109" t="s">
        <v>540</v>
      </c>
      <c r="N4086" s="109" t="s">
        <v>32</v>
      </c>
      <c r="O4086" s="109" t="s">
        <v>24556</v>
      </c>
      <c r="P4086" s="109" t="s">
        <v>760</v>
      </c>
      <c r="Q4086" s="109" t="s">
        <v>24557</v>
      </c>
      <c r="R4086" s="109" t="s">
        <v>36</v>
      </c>
      <c r="S4086" s="122" t="s">
        <v>22184</v>
      </c>
      <c r="T4086" s="31"/>
      <c r="U4086" s="109" t="str">
        <f t="shared" si="65"/>
        <v>38421: Diaz was shot to death in a shootout with police. http://articles.latimes.com/2005/mar/11/local/me-shootout11</v>
      </c>
      <c r="V4086" s="109"/>
      <c r="W4086" s="109">
        <v>5132.1000000000004</v>
      </c>
      <c r="X4086" s="109"/>
      <c r="Y4086" s="109"/>
      <c r="Z4086" s="109"/>
      <c r="AA4086" s="109"/>
      <c r="AB4086" s="109"/>
      <c r="AC4086" s="113"/>
      <c r="AD4086" s="29"/>
      <c r="AE4086" s="29"/>
      <c r="AF4086" s="29"/>
      <c r="AG4086" s="65"/>
    </row>
    <row r="4087" spans="1:33" ht="12">
      <c r="A4087" s="100">
        <v>42063.015162037002</v>
      </c>
      <c r="B4087" s="109" t="s">
        <v>24558</v>
      </c>
      <c r="C4087" s="121">
        <v>18</v>
      </c>
      <c r="D4087" s="109" t="s">
        <v>23</v>
      </c>
      <c r="E4087" s="109" t="s">
        <v>173</v>
      </c>
      <c r="F4087" s="109"/>
      <c r="G4087" s="42">
        <v>38431</v>
      </c>
      <c r="H4087" s="109" t="s">
        <v>24559</v>
      </c>
      <c r="I4087" s="109" t="s">
        <v>24560</v>
      </c>
      <c r="J4087" s="109" t="s">
        <v>85</v>
      </c>
      <c r="K4087" s="98" t="s">
        <v>23895</v>
      </c>
      <c r="L4087" s="109" t="s">
        <v>539</v>
      </c>
      <c r="M4087" s="109" t="s">
        <v>760</v>
      </c>
      <c r="N4087" s="109" t="s">
        <v>32</v>
      </c>
      <c r="O4087" s="109" t="s">
        <v>24561</v>
      </c>
      <c r="P4087" s="109" t="s">
        <v>760</v>
      </c>
      <c r="Q4087" s="109" t="s">
        <v>24562</v>
      </c>
      <c r="R4087" s="109" t="s">
        <v>36</v>
      </c>
      <c r="S4087" s="122" t="s">
        <v>22184</v>
      </c>
      <c r="T4087" s="31"/>
      <c r="U4087" s="109" t="str">
        <f t="shared" si="65"/>
        <v>38431: Leonardo Vega Gomez, 18, reported by the LA Times, died after being shot in Bell Gardens, according to Los Angeles County coroner's records. http://homicide.latimes.com/post/leonardo-vega-gomez/</v>
      </c>
      <c r="V4087" s="109"/>
      <c r="W4087" s="109">
        <v>5133.1000000000004</v>
      </c>
      <c r="X4087" s="109"/>
      <c r="Y4087" s="109"/>
      <c r="Z4087" s="109"/>
      <c r="AA4087" s="109"/>
      <c r="AB4087" s="109"/>
      <c r="AC4087" s="113"/>
      <c r="AD4087" s="29"/>
      <c r="AE4087" s="29"/>
      <c r="AF4087" s="29"/>
      <c r="AG4087" s="65"/>
    </row>
    <row r="4088" spans="1:33" ht="12">
      <c r="A4088" s="100">
        <v>42063.018993055601</v>
      </c>
      <c r="B4088" s="109" t="s">
        <v>24563</v>
      </c>
      <c r="C4088" s="121">
        <v>31</v>
      </c>
      <c r="D4088" s="109" t="s">
        <v>23</v>
      </c>
      <c r="E4088" s="109" t="s">
        <v>24</v>
      </c>
      <c r="F4088" s="109"/>
      <c r="G4088" s="42">
        <v>38451</v>
      </c>
      <c r="H4088" s="109" t="s">
        <v>24564</v>
      </c>
      <c r="I4088" s="109" t="s">
        <v>539</v>
      </c>
      <c r="J4088" s="109" t="s">
        <v>85</v>
      </c>
      <c r="K4088" s="98" t="s">
        <v>18398</v>
      </c>
      <c r="L4088" s="109" t="s">
        <v>539</v>
      </c>
      <c r="M4088" s="109" t="s">
        <v>760</v>
      </c>
      <c r="N4088" s="109" t="s">
        <v>32</v>
      </c>
      <c r="O4088" s="109" t="s">
        <v>24565</v>
      </c>
      <c r="P4088" s="109" t="s">
        <v>760</v>
      </c>
      <c r="Q4088" s="109" t="s">
        <v>24566</v>
      </c>
      <c r="R4088" s="109" t="s">
        <v>36</v>
      </c>
      <c r="S4088" s="122" t="s">
        <v>22184</v>
      </c>
      <c r="T4088" s="31"/>
      <c r="U4088" s="109" t="str">
        <f t="shared" si="65"/>
        <v>38451: Spencer Lamont Johnson, 31, reported by the LA Times, died after being shot in Green Meadows, according to Los Angeles County coroner's records. http://homicide.latimes.com/post/spencer-lamont-johnson/</v>
      </c>
      <c r="V4088" s="109"/>
      <c r="W4088" s="109">
        <v>5134.1000000000004</v>
      </c>
      <c r="X4088" s="109"/>
      <c r="Y4088" s="109"/>
      <c r="Z4088" s="109"/>
      <c r="AA4088" s="109"/>
      <c r="AB4088" s="109"/>
      <c r="AC4088" s="113"/>
      <c r="AD4088" s="29"/>
      <c r="AE4088" s="29"/>
      <c r="AF4088" s="29"/>
      <c r="AG4088" s="65"/>
    </row>
    <row r="4089" spans="1:33" ht="12">
      <c r="A4089" s="100">
        <v>42063.023414351897</v>
      </c>
      <c r="B4089" s="109" t="s">
        <v>24567</v>
      </c>
      <c r="C4089" s="121">
        <v>44</v>
      </c>
      <c r="D4089" s="109" t="s">
        <v>23</v>
      </c>
      <c r="E4089" s="109" t="s">
        <v>40</v>
      </c>
      <c r="F4089" s="109"/>
      <c r="G4089" s="42">
        <v>38479</v>
      </c>
      <c r="H4089" s="109" t="s">
        <v>24568</v>
      </c>
      <c r="I4089" s="109" t="s">
        <v>2554</v>
      </c>
      <c r="J4089" s="109" t="s">
        <v>85</v>
      </c>
      <c r="K4089" s="98" t="s">
        <v>2555</v>
      </c>
      <c r="L4089" s="109" t="s">
        <v>539</v>
      </c>
      <c r="M4089" s="109" t="s">
        <v>760</v>
      </c>
      <c r="N4089" s="109" t="s">
        <v>32</v>
      </c>
      <c r="O4089" s="109" t="s">
        <v>24569</v>
      </c>
      <c r="P4089" s="109" t="s">
        <v>760</v>
      </c>
      <c r="Q4089" s="109" t="s">
        <v>24570</v>
      </c>
      <c r="R4089" s="109" t="s">
        <v>36</v>
      </c>
      <c r="S4089" s="122" t="s">
        <v>22184</v>
      </c>
      <c r="T4089" s="31"/>
      <c r="U4089" s="109" t="str">
        <f t="shared" si="65"/>
        <v>38479: David Allen Hunnewell, 44, reported by the LA Times, died after being shot in Long Beach, according to Los Angeles County coroner's records. http://homicide.latimes.com/post/david-allen-hunnewell/</v>
      </c>
      <c r="V4089" s="109"/>
      <c r="W4089" s="109">
        <v>5135.1000000000004</v>
      </c>
      <c r="X4089" s="109"/>
      <c r="Y4089" s="109"/>
      <c r="Z4089" s="109"/>
      <c r="AA4089" s="109"/>
      <c r="AB4089" s="109"/>
      <c r="AC4089" s="113"/>
      <c r="AD4089" s="29"/>
      <c r="AE4089" s="29"/>
      <c r="AF4089" s="29"/>
      <c r="AG4089" s="65"/>
    </row>
    <row r="4090" spans="1:33" ht="12">
      <c r="A4090" s="100">
        <v>42063.0317476852</v>
      </c>
      <c r="B4090" s="109" t="s">
        <v>24571</v>
      </c>
      <c r="C4090" s="121">
        <v>25</v>
      </c>
      <c r="D4090" s="109" t="s">
        <v>23</v>
      </c>
      <c r="E4090" s="109" t="s">
        <v>24</v>
      </c>
      <c r="F4090" s="109"/>
      <c r="G4090" s="42">
        <v>38483</v>
      </c>
      <c r="H4090" s="109" t="s">
        <v>24572</v>
      </c>
      <c r="I4090" s="109" t="s">
        <v>539</v>
      </c>
      <c r="J4090" s="109" t="s">
        <v>85</v>
      </c>
      <c r="K4090" s="98" t="s">
        <v>20672</v>
      </c>
      <c r="L4090" s="109" t="s">
        <v>539</v>
      </c>
      <c r="M4090" s="109" t="s">
        <v>760</v>
      </c>
      <c r="N4090" s="109" t="s">
        <v>32</v>
      </c>
      <c r="O4090" s="109" t="s">
        <v>24573</v>
      </c>
      <c r="P4090" s="109" t="s">
        <v>760</v>
      </c>
      <c r="Q4090" s="109" t="s">
        <v>24574</v>
      </c>
      <c r="R4090" s="109" t="s">
        <v>36</v>
      </c>
      <c r="S4090" s="122" t="s">
        <v>22184</v>
      </c>
      <c r="T4090" s="31"/>
      <c r="U4090" s="109" t="str">
        <f t="shared" si="65"/>
        <v>38483: Police were serving a narcotics search warrant and allege that Randolph was fleeing with a gun when they shot him to death. http://lapdonline.org/may_2005/news_view/20063</v>
      </c>
      <c r="V4090" s="109"/>
      <c r="W4090" s="109">
        <v>5136.1000000000004</v>
      </c>
      <c r="X4090" s="109"/>
      <c r="Y4090" s="109"/>
      <c r="Z4090" s="109"/>
      <c r="AA4090" s="109"/>
      <c r="AB4090" s="109"/>
      <c r="AC4090" s="113"/>
      <c r="AD4090" s="29"/>
      <c r="AE4090" s="29"/>
      <c r="AF4090" s="29"/>
      <c r="AG4090" s="65"/>
    </row>
    <row r="4091" spans="1:33" ht="12">
      <c r="A4091" s="100">
        <v>42063.035972222198</v>
      </c>
      <c r="B4091" s="109" t="s">
        <v>24575</v>
      </c>
      <c r="C4091" s="121">
        <v>37</v>
      </c>
      <c r="D4091" s="109" t="s">
        <v>23</v>
      </c>
      <c r="E4091" s="109" t="s">
        <v>173</v>
      </c>
      <c r="F4091" s="109"/>
      <c r="G4091" s="42">
        <v>38483</v>
      </c>
      <c r="H4091" s="109" t="s">
        <v>24576</v>
      </c>
      <c r="I4091" s="109" t="s">
        <v>2554</v>
      </c>
      <c r="J4091" s="109" t="s">
        <v>85</v>
      </c>
      <c r="K4091" s="98" t="s">
        <v>17468</v>
      </c>
      <c r="L4091" s="109" t="s">
        <v>539</v>
      </c>
      <c r="M4091" s="109" t="s">
        <v>760</v>
      </c>
      <c r="N4091" s="109" t="s">
        <v>32</v>
      </c>
      <c r="O4091" s="109" t="s">
        <v>24577</v>
      </c>
      <c r="P4091" s="109" t="s">
        <v>760</v>
      </c>
      <c r="Q4091" s="109" t="s">
        <v>24578</v>
      </c>
      <c r="R4091" s="109" t="s">
        <v>36</v>
      </c>
      <c r="S4091" s="122" t="s">
        <v>22184</v>
      </c>
      <c r="T4091" s="31"/>
      <c r="U4091" s="109" t="str">
        <f t="shared" si="65"/>
        <v>38483: Angel Michael Galvan, 37, reported by the LA Times, died after being shot in Long Beach, according to Los Angeles County coroner's records. http://homicide.latimes.com/post/angel-michael-galvan/</v>
      </c>
      <c r="V4091" s="109"/>
      <c r="W4091" s="109">
        <v>5137.1000000000004</v>
      </c>
      <c r="X4091" s="109"/>
      <c r="Y4091" s="109"/>
      <c r="Z4091" s="109"/>
      <c r="AA4091" s="109"/>
      <c r="AB4091" s="109"/>
      <c r="AC4091" s="113"/>
      <c r="AD4091" s="29"/>
      <c r="AE4091" s="29"/>
      <c r="AF4091" s="29"/>
      <c r="AG4091" s="65"/>
    </row>
    <row r="4092" spans="1:33" ht="12">
      <c r="A4092" s="100">
        <v>42063.0455671296</v>
      </c>
      <c r="B4092" s="109" t="s">
        <v>24579</v>
      </c>
      <c r="C4092" s="121">
        <v>27</v>
      </c>
      <c r="D4092" s="109" t="s">
        <v>23</v>
      </c>
      <c r="E4092" s="109" t="s">
        <v>173</v>
      </c>
      <c r="F4092" s="109"/>
      <c r="G4092" s="42">
        <v>38501</v>
      </c>
      <c r="H4092" s="109" t="s">
        <v>24580</v>
      </c>
      <c r="I4092" s="109" t="s">
        <v>8789</v>
      </c>
      <c r="J4092" s="109" t="s">
        <v>85</v>
      </c>
      <c r="K4092" s="98" t="s">
        <v>8790</v>
      </c>
      <c r="L4092" s="109" t="s">
        <v>539</v>
      </c>
      <c r="M4092" s="109" t="s">
        <v>760</v>
      </c>
      <c r="N4092" s="109" t="s">
        <v>32</v>
      </c>
      <c r="O4092" s="109" t="s">
        <v>24581</v>
      </c>
      <c r="P4092" s="109" t="s">
        <v>760</v>
      </c>
      <c r="Q4092" s="109" t="s">
        <v>24582</v>
      </c>
      <c r="R4092" s="109" t="s">
        <v>36</v>
      </c>
      <c r="S4092" s="122" t="s">
        <v>22184</v>
      </c>
      <c r="T4092" s="31"/>
      <c r="U4092" s="109" t="str">
        <f t="shared" si="65"/>
        <v>38501: Miguel Angel Carlos, 27, reported by the LA Times, died after being shot in Lynwood, according to Los Angeles County coroner's records. http://homicide.latimes.com/post/miguel-angel-carlos/</v>
      </c>
      <c r="V4092" s="109"/>
      <c r="W4092" s="109">
        <v>5138.1000000000004</v>
      </c>
      <c r="X4092" s="109"/>
      <c r="Y4092" s="109"/>
      <c r="Z4092" s="109"/>
      <c r="AA4092" s="109"/>
      <c r="AB4092" s="109"/>
      <c r="AC4092" s="113"/>
      <c r="AD4092" s="29"/>
      <c r="AE4092" s="29"/>
      <c r="AF4092" s="29"/>
      <c r="AG4092" s="65"/>
    </row>
    <row r="4093" spans="1:33" ht="12">
      <c r="A4093" s="100">
        <v>42063.050231481502</v>
      </c>
      <c r="B4093" s="109" t="s">
        <v>24583</v>
      </c>
      <c r="C4093" s="121">
        <v>29</v>
      </c>
      <c r="D4093" s="109" t="s">
        <v>23</v>
      </c>
      <c r="E4093" s="109" t="s">
        <v>173</v>
      </c>
      <c r="F4093" s="109"/>
      <c r="G4093" s="42">
        <v>38503</v>
      </c>
      <c r="H4093" s="109" t="s">
        <v>24584</v>
      </c>
      <c r="I4093" s="109" t="s">
        <v>539</v>
      </c>
      <c r="J4093" s="109" t="s">
        <v>85</v>
      </c>
      <c r="K4093" s="98" t="s">
        <v>13415</v>
      </c>
      <c r="L4093" s="109" t="s">
        <v>539</v>
      </c>
      <c r="M4093" s="109" t="s">
        <v>760</v>
      </c>
      <c r="N4093" s="109" t="s">
        <v>32</v>
      </c>
      <c r="O4093" s="109" t="s">
        <v>24585</v>
      </c>
      <c r="P4093" s="109" t="s">
        <v>760</v>
      </c>
      <c r="Q4093" s="109" t="s">
        <v>24586</v>
      </c>
      <c r="R4093" s="109" t="s">
        <v>36</v>
      </c>
      <c r="S4093" s="122" t="s">
        <v>22184</v>
      </c>
      <c r="T4093" s="31"/>
      <c r="U4093" s="109" t="str">
        <f t="shared" si="65"/>
        <v>38503: Rodolfo Reyes, 29, reported by the LA Times, died after being shot in Adams-Normandie, according to Los Angeles County coroner's records. http://homicide.latimes.com/post/rodolfo-reyes/</v>
      </c>
      <c r="V4093" s="109"/>
      <c r="W4093" s="109">
        <v>5139.1000000000004</v>
      </c>
      <c r="X4093" s="109"/>
      <c r="Y4093" s="109"/>
      <c r="Z4093" s="109"/>
      <c r="AA4093" s="109"/>
      <c r="AB4093" s="109"/>
      <c r="AC4093" s="113"/>
      <c r="AD4093" s="29"/>
      <c r="AE4093" s="29"/>
      <c r="AF4093" s="29"/>
      <c r="AG4093" s="65"/>
    </row>
    <row r="4094" spans="1:33" ht="12">
      <c r="A4094" s="100">
        <v>42063.054837962998</v>
      </c>
      <c r="B4094" s="109" t="s">
        <v>24587</v>
      </c>
      <c r="C4094" s="121">
        <v>21</v>
      </c>
      <c r="D4094" s="109" t="s">
        <v>23</v>
      </c>
      <c r="E4094" s="109" t="s">
        <v>24</v>
      </c>
      <c r="F4094" s="109"/>
      <c r="G4094" s="42">
        <v>38508</v>
      </c>
      <c r="H4094" s="109" t="s">
        <v>24588</v>
      </c>
      <c r="I4094" s="109" t="s">
        <v>12012</v>
      </c>
      <c r="J4094" s="109" t="s">
        <v>85</v>
      </c>
      <c r="K4094" s="98" t="s">
        <v>12013</v>
      </c>
      <c r="L4094" s="109" t="s">
        <v>539</v>
      </c>
      <c r="M4094" s="109" t="s">
        <v>760</v>
      </c>
      <c r="N4094" s="109" t="s">
        <v>32</v>
      </c>
      <c r="O4094" s="109" t="s">
        <v>24589</v>
      </c>
      <c r="P4094" s="109" t="s">
        <v>760</v>
      </c>
      <c r="Q4094" s="109" t="s">
        <v>24590</v>
      </c>
      <c r="R4094" s="109" t="s">
        <v>36</v>
      </c>
      <c r="S4094" s="122" t="s">
        <v>22184</v>
      </c>
      <c r="T4094" s="31"/>
      <c r="U4094" s="109" t="str">
        <f t="shared" si="65"/>
        <v>38508: Jeremy Ramone Candler, 21, reported by the LA Times, died after being shot in Inglewood, according to Los Angeles County coroner's records. http://homicide.latimes.com/post/jeremy-ramone-candler/</v>
      </c>
      <c r="V4094" s="109"/>
      <c r="W4094" s="109">
        <v>5140.1000000000004</v>
      </c>
      <c r="X4094" s="109"/>
      <c r="Y4094" s="109"/>
      <c r="Z4094" s="109"/>
      <c r="AA4094" s="109"/>
      <c r="AB4094" s="109"/>
      <c r="AC4094" s="113"/>
      <c r="AD4094" s="29"/>
      <c r="AE4094" s="29"/>
      <c r="AF4094" s="29"/>
      <c r="AG4094" s="65"/>
    </row>
    <row r="4095" spans="1:33" ht="12">
      <c r="A4095" s="100">
        <v>42063.559398148202</v>
      </c>
      <c r="B4095" s="109" t="s">
        <v>24591</v>
      </c>
      <c r="C4095" s="121">
        <v>27</v>
      </c>
      <c r="D4095" s="109" t="s">
        <v>23</v>
      </c>
      <c r="E4095" s="109" t="s">
        <v>24</v>
      </c>
      <c r="F4095" s="109" t="s">
        <v>24592</v>
      </c>
      <c r="G4095" s="42">
        <v>38509</v>
      </c>
      <c r="H4095" s="109" t="s">
        <v>24593</v>
      </c>
      <c r="I4095" s="109" t="s">
        <v>12012</v>
      </c>
      <c r="J4095" s="109" t="s">
        <v>85</v>
      </c>
      <c r="K4095" s="98" t="s">
        <v>12013</v>
      </c>
      <c r="L4095" s="109" t="s">
        <v>539</v>
      </c>
      <c r="M4095" s="109" t="s">
        <v>12014</v>
      </c>
      <c r="N4095" s="109" t="s">
        <v>32</v>
      </c>
      <c r="O4095" s="109" t="s">
        <v>24594</v>
      </c>
      <c r="P4095" s="109" t="s">
        <v>760</v>
      </c>
      <c r="Q4095" s="109" t="s">
        <v>24595</v>
      </c>
      <c r="R4095" s="109" t="s">
        <v>100</v>
      </c>
      <c r="S4095" s="122" t="s">
        <v>22184</v>
      </c>
      <c r="T4095" s="31"/>
      <c r="U4095" s="109" t="str">
        <f t="shared" si="65"/>
        <v>38509: Dexter was stopped for drinking beer in public. Officer drew gun and ordered Dexter to put his hands on the hood of the police car, but Dexter’s baggy pants started slipping. “Please let me pull my pants up,” Dexter pleaded, according to a witness’ sworn testimony. “Don’t move!” the officer yelled. He reached to pull up his pants, the officer fired four shots into Dexter’s back and head. http://www.streetgangs.com/news/122808-inglewood-police-force#sthash.OM8DaX3c.dpbs</v>
      </c>
      <c r="V4095" s="109"/>
      <c r="W4095" s="109">
        <v>5141.1000000000004</v>
      </c>
      <c r="X4095" s="109"/>
      <c r="Y4095" s="109"/>
      <c r="Z4095" s="109"/>
      <c r="AA4095" s="109"/>
      <c r="AB4095" s="109"/>
      <c r="AC4095" s="113"/>
      <c r="AD4095" s="29"/>
      <c r="AE4095" s="29"/>
      <c r="AF4095" s="29"/>
      <c r="AG4095" s="65"/>
    </row>
    <row r="4096" spans="1:33" ht="12">
      <c r="A4096" s="100">
        <v>42063.568576388898</v>
      </c>
      <c r="B4096" s="109" t="s">
        <v>24596</v>
      </c>
      <c r="C4096" s="121">
        <v>44</v>
      </c>
      <c r="D4096" s="109" t="s">
        <v>23</v>
      </c>
      <c r="E4096" s="109" t="s">
        <v>40</v>
      </c>
      <c r="F4096" s="109"/>
      <c r="G4096" s="42">
        <v>38532</v>
      </c>
      <c r="H4096" s="109" t="s">
        <v>24597</v>
      </c>
      <c r="I4096" s="109" t="s">
        <v>22188</v>
      </c>
      <c r="J4096" s="109" t="s">
        <v>85</v>
      </c>
      <c r="K4096" s="98" t="s">
        <v>5089</v>
      </c>
      <c r="L4096" s="109" t="s">
        <v>539</v>
      </c>
      <c r="M4096" s="109" t="s">
        <v>760</v>
      </c>
      <c r="N4096" s="109" t="s">
        <v>32</v>
      </c>
      <c r="O4096" s="109" t="s">
        <v>24598</v>
      </c>
      <c r="P4096" s="109" t="s">
        <v>760</v>
      </c>
      <c r="Q4096" s="109" t="s">
        <v>24599</v>
      </c>
      <c r="R4096" s="109" t="s">
        <v>36</v>
      </c>
      <c r="S4096" s="122" t="s">
        <v>22184</v>
      </c>
      <c r="T4096" s="31"/>
      <c r="U4096" s="109" t="str">
        <f t="shared" si="65"/>
        <v>38532: Bruce Alan Smith, 44, reported by the LA Times, died after being shot in West Hollywood, according to Los Angeles County coroner's records. http://homicide.latimes.com/post/bruce-alan-smith/</v>
      </c>
      <c r="V4096" s="109"/>
      <c r="W4096" s="109">
        <v>5142.1000000000004</v>
      </c>
      <c r="X4096" s="109"/>
      <c r="Y4096" s="109"/>
      <c r="Z4096" s="109"/>
      <c r="AA4096" s="109"/>
      <c r="AB4096" s="109"/>
      <c r="AC4096" s="113"/>
      <c r="AD4096" s="29"/>
      <c r="AE4096" s="29"/>
      <c r="AF4096" s="29"/>
      <c r="AG4096" s="65"/>
    </row>
    <row r="4097" spans="1:33" ht="12">
      <c r="A4097" s="100">
        <v>42063.572129629603</v>
      </c>
      <c r="B4097" s="109" t="s">
        <v>24600</v>
      </c>
      <c r="C4097" s="121">
        <v>29</v>
      </c>
      <c r="D4097" s="109" t="s">
        <v>23</v>
      </c>
      <c r="E4097" s="109" t="s">
        <v>173</v>
      </c>
      <c r="F4097" s="109"/>
      <c r="G4097" s="42">
        <v>38532</v>
      </c>
      <c r="H4097" s="109" t="s">
        <v>24601</v>
      </c>
      <c r="I4097" s="109" t="s">
        <v>20997</v>
      </c>
      <c r="J4097" s="109" t="s">
        <v>85</v>
      </c>
      <c r="K4097" s="98" t="s">
        <v>23704</v>
      </c>
      <c r="L4097" s="109" t="s">
        <v>539</v>
      </c>
      <c r="M4097" s="109" t="s">
        <v>760</v>
      </c>
      <c r="N4097" s="109" t="s">
        <v>32</v>
      </c>
      <c r="O4097" s="109" t="s">
        <v>24602</v>
      </c>
      <c r="P4097" s="109" t="s">
        <v>760</v>
      </c>
      <c r="Q4097" s="109" t="s">
        <v>24603</v>
      </c>
      <c r="R4097" s="109" t="s">
        <v>36</v>
      </c>
      <c r="S4097" s="122" t="s">
        <v>22184</v>
      </c>
      <c r="T4097" s="31"/>
      <c r="U4097" s="109" t="str">
        <f t="shared" si="65"/>
        <v>38532: Lazaro Evarista Leyva, 29, reported by the LA Times, died after being shot in Palmdale, according to Los Angeles County coroner's records. http://homicide.latimes.com/post/lazaro-evarista-leyva/</v>
      </c>
      <c r="V4097" s="109"/>
      <c r="W4097" s="109">
        <v>5143.1000000000004</v>
      </c>
      <c r="X4097" s="109"/>
      <c r="Y4097" s="109"/>
      <c r="Z4097" s="109"/>
      <c r="AA4097" s="109"/>
      <c r="AB4097" s="109"/>
      <c r="AC4097" s="113"/>
      <c r="AD4097" s="29"/>
      <c r="AE4097" s="29"/>
      <c r="AF4097" s="29"/>
      <c r="AG4097" s="65"/>
    </row>
    <row r="4098" spans="1:33" ht="12">
      <c r="A4098" s="100">
        <v>42063.575567129599</v>
      </c>
      <c r="B4098" s="109" t="s">
        <v>24604</v>
      </c>
      <c r="C4098" s="121">
        <v>26</v>
      </c>
      <c r="D4098" s="109" t="s">
        <v>23</v>
      </c>
      <c r="E4098" s="109" t="s">
        <v>173</v>
      </c>
      <c r="F4098" s="109"/>
      <c r="G4098" s="42">
        <v>38540</v>
      </c>
      <c r="H4098" s="109" t="s">
        <v>24605</v>
      </c>
      <c r="I4098" s="109" t="s">
        <v>539</v>
      </c>
      <c r="J4098" s="109" t="s">
        <v>85</v>
      </c>
      <c r="K4098" s="98" t="s">
        <v>24543</v>
      </c>
      <c r="L4098" s="109" t="s">
        <v>539</v>
      </c>
      <c r="M4098" s="109" t="s">
        <v>760</v>
      </c>
      <c r="N4098" s="109" t="s">
        <v>32</v>
      </c>
      <c r="O4098" s="109" t="s">
        <v>24606</v>
      </c>
      <c r="P4098" s="109" t="s">
        <v>760</v>
      </c>
      <c r="Q4098" s="109" t="s">
        <v>24607</v>
      </c>
      <c r="R4098" s="109" t="s">
        <v>36</v>
      </c>
      <c r="S4098" s="122" t="s">
        <v>22184</v>
      </c>
      <c r="T4098" s="31"/>
      <c r="U4098" s="109" t="str">
        <f t="shared" si="65"/>
        <v>38540: Johnny Alfred Padilla, 26, reported by the LA Times, died after being shot in Willowbrook, according to Los Angeles County coroner's records. http://homicide.latimes.com/post/johnny-alfred-padilla/</v>
      </c>
      <c r="V4098" s="109"/>
      <c r="W4098" s="109">
        <v>5144.1000000000004</v>
      </c>
      <c r="X4098" s="109"/>
      <c r="Y4098" s="109"/>
      <c r="Z4098" s="109"/>
      <c r="AA4098" s="109"/>
      <c r="AB4098" s="109"/>
      <c r="AC4098" s="113"/>
      <c r="AD4098" s="29"/>
      <c r="AE4098" s="29"/>
      <c r="AF4098" s="29"/>
      <c r="AG4098" s="65"/>
    </row>
    <row r="4099" spans="1:33" ht="12">
      <c r="A4099" s="100">
        <v>42063.590266203697</v>
      </c>
      <c r="B4099" s="109" t="s">
        <v>24608</v>
      </c>
      <c r="C4099" s="121">
        <v>19</v>
      </c>
      <c r="D4099" s="109" t="s">
        <v>23</v>
      </c>
      <c r="E4099" s="109" t="s">
        <v>173</v>
      </c>
      <c r="F4099" s="109"/>
      <c r="G4099" s="42">
        <v>38547</v>
      </c>
      <c r="H4099" s="109" t="s">
        <v>24609</v>
      </c>
      <c r="I4099" s="109" t="s">
        <v>5022</v>
      </c>
      <c r="J4099" s="109" t="s">
        <v>85</v>
      </c>
      <c r="K4099" s="98" t="s">
        <v>5023</v>
      </c>
      <c r="L4099" s="109" t="s">
        <v>539</v>
      </c>
      <c r="M4099" s="109" t="s">
        <v>760</v>
      </c>
      <c r="N4099" s="109" t="s">
        <v>32</v>
      </c>
      <c r="O4099" s="109" t="s">
        <v>24610</v>
      </c>
      <c r="P4099" s="109" t="s">
        <v>760</v>
      </c>
      <c r="Q4099" s="109" t="s">
        <v>24611</v>
      </c>
      <c r="R4099" s="109" t="s">
        <v>36</v>
      </c>
      <c r="S4099" s="122" t="s">
        <v>22184</v>
      </c>
      <c r="T4099" s="31"/>
      <c r="U4099" s="109" t="str">
        <f t="shared" si="65"/>
        <v>38547: Daniel Barragan, 19, reported by the LA Times, died after being shot in Van Nuys, according to Los Angeles County coroner's records. http://homicide.latimes.com/post/daniel-barragan/</v>
      </c>
      <c r="V4099" s="109"/>
      <c r="W4099" s="109">
        <v>5145.1000000000004</v>
      </c>
      <c r="X4099" s="109"/>
      <c r="Y4099" s="109"/>
      <c r="Z4099" s="109"/>
      <c r="AA4099" s="109"/>
      <c r="AB4099" s="109"/>
      <c r="AC4099" s="113"/>
      <c r="AD4099" s="29"/>
      <c r="AE4099" s="29"/>
      <c r="AF4099" s="29"/>
      <c r="AG4099" s="65"/>
    </row>
    <row r="4100" spans="1:33" ht="12">
      <c r="A4100" s="100">
        <v>42063.595150462999</v>
      </c>
      <c r="B4100" s="109" t="s">
        <v>24612</v>
      </c>
      <c r="C4100" s="121">
        <v>22</v>
      </c>
      <c r="D4100" s="109" t="s">
        <v>23</v>
      </c>
      <c r="E4100" s="109" t="s">
        <v>173</v>
      </c>
      <c r="F4100" s="109"/>
      <c r="G4100" s="42">
        <v>38548</v>
      </c>
      <c r="H4100" s="109" t="s">
        <v>24613</v>
      </c>
      <c r="I4100" s="109" t="s">
        <v>24560</v>
      </c>
      <c r="J4100" s="109" t="s">
        <v>85</v>
      </c>
      <c r="K4100" s="98" t="s">
        <v>23895</v>
      </c>
      <c r="L4100" s="109" t="s">
        <v>539</v>
      </c>
      <c r="M4100" s="109" t="s">
        <v>760</v>
      </c>
      <c r="N4100" s="109" t="s">
        <v>32</v>
      </c>
      <c r="O4100" s="109" t="s">
        <v>24614</v>
      </c>
      <c r="P4100" s="109" t="s">
        <v>760</v>
      </c>
      <c r="Q4100" s="109" t="s">
        <v>24615</v>
      </c>
      <c r="R4100" s="109" t="s">
        <v>36</v>
      </c>
      <c r="S4100" s="122" t="s">
        <v>22184</v>
      </c>
      <c r="T4100" s="31"/>
      <c r="U4100" s="109" t="str">
        <f t="shared" si="65"/>
        <v>38548: George Albert Marquez, 22, reported by the LA Times, died after being shot in Bell Gardens, according to Los Angeles County coroner's records. http://homicide.latimes.com/post/george-albert-marquez/</v>
      </c>
      <c r="V4100" s="109"/>
      <c r="W4100" s="109">
        <v>5146.1000000000004</v>
      </c>
      <c r="X4100" s="109"/>
      <c r="Y4100" s="109"/>
      <c r="Z4100" s="109"/>
      <c r="AA4100" s="109"/>
      <c r="AB4100" s="109"/>
      <c r="AC4100" s="113"/>
      <c r="AD4100" s="29"/>
      <c r="AE4100" s="29"/>
      <c r="AF4100" s="29"/>
      <c r="AG4100" s="65"/>
    </row>
    <row r="4101" spans="1:33" ht="12">
      <c r="A4101" s="100">
        <v>42063.601284722201</v>
      </c>
      <c r="B4101" s="109" t="s">
        <v>24616</v>
      </c>
      <c r="C4101" s="121">
        <v>21</v>
      </c>
      <c r="D4101" s="109" t="s">
        <v>23</v>
      </c>
      <c r="E4101" s="109" t="s">
        <v>173</v>
      </c>
      <c r="F4101" s="109"/>
      <c r="G4101" s="42">
        <v>38552</v>
      </c>
      <c r="H4101" s="109" t="s">
        <v>24617</v>
      </c>
      <c r="I4101" s="109" t="s">
        <v>539</v>
      </c>
      <c r="J4101" s="109" t="s">
        <v>85</v>
      </c>
      <c r="K4101" s="98" t="s">
        <v>23734</v>
      </c>
      <c r="L4101" s="109" t="s">
        <v>539</v>
      </c>
      <c r="M4101" s="109" t="s">
        <v>760</v>
      </c>
      <c r="N4101" s="109" t="s">
        <v>32</v>
      </c>
      <c r="O4101" s="109" t="s">
        <v>24618</v>
      </c>
      <c r="P4101" s="109" t="s">
        <v>760</v>
      </c>
      <c r="Q4101" s="109" t="s">
        <v>24619</v>
      </c>
      <c r="R4101" s="109" t="s">
        <v>36</v>
      </c>
      <c r="S4101" s="122" t="s">
        <v>22184</v>
      </c>
      <c r="T4101" s="31"/>
      <c r="U4101" s="109" t="str">
        <f t="shared" si="65"/>
        <v>38552: Luis Alexsander Flores, 21, reported by the LA Times, died after being shot in Eagle Rock, according to Los Angeles County coroner's records. http://homicide.latimes.com/post/luis-alexsander-flores/</v>
      </c>
      <c r="V4101" s="109"/>
      <c r="W4101" s="109">
        <v>5147.1000000000004</v>
      </c>
      <c r="X4101" s="109"/>
      <c r="Y4101" s="109"/>
      <c r="Z4101" s="109"/>
      <c r="AA4101" s="109"/>
      <c r="AB4101" s="109"/>
      <c r="AC4101" s="113"/>
      <c r="AD4101" s="29"/>
      <c r="AE4101" s="29"/>
      <c r="AF4101" s="29"/>
      <c r="AG4101" s="65"/>
    </row>
    <row r="4102" spans="1:33" ht="12">
      <c r="A4102" s="100">
        <v>42063.604791666701</v>
      </c>
      <c r="B4102" s="109" t="s">
        <v>24620</v>
      </c>
      <c r="C4102" s="121">
        <v>36</v>
      </c>
      <c r="D4102" s="109" t="s">
        <v>23</v>
      </c>
      <c r="E4102" s="109" t="s">
        <v>40</v>
      </c>
      <c r="F4102" s="109"/>
      <c r="G4102" s="42">
        <v>38553</v>
      </c>
      <c r="H4102" s="109" t="s">
        <v>24621</v>
      </c>
      <c r="I4102" s="109" t="s">
        <v>5072</v>
      </c>
      <c r="J4102" s="109" t="s">
        <v>85</v>
      </c>
      <c r="K4102" s="98" t="s">
        <v>24622</v>
      </c>
      <c r="L4102" s="109" t="s">
        <v>539</v>
      </c>
      <c r="M4102" s="109" t="s">
        <v>760</v>
      </c>
      <c r="N4102" s="109" t="s">
        <v>32</v>
      </c>
      <c r="O4102" s="109" t="s">
        <v>24623</v>
      </c>
      <c r="P4102" s="109" t="s">
        <v>760</v>
      </c>
      <c r="Q4102" s="109" t="s">
        <v>24624</v>
      </c>
      <c r="R4102" s="109" t="s">
        <v>36</v>
      </c>
      <c r="S4102" s="122" t="s">
        <v>22184</v>
      </c>
      <c r="T4102" s="31"/>
      <c r="U4102" s="109" t="str">
        <f t="shared" si="65"/>
        <v>38553: Robert Noble Craig, 36, reported by the LA Times, died after being shot in West Carson, according to Los Angeles County coroner's records. http://homicide.latimes.com/post/robert-noble-craig/</v>
      </c>
      <c r="V4102" s="109"/>
      <c r="W4102" s="109">
        <v>5148.1000000000004</v>
      </c>
      <c r="X4102" s="109"/>
      <c r="Y4102" s="109"/>
      <c r="Z4102" s="109"/>
      <c r="AA4102" s="109"/>
      <c r="AB4102" s="109"/>
      <c r="AC4102" s="113"/>
      <c r="AD4102" s="29"/>
      <c r="AE4102" s="29"/>
      <c r="AF4102" s="29"/>
      <c r="AG4102" s="65"/>
    </row>
    <row r="4103" spans="1:33" ht="12">
      <c r="A4103" s="100">
        <v>42063.608749999999</v>
      </c>
      <c r="B4103" s="109" t="s">
        <v>24625</v>
      </c>
      <c r="C4103" s="121">
        <v>49</v>
      </c>
      <c r="D4103" s="109" t="s">
        <v>23</v>
      </c>
      <c r="E4103" s="109" t="s">
        <v>40</v>
      </c>
      <c r="F4103" s="109"/>
      <c r="G4103" s="42">
        <v>38562</v>
      </c>
      <c r="H4103" s="109" t="s">
        <v>24626</v>
      </c>
      <c r="I4103" s="109" t="s">
        <v>24627</v>
      </c>
      <c r="J4103" s="109" t="s">
        <v>85</v>
      </c>
      <c r="K4103" s="98" t="s">
        <v>24628</v>
      </c>
      <c r="L4103" s="109" t="s">
        <v>539</v>
      </c>
      <c r="M4103" s="109" t="s">
        <v>760</v>
      </c>
      <c r="N4103" s="109" t="s">
        <v>32</v>
      </c>
      <c r="O4103" s="109" t="s">
        <v>24629</v>
      </c>
      <c r="P4103" s="109" t="s">
        <v>760</v>
      </c>
      <c r="Q4103" s="109" t="s">
        <v>24630</v>
      </c>
      <c r="R4103" s="109" t="s">
        <v>36</v>
      </c>
      <c r="S4103" s="122" t="s">
        <v>22184</v>
      </c>
      <c r="T4103" s="31"/>
      <c r="U4103" s="109" t="str">
        <f t="shared" si="65"/>
        <v>38562: Don Ray Gotto, 49, reported by the LA Times, died after being shot in Covina, according to Los Angeles County coroner's records. http://homicide.latimes.com/post/don-ray-gotto/</v>
      </c>
      <c r="V4103" s="109"/>
      <c r="W4103" s="109">
        <v>5149.1000000000004</v>
      </c>
      <c r="X4103" s="109"/>
      <c r="Y4103" s="109"/>
      <c r="Z4103" s="109"/>
      <c r="AA4103" s="109"/>
      <c r="AB4103" s="109"/>
      <c r="AC4103" s="113"/>
      <c r="AD4103" s="29"/>
      <c r="AE4103" s="29"/>
      <c r="AF4103" s="29"/>
      <c r="AG4103" s="65"/>
    </row>
    <row r="4104" spans="1:33" ht="12">
      <c r="A4104" s="100">
        <v>42063.612175925897</v>
      </c>
      <c r="B4104" s="109" t="s">
        <v>24631</v>
      </c>
      <c r="C4104" s="121">
        <v>26</v>
      </c>
      <c r="D4104" s="109" t="s">
        <v>23</v>
      </c>
      <c r="E4104" s="109" t="s">
        <v>40</v>
      </c>
      <c r="F4104" s="109"/>
      <c r="G4104" s="42">
        <v>38572</v>
      </c>
      <c r="H4104" s="109" t="s">
        <v>24632</v>
      </c>
      <c r="I4104" s="109" t="s">
        <v>5694</v>
      </c>
      <c r="J4104" s="109" t="s">
        <v>85</v>
      </c>
      <c r="K4104" s="98" t="s">
        <v>24633</v>
      </c>
      <c r="L4104" s="109" t="s">
        <v>539</v>
      </c>
      <c r="M4104" s="109" t="s">
        <v>760</v>
      </c>
      <c r="N4104" s="109" t="s">
        <v>32</v>
      </c>
      <c r="O4104" s="109" t="s">
        <v>24634</v>
      </c>
      <c r="P4104" s="109" t="s">
        <v>760</v>
      </c>
      <c r="Q4104" s="109" t="s">
        <v>24635</v>
      </c>
      <c r="R4104" s="109" t="s">
        <v>36</v>
      </c>
      <c r="S4104" s="122" t="s">
        <v>22184</v>
      </c>
      <c r="T4104" s="31"/>
      <c r="U4104" s="109" t="str">
        <f t="shared" si="65"/>
        <v>38572: Clint Edward Updyke, 26, reported by the LA Times, died after being shot in Lancaster, according to Los Angeles County coroner's records. http://homicide.latimes.com/post/clint-edward-updyke/</v>
      </c>
      <c r="V4104" s="109"/>
      <c r="W4104" s="109">
        <v>5150.1000000000004</v>
      </c>
      <c r="X4104" s="109"/>
      <c r="Y4104" s="109"/>
      <c r="Z4104" s="109"/>
      <c r="AA4104" s="109"/>
      <c r="AB4104" s="109"/>
      <c r="AC4104" s="113"/>
      <c r="AD4104" s="29"/>
      <c r="AE4104" s="29"/>
      <c r="AF4104" s="29"/>
      <c r="AG4104" s="65"/>
    </row>
    <row r="4105" spans="1:33" ht="12">
      <c r="A4105" s="100">
        <v>42063.618993055599</v>
      </c>
      <c r="B4105" s="109" t="s">
        <v>24636</v>
      </c>
      <c r="C4105" s="121">
        <v>39</v>
      </c>
      <c r="D4105" s="109" t="s">
        <v>23</v>
      </c>
      <c r="E4105" s="109" t="s">
        <v>40</v>
      </c>
      <c r="F4105" s="109"/>
      <c r="G4105" s="42">
        <v>38583</v>
      </c>
      <c r="H4105" s="109" t="s">
        <v>24637</v>
      </c>
      <c r="I4105" s="109"/>
      <c r="J4105" s="109" t="s">
        <v>85</v>
      </c>
      <c r="K4105" s="98"/>
      <c r="L4105" s="109" t="s">
        <v>539</v>
      </c>
      <c r="M4105" s="109" t="s">
        <v>760</v>
      </c>
      <c r="N4105" s="109" t="s">
        <v>32</v>
      </c>
      <c r="O4105" s="109" t="s">
        <v>24638</v>
      </c>
      <c r="P4105" s="109" t="s">
        <v>760</v>
      </c>
      <c r="Q4105" s="109" t="s">
        <v>24639</v>
      </c>
      <c r="R4105" s="109" t="s">
        <v>36</v>
      </c>
      <c r="S4105" s="122" t="s">
        <v>22184</v>
      </c>
      <c r="T4105" s="31"/>
      <c r="U4105" s="109" t="str">
        <f t="shared" si="65"/>
        <v>38583: Steven Michael Jones, 39, reported by the LA Times, died after being shot at Between 1st &amp; 2nd streets, according to Los Angeles County coroner's records. http://homicide.latimes.com/post/steven-michael-jones/</v>
      </c>
      <c r="V4105" s="109"/>
      <c r="W4105" s="109">
        <v>5151.1000000000004</v>
      </c>
      <c r="X4105" s="109"/>
      <c r="Y4105" s="109"/>
      <c r="Z4105" s="109"/>
      <c r="AA4105" s="109"/>
      <c r="AB4105" s="109"/>
      <c r="AC4105" s="113"/>
      <c r="AD4105" s="29"/>
      <c r="AE4105" s="29"/>
      <c r="AF4105" s="29"/>
      <c r="AG4105" s="65"/>
    </row>
    <row r="4106" spans="1:33" ht="12">
      <c r="A4106" s="100">
        <v>42063.627337963</v>
      </c>
      <c r="B4106" s="109" t="s">
        <v>24640</v>
      </c>
      <c r="C4106" s="121">
        <v>45</v>
      </c>
      <c r="D4106" s="109" t="s">
        <v>91</v>
      </c>
      <c r="E4106" s="109" t="s">
        <v>40</v>
      </c>
      <c r="F4106" s="109"/>
      <c r="G4106" s="42">
        <v>38593</v>
      </c>
      <c r="H4106" s="109" t="s">
        <v>24641</v>
      </c>
      <c r="I4106" s="109" t="s">
        <v>2554</v>
      </c>
      <c r="J4106" s="109" t="s">
        <v>85</v>
      </c>
      <c r="K4106" s="98" t="s">
        <v>2555</v>
      </c>
      <c r="L4106" s="109" t="s">
        <v>539</v>
      </c>
      <c r="M4106" s="109" t="s">
        <v>760</v>
      </c>
      <c r="N4106" s="109" t="s">
        <v>32</v>
      </c>
      <c r="O4106" s="109" t="s">
        <v>24642</v>
      </c>
      <c r="P4106" s="109" t="s">
        <v>760</v>
      </c>
      <c r="Q4106" s="109" t="s">
        <v>24643</v>
      </c>
      <c r="R4106" s="109" t="s">
        <v>36</v>
      </c>
      <c r="S4106" s="122" t="s">
        <v>22184</v>
      </c>
      <c r="T4106" s="31"/>
      <c r="U4106" s="109" t="str">
        <f t="shared" si="65"/>
        <v>38593: Alexander Maschhaupt, 45-year-old white female, died after being shot in Long Beach, according to Los Angeles County coroner's records. http://homicide.latimes.com/post/alexander-maschhaupt/</v>
      </c>
      <c r="V4106" s="109"/>
      <c r="W4106" s="109">
        <v>5152.1000000000004</v>
      </c>
      <c r="X4106" s="109"/>
      <c r="Y4106" s="109"/>
      <c r="Z4106" s="109"/>
      <c r="AA4106" s="109"/>
      <c r="AB4106" s="109"/>
      <c r="AC4106" s="113"/>
      <c r="AD4106" s="29"/>
      <c r="AE4106" s="29"/>
      <c r="AF4106" s="29"/>
      <c r="AG4106" s="65"/>
    </row>
    <row r="4107" spans="1:33" ht="12">
      <c r="A4107" s="100">
        <v>42063.632592592599</v>
      </c>
      <c r="B4107" s="109" t="s">
        <v>24644</v>
      </c>
      <c r="C4107" s="121">
        <v>27</v>
      </c>
      <c r="D4107" s="109" t="s">
        <v>23</v>
      </c>
      <c r="E4107" s="109" t="s">
        <v>24</v>
      </c>
      <c r="F4107" s="109"/>
      <c r="G4107" s="42">
        <v>38602</v>
      </c>
      <c r="H4107" s="109" t="s">
        <v>24645</v>
      </c>
      <c r="I4107" s="109" t="s">
        <v>3956</v>
      </c>
      <c r="J4107" s="109" t="s">
        <v>85</v>
      </c>
      <c r="K4107" s="98" t="s">
        <v>6209</v>
      </c>
      <c r="L4107" s="109" t="s">
        <v>539</v>
      </c>
      <c r="M4107" s="109" t="s">
        <v>760</v>
      </c>
      <c r="N4107" s="109" t="s">
        <v>32</v>
      </c>
      <c r="O4107" s="109" t="s">
        <v>24646</v>
      </c>
      <c r="P4107" s="109" t="s">
        <v>760</v>
      </c>
      <c r="Q4107" s="109" t="s">
        <v>24647</v>
      </c>
      <c r="R4107" s="109" t="s">
        <v>36</v>
      </c>
      <c r="S4107" s="122" t="s">
        <v>22184</v>
      </c>
      <c r="T4107" s="31"/>
      <c r="U4107" s="109" t="str">
        <f t="shared" si="65"/>
        <v>38602: Ryan Wrobliski Burton, 27, reported by the LA Times, died after being shot in Hawthorne, according to Los Angeles County coroner's records. http://homicide.latimes.com/post/ryan-wrobliski-burton/</v>
      </c>
      <c r="V4107" s="109"/>
      <c r="W4107" s="109">
        <v>5153.1000000000004</v>
      </c>
      <c r="X4107" s="109"/>
      <c r="Y4107" s="109"/>
      <c r="Z4107" s="109"/>
      <c r="AA4107" s="109"/>
      <c r="AB4107" s="109"/>
      <c r="AC4107" s="113"/>
      <c r="AD4107" s="29"/>
      <c r="AE4107" s="29"/>
      <c r="AF4107" s="29"/>
      <c r="AG4107" s="65"/>
    </row>
    <row r="4108" spans="1:33" ht="12">
      <c r="A4108" s="100">
        <v>42063.636574074102</v>
      </c>
      <c r="B4108" s="109" t="s">
        <v>24648</v>
      </c>
      <c r="C4108" s="121">
        <v>36</v>
      </c>
      <c r="D4108" s="109" t="s">
        <v>23</v>
      </c>
      <c r="E4108" s="109" t="s">
        <v>24</v>
      </c>
      <c r="F4108" s="109"/>
      <c r="G4108" s="42">
        <v>38619</v>
      </c>
      <c r="H4108" s="109" t="s">
        <v>24649</v>
      </c>
      <c r="I4108" s="109" t="s">
        <v>5314</v>
      </c>
      <c r="J4108" s="109" t="s">
        <v>85</v>
      </c>
      <c r="K4108" s="98" t="s">
        <v>5315</v>
      </c>
      <c r="L4108" s="109" t="s">
        <v>539</v>
      </c>
      <c r="M4108" s="109" t="s">
        <v>760</v>
      </c>
      <c r="N4108" s="109" t="s">
        <v>32</v>
      </c>
      <c r="O4108" s="109" t="s">
        <v>24650</v>
      </c>
      <c r="P4108" s="109" t="s">
        <v>58</v>
      </c>
      <c r="Q4108" s="109" t="s">
        <v>24651</v>
      </c>
      <c r="R4108" s="109" t="s">
        <v>36</v>
      </c>
      <c r="S4108" s="122" t="s">
        <v>22184</v>
      </c>
      <c r="T4108" s="31"/>
      <c r="U4108" s="109" t="str">
        <f t="shared" si="65"/>
        <v>38619: Marcus Quinn Bertonetesei, 36-year-old black man, was shot and killed by a police officer in Beverly Hills, according to authorities. http://homicide.latimes.com/post/marcus-quinn-bertonetesei/</v>
      </c>
      <c r="V4108" s="109"/>
      <c r="W4108" s="109">
        <v>5154.1000000000004</v>
      </c>
      <c r="X4108" s="109"/>
      <c r="Y4108" s="109"/>
      <c r="Z4108" s="109"/>
      <c r="AA4108" s="109"/>
      <c r="AB4108" s="109"/>
      <c r="AC4108" s="113"/>
      <c r="AD4108" s="29"/>
      <c r="AE4108" s="29"/>
      <c r="AF4108" s="29"/>
      <c r="AG4108" s="65"/>
    </row>
    <row r="4109" spans="1:33" ht="12">
      <c r="A4109" s="100">
        <v>42063.780115740701</v>
      </c>
      <c r="B4109" s="109" t="s">
        <v>24652</v>
      </c>
      <c r="C4109" s="121">
        <v>47</v>
      </c>
      <c r="D4109" s="109" t="s">
        <v>23</v>
      </c>
      <c r="E4109" s="109" t="s">
        <v>40</v>
      </c>
      <c r="F4109" s="109"/>
      <c r="G4109" s="42">
        <v>38624</v>
      </c>
      <c r="H4109" s="109" t="s">
        <v>24653</v>
      </c>
      <c r="I4109" s="109" t="s">
        <v>20108</v>
      </c>
      <c r="J4109" s="109" t="s">
        <v>85</v>
      </c>
      <c r="K4109" s="98" t="s">
        <v>24654</v>
      </c>
      <c r="L4109" s="109" t="s">
        <v>539</v>
      </c>
      <c r="M4109" s="109" t="s">
        <v>760</v>
      </c>
      <c r="N4109" s="109" t="s">
        <v>32</v>
      </c>
      <c r="O4109" s="109" t="s">
        <v>24655</v>
      </c>
      <c r="P4109" s="109" t="s">
        <v>760</v>
      </c>
      <c r="Q4109" s="109" t="s">
        <v>24656</v>
      </c>
      <c r="R4109" s="109" t="s">
        <v>36</v>
      </c>
      <c r="S4109" s="122" t="s">
        <v>22184</v>
      </c>
      <c r="T4109" s="31"/>
      <c r="U4109" s="109" t="str">
        <f t="shared" si="65"/>
        <v>38624: Raphael Joseph Guillory, 47, reported by the LA Times, died after being shot in West Covina, according to Los Angeles County coroner's records. http://homicide.latimes.com/post/raphael-joseph-guillory/</v>
      </c>
      <c r="V4109" s="109"/>
      <c r="W4109" s="109">
        <v>5155.1000000000004</v>
      </c>
      <c r="X4109" s="109"/>
      <c r="Y4109" s="109"/>
      <c r="Z4109" s="109"/>
      <c r="AA4109" s="109"/>
      <c r="AB4109" s="109"/>
      <c r="AC4109" s="113"/>
      <c r="AD4109" s="29"/>
      <c r="AE4109" s="29"/>
      <c r="AF4109" s="29"/>
      <c r="AG4109" s="65"/>
    </row>
    <row r="4110" spans="1:33" ht="12">
      <c r="A4110" s="100">
        <v>42063.7955671296</v>
      </c>
      <c r="B4110" s="109" t="s">
        <v>24657</v>
      </c>
      <c r="C4110" s="121">
        <v>22</v>
      </c>
      <c r="D4110" s="109" t="s">
        <v>23</v>
      </c>
      <c r="E4110" s="109" t="s">
        <v>173</v>
      </c>
      <c r="F4110" s="109"/>
      <c r="G4110" s="42">
        <v>38628</v>
      </c>
      <c r="H4110" s="109" t="s">
        <v>24658</v>
      </c>
      <c r="I4110" s="109" t="s">
        <v>2554</v>
      </c>
      <c r="J4110" s="109" t="s">
        <v>85</v>
      </c>
      <c r="K4110" s="98" t="s">
        <v>11021</v>
      </c>
      <c r="L4110" s="109" t="s">
        <v>539</v>
      </c>
      <c r="M4110" s="109" t="s">
        <v>2556</v>
      </c>
      <c r="N4110" s="109" t="s">
        <v>32</v>
      </c>
      <c r="O4110" s="109" t="s">
        <v>24659</v>
      </c>
      <c r="P4110" s="109" t="s">
        <v>760</v>
      </c>
      <c r="Q4110" s="109" t="s">
        <v>24660</v>
      </c>
      <c r="R4110" s="109" t="s">
        <v>36</v>
      </c>
      <c r="S4110" s="122" t="s">
        <v>22184</v>
      </c>
      <c r="T4110" s="31"/>
      <c r="U4110" s="109" t="str">
        <f t="shared" si="65"/>
        <v>38628: Officers came to Murguia's house for a parole check. Officers alledge he ran and shot at them, and later in the chase shot a police dog and the officers shot him to death. http://articles.latimes.com/2005/oct/04/local/me-dog4</v>
      </c>
      <c r="V4110" s="109"/>
      <c r="W4110" s="109">
        <v>5156.1000000000004</v>
      </c>
      <c r="X4110" s="109"/>
      <c r="Y4110" s="109"/>
      <c r="Z4110" s="109"/>
      <c r="AA4110" s="109"/>
      <c r="AB4110" s="109"/>
      <c r="AC4110" s="113"/>
      <c r="AD4110" s="29"/>
      <c r="AE4110" s="29"/>
      <c r="AF4110" s="29"/>
      <c r="AG4110" s="65"/>
    </row>
    <row r="4111" spans="1:33" ht="12">
      <c r="A4111" s="100">
        <v>42063.807407407403</v>
      </c>
      <c r="B4111" s="109" t="s">
        <v>24661</v>
      </c>
      <c r="C4111" s="121">
        <v>25</v>
      </c>
      <c r="D4111" s="109" t="s">
        <v>23</v>
      </c>
      <c r="E4111" s="109" t="s">
        <v>24</v>
      </c>
      <c r="F4111" s="109"/>
      <c r="G4111" s="42">
        <v>38639</v>
      </c>
      <c r="H4111" s="109" t="s">
        <v>24662</v>
      </c>
      <c r="I4111" s="109" t="s">
        <v>5694</v>
      </c>
      <c r="J4111" s="109" t="s">
        <v>85</v>
      </c>
      <c r="K4111" s="98" t="s">
        <v>24663</v>
      </c>
      <c r="L4111" s="109" t="s">
        <v>539</v>
      </c>
      <c r="M4111" s="109" t="s">
        <v>760</v>
      </c>
      <c r="N4111" s="109" t="s">
        <v>32</v>
      </c>
      <c r="O4111" s="109" t="s">
        <v>24664</v>
      </c>
      <c r="P4111" s="109" t="s">
        <v>760</v>
      </c>
      <c r="Q4111" s="109" t="s">
        <v>24665</v>
      </c>
      <c r="R4111" s="109" t="s">
        <v>36</v>
      </c>
      <c r="S4111" s="122" t="s">
        <v>22184</v>
      </c>
      <c r="T4111" s="31"/>
      <c r="U4111" s="109" t="str">
        <f t="shared" si="65"/>
        <v>38639: Police stopped and frisked Griffin because of suspicious activity in the area, and they allege a loaded gun fell from his waist, that he attempted to grab an officer's gun, and the officers shot the Griffin death. http://articles.latimes.com/2005/oct/16/local/me-briefs16.1</v>
      </c>
      <c r="V4111" s="109"/>
      <c r="W4111" s="109">
        <v>5157.1000000000004</v>
      </c>
      <c r="X4111" s="109"/>
      <c r="Y4111" s="109"/>
      <c r="Z4111" s="109"/>
      <c r="AA4111" s="109"/>
      <c r="AB4111" s="109"/>
      <c r="AC4111" s="113"/>
      <c r="AD4111" s="29"/>
      <c r="AE4111" s="29"/>
      <c r="AF4111" s="29"/>
      <c r="AG4111" s="65"/>
    </row>
    <row r="4112" spans="1:33" ht="12">
      <c r="A4112" s="100">
        <v>42063.814016203702</v>
      </c>
      <c r="B4112" s="109" t="s">
        <v>24666</v>
      </c>
      <c r="C4112" s="121">
        <v>30</v>
      </c>
      <c r="D4112" s="109" t="s">
        <v>23</v>
      </c>
      <c r="E4112" s="109" t="s">
        <v>24</v>
      </c>
      <c r="F4112" s="109"/>
      <c r="G4112" s="42">
        <v>38673</v>
      </c>
      <c r="H4112" s="109" t="s">
        <v>24667</v>
      </c>
      <c r="I4112" s="109" t="s">
        <v>539</v>
      </c>
      <c r="J4112" s="109" t="s">
        <v>85</v>
      </c>
      <c r="K4112" s="98" t="s">
        <v>3917</v>
      </c>
      <c r="L4112" s="109" t="s">
        <v>539</v>
      </c>
      <c r="M4112" s="109" t="s">
        <v>760</v>
      </c>
      <c r="N4112" s="109" t="s">
        <v>32</v>
      </c>
      <c r="O4112" s="109" t="s">
        <v>24668</v>
      </c>
      <c r="P4112" s="109" t="s">
        <v>760</v>
      </c>
      <c r="Q4112" s="109" t="s">
        <v>24669</v>
      </c>
      <c r="R4112" s="109" t="s">
        <v>36</v>
      </c>
      <c r="S4112" s="122" t="s">
        <v>22184</v>
      </c>
      <c r="T4112" s="31"/>
      <c r="U4112" s="109" t="str">
        <f t="shared" si="65"/>
        <v>38673: Jon Michael Givens, 30, reported by the LA Times, died after being shot in Westlake, according to Los Angeles County coroner's records. http://homicide.latimes.com/post/jon-michael-givens/</v>
      </c>
      <c r="V4112" s="109"/>
      <c r="W4112" s="109">
        <v>5158.1000000000004</v>
      </c>
      <c r="X4112" s="109"/>
      <c r="Y4112" s="109"/>
      <c r="Z4112" s="109"/>
      <c r="AA4112" s="109"/>
      <c r="AB4112" s="109"/>
      <c r="AC4112" s="113"/>
      <c r="AD4112" s="29"/>
      <c r="AE4112" s="29"/>
      <c r="AF4112" s="29"/>
      <c r="AG4112" s="65"/>
    </row>
    <row r="4113" spans="1:33" ht="12">
      <c r="A4113" s="100">
        <v>42063.818993055596</v>
      </c>
      <c r="B4113" s="109" t="s">
        <v>24670</v>
      </c>
      <c r="C4113" s="121">
        <v>35</v>
      </c>
      <c r="D4113" s="109" t="s">
        <v>23</v>
      </c>
      <c r="E4113" s="109" t="s">
        <v>40</v>
      </c>
      <c r="F4113" s="109"/>
      <c r="G4113" s="42">
        <v>38696</v>
      </c>
      <c r="H4113" s="109" t="s">
        <v>24671</v>
      </c>
      <c r="I4113" s="109" t="s">
        <v>21579</v>
      </c>
      <c r="J4113" s="109" t="s">
        <v>85</v>
      </c>
      <c r="K4113" s="98" t="s">
        <v>24672</v>
      </c>
      <c r="L4113" s="109" t="s">
        <v>539</v>
      </c>
      <c r="M4113" s="109" t="s">
        <v>760</v>
      </c>
      <c r="N4113" s="109" t="s">
        <v>32</v>
      </c>
      <c r="O4113" s="109" t="s">
        <v>24673</v>
      </c>
      <c r="P4113" s="109" t="s">
        <v>760</v>
      </c>
      <c r="Q4113" s="109" t="s">
        <v>24674</v>
      </c>
      <c r="R4113" s="109" t="s">
        <v>36</v>
      </c>
      <c r="S4113" s="122" t="s">
        <v>22184</v>
      </c>
      <c r="T4113" s="31"/>
      <c r="U4113" s="109" t="str">
        <f t="shared" si="65"/>
        <v>38696: Richard Dean Mathely, 35, reported by the LA Times, died after being shot in Gardena, according to Los Angeles County coroner's records. http://homicide.latimes.com/post/richard-dean-mathely/</v>
      </c>
      <c r="V4113" s="109"/>
      <c r="W4113" s="109">
        <v>5159.1000000000004</v>
      </c>
      <c r="X4113" s="109"/>
      <c r="Y4113" s="109"/>
      <c r="Z4113" s="109"/>
      <c r="AA4113" s="109"/>
      <c r="AB4113" s="109"/>
      <c r="AC4113" s="113"/>
      <c r="AD4113" s="29"/>
      <c r="AE4113" s="29"/>
      <c r="AF4113" s="29"/>
      <c r="AG4113" s="65"/>
    </row>
    <row r="4114" spans="1:33" ht="12">
      <c r="A4114" s="100">
        <v>42063.8231481482</v>
      </c>
      <c r="B4114" s="109" t="s">
        <v>24675</v>
      </c>
      <c r="C4114" s="121">
        <v>18</v>
      </c>
      <c r="D4114" s="109" t="s">
        <v>23</v>
      </c>
      <c r="E4114" s="109" t="s">
        <v>40</v>
      </c>
      <c r="F4114" s="109"/>
      <c r="G4114" s="42">
        <v>40495</v>
      </c>
      <c r="H4114" s="109" t="s">
        <v>24676</v>
      </c>
      <c r="I4114" s="109" t="s">
        <v>539</v>
      </c>
      <c r="J4114" s="109" t="s">
        <v>85</v>
      </c>
      <c r="K4114" s="98" t="s">
        <v>5061</v>
      </c>
      <c r="L4114" s="109" t="s">
        <v>539</v>
      </c>
      <c r="M4114" s="109" t="s">
        <v>760</v>
      </c>
      <c r="N4114" s="109" t="s">
        <v>32</v>
      </c>
      <c r="O4114" s="109" t="s">
        <v>24677</v>
      </c>
      <c r="P4114" s="109" t="s">
        <v>760</v>
      </c>
      <c r="Q4114" s="109" t="s">
        <v>24678</v>
      </c>
      <c r="R4114" s="109"/>
      <c r="S4114" s="122" t="s">
        <v>22184</v>
      </c>
      <c r="T4114" s="31"/>
      <c r="U4114" s="109" t="str">
        <f t="shared" si="65"/>
        <v>40495: Sergio Guzman, identified as an 18-year-old white man, was shot and killed in the 500 block South Indiana Street in East Los Angeles, according to Los Angeles County coroner's records. http://homicide.latimes.com/post/sergio-guzman/</v>
      </c>
      <c r="V4114" s="109"/>
      <c r="W4114" s="109">
        <v>5160.1000000000004</v>
      </c>
      <c r="X4114" s="109"/>
      <c r="Y4114" s="109"/>
      <c r="Z4114" s="109"/>
      <c r="AA4114" s="109"/>
      <c r="AB4114" s="109"/>
      <c r="AC4114" s="113"/>
      <c r="AD4114" s="29"/>
      <c r="AE4114" s="29"/>
      <c r="AF4114" s="29"/>
      <c r="AG4114" s="65"/>
    </row>
    <row r="4115" spans="1:33" ht="12">
      <c r="A4115" s="100">
        <v>42064.034687500003</v>
      </c>
      <c r="B4115" s="109" t="s">
        <v>24679</v>
      </c>
      <c r="C4115" s="121">
        <v>42</v>
      </c>
      <c r="D4115" s="109" t="s">
        <v>23</v>
      </c>
      <c r="E4115" s="109" t="s">
        <v>173</v>
      </c>
      <c r="F4115" s="109"/>
      <c r="G4115" s="42">
        <v>38754</v>
      </c>
      <c r="H4115" s="109" t="s">
        <v>24680</v>
      </c>
      <c r="I4115" s="109" t="s">
        <v>21603</v>
      </c>
      <c r="J4115" s="109" t="s">
        <v>85</v>
      </c>
      <c r="K4115" s="98" t="s">
        <v>23513</v>
      </c>
      <c r="L4115" s="109" t="s">
        <v>539</v>
      </c>
      <c r="M4115" s="109" t="s">
        <v>760</v>
      </c>
      <c r="N4115" s="109" t="s">
        <v>32</v>
      </c>
      <c r="O4115" s="109" t="s">
        <v>24681</v>
      </c>
      <c r="P4115" s="109" t="s">
        <v>760</v>
      </c>
      <c r="Q4115" s="109" t="s">
        <v>24682</v>
      </c>
      <c r="R4115" s="109" t="s">
        <v>36</v>
      </c>
      <c r="S4115" s="122" t="s">
        <v>22184</v>
      </c>
      <c r="T4115" s="31"/>
      <c r="U4115" s="109" t="str">
        <f t="shared" si="65"/>
        <v>38754: Carlos Cuellar Jr., 42, reported by the LA Times, died after being shot in Whittier, according to Los Angeles County coroner's records. http://homicide.latimes.com/post/carlos-cuellar-jr/</v>
      </c>
      <c r="V4115" s="109"/>
      <c r="W4115" s="109">
        <v>5161.1000000000004</v>
      </c>
      <c r="X4115" s="109"/>
      <c r="Y4115" s="109"/>
      <c r="Z4115" s="109"/>
      <c r="AA4115" s="109"/>
      <c r="AB4115" s="109"/>
      <c r="AC4115" s="113"/>
      <c r="AD4115" s="29"/>
      <c r="AE4115" s="29"/>
      <c r="AF4115" s="29"/>
      <c r="AG4115" s="65"/>
    </row>
    <row r="4116" spans="1:33" ht="12">
      <c r="A4116" s="100">
        <v>42064.038680555597</v>
      </c>
      <c r="B4116" s="109" t="s">
        <v>24683</v>
      </c>
      <c r="C4116" s="121">
        <v>46</v>
      </c>
      <c r="D4116" s="109" t="s">
        <v>23</v>
      </c>
      <c r="E4116" s="109" t="s">
        <v>24</v>
      </c>
      <c r="F4116" s="109"/>
      <c r="G4116" s="42">
        <v>38756</v>
      </c>
      <c r="H4116" s="109" t="s">
        <v>24684</v>
      </c>
      <c r="I4116" s="109" t="s">
        <v>539</v>
      </c>
      <c r="J4116" s="109" t="s">
        <v>85</v>
      </c>
      <c r="K4116" s="98" t="s">
        <v>24685</v>
      </c>
      <c r="L4116" s="109" t="s">
        <v>539</v>
      </c>
      <c r="M4116" s="109" t="s">
        <v>760</v>
      </c>
      <c r="N4116" s="109" t="s">
        <v>32</v>
      </c>
      <c r="O4116" s="109" t="s">
        <v>24686</v>
      </c>
      <c r="P4116" s="109" t="s">
        <v>760</v>
      </c>
      <c r="Q4116" s="109" t="s">
        <v>24687</v>
      </c>
      <c r="R4116" s="109" t="s">
        <v>36</v>
      </c>
      <c r="S4116" s="122" t="s">
        <v>22184</v>
      </c>
      <c r="T4116" s="31"/>
      <c r="U4116" s="109" t="str">
        <f t="shared" si="65"/>
        <v>38756: Michael Hunter, 46, reported by the LA Times, died after being shot in Hollywood, according to Los Angeles County coroner's records. http://homicide.latimes.com/post/michael-hunter/</v>
      </c>
      <c r="V4116" s="109"/>
      <c r="W4116" s="109">
        <v>5162.1000000000004</v>
      </c>
      <c r="X4116" s="109"/>
      <c r="Y4116" s="109"/>
      <c r="Z4116" s="109"/>
      <c r="AA4116" s="109"/>
      <c r="AB4116" s="109"/>
      <c r="AC4116" s="113"/>
      <c r="AD4116" s="29"/>
      <c r="AE4116" s="29"/>
      <c r="AF4116" s="29"/>
      <c r="AG4116" s="65"/>
    </row>
    <row r="4117" spans="1:33" ht="12">
      <c r="A4117" s="100">
        <v>42064.044861111099</v>
      </c>
      <c r="B4117" s="109" t="s">
        <v>24688</v>
      </c>
      <c r="C4117" s="121">
        <v>23</v>
      </c>
      <c r="D4117" s="109" t="s">
        <v>23</v>
      </c>
      <c r="E4117" s="109" t="s">
        <v>24</v>
      </c>
      <c r="F4117" s="109"/>
      <c r="G4117" s="42">
        <v>38757</v>
      </c>
      <c r="H4117" s="109" t="s">
        <v>24689</v>
      </c>
      <c r="I4117" s="109" t="s">
        <v>22898</v>
      </c>
      <c r="J4117" s="109" t="s">
        <v>85</v>
      </c>
      <c r="K4117" s="98" t="s">
        <v>23879</v>
      </c>
      <c r="L4117" s="109" t="s">
        <v>539</v>
      </c>
      <c r="M4117" s="109" t="s">
        <v>760</v>
      </c>
      <c r="N4117" s="109" t="s">
        <v>32</v>
      </c>
      <c r="O4117" s="109" t="s">
        <v>24690</v>
      </c>
      <c r="P4117" s="109" t="s">
        <v>760</v>
      </c>
      <c r="Q4117" s="109" t="s">
        <v>24691</v>
      </c>
      <c r="R4117" s="109" t="s">
        <v>36</v>
      </c>
      <c r="S4117" s="122" t="s">
        <v>22184</v>
      </c>
      <c r="T4117" s="31"/>
      <c r="U4117" s="109" t="str">
        <f t="shared" si="65"/>
        <v>38757: Jeffery Lynn Smith Jr., 23, reported by the LA Times, died after being shot in Venice, according to Los Angeles County coroner's records. http://homicide.latimes.com/post/jeffery-lynn-smith-jr/</v>
      </c>
      <c r="V4117" s="109"/>
      <c r="W4117" s="109">
        <v>5163.1000000000004</v>
      </c>
      <c r="X4117" s="109"/>
      <c r="Y4117" s="109"/>
      <c r="Z4117" s="109"/>
      <c r="AA4117" s="109"/>
      <c r="AB4117" s="109"/>
      <c r="AC4117" s="113"/>
      <c r="AD4117" s="29"/>
      <c r="AE4117" s="29"/>
      <c r="AF4117" s="29"/>
      <c r="AG4117" s="65"/>
    </row>
    <row r="4118" spans="1:33" ht="12">
      <c r="A4118" s="100">
        <v>42064.049490740697</v>
      </c>
      <c r="B4118" s="109" t="s">
        <v>24692</v>
      </c>
      <c r="C4118" s="121">
        <v>22</v>
      </c>
      <c r="D4118" s="109" t="s">
        <v>23</v>
      </c>
      <c r="E4118" s="109" t="s">
        <v>173</v>
      </c>
      <c r="F4118" s="109"/>
      <c r="G4118" s="42">
        <v>38761</v>
      </c>
      <c r="H4118" s="109" t="s">
        <v>24693</v>
      </c>
      <c r="I4118" s="109" t="s">
        <v>5066</v>
      </c>
      <c r="J4118" s="109" t="s">
        <v>85</v>
      </c>
      <c r="K4118" s="98" t="s">
        <v>5067</v>
      </c>
      <c r="L4118" s="109" t="s">
        <v>539</v>
      </c>
      <c r="M4118" s="109" t="s">
        <v>760</v>
      </c>
      <c r="N4118" s="109" t="s">
        <v>32</v>
      </c>
      <c r="O4118" s="109" t="s">
        <v>24694</v>
      </c>
      <c r="P4118" s="109" t="s">
        <v>760</v>
      </c>
      <c r="Q4118" s="109" t="s">
        <v>24695</v>
      </c>
      <c r="R4118" s="109" t="s">
        <v>36</v>
      </c>
      <c r="S4118" s="122" t="s">
        <v>22184</v>
      </c>
      <c r="T4118" s="31"/>
      <c r="U4118" s="109" t="str">
        <f t="shared" si="65"/>
        <v>38761: Rafael Garcia Ramos, 22, reported by the LA Times, died after being shot in Wilmington, according to Los Angeles County coroner's records. http://homicide.latimes.com/post/rafael-garcia-ramos/</v>
      </c>
      <c r="V4118" s="109"/>
      <c r="W4118" s="109">
        <v>5164.1000000000004</v>
      </c>
      <c r="X4118" s="109"/>
      <c r="Y4118" s="109"/>
      <c r="Z4118" s="109"/>
      <c r="AA4118" s="109"/>
      <c r="AB4118" s="109"/>
      <c r="AC4118" s="113"/>
      <c r="AD4118" s="29"/>
      <c r="AE4118" s="29"/>
      <c r="AF4118" s="29"/>
      <c r="AG4118" s="65"/>
    </row>
    <row r="4119" spans="1:33" ht="12">
      <c r="A4119" s="100">
        <v>42064.058009259301</v>
      </c>
      <c r="B4119" s="109" t="s">
        <v>24696</v>
      </c>
      <c r="C4119" s="121">
        <v>29</v>
      </c>
      <c r="D4119" s="109" t="s">
        <v>23</v>
      </c>
      <c r="E4119" s="109" t="s">
        <v>173</v>
      </c>
      <c r="F4119" s="109"/>
      <c r="G4119" s="42">
        <v>38762</v>
      </c>
      <c r="H4119" s="109" t="s">
        <v>24697</v>
      </c>
      <c r="I4119" s="109" t="s">
        <v>2554</v>
      </c>
      <c r="J4119" s="109" t="s">
        <v>85</v>
      </c>
      <c r="K4119" s="98" t="s">
        <v>11021</v>
      </c>
      <c r="L4119" s="109" t="s">
        <v>539</v>
      </c>
      <c r="M4119" s="109" t="s">
        <v>760</v>
      </c>
      <c r="N4119" s="109" t="s">
        <v>32</v>
      </c>
      <c r="O4119" s="109" t="s">
        <v>24698</v>
      </c>
      <c r="P4119" s="109" t="s">
        <v>760</v>
      </c>
      <c r="Q4119" s="109" t="s">
        <v>24699</v>
      </c>
      <c r="R4119" s="109" t="s">
        <v>36</v>
      </c>
      <c r="S4119" s="122" t="s">
        <v>22184</v>
      </c>
      <c r="T4119" s="31"/>
      <c r="U4119" s="109" t="str">
        <f t="shared" si="65"/>
        <v>38762: Sergio Abel Hurtado, 29, reported by the LA Times, died after being shot in Long Beach, according to Los Angeles County coroner's records. http://homicide.latimes.com/post/sergio-abel-hurtado/</v>
      </c>
      <c r="V4119" s="109"/>
      <c r="W4119" s="109">
        <v>5165.1000000000004</v>
      </c>
      <c r="X4119" s="109"/>
      <c r="Y4119" s="109"/>
      <c r="Z4119" s="109"/>
      <c r="AA4119" s="109"/>
      <c r="AB4119" s="109"/>
      <c r="AC4119" s="113"/>
      <c r="AD4119" s="29"/>
      <c r="AE4119" s="29"/>
      <c r="AF4119" s="29"/>
      <c r="AG4119" s="65"/>
    </row>
    <row r="4120" spans="1:33" ht="12">
      <c r="A4120" s="100">
        <v>42064.737569444398</v>
      </c>
      <c r="B4120" s="109" t="s">
        <v>24700</v>
      </c>
      <c r="C4120" s="121">
        <v>31</v>
      </c>
      <c r="D4120" s="109" t="s">
        <v>23</v>
      </c>
      <c r="E4120" s="109" t="s">
        <v>173</v>
      </c>
      <c r="F4120" s="109"/>
      <c r="G4120" s="42">
        <v>38764</v>
      </c>
      <c r="H4120" s="109" t="s">
        <v>24701</v>
      </c>
      <c r="I4120" s="109" t="s">
        <v>23712</v>
      </c>
      <c r="J4120" s="109" t="s">
        <v>85</v>
      </c>
      <c r="K4120" s="98" t="s">
        <v>23713</v>
      </c>
      <c r="L4120" s="109" t="s">
        <v>539</v>
      </c>
      <c r="M4120" s="109" t="s">
        <v>760</v>
      </c>
      <c r="N4120" s="109" t="s">
        <v>32</v>
      </c>
      <c r="O4120" s="109" t="s">
        <v>24702</v>
      </c>
      <c r="P4120" s="109" t="s">
        <v>760</v>
      </c>
      <c r="Q4120" s="109" t="s">
        <v>24703</v>
      </c>
      <c r="R4120" s="109" t="s">
        <v>36</v>
      </c>
      <c r="S4120" s="122" t="s">
        <v>22184</v>
      </c>
      <c r="T4120" s="31"/>
      <c r="U4120" s="109" t="str">
        <f t="shared" si="65"/>
        <v>38764: Reported by the LA Times, Mariano Velasquez, 31, died after being shot in Baldwin Park, according to Los Angeles County coroner's records. http://homicide.latimes.com/post/mariano-velasquez/</v>
      </c>
      <c r="V4120" s="109"/>
      <c r="W4120" s="109">
        <v>5166.1000000000004</v>
      </c>
      <c r="X4120" s="109"/>
      <c r="Y4120" s="109"/>
      <c r="Z4120" s="109"/>
      <c r="AA4120" s="109"/>
      <c r="AB4120" s="109"/>
      <c r="AC4120" s="113"/>
      <c r="AD4120" s="29"/>
      <c r="AE4120" s="29"/>
      <c r="AF4120" s="29"/>
      <c r="AG4120" s="65"/>
    </row>
    <row r="4121" spans="1:33" ht="12">
      <c r="A4121" s="100">
        <v>42064.745729166701</v>
      </c>
      <c r="B4121" s="109" t="s">
        <v>24704</v>
      </c>
      <c r="C4121" s="121">
        <v>22</v>
      </c>
      <c r="D4121" s="109" t="s">
        <v>23</v>
      </c>
      <c r="E4121" s="109" t="s">
        <v>24</v>
      </c>
      <c r="F4121" s="109"/>
      <c r="G4121" s="42">
        <v>38765</v>
      </c>
      <c r="H4121" s="109" t="s">
        <v>24705</v>
      </c>
      <c r="I4121" s="109" t="s">
        <v>1392</v>
      </c>
      <c r="J4121" s="109" t="s">
        <v>85</v>
      </c>
      <c r="K4121" s="98" t="s">
        <v>23495</v>
      </c>
      <c r="L4121" s="109" t="s">
        <v>539</v>
      </c>
      <c r="M4121" s="109" t="s">
        <v>760</v>
      </c>
      <c r="N4121" s="109" t="s">
        <v>32</v>
      </c>
      <c r="O4121" s="109" t="s">
        <v>24706</v>
      </c>
      <c r="P4121" s="109" t="s">
        <v>760</v>
      </c>
      <c r="Q4121" s="109" t="s">
        <v>24707</v>
      </c>
      <c r="R4121" s="109" t="s">
        <v>36</v>
      </c>
      <c r="S4121" s="122" t="s">
        <v>22184</v>
      </c>
      <c r="T4121" s="31"/>
      <c r="U4121" s="109" t="str">
        <f t="shared" si="65"/>
        <v>38765: Davis was suspected of having a weapon, although it's disputed whether he pointed it at officers, he was shot in the back running away. His family awarded $2.65 million. http://articles.latimes.com/2009/aug/15/local/me-baca-verdict15</v>
      </c>
      <c r="V4121" s="109"/>
      <c r="W4121" s="109">
        <v>5167.1000000000004</v>
      </c>
      <c r="X4121" s="109"/>
      <c r="Y4121" s="109"/>
      <c r="Z4121" s="109"/>
      <c r="AA4121" s="109"/>
      <c r="AB4121" s="109"/>
      <c r="AC4121" s="113"/>
      <c r="AD4121" s="29"/>
      <c r="AE4121" s="29"/>
      <c r="AF4121" s="29"/>
      <c r="AG4121" s="65"/>
    </row>
    <row r="4122" spans="1:33" ht="12">
      <c r="A4122" s="100">
        <v>42064.754004629598</v>
      </c>
      <c r="B4122" s="109" t="s">
        <v>24708</v>
      </c>
      <c r="C4122" s="121">
        <v>34</v>
      </c>
      <c r="D4122" s="109" t="s">
        <v>23</v>
      </c>
      <c r="E4122" s="109" t="s">
        <v>173</v>
      </c>
      <c r="F4122" s="109"/>
      <c r="G4122" s="42">
        <v>38777</v>
      </c>
      <c r="H4122" s="109" t="s">
        <v>24709</v>
      </c>
      <c r="I4122" s="109" t="s">
        <v>22775</v>
      </c>
      <c r="J4122" s="109" t="s">
        <v>85</v>
      </c>
      <c r="K4122" s="98" t="s">
        <v>20663</v>
      </c>
      <c r="L4122" s="109" t="s">
        <v>539</v>
      </c>
      <c r="M4122" s="109" t="s">
        <v>760</v>
      </c>
      <c r="N4122" s="109" t="s">
        <v>32</v>
      </c>
      <c r="O4122" s="109" t="s">
        <v>24710</v>
      </c>
      <c r="P4122" s="109" t="s">
        <v>760</v>
      </c>
      <c r="Q4122" s="109" t="s">
        <v>24711</v>
      </c>
      <c r="R4122" s="109" t="s">
        <v>36</v>
      </c>
      <c r="S4122" s="122" t="s">
        <v>22184</v>
      </c>
      <c r="T4122" s="31"/>
      <c r="U4122" s="109" t="str">
        <f t="shared" si="65"/>
        <v>38777: Reported by the LA Times, Tony Martinez Jr., 34, died after being shot in South El Monte, according to Los Angeles County coroner's records. http://homicide.latimes.com/post/tony-jr-martinez/</v>
      </c>
      <c r="V4122" s="109"/>
      <c r="W4122" s="109">
        <v>5168.1000000000004</v>
      </c>
      <c r="X4122" s="109"/>
      <c r="Y4122" s="109"/>
      <c r="Z4122" s="109"/>
      <c r="AA4122" s="109"/>
      <c r="AB4122" s="109"/>
      <c r="AC4122" s="113"/>
      <c r="AD4122" s="29"/>
      <c r="AE4122" s="29"/>
      <c r="AF4122" s="29"/>
      <c r="AG4122" s="65"/>
    </row>
    <row r="4123" spans="1:33" ht="12">
      <c r="A4123" s="100">
        <v>42064.759409722203</v>
      </c>
      <c r="B4123" s="109" t="s">
        <v>24712</v>
      </c>
      <c r="C4123" s="121">
        <v>25</v>
      </c>
      <c r="D4123" s="109" t="s">
        <v>23</v>
      </c>
      <c r="E4123" s="109" t="s">
        <v>173</v>
      </c>
      <c r="F4123" s="109"/>
      <c r="G4123" s="42">
        <v>38823</v>
      </c>
      <c r="H4123" s="109" t="s">
        <v>24713</v>
      </c>
      <c r="I4123" s="109" t="s">
        <v>539</v>
      </c>
      <c r="J4123" s="109" t="s">
        <v>85</v>
      </c>
      <c r="K4123" s="98" t="s">
        <v>15022</v>
      </c>
      <c r="L4123" s="109" t="s">
        <v>539</v>
      </c>
      <c r="M4123" s="109" t="s">
        <v>760</v>
      </c>
      <c r="N4123" s="109" t="s">
        <v>32</v>
      </c>
      <c r="O4123" s="109" t="s">
        <v>24714</v>
      </c>
      <c r="P4123" s="109" t="s">
        <v>760</v>
      </c>
      <c r="Q4123" s="109" t="s">
        <v>24715</v>
      </c>
      <c r="R4123" s="109" t="s">
        <v>36</v>
      </c>
      <c r="S4123" s="122" t="s">
        <v>22184</v>
      </c>
      <c r="T4123" s="31"/>
      <c r="U4123" s="109" t="str">
        <f t="shared" si="65"/>
        <v>38823: Reported by the LA Times, Jesus Romero, 25, died after being shot in Vermont Square, according to Los Angeles County coroner's records. http://homicide.latimes.com/post/jesus-romero/</v>
      </c>
      <c r="V4123" s="109"/>
      <c r="W4123" s="109">
        <v>5169.1000000000004</v>
      </c>
      <c r="X4123" s="109"/>
      <c r="Y4123" s="109"/>
      <c r="Z4123" s="109"/>
      <c r="AA4123" s="109"/>
      <c r="AB4123" s="109"/>
      <c r="AC4123" s="113"/>
      <c r="AD4123" s="29"/>
      <c r="AE4123" s="29"/>
      <c r="AF4123" s="29"/>
      <c r="AG4123" s="65"/>
    </row>
    <row r="4124" spans="1:33" ht="12">
      <c r="A4124" s="100">
        <v>42064.762592592597</v>
      </c>
      <c r="B4124" s="109" t="s">
        <v>24716</v>
      </c>
      <c r="C4124" s="121">
        <v>42</v>
      </c>
      <c r="D4124" s="109" t="s">
        <v>23</v>
      </c>
      <c r="E4124" s="109" t="s">
        <v>24</v>
      </c>
      <c r="F4124" s="109"/>
      <c r="G4124" s="42">
        <v>38838</v>
      </c>
      <c r="H4124" s="109" t="s">
        <v>24717</v>
      </c>
      <c r="I4124" s="109" t="s">
        <v>539</v>
      </c>
      <c r="J4124" s="109" t="s">
        <v>85</v>
      </c>
      <c r="K4124" s="98" t="s">
        <v>15022</v>
      </c>
      <c r="L4124" s="109" t="s">
        <v>539</v>
      </c>
      <c r="M4124" s="109" t="s">
        <v>760</v>
      </c>
      <c r="N4124" s="109" t="s">
        <v>32</v>
      </c>
      <c r="O4124" s="109" t="s">
        <v>24718</v>
      </c>
      <c r="P4124" s="109" t="s">
        <v>760</v>
      </c>
      <c r="Q4124" s="109" t="s">
        <v>24719</v>
      </c>
      <c r="R4124" s="109" t="s">
        <v>36</v>
      </c>
      <c r="S4124" s="122" t="s">
        <v>22184</v>
      </c>
      <c r="T4124" s="31"/>
      <c r="U4124" s="109" t="str">
        <f t="shared" si="65"/>
        <v>38838: Reported by the LA Times, Henry James Washington Jr., 42, died after being shot in Vermont Square, according to Los Angeles County coroner's records. http://homicide.latimes.com/post/henry-james-washington-jr/</v>
      </c>
      <c r="V4124" s="109"/>
      <c r="W4124" s="109">
        <v>5170.1000000000004</v>
      </c>
      <c r="X4124" s="109"/>
      <c r="Y4124" s="109"/>
      <c r="Z4124" s="109"/>
      <c r="AA4124" s="109"/>
      <c r="AB4124" s="109"/>
      <c r="AC4124" s="113"/>
      <c r="AD4124" s="29"/>
      <c r="AE4124" s="29"/>
      <c r="AF4124" s="29"/>
      <c r="AG4124" s="65"/>
    </row>
    <row r="4125" spans="1:33" ht="12">
      <c r="A4125" s="100">
        <v>42064.766724537003</v>
      </c>
      <c r="B4125" s="109" t="s">
        <v>24720</v>
      </c>
      <c r="C4125" s="121">
        <v>18</v>
      </c>
      <c r="D4125" s="109" t="s">
        <v>23</v>
      </c>
      <c r="E4125" s="109" t="s">
        <v>173</v>
      </c>
      <c r="F4125" s="109"/>
      <c r="G4125" s="42">
        <v>38840</v>
      </c>
      <c r="H4125" s="109" t="s">
        <v>24721</v>
      </c>
      <c r="I4125" s="109" t="s">
        <v>23920</v>
      </c>
      <c r="J4125" s="109" t="s">
        <v>85</v>
      </c>
      <c r="K4125" s="98" t="s">
        <v>23895</v>
      </c>
      <c r="L4125" s="109" t="s">
        <v>539</v>
      </c>
      <c r="M4125" s="109" t="s">
        <v>760</v>
      </c>
      <c r="N4125" s="109" t="s">
        <v>32</v>
      </c>
      <c r="O4125" s="109" t="s">
        <v>24722</v>
      </c>
      <c r="P4125" s="109" t="s">
        <v>760</v>
      </c>
      <c r="Q4125" s="109" t="s">
        <v>24723</v>
      </c>
      <c r="R4125" s="109" t="s">
        <v>36</v>
      </c>
      <c r="S4125" s="122" t="s">
        <v>22184</v>
      </c>
      <c r="T4125" s="31"/>
      <c r="U4125" s="109" t="str">
        <f t="shared" si="65"/>
        <v>38840: Reported by the LA Times, Silvio Yamil Canelo, 18, died after being shot in Cudahy, according to Los Angeles County coroner's records. http://homicide.latimes.com/post/silvio-yamil-canelo/</v>
      </c>
      <c r="V4125" s="109"/>
      <c r="W4125" s="109">
        <v>5171.1000000000004</v>
      </c>
      <c r="X4125" s="109"/>
      <c r="Y4125" s="109"/>
      <c r="Z4125" s="109"/>
      <c r="AA4125" s="109"/>
      <c r="AB4125" s="109"/>
      <c r="AC4125" s="113"/>
      <c r="AD4125" s="29"/>
      <c r="AE4125" s="29"/>
      <c r="AF4125" s="29"/>
      <c r="AG4125" s="65"/>
    </row>
    <row r="4126" spans="1:33" ht="12">
      <c r="A4126" s="100">
        <v>42064.770543981504</v>
      </c>
      <c r="B4126" s="109" t="s">
        <v>24724</v>
      </c>
      <c r="C4126" s="121">
        <v>36</v>
      </c>
      <c r="D4126" s="109" t="s">
        <v>23</v>
      </c>
      <c r="E4126" s="109" t="s">
        <v>173</v>
      </c>
      <c r="F4126" s="109"/>
      <c r="G4126" s="42">
        <v>38843</v>
      </c>
      <c r="H4126" s="109" t="s">
        <v>24725</v>
      </c>
      <c r="I4126" s="109" t="s">
        <v>20997</v>
      </c>
      <c r="J4126" s="109" t="s">
        <v>85</v>
      </c>
      <c r="K4126" s="98" t="s">
        <v>24726</v>
      </c>
      <c r="L4126" s="109" t="s">
        <v>539</v>
      </c>
      <c r="M4126" s="109" t="s">
        <v>760</v>
      </c>
      <c r="N4126" s="109" t="s">
        <v>32</v>
      </c>
      <c r="O4126" s="109" t="s">
        <v>24727</v>
      </c>
      <c r="P4126" s="109" t="s">
        <v>760</v>
      </c>
      <c r="Q4126" s="109" t="s">
        <v>24728</v>
      </c>
      <c r="R4126" s="109" t="s">
        <v>36</v>
      </c>
      <c r="S4126" s="122" t="s">
        <v>22184</v>
      </c>
      <c r="T4126" s="31"/>
      <c r="U4126" s="109" t="str">
        <f t="shared" si="65"/>
        <v>38843: Reported by the LA Times, Pablo Gabriel Gallardo, 36, died after being shot in Palmdale, according to Los Angeles County coroner's records. http://homicide.latimes.com/post/pablo-gabriel-gallardo/</v>
      </c>
      <c r="V4126" s="109"/>
      <c r="W4126" s="109">
        <v>5172.1000000000004</v>
      </c>
      <c r="X4126" s="109"/>
      <c r="Y4126" s="109"/>
      <c r="Z4126" s="109"/>
      <c r="AA4126" s="109"/>
      <c r="AB4126" s="109"/>
      <c r="AC4126" s="113"/>
      <c r="AD4126" s="29"/>
      <c r="AE4126" s="29"/>
      <c r="AF4126" s="29"/>
      <c r="AG4126" s="65"/>
    </row>
    <row r="4127" spans="1:33" ht="12">
      <c r="A4127" s="100">
        <v>42064.7737962963</v>
      </c>
      <c r="B4127" s="109" t="s">
        <v>24729</v>
      </c>
      <c r="C4127" s="121">
        <v>29</v>
      </c>
      <c r="D4127" s="109" t="s">
        <v>23</v>
      </c>
      <c r="E4127" s="109" t="s">
        <v>173</v>
      </c>
      <c r="F4127" s="109"/>
      <c r="G4127" s="42">
        <v>38869</v>
      </c>
      <c r="H4127" s="109" t="s">
        <v>24730</v>
      </c>
      <c r="I4127" s="109" t="s">
        <v>12012</v>
      </c>
      <c r="J4127" s="109" t="s">
        <v>85</v>
      </c>
      <c r="K4127" s="98" t="s">
        <v>24077</v>
      </c>
      <c r="L4127" s="109" t="s">
        <v>539</v>
      </c>
      <c r="M4127" s="109" t="s">
        <v>760</v>
      </c>
      <c r="N4127" s="109" t="s">
        <v>32</v>
      </c>
      <c r="O4127" s="109" t="s">
        <v>24731</v>
      </c>
      <c r="P4127" s="109" t="s">
        <v>760</v>
      </c>
      <c r="Q4127" s="109" t="s">
        <v>24732</v>
      </c>
      <c r="R4127" s="109" t="s">
        <v>36</v>
      </c>
      <c r="S4127" s="122" t="s">
        <v>22184</v>
      </c>
      <c r="T4127" s="31"/>
      <c r="U4127" s="109" t="str">
        <f t="shared" si="65"/>
        <v>38869: Reported by the LA Times, Salvador O. Navarro Jr., 29, died after being shot in Inglewood, according to Los Angeles County coroner's records. http://homicide.latimes.com/post/salvador-o-navarro-jr/</v>
      </c>
      <c r="V4127" s="109"/>
      <c r="W4127" s="109">
        <v>5173.1000000000004</v>
      </c>
      <c r="X4127" s="109"/>
      <c r="Y4127" s="109"/>
      <c r="Z4127" s="109"/>
      <c r="AA4127" s="109"/>
      <c r="AB4127" s="109"/>
      <c r="AC4127" s="113"/>
      <c r="AD4127" s="29"/>
      <c r="AE4127" s="29"/>
      <c r="AF4127" s="29"/>
      <c r="AG4127" s="65"/>
    </row>
    <row r="4128" spans="1:33" ht="12">
      <c r="A4128" s="100">
        <v>42064.777627314797</v>
      </c>
      <c r="B4128" s="109" t="s">
        <v>24733</v>
      </c>
      <c r="C4128" s="121">
        <v>52</v>
      </c>
      <c r="D4128" s="109" t="s">
        <v>23</v>
      </c>
      <c r="E4128" s="109" t="s">
        <v>24</v>
      </c>
      <c r="F4128" s="109"/>
      <c r="G4128" s="42">
        <v>38871</v>
      </c>
      <c r="H4128" s="109" t="s">
        <v>24734</v>
      </c>
      <c r="I4128" s="109" t="s">
        <v>539</v>
      </c>
      <c r="J4128" s="109" t="s">
        <v>85</v>
      </c>
      <c r="K4128" s="98" t="s">
        <v>20981</v>
      </c>
      <c r="L4128" s="109" t="s">
        <v>539</v>
      </c>
      <c r="M4128" s="109" t="s">
        <v>760</v>
      </c>
      <c r="N4128" s="109" t="s">
        <v>32</v>
      </c>
      <c r="O4128" s="109" t="s">
        <v>24735</v>
      </c>
      <c r="P4128" s="109" t="s">
        <v>760</v>
      </c>
      <c r="Q4128" s="109" t="s">
        <v>24736</v>
      </c>
      <c r="R4128" s="109" t="s">
        <v>36</v>
      </c>
      <c r="S4128" s="122" t="s">
        <v>22184</v>
      </c>
      <c r="T4128" s="31"/>
      <c r="U4128" s="109" t="str">
        <f t="shared" si="65"/>
        <v>38871: Reported by the LA Times, James Fenton McNeal, 52, died after being shot in Exposition Park, according to Los Angeles County coroner's records. http://homicide.latimes.com/post/james-fenton-mcneal/</v>
      </c>
      <c r="V4128" s="109"/>
      <c r="W4128" s="109">
        <v>5174.1000000000004</v>
      </c>
      <c r="X4128" s="109"/>
      <c r="Y4128" s="109"/>
      <c r="Z4128" s="109"/>
      <c r="AA4128" s="109"/>
      <c r="AB4128" s="109"/>
      <c r="AC4128" s="113"/>
      <c r="AD4128" s="29"/>
      <c r="AE4128" s="29"/>
      <c r="AF4128" s="29"/>
      <c r="AG4128" s="65"/>
    </row>
    <row r="4129" spans="1:33" ht="12">
      <c r="A4129" s="100">
        <v>42064.781863425902</v>
      </c>
      <c r="B4129" s="109" t="s">
        <v>24737</v>
      </c>
      <c r="C4129" s="121">
        <v>42</v>
      </c>
      <c r="D4129" s="109" t="s">
        <v>23</v>
      </c>
      <c r="E4129" s="109" t="s">
        <v>40</v>
      </c>
      <c r="F4129" s="109"/>
      <c r="G4129" s="42">
        <v>38872</v>
      </c>
      <c r="H4129" s="109" t="s">
        <v>24738</v>
      </c>
      <c r="I4129" s="109" t="s">
        <v>23775</v>
      </c>
      <c r="J4129" s="109" t="s">
        <v>85</v>
      </c>
      <c r="K4129" s="98" t="s">
        <v>24739</v>
      </c>
      <c r="L4129" s="109" t="s">
        <v>539</v>
      </c>
      <c r="M4129" s="109" t="s">
        <v>23777</v>
      </c>
      <c r="N4129" s="109" t="s">
        <v>32</v>
      </c>
      <c r="O4129" s="109" t="s">
        <v>24740</v>
      </c>
      <c r="P4129" s="109" t="s">
        <v>58</v>
      </c>
      <c r="Q4129" s="109" t="s">
        <v>24741</v>
      </c>
      <c r="R4129" s="109" t="s">
        <v>36</v>
      </c>
      <c r="S4129" s="122" t="s">
        <v>22184</v>
      </c>
      <c r="T4129" s="31"/>
      <c r="U4129" s="109" t="str">
        <f t="shared" si="65"/>
        <v>38872: Reported by the LA Times, James William Weyenberg, 42, died after being shot in Burbank, according to Los Angeles County coroner's records. http://homicide.latimes.com/post/james-william-weyenberg/</v>
      </c>
      <c r="V4129" s="109"/>
      <c r="W4129" s="109">
        <v>5175.1000000000004</v>
      </c>
      <c r="X4129" s="109"/>
      <c r="Y4129" s="109"/>
      <c r="Z4129" s="109"/>
      <c r="AA4129" s="109"/>
      <c r="AB4129" s="109"/>
      <c r="AC4129" s="113"/>
      <c r="AD4129" s="29"/>
      <c r="AE4129" s="29"/>
      <c r="AF4129" s="29"/>
      <c r="AG4129" s="65"/>
    </row>
    <row r="4130" spans="1:33" ht="12">
      <c r="A4130" s="100">
        <v>42064.794571759303</v>
      </c>
      <c r="B4130" s="109" t="s">
        <v>24742</v>
      </c>
      <c r="C4130" s="121">
        <v>16</v>
      </c>
      <c r="D4130" s="109" t="s">
        <v>23</v>
      </c>
      <c r="E4130" s="109" t="s">
        <v>24</v>
      </c>
      <c r="F4130" s="109"/>
      <c r="G4130" s="42">
        <v>38879</v>
      </c>
      <c r="H4130" s="109" t="s">
        <v>24743</v>
      </c>
      <c r="I4130" s="109" t="s">
        <v>539</v>
      </c>
      <c r="J4130" s="109" t="s">
        <v>85</v>
      </c>
      <c r="K4130" s="98" t="s">
        <v>13415</v>
      </c>
      <c r="L4130" s="109" t="s">
        <v>539</v>
      </c>
      <c r="M4130" s="109" t="s">
        <v>760</v>
      </c>
      <c r="N4130" s="109" t="s">
        <v>32</v>
      </c>
      <c r="O4130" s="109" t="s">
        <v>24744</v>
      </c>
      <c r="P4130" s="109" t="s">
        <v>760</v>
      </c>
      <c r="Q4130" s="109" t="s">
        <v>24745</v>
      </c>
      <c r="R4130" s="109" t="s">
        <v>36</v>
      </c>
      <c r="S4130" s="122" t="s">
        <v>22184</v>
      </c>
      <c r="T4130" s="31"/>
      <c r="U4130" s="109" t="str">
        <f t="shared" si="65"/>
        <v>38879: Reported by the LA Times, Steven Wayne Trotter Jr., 16, died after being shot in University Park, according to Los Angeles County coroner's records. http://homicide.latimes.com/post/steven-wayne-jr-trotter/</v>
      </c>
      <c r="V4130" s="109"/>
      <c r="W4130" s="109">
        <v>5176.1000000000004</v>
      </c>
      <c r="X4130" s="109"/>
      <c r="Y4130" s="109"/>
      <c r="Z4130" s="109"/>
      <c r="AA4130" s="109"/>
      <c r="AB4130" s="109"/>
      <c r="AC4130" s="113"/>
      <c r="AD4130" s="29"/>
      <c r="AE4130" s="29"/>
      <c r="AF4130" s="29"/>
      <c r="AG4130" s="65"/>
    </row>
    <row r="4131" spans="1:33" ht="12">
      <c r="A4131" s="100">
        <v>42064.849363425899</v>
      </c>
      <c r="B4131" s="109" t="s">
        <v>24746</v>
      </c>
      <c r="C4131" s="121">
        <v>57</v>
      </c>
      <c r="D4131" s="109" t="s">
        <v>23</v>
      </c>
      <c r="E4131" s="109" t="s">
        <v>40</v>
      </c>
      <c r="F4131" s="109"/>
      <c r="G4131" s="42">
        <v>38884</v>
      </c>
      <c r="H4131" s="109" t="s">
        <v>24747</v>
      </c>
      <c r="I4131" s="109" t="s">
        <v>16850</v>
      </c>
      <c r="J4131" s="109" t="s">
        <v>85</v>
      </c>
      <c r="K4131" s="98" t="s">
        <v>16851</v>
      </c>
      <c r="L4131" s="109" t="s">
        <v>539</v>
      </c>
      <c r="M4131" s="109" t="s">
        <v>760</v>
      </c>
      <c r="N4131" s="109" t="s">
        <v>32</v>
      </c>
      <c r="O4131" s="109" t="s">
        <v>24748</v>
      </c>
      <c r="P4131" s="109" t="s">
        <v>760</v>
      </c>
      <c r="Q4131" s="109" t="s">
        <v>24749</v>
      </c>
      <c r="R4131" s="109" t="s">
        <v>36</v>
      </c>
      <c r="S4131" s="122" t="s">
        <v>22184</v>
      </c>
      <c r="T4131" s="31"/>
      <c r="U4131" s="109" t="str">
        <f t="shared" si="65"/>
        <v>38884: Reported by the LA Times, Peter Fritz Fischer, 57, died after being shot in South Gate, according to Los Angeles County coroner's records. http://homicide.latimes.com/post/peter-fritz-fischer/</v>
      </c>
      <c r="V4131" s="109"/>
      <c r="W4131" s="109">
        <v>5177.1000000000004</v>
      </c>
      <c r="X4131" s="109"/>
      <c r="Y4131" s="109"/>
      <c r="Z4131" s="109"/>
      <c r="AA4131" s="109"/>
      <c r="AB4131" s="109"/>
      <c r="AC4131" s="113"/>
      <c r="AD4131" s="29"/>
      <c r="AE4131" s="29"/>
      <c r="AF4131" s="29"/>
      <c r="AG4131" s="65"/>
    </row>
    <row r="4132" spans="1:33" ht="12">
      <c r="A4132" s="100">
        <v>42064.853506944397</v>
      </c>
      <c r="B4132" s="109" t="s">
        <v>24750</v>
      </c>
      <c r="C4132" s="121">
        <v>21</v>
      </c>
      <c r="D4132" s="109" t="s">
        <v>23</v>
      </c>
      <c r="E4132" s="109" t="s">
        <v>24</v>
      </c>
      <c r="F4132" s="109"/>
      <c r="G4132" s="42">
        <v>38894</v>
      </c>
      <c r="H4132" s="109" t="s">
        <v>24751</v>
      </c>
      <c r="I4132" s="109" t="s">
        <v>539</v>
      </c>
      <c r="J4132" s="109" t="s">
        <v>85</v>
      </c>
      <c r="K4132" s="98" t="s">
        <v>6959</v>
      </c>
      <c r="L4132" s="109" t="s">
        <v>539</v>
      </c>
      <c r="M4132" s="109" t="s">
        <v>760</v>
      </c>
      <c r="N4132" s="109" t="s">
        <v>32</v>
      </c>
      <c r="O4132" s="109" t="s">
        <v>24752</v>
      </c>
      <c r="P4132" s="109" t="s">
        <v>760</v>
      </c>
      <c r="Q4132" s="109" t="s">
        <v>24753</v>
      </c>
      <c r="R4132" s="109" t="s">
        <v>36</v>
      </c>
      <c r="S4132" s="122" t="s">
        <v>22184</v>
      </c>
      <c r="T4132" s="31"/>
      <c r="U4132" s="109" t="str">
        <f t="shared" si="65"/>
        <v>38894: Reported by the LA Times, Melvin Lee Hilliard Jr., 21, died after being shot in Athens, according to Los Angeles County coroner's records. http://homicide.latimes.com/post/melvin-lee-hilliard-jr/</v>
      </c>
      <c r="V4132" s="109"/>
      <c r="W4132" s="109">
        <v>5178.1000000000004</v>
      </c>
      <c r="X4132" s="109"/>
      <c r="Y4132" s="109"/>
      <c r="Z4132" s="109"/>
      <c r="AA4132" s="109"/>
      <c r="AB4132" s="109"/>
      <c r="AC4132" s="113"/>
      <c r="AD4132" s="29"/>
      <c r="AE4132" s="29"/>
      <c r="AF4132" s="29"/>
      <c r="AG4132" s="65"/>
    </row>
    <row r="4133" spans="1:33" ht="12">
      <c r="A4133" s="100">
        <v>42064.857638888898</v>
      </c>
      <c r="B4133" s="109" t="s">
        <v>24754</v>
      </c>
      <c r="C4133" s="121">
        <v>45</v>
      </c>
      <c r="D4133" s="109" t="s">
        <v>23</v>
      </c>
      <c r="E4133" s="109" t="s">
        <v>173</v>
      </c>
      <c r="F4133" s="109"/>
      <c r="G4133" s="42">
        <v>38905</v>
      </c>
      <c r="H4133" s="109" t="s">
        <v>24755</v>
      </c>
      <c r="I4133" s="109" t="s">
        <v>926</v>
      </c>
      <c r="J4133" s="109" t="s">
        <v>85</v>
      </c>
      <c r="K4133" s="98" t="s">
        <v>24756</v>
      </c>
      <c r="L4133" s="109" t="s">
        <v>539</v>
      </c>
      <c r="M4133" s="109" t="s">
        <v>760</v>
      </c>
      <c r="N4133" s="109" t="s">
        <v>32</v>
      </c>
      <c r="O4133" s="109" t="s">
        <v>24757</v>
      </c>
      <c r="P4133" s="109" t="s">
        <v>760</v>
      </c>
      <c r="Q4133" s="109" t="s">
        <v>24758</v>
      </c>
      <c r="R4133" s="109" t="s">
        <v>36</v>
      </c>
      <c r="S4133" s="122" t="s">
        <v>22184</v>
      </c>
      <c r="T4133" s="31"/>
      <c r="U4133" s="109" t="str">
        <f t="shared" si="65"/>
        <v>38905: Reported by the LA Times, Arturo Martinez Haro, 45, died after being shot in Downey, according to Los Angeles County coroner's records. http://homicide.latimes.com/post/arturo-martinez-haro/</v>
      </c>
      <c r="V4133" s="109"/>
      <c r="W4133" s="109">
        <v>5179.1000000000004</v>
      </c>
      <c r="X4133" s="109"/>
      <c r="Y4133" s="109"/>
      <c r="Z4133" s="109"/>
      <c r="AA4133" s="109"/>
      <c r="AB4133" s="109"/>
      <c r="AC4133" s="113"/>
      <c r="AD4133" s="29"/>
      <c r="AE4133" s="29"/>
      <c r="AF4133" s="29"/>
      <c r="AG4133" s="65"/>
    </row>
    <row r="4134" spans="1:33" ht="12">
      <c r="A4134" s="100">
        <v>42064.871157407397</v>
      </c>
      <c r="B4134" s="109" t="s">
        <v>24759</v>
      </c>
      <c r="C4134" s="121">
        <v>42</v>
      </c>
      <c r="D4134" s="109" t="s">
        <v>23</v>
      </c>
      <c r="E4134" s="109" t="s">
        <v>173</v>
      </c>
      <c r="F4134" s="109"/>
      <c r="G4134" s="42">
        <v>38926</v>
      </c>
      <c r="H4134" s="109" t="s">
        <v>24760</v>
      </c>
      <c r="I4134" s="109" t="s">
        <v>539</v>
      </c>
      <c r="J4134" s="109" t="s">
        <v>85</v>
      </c>
      <c r="K4134" s="98" t="s">
        <v>3922</v>
      </c>
      <c r="L4134" s="109" t="s">
        <v>539</v>
      </c>
      <c r="M4134" s="109" t="s">
        <v>760</v>
      </c>
      <c r="N4134" s="109" t="s">
        <v>32</v>
      </c>
      <c r="O4134" s="109" t="s">
        <v>24761</v>
      </c>
      <c r="P4134" s="109" t="s">
        <v>760</v>
      </c>
      <c r="Q4134" s="109" t="s">
        <v>24762</v>
      </c>
      <c r="R4134" s="109" t="s">
        <v>36</v>
      </c>
      <c r="S4134" s="122" t="s">
        <v>22184</v>
      </c>
      <c r="T4134" s="31"/>
      <c r="U4134" s="109" t="str">
        <f t="shared" si="65"/>
        <v>38926: Reported by the LA Times, Esteban Pacheco, 42, died after being shot in Florence, according to Los Angeles County coroner's records. http://homicide.latimes.com/post/esteban-pacheco/</v>
      </c>
      <c r="V4134" s="109"/>
      <c r="W4134" s="109">
        <v>5180.1000000000004</v>
      </c>
      <c r="X4134" s="109"/>
      <c r="Y4134" s="109"/>
      <c r="Z4134" s="109"/>
      <c r="AA4134" s="109"/>
      <c r="AB4134" s="109"/>
      <c r="AC4134" s="113"/>
      <c r="AD4134" s="29"/>
      <c r="AE4134" s="29"/>
      <c r="AF4134" s="29"/>
      <c r="AG4134" s="65"/>
    </row>
    <row r="4135" spans="1:33" ht="12">
      <c r="A4135" s="100">
        <v>42064.873981481498</v>
      </c>
      <c r="B4135" s="109" t="s">
        <v>24763</v>
      </c>
      <c r="C4135" s="121">
        <v>44</v>
      </c>
      <c r="D4135" s="109" t="s">
        <v>23</v>
      </c>
      <c r="E4135" s="109" t="s">
        <v>24</v>
      </c>
      <c r="F4135" s="109" t="s">
        <v>24764</v>
      </c>
      <c r="G4135" s="42">
        <v>38930</v>
      </c>
      <c r="H4135" s="109" t="s">
        <v>24765</v>
      </c>
      <c r="I4135" s="109" t="s">
        <v>1392</v>
      </c>
      <c r="J4135" s="109" t="s">
        <v>85</v>
      </c>
      <c r="K4135" s="98" t="s">
        <v>15109</v>
      </c>
      <c r="L4135" s="109" t="s">
        <v>539</v>
      </c>
      <c r="M4135" s="109" t="s">
        <v>760</v>
      </c>
      <c r="N4135" s="109" t="s">
        <v>32</v>
      </c>
      <c r="O4135" s="109" t="s">
        <v>24766</v>
      </c>
      <c r="P4135" s="109" t="s">
        <v>760</v>
      </c>
      <c r="Q4135" s="109" t="s">
        <v>24764</v>
      </c>
      <c r="R4135" s="109" t="s">
        <v>36</v>
      </c>
      <c r="S4135" s="122" t="s">
        <v>22184</v>
      </c>
      <c r="T4135" s="31"/>
      <c r="U4135" s="109" t="str">
        <f t="shared" si="65"/>
        <v>38930: Reported by the LA Times, Lawrence Ronnell Taylor, 44, died after being shot in Compton, according to Los Angeles County coroner's records. http://homicide.latimes.com/post/lawrence-ronnell-taylor/</v>
      </c>
      <c r="V4135" s="109"/>
      <c r="W4135" s="109">
        <v>5181.1000000000004</v>
      </c>
      <c r="X4135" s="109"/>
      <c r="Y4135" s="109"/>
      <c r="Z4135" s="109"/>
      <c r="AA4135" s="109"/>
      <c r="AB4135" s="109"/>
      <c r="AC4135" s="113"/>
      <c r="AD4135" s="29"/>
      <c r="AE4135" s="29"/>
      <c r="AF4135" s="29"/>
      <c r="AG4135" s="65"/>
    </row>
    <row r="4136" spans="1:33" ht="12">
      <c r="A4136" s="100">
        <v>42064.877534722204</v>
      </c>
      <c r="B4136" s="109" t="s">
        <v>24767</v>
      </c>
      <c r="C4136" s="121">
        <v>58</v>
      </c>
      <c r="D4136" s="109" t="s">
        <v>23</v>
      </c>
      <c r="E4136" s="109" t="s">
        <v>173</v>
      </c>
      <c r="F4136" s="109"/>
      <c r="G4136" s="42">
        <v>38957</v>
      </c>
      <c r="H4136" s="109" t="s">
        <v>24768</v>
      </c>
      <c r="I4136" s="109" t="s">
        <v>7608</v>
      </c>
      <c r="J4136" s="109" t="s">
        <v>85</v>
      </c>
      <c r="K4136" s="98" t="s">
        <v>24769</v>
      </c>
      <c r="L4136" s="109" t="s">
        <v>539</v>
      </c>
      <c r="M4136" s="109" t="s">
        <v>760</v>
      </c>
      <c r="N4136" s="109" t="s">
        <v>32</v>
      </c>
      <c r="O4136" s="109" t="s">
        <v>24770</v>
      </c>
      <c r="P4136" s="109" t="s">
        <v>760</v>
      </c>
      <c r="Q4136" s="109" t="s">
        <v>24771</v>
      </c>
      <c r="R4136" s="109" t="s">
        <v>36</v>
      </c>
      <c r="S4136" s="122" t="s">
        <v>22184</v>
      </c>
      <c r="T4136" s="31"/>
      <c r="U4136" s="109" t="str">
        <f t="shared" si="65"/>
        <v>38957: Reported by the LA Times, Andres Garcia, 58, died after being shot in Santa Clarita, according to Los Angeles County coroner's records. http://homicide.latimes.com/post/andres-garcia/</v>
      </c>
      <c r="V4136" s="109"/>
      <c r="W4136" s="109">
        <v>5182.1000000000004</v>
      </c>
      <c r="X4136" s="109"/>
      <c r="Y4136" s="109"/>
      <c r="Z4136" s="109"/>
      <c r="AA4136" s="109"/>
      <c r="AB4136" s="109"/>
      <c r="AC4136" s="113"/>
      <c r="AD4136" s="29"/>
      <c r="AE4136" s="29"/>
      <c r="AF4136" s="29"/>
      <c r="AG4136" s="65"/>
    </row>
    <row r="4137" spans="1:33" ht="12">
      <c r="A4137" s="100">
        <v>42064.880671296298</v>
      </c>
      <c r="B4137" s="109" t="s">
        <v>24772</v>
      </c>
      <c r="C4137" s="121">
        <v>30</v>
      </c>
      <c r="D4137" s="109" t="s">
        <v>23</v>
      </c>
      <c r="E4137" s="109" t="s">
        <v>173</v>
      </c>
      <c r="F4137" s="109"/>
      <c r="G4137" s="42">
        <v>38958</v>
      </c>
      <c r="H4137" s="109" t="s">
        <v>24773</v>
      </c>
      <c r="I4137" s="109" t="s">
        <v>23718</v>
      </c>
      <c r="J4137" s="109" t="s">
        <v>85</v>
      </c>
      <c r="K4137" s="98" t="s">
        <v>23719</v>
      </c>
      <c r="L4137" s="109" t="s">
        <v>539</v>
      </c>
      <c r="M4137" s="109" t="s">
        <v>540</v>
      </c>
      <c r="N4137" s="109" t="s">
        <v>32</v>
      </c>
      <c r="O4137" s="109" t="s">
        <v>24774</v>
      </c>
      <c r="P4137" s="109" t="s">
        <v>760</v>
      </c>
      <c r="Q4137" s="109" t="s">
        <v>24775</v>
      </c>
      <c r="R4137" s="109" t="s">
        <v>36</v>
      </c>
      <c r="S4137" s="122" t="s">
        <v>22184</v>
      </c>
      <c r="T4137" s="31"/>
      <c r="U4137" s="109" t="str">
        <f t="shared" si="65"/>
        <v>38958: Two narcotics officers, working out of the Devonshire Police Station, were investigating complaints of drug activities in Chatsworth. Police Officers Marco Taoatao, 32, and Jay Espiritu, 38, drove into the alley behind the home and noticed a charcoal Nissan Altima, which had been described in the public complaints. The two men in the Altima drove away immediately. As the car circled the block, the officers followed and radioed for a marked police car to detain the men. The Altima pulled back into the alley and stopped behind the suspected drug house. The driver abruptly ran from the car as another man ran out of the house, firing a gun. Both officers returned fire at the gunman, Juan Curiel, 30, was hit and died a short time later. http://www.lapdonline.org/devonshire_news/news_view/33254</v>
      </c>
      <c r="V4137" s="109"/>
      <c r="W4137" s="109">
        <v>5183.1000000000004</v>
      </c>
      <c r="X4137" s="109"/>
      <c r="Y4137" s="109"/>
      <c r="Z4137" s="109"/>
      <c r="AA4137" s="109"/>
      <c r="AB4137" s="109"/>
      <c r="AC4137" s="113"/>
      <c r="AD4137" s="29"/>
      <c r="AE4137" s="29"/>
      <c r="AF4137" s="29"/>
      <c r="AG4137" s="65"/>
    </row>
    <row r="4138" spans="1:33" ht="12">
      <c r="A4138" s="100">
        <v>42064.883460648103</v>
      </c>
      <c r="B4138" s="109" t="s">
        <v>24776</v>
      </c>
      <c r="C4138" s="121">
        <v>21</v>
      </c>
      <c r="D4138" s="109" t="s">
        <v>91</v>
      </c>
      <c r="E4138" s="109" t="s">
        <v>173</v>
      </c>
      <c r="F4138" s="109"/>
      <c r="G4138" s="42">
        <v>38963</v>
      </c>
      <c r="H4138" s="109" t="s">
        <v>24777</v>
      </c>
      <c r="I4138" s="109" t="s">
        <v>4785</v>
      </c>
      <c r="J4138" s="109" t="s">
        <v>85</v>
      </c>
      <c r="K4138" s="98" t="s">
        <v>23323</v>
      </c>
      <c r="L4138" s="109" t="s">
        <v>539</v>
      </c>
      <c r="M4138" s="109" t="s">
        <v>22797</v>
      </c>
      <c r="N4138" s="109" t="s">
        <v>32</v>
      </c>
      <c r="O4138" s="109" t="s">
        <v>24778</v>
      </c>
      <c r="P4138" s="109" t="s">
        <v>58</v>
      </c>
      <c r="Q4138" s="109" t="s">
        <v>24779</v>
      </c>
      <c r="R4138" s="109" t="s">
        <v>36</v>
      </c>
      <c r="S4138" s="122" t="s">
        <v>22184</v>
      </c>
      <c r="T4138" s="31"/>
      <c r="U4138" s="109" t="str">
        <f t="shared" si="65"/>
        <v>38963: Witnesses called police and reported that someone was firing a gun at a group of teenagers. When Officer Timothy Bundy arrived, he saw Walter Villanueva shooting at a house. Villanueva attempted to flee in a car as Bundy fired one shot, which hit and killed Hindman, who sitting in the front seat of Villanueva's vehicle. Villanueva was later tried and sentenced to 39 years to life for the killing. http://www.pasadenastarnews.com/general-news/20090514/gang-member-gets-39-years-to-life-for-shooting</v>
      </c>
      <c r="V4138" s="109"/>
      <c r="W4138" s="109">
        <v>5184.1000000000004</v>
      </c>
      <c r="X4138" s="109"/>
      <c r="Y4138" s="109"/>
      <c r="Z4138" s="109"/>
      <c r="AA4138" s="109"/>
      <c r="AB4138" s="109"/>
      <c r="AC4138" s="113"/>
      <c r="AD4138" s="29"/>
      <c r="AE4138" s="29"/>
      <c r="AF4138" s="29"/>
      <c r="AG4138" s="65"/>
    </row>
    <row r="4139" spans="1:33" ht="12">
      <c r="A4139" s="100">
        <v>42064.891215277799</v>
      </c>
      <c r="B4139" s="109" t="s">
        <v>13825</v>
      </c>
      <c r="C4139" s="121">
        <v>30</v>
      </c>
      <c r="D4139" s="109" t="s">
        <v>23</v>
      </c>
      <c r="E4139" s="109" t="s">
        <v>24</v>
      </c>
      <c r="F4139" s="109"/>
      <c r="G4139" s="42">
        <v>38963</v>
      </c>
      <c r="H4139" s="109" t="s">
        <v>24780</v>
      </c>
      <c r="I4139" s="109" t="s">
        <v>539</v>
      </c>
      <c r="J4139" s="109" t="s">
        <v>85</v>
      </c>
      <c r="K4139" s="98" t="s">
        <v>2337</v>
      </c>
      <c r="L4139" s="109" t="s">
        <v>539</v>
      </c>
      <c r="M4139" s="109" t="s">
        <v>760</v>
      </c>
      <c r="N4139" s="109" t="s">
        <v>32</v>
      </c>
      <c r="O4139" s="109" t="s">
        <v>24781</v>
      </c>
      <c r="P4139" s="109" t="s">
        <v>760</v>
      </c>
      <c r="Q4139" s="109" t="s">
        <v>24782</v>
      </c>
      <c r="R4139" s="109" t="s">
        <v>36</v>
      </c>
      <c r="S4139" s="122" t="s">
        <v>22184</v>
      </c>
      <c r="T4139" s="31"/>
      <c r="U4139" s="109" t="str">
        <f t="shared" si="65"/>
        <v>38963: Reported by the LA Times, Robert Henderson, 30, died after being shot in Florence, according to Los Angeles County coroner's records. http://homicide.latimes.com/post/robert-henderson/</v>
      </c>
      <c r="V4139" s="109"/>
      <c r="W4139" s="109">
        <v>5185.1000000000004</v>
      </c>
      <c r="X4139" s="109"/>
      <c r="Y4139" s="109"/>
      <c r="Z4139" s="109"/>
      <c r="AA4139" s="109"/>
      <c r="AB4139" s="109"/>
      <c r="AC4139" s="113"/>
      <c r="AD4139" s="29"/>
      <c r="AE4139" s="29"/>
      <c r="AF4139" s="29"/>
      <c r="AG4139" s="65"/>
    </row>
    <row r="4140" spans="1:33" ht="12">
      <c r="A4140" s="100">
        <v>42064.937164351897</v>
      </c>
      <c r="B4140" s="109" t="s">
        <v>24783</v>
      </c>
      <c r="C4140" s="121">
        <v>22</v>
      </c>
      <c r="D4140" s="109" t="s">
        <v>23</v>
      </c>
      <c r="E4140" s="109" t="s">
        <v>82</v>
      </c>
      <c r="F4140" s="109"/>
      <c r="G4140" s="42">
        <v>39425</v>
      </c>
      <c r="H4140" s="109" t="s">
        <v>24784</v>
      </c>
      <c r="I4140" s="109" t="s">
        <v>24785</v>
      </c>
      <c r="J4140" s="109" t="s">
        <v>4087</v>
      </c>
      <c r="K4140" s="98" t="s">
        <v>24786</v>
      </c>
      <c r="L4140" s="109" t="s">
        <v>4089</v>
      </c>
      <c r="M4140" s="109" t="s">
        <v>24787</v>
      </c>
      <c r="N4140" s="109" t="s">
        <v>314</v>
      </c>
      <c r="O4140" s="109" t="s">
        <v>24788</v>
      </c>
      <c r="P4140" s="109" t="s">
        <v>3069</v>
      </c>
      <c r="Q4140" s="109" t="s">
        <v>24789</v>
      </c>
      <c r="R4140" s="109" t="s">
        <v>80</v>
      </c>
      <c r="S4140" s="122" t="s">
        <v>5119</v>
      </c>
      <c r="T4140" s="31"/>
      <c r="U4140" s="109" t="str">
        <f t="shared" si="65"/>
        <v>39425: Two state troopers ran over Peterson on Route 100 at 3 a.m., one after the other, although an autopsy confirmed that the impact of the first cruiser killed him. Why Peterson was lying prone in the road nobody could say. At a presser the head of the state police bristled, offended by a suggestion that the troopers might be tested for drugs. http://www.rutlandherald.com/apps/pbcs.dll/article?AID=/20071212/NEWS04/712120404?template=printart</v>
      </c>
      <c r="V4140" s="109"/>
      <c r="W4140" s="109">
        <v>5186.1000000000004</v>
      </c>
      <c r="X4140" s="109"/>
      <c r="Y4140" s="109"/>
      <c r="Z4140" s="109"/>
      <c r="AA4140" s="109"/>
      <c r="AB4140" s="109"/>
      <c r="AC4140" s="113"/>
      <c r="AD4140" s="29"/>
      <c r="AE4140" s="29"/>
      <c r="AF4140" s="29"/>
      <c r="AG4140" s="65"/>
    </row>
    <row r="4141" spans="1:33" ht="12">
      <c r="A4141" s="100">
        <v>42064.954710648199</v>
      </c>
      <c r="B4141" s="109" t="s">
        <v>24790</v>
      </c>
      <c r="C4141" s="121">
        <v>20</v>
      </c>
      <c r="D4141" s="109" t="s">
        <v>23</v>
      </c>
      <c r="E4141" s="109" t="s">
        <v>40</v>
      </c>
      <c r="F4141" s="109" t="s">
        <v>24791</v>
      </c>
      <c r="G4141" s="42">
        <v>39491</v>
      </c>
      <c r="H4141" s="109" t="s">
        <v>24792</v>
      </c>
      <c r="I4141" s="109" t="s">
        <v>24793</v>
      </c>
      <c r="J4141" s="109" t="s">
        <v>74</v>
      </c>
      <c r="K4141" s="98" t="s">
        <v>24794</v>
      </c>
      <c r="L4141" s="109" t="s">
        <v>14286</v>
      </c>
      <c r="M4141" s="109" t="s">
        <v>14288</v>
      </c>
      <c r="N4141" s="109" t="s">
        <v>314</v>
      </c>
      <c r="O4141" s="109" t="s">
        <v>24795</v>
      </c>
      <c r="P4141" s="109" t="s">
        <v>760</v>
      </c>
      <c r="Q4141" s="109" t="s">
        <v>24796</v>
      </c>
      <c r="R4141" s="109" t="s">
        <v>80</v>
      </c>
      <c r="S4141" s="122" t="s">
        <v>5119</v>
      </c>
      <c r="T4141" s="31"/>
      <c r="U4141" s="109" t="str">
        <f t="shared" ref="U4141:U4204" si="66">CONCATENATE(G4141, ": ", O4141, " ", Q4141)</f>
        <v>39491: Good Samaritan Castonguay was assisting a motorist on an overpass when another vehicle slid on road ice and swerved towards him. He hopped over the rail, fell from the overpass onto another road, and was fatally struck by a state trooper responding to the original incident. http://www.telegram.com/article/20080215/NEWS/802150601/1116</v>
      </c>
      <c r="V4141" s="109"/>
      <c r="W4141" s="109">
        <v>5187.1000000000004</v>
      </c>
      <c r="X4141" s="109"/>
      <c r="Y4141" s="109"/>
      <c r="Z4141" s="109"/>
      <c r="AA4141" s="109"/>
      <c r="AB4141" s="109"/>
      <c r="AC4141" s="113"/>
      <c r="AD4141" s="29"/>
      <c r="AE4141" s="29"/>
      <c r="AF4141" s="29"/>
      <c r="AG4141" s="65"/>
    </row>
    <row r="4142" spans="1:33" ht="12">
      <c r="A4142" s="100">
        <v>42065.324374999997</v>
      </c>
      <c r="B4142" s="109" t="s">
        <v>24797</v>
      </c>
      <c r="C4142" s="121">
        <v>42</v>
      </c>
      <c r="D4142" s="109" t="s">
        <v>23</v>
      </c>
      <c r="E4142" s="109" t="s">
        <v>40</v>
      </c>
      <c r="F4142" s="109" t="s">
        <v>24798</v>
      </c>
      <c r="G4142" s="42">
        <v>42058</v>
      </c>
      <c r="H4142" s="109" t="s">
        <v>24799</v>
      </c>
      <c r="I4142" s="109" t="s">
        <v>13862</v>
      </c>
      <c r="J4142" s="109" t="s">
        <v>143</v>
      </c>
      <c r="K4142" s="98" t="s">
        <v>24800</v>
      </c>
      <c r="L4142" s="109" t="s">
        <v>13864</v>
      </c>
      <c r="M4142" s="109" t="s">
        <v>24801</v>
      </c>
      <c r="N4142" s="109" t="s">
        <v>32</v>
      </c>
      <c r="O4142" s="109" t="s">
        <v>24802</v>
      </c>
      <c r="P4142" s="109" t="s">
        <v>323</v>
      </c>
      <c r="Q4142" s="109" t="s">
        <v>24803</v>
      </c>
      <c r="R4142" s="109" t="s">
        <v>80</v>
      </c>
      <c r="S4142" s="122" t="s">
        <v>15364</v>
      </c>
      <c r="T4142" s="31"/>
      <c r="U4142" s="109" t="str">
        <f t="shared" si="66"/>
        <v>42058: Nichols stabbed woman in Whitehall Township and then stabbed Catasauqua police officer before he was shot http://www.lehighvalleylive.com/breaking-news/index.ssf/2015/02/officer_shoots_catasauqua_man.html</v>
      </c>
      <c r="V4142" s="109"/>
      <c r="W4142" s="109">
        <v>5188.1000000000004</v>
      </c>
      <c r="X4142" s="109"/>
      <c r="Y4142" s="109"/>
      <c r="Z4142" s="109"/>
      <c r="AA4142" s="109"/>
      <c r="AB4142" s="109"/>
      <c r="AC4142" s="113"/>
      <c r="AD4142" s="29"/>
      <c r="AE4142" s="29"/>
      <c r="AF4142" s="29"/>
      <c r="AG4142" s="65"/>
    </row>
    <row r="4143" spans="1:33" ht="12">
      <c r="A4143" s="100">
        <v>42065.333680555603</v>
      </c>
      <c r="B4143" s="109" t="s">
        <v>24804</v>
      </c>
      <c r="C4143" s="121">
        <v>43</v>
      </c>
      <c r="D4143" s="109" t="s">
        <v>23</v>
      </c>
      <c r="E4143" s="109" t="s">
        <v>24</v>
      </c>
      <c r="F4143" s="109" t="s">
        <v>24805</v>
      </c>
      <c r="G4143" s="42">
        <v>42064</v>
      </c>
      <c r="H4143" s="109" t="s">
        <v>24806</v>
      </c>
      <c r="I4143" s="109" t="s">
        <v>539</v>
      </c>
      <c r="J4143" s="109" t="s">
        <v>85</v>
      </c>
      <c r="K4143" s="98" t="s">
        <v>12035</v>
      </c>
      <c r="L4143" s="109" t="s">
        <v>539</v>
      </c>
      <c r="M4143" s="109" t="s">
        <v>540</v>
      </c>
      <c r="N4143" s="109" t="s">
        <v>32</v>
      </c>
      <c r="O4143" s="109" t="s">
        <v>24807</v>
      </c>
      <c r="P4143" s="109" t="s">
        <v>323</v>
      </c>
      <c r="Q4143" s="109" t="s">
        <v>24808</v>
      </c>
      <c r="R4143" s="109" t="s">
        <v>100</v>
      </c>
      <c r="S4143" s="122" t="s">
        <v>24809</v>
      </c>
      <c r="T4143" s="31"/>
      <c r="U4143" s="109" t="str">
        <f t="shared" si="66"/>
        <v>42064: 4 - 5 police officers are seen on video surrounding man on the ground and wrestling with him. Whether or not he actually grabbed an officer's gun is unclear, but there are at least five gunshots heard on the video. http://touch.latimes.com/#section/-1/article/p2p-82949388/</v>
      </c>
      <c r="V4143" s="109"/>
      <c r="W4143" s="109">
        <v>5189.1000000000004</v>
      </c>
      <c r="X4143" s="109"/>
      <c r="Y4143" s="109"/>
      <c r="Z4143" s="109"/>
      <c r="AA4143" s="109"/>
      <c r="AB4143" s="109"/>
      <c r="AC4143" s="113"/>
      <c r="AD4143" s="29"/>
      <c r="AE4143" s="29"/>
      <c r="AF4143" s="29"/>
      <c r="AG4143" s="65"/>
    </row>
    <row r="4144" spans="1:33" ht="12">
      <c r="A4144" s="100">
        <v>42065.531574074099</v>
      </c>
      <c r="B4144" s="109" t="s">
        <v>24810</v>
      </c>
      <c r="C4144" s="121">
        <v>35</v>
      </c>
      <c r="D4144" s="109" t="s">
        <v>23</v>
      </c>
      <c r="E4144" s="109" t="s">
        <v>82</v>
      </c>
      <c r="F4144" s="109"/>
      <c r="G4144" s="42">
        <v>38021</v>
      </c>
      <c r="H4144" s="109" t="s">
        <v>24811</v>
      </c>
      <c r="I4144" s="109" t="s">
        <v>24812</v>
      </c>
      <c r="J4144" s="109" t="s">
        <v>152</v>
      </c>
      <c r="K4144" s="98" t="s">
        <v>24813</v>
      </c>
      <c r="L4144" s="109" t="s">
        <v>2146</v>
      </c>
      <c r="M4144" s="109" t="s">
        <v>24814</v>
      </c>
      <c r="N4144" s="109" t="s">
        <v>1818</v>
      </c>
      <c r="O4144" s="109" t="s">
        <v>24815</v>
      </c>
      <c r="P4144" s="109" t="s">
        <v>760</v>
      </c>
      <c r="Q4144" s="109" t="s">
        <v>24816</v>
      </c>
      <c r="R4144" s="109" t="s">
        <v>100</v>
      </c>
      <c r="S4144" s="122" t="s">
        <v>5119</v>
      </c>
      <c r="T4144" s="31"/>
      <c r="U4144" s="109" t="str">
        <f t="shared" si="66"/>
        <v>38021: Glowczenski and his extensive history of mental health issues, including prior assaults on officers, were well known to the four police as they responded to 911 calls about the victim appearing at a local school. The encounter escalated into a five-person struggle to get the victim cuffed and on his stomach. Physical evidence showed he was Tased nine separate times, as well as pepper sprayed and zip-tied, before he stopped breathing. Glowczenski's family has been legally active including filing a $1B suit against Taser International. http://law.justia.com/cases/federal/district-courts/new-york/nyedce/2:2004cv04052/235256/140</v>
      </c>
      <c r="V4144" s="109"/>
      <c r="W4144" s="109">
        <v>5190.1000000000004</v>
      </c>
      <c r="X4144" s="109"/>
      <c r="Y4144" s="109"/>
      <c r="Z4144" s="109"/>
      <c r="AA4144" s="109"/>
      <c r="AB4144" s="109"/>
      <c r="AC4144" s="113"/>
      <c r="AD4144" s="29"/>
      <c r="AE4144" s="29"/>
      <c r="AF4144" s="29"/>
      <c r="AG4144" s="65"/>
    </row>
    <row r="4145" spans="1:33" ht="12">
      <c r="A4145" s="100">
        <v>42065.579328703701</v>
      </c>
      <c r="B4145" s="109" t="s">
        <v>24817</v>
      </c>
      <c r="C4145" s="121">
        <v>21</v>
      </c>
      <c r="D4145" s="109" t="s">
        <v>23</v>
      </c>
      <c r="E4145" s="109" t="s">
        <v>24</v>
      </c>
      <c r="F4145" s="109"/>
      <c r="G4145" s="42">
        <v>38964</v>
      </c>
      <c r="H4145" s="109" t="s">
        <v>24818</v>
      </c>
      <c r="I4145" s="109" t="s">
        <v>23831</v>
      </c>
      <c r="J4145" s="109" t="s">
        <v>85</v>
      </c>
      <c r="K4145" s="98" t="s">
        <v>24819</v>
      </c>
      <c r="L4145" s="109" t="s">
        <v>539</v>
      </c>
      <c r="M4145" s="109" t="s">
        <v>24820</v>
      </c>
      <c r="N4145" s="109" t="s">
        <v>32</v>
      </c>
      <c r="O4145" s="109" t="s">
        <v>24821</v>
      </c>
      <c r="P4145" s="109" t="s">
        <v>760</v>
      </c>
      <c r="Q4145" s="109" t="s">
        <v>24822</v>
      </c>
      <c r="R4145" s="109" t="s">
        <v>36</v>
      </c>
      <c r="S4145" s="122" t="s">
        <v>22184</v>
      </c>
      <c r="T4145" s="31"/>
      <c r="U4145" s="109" t="str">
        <f t="shared" si="66"/>
        <v>38964: Officers responded to a fight at a nightclub. They said Hunter fled but turned toward them holding a gun, witnesses at the scene said Hunter was unarmed with hands above his head. Santa Monica settled for $250,000. http://articles.latimes.com/2006/sep/05/local/me-shootings5</v>
      </c>
      <c r="V4145" s="109"/>
      <c r="W4145" s="109">
        <v>5191.1000000000004</v>
      </c>
      <c r="X4145" s="109"/>
      <c r="Y4145" s="109"/>
      <c r="Z4145" s="109"/>
      <c r="AA4145" s="109"/>
      <c r="AB4145" s="109"/>
      <c r="AC4145" s="113"/>
      <c r="AD4145" s="29"/>
      <c r="AE4145" s="29"/>
      <c r="AF4145" s="29"/>
      <c r="AG4145" s="65"/>
    </row>
    <row r="4146" spans="1:33" ht="12">
      <c r="A4146" s="100">
        <v>42065.585497685199</v>
      </c>
      <c r="B4146" s="109" t="s">
        <v>24823</v>
      </c>
      <c r="C4146" s="121">
        <v>27</v>
      </c>
      <c r="D4146" s="109" t="s">
        <v>23</v>
      </c>
      <c r="E4146" s="109" t="s">
        <v>24</v>
      </c>
      <c r="F4146" s="109"/>
      <c r="G4146" s="42">
        <v>38967</v>
      </c>
      <c r="H4146" s="109" t="s">
        <v>24824</v>
      </c>
      <c r="I4146" s="109" t="s">
        <v>1392</v>
      </c>
      <c r="J4146" s="109" t="s">
        <v>85</v>
      </c>
      <c r="K4146" s="98" t="s">
        <v>23495</v>
      </c>
      <c r="L4146" s="109" t="s">
        <v>539</v>
      </c>
      <c r="M4146" s="109" t="s">
        <v>760</v>
      </c>
      <c r="N4146" s="109" t="s">
        <v>32</v>
      </c>
      <c r="O4146" s="109" t="s">
        <v>24825</v>
      </c>
      <c r="P4146" s="109" t="s">
        <v>760</v>
      </c>
      <c r="Q4146" s="109" t="s">
        <v>24826</v>
      </c>
      <c r="R4146" s="109" t="s">
        <v>36</v>
      </c>
      <c r="S4146" s="122" t="s">
        <v>22184</v>
      </c>
      <c r="T4146" s="31"/>
      <c r="U4146" s="109" t="str">
        <f t="shared" si="66"/>
        <v>38967: Reported by the LA Times, Craig Jacobi Hill, 27, died after being shot in Compton, according to Los Angeles County coroner's records. http://homicide.latimes.com/post/craig-jacobi-hill/</v>
      </c>
      <c r="V4146" s="109"/>
      <c r="W4146" s="109">
        <v>5192.1000000000004</v>
      </c>
      <c r="X4146" s="109"/>
      <c r="Y4146" s="109"/>
      <c r="Z4146" s="109"/>
      <c r="AA4146" s="109"/>
      <c r="AB4146" s="109"/>
      <c r="AC4146" s="113"/>
      <c r="AD4146" s="29"/>
      <c r="AE4146" s="29"/>
      <c r="AF4146" s="29"/>
      <c r="AG4146" s="65"/>
    </row>
    <row r="4147" spans="1:33" ht="12">
      <c r="A4147" s="100">
        <v>42065.5922222222</v>
      </c>
      <c r="B4147" s="109" t="s">
        <v>24827</v>
      </c>
      <c r="C4147" s="121">
        <v>30</v>
      </c>
      <c r="D4147" s="109" t="s">
        <v>23</v>
      </c>
      <c r="E4147" s="109" t="s">
        <v>173</v>
      </c>
      <c r="F4147" s="109"/>
      <c r="G4147" s="42">
        <v>38981</v>
      </c>
      <c r="H4147" s="109" t="s">
        <v>24828</v>
      </c>
      <c r="I4147" s="109" t="s">
        <v>22790</v>
      </c>
      <c r="J4147" s="109" t="s">
        <v>85</v>
      </c>
      <c r="K4147" s="98" t="s">
        <v>22781</v>
      </c>
      <c r="L4147" s="109" t="s">
        <v>539</v>
      </c>
      <c r="M4147" s="109" t="s">
        <v>760</v>
      </c>
      <c r="N4147" s="109" t="s">
        <v>32</v>
      </c>
      <c r="O4147" s="109" t="s">
        <v>24829</v>
      </c>
      <c r="P4147" s="109" t="s">
        <v>760</v>
      </c>
      <c r="Q4147" s="109" t="s">
        <v>24830</v>
      </c>
      <c r="R4147" s="109" t="s">
        <v>36</v>
      </c>
      <c r="S4147" s="122" t="s">
        <v>22184</v>
      </c>
      <c r="T4147" s="31"/>
      <c r="U4147" s="109" t="str">
        <f t="shared" si="66"/>
        <v>38981: Reported by the LA Times, Marcos Gabriel Bonilla, 30, died after being shot in Pomona, according to Los Angeles County coroner's records. http://homicide.latimes.com/post/marcos-gabriel-bonilla/</v>
      </c>
      <c r="V4147" s="109"/>
      <c r="W4147" s="109">
        <v>5193.1000000000004</v>
      </c>
      <c r="X4147" s="109"/>
      <c r="Y4147" s="109"/>
      <c r="Z4147" s="109"/>
      <c r="AA4147" s="109"/>
      <c r="AB4147" s="109"/>
      <c r="AC4147" s="113"/>
      <c r="AD4147" s="29"/>
      <c r="AE4147" s="29"/>
      <c r="AF4147" s="29"/>
      <c r="AG4147" s="65"/>
    </row>
    <row r="4148" spans="1:33" ht="12">
      <c r="A4148" s="100">
        <v>42065.601388888899</v>
      </c>
      <c r="B4148" s="109" t="s">
        <v>24831</v>
      </c>
      <c r="C4148" s="121">
        <v>34</v>
      </c>
      <c r="D4148" s="109" t="s">
        <v>23</v>
      </c>
      <c r="E4148" s="109" t="s">
        <v>40</v>
      </c>
      <c r="F4148" s="109"/>
      <c r="G4148" s="42">
        <v>38998</v>
      </c>
      <c r="H4148" s="109" t="s">
        <v>24832</v>
      </c>
      <c r="I4148" s="109" t="s">
        <v>24833</v>
      </c>
      <c r="J4148" s="109" t="s">
        <v>85</v>
      </c>
      <c r="K4148" s="98" t="s">
        <v>24834</v>
      </c>
      <c r="L4148" s="109" t="s">
        <v>539</v>
      </c>
      <c r="M4148" s="109" t="s">
        <v>760</v>
      </c>
      <c r="N4148" s="109" t="s">
        <v>32</v>
      </c>
      <c r="O4148" s="109" t="s">
        <v>24835</v>
      </c>
      <c r="P4148" s="109" t="s">
        <v>760</v>
      </c>
      <c r="Q4148" s="109" t="s">
        <v>24836</v>
      </c>
      <c r="R4148" s="109" t="s">
        <v>36</v>
      </c>
      <c r="S4148" s="122" t="s">
        <v>22184</v>
      </c>
      <c r="T4148" s="31"/>
      <c r="U4148" s="109" t="str">
        <f t="shared" si="66"/>
        <v>38998: Reported by the LA Times, Stephen Glen Lewis III, 34, died after being shot in Commerce, according to Los Angeles County coroner's records. http://homicide.latimes.com/post/stephen-glen-iii-lewis/</v>
      </c>
      <c r="V4148" s="109"/>
      <c r="W4148" s="109">
        <v>5194.1000000000004</v>
      </c>
      <c r="X4148" s="109"/>
      <c r="Y4148" s="109"/>
      <c r="Z4148" s="109"/>
      <c r="AA4148" s="109"/>
      <c r="AB4148" s="109"/>
      <c r="AC4148" s="113"/>
      <c r="AD4148" s="29"/>
      <c r="AE4148" s="29"/>
      <c r="AF4148" s="29"/>
      <c r="AG4148" s="65"/>
    </row>
    <row r="4149" spans="1:33" ht="12">
      <c r="A4149" s="100">
        <v>42065.606388888897</v>
      </c>
      <c r="B4149" s="109" t="s">
        <v>24837</v>
      </c>
      <c r="C4149" s="121">
        <v>34</v>
      </c>
      <c r="D4149" s="109" t="s">
        <v>23</v>
      </c>
      <c r="E4149" s="109" t="s">
        <v>173</v>
      </c>
      <c r="F4149" s="109"/>
      <c r="G4149" s="42">
        <v>39010</v>
      </c>
      <c r="H4149" s="109" t="s">
        <v>24838</v>
      </c>
      <c r="I4149" s="109" t="s">
        <v>539</v>
      </c>
      <c r="J4149" s="109" t="s">
        <v>85</v>
      </c>
      <c r="K4149" s="98" t="s">
        <v>23656</v>
      </c>
      <c r="L4149" s="109" t="s">
        <v>539</v>
      </c>
      <c r="M4149" s="109" t="s">
        <v>760</v>
      </c>
      <c r="N4149" s="109" t="s">
        <v>32</v>
      </c>
      <c r="O4149" s="109" t="s">
        <v>24839</v>
      </c>
      <c r="P4149" s="109" t="s">
        <v>760</v>
      </c>
      <c r="Q4149" s="109" t="s">
        <v>24840</v>
      </c>
      <c r="R4149" s="109" t="s">
        <v>36</v>
      </c>
      <c r="S4149" s="122" t="s">
        <v>22184</v>
      </c>
      <c r="T4149" s="31"/>
      <c r="U4149" s="109" t="str">
        <f t="shared" si="66"/>
        <v>39010: Reported by the LA Times, Antonio Fernando Biales, 34, died after being shot in East Hollywood, according to Los Angeles County coroner's records. http://homicide.latimes.com/post/antonio-fernando-biales/</v>
      </c>
      <c r="V4149" s="109"/>
      <c r="W4149" s="109">
        <v>5195.1000000000004</v>
      </c>
      <c r="X4149" s="109"/>
      <c r="Y4149" s="109"/>
      <c r="Z4149" s="109"/>
      <c r="AA4149" s="109"/>
      <c r="AB4149" s="109"/>
      <c r="AC4149" s="113"/>
      <c r="AD4149" s="29"/>
      <c r="AE4149" s="29"/>
      <c r="AF4149" s="29"/>
      <c r="AG4149" s="65"/>
    </row>
    <row r="4150" spans="1:33" ht="12">
      <c r="A4150" s="100">
        <v>42066.120208333297</v>
      </c>
      <c r="B4150" s="109" t="s">
        <v>24841</v>
      </c>
      <c r="C4150" s="121">
        <v>21</v>
      </c>
      <c r="D4150" s="109" t="s">
        <v>23</v>
      </c>
      <c r="E4150" s="109" t="s">
        <v>24</v>
      </c>
      <c r="F4150" s="109"/>
      <c r="G4150" s="42">
        <v>39016</v>
      </c>
      <c r="H4150" s="109" t="s">
        <v>24842</v>
      </c>
      <c r="I4150" s="109" t="s">
        <v>539</v>
      </c>
      <c r="J4150" s="109" t="s">
        <v>85</v>
      </c>
      <c r="K4150" s="98" t="s">
        <v>18398</v>
      </c>
      <c r="L4150" s="109" t="s">
        <v>539</v>
      </c>
      <c r="M4150" s="109" t="s">
        <v>760</v>
      </c>
      <c r="N4150" s="109" t="s">
        <v>32</v>
      </c>
      <c r="O4150" s="109" t="s">
        <v>24843</v>
      </c>
      <c r="P4150" s="109" t="s">
        <v>760</v>
      </c>
      <c r="Q4150" s="109" t="s">
        <v>24844</v>
      </c>
      <c r="R4150" s="109" t="s">
        <v>36</v>
      </c>
      <c r="S4150" s="122" t="s">
        <v>22184</v>
      </c>
      <c r="T4150" s="31"/>
      <c r="U4150" s="109" t="str">
        <f t="shared" si="66"/>
        <v>39016: Reported by the LA Times, Jerome Stephens Jr., 21, died after being shot in Green Meadows, according to Los Angeles County coroner's records. http://homicide.latimes.com/post/jerome-stephens-jr/</v>
      </c>
      <c r="V4150" s="109"/>
      <c r="W4150" s="109">
        <v>5196.1000000000004</v>
      </c>
      <c r="X4150" s="109"/>
      <c r="Y4150" s="109"/>
      <c r="Z4150" s="109"/>
      <c r="AA4150" s="109"/>
      <c r="AB4150" s="109"/>
      <c r="AC4150" s="113"/>
      <c r="AD4150" s="29"/>
      <c r="AE4150" s="29"/>
      <c r="AF4150" s="29"/>
      <c r="AG4150" s="65"/>
    </row>
    <row r="4151" spans="1:33" ht="12">
      <c r="A4151" s="100">
        <v>42066.125289351898</v>
      </c>
      <c r="B4151" s="109" t="s">
        <v>24845</v>
      </c>
      <c r="C4151" s="121">
        <v>38</v>
      </c>
      <c r="D4151" s="109" t="s">
        <v>23</v>
      </c>
      <c r="E4151" s="109" t="s">
        <v>173</v>
      </c>
      <c r="F4151" s="109"/>
      <c r="G4151" s="42">
        <v>39021</v>
      </c>
      <c r="H4151" s="109" t="s">
        <v>24846</v>
      </c>
      <c r="I4151" s="109" t="s">
        <v>24847</v>
      </c>
      <c r="J4151" s="109" t="s">
        <v>85</v>
      </c>
      <c r="K4151" s="98" t="s">
        <v>24848</v>
      </c>
      <c r="L4151" s="109" t="s">
        <v>539</v>
      </c>
      <c r="M4151" s="109" t="s">
        <v>760</v>
      </c>
      <c r="N4151" s="109" t="s">
        <v>32</v>
      </c>
      <c r="O4151" s="109" t="s">
        <v>24849</v>
      </c>
      <c r="P4151" s="109" t="s">
        <v>760</v>
      </c>
      <c r="Q4151" s="109" t="s">
        <v>24850</v>
      </c>
      <c r="R4151" s="109" t="s">
        <v>36</v>
      </c>
      <c r="S4151" s="122" t="s">
        <v>22184</v>
      </c>
      <c r="T4151" s="31"/>
      <c r="U4151" s="109" t="str">
        <f t="shared" si="66"/>
        <v>39021: Reported by the LA Times, Alfredo Valdivia, 38, died after being shot in Cerritos, according to Los Angeles County coroner's records. http://homicide.latimes.com/post/alfredo-valdivia/</v>
      </c>
      <c r="V4151" s="109"/>
      <c r="W4151" s="109">
        <v>5197.1000000000004</v>
      </c>
      <c r="X4151" s="109"/>
      <c r="Y4151" s="109"/>
      <c r="Z4151" s="109"/>
      <c r="AA4151" s="109"/>
      <c r="AB4151" s="109"/>
      <c r="AC4151" s="113"/>
      <c r="AD4151" s="29"/>
      <c r="AE4151" s="29"/>
      <c r="AF4151" s="29"/>
      <c r="AG4151" s="65"/>
    </row>
    <row r="4152" spans="1:33" ht="12">
      <c r="A4152" s="100">
        <v>42066.130868055603</v>
      </c>
      <c r="B4152" s="109" t="s">
        <v>24851</v>
      </c>
      <c r="C4152" s="121">
        <v>40</v>
      </c>
      <c r="D4152" s="109" t="s">
        <v>23</v>
      </c>
      <c r="E4152" s="109" t="s">
        <v>173</v>
      </c>
      <c r="F4152" s="109"/>
      <c r="G4152" s="42">
        <v>39027</v>
      </c>
      <c r="H4152" s="109" t="s">
        <v>24852</v>
      </c>
      <c r="I4152" s="109" t="s">
        <v>20481</v>
      </c>
      <c r="J4152" s="109" t="s">
        <v>85</v>
      </c>
      <c r="K4152" s="98" t="s">
        <v>20482</v>
      </c>
      <c r="L4152" s="109" t="s">
        <v>539</v>
      </c>
      <c r="M4152" s="109" t="s">
        <v>760</v>
      </c>
      <c r="N4152" s="109" t="s">
        <v>32</v>
      </c>
      <c r="O4152" s="109" t="s">
        <v>24853</v>
      </c>
      <c r="P4152" s="109" t="s">
        <v>760</v>
      </c>
      <c r="Q4152" s="109" t="s">
        <v>24854</v>
      </c>
      <c r="R4152" s="109" t="s">
        <v>36</v>
      </c>
      <c r="S4152" s="122" t="s">
        <v>22184</v>
      </c>
      <c r="T4152" s="31"/>
      <c r="U4152" s="109" t="str">
        <f t="shared" si="66"/>
        <v>39027: Reported by the LA Times, Arthur Mike Nava, 40, died after being shot in East Los Angeles, according to Los Angeles County coroner's records. http://homicide.latimes.com/post/arthur-mike-nava/</v>
      </c>
      <c r="V4152" s="109"/>
      <c r="W4152" s="109">
        <v>5198.1000000000004</v>
      </c>
      <c r="X4152" s="109"/>
      <c r="Y4152" s="109"/>
      <c r="Z4152" s="109"/>
      <c r="AA4152" s="109"/>
      <c r="AB4152" s="109"/>
      <c r="AC4152" s="113"/>
      <c r="AD4152" s="29"/>
      <c r="AE4152" s="29"/>
      <c r="AF4152" s="29"/>
      <c r="AG4152" s="65"/>
    </row>
    <row r="4153" spans="1:33" ht="12">
      <c r="A4153" s="100">
        <v>42066.134444444397</v>
      </c>
      <c r="B4153" s="109" t="s">
        <v>24855</v>
      </c>
      <c r="C4153" s="121">
        <v>38</v>
      </c>
      <c r="D4153" s="109" t="s">
        <v>23</v>
      </c>
      <c r="E4153" s="109" t="s">
        <v>173</v>
      </c>
      <c r="F4153" s="109"/>
      <c r="G4153" s="42">
        <v>39064</v>
      </c>
      <c r="H4153" s="109" t="s">
        <v>24856</v>
      </c>
      <c r="I4153" s="109" t="s">
        <v>16850</v>
      </c>
      <c r="J4153" s="109" t="s">
        <v>85</v>
      </c>
      <c r="K4153" s="98" t="s">
        <v>16851</v>
      </c>
      <c r="L4153" s="109" t="s">
        <v>539</v>
      </c>
      <c r="M4153" s="109" t="s">
        <v>760</v>
      </c>
      <c r="N4153" s="109" t="s">
        <v>32</v>
      </c>
      <c r="O4153" s="109" t="s">
        <v>24857</v>
      </c>
      <c r="P4153" s="109" t="s">
        <v>760</v>
      </c>
      <c r="Q4153" s="109" t="s">
        <v>24858</v>
      </c>
      <c r="R4153" s="109" t="s">
        <v>36</v>
      </c>
      <c r="S4153" s="122" t="s">
        <v>22184</v>
      </c>
      <c r="T4153" s="31"/>
      <c r="U4153" s="109" t="str">
        <f t="shared" si="66"/>
        <v>39064: Reported by the LA Times, Edward Melgoza, 38, died after being shot in South Gate, according to Los Angeles County coroner's records. http://homicide.latimes.com/post/edward-melgoza/</v>
      </c>
      <c r="V4153" s="109"/>
      <c r="W4153" s="109">
        <v>5199.1000000000004</v>
      </c>
      <c r="X4153" s="109"/>
      <c r="Y4153" s="109"/>
      <c r="Z4153" s="109"/>
      <c r="AA4153" s="109"/>
      <c r="AB4153" s="109"/>
      <c r="AC4153" s="113"/>
      <c r="AD4153" s="29"/>
      <c r="AE4153" s="29"/>
      <c r="AF4153" s="29"/>
      <c r="AG4153" s="65"/>
    </row>
    <row r="4154" spans="1:33" ht="12">
      <c r="A4154" s="100">
        <v>42066.137708333299</v>
      </c>
      <c r="B4154" s="109" t="s">
        <v>24859</v>
      </c>
      <c r="C4154" s="121">
        <v>30</v>
      </c>
      <c r="D4154" s="109" t="s">
        <v>23</v>
      </c>
      <c r="E4154" s="109" t="s">
        <v>173</v>
      </c>
      <c r="F4154" s="109"/>
      <c r="G4154" s="42">
        <v>39076</v>
      </c>
      <c r="H4154" s="109" t="s">
        <v>24860</v>
      </c>
      <c r="I4154" s="109" t="s">
        <v>24861</v>
      </c>
      <c r="J4154" s="109" t="s">
        <v>85</v>
      </c>
      <c r="K4154" s="98" t="s">
        <v>24862</v>
      </c>
      <c r="L4154" s="109" t="s">
        <v>539</v>
      </c>
      <c r="M4154" s="109" t="s">
        <v>760</v>
      </c>
      <c r="N4154" s="109" t="s">
        <v>32</v>
      </c>
      <c r="O4154" s="109" t="s">
        <v>24863</v>
      </c>
      <c r="P4154" s="109" t="s">
        <v>760</v>
      </c>
      <c r="Q4154" s="109" t="s">
        <v>24864</v>
      </c>
      <c r="R4154" s="109" t="s">
        <v>36</v>
      </c>
      <c r="S4154" s="122" t="s">
        <v>22184</v>
      </c>
      <c r="T4154" s="31"/>
      <c r="U4154" s="109" t="str">
        <f t="shared" si="66"/>
        <v>39076: Reported by the LA Times, Rudy Oswaldo Cano, 30, died after being shot in San Pedro, according to Los Angeles County coroner's records. http://homicide.latimes.com/post/rudy-oswaldo-cano/</v>
      </c>
      <c r="V4154" s="109"/>
      <c r="W4154" s="109">
        <v>5200.1000000000004</v>
      </c>
      <c r="X4154" s="109"/>
      <c r="Y4154" s="109"/>
      <c r="Z4154" s="109"/>
      <c r="AA4154" s="109"/>
      <c r="AB4154" s="109"/>
      <c r="AC4154" s="113"/>
      <c r="AD4154" s="29"/>
      <c r="AE4154" s="29"/>
      <c r="AF4154" s="29"/>
      <c r="AG4154" s="65"/>
    </row>
    <row r="4155" spans="1:33" ht="12">
      <c r="A4155" s="100">
        <v>42066.144907407397</v>
      </c>
      <c r="B4155" s="109" t="s">
        <v>24865</v>
      </c>
      <c r="C4155" s="121">
        <v>45</v>
      </c>
      <c r="D4155" s="109" t="s">
        <v>23</v>
      </c>
      <c r="E4155" s="109" t="s">
        <v>40</v>
      </c>
      <c r="F4155" s="109"/>
      <c r="G4155" s="42">
        <v>39077</v>
      </c>
      <c r="H4155" s="109" t="s">
        <v>24866</v>
      </c>
      <c r="I4155" s="109" t="s">
        <v>5022</v>
      </c>
      <c r="J4155" s="109" t="s">
        <v>85</v>
      </c>
      <c r="K4155" s="98" t="s">
        <v>13708</v>
      </c>
      <c r="L4155" s="109" t="s">
        <v>539</v>
      </c>
      <c r="M4155" s="109" t="s">
        <v>540</v>
      </c>
      <c r="N4155" s="109" t="s">
        <v>32</v>
      </c>
      <c r="O4155" s="109" t="s">
        <v>24867</v>
      </c>
      <c r="P4155" s="109" t="s">
        <v>760</v>
      </c>
      <c r="Q4155" s="109" t="s">
        <v>24868</v>
      </c>
      <c r="R4155" s="109" t="s">
        <v>219</v>
      </c>
      <c r="S4155" s="122" t="s">
        <v>22184</v>
      </c>
      <c r="T4155" s="31"/>
      <c r="U4155" s="109" t="str">
        <f t="shared" si="66"/>
        <v>39077: Spidell was shot to death by police after a car chase, smoking crack, and holding a spark plug as if it were a gun pointed at police. http://www.dailynews.com/general-news/20061228/man-killed-by-cops-held-spark-plug</v>
      </c>
      <c r="V4155" s="109"/>
      <c r="W4155" s="109">
        <v>5201.1000000000004</v>
      </c>
      <c r="X4155" s="109"/>
      <c r="Y4155" s="109"/>
      <c r="Z4155" s="109"/>
      <c r="AA4155" s="109"/>
      <c r="AB4155" s="109"/>
      <c r="AC4155" s="113"/>
      <c r="AD4155" s="29"/>
      <c r="AE4155" s="29"/>
      <c r="AF4155" s="29"/>
      <c r="AG4155" s="65"/>
    </row>
    <row r="4156" spans="1:33" ht="12">
      <c r="A4156" s="100">
        <v>42066.151041666701</v>
      </c>
      <c r="B4156" s="109" t="s">
        <v>24869</v>
      </c>
      <c r="C4156" s="121">
        <v>45</v>
      </c>
      <c r="D4156" s="109" t="s">
        <v>23</v>
      </c>
      <c r="E4156" s="109" t="s">
        <v>40</v>
      </c>
      <c r="F4156" s="109"/>
      <c r="G4156" s="42">
        <v>39181</v>
      </c>
      <c r="H4156" s="109" t="s">
        <v>24870</v>
      </c>
      <c r="I4156" s="109" t="s">
        <v>5022</v>
      </c>
      <c r="J4156" s="109" t="s">
        <v>85</v>
      </c>
      <c r="K4156" s="98" t="s">
        <v>13708</v>
      </c>
      <c r="L4156" s="109" t="s">
        <v>539</v>
      </c>
      <c r="M4156" s="109" t="s">
        <v>24871</v>
      </c>
      <c r="N4156" s="109" t="s">
        <v>32</v>
      </c>
      <c r="O4156" s="109" t="s">
        <v>24872</v>
      </c>
      <c r="P4156" s="109" t="s">
        <v>760</v>
      </c>
      <c r="Q4156" s="109" t="s">
        <v>24873</v>
      </c>
      <c r="R4156" s="109" t="s">
        <v>36</v>
      </c>
      <c r="S4156" s="122" t="s">
        <v>22184</v>
      </c>
      <c r="T4156" s="31"/>
      <c r="U4156" s="109" t="str">
        <f t="shared" si="66"/>
        <v>39181: Goudeaux was shot and killed by police. He died about two hours after a confrontation with police. The officer was responding to a report of a kidnapping, police said.The said Goudeaux was wielding a metal rod and was naked when he confronted the officer. http://homicide.latimes.com/post/john-goudeaux/</v>
      </c>
      <c r="V4156" s="109"/>
      <c r="W4156" s="109">
        <v>5202.1000000000004</v>
      </c>
      <c r="X4156" s="109"/>
      <c r="Y4156" s="109"/>
      <c r="Z4156" s="109"/>
      <c r="AA4156" s="109"/>
      <c r="AB4156" s="109"/>
      <c r="AC4156" s="113"/>
      <c r="AD4156" s="29"/>
      <c r="AE4156" s="29"/>
      <c r="AF4156" s="29"/>
      <c r="AG4156" s="65"/>
    </row>
    <row r="4157" spans="1:33" ht="12">
      <c r="A4157" s="100">
        <v>42066.154421296298</v>
      </c>
      <c r="B4157" s="109" t="s">
        <v>24874</v>
      </c>
      <c r="C4157" s="121">
        <v>23</v>
      </c>
      <c r="D4157" s="109" t="s">
        <v>23</v>
      </c>
      <c r="E4157" s="109" t="s">
        <v>173</v>
      </c>
      <c r="F4157" s="109"/>
      <c r="G4157" s="42">
        <v>39183</v>
      </c>
      <c r="H4157" s="109" t="s">
        <v>24875</v>
      </c>
      <c r="I4157" s="109" t="s">
        <v>23724</v>
      </c>
      <c r="J4157" s="109" t="s">
        <v>85</v>
      </c>
      <c r="K4157" s="98" t="s">
        <v>23725</v>
      </c>
      <c r="L4157" s="109" t="s">
        <v>539</v>
      </c>
      <c r="M4157" s="109" t="s">
        <v>760</v>
      </c>
      <c r="N4157" s="109" t="s">
        <v>32</v>
      </c>
      <c r="O4157" s="109" t="s">
        <v>24876</v>
      </c>
      <c r="P4157" s="109" t="s">
        <v>760</v>
      </c>
      <c r="Q4157" s="109" t="s">
        <v>24877</v>
      </c>
      <c r="R4157" s="109" t="s">
        <v>36</v>
      </c>
      <c r="S4157" s="122" t="s">
        <v>22184</v>
      </c>
      <c r="T4157" s="31"/>
      <c r="U4157" s="109" t="str">
        <f t="shared" si="66"/>
        <v>39183: Reported by the LA Times, Luis Salinas, 23, was shot multiple times by a police officer in the San Fernando Valley. http://homicide.latimes.com/post/luis-salinas/</v>
      </c>
      <c r="V4157" s="109"/>
      <c r="W4157" s="109">
        <v>5203.1000000000004</v>
      </c>
      <c r="X4157" s="109"/>
      <c r="Y4157" s="109"/>
      <c r="Z4157" s="109"/>
      <c r="AA4157" s="109"/>
      <c r="AB4157" s="109"/>
      <c r="AC4157" s="113"/>
      <c r="AD4157" s="29"/>
      <c r="AE4157" s="29"/>
      <c r="AF4157" s="29"/>
      <c r="AG4157" s="65"/>
    </row>
    <row r="4158" spans="1:33" ht="12">
      <c r="A4158" s="100">
        <v>42066.157997685201</v>
      </c>
      <c r="B4158" s="109" t="s">
        <v>24878</v>
      </c>
      <c r="C4158" s="121">
        <v>30</v>
      </c>
      <c r="D4158" s="109" t="s">
        <v>23</v>
      </c>
      <c r="E4158" s="109" t="s">
        <v>173</v>
      </c>
      <c r="F4158" s="109"/>
      <c r="G4158" s="42">
        <v>39186</v>
      </c>
      <c r="H4158" s="109" t="s">
        <v>24879</v>
      </c>
      <c r="I4158" s="109" t="s">
        <v>539</v>
      </c>
      <c r="J4158" s="109" t="s">
        <v>85</v>
      </c>
      <c r="K4158" s="98" t="s">
        <v>20672</v>
      </c>
      <c r="L4158" s="109" t="s">
        <v>539</v>
      </c>
      <c r="M4158" s="109" t="s">
        <v>760</v>
      </c>
      <c r="N4158" s="109" t="s">
        <v>32</v>
      </c>
      <c r="O4158" s="109" t="s">
        <v>24880</v>
      </c>
      <c r="P4158" s="109" t="s">
        <v>760</v>
      </c>
      <c r="Q4158" s="109" t="s">
        <v>24881</v>
      </c>
      <c r="R4158" s="109" t="s">
        <v>36</v>
      </c>
      <c r="S4158" s="122" t="s">
        <v>22184</v>
      </c>
      <c r="T4158" s="31"/>
      <c r="U4158" s="109" t="str">
        <f t="shared" si="66"/>
        <v>39186: Reported by the LA Times, Javier Orantez Chavez, 30, was shot by police during a gun battle in near pitch darkness and died at the scene. http://homicide.latimes.com/post/javier-chavez/</v>
      </c>
      <c r="V4158" s="109"/>
      <c r="W4158" s="109">
        <v>5204.1000000000004</v>
      </c>
      <c r="X4158" s="109"/>
      <c r="Y4158" s="109"/>
      <c r="Z4158" s="109"/>
      <c r="AA4158" s="109"/>
      <c r="AB4158" s="109"/>
      <c r="AC4158" s="113"/>
      <c r="AD4158" s="29"/>
      <c r="AE4158" s="29"/>
      <c r="AF4158" s="29"/>
      <c r="AG4158" s="65"/>
    </row>
    <row r="4159" spans="1:33" ht="12">
      <c r="A4159" s="100">
        <v>42066.164074074099</v>
      </c>
      <c r="B4159" s="109" t="s">
        <v>24882</v>
      </c>
      <c r="C4159" s="121">
        <v>21</v>
      </c>
      <c r="D4159" s="109" t="s">
        <v>23</v>
      </c>
      <c r="E4159" s="109" t="s">
        <v>173</v>
      </c>
      <c r="F4159" s="109" t="s">
        <v>24883</v>
      </c>
      <c r="G4159" s="42">
        <v>39198</v>
      </c>
      <c r="H4159" s="109" t="s">
        <v>24884</v>
      </c>
      <c r="I4159" s="109" t="s">
        <v>5072</v>
      </c>
      <c r="J4159" s="109" t="s">
        <v>85</v>
      </c>
      <c r="K4159" s="98" t="s">
        <v>5073</v>
      </c>
      <c r="L4159" s="109" t="s">
        <v>539</v>
      </c>
      <c r="M4159" s="109" t="s">
        <v>540</v>
      </c>
      <c r="N4159" s="109" t="s">
        <v>32</v>
      </c>
      <c r="O4159" s="109" t="s">
        <v>24885</v>
      </c>
      <c r="P4159" s="109" t="s">
        <v>760</v>
      </c>
      <c r="Q4159" s="109" t="s">
        <v>24886</v>
      </c>
      <c r="R4159" s="109" t="s">
        <v>36</v>
      </c>
      <c r="S4159" s="122" t="s">
        <v>22184</v>
      </c>
      <c r="T4159" s="31"/>
      <c r="U4159" s="109" t="str">
        <f t="shared" si="66"/>
        <v>39198: Police alleged Renteria was a gang member who pointed a gun at them, and they shot him to death. http://homicide.latimes.com/post/pedro-renteria/</v>
      </c>
      <c r="V4159" s="109"/>
      <c r="W4159" s="109">
        <v>5205.1000000000004</v>
      </c>
      <c r="X4159" s="109"/>
      <c r="Y4159" s="109"/>
      <c r="Z4159" s="109"/>
      <c r="AA4159" s="109"/>
      <c r="AB4159" s="109"/>
      <c r="AC4159" s="113"/>
      <c r="AD4159" s="29"/>
      <c r="AE4159" s="29"/>
      <c r="AF4159" s="29"/>
      <c r="AG4159" s="65"/>
    </row>
    <row r="4160" spans="1:33" ht="12">
      <c r="A4160" s="100">
        <v>42066.170578703699</v>
      </c>
      <c r="B4160" s="109" t="s">
        <v>24887</v>
      </c>
      <c r="C4160" s="121">
        <v>20</v>
      </c>
      <c r="D4160" s="109" t="s">
        <v>23</v>
      </c>
      <c r="E4160" s="109" t="s">
        <v>24</v>
      </c>
      <c r="F4160" s="109" t="s">
        <v>24888</v>
      </c>
      <c r="G4160" s="42">
        <v>39211</v>
      </c>
      <c r="H4160" s="109" t="s">
        <v>24889</v>
      </c>
      <c r="I4160" s="109" t="s">
        <v>12012</v>
      </c>
      <c r="J4160" s="109" t="s">
        <v>85</v>
      </c>
      <c r="K4160" s="98" t="s">
        <v>22762</v>
      </c>
      <c r="L4160" s="109" t="s">
        <v>539</v>
      </c>
      <c r="M4160" s="109" t="s">
        <v>12014</v>
      </c>
      <c r="N4160" s="109" t="s">
        <v>32</v>
      </c>
      <c r="O4160" s="109" t="s">
        <v>24890</v>
      </c>
      <c r="P4160" s="109" t="s">
        <v>760</v>
      </c>
      <c r="Q4160" s="109" t="s">
        <v>24891</v>
      </c>
      <c r="R4160" s="109" t="s">
        <v>36</v>
      </c>
      <c r="S4160" s="122" t="s">
        <v>22184</v>
      </c>
      <c r="T4160" s="31"/>
      <c r="U4160" s="109" t="str">
        <f t="shared" si="66"/>
        <v>39211: Officers tried to stop Tyson on a bicycle for a municipal code violation, he ran, hid, the officer claims Tyson advanced towards him and reached for his belt, and the officer shot him several times. http://homicide.latimes.com/post/richard-tyson/</v>
      </c>
      <c r="V4160" s="109"/>
      <c r="W4160" s="109">
        <v>5206.1000000000004</v>
      </c>
      <c r="X4160" s="109"/>
      <c r="Y4160" s="109"/>
      <c r="Z4160" s="109"/>
      <c r="AA4160" s="109"/>
      <c r="AB4160" s="109"/>
      <c r="AC4160" s="113"/>
      <c r="AD4160" s="29"/>
      <c r="AE4160" s="29"/>
      <c r="AF4160" s="29"/>
      <c r="AG4160" s="65"/>
    </row>
    <row r="4161" spans="1:33" ht="12">
      <c r="A4161" s="100">
        <v>42066.175648148201</v>
      </c>
      <c r="B4161" s="109" t="s">
        <v>24892</v>
      </c>
      <c r="C4161" s="121">
        <v>52</v>
      </c>
      <c r="D4161" s="109" t="s">
        <v>23</v>
      </c>
      <c r="E4161" s="109" t="s">
        <v>40</v>
      </c>
      <c r="F4161" s="109"/>
      <c r="G4161" s="42">
        <v>39212</v>
      </c>
      <c r="H4161" s="109" t="s">
        <v>24893</v>
      </c>
      <c r="I4161" s="109" t="s">
        <v>24894</v>
      </c>
      <c r="J4161" s="109" t="s">
        <v>85</v>
      </c>
      <c r="K4161" s="98" t="s">
        <v>24895</v>
      </c>
      <c r="L4161" s="109" t="s">
        <v>539</v>
      </c>
      <c r="M4161" s="109" t="s">
        <v>760</v>
      </c>
      <c r="N4161" s="109" t="s">
        <v>32</v>
      </c>
      <c r="O4161" s="109" t="s">
        <v>24896</v>
      </c>
      <c r="P4161" s="109" t="s">
        <v>760</v>
      </c>
      <c r="Q4161" s="109" t="s">
        <v>24897</v>
      </c>
      <c r="R4161" s="109" t="s">
        <v>36</v>
      </c>
      <c r="S4161" s="122" t="s">
        <v>22184</v>
      </c>
      <c r="T4161" s="31"/>
      <c r="U4161" s="109" t="str">
        <f t="shared" si="66"/>
        <v>39212: The officer was responding to a call about a man holding a knife, The officer said MacEarchern advanced towards him with the knife out and wouldn't drop it, and was shot to death. http://homicide.latimes.com/post/andrew-macearchern/</v>
      </c>
      <c r="V4161" s="109"/>
      <c r="W4161" s="109">
        <v>5207.1000000000004</v>
      </c>
      <c r="X4161" s="109"/>
      <c r="Y4161" s="109"/>
      <c r="Z4161" s="109"/>
      <c r="AA4161" s="109"/>
      <c r="AB4161" s="109"/>
      <c r="AC4161" s="113"/>
      <c r="AD4161" s="29"/>
      <c r="AE4161" s="29"/>
      <c r="AF4161" s="29"/>
      <c r="AG4161" s="65"/>
    </row>
    <row r="4162" spans="1:33" ht="12">
      <c r="A4162" s="100">
        <v>42066.179432870398</v>
      </c>
      <c r="B4162" s="109" t="s">
        <v>24898</v>
      </c>
      <c r="C4162" s="121">
        <v>30</v>
      </c>
      <c r="D4162" s="109" t="s">
        <v>23</v>
      </c>
      <c r="E4162" s="109" t="s">
        <v>173</v>
      </c>
      <c r="F4162" s="109"/>
      <c r="G4162" s="42">
        <v>39212</v>
      </c>
      <c r="H4162" s="109" t="s">
        <v>24899</v>
      </c>
      <c r="I4162" s="109" t="s">
        <v>20481</v>
      </c>
      <c r="J4162" s="109" t="s">
        <v>85</v>
      </c>
      <c r="K4162" s="98" t="s">
        <v>20482</v>
      </c>
      <c r="L4162" s="109" t="s">
        <v>539</v>
      </c>
      <c r="M4162" s="109" t="s">
        <v>760</v>
      </c>
      <c r="N4162" s="109" t="s">
        <v>32</v>
      </c>
      <c r="O4162" s="109" t="s">
        <v>24900</v>
      </c>
      <c r="P4162" s="109" t="s">
        <v>760</v>
      </c>
      <c r="Q4162" s="109" t="s">
        <v>24901</v>
      </c>
      <c r="R4162" s="109" t="s">
        <v>36</v>
      </c>
      <c r="S4162" s="122" t="s">
        <v>22184</v>
      </c>
      <c r="T4162" s="31"/>
      <c r="U4162" s="109" t="str">
        <f t="shared" si="66"/>
        <v>39212: Velasco tried to rob an off-duty deputy and beat the officer, who shot him to death even though he announced he was an officer. http://homicide.latimes.com/post/juan-velasco/</v>
      </c>
      <c r="V4162" s="109"/>
      <c r="W4162" s="109">
        <v>5208.1000000000004</v>
      </c>
      <c r="X4162" s="109"/>
      <c r="Y4162" s="109"/>
      <c r="Z4162" s="109"/>
      <c r="AA4162" s="109"/>
      <c r="AB4162" s="109"/>
      <c r="AC4162" s="113"/>
      <c r="AD4162" s="29"/>
      <c r="AE4162" s="29"/>
      <c r="AF4162" s="29"/>
      <c r="AG4162" s="65"/>
    </row>
    <row r="4163" spans="1:33" ht="12">
      <c r="A4163" s="100">
        <v>42066.183402777802</v>
      </c>
      <c r="B4163" s="109" t="s">
        <v>24902</v>
      </c>
      <c r="C4163" s="121">
        <v>19</v>
      </c>
      <c r="D4163" s="109" t="s">
        <v>23</v>
      </c>
      <c r="E4163" s="109" t="s">
        <v>173</v>
      </c>
      <c r="F4163" s="109"/>
      <c r="G4163" s="42">
        <v>39214</v>
      </c>
      <c r="H4163" s="109" t="s">
        <v>24903</v>
      </c>
      <c r="I4163" s="109" t="s">
        <v>1392</v>
      </c>
      <c r="J4163" s="109" t="s">
        <v>85</v>
      </c>
      <c r="K4163" s="98" t="s">
        <v>11849</v>
      </c>
      <c r="L4163" s="109" t="s">
        <v>539</v>
      </c>
      <c r="M4163" s="109" t="s">
        <v>760</v>
      </c>
      <c r="N4163" s="109" t="s">
        <v>32</v>
      </c>
      <c r="O4163" s="109" t="s">
        <v>24904</v>
      </c>
      <c r="P4163" s="109" t="s">
        <v>760</v>
      </c>
      <c r="Q4163" s="109" t="s">
        <v>24905</v>
      </c>
      <c r="R4163" s="109" t="s">
        <v>36</v>
      </c>
      <c r="S4163" s="122" t="s">
        <v>22184</v>
      </c>
      <c r="T4163" s="31"/>
      <c r="U4163" s="109" t="str">
        <f t="shared" si="66"/>
        <v>39214: Officers say that they shot Saenz to death in a gun battle after a traffic stop for an illegal u-turn and a chase. http://homicide.latimes.com/post/ventura-saenz/</v>
      </c>
      <c r="V4163" s="109"/>
      <c r="W4163" s="109">
        <v>5209.1000000000004</v>
      </c>
      <c r="X4163" s="109"/>
      <c r="Y4163" s="109"/>
      <c r="Z4163" s="109"/>
      <c r="AA4163" s="109"/>
      <c r="AB4163" s="109"/>
      <c r="AC4163" s="113"/>
      <c r="AD4163" s="29"/>
      <c r="AE4163" s="29"/>
      <c r="AF4163" s="29"/>
      <c r="AG4163" s="65"/>
    </row>
    <row r="4164" spans="1:33" ht="12">
      <c r="A4164" s="30">
        <v>42062</v>
      </c>
      <c r="B4164" s="109" t="s">
        <v>24906</v>
      </c>
      <c r="C4164" s="121">
        <v>37</v>
      </c>
      <c r="D4164" s="109" t="s">
        <v>23</v>
      </c>
      <c r="E4164" s="109" t="s">
        <v>40</v>
      </c>
      <c r="F4164" s="109" t="s">
        <v>24907</v>
      </c>
      <c r="G4164" s="42">
        <v>39827</v>
      </c>
      <c r="H4164" s="109" t="s">
        <v>24908</v>
      </c>
      <c r="I4164" s="109" t="s">
        <v>123</v>
      </c>
      <c r="J4164" s="109" t="s">
        <v>124</v>
      </c>
      <c r="K4164" s="98" t="s">
        <v>14008</v>
      </c>
      <c r="L4164" s="109" t="s">
        <v>126</v>
      </c>
      <c r="M4164" s="109" t="s">
        <v>127</v>
      </c>
      <c r="N4164" s="109" t="s">
        <v>32</v>
      </c>
      <c r="O4164" s="109" t="s">
        <v>24909</v>
      </c>
      <c r="P4164" s="109" t="s">
        <v>760</v>
      </c>
      <c r="Q4164" s="109" t="s">
        <v>24910</v>
      </c>
      <c r="R4164" s="109" t="s">
        <v>219</v>
      </c>
      <c r="S4164" s="78" t="s">
        <v>24911</v>
      </c>
      <c r="T4164" s="31"/>
      <c r="U4164" s="109" t="str">
        <f t="shared" si="66"/>
        <v>39827: Seattle Police responded to a domestic violence report at motel, where they found a woman screaming that the man inside had a knife.  Hradec refused to allow officers in.  They ultimately broke a window and tasered suspect, who did not go down.  Suspect had a knife and made sudden move, after which 5 officers shot him. http://www.seattlepi.com/local/article/Man-killed-by-police-was-released-from-jail-Jan-8-1297569.php</v>
      </c>
      <c r="V4164" s="109"/>
      <c r="W4164" s="109">
        <v>5210.1000000000004</v>
      </c>
      <c r="X4164" s="109"/>
      <c r="Y4164" s="109"/>
      <c r="Z4164" s="109"/>
      <c r="AA4164" s="109"/>
      <c r="AB4164" s="109"/>
      <c r="AC4164" s="113"/>
      <c r="AD4164" s="29"/>
      <c r="AE4164" s="29"/>
      <c r="AF4164" s="29"/>
      <c r="AG4164" s="65"/>
    </row>
    <row r="4165" spans="1:33" ht="12">
      <c r="A4165" s="30">
        <v>42062</v>
      </c>
      <c r="B4165" s="109" t="s">
        <v>24912</v>
      </c>
      <c r="C4165" s="121">
        <v>34</v>
      </c>
      <c r="D4165" s="109" t="s">
        <v>23</v>
      </c>
      <c r="E4165" s="109" t="s">
        <v>82</v>
      </c>
      <c r="F4165" s="109"/>
      <c r="G4165" s="42">
        <v>39988</v>
      </c>
      <c r="H4165" s="109" t="s">
        <v>24913</v>
      </c>
      <c r="I4165" s="109" t="s">
        <v>24914</v>
      </c>
      <c r="J4165" s="109" t="s">
        <v>64</v>
      </c>
      <c r="K4165" s="98" t="s">
        <v>24915</v>
      </c>
      <c r="L4165" s="109" t="s">
        <v>24916</v>
      </c>
      <c r="M4165" s="109" t="s">
        <v>24917</v>
      </c>
      <c r="N4165" s="109" t="s">
        <v>32</v>
      </c>
      <c r="O4165" s="109" t="s">
        <v>24918</v>
      </c>
      <c r="P4165" s="109" t="s">
        <v>760</v>
      </c>
      <c r="Q4165" s="109" t="s">
        <v>24919</v>
      </c>
      <c r="R4165" s="109" t="s">
        <v>80</v>
      </c>
      <c r="S4165" s="122" t="s">
        <v>24920</v>
      </c>
      <c r="T4165" s="31"/>
      <c r="U4165" s="109" t="str">
        <f t="shared" si="66"/>
        <v>39988: Deputry Terry Miller tried to serve a warrant on Mr. Coates in the parking lot of a Chick-fil-A. Mr. Coates told the deputy he would not go with him or to jail. Deputy Miller called for back-up, and Fort Oglethorpe Officer Mitchell Moore responded. Both men encountered resistance from Mr. Coates. During a struggle with officers, Mr. Coates retrieved a handgun from his vehicle's glove box and fired, striking Officer Moore in the back. Deputy Miller returned fire, fatally wounding Mr. Coates. http://www.timesfreepress.com/news/news/story/2009/jun/26/fort-oglethorpeman-shot-by-police-had-long-history/224854/</v>
      </c>
      <c r="V4165" s="109"/>
      <c r="W4165" s="109">
        <v>5211.1000000000004</v>
      </c>
      <c r="X4165" s="109"/>
      <c r="Y4165" s="109"/>
      <c r="Z4165" s="109"/>
      <c r="AA4165" s="109"/>
      <c r="AB4165" s="109"/>
      <c r="AC4165" s="113"/>
      <c r="AD4165" s="29"/>
      <c r="AE4165" s="29"/>
      <c r="AF4165" s="29"/>
      <c r="AG4165" s="65"/>
    </row>
    <row r="4166" spans="1:33" ht="12">
      <c r="A4166" s="30">
        <v>42062</v>
      </c>
      <c r="B4166" s="109" t="s">
        <v>24921</v>
      </c>
      <c r="C4166" s="121">
        <v>25</v>
      </c>
      <c r="D4166" s="109" t="s">
        <v>23</v>
      </c>
      <c r="E4166" s="109" t="s">
        <v>173</v>
      </c>
      <c r="F4166" s="109" t="s">
        <v>24922</v>
      </c>
      <c r="G4166" s="42">
        <v>39996</v>
      </c>
      <c r="H4166" s="109" t="s">
        <v>24923</v>
      </c>
      <c r="I4166" s="109" t="s">
        <v>1693</v>
      </c>
      <c r="J4166" s="109" t="s">
        <v>1694</v>
      </c>
      <c r="K4166" s="98" t="s">
        <v>13078</v>
      </c>
      <c r="L4166" s="109" t="s">
        <v>1693</v>
      </c>
      <c r="M4166" s="109" t="s">
        <v>1696</v>
      </c>
      <c r="N4166" s="109" t="s">
        <v>32</v>
      </c>
      <c r="O4166" s="109" t="s">
        <v>24924</v>
      </c>
      <c r="P4166" s="109" t="s">
        <v>58</v>
      </c>
      <c r="Q4166" s="109" t="s">
        <v>24925</v>
      </c>
      <c r="R4166" s="109" t="s">
        <v>100</v>
      </c>
      <c r="S4166" s="122" t="s">
        <v>24920</v>
      </c>
      <c r="T4166" s="31"/>
      <c r="U4166" s="109" t="str">
        <f t="shared" si="66"/>
        <v>39996: Police were responding to a family disturbance, in which Esparza reportedly attacked his step-father. Esparza was in a bedroom, and claiming to be armed with a gun. Esparza suddenly exited the bedroom and raised a gun towards two officers. Officers immediately fired and killed Esparza. The gun turned out to be a BB gun. http://www.denverpost.com/ci_12745766</v>
      </c>
      <c r="V4166" s="109"/>
      <c r="W4166" s="109">
        <v>5212.1000000000004</v>
      </c>
      <c r="X4166" s="109"/>
      <c r="Y4166" s="109"/>
      <c r="Z4166" s="109"/>
      <c r="AA4166" s="109"/>
      <c r="AB4166" s="109"/>
      <c r="AC4166" s="113"/>
      <c r="AD4166" s="29"/>
      <c r="AE4166" s="29"/>
      <c r="AF4166" s="29"/>
      <c r="AG4166" s="65"/>
    </row>
    <row r="4167" spans="1:33" ht="12">
      <c r="A4167" s="30">
        <v>42062</v>
      </c>
      <c r="B4167" s="109" t="s">
        <v>24926</v>
      </c>
      <c r="C4167" s="121">
        <v>64</v>
      </c>
      <c r="D4167" s="109" t="s">
        <v>23</v>
      </c>
      <c r="E4167" s="109" t="s">
        <v>82</v>
      </c>
      <c r="F4167" s="109"/>
      <c r="G4167" s="42">
        <v>39996</v>
      </c>
      <c r="H4167" s="109"/>
      <c r="I4167" s="109" t="s">
        <v>242</v>
      </c>
      <c r="J4167" s="109" t="s">
        <v>124</v>
      </c>
      <c r="K4167" s="98" t="s">
        <v>24927</v>
      </c>
      <c r="L4167" s="109" t="s">
        <v>24928</v>
      </c>
      <c r="M4167" s="109" t="s">
        <v>24929</v>
      </c>
      <c r="N4167" s="109" t="s">
        <v>32</v>
      </c>
      <c r="O4167" s="109" t="s">
        <v>24930</v>
      </c>
      <c r="P4167" s="109" t="s">
        <v>58</v>
      </c>
      <c r="Q4167" s="109" t="s">
        <v>24931</v>
      </c>
      <c r="R4167" s="109" t="s">
        <v>100</v>
      </c>
      <c r="S4167" s="122" t="s">
        <v>24920</v>
      </c>
      <c r="T4167" s="31"/>
      <c r="U4167" s="109" t="str">
        <f t="shared" si="66"/>
        <v>39996: Shot by deputy responding to a domestic violence call after a standoff with Mr. Monnie. http://www.heraldnet.com/assets/pdf/DH72716626.pdf</v>
      </c>
      <c r="V4167" s="109"/>
      <c r="W4167" s="109">
        <v>5213.1000000000004</v>
      </c>
      <c r="X4167" s="109"/>
      <c r="Y4167" s="109"/>
      <c r="Z4167" s="109"/>
      <c r="AA4167" s="109"/>
      <c r="AB4167" s="109"/>
      <c r="AC4167" s="113"/>
      <c r="AD4167" s="29"/>
      <c r="AE4167" s="29"/>
      <c r="AF4167" s="29"/>
      <c r="AG4167" s="65"/>
    </row>
    <row r="4168" spans="1:33" ht="12">
      <c r="A4168" s="30">
        <v>42062</v>
      </c>
      <c r="B4168" s="109" t="s">
        <v>24932</v>
      </c>
      <c r="C4168" s="121">
        <v>59</v>
      </c>
      <c r="D4168" s="109" t="s">
        <v>23</v>
      </c>
      <c r="E4168" s="109" t="s">
        <v>82</v>
      </c>
      <c r="F4168" s="109"/>
      <c r="G4168" s="42">
        <v>39998</v>
      </c>
      <c r="H4168" s="109" t="s">
        <v>24933</v>
      </c>
      <c r="I4168" s="109" t="s">
        <v>24934</v>
      </c>
      <c r="J4168" s="109" t="s">
        <v>124</v>
      </c>
      <c r="K4168" s="98" t="s">
        <v>24935</v>
      </c>
      <c r="L4168" s="109" t="s">
        <v>126</v>
      </c>
      <c r="M4168" s="109" t="s">
        <v>13110</v>
      </c>
      <c r="N4168" s="109" t="s">
        <v>32</v>
      </c>
      <c r="O4168" s="109" t="s">
        <v>24936</v>
      </c>
      <c r="P4168" s="109" t="s">
        <v>760</v>
      </c>
      <c r="Q4168" s="109" t="s">
        <v>24937</v>
      </c>
      <c r="R4168" s="109" t="s">
        <v>100</v>
      </c>
      <c r="S4168" s="122" t="s">
        <v>24920</v>
      </c>
      <c r="T4168" s="31"/>
      <c r="U4168" s="109" t="str">
        <f t="shared" si="66"/>
        <v>39998: Shot while deputies were responding to a domestic violence call. http://seattletimes.com/html/localnews/2009434966_webdeputyshooting08m.html</v>
      </c>
      <c r="V4168" s="109"/>
      <c r="W4168" s="109">
        <v>5214.1000000000004</v>
      </c>
      <c r="X4168" s="109"/>
      <c r="Y4168" s="109"/>
      <c r="Z4168" s="109"/>
      <c r="AA4168" s="109"/>
      <c r="AB4168" s="109"/>
      <c r="AC4168" s="113"/>
      <c r="AD4168" s="29"/>
      <c r="AE4168" s="29"/>
      <c r="AF4168" s="29"/>
      <c r="AG4168" s="65"/>
    </row>
    <row r="4169" spans="1:33" ht="12">
      <c r="A4169" s="30">
        <v>42062</v>
      </c>
      <c r="B4169" s="109" t="s">
        <v>24938</v>
      </c>
      <c r="C4169" s="121">
        <v>24</v>
      </c>
      <c r="D4169" s="109" t="s">
        <v>23</v>
      </c>
      <c r="E4169" s="109" t="s">
        <v>173</v>
      </c>
      <c r="F4169" s="109" t="s">
        <v>24939</v>
      </c>
      <c r="G4169" s="42">
        <v>40000</v>
      </c>
      <c r="H4169" s="109" t="s">
        <v>24940</v>
      </c>
      <c r="I4169" s="109" t="s">
        <v>539</v>
      </c>
      <c r="J4169" s="109" t="s">
        <v>85</v>
      </c>
      <c r="K4169" s="98" t="s">
        <v>9998</v>
      </c>
      <c r="L4169" s="109" t="s">
        <v>5630</v>
      </c>
      <c r="M4169" s="109" t="s">
        <v>540</v>
      </c>
      <c r="N4169" s="109" t="s">
        <v>32</v>
      </c>
      <c r="O4169" s="109" t="s">
        <v>24941</v>
      </c>
      <c r="P4169" s="109" t="s">
        <v>760</v>
      </c>
      <c r="Q4169" s="109" t="s">
        <v>24942</v>
      </c>
      <c r="R4169" s="109" t="s">
        <v>80</v>
      </c>
      <c r="S4169" s="122" t="s">
        <v>24920</v>
      </c>
      <c r="T4169" s="31"/>
      <c r="U4169" s="109" t="str">
        <f t="shared" si="66"/>
        <v>40000: Fernandez and another man were robbing a man and a woman when a police officer drove by in an unmarked patrol car. When Officer Kenneth Collard got out of the patrol car, the other man ran off and Fernandez approached with an object in his hand. Collard shot Fernandez in the torso, and he died at the scene. http://homicide.latimes.com/post/pedro-fernandez/</v>
      </c>
      <c r="V4169" s="109"/>
      <c r="W4169" s="109">
        <v>5215.1000000000004</v>
      </c>
      <c r="X4169" s="109"/>
      <c r="Y4169" s="109"/>
      <c r="Z4169" s="109"/>
      <c r="AA4169" s="109"/>
      <c r="AB4169" s="109"/>
      <c r="AC4169" s="113"/>
      <c r="AD4169" s="29"/>
      <c r="AE4169" s="29"/>
      <c r="AF4169" s="29"/>
      <c r="AG4169" s="65"/>
    </row>
    <row r="4170" spans="1:33" ht="12">
      <c r="A4170" s="30">
        <v>42063</v>
      </c>
      <c r="B4170" s="109" t="s">
        <v>24943</v>
      </c>
      <c r="C4170" s="121">
        <v>61</v>
      </c>
      <c r="D4170" s="109" t="s">
        <v>23</v>
      </c>
      <c r="E4170" s="109" t="s">
        <v>40</v>
      </c>
      <c r="F4170" s="109" t="s">
        <v>24944</v>
      </c>
      <c r="G4170" s="42">
        <v>40001</v>
      </c>
      <c r="H4170" s="109" t="s">
        <v>24945</v>
      </c>
      <c r="I4170" s="109" t="s">
        <v>1976</v>
      </c>
      <c r="J4170" s="109" t="s">
        <v>124</v>
      </c>
      <c r="K4170" s="98" t="s">
        <v>1977</v>
      </c>
      <c r="L4170" s="109" t="s">
        <v>126</v>
      </c>
      <c r="M4170" s="109" t="s">
        <v>1978</v>
      </c>
      <c r="N4170" s="109" t="s">
        <v>32</v>
      </c>
      <c r="O4170" s="109" t="s">
        <v>24946</v>
      </c>
      <c r="P4170" s="109" t="s">
        <v>760</v>
      </c>
      <c r="Q4170" s="109" t="s">
        <v>24947</v>
      </c>
      <c r="R4170" s="109" t="s">
        <v>80</v>
      </c>
      <c r="S4170" s="122" t="s">
        <v>24948</v>
      </c>
      <c r="T4170" s="31"/>
      <c r="U4170" s="109" t="str">
        <f t="shared" si="66"/>
        <v>40001: While an officer tried to detain Pebles, the suspect charged at the officer with a knife. The officer shot and killed Pebles. Police were responding to a report of domestic disturbance. http://seattletimes.com/html/localnews/2009436374_copshooting09m0.html</v>
      </c>
      <c r="V4170" s="109"/>
      <c r="W4170" s="109">
        <v>5216.1000000000004</v>
      </c>
      <c r="X4170" s="109"/>
      <c r="Y4170" s="109"/>
      <c r="Z4170" s="109"/>
      <c r="AA4170" s="109"/>
      <c r="AB4170" s="109"/>
      <c r="AC4170" s="113"/>
      <c r="AD4170" s="29"/>
      <c r="AE4170" s="29"/>
      <c r="AF4170" s="29"/>
      <c r="AG4170" s="65"/>
    </row>
    <row r="4171" spans="1:33" ht="12">
      <c r="A4171" s="30">
        <v>42063</v>
      </c>
      <c r="B4171" s="109" t="s">
        <v>24949</v>
      </c>
      <c r="C4171" s="121">
        <v>57</v>
      </c>
      <c r="D4171" s="109" t="s">
        <v>23</v>
      </c>
      <c r="E4171" s="109" t="s">
        <v>40</v>
      </c>
      <c r="F4171" s="109" t="s">
        <v>24950</v>
      </c>
      <c r="G4171" s="42">
        <v>40026</v>
      </c>
      <c r="H4171" s="109" t="s">
        <v>24951</v>
      </c>
      <c r="I4171" s="109" t="s">
        <v>6250</v>
      </c>
      <c r="J4171" s="109" t="s">
        <v>85</v>
      </c>
      <c r="K4171" s="98" t="s">
        <v>6251</v>
      </c>
      <c r="L4171" s="109" t="s">
        <v>539</v>
      </c>
      <c r="M4171" s="109" t="s">
        <v>24952</v>
      </c>
      <c r="N4171" s="109" t="s">
        <v>32</v>
      </c>
      <c r="O4171" s="109" t="s">
        <v>24953</v>
      </c>
      <c r="P4171" s="109" t="s">
        <v>760</v>
      </c>
      <c r="Q4171" s="109" t="s">
        <v>24954</v>
      </c>
      <c r="R4171" s="109" t="s">
        <v>100</v>
      </c>
      <c r="S4171" s="122" t="s">
        <v>24948</v>
      </c>
      <c r="T4171" s="31"/>
      <c r="U4171" s="109" t="str">
        <f t="shared" si="66"/>
        <v>40026: Gross, who was wielding two meat cleavers and shouting at authorities to kill him, was shot to death outside his Rosemead apartment. Two sheriff's deputies each fired one round at Gross after he advanced on them with the cleavers. http://homicide.latimes.com/post/howard-gross/</v>
      </c>
      <c r="V4171" s="109"/>
      <c r="W4171" s="109">
        <v>5217.1000000000004</v>
      </c>
      <c r="X4171" s="109"/>
      <c r="Y4171" s="109"/>
      <c r="Z4171" s="109"/>
      <c r="AA4171" s="109"/>
      <c r="AB4171" s="109"/>
      <c r="AC4171" s="113"/>
      <c r="AD4171" s="29"/>
      <c r="AE4171" s="29"/>
      <c r="AF4171" s="29"/>
      <c r="AG4171" s="65"/>
    </row>
    <row r="4172" spans="1:33" ht="12">
      <c r="A4172" s="30">
        <v>42063</v>
      </c>
      <c r="B4172" s="109" t="s">
        <v>24955</v>
      </c>
      <c r="C4172" s="121">
        <v>39</v>
      </c>
      <c r="D4172" s="109" t="s">
        <v>23</v>
      </c>
      <c r="E4172" s="109" t="s">
        <v>82</v>
      </c>
      <c r="F4172" s="109"/>
      <c r="G4172" s="42">
        <v>40031</v>
      </c>
      <c r="H4172" s="109" t="s">
        <v>24956</v>
      </c>
      <c r="I4172" s="109" t="s">
        <v>24957</v>
      </c>
      <c r="J4172" s="109" t="s">
        <v>124</v>
      </c>
      <c r="K4172" s="98" t="s">
        <v>24958</v>
      </c>
      <c r="L4172" s="109" t="s">
        <v>707</v>
      </c>
      <c r="M4172" s="109" t="s">
        <v>24929</v>
      </c>
      <c r="N4172" s="109" t="s">
        <v>32</v>
      </c>
      <c r="O4172" s="109" t="s">
        <v>24959</v>
      </c>
      <c r="P4172" s="109" t="s">
        <v>760</v>
      </c>
      <c r="Q4172" s="109" t="s">
        <v>24960</v>
      </c>
      <c r="R4172" s="109" t="s">
        <v>80</v>
      </c>
      <c r="S4172" s="122" t="s">
        <v>24948</v>
      </c>
      <c r="T4172" s="31"/>
      <c r="U4172" s="109" t="str">
        <f t="shared" si="66"/>
        <v>40031: A motorist alerted Deputy Hostetter that Larson's pickup truck had been all over the road. The deputy approached the now parked truck. He and Larson had a short exchange. The deputy ordered Larson to show his hands. That's when Larson lifted his right hand and showed the deputy he was holding a .45 caliber handgun. The deputy yelled for Larson to drop the weapon, but Larson appeared to raise the gun and began pointing it in the deputy's direction. The deputy fired. He later learned that the gun was zip-tied to and taped to Larson's hand. http://www.heraldnet.com/article/20110216/NEWS01/702169783</v>
      </c>
      <c r="V4172" s="109"/>
      <c r="W4172" s="109">
        <v>5218.1000000000004</v>
      </c>
      <c r="X4172" s="109"/>
      <c r="Y4172" s="109"/>
      <c r="Z4172" s="109"/>
      <c r="AA4172" s="109"/>
      <c r="AB4172" s="109"/>
      <c r="AC4172" s="113"/>
      <c r="AD4172" s="29"/>
      <c r="AE4172" s="29"/>
      <c r="AF4172" s="29"/>
      <c r="AG4172" s="65"/>
    </row>
    <row r="4173" spans="1:33" ht="12">
      <c r="A4173" s="30">
        <v>42063</v>
      </c>
      <c r="B4173" s="109" t="s">
        <v>24961</v>
      </c>
      <c r="C4173" s="121">
        <v>19</v>
      </c>
      <c r="D4173" s="109" t="s">
        <v>23</v>
      </c>
      <c r="E4173" s="109" t="s">
        <v>24</v>
      </c>
      <c r="F4173" s="109"/>
      <c r="G4173" s="42">
        <v>40031</v>
      </c>
      <c r="H4173" s="109" t="s">
        <v>24962</v>
      </c>
      <c r="I4173" s="109" t="s">
        <v>539</v>
      </c>
      <c r="J4173" s="109" t="s">
        <v>85</v>
      </c>
      <c r="K4173" s="98" t="s">
        <v>20777</v>
      </c>
      <c r="L4173" s="109" t="s">
        <v>539</v>
      </c>
      <c r="M4173" s="109" t="s">
        <v>540</v>
      </c>
      <c r="N4173" s="109" t="s">
        <v>32</v>
      </c>
      <c r="O4173" s="109" t="s">
        <v>24963</v>
      </c>
      <c r="P4173" s="109" t="s">
        <v>760</v>
      </c>
      <c r="Q4173" s="109" t="s">
        <v>24964</v>
      </c>
      <c r="R4173" s="109" t="s">
        <v>80</v>
      </c>
      <c r="S4173" s="122" t="s">
        <v>24948</v>
      </c>
      <c r="T4173" s="31"/>
      <c r="U4173" s="109" t="str">
        <f t="shared" si="66"/>
        <v>40031: Undercover officers witnessed the robbery of a cellphone store and then saw a group of men, including Long, get into a gold Pontiac. Detectives Walthers and Nolte followed the car away from the scene of the alleged robbery and used a "standard manuever" to block the vehicle. The detectives identified themselves as police and ordered the suspects to surrender. Marquis Walker, who was seated in the backseat, pulled a gun and pointed it at the direction of the detectives. Walthers and Nolte each fired at the car. http://homicide.latimes.com/post/jessie-long/</v>
      </c>
      <c r="V4173" s="109"/>
      <c r="W4173" s="109">
        <v>5219.1000000000004</v>
      </c>
      <c r="X4173" s="109"/>
      <c r="Y4173" s="109"/>
      <c r="Z4173" s="109"/>
      <c r="AA4173" s="109"/>
      <c r="AB4173" s="109"/>
      <c r="AC4173" s="113"/>
      <c r="AD4173" s="29"/>
      <c r="AE4173" s="29"/>
      <c r="AF4173" s="29"/>
      <c r="AG4173" s="65"/>
    </row>
    <row r="4174" spans="1:33" ht="12">
      <c r="A4174" s="30">
        <v>42063</v>
      </c>
      <c r="B4174" s="109" t="s">
        <v>24965</v>
      </c>
      <c r="C4174" s="121">
        <v>23</v>
      </c>
      <c r="D4174" s="109" t="s">
        <v>23</v>
      </c>
      <c r="E4174" s="109" t="s">
        <v>173</v>
      </c>
      <c r="F4174" s="109" t="s">
        <v>24966</v>
      </c>
      <c r="G4174" s="42">
        <v>40032</v>
      </c>
      <c r="H4174" s="109" t="s">
        <v>24967</v>
      </c>
      <c r="I4174" s="109" t="s">
        <v>8789</v>
      </c>
      <c r="J4174" s="109" t="s">
        <v>85</v>
      </c>
      <c r="K4174" s="98" t="s">
        <v>8790</v>
      </c>
      <c r="L4174" s="109" t="s">
        <v>539</v>
      </c>
      <c r="M4174" s="109" t="s">
        <v>13072</v>
      </c>
      <c r="N4174" s="109" t="s">
        <v>32</v>
      </c>
      <c r="O4174" s="109" t="s">
        <v>24968</v>
      </c>
      <c r="P4174" s="109" t="s">
        <v>760</v>
      </c>
      <c r="Q4174" s="109" t="s">
        <v>24969</v>
      </c>
      <c r="R4174" s="109" t="s">
        <v>80</v>
      </c>
      <c r="S4174" s="122" t="s">
        <v>24948</v>
      </c>
      <c r="T4174" s="31"/>
      <c r="U4174" s="109" t="str">
        <f t="shared" si="66"/>
        <v>40032: Saucedo allegedly pulled a gun on sheriff’s deputies as they were trying to disperse a house party in Lynwood and was shot and killed by deputies http://homicide.latimes.com/post/guillermo-saucedo/</v>
      </c>
      <c r="V4174" s="109"/>
      <c r="W4174" s="109">
        <v>5220.1000000000004</v>
      </c>
      <c r="X4174" s="109"/>
      <c r="Y4174" s="109"/>
      <c r="Z4174" s="109"/>
      <c r="AA4174" s="109"/>
      <c r="AB4174" s="109"/>
      <c r="AC4174" s="113"/>
      <c r="AD4174" s="29"/>
      <c r="AE4174" s="29"/>
      <c r="AF4174" s="29"/>
      <c r="AG4174" s="65"/>
    </row>
    <row r="4175" spans="1:33" ht="12">
      <c r="A4175" s="30">
        <v>42063</v>
      </c>
      <c r="B4175" s="109" t="s">
        <v>24970</v>
      </c>
      <c r="C4175" s="121">
        <v>30</v>
      </c>
      <c r="D4175" s="109" t="s">
        <v>23</v>
      </c>
      <c r="E4175" s="109" t="s">
        <v>173</v>
      </c>
      <c r="F4175" s="109" t="s">
        <v>24971</v>
      </c>
      <c r="G4175" s="42">
        <v>40033</v>
      </c>
      <c r="H4175" s="109" t="s">
        <v>24972</v>
      </c>
      <c r="I4175" s="109" t="s">
        <v>3930</v>
      </c>
      <c r="J4175" s="109" t="s">
        <v>85</v>
      </c>
      <c r="K4175" s="98" t="s">
        <v>19989</v>
      </c>
      <c r="L4175" s="109" t="s">
        <v>539</v>
      </c>
      <c r="M4175" s="109" t="s">
        <v>13072</v>
      </c>
      <c r="N4175" s="109" t="s">
        <v>32</v>
      </c>
      <c r="O4175" s="109" t="s">
        <v>24973</v>
      </c>
      <c r="P4175" s="109" t="s">
        <v>760</v>
      </c>
      <c r="Q4175" s="109" t="s">
        <v>24974</v>
      </c>
      <c r="R4175" s="109" t="s">
        <v>80</v>
      </c>
      <c r="S4175" s="122" t="s">
        <v>24948</v>
      </c>
      <c r="T4175" s="31"/>
      <c r="U4175" s="109" t="str">
        <f t="shared" si="66"/>
        <v>40033: Jacobo was shot and killed by sheriff's deputies in an alley behind an apartment complex after an altercation with deputies. http://homicide.latimes.com/post/ezequiel-jacobo/</v>
      </c>
      <c r="V4175" s="109"/>
      <c r="W4175" s="109">
        <v>5221.1000000000004</v>
      </c>
      <c r="X4175" s="109"/>
      <c r="Y4175" s="109"/>
      <c r="Z4175" s="109"/>
      <c r="AA4175" s="109"/>
      <c r="AB4175" s="109"/>
      <c r="AC4175" s="113"/>
      <c r="AD4175" s="29"/>
      <c r="AE4175" s="29"/>
      <c r="AF4175" s="29"/>
      <c r="AG4175" s="65"/>
    </row>
    <row r="4176" spans="1:33" ht="12">
      <c r="A4176" s="30">
        <v>42063</v>
      </c>
      <c r="B4176" s="109" t="s">
        <v>24975</v>
      </c>
      <c r="C4176" s="121">
        <v>37</v>
      </c>
      <c r="D4176" s="109" t="s">
        <v>23</v>
      </c>
      <c r="E4176" s="109" t="s">
        <v>24</v>
      </c>
      <c r="F4176" s="109" t="s">
        <v>24976</v>
      </c>
      <c r="G4176" s="42">
        <v>40034</v>
      </c>
      <c r="H4176" s="109" t="s">
        <v>24977</v>
      </c>
      <c r="I4176" s="109" t="s">
        <v>539</v>
      </c>
      <c r="J4176" s="109" t="s">
        <v>85</v>
      </c>
      <c r="K4176" s="98" t="s">
        <v>6959</v>
      </c>
      <c r="L4176" s="109" t="s">
        <v>539</v>
      </c>
      <c r="M4176" s="109" t="s">
        <v>540</v>
      </c>
      <c r="N4176" s="109" t="s">
        <v>32</v>
      </c>
      <c r="O4176" s="109" t="s">
        <v>24978</v>
      </c>
      <c r="P4176" s="109" t="s">
        <v>760</v>
      </c>
      <c r="Q4176" s="109" t="s">
        <v>24979</v>
      </c>
      <c r="R4176" s="109" t="s">
        <v>80</v>
      </c>
      <c r="S4176" s="122" t="s">
        <v>24948</v>
      </c>
      <c r="T4176" s="31"/>
      <c r="U4176" s="109" t="str">
        <f t="shared" si="66"/>
        <v>40034: Two officers on patrol recognized Douglas, who they described as a parolee and known gang member. Officer Holguin exited the patrol car to approach Douglas and called his name. Douglas was holding his waist as he ran. He stumbled as he drew a gun from his waistband. He then turned toward the officer with his gun, and officer Holguin then shot and killed Douglas. http://homicide.latimes.com/neighborhood/vermont-slauson/year/2009</v>
      </c>
      <c r="V4176" s="109"/>
      <c r="W4176" s="109">
        <v>5222.1000000000004</v>
      </c>
      <c r="X4176" s="109"/>
      <c r="Y4176" s="109"/>
      <c r="Z4176" s="109"/>
      <c r="AA4176" s="109"/>
      <c r="AB4176" s="109"/>
      <c r="AC4176" s="113"/>
      <c r="AD4176" s="29"/>
      <c r="AE4176" s="29"/>
      <c r="AF4176" s="29"/>
      <c r="AG4176" s="65"/>
    </row>
    <row r="4177" spans="1:33" ht="12">
      <c r="A4177" s="30">
        <v>42063</v>
      </c>
      <c r="B4177" s="109" t="s">
        <v>24980</v>
      </c>
      <c r="C4177" s="121">
        <v>43</v>
      </c>
      <c r="D4177" s="109" t="s">
        <v>23</v>
      </c>
      <c r="E4177" s="109" t="s">
        <v>82</v>
      </c>
      <c r="F4177" s="109"/>
      <c r="G4177" s="42">
        <v>40040</v>
      </c>
      <c r="H4177" s="109" t="s">
        <v>24981</v>
      </c>
      <c r="I4177" s="109" t="s">
        <v>14751</v>
      </c>
      <c r="J4177" s="109" t="s">
        <v>124</v>
      </c>
      <c r="K4177" s="98" t="s">
        <v>14752</v>
      </c>
      <c r="L4177" s="109" t="s">
        <v>14529</v>
      </c>
      <c r="M4177" s="109" t="s">
        <v>14530</v>
      </c>
      <c r="N4177" s="109" t="s">
        <v>32</v>
      </c>
      <c r="O4177" s="109" t="s">
        <v>24982</v>
      </c>
      <c r="P4177" s="109" t="s">
        <v>760</v>
      </c>
      <c r="Q4177" s="109" t="s">
        <v>24983</v>
      </c>
      <c r="R4177" s="109" t="s">
        <v>80</v>
      </c>
      <c r="S4177" s="122" t="s">
        <v>24948</v>
      </c>
      <c r="T4177" s="31"/>
      <c r="U4177" s="109" t="str">
        <f t="shared" si="66"/>
        <v>40040: Burkett was shot and killed after pulling out gun and not allowing police to take it from him. Burkett was in the emergency room of a hospital being treated for a head injury. Police were called in when Burkett became agitated. The officers confiscated two guns from Burkett and remained while he was treated. http://www.komonews.com/news/local/53299787.html</v>
      </c>
      <c r="V4177" s="109"/>
      <c r="W4177" s="109">
        <v>5223.1000000000004</v>
      </c>
      <c r="X4177" s="109"/>
      <c r="Y4177" s="109"/>
      <c r="Z4177" s="109"/>
      <c r="AA4177" s="109"/>
      <c r="AB4177" s="109"/>
      <c r="AC4177" s="113"/>
      <c r="AD4177" s="29"/>
      <c r="AE4177" s="29"/>
      <c r="AF4177" s="29"/>
      <c r="AG4177" s="65"/>
    </row>
    <row r="4178" spans="1:33" ht="12">
      <c r="A4178" s="30">
        <v>42063</v>
      </c>
      <c r="B4178" s="109" t="s">
        <v>8621</v>
      </c>
      <c r="C4178" s="121">
        <v>84</v>
      </c>
      <c r="D4178" s="109" t="s">
        <v>23</v>
      </c>
      <c r="E4178" s="109" t="s">
        <v>24</v>
      </c>
      <c r="F4178" s="109" t="s">
        <v>24984</v>
      </c>
      <c r="G4178" s="42">
        <v>40062</v>
      </c>
      <c r="H4178" s="109" t="s">
        <v>24985</v>
      </c>
      <c r="I4178" s="109" t="s">
        <v>539</v>
      </c>
      <c r="J4178" s="109" t="s">
        <v>85</v>
      </c>
      <c r="K4178" s="98" t="s">
        <v>24543</v>
      </c>
      <c r="L4178" s="109" t="s">
        <v>539</v>
      </c>
      <c r="M4178" s="109" t="s">
        <v>540</v>
      </c>
      <c r="N4178" s="109" t="s">
        <v>32</v>
      </c>
      <c r="O4178" s="109" t="s">
        <v>24986</v>
      </c>
      <c r="P4178" s="109" t="s">
        <v>760</v>
      </c>
      <c r="Q4178" s="109" t="s">
        <v>24987</v>
      </c>
      <c r="R4178" s="109" t="s">
        <v>80</v>
      </c>
      <c r="S4178" s="122" t="s">
        <v>24948</v>
      </c>
      <c r="T4178" s="31"/>
      <c r="U4178" s="109" t="str">
        <f t="shared" si="66"/>
        <v>40062: Brown shot a manager at his retirement home. When LAPD officers responded to the scene Brown allegedly pointed his weapon at the officers, and at least one officer shot him. The manager survived the shooting. http://homicide.latimes.com/post/robert-brown/</v>
      </c>
      <c r="V4178" s="109"/>
      <c r="W4178" s="109">
        <v>5224.1000000000004</v>
      </c>
      <c r="X4178" s="109"/>
      <c r="Y4178" s="109"/>
      <c r="Z4178" s="109"/>
      <c r="AA4178" s="109"/>
      <c r="AB4178" s="109"/>
      <c r="AC4178" s="113"/>
      <c r="AD4178" s="29"/>
      <c r="AE4178" s="29"/>
      <c r="AF4178" s="29"/>
      <c r="AG4178" s="65"/>
    </row>
    <row r="4179" spans="1:33" ht="12">
      <c r="A4179" s="30">
        <v>42063</v>
      </c>
      <c r="B4179" s="109" t="s">
        <v>24988</v>
      </c>
      <c r="C4179" s="121">
        <v>36</v>
      </c>
      <c r="D4179" s="109" t="s">
        <v>23</v>
      </c>
      <c r="E4179" s="109" t="s">
        <v>24</v>
      </c>
      <c r="F4179" s="109" t="s">
        <v>24989</v>
      </c>
      <c r="G4179" s="42">
        <v>40070</v>
      </c>
      <c r="H4179" s="109" t="s">
        <v>24990</v>
      </c>
      <c r="I4179" s="109" t="s">
        <v>539</v>
      </c>
      <c r="J4179" s="109" t="s">
        <v>85</v>
      </c>
      <c r="K4179" s="98" t="s">
        <v>6959</v>
      </c>
      <c r="L4179" s="109" t="s">
        <v>539</v>
      </c>
      <c r="M4179" s="109" t="s">
        <v>13072</v>
      </c>
      <c r="N4179" s="109" t="s">
        <v>32</v>
      </c>
      <c r="O4179" s="109" t="s">
        <v>24991</v>
      </c>
      <c r="P4179" s="109" t="s">
        <v>760</v>
      </c>
      <c r="Q4179" s="109" t="s">
        <v>24992</v>
      </c>
      <c r="R4179" s="109" t="s">
        <v>80</v>
      </c>
      <c r="S4179" s="122" t="s">
        <v>24948</v>
      </c>
      <c r="T4179" s="31"/>
      <c r="U4179" s="109" t="str">
        <f t="shared" si="66"/>
        <v>40070: Collins was shot and killed by a L.A. County Sheriff's deputy. The deputy had chased Collins up his driveway and into his own backyard, believing he was a robbery suspect. The deputy saw Collins reach for his waistband, causing him to fear that Collins was going for a weapon. The deputy fired at Collins through a wooden gate, fatally hitting him in the back of the neck. http://homicide.latimes.com/post/darrick-collins/</v>
      </c>
      <c r="V4179" s="109"/>
      <c r="W4179" s="109">
        <v>5225.1000000000004</v>
      </c>
      <c r="X4179" s="109"/>
      <c r="Y4179" s="109"/>
      <c r="Z4179" s="109"/>
      <c r="AA4179" s="109"/>
      <c r="AB4179" s="109"/>
      <c r="AC4179" s="113"/>
      <c r="AD4179" s="29"/>
      <c r="AE4179" s="29"/>
      <c r="AF4179" s="29"/>
      <c r="AG4179" s="65"/>
    </row>
    <row r="4180" spans="1:33" ht="12">
      <c r="A4180" s="30">
        <v>42063</v>
      </c>
      <c r="B4180" s="109" t="s">
        <v>24993</v>
      </c>
      <c r="C4180" s="121">
        <v>39</v>
      </c>
      <c r="D4180" s="109" t="s">
        <v>23</v>
      </c>
      <c r="E4180" s="109" t="s">
        <v>40</v>
      </c>
      <c r="F4180" s="109"/>
      <c r="G4180" s="42">
        <v>40071</v>
      </c>
      <c r="H4180" s="109" t="s">
        <v>24994</v>
      </c>
      <c r="I4180" s="109" t="s">
        <v>12026</v>
      </c>
      <c r="J4180" s="109" t="s">
        <v>124</v>
      </c>
      <c r="K4180" s="98" t="s">
        <v>12027</v>
      </c>
      <c r="L4180" s="109" t="s">
        <v>12028</v>
      </c>
      <c r="M4180" s="109" t="s">
        <v>12029</v>
      </c>
      <c r="N4180" s="109" t="s">
        <v>32</v>
      </c>
      <c r="O4180" s="109" t="s">
        <v>24995</v>
      </c>
      <c r="P4180" s="109" t="s">
        <v>58</v>
      </c>
      <c r="Q4180" s="109" t="s">
        <v>24996</v>
      </c>
      <c r="R4180" s="109" t="s">
        <v>80</v>
      </c>
      <c r="S4180" s="122" t="s">
        <v>24948</v>
      </c>
      <c r="T4180" s="31"/>
      <c r="U4180" s="109" t="str">
        <f t="shared" si="66"/>
        <v>40071: Shot after attempting to ram a police officer on a motorcycle with his car. Police were pursuing Villareal for erratic driving. In March 2013, a federal judge determined that a wrongful death lawsuit against the officer could proceed to trial. http://www.tri-cityherald.com/2009/09/15/717279_kennewick-police-fatally-shoot.html?rh=1</v>
      </c>
      <c r="V4180" s="109"/>
      <c r="W4180" s="109">
        <v>5226.1000000000004</v>
      </c>
      <c r="X4180" s="109"/>
      <c r="Y4180" s="109"/>
      <c r="Z4180" s="109"/>
      <c r="AA4180" s="109"/>
      <c r="AB4180" s="109"/>
      <c r="AC4180" s="113"/>
      <c r="AD4180" s="29"/>
      <c r="AE4180" s="29"/>
      <c r="AF4180" s="29"/>
      <c r="AG4180" s="65"/>
    </row>
    <row r="4181" spans="1:33" ht="12">
      <c r="A4181" s="30">
        <v>42065</v>
      </c>
      <c r="B4181" s="109" t="s">
        <v>24997</v>
      </c>
      <c r="C4181" s="121">
        <v>31</v>
      </c>
      <c r="D4181" s="109" t="s">
        <v>23</v>
      </c>
      <c r="E4181" s="109" t="s">
        <v>173</v>
      </c>
      <c r="F4181" s="109"/>
      <c r="G4181" s="42">
        <v>40088</v>
      </c>
      <c r="H4181" s="109" t="s">
        <v>24998</v>
      </c>
      <c r="I4181" s="109" t="s">
        <v>1417</v>
      </c>
      <c r="J4181" s="109" t="s">
        <v>85</v>
      </c>
      <c r="K4181" s="98" t="s">
        <v>1418</v>
      </c>
      <c r="L4181" s="109" t="s">
        <v>539</v>
      </c>
      <c r="M4181" s="109" t="s">
        <v>13072</v>
      </c>
      <c r="N4181" s="109" t="s">
        <v>32</v>
      </c>
      <c r="O4181" s="109" t="s">
        <v>24999</v>
      </c>
      <c r="P4181" s="109" t="s">
        <v>760</v>
      </c>
      <c r="Q4181" s="109" t="s">
        <v>25000</v>
      </c>
      <c r="R4181" s="109" t="s">
        <v>80</v>
      </c>
      <c r="S4181" s="122" t="s">
        <v>24948</v>
      </c>
      <c r="T4181" s="31"/>
      <c r="U4181" s="109" t="str">
        <f t="shared" si="66"/>
        <v>40088: Deputies were attempting to detain two suspected car thieves when they ran away. When they cornered one fo the men, he pulled out a knife. One of the deputies fired several rounds from his weapon, hitting the suspect. http://homicide.latimes.com/post/efrain-lara-gutierrez/</v>
      </c>
      <c r="V4181" s="109"/>
      <c r="W4181" s="109">
        <v>5227.1000000000004</v>
      </c>
      <c r="X4181" s="109"/>
      <c r="Y4181" s="109"/>
      <c r="Z4181" s="109"/>
      <c r="AA4181" s="109"/>
      <c r="AB4181" s="109"/>
      <c r="AC4181" s="113"/>
      <c r="AD4181" s="29"/>
      <c r="AE4181" s="29"/>
      <c r="AF4181" s="29"/>
      <c r="AG4181" s="65"/>
    </row>
    <row r="4182" spans="1:33" ht="12">
      <c r="A4182" s="30">
        <v>42065</v>
      </c>
      <c r="B4182" s="109" t="s">
        <v>25001</v>
      </c>
      <c r="C4182" s="121">
        <v>34</v>
      </c>
      <c r="D4182" s="109" t="s">
        <v>23</v>
      </c>
      <c r="E4182" s="109" t="s">
        <v>82</v>
      </c>
      <c r="F4182" s="109"/>
      <c r="G4182" s="42">
        <v>40097</v>
      </c>
      <c r="H4182" s="109" t="s">
        <v>25002</v>
      </c>
      <c r="I4182" s="109" t="s">
        <v>25003</v>
      </c>
      <c r="J4182" s="109" t="s">
        <v>64</v>
      </c>
      <c r="K4182" s="98" t="s">
        <v>25004</v>
      </c>
      <c r="L4182" s="109" t="s">
        <v>13701</v>
      </c>
      <c r="M4182" s="109" t="s">
        <v>13702</v>
      </c>
      <c r="N4182" s="109" t="s">
        <v>32</v>
      </c>
      <c r="O4182" s="109" t="s">
        <v>25005</v>
      </c>
      <c r="P4182" s="109" t="s">
        <v>760</v>
      </c>
      <c r="Q4182" s="109" t="s">
        <v>25006</v>
      </c>
      <c r="R4182" s="109" t="s">
        <v>80</v>
      </c>
      <c r="S4182" s="122" t="s">
        <v>24948</v>
      </c>
      <c r="T4182" s="31"/>
      <c r="U4182" s="109" t="str">
        <f t="shared" si="66"/>
        <v>40097: Shot after striking officer in the neck with a hammer. Police were responding to the sounds of shouting. Davis was in the doorway of a home “yelling all sorts of crazy things.” http://www.ajc.com/news/news/local/hammer-wielding-man-killed-by-henry-county-police/nQYFD/</v>
      </c>
      <c r="V4182" s="109"/>
      <c r="W4182" s="109">
        <v>5228.1000000000004</v>
      </c>
      <c r="X4182" s="109"/>
      <c r="Y4182" s="109"/>
      <c r="Z4182" s="109"/>
      <c r="AA4182" s="109"/>
      <c r="AB4182" s="109"/>
      <c r="AC4182" s="113"/>
      <c r="AD4182" s="29"/>
      <c r="AE4182" s="29"/>
      <c r="AF4182" s="29"/>
      <c r="AG4182" s="65"/>
    </row>
    <row r="4183" spans="1:33" ht="12">
      <c r="A4183" s="30">
        <v>42065</v>
      </c>
      <c r="B4183" s="109" t="s">
        <v>25007</v>
      </c>
      <c r="C4183" s="121">
        <v>50</v>
      </c>
      <c r="D4183" s="109" t="s">
        <v>23</v>
      </c>
      <c r="E4183" s="109" t="s">
        <v>40</v>
      </c>
      <c r="F4183" s="109"/>
      <c r="G4183" s="42">
        <v>40103</v>
      </c>
      <c r="H4183" s="109" t="s">
        <v>25008</v>
      </c>
      <c r="I4183" s="109" t="s">
        <v>539</v>
      </c>
      <c r="J4183" s="109" t="s">
        <v>85</v>
      </c>
      <c r="K4183" s="98" t="s">
        <v>17369</v>
      </c>
      <c r="L4183" s="109" t="s">
        <v>539</v>
      </c>
      <c r="M4183" s="109" t="s">
        <v>540</v>
      </c>
      <c r="N4183" s="109" t="s">
        <v>32</v>
      </c>
      <c r="O4183" s="109" t="s">
        <v>25009</v>
      </c>
      <c r="P4183" s="109" t="s">
        <v>760</v>
      </c>
      <c r="Q4183" s="109" t="s">
        <v>25010</v>
      </c>
      <c r="R4183" s="109" t="s">
        <v>100</v>
      </c>
      <c r="S4183" s="122" t="s">
        <v>24948</v>
      </c>
      <c r="T4183" s="31"/>
      <c r="U4183" s="109" t="str">
        <f t="shared" si="66"/>
        <v>40103: Fulchiero was shot by LAPD officers and died. Officers had gone to the address after Fulchiero called police and said that he had killed his girlfriend and was going to kill himself. Police shot and killed Fulchiero outside the home when he pointed the weapon at officers. A handgun was recovered at the scene. Fulhiero's girlfriend was inside the home and uninjured. http://homicide.latimes.com/post/john-fulchiero/</v>
      </c>
      <c r="V4183" s="109"/>
      <c r="W4183" s="109">
        <v>5229.1000000000004</v>
      </c>
      <c r="X4183" s="109"/>
      <c r="Y4183" s="109"/>
      <c r="Z4183" s="109"/>
      <c r="AA4183" s="109"/>
      <c r="AB4183" s="109"/>
      <c r="AC4183" s="113"/>
      <c r="AD4183" s="29"/>
      <c r="AE4183" s="29"/>
      <c r="AF4183" s="29"/>
      <c r="AG4183" s="65"/>
    </row>
    <row r="4184" spans="1:33" ht="12">
      <c r="A4184" s="30">
        <v>42065</v>
      </c>
      <c r="B4184" s="109" t="s">
        <v>25011</v>
      </c>
      <c r="C4184" s="121" t="s">
        <v>25012</v>
      </c>
      <c r="D4184" s="109" t="s">
        <v>91</v>
      </c>
      <c r="E4184" s="109" t="s">
        <v>24</v>
      </c>
      <c r="F4184" s="109" t="s">
        <v>25013</v>
      </c>
      <c r="G4184" s="42">
        <v>40109</v>
      </c>
      <c r="H4184" s="109" t="s">
        <v>25014</v>
      </c>
      <c r="I4184" s="109" t="s">
        <v>2034</v>
      </c>
      <c r="J4184" s="109" t="s">
        <v>64</v>
      </c>
      <c r="K4184" s="98" t="s">
        <v>25015</v>
      </c>
      <c r="L4184" s="109" t="s">
        <v>23979</v>
      </c>
      <c r="M4184" s="109" t="s">
        <v>2038</v>
      </c>
      <c r="N4184" s="109" t="s">
        <v>32</v>
      </c>
      <c r="O4184" s="109" t="s">
        <v>25016</v>
      </c>
      <c r="P4184" s="109" t="s">
        <v>58</v>
      </c>
      <c r="Q4184" s="109" t="s">
        <v>25017</v>
      </c>
      <c r="R4184" s="109" t="s">
        <v>80</v>
      </c>
      <c r="S4184" s="122" t="s">
        <v>24948</v>
      </c>
      <c r="T4184" s="31"/>
      <c r="U4184" s="109" t="str">
        <f t="shared" si="66"/>
        <v>40109: Ms. Riggins' boyfriend, Eddie Anderson, called police to report a domestic disturbance. Officer Strom arrived at the scene and found Ms. Riggins armed with a handgun and knife. Officer Strom drew his own weapon and ordered Ms. Riggins repeatedly to drop her weapon. Ms. Riggins did not drop the weapon but instead fired a shot. Officer Strom then returned fire, striking Sarah Riggins twice and killing her. http://thealbanyjournal.com/2010/01/da-greg-edwards-says-police-shooting-death-of-sarah-riggins-justified/</v>
      </c>
      <c r="V4184" s="109"/>
      <c r="W4184" s="109">
        <v>5230.1000000000004</v>
      </c>
      <c r="X4184" s="109"/>
      <c r="Y4184" s="109"/>
      <c r="Z4184" s="109"/>
      <c r="AA4184" s="109"/>
      <c r="AB4184" s="109"/>
      <c r="AC4184" s="113"/>
      <c r="AD4184" s="29"/>
      <c r="AE4184" s="29"/>
      <c r="AF4184" s="29"/>
      <c r="AG4184" s="65"/>
    </row>
    <row r="4185" spans="1:33" ht="12">
      <c r="A4185" s="30">
        <v>42065</v>
      </c>
      <c r="B4185" s="109" t="s">
        <v>25018</v>
      </c>
      <c r="C4185" s="121">
        <v>25</v>
      </c>
      <c r="D4185" s="109" t="s">
        <v>23</v>
      </c>
      <c r="E4185" s="109" t="s">
        <v>173</v>
      </c>
      <c r="F4185" s="109"/>
      <c r="G4185" s="42">
        <v>40121</v>
      </c>
      <c r="H4185" s="109" t="s">
        <v>25019</v>
      </c>
      <c r="I4185" s="109" t="s">
        <v>8836</v>
      </c>
      <c r="J4185" s="109" t="s">
        <v>85</v>
      </c>
      <c r="K4185" s="98" t="s">
        <v>3922</v>
      </c>
      <c r="L4185" s="109" t="s">
        <v>539</v>
      </c>
      <c r="M4185" s="109" t="s">
        <v>540</v>
      </c>
      <c r="N4185" s="109" t="s">
        <v>32</v>
      </c>
      <c r="O4185" s="109" t="s">
        <v>25020</v>
      </c>
      <c r="P4185" s="109" t="s">
        <v>760</v>
      </c>
      <c r="Q4185" s="109" t="s">
        <v>25021</v>
      </c>
      <c r="R4185" s="109" t="s">
        <v>80</v>
      </c>
      <c r="S4185" s="122" t="s">
        <v>24948</v>
      </c>
      <c r="T4185" s="31"/>
      <c r="U4185" s="109" t="str">
        <f t="shared" si="66"/>
        <v>40121: Nolasco took a car at gunpoint and was being pursued by police when he stopped at an intersection. Nolasco jumped out of the car and fired at officers. Police officers returned fire and hit Nolasco. http://homicide.latimes.com/post/julian-nolasco/</v>
      </c>
      <c r="V4185" s="109"/>
      <c r="W4185" s="109">
        <v>5231.1000000000004</v>
      </c>
      <c r="X4185" s="109"/>
      <c r="Y4185" s="109"/>
      <c r="Z4185" s="109"/>
      <c r="AA4185" s="109"/>
      <c r="AB4185" s="109"/>
      <c r="AC4185" s="113"/>
      <c r="AD4185" s="29"/>
      <c r="AE4185" s="29"/>
      <c r="AF4185" s="29"/>
      <c r="AG4185" s="65"/>
    </row>
    <row r="4186" spans="1:33" ht="12">
      <c r="A4186" s="30">
        <v>42065</v>
      </c>
      <c r="B4186" s="109" t="s">
        <v>25022</v>
      </c>
      <c r="C4186" s="121">
        <v>34</v>
      </c>
      <c r="D4186" s="109" t="s">
        <v>23</v>
      </c>
      <c r="E4186" s="109" t="s">
        <v>82</v>
      </c>
      <c r="F4186" s="109"/>
      <c r="G4186" s="42">
        <v>40123</v>
      </c>
      <c r="H4186" s="109" t="s">
        <v>25023</v>
      </c>
      <c r="I4186" s="109" t="s">
        <v>242</v>
      </c>
      <c r="J4186" s="109" t="s">
        <v>64</v>
      </c>
      <c r="K4186" s="98" t="s">
        <v>25024</v>
      </c>
      <c r="L4186" s="109" t="s">
        <v>25025</v>
      </c>
      <c r="M4186" s="109" t="s">
        <v>25026</v>
      </c>
      <c r="N4186" s="109" t="s">
        <v>32</v>
      </c>
      <c r="O4186" s="109" t="s">
        <v>25027</v>
      </c>
      <c r="P4186" s="109" t="s">
        <v>760</v>
      </c>
      <c r="Q4186" s="109" t="s">
        <v>25028</v>
      </c>
      <c r="R4186" s="109" t="s">
        <v>80</v>
      </c>
      <c r="S4186" s="122" t="s">
        <v>24948</v>
      </c>
      <c r="T4186" s="31"/>
      <c r="U4186" s="109" t="str">
        <f t="shared" si="66"/>
        <v>40123: Pierce led police on a high speed chase. After wrecking his vehicle, Pierce failed to comply with officers' orders to get out. After Pierce reportedly reached into his truck's console and glove box, Officer Kopkie opened fire. Pierce was struck by at least three shots and killed. No weapon was recovered from Pierce's vehicle. http://www.earlycountynews.com/news/2009-11-11/Front_Page/High_speed_chase_ends_in_deadly_shooting.html</v>
      </c>
      <c r="V4186" s="109"/>
      <c r="W4186" s="109">
        <v>5232.1000000000004</v>
      </c>
      <c r="X4186" s="109"/>
      <c r="Y4186" s="109"/>
      <c r="Z4186" s="109"/>
      <c r="AA4186" s="109"/>
      <c r="AB4186" s="109"/>
      <c r="AC4186" s="113"/>
      <c r="AD4186" s="29"/>
      <c r="AE4186" s="29"/>
      <c r="AF4186" s="29"/>
      <c r="AG4186" s="65"/>
    </row>
    <row r="4187" spans="1:33" ht="12">
      <c r="A4187" s="30">
        <v>42065</v>
      </c>
      <c r="B4187" s="109" t="s">
        <v>25029</v>
      </c>
      <c r="C4187" s="121">
        <v>41</v>
      </c>
      <c r="D4187" s="109" t="s">
        <v>23</v>
      </c>
      <c r="E4187" s="109" t="s">
        <v>24</v>
      </c>
      <c r="F4187" s="109" t="s">
        <v>25030</v>
      </c>
      <c r="G4187" s="42">
        <v>40129</v>
      </c>
      <c r="H4187" s="109" t="s">
        <v>25031</v>
      </c>
      <c r="I4187" s="109" t="s">
        <v>1892</v>
      </c>
      <c r="J4187" s="109" t="s">
        <v>64</v>
      </c>
      <c r="K4187" s="98" t="s">
        <v>25032</v>
      </c>
      <c r="L4187" s="109" t="s">
        <v>1892</v>
      </c>
      <c r="M4187" s="109" t="s">
        <v>13778</v>
      </c>
      <c r="N4187" s="109" t="s">
        <v>32</v>
      </c>
      <c r="O4187" s="109" t="s">
        <v>25033</v>
      </c>
      <c r="P4187" s="109" t="s">
        <v>760</v>
      </c>
      <c r="Q4187" s="109" t="s">
        <v>25034</v>
      </c>
      <c r="R4187" s="109" t="s">
        <v>80</v>
      </c>
      <c r="S4187" s="122" t="s">
        <v>24948</v>
      </c>
      <c r="T4187" s="31"/>
      <c r="U4187" s="109" t="str">
        <f t="shared" si="66"/>
        <v>40129: Ramsey was shot after refusing to put down the knife he was holding to the throat of his estranged wife. Police were responding to a report of a domestic disturbance. http://chronicle.augusta.com/news/crime-courts/2009-11-13/officers-kill-murder-suspect</v>
      </c>
      <c r="V4187" s="109"/>
      <c r="W4187" s="109">
        <v>5233.1000000000004</v>
      </c>
      <c r="X4187" s="109"/>
      <c r="Y4187" s="109"/>
      <c r="Z4187" s="109"/>
      <c r="AA4187" s="109"/>
      <c r="AB4187" s="109"/>
      <c r="AC4187" s="113"/>
      <c r="AD4187" s="29"/>
      <c r="AE4187" s="29"/>
      <c r="AF4187" s="29"/>
      <c r="AG4187" s="65"/>
    </row>
    <row r="4188" spans="1:33" ht="12">
      <c r="A4188" s="30">
        <v>42065</v>
      </c>
      <c r="B4188" s="109" t="s">
        <v>25035</v>
      </c>
      <c r="C4188" s="121">
        <v>23</v>
      </c>
      <c r="D4188" s="109" t="s">
        <v>23</v>
      </c>
      <c r="E4188" s="109" t="s">
        <v>173</v>
      </c>
      <c r="F4188" s="109"/>
      <c r="G4188" s="42">
        <v>40129</v>
      </c>
      <c r="H4188" s="109" t="s">
        <v>25036</v>
      </c>
      <c r="I4188" s="109" t="s">
        <v>539</v>
      </c>
      <c r="J4188" s="109" t="s">
        <v>85</v>
      </c>
      <c r="K4188" s="98" t="s">
        <v>25037</v>
      </c>
      <c r="L4188" s="109" t="s">
        <v>539</v>
      </c>
      <c r="M4188" s="109" t="s">
        <v>540</v>
      </c>
      <c r="N4188" s="109" t="s">
        <v>32</v>
      </c>
      <c r="O4188" s="109" t="s">
        <v>25038</v>
      </c>
      <c r="P4188" s="109" t="s">
        <v>760</v>
      </c>
      <c r="Q4188" s="109" t="s">
        <v>25039</v>
      </c>
      <c r="R4188" s="109" t="s">
        <v>80</v>
      </c>
      <c r="S4188" s="122" t="s">
        <v>24948</v>
      </c>
      <c r="T4188" s="31"/>
      <c r="U4188" s="109" t="str">
        <f t="shared" si="66"/>
        <v>40129: Carlon was shot by officers while he was fatally stabbing Flor Medrano, his ex-girlfriend who had just filed a domestic abuse report against Carlon. The officers had just escorted Medrano home and were on the lookout for Carlon when they heard Medrano screaming. http://homicide.latimes.com/post/daniel-carlon/</v>
      </c>
      <c r="V4188" s="109"/>
      <c r="W4188" s="109">
        <v>5234.1000000000004</v>
      </c>
      <c r="X4188" s="109"/>
      <c r="Y4188" s="109"/>
      <c r="Z4188" s="109"/>
      <c r="AA4188" s="109"/>
      <c r="AB4188" s="109"/>
      <c r="AC4188" s="113"/>
      <c r="AD4188" s="29"/>
      <c r="AE4188" s="29"/>
      <c r="AF4188" s="29"/>
      <c r="AG4188" s="65"/>
    </row>
    <row r="4189" spans="1:33" ht="12">
      <c r="A4189" s="30">
        <v>42065</v>
      </c>
      <c r="B4189" s="109" t="s">
        <v>25040</v>
      </c>
      <c r="C4189" s="121">
        <v>27</v>
      </c>
      <c r="D4189" s="109" t="s">
        <v>23</v>
      </c>
      <c r="E4189" s="109" t="s">
        <v>173</v>
      </c>
      <c r="F4189" s="109"/>
      <c r="G4189" s="42">
        <v>40164</v>
      </c>
      <c r="H4189" s="109" t="s">
        <v>25041</v>
      </c>
      <c r="I4189" s="109" t="s">
        <v>20108</v>
      </c>
      <c r="J4189" s="109" t="s">
        <v>85</v>
      </c>
      <c r="K4189" s="98" t="s">
        <v>24654</v>
      </c>
      <c r="L4189" s="109" t="s">
        <v>539</v>
      </c>
      <c r="M4189" s="109" t="s">
        <v>20110</v>
      </c>
      <c r="N4189" s="109" t="s">
        <v>32</v>
      </c>
      <c r="O4189" s="109" t="s">
        <v>25042</v>
      </c>
      <c r="P4189" s="109" t="s">
        <v>760</v>
      </c>
      <c r="Q4189" s="109" t="s">
        <v>25043</v>
      </c>
      <c r="R4189" s="109" t="s">
        <v>80</v>
      </c>
      <c r="S4189" s="122" t="s">
        <v>24948</v>
      </c>
      <c r="T4189" s="31"/>
      <c r="U4189" s="109" t="str">
        <f t="shared" si="66"/>
        <v>40164: West Covina police pulled over a car containing three men for possible vehicle code violations. The officers ordered Alvarez out of the back seat and were patting him down when the driver and front seat passenger got out of the car with handguns and ran down the street. Alvarez then reached ino his waistband and pulled out a handgun. One officer shoved Alvarez away to create distance, pulled his handgun and then shot Alvarez twice in the upper torso. http://homicide.latimes.com/post/emmanuel-alvarez/</v>
      </c>
      <c r="V4189" s="109"/>
      <c r="W4189" s="109">
        <v>5235.1000000000004</v>
      </c>
      <c r="X4189" s="109"/>
      <c r="Y4189" s="109"/>
      <c r="Z4189" s="109"/>
      <c r="AA4189" s="109"/>
      <c r="AB4189" s="109"/>
      <c r="AC4189" s="113"/>
      <c r="AD4189" s="29"/>
      <c r="AE4189" s="29"/>
      <c r="AF4189" s="29"/>
      <c r="AG4189" s="65"/>
    </row>
    <row r="4190" spans="1:33" ht="12">
      <c r="A4190" s="30">
        <v>42065</v>
      </c>
      <c r="B4190" s="109" t="s">
        <v>25044</v>
      </c>
      <c r="C4190" s="121">
        <v>41</v>
      </c>
      <c r="D4190" s="109" t="s">
        <v>23</v>
      </c>
      <c r="E4190" s="109" t="s">
        <v>1728</v>
      </c>
      <c r="F4190" s="109" t="s">
        <v>25045</v>
      </c>
      <c r="G4190" s="42">
        <v>40166</v>
      </c>
      <c r="H4190" s="109" t="s">
        <v>25046</v>
      </c>
      <c r="I4190" s="109" t="s">
        <v>14527</v>
      </c>
      <c r="J4190" s="109" t="s">
        <v>124</v>
      </c>
      <c r="K4190" s="98" t="s">
        <v>25047</v>
      </c>
      <c r="L4190" s="109" t="s">
        <v>14529</v>
      </c>
      <c r="M4190" s="109" t="s">
        <v>25048</v>
      </c>
      <c r="N4190" s="109" t="s">
        <v>32</v>
      </c>
      <c r="O4190" s="109" t="s">
        <v>25049</v>
      </c>
      <c r="P4190" s="109" t="s">
        <v>760</v>
      </c>
      <c r="Q4190" s="109" t="s">
        <v>25050</v>
      </c>
      <c r="R4190" s="109" t="s">
        <v>80</v>
      </c>
      <c r="S4190" s="122" t="s">
        <v>24948</v>
      </c>
      <c r="T4190" s="31"/>
      <c r="U4190" s="109" t="str">
        <f t="shared" si="66"/>
        <v>40166: Vu was shot in the rear torso while attempting to flee a house surrounded by Thurston County deputies. The deputies were attempting to effect a warrant for Mr. Vu's arrest on second-degree murder charges. http://www.theolympian.com/2009/12/20/1077097_shooting-suspect-shot-killed.html?rh=1</v>
      </c>
      <c r="V4190" s="109"/>
      <c r="W4190" s="109">
        <v>5236.1000000000004</v>
      </c>
      <c r="X4190" s="109"/>
      <c r="Y4190" s="109"/>
      <c r="Z4190" s="109"/>
      <c r="AA4190" s="109"/>
      <c r="AB4190" s="109"/>
      <c r="AC4190" s="113"/>
      <c r="AD4190" s="29"/>
      <c r="AE4190" s="29"/>
      <c r="AF4190" s="29"/>
      <c r="AG4190" s="65"/>
    </row>
    <row r="4191" spans="1:33" ht="12">
      <c r="A4191" s="30">
        <v>42065</v>
      </c>
      <c r="B4191" s="109" t="s">
        <v>25051</v>
      </c>
      <c r="C4191" s="121">
        <v>26</v>
      </c>
      <c r="D4191" s="109" t="s">
        <v>23</v>
      </c>
      <c r="E4191" s="109" t="s">
        <v>82</v>
      </c>
      <c r="F4191" s="109"/>
      <c r="G4191" s="42">
        <v>40178</v>
      </c>
      <c r="H4191" s="109" t="s">
        <v>25052</v>
      </c>
      <c r="I4191" s="109" t="s">
        <v>25053</v>
      </c>
      <c r="J4191" s="109" t="s">
        <v>124</v>
      </c>
      <c r="K4191" s="98" t="s">
        <v>25054</v>
      </c>
      <c r="L4191" s="109" t="s">
        <v>24928</v>
      </c>
      <c r="M4191" s="109" t="s">
        <v>24929</v>
      </c>
      <c r="N4191" s="109" t="s">
        <v>32</v>
      </c>
      <c r="O4191" s="109" t="s">
        <v>25055</v>
      </c>
      <c r="P4191" s="109" t="s">
        <v>58</v>
      </c>
      <c r="Q4191" s="109" t="s">
        <v>25056</v>
      </c>
      <c r="R4191" s="109" t="s">
        <v>80</v>
      </c>
      <c r="S4191" s="122" t="s">
        <v>24948</v>
      </c>
      <c r="T4191" s="31"/>
      <c r="U4191" s="109" t="str">
        <f t="shared" si="66"/>
        <v>40178: Smith was shot after refusing to drop a screwdriver that was recently used to stab another man in the face. Police were responding to report of domestic violence. http://www.heraldnet.com/article/20110309/NEWS01/703099877</v>
      </c>
      <c r="V4191" s="109"/>
      <c r="W4191" s="109">
        <v>5237.1000000000004</v>
      </c>
      <c r="X4191" s="109"/>
      <c r="Y4191" s="109"/>
      <c r="Z4191" s="109"/>
      <c r="AA4191" s="109"/>
      <c r="AB4191" s="109"/>
      <c r="AC4191" s="113"/>
      <c r="AD4191" s="29"/>
      <c r="AE4191" s="29"/>
      <c r="AF4191" s="29"/>
      <c r="AG4191" s="65"/>
    </row>
    <row r="4192" spans="1:33" ht="12">
      <c r="A4192" s="30">
        <v>42065</v>
      </c>
      <c r="B4192" s="109" t="s">
        <v>25057</v>
      </c>
      <c r="C4192" s="121">
        <v>50</v>
      </c>
      <c r="D4192" s="109" t="s">
        <v>23</v>
      </c>
      <c r="E4192" s="109" t="s">
        <v>40</v>
      </c>
      <c r="F4192" s="109" t="s">
        <v>25058</v>
      </c>
      <c r="G4192" s="42">
        <v>40179</v>
      </c>
      <c r="H4192" s="109" t="s">
        <v>25059</v>
      </c>
      <c r="I4192" s="109" t="s">
        <v>18301</v>
      </c>
      <c r="J4192" s="109" t="s">
        <v>1694</v>
      </c>
      <c r="K4192" s="98" t="s">
        <v>25060</v>
      </c>
      <c r="L4192" s="109" t="s">
        <v>18303</v>
      </c>
      <c r="M4192" s="109" t="s">
        <v>18304</v>
      </c>
      <c r="N4192" s="109" t="s">
        <v>32</v>
      </c>
      <c r="O4192" s="109" t="s">
        <v>25061</v>
      </c>
      <c r="P4192" s="109" t="s">
        <v>760</v>
      </c>
      <c r="Q4192" s="109" t="s">
        <v>25062</v>
      </c>
      <c r="R4192" s="109" t="s">
        <v>80</v>
      </c>
      <c r="S4192" s="122" t="s">
        <v>24948</v>
      </c>
      <c r="T4192" s="31"/>
      <c r="U4192" s="109" t="str">
        <f t="shared" si="66"/>
        <v>40179: Cox was shot while armed with a handgun after he moved to point the gun at officers. Police had approached Cox as a suspect wanted by the FBI for suspicion of involvement in a kidnapping and assault. http://www.foxnews.com/story/2010/01/01/police-colorado-man-in-suspected-kidnapping-shot-by-authorities/</v>
      </c>
      <c r="V4192" s="109"/>
      <c r="W4192" s="109">
        <v>5238.1000000000004</v>
      </c>
      <c r="X4192" s="109"/>
      <c r="Y4192" s="109"/>
      <c r="Z4192" s="109"/>
      <c r="AA4192" s="109"/>
      <c r="AB4192" s="109"/>
      <c r="AC4192" s="113"/>
      <c r="AD4192" s="29"/>
      <c r="AE4192" s="29"/>
      <c r="AF4192" s="29"/>
      <c r="AG4192" s="65"/>
    </row>
    <row r="4193" spans="1:33" ht="12">
      <c r="A4193" s="30">
        <v>42065</v>
      </c>
      <c r="B4193" s="109" t="s">
        <v>25063</v>
      </c>
      <c r="C4193" s="121">
        <v>21</v>
      </c>
      <c r="D4193" s="109" t="s">
        <v>23</v>
      </c>
      <c r="E4193" s="109" t="s">
        <v>24</v>
      </c>
      <c r="F4193" s="109" t="s">
        <v>25064</v>
      </c>
      <c r="G4193" s="42">
        <v>40193</v>
      </c>
      <c r="H4193" s="109" t="s">
        <v>25065</v>
      </c>
      <c r="I4193" s="109" t="s">
        <v>25066</v>
      </c>
      <c r="J4193" s="109" t="s">
        <v>64</v>
      </c>
      <c r="K4193" s="98" t="s">
        <v>25067</v>
      </c>
      <c r="L4193" s="109" t="s">
        <v>25068</v>
      </c>
      <c r="M4193" s="109" t="s">
        <v>25069</v>
      </c>
      <c r="N4193" s="109" t="s">
        <v>32</v>
      </c>
      <c r="O4193" s="109" t="s">
        <v>25070</v>
      </c>
      <c r="P4193" s="109" t="s">
        <v>760</v>
      </c>
      <c r="Q4193" s="109" t="s">
        <v>25071</v>
      </c>
      <c r="R4193" s="109" t="s">
        <v>80</v>
      </c>
      <c r="S4193" s="122" t="s">
        <v>24948</v>
      </c>
      <c r="T4193" s="31"/>
      <c r="U4193" s="109" t="str">
        <f t="shared" si="66"/>
        <v>40193: Deputies were pursuing McKinnon when he ran into a house in Valdosta and held a woman at knifepoint. Deputies told McKinnon repeatedly to put down the knife. When he refused, a deputy fired one shot. http://chronicle.augusta.com/stories/latest/lat_704630.shtml</v>
      </c>
      <c r="V4193" s="109"/>
      <c r="W4193" s="109">
        <v>5239.1000000000004</v>
      </c>
      <c r="X4193" s="109"/>
      <c r="Y4193" s="109"/>
      <c r="Z4193" s="109"/>
      <c r="AA4193" s="109"/>
      <c r="AB4193" s="109"/>
      <c r="AC4193" s="113"/>
      <c r="AD4193" s="29"/>
      <c r="AE4193" s="29"/>
      <c r="AF4193" s="29"/>
      <c r="AG4193" s="65"/>
    </row>
    <row r="4194" spans="1:33" ht="12">
      <c r="A4194" s="30">
        <v>42065</v>
      </c>
      <c r="B4194" s="109" t="s">
        <v>25072</v>
      </c>
      <c r="C4194" s="121">
        <v>57</v>
      </c>
      <c r="D4194" s="109" t="s">
        <v>23</v>
      </c>
      <c r="E4194" s="109" t="s">
        <v>82</v>
      </c>
      <c r="F4194" s="109"/>
      <c r="G4194" s="42">
        <v>40197</v>
      </c>
      <c r="H4194" s="109" t="s">
        <v>25073</v>
      </c>
      <c r="I4194" s="109" t="s">
        <v>25074</v>
      </c>
      <c r="J4194" s="109" t="s">
        <v>124</v>
      </c>
      <c r="K4194" s="98" t="s">
        <v>25075</v>
      </c>
      <c r="L4194" s="109" t="s">
        <v>25076</v>
      </c>
      <c r="M4194" s="109" t="s">
        <v>25077</v>
      </c>
      <c r="N4194" s="109" t="s">
        <v>32</v>
      </c>
      <c r="O4194" s="109" t="s">
        <v>25078</v>
      </c>
      <c r="P4194" s="109" t="s">
        <v>760</v>
      </c>
      <c r="Q4194" s="109" t="s">
        <v>25079</v>
      </c>
      <c r="R4194" s="109" t="s">
        <v>80</v>
      </c>
      <c r="S4194" s="122" t="s">
        <v>24948</v>
      </c>
      <c r="T4194" s="31"/>
      <c r="U4194" s="109" t="str">
        <f t="shared" si="66"/>
        <v>40197: Officer Musgrove tried to pull over Humphries for erratic driving. After a chase, Humphries pulled over, got out of his car and began approaching Officer Musgrove. Musgrove ordered Humphries to stop but Humphries pulled out a handgun, forcing Musgrove to fire. http://seattletimes.com/html/localnews/2010846280_apwaskagitofficershooting2ndldwritethru.html</v>
      </c>
      <c r="V4194" s="109"/>
      <c r="W4194" s="109">
        <v>5240.1000000000004</v>
      </c>
      <c r="X4194" s="109"/>
      <c r="Y4194" s="109"/>
      <c r="Z4194" s="109"/>
      <c r="AA4194" s="109"/>
      <c r="AB4194" s="109"/>
      <c r="AC4194" s="113"/>
      <c r="AD4194" s="29"/>
      <c r="AE4194" s="29"/>
      <c r="AF4194" s="29"/>
      <c r="AG4194" s="65"/>
    </row>
    <row r="4195" spans="1:33" ht="12">
      <c r="A4195" s="30">
        <v>42065</v>
      </c>
      <c r="B4195" s="109" t="s">
        <v>25080</v>
      </c>
      <c r="C4195" s="121">
        <v>42</v>
      </c>
      <c r="D4195" s="109" t="s">
        <v>23</v>
      </c>
      <c r="E4195" s="109" t="s">
        <v>82</v>
      </c>
      <c r="F4195" s="109"/>
      <c r="G4195" s="42">
        <v>40219</v>
      </c>
      <c r="H4195" s="109" t="s">
        <v>25081</v>
      </c>
      <c r="I4195" s="109" t="s">
        <v>1603</v>
      </c>
      <c r="J4195" s="109" t="s">
        <v>124</v>
      </c>
      <c r="K4195" s="98" t="s">
        <v>25082</v>
      </c>
      <c r="L4195" s="109" t="s">
        <v>2101</v>
      </c>
      <c r="M4195" s="109" t="s">
        <v>1606</v>
      </c>
      <c r="N4195" s="109" t="s">
        <v>32</v>
      </c>
      <c r="O4195" s="109" t="s">
        <v>25083</v>
      </c>
      <c r="P4195" s="109" t="s">
        <v>760</v>
      </c>
      <c r="Q4195" s="109" t="s">
        <v>25084</v>
      </c>
      <c r="R4195" s="109" t="s">
        <v>80</v>
      </c>
      <c r="S4195" s="122" t="s">
        <v>24948</v>
      </c>
      <c r="T4195" s="31"/>
      <c r="U4195" s="109" t="str">
        <f t="shared" si="66"/>
        <v>40219: Mr. Sim was shot by officers after he fired at least four rounds from his pistol at the officers after a low-speed car chase in the city. Sim was hit multiple times and died. http://www.thenewstribune.com/2010/09/24/1354421_3-shooting-deaths-ruled-justifiable.html?rh=1</v>
      </c>
      <c r="V4195" s="109"/>
      <c r="W4195" s="109">
        <v>5241.1000000000004</v>
      </c>
      <c r="X4195" s="109"/>
      <c r="Y4195" s="109"/>
      <c r="Z4195" s="109"/>
      <c r="AA4195" s="109"/>
      <c r="AB4195" s="109"/>
      <c r="AC4195" s="113"/>
      <c r="AD4195" s="29"/>
      <c r="AE4195" s="29"/>
      <c r="AF4195" s="29"/>
      <c r="AG4195" s="65"/>
    </row>
    <row r="4196" spans="1:33" ht="12">
      <c r="A4196" s="100">
        <v>42066.978900463</v>
      </c>
      <c r="B4196" s="109" t="s">
        <v>25085</v>
      </c>
      <c r="C4196" s="121">
        <v>42</v>
      </c>
      <c r="D4196" s="109" t="s">
        <v>23</v>
      </c>
      <c r="E4196" s="109" t="s">
        <v>173</v>
      </c>
      <c r="F4196" s="109"/>
      <c r="G4196" s="42">
        <v>39218</v>
      </c>
      <c r="H4196" s="109" t="s">
        <v>25086</v>
      </c>
      <c r="I4196" s="109" t="s">
        <v>539</v>
      </c>
      <c r="J4196" s="109" t="s">
        <v>85</v>
      </c>
      <c r="K4196" s="98" t="s">
        <v>22751</v>
      </c>
      <c r="L4196" s="109" t="s">
        <v>539</v>
      </c>
      <c r="M4196" s="109" t="s">
        <v>760</v>
      </c>
      <c r="N4196" s="109" t="s">
        <v>32</v>
      </c>
      <c r="O4196" s="109" t="s">
        <v>25087</v>
      </c>
      <c r="P4196" s="109" t="s">
        <v>760</v>
      </c>
      <c r="Q4196" s="109" t="s">
        <v>25088</v>
      </c>
      <c r="R4196" s="109" t="s">
        <v>36</v>
      </c>
      <c r="S4196" s="122" t="s">
        <v>22184</v>
      </c>
      <c r="T4196" s="31"/>
      <c r="U4196" s="109" t="str">
        <f t="shared" si="66"/>
        <v>39218: Ornelas was shot by a police officers. Police said Ornelas was wielding a sword. A day earlier, he had attacked and cut another man with it. Police tracked him down to the wash, where a confrontation occurred.The officers shot him multiple times. Suspected church arsonist is fatally shot by police http://homicide.latimes.com/post/carlos-ornelas/</v>
      </c>
      <c r="V4196" s="109"/>
      <c r="W4196" s="109">
        <v>5242.1000000000004</v>
      </c>
      <c r="X4196" s="109"/>
      <c r="Y4196" s="109"/>
      <c r="Z4196" s="109"/>
      <c r="AA4196" s="109"/>
      <c r="AB4196" s="109"/>
      <c r="AC4196" s="113"/>
      <c r="AD4196" s="29"/>
      <c r="AE4196" s="29"/>
      <c r="AF4196" s="29"/>
      <c r="AG4196" s="65"/>
    </row>
    <row r="4197" spans="1:33" ht="12">
      <c r="A4197" s="100">
        <v>42066.9855439815</v>
      </c>
      <c r="B4197" s="109" t="s">
        <v>25089</v>
      </c>
      <c r="C4197" s="121">
        <v>60</v>
      </c>
      <c r="D4197" s="109" t="s">
        <v>23</v>
      </c>
      <c r="E4197" s="109" t="s">
        <v>24</v>
      </c>
      <c r="F4197" s="109" t="s">
        <v>25090</v>
      </c>
      <c r="G4197" s="42">
        <v>39221</v>
      </c>
      <c r="H4197" s="109" t="s">
        <v>25091</v>
      </c>
      <c r="I4197" s="109" t="s">
        <v>539</v>
      </c>
      <c r="J4197" s="109" t="s">
        <v>85</v>
      </c>
      <c r="K4197" s="98" t="s">
        <v>13415</v>
      </c>
      <c r="L4197" s="109" t="s">
        <v>539</v>
      </c>
      <c r="M4197" s="109" t="s">
        <v>540</v>
      </c>
      <c r="N4197" s="109" t="s">
        <v>32</v>
      </c>
      <c r="O4197" s="109" t="s">
        <v>25092</v>
      </c>
      <c r="P4197" s="109" t="s">
        <v>760</v>
      </c>
      <c r="Q4197" s="109" t="s">
        <v>25093</v>
      </c>
      <c r="R4197" s="109" t="s">
        <v>36</v>
      </c>
      <c r="S4197" s="122" t="s">
        <v>22184</v>
      </c>
      <c r="T4197" s="31"/>
      <c r="U4197" s="109" t="str">
        <f t="shared" si="66"/>
        <v>39221: Police allege Ball ran from police, hid under a car, and when pulled out by an officer, pulled out a gun, and was shot to death. http://homicide.latimes.com/post/ronald-ball/</v>
      </c>
      <c r="V4197" s="109"/>
      <c r="W4197" s="109">
        <v>5243.1</v>
      </c>
      <c r="X4197" s="109"/>
      <c r="Y4197" s="109"/>
      <c r="Z4197" s="109"/>
      <c r="AA4197" s="109"/>
      <c r="AB4197" s="109"/>
      <c r="AC4197" s="113"/>
      <c r="AD4197" s="29"/>
      <c r="AE4197" s="29"/>
      <c r="AF4197" s="29"/>
      <c r="AG4197" s="65"/>
    </row>
    <row r="4198" spans="1:33" ht="12">
      <c r="A4198" s="100">
        <v>42066.991238425901</v>
      </c>
      <c r="B4198" s="109" t="s">
        <v>25094</v>
      </c>
      <c r="C4198" s="121">
        <v>18</v>
      </c>
      <c r="D4198" s="109" t="s">
        <v>23</v>
      </c>
      <c r="E4198" s="109" t="s">
        <v>24</v>
      </c>
      <c r="F4198" s="109"/>
      <c r="G4198" s="42">
        <v>39230</v>
      </c>
      <c r="H4198" s="109" t="s">
        <v>25095</v>
      </c>
      <c r="I4198" s="109" t="s">
        <v>539</v>
      </c>
      <c r="J4198" s="109" t="s">
        <v>85</v>
      </c>
      <c r="K4198" s="98" t="s">
        <v>3922</v>
      </c>
      <c r="L4198" s="109" t="s">
        <v>539</v>
      </c>
      <c r="M4198" s="109" t="s">
        <v>540</v>
      </c>
      <c r="N4198" s="109" t="s">
        <v>32</v>
      </c>
      <c r="O4198" s="109" t="s">
        <v>25096</v>
      </c>
      <c r="P4198" s="109" t="s">
        <v>760</v>
      </c>
      <c r="Q4198" s="109" t="s">
        <v>25097</v>
      </c>
      <c r="R4198" s="109" t="s">
        <v>36</v>
      </c>
      <c r="S4198" s="122" t="s">
        <v>22184</v>
      </c>
      <c r="T4198" s="31"/>
      <c r="U4198" s="109" t="str">
        <f t="shared" si="66"/>
        <v>39230: Officers responded to two shootings, and they allege that Witherspoon ran when he saw officers, rushed them, and had a gun in his belt, so the officers shot him to death. http://homicide.latimes.com/post/jamar-witherspoon/</v>
      </c>
      <c r="V4198" s="109"/>
      <c r="W4198" s="109">
        <v>5244.1</v>
      </c>
      <c r="X4198" s="109"/>
      <c r="Y4198" s="109"/>
      <c r="Z4198" s="109"/>
      <c r="AA4198" s="109"/>
      <c r="AB4198" s="109"/>
      <c r="AC4198" s="113"/>
      <c r="AD4198" s="29"/>
      <c r="AE4198" s="29"/>
      <c r="AF4198" s="29"/>
      <c r="AG4198" s="65"/>
    </row>
    <row r="4199" spans="1:33" ht="12">
      <c r="A4199" s="100">
        <v>42066.994895833297</v>
      </c>
      <c r="B4199" s="109" t="s">
        <v>25098</v>
      </c>
      <c r="C4199" s="121">
        <v>20</v>
      </c>
      <c r="D4199" s="109" t="s">
        <v>23</v>
      </c>
      <c r="E4199" s="109" t="s">
        <v>24</v>
      </c>
      <c r="F4199" s="109" t="s">
        <v>25099</v>
      </c>
      <c r="G4199" s="42">
        <v>39246</v>
      </c>
      <c r="H4199" s="109" t="s">
        <v>25100</v>
      </c>
      <c r="I4199" s="109" t="s">
        <v>539</v>
      </c>
      <c r="J4199" s="109" t="s">
        <v>85</v>
      </c>
      <c r="K4199" s="98" t="s">
        <v>24543</v>
      </c>
      <c r="L4199" s="109" t="s">
        <v>539</v>
      </c>
      <c r="M4199" s="109" t="s">
        <v>540</v>
      </c>
      <c r="N4199" s="109" t="s">
        <v>32</v>
      </c>
      <c r="O4199" s="109" t="s">
        <v>25101</v>
      </c>
      <c r="P4199" s="109" t="s">
        <v>760</v>
      </c>
      <c r="Q4199" s="109" t="s">
        <v>25102</v>
      </c>
      <c r="R4199" s="109" t="s">
        <v>36</v>
      </c>
      <c r="S4199" s="122" t="s">
        <v>22184</v>
      </c>
      <c r="T4199" s="31"/>
      <c r="U4199" s="109" t="str">
        <f t="shared" si="66"/>
        <v>39246: Officers responded to a domestic dispute call, allege Ford charged them with a knife, and shot him to death. http://homicide.latimes.com/post/detrick-ford/</v>
      </c>
      <c r="V4199" s="109"/>
      <c r="W4199" s="109">
        <v>5245.1</v>
      </c>
      <c r="X4199" s="109"/>
      <c r="Y4199" s="109"/>
      <c r="Z4199" s="109"/>
      <c r="AA4199" s="109"/>
      <c r="AB4199" s="109"/>
      <c r="AC4199" s="113"/>
      <c r="AD4199" s="29"/>
      <c r="AE4199" s="29"/>
      <c r="AF4199" s="29"/>
      <c r="AG4199" s="65"/>
    </row>
    <row r="4200" spans="1:33" ht="12">
      <c r="A4200" s="100">
        <v>42067.000752314802</v>
      </c>
      <c r="B4200" s="109" t="s">
        <v>25103</v>
      </c>
      <c r="C4200" s="121">
        <v>26</v>
      </c>
      <c r="D4200" s="109" t="s">
        <v>23</v>
      </c>
      <c r="E4200" s="109" t="s">
        <v>24</v>
      </c>
      <c r="F4200" s="109"/>
      <c r="G4200" s="42">
        <v>39259</v>
      </c>
      <c r="H4200" s="109" t="s">
        <v>25104</v>
      </c>
      <c r="I4200" s="109" t="s">
        <v>539</v>
      </c>
      <c r="J4200" s="109" t="s">
        <v>85</v>
      </c>
      <c r="K4200" s="98" t="s">
        <v>20981</v>
      </c>
      <c r="L4200" s="109" t="s">
        <v>539</v>
      </c>
      <c r="M4200" s="109" t="s">
        <v>540</v>
      </c>
      <c r="N4200" s="109" t="s">
        <v>32</v>
      </c>
      <c r="O4200" s="109" t="s">
        <v>25105</v>
      </c>
      <c r="P4200" s="109" t="s">
        <v>760</v>
      </c>
      <c r="Q4200" s="109" t="s">
        <v>25106</v>
      </c>
      <c r="R4200" s="109" t="s">
        <v>36</v>
      </c>
      <c r="S4200" s="122" t="s">
        <v>22184</v>
      </c>
      <c r="T4200" s="31"/>
      <c r="U4200" s="109" t="str">
        <f t="shared" si="66"/>
        <v>39259: Officers responded to a call about a man with a gun harassing people. When they arrived, they allege Borden was in a house and came out with a gun pointed at them before they shot him to death. http://homicide.latimes.com/post/aaron-borden/</v>
      </c>
      <c r="V4200" s="109"/>
      <c r="W4200" s="109">
        <v>5246.1</v>
      </c>
      <c r="X4200" s="109"/>
      <c r="Y4200" s="109"/>
      <c r="Z4200" s="109"/>
      <c r="AA4200" s="109"/>
      <c r="AB4200" s="109"/>
      <c r="AC4200" s="113"/>
      <c r="AD4200" s="29"/>
      <c r="AE4200" s="29"/>
      <c r="AF4200" s="29"/>
      <c r="AG4200" s="65"/>
    </row>
    <row r="4201" spans="1:33" ht="12">
      <c r="A4201" s="100">
        <v>42067.004942129599</v>
      </c>
      <c r="B4201" s="109" t="s">
        <v>25107</v>
      </c>
      <c r="C4201" s="121">
        <v>43</v>
      </c>
      <c r="D4201" s="109" t="s">
        <v>23</v>
      </c>
      <c r="E4201" s="109" t="s">
        <v>173</v>
      </c>
      <c r="F4201" s="109" t="s">
        <v>25108</v>
      </c>
      <c r="G4201" s="42">
        <v>39265</v>
      </c>
      <c r="H4201" s="109" t="s">
        <v>25109</v>
      </c>
      <c r="I4201" s="109" t="s">
        <v>14929</v>
      </c>
      <c r="J4201" s="109" t="s">
        <v>85</v>
      </c>
      <c r="K4201" s="98" t="s">
        <v>25110</v>
      </c>
      <c r="L4201" s="109" t="s">
        <v>539</v>
      </c>
      <c r="M4201" s="109" t="s">
        <v>6414</v>
      </c>
      <c r="N4201" s="109" t="s">
        <v>32</v>
      </c>
      <c r="O4201" s="109" t="s">
        <v>25111</v>
      </c>
      <c r="P4201" s="109" t="s">
        <v>760</v>
      </c>
      <c r="Q4201" s="109" t="s">
        <v>25112</v>
      </c>
      <c r="R4201" s="109" t="s">
        <v>36</v>
      </c>
      <c r="S4201" s="122" t="s">
        <v>22184</v>
      </c>
      <c r="T4201" s="31"/>
      <c r="U4201" s="109" t="str">
        <f t="shared" si="66"/>
        <v>39265: Police shot Vasquez to death after they allege he was threatening to kill himself and had cut his own stomach. http://homicide.latimes.com/post/william-vasquez/</v>
      </c>
      <c r="V4201" s="109"/>
      <c r="W4201" s="109">
        <v>5247.1</v>
      </c>
      <c r="X4201" s="109"/>
      <c r="Y4201" s="109"/>
      <c r="Z4201" s="109"/>
      <c r="AA4201" s="109"/>
      <c r="AB4201" s="109"/>
      <c r="AC4201" s="113"/>
      <c r="AD4201" s="29"/>
      <c r="AE4201" s="29"/>
      <c r="AF4201" s="29"/>
      <c r="AG4201" s="65"/>
    </row>
    <row r="4202" spans="1:33" ht="12">
      <c r="A4202" s="100">
        <v>42067.009247685201</v>
      </c>
      <c r="B4202" s="109" t="s">
        <v>25113</v>
      </c>
      <c r="C4202" s="121">
        <v>20</v>
      </c>
      <c r="D4202" s="109" t="s">
        <v>23</v>
      </c>
      <c r="E4202" s="109" t="s">
        <v>24</v>
      </c>
      <c r="F4202" s="109"/>
      <c r="G4202" s="42">
        <v>39277</v>
      </c>
      <c r="H4202" s="109" t="s">
        <v>25114</v>
      </c>
      <c r="I4202" s="109" t="s">
        <v>5072</v>
      </c>
      <c r="J4202" s="109" t="s">
        <v>85</v>
      </c>
      <c r="K4202" s="98" t="s">
        <v>5073</v>
      </c>
      <c r="L4202" s="109" t="s">
        <v>539</v>
      </c>
      <c r="M4202" s="109" t="s">
        <v>6414</v>
      </c>
      <c r="N4202" s="109" t="s">
        <v>32</v>
      </c>
      <c r="O4202" s="109" t="s">
        <v>25115</v>
      </c>
      <c r="P4202" s="109" t="s">
        <v>760</v>
      </c>
      <c r="Q4202" s="109" t="s">
        <v>25116</v>
      </c>
      <c r="R4202" s="109" t="s">
        <v>36</v>
      </c>
      <c r="S4202" s="122" t="s">
        <v>22184</v>
      </c>
      <c r="T4202" s="31"/>
      <c r="U4202" s="109" t="str">
        <f t="shared" si="66"/>
        <v>39277: Officers responded to a burglary call, and allege that Wilson was hiding in a shed, and then they shot him to death. http://homicide.latimes.com/post/charlie-wilson/</v>
      </c>
      <c r="V4202" s="109"/>
      <c r="W4202" s="109">
        <v>5248.1</v>
      </c>
      <c r="X4202" s="109"/>
      <c r="Y4202" s="109"/>
      <c r="Z4202" s="109"/>
      <c r="AA4202" s="109"/>
      <c r="AB4202" s="109"/>
      <c r="AC4202" s="113"/>
      <c r="AD4202" s="29"/>
      <c r="AE4202" s="29"/>
      <c r="AF4202" s="29"/>
      <c r="AG4202" s="65"/>
    </row>
    <row r="4203" spans="1:33" ht="12">
      <c r="A4203" s="100">
        <v>42067.012337963002</v>
      </c>
      <c r="B4203" s="109" t="s">
        <v>25117</v>
      </c>
      <c r="C4203" s="121">
        <v>22</v>
      </c>
      <c r="D4203" s="109" t="s">
        <v>23</v>
      </c>
      <c r="E4203" s="109" t="s">
        <v>24</v>
      </c>
      <c r="F4203" s="109"/>
      <c r="G4203" s="42">
        <v>39277</v>
      </c>
      <c r="H4203" s="109" t="s">
        <v>25114</v>
      </c>
      <c r="I4203" s="109" t="s">
        <v>5072</v>
      </c>
      <c r="J4203" s="109" t="s">
        <v>85</v>
      </c>
      <c r="K4203" s="98" t="s">
        <v>5073</v>
      </c>
      <c r="L4203" s="109" t="s">
        <v>539</v>
      </c>
      <c r="M4203" s="109" t="s">
        <v>6414</v>
      </c>
      <c r="N4203" s="109" t="s">
        <v>32</v>
      </c>
      <c r="O4203" s="109" t="s">
        <v>25118</v>
      </c>
      <c r="P4203" s="109" t="s">
        <v>760</v>
      </c>
      <c r="Q4203" s="109" t="s">
        <v>25119</v>
      </c>
      <c r="R4203" s="109" t="s">
        <v>36</v>
      </c>
      <c r="S4203" s="122" t="s">
        <v>22184</v>
      </c>
      <c r="T4203" s="31"/>
      <c r="U4203" s="109" t="str">
        <f t="shared" si="66"/>
        <v>39277: Police responded to a burglary call and allege McCoy was hiding in a shed, and they shot him to death. http://homicide.latimes.com/post/shaun-mccoy/</v>
      </c>
      <c r="V4203" s="109"/>
      <c r="W4203" s="109">
        <v>5249.1</v>
      </c>
      <c r="X4203" s="109"/>
      <c r="Y4203" s="109"/>
      <c r="Z4203" s="109"/>
      <c r="AA4203" s="109"/>
      <c r="AB4203" s="109"/>
      <c r="AC4203" s="113"/>
      <c r="AD4203" s="29"/>
      <c r="AE4203" s="29"/>
      <c r="AF4203" s="29"/>
      <c r="AG4203" s="65"/>
    </row>
    <row r="4204" spans="1:33" ht="12">
      <c r="A4204" s="100">
        <v>42067.719571759299</v>
      </c>
      <c r="B4204" s="109" t="s">
        <v>25120</v>
      </c>
      <c r="C4204" s="121">
        <v>14</v>
      </c>
      <c r="D4204" s="109" t="s">
        <v>23</v>
      </c>
      <c r="E4204" s="109" t="s">
        <v>173</v>
      </c>
      <c r="F4204" s="109"/>
      <c r="G4204" s="42">
        <v>39282</v>
      </c>
      <c r="H4204" s="109" t="s">
        <v>25121</v>
      </c>
      <c r="I4204" s="109" t="s">
        <v>539</v>
      </c>
      <c r="J4204" s="109" t="s">
        <v>85</v>
      </c>
      <c r="K4204" s="98" t="s">
        <v>17369</v>
      </c>
      <c r="L4204" s="109" t="s">
        <v>539</v>
      </c>
      <c r="M4204" s="109" t="s">
        <v>540</v>
      </c>
      <c r="N4204" s="109" t="s">
        <v>32</v>
      </c>
      <c r="O4204" s="109" t="s">
        <v>25122</v>
      </c>
      <c r="P4204" s="109" t="s">
        <v>760</v>
      </c>
      <c r="Q4204" s="109" t="s">
        <v>25123</v>
      </c>
      <c r="R4204" s="109" t="s">
        <v>36</v>
      </c>
      <c r="S4204" s="122" t="s">
        <v>22184</v>
      </c>
      <c r="T4204" s="31"/>
      <c r="U4204" s="109" t="str">
        <f t="shared" si="66"/>
        <v>39282: Police allege that they arrived at a scene in which Garcia was firing at a rival gang, pointed his gun at the police, and the police shot him to death. http://homicide.latimes.com/post/victor-garcia/</v>
      </c>
      <c r="V4204" s="109"/>
      <c r="W4204" s="109">
        <v>5250.1</v>
      </c>
      <c r="X4204" s="109"/>
      <c r="Y4204" s="109"/>
      <c r="Z4204" s="109"/>
      <c r="AA4204" s="109"/>
      <c r="AB4204" s="109"/>
      <c r="AC4204" s="113"/>
      <c r="AD4204" s="29"/>
      <c r="AE4204" s="29"/>
      <c r="AF4204" s="29"/>
      <c r="AG4204" s="65"/>
    </row>
    <row r="4205" spans="1:33" ht="12">
      <c r="A4205" s="100">
        <v>42067.724849537</v>
      </c>
      <c r="B4205" s="109" t="s">
        <v>25124</v>
      </c>
      <c r="C4205" s="121">
        <v>24</v>
      </c>
      <c r="D4205" s="109" t="s">
        <v>23</v>
      </c>
      <c r="E4205" s="109" t="s">
        <v>24</v>
      </c>
      <c r="F4205" s="109"/>
      <c r="G4205" s="42">
        <v>39285</v>
      </c>
      <c r="H4205" s="109" t="s">
        <v>25125</v>
      </c>
      <c r="I4205" s="109" t="s">
        <v>21579</v>
      </c>
      <c r="J4205" s="109" t="s">
        <v>85</v>
      </c>
      <c r="K4205" s="98" t="s">
        <v>24056</v>
      </c>
      <c r="L4205" s="109" t="s">
        <v>539</v>
      </c>
      <c r="M4205" s="109" t="s">
        <v>14348</v>
      </c>
      <c r="N4205" s="109" t="s">
        <v>32</v>
      </c>
      <c r="O4205" s="109" t="s">
        <v>25126</v>
      </c>
      <c r="P4205" s="109" t="s">
        <v>760</v>
      </c>
      <c r="Q4205" s="109" t="s">
        <v>25127</v>
      </c>
      <c r="R4205" s="109" t="s">
        <v>36</v>
      </c>
      <c r="S4205" s="122" t="s">
        <v>22184</v>
      </c>
      <c r="T4205" s="31"/>
      <c r="U4205" s="109" t="str">
        <f t="shared" ref="U4205:U4268" si="67">CONCATENATE(G4205, ": ", O4205, " ", Q4205)</f>
        <v>39285: Police allege Adams was involved in a violent armed robbery, although with a replica gun. Officers arrived and say he produced the replica, and they thought it was real, and they shot him to death. http://homicide.latimes.com/post/deshawn-adams/</v>
      </c>
      <c r="V4205" s="109"/>
      <c r="W4205" s="109">
        <v>5251.1</v>
      </c>
      <c r="X4205" s="109"/>
      <c r="Y4205" s="109"/>
      <c r="Z4205" s="109"/>
      <c r="AA4205" s="109"/>
      <c r="AB4205" s="109"/>
      <c r="AC4205" s="113"/>
      <c r="AD4205" s="29"/>
      <c r="AE4205" s="29"/>
      <c r="AF4205" s="29"/>
      <c r="AG4205" s="65"/>
    </row>
    <row r="4206" spans="1:33" ht="12">
      <c r="A4206" s="100">
        <v>42067.732534722199</v>
      </c>
      <c r="B4206" s="109" t="s">
        <v>25128</v>
      </c>
      <c r="C4206" s="121">
        <v>25</v>
      </c>
      <c r="D4206" s="109" t="s">
        <v>23</v>
      </c>
      <c r="E4206" s="109" t="s">
        <v>40</v>
      </c>
      <c r="F4206" s="109" t="s">
        <v>25129</v>
      </c>
      <c r="G4206" s="42">
        <v>39287</v>
      </c>
      <c r="H4206" s="109" t="s">
        <v>25130</v>
      </c>
      <c r="I4206" s="109" t="s">
        <v>538</v>
      </c>
      <c r="J4206" s="109" t="s">
        <v>85</v>
      </c>
      <c r="K4206" s="98" t="s">
        <v>5089</v>
      </c>
      <c r="L4206" s="109" t="s">
        <v>539</v>
      </c>
      <c r="M4206" s="109" t="s">
        <v>540</v>
      </c>
      <c r="N4206" s="109" t="s">
        <v>32</v>
      </c>
      <c r="O4206" s="109" t="s">
        <v>25131</v>
      </c>
      <c r="P4206" s="109" t="s">
        <v>760</v>
      </c>
      <c r="Q4206" s="109" t="s">
        <v>25132</v>
      </c>
      <c r="R4206" s="109" t="s">
        <v>36</v>
      </c>
      <c r="S4206" s="122" t="s">
        <v>22184</v>
      </c>
      <c r="T4206" s="31"/>
      <c r="U4206" s="109" t="str">
        <f t="shared" si="67"/>
        <v>39287: Police responded to a domestic dispute between roommates. Gregg came outside, and police accounts differ with other witnesses about whether he raised a knife to police, and they shot him to death. www.sandiegoreader.com/news/2007/sep/27/he-could-rap-forever/#</v>
      </c>
      <c r="V4206" s="109"/>
      <c r="W4206" s="109">
        <v>5252.1</v>
      </c>
      <c r="X4206" s="109"/>
      <c r="Y4206" s="109"/>
      <c r="Z4206" s="109"/>
      <c r="AA4206" s="109"/>
      <c r="AB4206" s="109"/>
      <c r="AC4206" s="113"/>
      <c r="AD4206" s="29"/>
      <c r="AE4206" s="29"/>
      <c r="AF4206" s="29"/>
      <c r="AG4206" s="65"/>
    </row>
    <row r="4207" spans="1:33" ht="12">
      <c r="A4207" s="100">
        <v>42067.742939814802</v>
      </c>
      <c r="B4207" s="109" t="s">
        <v>25133</v>
      </c>
      <c r="C4207" s="121">
        <v>29</v>
      </c>
      <c r="D4207" s="109" t="s">
        <v>23</v>
      </c>
      <c r="E4207" s="109" t="s">
        <v>173</v>
      </c>
      <c r="F4207" s="109"/>
      <c r="G4207" s="42">
        <v>39298</v>
      </c>
      <c r="H4207" s="109" t="s">
        <v>25134</v>
      </c>
      <c r="I4207" s="109" t="s">
        <v>25135</v>
      </c>
      <c r="J4207" s="109" t="s">
        <v>85</v>
      </c>
      <c r="K4207" s="98" t="s">
        <v>25136</v>
      </c>
      <c r="L4207" s="109" t="s">
        <v>539</v>
      </c>
      <c r="M4207" s="109" t="s">
        <v>25137</v>
      </c>
      <c r="N4207" s="109" t="s">
        <v>32</v>
      </c>
      <c r="O4207" s="109" t="s">
        <v>25138</v>
      </c>
      <c r="P4207" s="109" t="s">
        <v>760</v>
      </c>
      <c r="Q4207" s="109" t="s">
        <v>25139</v>
      </c>
      <c r="R4207" s="109" t="s">
        <v>36</v>
      </c>
      <c r="S4207" s="122" t="s">
        <v>22184</v>
      </c>
      <c r="T4207" s="31"/>
      <c r="U4207" s="109" t="str">
        <f t="shared" si="67"/>
        <v>39298: A park ranger responded to gun shots, tried to stop the car that Guzman was in, alleges the car bumped him, and the ranger shot him to death. http://homicide.latimes.com/post/arturo-guzman/</v>
      </c>
      <c r="V4207" s="109"/>
      <c r="W4207" s="109">
        <v>5253.1</v>
      </c>
      <c r="X4207" s="109"/>
      <c r="Y4207" s="109"/>
      <c r="Z4207" s="109"/>
      <c r="AA4207" s="109"/>
      <c r="AB4207" s="109"/>
      <c r="AC4207" s="113"/>
      <c r="AD4207" s="29"/>
      <c r="AE4207" s="29"/>
      <c r="AF4207" s="29"/>
      <c r="AG4207" s="65"/>
    </row>
    <row r="4208" spans="1:33" ht="12">
      <c r="A4208" s="100">
        <v>42067.751921296302</v>
      </c>
      <c r="B4208" s="109" t="s">
        <v>25140</v>
      </c>
      <c r="C4208" s="121">
        <v>30</v>
      </c>
      <c r="D4208" s="109" t="s">
        <v>23</v>
      </c>
      <c r="E4208" s="109" t="s">
        <v>173</v>
      </c>
      <c r="F4208" s="109"/>
      <c r="G4208" s="42">
        <v>39303</v>
      </c>
      <c r="H4208" s="109" t="s">
        <v>25141</v>
      </c>
      <c r="I4208" s="109" t="s">
        <v>539</v>
      </c>
      <c r="J4208" s="109" t="s">
        <v>85</v>
      </c>
      <c r="K4208" s="98" t="s">
        <v>20782</v>
      </c>
      <c r="L4208" s="109" t="s">
        <v>539</v>
      </c>
      <c r="M4208" s="109" t="s">
        <v>540</v>
      </c>
      <c r="N4208" s="109" t="s">
        <v>32</v>
      </c>
      <c r="O4208" s="109" t="s">
        <v>25142</v>
      </c>
      <c r="P4208" s="109" t="s">
        <v>760</v>
      </c>
      <c r="Q4208" s="109" t="s">
        <v>25143</v>
      </c>
      <c r="R4208" s="109" t="s">
        <v>36</v>
      </c>
      <c r="S4208" s="122" t="s">
        <v>22184</v>
      </c>
      <c r="T4208" s="31"/>
      <c r="U4208" s="109" t="str">
        <f t="shared" si="67"/>
        <v>39303: Officers responded to a domestic dispute call, and allege Rico returned and incapacitated an officer by choking him, then another officer shot Rico to death. http://homicide.latimes.com/post/john-rico/</v>
      </c>
      <c r="V4208" s="109"/>
      <c r="W4208" s="109">
        <v>5254.1</v>
      </c>
      <c r="X4208" s="109"/>
      <c r="Y4208" s="109"/>
      <c r="Z4208" s="109"/>
      <c r="AA4208" s="109"/>
      <c r="AB4208" s="109"/>
      <c r="AC4208" s="113"/>
      <c r="AD4208" s="29"/>
      <c r="AE4208" s="29"/>
      <c r="AF4208" s="29"/>
      <c r="AG4208" s="65"/>
    </row>
    <row r="4209" spans="1:33" ht="12">
      <c r="A4209" s="100">
        <v>42067.779108796298</v>
      </c>
      <c r="B4209" s="109" t="s">
        <v>25144</v>
      </c>
      <c r="C4209" s="121">
        <v>39</v>
      </c>
      <c r="D4209" s="109" t="s">
        <v>91</v>
      </c>
      <c r="E4209" s="109" t="s">
        <v>173</v>
      </c>
      <c r="F4209" s="109"/>
      <c r="G4209" s="42">
        <v>39303</v>
      </c>
      <c r="H4209" s="109" t="s">
        <v>25145</v>
      </c>
      <c r="I4209" s="109" t="s">
        <v>22750</v>
      </c>
      <c r="J4209" s="109" t="s">
        <v>85</v>
      </c>
      <c r="K4209" s="98" t="s">
        <v>22751</v>
      </c>
      <c r="L4209" s="109" t="s">
        <v>539</v>
      </c>
      <c r="M4209" s="109" t="s">
        <v>540</v>
      </c>
      <c r="N4209" s="109" t="s">
        <v>32</v>
      </c>
      <c r="O4209" s="109" t="s">
        <v>25146</v>
      </c>
      <c r="P4209" s="109" t="s">
        <v>760</v>
      </c>
      <c r="Q4209" s="109" t="s">
        <v>25147</v>
      </c>
      <c r="R4209" s="109" t="s">
        <v>36</v>
      </c>
      <c r="S4209" s="122" t="s">
        <v>22184</v>
      </c>
      <c r="T4209" s="31"/>
      <c r="U4209" s="109" t="str">
        <f t="shared" si="67"/>
        <v>39303: Police allege that Delgado was in process of robbing a bank and had just lost control of a hostage, holding a replica gun, and police shot her to death. http://homicide.latimes.com/post/anita-delgado/</v>
      </c>
      <c r="V4209" s="109"/>
      <c r="W4209" s="109">
        <v>5255.1</v>
      </c>
      <c r="X4209" s="109"/>
      <c r="Y4209" s="109"/>
      <c r="Z4209" s="109"/>
      <c r="AA4209" s="109"/>
      <c r="AB4209" s="109"/>
      <c r="AC4209" s="113"/>
      <c r="AD4209" s="29"/>
      <c r="AE4209" s="29"/>
      <c r="AF4209" s="29"/>
      <c r="AG4209" s="65"/>
    </row>
    <row r="4210" spans="1:33" ht="12">
      <c r="A4210" s="100">
        <v>42067.787777777798</v>
      </c>
      <c r="B4210" s="109" t="s">
        <v>25148</v>
      </c>
      <c r="C4210" s="121">
        <v>45</v>
      </c>
      <c r="D4210" s="109" t="s">
        <v>23</v>
      </c>
      <c r="E4210" s="109" t="s">
        <v>24</v>
      </c>
      <c r="F4210" s="109"/>
      <c r="G4210" s="42">
        <v>39308</v>
      </c>
      <c r="H4210" s="109" t="s">
        <v>25149</v>
      </c>
      <c r="I4210" s="109" t="s">
        <v>539</v>
      </c>
      <c r="J4210" s="109" t="s">
        <v>85</v>
      </c>
      <c r="K4210" s="98" t="s">
        <v>4737</v>
      </c>
      <c r="L4210" s="109" t="s">
        <v>539</v>
      </c>
      <c r="M4210" s="109" t="s">
        <v>6578</v>
      </c>
      <c r="N4210" s="109" t="s">
        <v>32</v>
      </c>
      <c r="O4210" s="109" t="s">
        <v>25150</v>
      </c>
      <c r="P4210" s="109" t="s">
        <v>760</v>
      </c>
      <c r="Q4210" s="109" t="s">
        <v>25151</v>
      </c>
      <c r="R4210" s="109" t="s">
        <v>36</v>
      </c>
      <c r="S4210" s="122" t="s">
        <v>22184</v>
      </c>
      <c r="T4210" s="31"/>
      <c r="U4210" s="109" t="str">
        <f t="shared" si="67"/>
        <v>39308: Officers confronted a homeless man, McKinney, whom they allege had threatened them with a machete, and the officers shot hiim to death. http://homicide.latimes.com/post/brent-mckinney/</v>
      </c>
      <c r="V4210" s="109"/>
      <c r="W4210" s="109">
        <v>5256.1</v>
      </c>
      <c r="X4210" s="109"/>
      <c r="Y4210" s="109"/>
      <c r="Z4210" s="109"/>
      <c r="AA4210" s="109"/>
      <c r="AB4210" s="109"/>
      <c r="AC4210" s="113"/>
      <c r="AD4210" s="29"/>
      <c r="AE4210" s="29"/>
      <c r="AF4210" s="29"/>
      <c r="AG4210" s="65"/>
    </row>
    <row r="4211" spans="1:33" ht="12">
      <c r="A4211" s="100">
        <v>42068.543784722198</v>
      </c>
      <c r="B4211" s="109" t="s">
        <v>25152</v>
      </c>
      <c r="C4211" s="121">
        <v>23</v>
      </c>
      <c r="D4211" s="109" t="s">
        <v>23</v>
      </c>
      <c r="E4211" s="109" t="s">
        <v>173</v>
      </c>
      <c r="F4211" s="109"/>
      <c r="G4211" s="42">
        <v>39308</v>
      </c>
      <c r="H4211" s="109" t="s">
        <v>25153</v>
      </c>
      <c r="I4211" s="109" t="s">
        <v>539</v>
      </c>
      <c r="J4211" s="109" t="s">
        <v>85</v>
      </c>
      <c r="K4211" s="98" t="s">
        <v>5061</v>
      </c>
      <c r="L4211" s="109" t="s">
        <v>539</v>
      </c>
      <c r="M4211" s="109" t="s">
        <v>13072</v>
      </c>
      <c r="N4211" s="109" t="s">
        <v>32</v>
      </c>
      <c r="O4211" s="109" t="s">
        <v>25154</v>
      </c>
      <c r="P4211" s="109" t="s">
        <v>760</v>
      </c>
      <c r="Q4211" s="109" t="s">
        <v>25155</v>
      </c>
      <c r="R4211" s="109" t="s">
        <v>36</v>
      </c>
      <c r="S4211" s="122" t="s">
        <v>22184</v>
      </c>
      <c r="T4211" s="31"/>
      <c r="U4211" s="109" t="str">
        <f t="shared" si="67"/>
        <v>39308: Officers allege Rodriguez was making graffiti, and when confronted grabbed his gun and shot at them, and the officers shot him to death. http://homicide.latimes.com/post/peter-rodriguez/</v>
      </c>
      <c r="V4211" s="109"/>
      <c r="W4211" s="109">
        <v>5257.1</v>
      </c>
      <c r="X4211" s="109"/>
      <c r="Y4211" s="109"/>
      <c r="Z4211" s="109"/>
      <c r="AA4211" s="109"/>
      <c r="AB4211" s="109"/>
      <c r="AC4211" s="113"/>
      <c r="AD4211" s="29"/>
      <c r="AE4211" s="29"/>
      <c r="AF4211" s="29"/>
      <c r="AG4211" s="65"/>
    </row>
    <row r="4212" spans="1:33" ht="12">
      <c r="A4212" s="100">
        <v>42068.548194444404</v>
      </c>
      <c r="B4212" s="109" t="s">
        <v>25156</v>
      </c>
      <c r="C4212" s="121">
        <v>20</v>
      </c>
      <c r="D4212" s="109" t="s">
        <v>23</v>
      </c>
      <c r="E4212" s="109" t="s">
        <v>24</v>
      </c>
      <c r="F4212" s="109"/>
      <c r="G4212" s="42">
        <v>39315</v>
      </c>
      <c r="H4212" s="109" t="s">
        <v>25157</v>
      </c>
      <c r="I4212" s="109" t="s">
        <v>3956</v>
      </c>
      <c r="J4212" s="109" t="s">
        <v>85</v>
      </c>
      <c r="K4212" s="98" t="s">
        <v>6209</v>
      </c>
      <c r="L4212" s="109" t="s">
        <v>539</v>
      </c>
      <c r="M4212" s="109" t="s">
        <v>760</v>
      </c>
      <c r="N4212" s="109" t="s">
        <v>32</v>
      </c>
      <c r="O4212" s="109" t="s">
        <v>25158</v>
      </c>
      <c r="P4212" s="109" t="s">
        <v>760</v>
      </c>
      <c r="Q4212" s="109" t="s">
        <v>25159</v>
      </c>
      <c r="R4212" s="109" t="s">
        <v>36</v>
      </c>
      <c r="S4212" s="122" t="s">
        <v>22184</v>
      </c>
      <c r="T4212" s="31"/>
      <c r="U4212" s="109" t="str">
        <f t="shared" si="67"/>
        <v>39315: Rickey Harvey, 20, a black man, was shot in the chest and calf at 13320 S. Doty Ave. in Hawthorne, and died. http://homicide.latimes.com/post/rickey-harvey/</v>
      </c>
      <c r="V4212" s="109"/>
      <c r="W4212" s="109">
        <v>5258.1</v>
      </c>
      <c r="X4212" s="109"/>
      <c r="Y4212" s="109"/>
      <c r="Z4212" s="109"/>
      <c r="AA4212" s="109"/>
      <c r="AB4212" s="109"/>
      <c r="AC4212" s="113"/>
      <c r="AD4212" s="29"/>
      <c r="AE4212" s="29"/>
      <c r="AF4212" s="29"/>
      <c r="AG4212" s="65"/>
    </row>
    <row r="4213" spans="1:33" ht="12">
      <c r="A4213" s="100">
        <v>42068.553692129601</v>
      </c>
      <c r="B4213" s="109" t="s">
        <v>25160</v>
      </c>
      <c r="C4213" s="121">
        <v>41</v>
      </c>
      <c r="D4213" s="109" t="s">
        <v>23</v>
      </c>
      <c r="E4213" s="109" t="s">
        <v>173</v>
      </c>
      <c r="F4213" s="109"/>
      <c r="G4213" s="42">
        <v>39327</v>
      </c>
      <c r="H4213" s="109" t="s">
        <v>25161</v>
      </c>
      <c r="I4213" s="109" t="s">
        <v>4785</v>
      </c>
      <c r="J4213" s="109" t="s">
        <v>85</v>
      </c>
      <c r="K4213" s="98" t="s">
        <v>23323</v>
      </c>
      <c r="L4213" s="109" t="s">
        <v>539</v>
      </c>
      <c r="M4213" s="109" t="s">
        <v>22797</v>
      </c>
      <c r="N4213" s="109" t="s">
        <v>32</v>
      </c>
      <c r="O4213" s="109" t="s">
        <v>25162</v>
      </c>
      <c r="P4213" s="109" t="s">
        <v>760</v>
      </c>
      <c r="Q4213" s="109" t="s">
        <v>25163</v>
      </c>
      <c r="R4213" s="109" t="s">
        <v>36</v>
      </c>
      <c r="S4213" s="122" t="s">
        <v>22184</v>
      </c>
      <c r="T4213" s="31"/>
      <c r="U4213" s="109" t="str">
        <f t="shared" si="67"/>
        <v>39327: Reporters said that Cardenas stabbed the mother of his child, and police shot him to death. http://homicide.latimes.com/post/alonso-cardenas/</v>
      </c>
      <c r="V4213" s="109"/>
      <c r="W4213" s="109">
        <v>5259.1</v>
      </c>
      <c r="X4213" s="109"/>
      <c r="Y4213" s="109"/>
      <c r="Z4213" s="109"/>
      <c r="AA4213" s="109"/>
      <c r="AB4213" s="109"/>
      <c r="AC4213" s="113"/>
      <c r="AD4213" s="29"/>
      <c r="AE4213" s="29"/>
      <c r="AF4213" s="29"/>
      <c r="AG4213" s="65"/>
    </row>
    <row r="4214" spans="1:33" ht="12">
      <c r="A4214" s="100">
        <v>42068.5629513889</v>
      </c>
      <c r="B4214" s="109" t="s">
        <v>25164</v>
      </c>
      <c r="C4214" s="121">
        <v>21</v>
      </c>
      <c r="D4214" s="109" t="s">
        <v>91</v>
      </c>
      <c r="E4214" s="109" t="s">
        <v>24</v>
      </c>
      <c r="F4214" s="109"/>
      <c r="G4214" s="42">
        <v>39334</v>
      </c>
      <c r="H4214" s="109" t="s">
        <v>25165</v>
      </c>
      <c r="I4214" s="109" t="s">
        <v>3956</v>
      </c>
      <c r="J4214" s="109" t="s">
        <v>85</v>
      </c>
      <c r="K4214" s="98" t="s">
        <v>6209</v>
      </c>
      <c r="L4214" s="109" t="s">
        <v>539</v>
      </c>
      <c r="M4214" s="109" t="s">
        <v>6210</v>
      </c>
      <c r="N4214" s="109" t="s">
        <v>32</v>
      </c>
      <c r="O4214" s="109" t="s">
        <v>25166</v>
      </c>
      <c r="P4214" s="109" t="s">
        <v>760</v>
      </c>
      <c r="Q4214" s="109" t="s">
        <v>25167</v>
      </c>
      <c r="R4214" s="109" t="s">
        <v>36</v>
      </c>
      <c r="S4214" s="122" t="s">
        <v>22184</v>
      </c>
      <c r="T4214" s="31"/>
      <c r="U4214" s="109" t="str">
        <f t="shared" si="67"/>
        <v>39334: Coleman allegedly had locked herself and her daughter in a room and threatened to kill her 4 year old daughter after a breakup. She told police not to come in, they broke the door, tasered her unsuccessfully, and after Coleman stabbed the officers and her daughter, she was shot to death. http://homicide.latimes.com/post/elaine-coleman/</v>
      </c>
      <c r="V4214" s="109"/>
      <c r="W4214" s="109">
        <v>5260.1</v>
      </c>
      <c r="X4214" s="109"/>
      <c r="Y4214" s="109"/>
      <c r="Z4214" s="109"/>
      <c r="AA4214" s="109"/>
      <c r="AB4214" s="109"/>
      <c r="AC4214" s="113"/>
      <c r="AD4214" s="29"/>
      <c r="AE4214" s="29"/>
      <c r="AF4214" s="29"/>
      <c r="AG4214" s="65"/>
    </row>
    <row r="4215" spans="1:33" ht="12">
      <c r="A4215" s="100">
        <v>42068.569282407399</v>
      </c>
      <c r="B4215" s="109" t="s">
        <v>25168</v>
      </c>
      <c r="C4215" s="121">
        <v>27</v>
      </c>
      <c r="D4215" s="109" t="s">
        <v>23</v>
      </c>
      <c r="E4215" s="109" t="s">
        <v>24</v>
      </c>
      <c r="F4215" s="109"/>
      <c r="G4215" s="42">
        <v>39359</v>
      </c>
      <c r="H4215" s="109" t="s">
        <v>25169</v>
      </c>
      <c r="I4215" s="109" t="s">
        <v>12012</v>
      </c>
      <c r="J4215" s="109" t="s">
        <v>85</v>
      </c>
      <c r="K4215" s="98" t="s">
        <v>22762</v>
      </c>
      <c r="L4215" s="109" t="s">
        <v>539</v>
      </c>
      <c r="M4215" s="109" t="s">
        <v>12014</v>
      </c>
      <c r="N4215" s="109" t="s">
        <v>32</v>
      </c>
      <c r="O4215" s="109" t="s">
        <v>25170</v>
      </c>
      <c r="P4215" s="109" t="s">
        <v>760</v>
      </c>
      <c r="Q4215" s="109" t="s">
        <v>25171</v>
      </c>
      <c r="R4215" s="109" t="s">
        <v>36</v>
      </c>
      <c r="S4215" s="122" t="s">
        <v>22184</v>
      </c>
      <c r="T4215" s="31"/>
      <c r="U4215" s="109" t="str">
        <f t="shared" si="67"/>
        <v>39359: Officers allege they responded to a call regarding a "violent male." When they arrived to find the deceased confronting them witha gun and acting erratically, he was unwilling to drop his gun, and the police shot him to death. http://homicide.latimes.com/post/jovon-talley-ford/</v>
      </c>
      <c r="V4215" s="109"/>
      <c r="W4215" s="109">
        <v>5261.1</v>
      </c>
      <c r="X4215" s="109"/>
      <c r="Y4215" s="109"/>
      <c r="Z4215" s="109"/>
      <c r="AA4215" s="109"/>
      <c r="AB4215" s="109"/>
      <c r="AC4215" s="113"/>
      <c r="AD4215" s="29"/>
      <c r="AE4215" s="29"/>
      <c r="AF4215" s="29"/>
      <c r="AG4215" s="65"/>
    </row>
    <row r="4216" spans="1:33" ht="12">
      <c r="A4216" s="100">
        <v>42068.927106481497</v>
      </c>
      <c r="B4216" s="109" t="s">
        <v>25172</v>
      </c>
      <c r="C4216" s="121">
        <v>54</v>
      </c>
      <c r="D4216" s="109" t="s">
        <v>23</v>
      </c>
      <c r="E4216" s="109" t="s">
        <v>173</v>
      </c>
      <c r="F4216" s="109" t="s">
        <v>25173</v>
      </c>
      <c r="G4216" s="42">
        <v>39484</v>
      </c>
      <c r="H4216" s="109" t="s">
        <v>25174</v>
      </c>
      <c r="I4216" s="109" t="s">
        <v>22277</v>
      </c>
      <c r="J4216" s="109" t="s">
        <v>85</v>
      </c>
      <c r="K4216" s="98" t="s">
        <v>25175</v>
      </c>
      <c r="L4216" s="109" t="s">
        <v>539</v>
      </c>
      <c r="M4216" s="109" t="s">
        <v>760</v>
      </c>
      <c r="N4216" s="109" t="s">
        <v>32</v>
      </c>
      <c r="O4216" s="109" t="s">
        <v>25176</v>
      </c>
      <c r="P4216" s="109" t="s">
        <v>760</v>
      </c>
      <c r="Q4216" s="109" t="s">
        <v>25177</v>
      </c>
      <c r="R4216" s="109" t="s">
        <v>36</v>
      </c>
      <c r="S4216" s="122" t="s">
        <v>22184</v>
      </c>
      <c r="T4216" s="31"/>
      <c r="U4216" s="109" t="str">
        <f t="shared" si="67"/>
        <v>39484: Police said that Rivera had been shot to death by his son when they arrived. http://homicide.latimes.com/post/gerardo-rivera/</v>
      </c>
      <c r="V4216" s="109"/>
      <c r="W4216" s="109">
        <v>5262.1</v>
      </c>
      <c r="X4216" s="109"/>
      <c r="Y4216" s="109"/>
      <c r="Z4216" s="109"/>
      <c r="AA4216" s="109"/>
      <c r="AB4216" s="109"/>
      <c r="AC4216" s="113"/>
      <c r="AD4216" s="29"/>
      <c r="AE4216" s="29"/>
      <c r="AF4216" s="29"/>
      <c r="AG4216" s="65"/>
    </row>
    <row r="4217" spans="1:33" ht="12">
      <c r="A4217" s="100">
        <v>42068.932812500003</v>
      </c>
      <c r="B4217" s="109" t="s">
        <v>25178</v>
      </c>
      <c r="C4217" s="121">
        <v>25</v>
      </c>
      <c r="D4217" s="109" t="s">
        <v>23</v>
      </c>
      <c r="E4217" s="109" t="s">
        <v>173</v>
      </c>
      <c r="F4217" s="109" t="s">
        <v>25179</v>
      </c>
      <c r="G4217" s="42">
        <v>39484</v>
      </c>
      <c r="H4217" s="109" t="s">
        <v>25174</v>
      </c>
      <c r="I4217" s="109" t="s">
        <v>22277</v>
      </c>
      <c r="J4217" s="109" t="s">
        <v>85</v>
      </c>
      <c r="K4217" s="98" t="s">
        <v>25175</v>
      </c>
      <c r="L4217" s="109" t="s">
        <v>539</v>
      </c>
      <c r="M4217" s="109" t="s">
        <v>760</v>
      </c>
      <c r="N4217" s="109" t="s">
        <v>32</v>
      </c>
      <c r="O4217" s="109" t="s">
        <v>25180</v>
      </c>
      <c r="P4217" s="109" t="s">
        <v>760</v>
      </c>
      <c r="Q4217" s="109" t="s">
        <v>25181</v>
      </c>
      <c r="R4217" s="109" t="s">
        <v>80</v>
      </c>
      <c r="S4217" s="122" t="s">
        <v>22184</v>
      </c>
      <c r="T4217" s="31"/>
      <c r="U4217" s="109" t="str">
        <f t="shared" si="67"/>
        <v>39484: Rivera is said to have been killed by his brother in a domestic dispute. http://homicide.latimes.com/post/endi-rivera/</v>
      </c>
      <c r="V4217" s="109"/>
      <c r="W4217" s="109">
        <v>5263.1</v>
      </c>
      <c r="X4217" s="109"/>
      <c r="Y4217" s="109"/>
      <c r="Z4217" s="109"/>
      <c r="AA4217" s="109"/>
      <c r="AB4217" s="109"/>
      <c r="AC4217" s="113"/>
      <c r="AD4217" s="29"/>
      <c r="AE4217" s="29"/>
      <c r="AF4217" s="29"/>
      <c r="AG4217" s="65"/>
    </row>
    <row r="4218" spans="1:33" ht="12">
      <c r="A4218" s="100">
        <v>42068.940891203703</v>
      </c>
      <c r="B4218" s="109" t="s">
        <v>25182</v>
      </c>
      <c r="C4218" s="121">
        <v>21</v>
      </c>
      <c r="D4218" s="109" t="s">
        <v>23</v>
      </c>
      <c r="E4218" s="109" t="s">
        <v>173</v>
      </c>
      <c r="F4218" s="109" t="s">
        <v>25183</v>
      </c>
      <c r="G4218" s="42">
        <v>39484</v>
      </c>
      <c r="H4218" s="109" t="s">
        <v>25174</v>
      </c>
      <c r="I4218" s="109" t="s">
        <v>22277</v>
      </c>
      <c r="J4218" s="109" t="s">
        <v>85</v>
      </c>
      <c r="K4218" s="98" t="s">
        <v>25175</v>
      </c>
      <c r="L4218" s="109" t="s">
        <v>539</v>
      </c>
      <c r="M4218" s="109" t="s">
        <v>760</v>
      </c>
      <c r="N4218" s="109" t="s">
        <v>32</v>
      </c>
      <c r="O4218" s="109" t="s">
        <v>25184</v>
      </c>
      <c r="P4218" s="109" t="s">
        <v>760</v>
      </c>
      <c r="Q4218" s="109" t="s">
        <v>25185</v>
      </c>
      <c r="R4218" s="109" t="s">
        <v>36</v>
      </c>
      <c r="S4218" s="122" t="s">
        <v>22184</v>
      </c>
      <c r="T4218" s="31"/>
      <c r="U4218" s="109" t="str">
        <f t="shared" si="67"/>
        <v>39484: Rivera was found to have been shot by his brother in a domestic dispute when officers arrived. http://homicide.latimes.com/post/edgar-rivera/</v>
      </c>
      <c r="V4218" s="109"/>
      <c r="W4218" s="109">
        <v>5264.1</v>
      </c>
      <c r="X4218" s="109"/>
      <c r="Y4218" s="109"/>
      <c r="Z4218" s="109"/>
      <c r="AA4218" s="109"/>
      <c r="AB4218" s="109"/>
      <c r="AC4218" s="113"/>
      <c r="AD4218" s="29"/>
      <c r="AE4218" s="29"/>
      <c r="AF4218" s="29"/>
      <c r="AG4218" s="65"/>
    </row>
    <row r="4219" spans="1:33" ht="12">
      <c r="A4219" s="100">
        <v>42068.9703703704</v>
      </c>
      <c r="B4219" s="109" t="s">
        <v>25186</v>
      </c>
      <c r="C4219" s="121">
        <v>26</v>
      </c>
      <c r="D4219" s="109" t="s">
        <v>23</v>
      </c>
      <c r="E4219" s="109" t="s">
        <v>82</v>
      </c>
      <c r="F4219" s="109" t="s">
        <v>25187</v>
      </c>
      <c r="G4219" s="42">
        <v>42067</v>
      </c>
      <c r="H4219" s="109" t="s">
        <v>25188</v>
      </c>
      <c r="I4219" s="109" t="s">
        <v>25189</v>
      </c>
      <c r="J4219" s="109" t="s">
        <v>28</v>
      </c>
      <c r="K4219" s="98" t="s">
        <v>25190</v>
      </c>
      <c r="L4219" s="109" t="s">
        <v>5746</v>
      </c>
      <c r="M4219" s="109" t="s">
        <v>20809</v>
      </c>
      <c r="N4219" s="109" t="s">
        <v>32</v>
      </c>
      <c r="O4219" s="109" t="s">
        <v>25191</v>
      </c>
      <c r="P4219" s="109" t="s">
        <v>760</v>
      </c>
      <c r="Q4219" s="109" t="s">
        <v>25192</v>
      </c>
      <c r="R4219" s="109" t="s">
        <v>36</v>
      </c>
      <c r="S4219" s="122" t="s">
        <v>25193</v>
      </c>
      <c r="T4219" s="31"/>
      <c r="U4219" s="109" t="str">
        <f t="shared" si="67"/>
        <v>42067: Officers were serving a marijuana warrant, and an officer shot the unarmed Cruice in the face. Police allege he was resisting arrest, but witnesses say otherwise. http://www.clickorlando.com/news/deputyinvolved-shooting-investigated-in-volusia/31604696</v>
      </c>
      <c r="V4219" s="109"/>
      <c r="W4219" s="109">
        <v>5265.1</v>
      </c>
      <c r="X4219" s="109"/>
      <c r="Y4219" s="109"/>
      <c r="Z4219" s="109"/>
      <c r="AA4219" s="109"/>
      <c r="AB4219" s="109"/>
      <c r="AC4219" s="113"/>
      <c r="AD4219" s="29"/>
      <c r="AE4219" s="29"/>
      <c r="AF4219" s="29"/>
      <c r="AG4219" s="65"/>
    </row>
    <row r="4220" spans="1:33" ht="12">
      <c r="A4220" s="30">
        <v>42067</v>
      </c>
      <c r="B4220" s="109" t="s">
        <v>25194</v>
      </c>
      <c r="C4220" s="121"/>
      <c r="D4220" s="109" t="s">
        <v>23</v>
      </c>
      <c r="E4220" s="109" t="s">
        <v>24</v>
      </c>
      <c r="F4220" s="109"/>
      <c r="G4220" s="42">
        <v>40105</v>
      </c>
      <c r="H4220" s="109" t="s">
        <v>25195</v>
      </c>
      <c r="I4220" s="109" t="s">
        <v>25196</v>
      </c>
      <c r="J4220" s="109" t="s">
        <v>64</v>
      </c>
      <c r="K4220" s="98" t="s">
        <v>25197</v>
      </c>
      <c r="L4220" s="109" t="s">
        <v>958</v>
      </c>
      <c r="M4220" s="109" t="s">
        <v>12845</v>
      </c>
      <c r="N4220" s="109" t="s">
        <v>32</v>
      </c>
      <c r="O4220" s="109" t="s">
        <v>25198</v>
      </c>
      <c r="P4220" s="109" t="s">
        <v>760</v>
      </c>
      <c r="Q4220" s="109" t="s">
        <v>25199</v>
      </c>
      <c r="R4220" s="109" t="s">
        <v>80</v>
      </c>
      <c r="S4220" s="122" t="s">
        <v>24948</v>
      </c>
      <c r="T4220" s="31"/>
      <c r="U4220" s="109" t="str">
        <f t="shared" si="67"/>
        <v>40105: Shot while attempting to run over deputies with vehicle. Police were responding to report of a suspicious person climbing a fence. When the deputies approached the man in his car and ordered him to get out, he drove towards one of the deputies. http://www.wsbtv.com/news/news/police-shoot-kill-suspect-who-tried-to-run-over-de/nJTH3/</v>
      </c>
      <c r="V4220" s="109"/>
      <c r="W4220" s="109">
        <v>5266.1</v>
      </c>
      <c r="X4220" s="109"/>
      <c r="Y4220" s="109"/>
      <c r="Z4220" s="109"/>
      <c r="AA4220" s="109"/>
      <c r="AB4220" s="109"/>
      <c r="AC4220" s="113"/>
      <c r="AD4220" s="29"/>
      <c r="AE4220" s="29"/>
      <c r="AF4220" s="29"/>
      <c r="AG4220" s="65"/>
    </row>
    <row r="4221" spans="1:33" ht="12">
      <c r="A4221" s="30">
        <v>42067</v>
      </c>
      <c r="B4221" s="109" t="s">
        <v>25200</v>
      </c>
      <c r="C4221" s="121">
        <v>32</v>
      </c>
      <c r="D4221" s="109" t="s">
        <v>23</v>
      </c>
      <c r="E4221" s="109" t="s">
        <v>25201</v>
      </c>
      <c r="F4221" s="109"/>
      <c r="G4221" s="42">
        <v>40066</v>
      </c>
      <c r="H4221" s="109" t="s">
        <v>25202</v>
      </c>
      <c r="I4221" s="109" t="s">
        <v>25203</v>
      </c>
      <c r="J4221" s="109" t="s">
        <v>124</v>
      </c>
      <c r="K4221" s="98" t="s">
        <v>14008</v>
      </c>
      <c r="L4221" s="109" t="s">
        <v>126</v>
      </c>
      <c r="M4221" s="109" t="s">
        <v>25204</v>
      </c>
      <c r="N4221" s="109" t="s">
        <v>32</v>
      </c>
      <c r="O4221" s="109" t="s">
        <v>25205</v>
      </c>
      <c r="P4221" s="109" t="s">
        <v>760</v>
      </c>
      <c r="Q4221" s="109" t="s">
        <v>25206</v>
      </c>
      <c r="R4221" s="109" t="s">
        <v>80</v>
      </c>
      <c r="S4221" s="122" t="s">
        <v>24948</v>
      </c>
      <c r="T4221" s="31"/>
      <c r="U4221" s="109" t="str">
        <f t="shared" si="67"/>
        <v>40066: Shot after pulling out a toy/replica gun. Deputies confronted two men as prime suspects in recent robbery of a credit union. The second man was tasered and arrested. http://blog.seattlepi.com/seattle911/2009/09/24/deputies-search-home-of-man-killed-after-bank-robbery/</v>
      </c>
      <c r="V4221" s="109"/>
      <c r="W4221" s="109">
        <v>5267.1</v>
      </c>
      <c r="X4221" s="109"/>
      <c r="Y4221" s="109"/>
      <c r="Z4221" s="109"/>
      <c r="AA4221" s="109"/>
      <c r="AB4221" s="109"/>
      <c r="AC4221" s="113"/>
      <c r="AD4221" s="29"/>
      <c r="AE4221" s="29"/>
      <c r="AF4221" s="29"/>
      <c r="AG4221" s="65"/>
    </row>
    <row r="4222" spans="1:33" ht="12">
      <c r="A4222" s="30">
        <v>42067</v>
      </c>
      <c r="B4222" s="109" t="s">
        <v>25207</v>
      </c>
      <c r="C4222" s="121">
        <v>29</v>
      </c>
      <c r="D4222" s="109" t="s">
        <v>23</v>
      </c>
      <c r="E4222" s="109" t="s">
        <v>173</v>
      </c>
      <c r="F4222" s="109"/>
      <c r="G4222" s="42">
        <v>40160</v>
      </c>
      <c r="H4222" s="109" t="s">
        <v>25208</v>
      </c>
      <c r="I4222" s="109" t="s">
        <v>1693</v>
      </c>
      <c r="J4222" s="109" t="s">
        <v>1694</v>
      </c>
      <c r="K4222" s="98" t="s">
        <v>24105</v>
      </c>
      <c r="L4222" s="109" t="s">
        <v>1693</v>
      </c>
      <c r="M4222" s="109" t="s">
        <v>1696</v>
      </c>
      <c r="N4222" s="109" t="s">
        <v>32</v>
      </c>
      <c r="O4222" s="109" t="s">
        <v>25209</v>
      </c>
      <c r="P4222" s="109" t="s">
        <v>58</v>
      </c>
      <c r="Q4222" s="109" t="s">
        <v>25210</v>
      </c>
      <c r="R4222" s="109" t="s">
        <v>80</v>
      </c>
      <c r="S4222" s="122" t="s">
        <v>24948</v>
      </c>
      <c r="T4222" s="31"/>
      <c r="U4222" s="109" t="str">
        <f t="shared" si="67"/>
        <v>40160: Officer responding to "shots fired" call spotted Morales with the spotlight on his patrol call. Morales turned and pointed his gun at the officer The officer fired five shots, fatally wounding Morales. http://www.westword.com/news/nicholas-alvarado-morales-shooting-denver-da-calls-officer-involved-incident-justified-5828976</v>
      </c>
      <c r="V4222" s="109"/>
      <c r="W4222" s="109">
        <v>5268.1</v>
      </c>
      <c r="X4222" s="109"/>
      <c r="Y4222" s="109"/>
      <c r="Z4222" s="109"/>
      <c r="AA4222" s="109"/>
      <c r="AB4222" s="109"/>
      <c r="AC4222" s="113"/>
      <c r="AD4222" s="29"/>
      <c r="AE4222" s="29"/>
      <c r="AF4222" s="29"/>
      <c r="AG4222" s="65"/>
    </row>
    <row r="4223" spans="1:33" ht="12">
      <c r="A4223" s="30">
        <v>42067</v>
      </c>
      <c r="B4223" s="109" t="s">
        <v>25211</v>
      </c>
      <c r="C4223" s="121">
        <v>17</v>
      </c>
      <c r="D4223" s="109" t="s">
        <v>23</v>
      </c>
      <c r="E4223" s="109" t="s">
        <v>173</v>
      </c>
      <c r="F4223" s="109" t="s">
        <v>25212</v>
      </c>
      <c r="G4223" s="42">
        <v>40234</v>
      </c>
      <c r="H4223" s="109" t="s">
        <v>25213</v>
      </c>
      <c r="I4223" s="109" t="s">
        <v>21614</v>
      </c>
      <c r="J4223" s="109" t="s">
        <v>85</v>
      </c>
      <c r="K4223" s="98" t="s">
        <v>25214</v>
      </c>
      <c r="L4223" s="109" t="s">
        <v>539</v>
      </c>
      <c r="M4223" s="109" t="s">
        <v>540</v>
      </c>
      <c r="N4223" s="109" t="s">
        <v>32</v>
      </c>
      <c r="O4223" s="109" t="s">
        <v>25215</v>
      </c>
      <c r="P4223" s="109" t="s">
        <v>760</v>
      </c>
      <c r="Q4223" s="109" t="s">
        <v>25216</v>
      </c>
      <c r="R4223" s="109" t="s">
        <v>80</v>
      </c>
      <c r="S4223" s="122" t="s">
        <v>24948</v>
      </c>
      <c r="T4223" s="31"/>
      <c r="U4223" s="109" t="str">
        <f t="shared" si="67"/>
        <v>40234: Macias was shot by his father, a reserve LAPD officer, in self-defense. http://homicide.latimes.com/post/brian-macias/</v>
      </c>
      <c r="V4223" s="109"/>
      <c r="W4223" s="109">
        <v>5269.1</v>
      </c>
      <c r="X4223" s="109"/>
      <c r="Y4223" s="109"/>
      <c r="Z4223" s="109"/>
      <c r="AA4223" s="109"/>
      <c r="AB4223" s="109"/>
      <c r="AC4223" s="113"/>
      <c r="AD4223" s="29"/>
      <c r="AE4223" s="29"/>
      <c r="AF4223" s="29"/>
      <c r="AG4223" s="65"/>
    </row>
    <row r="4224" spans="1:33" ht="12">
      <c r="A4224" s="30">
        <v>42067</v>
      </c>
      <c r="B4224" s="109" t="s">
        <v>25217</v>
      </c>
      <c r="C4224" s="121">
        <v>30</v>
      </c>
      <c r="D4224" s="109" t="s">
        <v>23</v>
      </c>
      <c r="E4224" s="109" t="s">
        <v>40</v>
      </c>
      <c r="F4224" s="109" t="s">
        <v>25218</v>
      </c>
      <c r="G4224" s="42">
        <v>40235</v>
      </c>
      <c r="H4224" s="109" t="s">
        <v>25219</v>
      </c>
      <c r="I4224" s="109" t="s">
        <v>25220</v>
      </c>
      <c r="J4224" s="109" t="s">
        <v>124</v>
      </c>
      <c r="K4224" s="98" t="s">
        <v>25221</v>
      </c>
      <c r="L4224" s="109" t="s">
        <v>2101</v>
      </c>
      <c r="M4224" s="109" t="s">
        <v>14052</v>
      </c>
      <c r="N4224" s="109" t="s">
        <v>32</v>
      </c>
      <c r="O4224" s="109" t="s">
        <v>25222</v>
      </c>
      <c r="P4224" s="109" t="s">
        <v>760</v>
      </c>
      <c r="Q4224" s="109" t="s">
        <v>25223</v>
      </c>
      <c r="R4224" s="109" t="s">
        <v>100</v>
      </c>
      <c r="S4224" s="122" t="s">
        <v>24948</v>
      </c>
      <c r="T4224" s="31"/>
      <c r="U4224" s="109" t="str">
        <f t="shared" si="67"/>
        <v>40235: Waits was shot after shooting at deputy. Officers had pulled over Waits' vehicle as the prime suspect in a recent murder. http://seattletimes.com/html/localnews/2011204661_teachershot27m.html</v>
      </c>
      <c r="V4224" s="109"/>
      <c r="W4224" s="109">
        <v>5270.1</v>
      </c>
      <c r="X4224" s="109"/>
      <c r="Y4224" s="109"/>
      <c r="Z4224" s="109"/>
      <c r="AA4224" s="109"/>
      <c r="AB4224" s="109"/>
      <c r="AC4224" s="113"/>
      <c r="AD4224" s="29"/>
      <c r="AE4224" s="29"/>
      <c r="AF4224" s="29"/>
      <c r="AG4224" s="65"/>
    </row>
    <row r="4225" spans="1:33" ht="12">
      <c r="A4225" s="30">
        <v>42067</v>
      </c>
      <c r="B4225" s="109" t="s">
        <v>25224</v>
      </c>
      <c r="C4225" s="121">
        <v>30</v>
      </c>
      <c r="D4225" s="109" t="s">
        <v>23</v>
      </c>
      <c r="E4225" s="109" t="s">
        <v>173</v>
      </c>
      <c r="F4225" s="109" t="s">
        <v>25225</v>
      </c>
      <c r="G4225" s="42">
        <v>40255</v>
      </c>
      <c r="H4225" s="109" t="s">
        <v>25226</v>
      </c>
      <c r="I4225" s="109" t="s">
        <v>25227</v>
      </c>
      <c r="J4225" s="109" t="s">
        <v>85</v>
      </c>
      <c r="K4225" s="98" t="s">
        <v>25228</v>
      </c>
      <c r="L4225" s="109" t="s">
        <v>539</v>
      </c>
      <c r="M4225" s="109" t="s">
        <v>540</v>
      </c>
      <c r="N4225" s="109" t="s">
        <v>32</v>
      </c>
      <c r="O4225" s="109" t="s">
        <v>25229</v>
      </c>
      <c r="P4225" s="109" t="s">
        <v>760</v>
      </c>
      <c r="Q4225" s="109" t="s">
        <v>25230</v>
      </c>
      <c r="R4225" s="109" t="s">
        <v>80</v>
      </c>
      <c r="S4225" s="122" t="s">
        <v>24948</v>
      </c>
      <c r="T4225" s="31"/>
      <c r="U4225" s="109" t="str">
        <f t="shared" si="67"/>
        <v>40255: Officers were responding to a call at a residence. When officers arrived, they were directed to a detached structure in the back of the house where they encountered Ornelas armed with a semi-automatic handgun. When Ornelas reached for his weapon, officers opened fire. Ornelas was struck in the upper torso. http://homicide.latimes.com/post/isaac-ornelas/</v>
      </c>
      <c r="V4225" s="109"/>
      <c r="W4225" s="109">
        <v>5271.1</v>
      </c>
      <c r="X4225" s="109"/>
      <c r="Y4225" s="109"/>
      <c r="Z4225" s="109"/>
      <c r="AA4225" s="109"/>
      <c r="AB4225" s="109"/>
      <c r="AC4225" s="113"/>
      <c r="AD4225" s="29"/>
      <c r="AE4225" s="29"/>
      <c r="AF4225" s="29"/>
      <c r="AG4225" s="65"/>
    </row>
    <row r="4226" spans="1:33" ht="12">
      <c r="A4226" s="30">
        <v>42067</v>
      </c>
      <c r="B4226" s="109" t="s">
        <v>25231</v>
      </c>
      <c r="C4226" s="121">
        <v>32</v>
      </c>
      <c r="D4226" s="109" t="s">
        <v>23</v>
      </c>
      <c r="E4226" s="109" t="s">
        <v>40</v>
      </c>
      <c r="F4226" s="109" t="s">
        <v>25232</v>
      </c>
      <c r="G4226" s="42">
        <v>40256</v>
      </c>
      <c r="H4226" s="109" t="s">
        <v>25233</v>
      </c>
      <c r="I4226" s="109" t="s">
        <v>16850</v>
      </c>
      <c r="J4226" s="109" t="s">
        <v>85</v>
      </c>
      <c r="K4226" s="98" t="s">
        <v>16851</v>
      </c>
      <c r="L4226" s="109" t="s">
        <v>539</v>
      </c>
      <c r="M4226" s="109" t="s">
        <v>540</v>
      </c>
      <c r="N4226" s="109" t="s">
        <v>262</v>
      </c>
      <c r="O4226" s="109" t="s">
        <v>25234</v>
      </c>
      <c r="P4226" s="109" t="s">
        <v>760</v>
      </c>
      <c r="Q4226" s="109" t="s">
        <v>25235</v>
      </c>
      <c r="R4226" s="109" t="s">
        <v>80</v>
      </c>
      <c r="S4226" s="122" t="s">
        <v>24948</v>
      </c>
      <c r="T4226" s="31"/>
      <c r="U4226" s="109" t="str">
        <f t="shared" si="67"/>
        <v>40256: Valencia tried to flee from officers on foot when he became involved in a physical altercation with officers. Officers used a Taser and shortly afterward, Valencia became unresponsive. http://homicide.latimes.com/post/albert-valencia/</v>
      </c>
      <c r="V4226" s="109"/>
      <c r="W4226" s="109">
        <v>5272.1</v>
      </c>
      <c r="X4226" s="109"/>
      <c r="Y4226" s="109"/>
      <c r="Z4226" s="109"/>
      <c r="AA4226" s="109"/>
      <c r="AB4226" s="109"/>
      <c r="AC4226" s="113"/>
      <c r="AD4226" s="29"/>
      <c r="AE4226" s="29"/>
      <c r="AF4226" s="29"/>
      <c r="AG4226" s="65"/>
    </row>
    <row r="4227" spans="1:33" ht="12">
      <c r="A4227" s="30">
        <v>42067</v>
      </c>
      <c r="B4227" s="109" t="s">
        <v>25236</v>
      </c>
      <c r="C4227" s="121">
        <v>30</v>
      </c>
      <c r="D4227" s="109" t="s">
        <v>23</v>
      </c>
      <c r="E4227" s="109" t="s">
        <v>40</v>
      </c>
      <c r="F4227" s="109"/>
      <c r="G4227" s="42">
        <v>40257</v>
      </c>
      <c r="H4227" s="109" t="s">
        <v>25237</v>
      </c>
      <c r="I4227" s="109" t="s">
        <v>926</v>
      </c>
      <c r="J4227" s="109" t="s">
        <v>85</v>
      </c>
      <c r="K4227" s="98" t="s">
        <v>24756</v>
      </c>
      <c r="L4227" s="109" t="s">
        <v>539</v>
      </c>
      <c r="M4227" s="109" t="s">
        <v>927</v>
      </c>
      <c r="N4227" s="109" t="s">
        <v>32</v>
      </c>
      <c r="O4227" s="109" t="s">
        <v>25238</v>
      </c>
      <c r="P4227" s="109" t="s">
        <v>58</v>
      </c>
      <c r="Q4227" s="109" t="s">
        <v>25239</v>
      </c>
      <c r="R4227" s="109" t="s">
        <v>80</v>
      </c>
      <c r="S4227" s="122" t="s">
        <v>24948</v>
      </c>
      <c r="T4227" s="31"/>
      <c r="U4227" s="109" t="str">
        <f t="shared" si="67"/>
        <v>40257: Bours was walking down the street carrying a hatchet when officers ordered him several times to stop and drop the weapon. Bours refused and advanced toward officers with the ax raised over his head. The officers opened fire, striking Bours. http://homicide.latimes.com/post/stephen-bours/</v>
      </c>
      <c r="V4227" s="109"/>
      <c r="W4227" s="109">
        <v>5273.1</v>
      </c>
      <c r="X4227" s="109"/>
      <c r="Y4227" s="109"/>
      <c r="Z4227" s="109"/>
      <c r="AA4227" s="109"/>
      <c r="AB4227" s="109"/>
      <c r="AC4227" s="113"/>
      <c r="AD4227" s="29"/>
      <c r="AE4227" s="29"/>
      <c r="AF4227" s="29"/>
      <c r="AG4227" s="65"/>
    </row>
    <row r="4228" spans="1:33" ht="12">
      <c r="A4228" s="30">
        <v>42067</v>
      </c>
      <c r="B4228" s="109" t="s">
        <v>25240</v>
      </c>
      <c r="C4228" s="121">
        <v>33</v>
      </c>
      <c r="D4228" s="109" t="s">
        <v>23</v>
      </c>
      <c r="E4228" s="109" t="s">
        <v>25201</v>
      </c>
      <c r="F4228" s="109"/>
      <c r="G4228" s="42">
        <v>40270</v>
      </c>
      <c r="H4228" s="109" t="s">
        <v>25241</v>
      </c>
      <c r="I4228" s="109" t="s">
        <v>552</v>
      </c>
      <c r="J4228" s="109" t="s">
        <v>64</v>
      </c>
      <c r="K4228" s="98" t="s">
        <v>25242</v>
      </c>
      <c r="L4228" s="109" t="s">
        <v>364</v>
      </c>
      <c r="M4228" s="109" t="s">
        <v>553</v>
      </c>
      <c r="N4228" s="109" t="s">
        <v>32</v>
      </c>
      <c r="O4228" s="109" t="s">
        <v>25243</v>
      </c>
      <c r="P4228" s="109" t="s">
        <v>760</v>
      </c>
      <c r="Q4228" s="109" t="s">
        <v>25244</v>
      </c>
      <c r="R4228" s="109" t="s">
        <v>80</v>
      </c>
      <c r="S4228" s="122" t="s">
        <v>24948</v>
      </c>
      <c r="T4228" s="31"/>
      <c r="U4228" s="109" t="str">
        <f t="shared" si="67"/>
        <v>40270: Shot after pulling out a gun. Police were approaching Hale for questioning regarding a report of domestic violence. http://m.ajc.com/news/news/local/cop-shoots-kills-armed-atlanta-man/nQdth/</v>
      </c>
      <c r="V4228" s="109"/>
      <c r="W4228" s="109">
        <v>5274.1</v>
      </c>
      <c r="X4228" s="109"/>
      <c r="Y4228" s="109"/>
      <c r="Z4228" s="109"/>
      <c r="AA4228" s="109"/>
      <c r="AB4228" s="109"/>
      <c r="AC4228" s="113"/>
      <c r="AD4228" s="29"/>
      <c r="AE4228" s="29"/>
      <c r="AF4228" s="29"/>
      <c r="AG4228" s="65"/>
    </row>
    <row r="4229" spans="1:33" ht="12">
      <c r="A4229" s="30">
        <v>42067</v>
      </c>
      <c r="B4229" s="109" t="s">
        <v>25245</v>
      </c>
      <c r="C4229" s="121">
        <v>59</v>
      </c>
      <c r="D4229" s="109" t="s">
        <v>23</v>
      </c>
      <c r="E4229" s="109" t="s">
        <v>40</v>
      </c>
      <c r="F4229" s="109"/>
      <c r="G4229" s="42">
        <v>40285</v>
      </c>
      <c r="H4229" s="109" t="s">
        <v>25246</v>
      </c>
      <c r="I4229" s="109" t="s">
        <v>6749</v>
      </c>
      <c r="J4229" s="109" t="s">
        <v>64</v>
      </c>
      <c r="K4229" s="98" t="s">
        <v>25247</v>
      </c>
      <c r="L4229" s="109" t="s">
        <v>66</v>
      </c>
      <c r="M4229" s="109" t="s">
        <v>796</v>
      </c>
      <c r="N4229" s="109" t="s">
        <v>32</v>
      </c>
      <c r="O4229" s="109" t="s">
        <v>25248</v>
      </c>
      <c r="P4229" s="109" t="s">
        <v>760</v>
      </c>
      <c r="Q4229" s="109" t="s">
        <v>25249</v>
      </c>
      <c r="R4229" s="109" t="s">
        <v>80</v>
      </c>
      <c r="S4229" s="122" t="s">
        <v>24948</v>
      </c>
      <c r="T4229" s="31"/>
      <c r="U4229" s="109" t="str">
        <f t="shared" si="67"/>
        <v>40285: Police were responding to a call reporting a man damaging a parked vehicle with a large knife. When Officer Tait arrived, he confronted Bagley and commanded him several times to drop the knife. Bagley did not comply and lunged towards Officer Tait with the weapon. Officer Tait shot and killed Bagley. https://www.gwinnettcounty.com/portal/gwinnett/NewsandEvents/NewsDetails?url=/Content-Types/Paragraphs/NewsandEvents/PolicePressReleases/Officer%20Involved%20Shooting%20-%20Update%20041910.xml</v>
      </c>
      <c r="V4229" s="109"/>
      <c r="W4229" s="109">
        <v>5275.1</v>
      </c>
      <c r="X4229" s="109"/>
      <c r="Y4229" s="109"/>
      <c r="Z4229" s="109"/>
      <c r="AA4229" s="109"/>
      <c r="AB4229" s="109"/>
      <c r="AC4229" s="113"/>
      <c r="AD4229" s="29"/>
      <c r="AE4229" s="29"/>
      <c r="AF4229" s="29"/>
      <c r="AG4229" s="65"/>
    </row>
    <row r="4230" spans="1:33" ht="12">
      <c r="A4230" s="30">
        <v>42066</v>
      </c>
      <c r="B4230" s="109" t="s">
        <v>25250</v>
      </c>
      <c r="C4230" s="121">
        <v>26</v>
      </c>
      <c r="D4230" s="109" t="s">
        <v>23</v>
      </c>
      <c r="E4230" s="109" t="s">
        <v>25251</v>
      </c>
      <c r="F4230" s="109"/>
      <c r="G4230" s="42">
        <v>40301</v>
      </c>
      <c r="H4230" s="109" t="s">
        <v>25252</v>
      </c>
      <c r="I4230" s="109" t="s">
        <v>6224</v>
      </c>
      <c r="J4230" s="109" t="s">
        <v>213</v>
      </c>
      <c r="K4230" s="98" t="s">
        <v>14160</v>
      </c>
      <c r="L4230" s="109" t="s">
        <v>6226</v>
      </c>
      <c r="M4230" s="109" t="s">
        <v>6227</v>
      </c>
      <c r="N4230" s="109" t="s">
        <v>32</v>
      </c>
      <c r="O4230" s="109" t="s">
        <v>25253</v>
      </c>
      <c r="P4230" s="109" t="s">
        <v>760</v>
      </c>
      <c r="Q4230" s="109" t="s">
        <v>25254</v>
      </c>
      <c r="R4230" s="109" t="s">
        <v>80</v>
      </c>
      <c r="S4230" s="122" t="s">
        <v>24948</v>
      </c>
      <c r="T4230" s="31"/>
      <c r="U4230" s="109" t="str">
        <f t="shared" si="67"/>
        <v>40301: Mucho shot Medina once during an arrest attempt after he allegedly refused to turn off a car and attempted to put the car in gear. http://www.mysanantonio.com/news/local_news/article/Man-fatally-shot-by-police-was-burglary-suspect-795154.php</v>
      </c>
      <c r="V4230" s="109"/>
      <c r="W4230" s="109">
        <v>5276.1</v>
      </c>
      <c r="X4230" s="109"/>
      <c r="Y4230" s="109"/>
      <c r="Z4230" s="109"/>
      <c r="AA4230" s="109"/>
      <c r="AB4230" s="109"/>
      <c r="AC4230" s="113"/>
      <c r="AD4230" s="29"/>
      <c r="AE4230" s="29"/>
      <c r="AF4230" s="29"/>
      <c r="AG4230" s="65"/>
    </row>
    <row r="4231" spans="1:33" ht="12">
      <c r="A4231" s="30">
        <v>42067</v>
      </c>
      <c r="B4231" s="109" t="s">
        <v>25255</v>
      </c>
      <c r="C4231" s="121">
        <v>34</v>
      </c>
      <c r="D4231" s="109" t="s">
        <v>23</v>
      </c>
      <c r="E4231" s="109" t="s">
        <v>24</v>
      </c>
      <c r="F4231" s="109" t="s">
        <v>25256</v>
      </c>
      <c r="G4231" s="42">
        <v>40308</v>
      </c>
      <c r="H4231" s="109" t="s">
        <v>25257</v>
      </c>
      <c r="I4231" s="109" t="s">
        <v>539</v>
      </c>
      <c r="J4231" s="109" t="s">
        <v>85</v>
      </c>
      <c r="K4231" s="98" t="s">
        <v>25258</v>
      </c>
      <c r="L4231" s="109" t="s">
        <v>539</v>
      </c>
      <c r="M4231" s="109" t="s">
        <v>540</v>
      </c>
      <c r="N4231" s="109" t="s">
        <v>32</v>
      </c>
      <c r="O4231" s="109" t="s">
        <v>25259</v>
      </c>
      <c r="P4231" s="109" t="s">
        <v>760</v>
      </c>
      <c r="Q4231" s="109" t="s">
        <v>25260</v>
      </c>
      <c r="R4231" s="109" t="s">
        <v>80</v>
      </c>
      <c r="S4231" s="122" t="s">
        <v>24948</v>
      </c>
      <c r="T4231" s="31"/>
      <c r="U4231" s="109" t="str">
        <f t="shared" si="67"/>
        <v>40308: Morris was shot after pointing a handgun at officers. http://homicide.latimes.com/post/donovan-morris/</v>
      </c>
      <c r="V4231" s="109"/>
      <c r="W4231" s="109">
        <v>5277.1</v>
      </c>
      <c r="X4231" s="109"/>
      <c r="Y4231" s="109"/>
      <c r="Z4231" s="109"/>
      <c r="AA4231" s="109"/>
      <c r="AB4231" s="109"/>
      <c r="AC4231" s="113"/>
      <c r="AD4231" s="29"/>
      <c r="AE4231" s="29"/>
      <c r="AF4231" s="29"/>
      <c r="AG4231" s="65"/>
    </row>
    <row r="4232" spans="1:33" ht="12">
      <c r="A4232" s="30">
        <v>42067</v>
      </c>
      <c r="B4232" s="109" t="s">
        <v>25261</v>
      </c>
      <c r="C4232" s="121">
        <v>70</v>
      </c>
      <c r="D4232" s="109" t="s">
        <v>23</v>
      </c>
      <c r="E4232" s="109" t="s">
        <v>40</v>
      </c>
      <c r="F4232" s="109" t="s">
        <v>25262</v>
      </c>
      <c r="G4232" s="42">
        <v>40312</v>
      </c>
      <c r="H4232" s="109" t="s">
        <v>25263</v>
      </c>
      <c r="I4232" s="109" t="s">
        <v>10657</v>
      </c>
      <c r="J4232" s="109" t="s">
        <v>124</v>
      </c>
      <c r="K4232" s="98" t="s">
        <v>11653</v>
      </c>
      <c r="L4232" s="109" t="s">
        <v>55</v>
      </c>
      <c r="M4232" s="109" t="s">
        <v>14052</v>
      </c>
      <c r="N4232" s="109" t="s">
        <v>32</v>
      </c>
      <c r="O4232" s="109" t="s">
        <v>25264</v>
      </c>
      <c r="P4232" s="109" t="s">
        <v>157</v>
      </c>
      <c r="Q4232" s="109" t="s">
        <v>25265</v>
      </c>
      <c r="R4232" s="109" t="s">
        <v>80</v>
      </c>
      <c r="S4232" s="122" t="s">
        <v>24948</v>
      </c>
      <c r="T4232" s="31"/>
      <c r="U4232" s="109" t="str">
        <f t="shared" si="67"/>
        <v>40312: Shot by off-duty deputy Allen Myron who then killed himself. Deputy Myron was Multanen's son-in-law. http://seattletimes.com/html/localnews/2011873233_shooting16m.html</v>
      </c>
      <c r="V4232" s="109"/>
      <c r="W4232" s="109">
        <v>5278.1</v>
      </c>
      <c r="X4232" s="109"/>
      <c r="Y4232" s="109"/>
      <c r="Z4232" s="109"/>
      <c r="AA4232" s="109"/>
      <c r="AB4232" s="109"/>
      <c r="AC4232" s="113"/>
      <c r="AD4232" s="29"/>
      <c r="AE4232" s="29"/>
      <c r="AF4232" s="29"/>
      <c r="AG4232" s="65"/>
    </row>
    <row r="4233" spans="1:33" ht="12">
      <c r="A4233" s="30">
        <v>42067</v>
      </c>
      <c r="B4233" s="109" t="s">
        <v>25266</v>
      </c>
      <c r="C4233" s="121">
        <v>68</v>
      </c>
      <c r="D4233" s="109" t="s">
        <v>91</v>
      </c>
      <c r="E4233" s="109" t="s">
        <v>40</v>
      </c>
      <c r="F4233" s="109" t="s">
        <v>25262</v>
      </c>
      <c r="G4233" s="42">
        <v>40312</v>
      </c>
      <c r="H4233" s="109" t="s">
        <v>25263</v>
      </c>
      <c r="I4233" s="109" t="s">
        <v>10657</v>
      </c>
      <c r="J4233" s="109" t="s">
        <v>124</v>
      </c>
      <c r="K4233" s="98" t="s">
        <v>11653</v>
      </c>
      <c r="L4233" s="109" t="s">
        <v>55</v>
      </c>
      <c r="M4233" s="109" t="s">
        <v>14052</v>
      </c>
      <c r="N4233" s="109" t="s">
        <v>32</v>
      </c>
      <c r="O4233" s="109" t="s">
        <v>25264</v>
      </c>
      <c r="P4233" s="109" t="s">
        <v>157</v>
      </c>
      <c r="Q4233" s="109" t="s">
        <v>25265</v>
      </c>
      <c r="R4233" s="109" t="s">
        <v>80</v>
      </c>
      <c r="S4233" s="122" t="s">
        <v>24948</v>
      </c>
      <c r="T4233" s="31"/>
      <c r="U4233" s="109" t="str">
        <f t="shared" si="67"/>
        <v>40312: Shot by off-duty deputy Allen Myron who then killed himself. Deputy Myron was Multanen's son-in-law. http://seattletimes.com/html/localnews/2011873233_shooting16m.html</v>
      </c>
      <c r="V4233" s="109"/>
      <c r="W4233" s="109">
        <v>5279.1</v>
      </c>
      <c r="X4233" s="109"/>
      <c r="Y4233" s="109"/>
      <c r="Z4233" s="109"/>
      <c r="AA4233" s="109"/>
      <c r="AB4233" s="109"/>
      <c r="AC4233" s="113"/>
      <c r="AD4233" s="29"/>
      <c r="AE4233" s="29"/>
      <c r="AF4233" s="29"/>
      <c r="AG4233" s="65"/>
    </row>
    <row r="4234" spans="1:33" ht="12">
      <c r="A4234" s="30">
        <v>42067</v>
      </c>
      <c r="B4234" s="109" t="s">
        <v>25267</v>
      </c>
      <c r="C4234" s="121">
        <v>33</v>
      </c>
      <c r="D4234" s="109" t="s">
        <v>23</v>
      </c>
      <c r="E4234" s="109" t="s">
        <v>24</v>
      </c>
      <c r="F4234" s="109"/>
      <c r="G4234" s="42">
        <v>40312</v>
      </c>
      <c r="H4234" s="109" t="s">
        <v>25268</v>
      </c>
      <c r="I4234" s="109" t="s">
        <v>25269</v>
      </c>
      <c r="J4234" s="109" t="s">
        <v>64</v>
      </c>
      <c r="K4234" s="98" t="s">
        <v>25270</v>
      </c>
      <c r="L4234" s="109" t="s">
        <v>7479</v>
      </c>
      <c r="M4234" s="109" t="s">
        <v>25271</v>
      </c>
      <c r="N4234" s="109" t="s">
        <v>32</v>
      </c>
      <c r="O4234" s="109" t="s">
        <v>25272</v>
      </c>
      <c r="P4234" s="109" t="s">
        <v>58</v>
      </c>
      <c r="Q4234" s="109" t="s">
        <v>25273</v>
      </c>
      <c r="R4234" s="109" t="s">
        <v>80</v>
      </c>
      <c r="S4234" s="122" t="s">
        <v>24948</v>
      </c>
      <c r="T4234" s="31"/>
      <c r="U4234" s="109" t="str">
        <f t="shared" si="67"/>
        <v>40312: Shot after fighting with police officer. Williams' vehicle was pulled over for unspecified reasons. http://www.theroot.com/articles/culture/2011/08/georgia_cop_shoots_and_kills_unarmed_man.html</v>
      </c>
      <c r="V4234" s="109"/>
      <c r="W4234" s="109">
        <v>5280.1</v>
      </c>
      <c r="X4234" s="109"/>
      <c r="Y4234" s="109"/>
      <c r="Z4234" s="109"/>
      <c r="AA4234" s="109"/>
      <c r="AB4234" s="109"/>
      <c r="AC4234" s="113"/>
      <c r="AD4234" s="29"/>
      <c r="AE4234" s="29"/>
      <c r="AF4234" s="29"/>
      <c r="AG4234" s="65"/>
    </row>
    <row r="4235" spans="1:33" ht="12">
      <c r="A4235" s="30">
        <v>42067</v>
      </c>
      <c r="B4235" s="109" t="s">
        <v>25274</v>
      </c>
      <c r="C4235" s="121">
        <v>42</v>
      </c>
      <c r="D4235" s="109" t="s">
        <v>23</v>
      </c>
      <c r="E4235" s="109" t="s">
        <v>40</v>
      </c>
      <c r="F4235" s="109" t="s">
        <v>25275</v>
      </c>
      <c r="G4235" s="42">
        <v>40322</v>
      </c>
      <c r="H4235" s="109" t="s">
        <v>25276</v>
      </c>
      <c r="I4235" s="109" t="s">
        <v>25277</v>
      </c>
      <c r="J4235" s="109" t="s">
        <v>85</v>
      </c>
      <c r="K4235" s="98" t="s">
        <v>25278</v>
      </c>
      <c r="L4235" s="109" t="s">
        <v>539</v>
      </c>
      <c r="M4235" s="109" t="s">
        <v>540</v>
      </c>
      <c r="N4235" s="109" t="s">
        <v>32</v>
      </c>
      <c r="O4235" s="109" t="s">
        <v>25279</v>
      </c>
      <c r="P4235" s="109" t="s">
        <v>760</v>
      </c>
      <c r="Q4235" s="109" t="s">
        <v>25280</v>
      </c>
      <c r="R4235" s="109" t="s">
        <v>80</v>
      </c>
      <c r="S4235" s="122" t="s">
        <v>24948</v>
      </c>
      <c r="T4235" s="31"/>
      <c r="U4235" s="109" t="str">
        <f t="shared" si="67"/>
        <v>40322: Caprio led police on a chase. After crashing his vehicle, Caprio exited his vehicle holding a knife. Caprio allegedly began to throw the knife at one of the officers when Officers Ayala and Wagner opened fire. http://homicide.latimes.com/post/andrew-caprio/</v>
      </c>
      <c r="V4235" s="109"/>
      <c r="W4235" s="109">
        <v>5281.1</v>
      </c>
      <c r="X4235" s="109"/>
      <c r="Y4235" s="109"/>
      <c r="Z4235" s="109"/>
      <c r="AA4235" s="109"/>
      <c r="AB4235" s="109"/>
      <c r="AC4235" s="113"/>
      <c r="AD4235" s="29"/>
      <c r="AE4235" s="29"/>
      <c r="AF4235" s="29"/>
      <c r="AG4235" s="65"/>
    </row>
    <row r="4236" spans="1:33" ht="12">
      <c r="A4236" s="30">
        <v>42067</v>
      </c>
      <c r="B4236" s="109" t="s">
        <v>25281</v>
      </c>
      <c r="C4236" s="121">
        <v>27</v>
      </c>
      <c r="D4236" s="109" t="s">
        <v>23</v>
      </c>
      <c r="E4236" s="109" t="s">
        <v>173</v>
      </c>
      <c r="F4236" s="109" t="s">
        <v>25282</v>
      </c>
      <c r="G4236" s="42">
        <v>40324</v>
      </c>
      <c r="H4236" s="109" t="s">
        <v>25283</v>
      </c>
      <c r="I4236" s="109" t="s">
        <v>10621</v>
      </c>
      <c r="J4236" s="109" t="s">
        <v>85</v>
      </c>
      <c r="K4236" s="98" t="s">
        <v>14469</v>
      </c>
      <c r="L4236" s="109" t="s">
        <v>539</v>
      </c>
      <c r="M4236" s="109" t="s">
        <v>25284</v>
      </c>
      <c r="N4236" s="109" t="s">
        <v>32</v>
      </c>
      <c r="O4236" s="109" t="s">
        <v>25285</v>
      </c>
      <c r="P4236" s="109" t="s">
        <v>760</v>
      </c>
      <c r="Q4236" s="109" t="s">
        <v>25286</v>
      </c>
      <c r="R4236" s="109" t="s">
        <v>80</v>
      </c>
      <c r="S4236" s="122" t="s">
        <v>24948</v>
      </c>
      <c r="T4236" s="31"/>
      <c r="U4236" s="109" t="str">
        <f t="shared" si="67"/>
        <v>40324: Pouliot was shot after he rammed his truck into a police vehicle and then stepped out of his truck and pointed a handgun at the two officers. http://homicide.latimes.com/post/alfred-pouliot/</v>
      </c>
      <c r="V4236" s="109"/>
      <c r="W4236" s="109">
        <v>5282.1</v>
      </c>
      <c r="X4236" s="109"/>
      <c r="Y4236" s="109"/>
      <c r="Z4236" s="109"/>
      <c r="AA4236" s="109"/>
      <c r="AB4236" s="109"/>
      <c r="AC4236" s="113"/>
      <c r="AD4236" s="29"/>
      <c r="AE4236" s="29"/>
      <c r="AF4236" s="29"/>
      <c r="AG4236" s="65"/>
    </row>
    <row r="4237" spans="1:33" ht="12">
      <c r="A4237" s="30">
        <v>42067</v>
      </c>
      <c r="B4237" s="109" t="s">
        <v>25287</v>
      </c>
      <c r="C4237" s="121">
        <v>48</v>
      </c>
      <c r="D4237" s="109" t="s">
        <v>23</v>
      </c>
      <c r="E4237" s="109" t="s">
        <v>24</v>
      </c>
      <c r="F4237" s="109"/>
      <c r="G4237" s="42">
        <v>40325</v>
      </c>
      <c r="H4237" s="109" t="s">
        <v>25288</v>
      </c>
      <c r="I4237" s="109" t="s">
        <v>249</v>
      </c>
      <c r="J4237" s="109" t="s">
        <v>250</v>
      </c>
      <c r="K4237" s="98" t="s">
        <v>25289</v>
      </c>
      <c r="L4237" s="109" t="s">
        <v>249</v>
      </c>
      <c r="M4237" s="109" t="s">
        <v>252</v>
      </c>
      <c r="N4237" s="109" t="s">
        <v>262</v>
      </c>
      <c r="O4237" s="109" t="s">
        <v>25290</v>
      </c>
      <c r="P4237" s="109" t="s">
        <v>760</v>
      </c>
      <c r="Q4237" s="109" t="s">
        <v>25291</v>
      </c>
      <c r="R4237" s="109" t="s">
        <v>80</v>
      </c>
      <c r="S4237" s="122" t="s">
        <v>24948</v>
      </c>
      <c r="T4237" s="31"/>
      <c r="U4237" s="109" t="str">
        <f t="shared" si="67"/>
        <v>40325: Johnson got into an altercation with officers and was pepper sprayed and tasered. Shortly after he was jolted a second time, Johnson lost consciousness. http://articles.baltimoresun.com/2010-05-28/news/bs-md-co-taser-death-20100528_1_taser-international-officers-part-of-police-work</v>
      </c>
      <c r="V4237" s="109"/>
      <c r="W4237" s="109">
        <v>5283.1</v>
      </c>
      <c r="X4237" s="109"/>
      <c r="Y4237" s="109"/>
      <c r="Z4237" s="109"/>
      <c r="AA4237" s="109"/>
      <c r="AB4237" s="109"/>
      <c r="AC4237" s="113"/>
      <c r="AD4237" s="29"/>
      <c r="AE4237" s="29"/>
      <c r="AF4237" s="29"/>
      <c r="AG4237" s="65"/>
    </row>
    <row r="4238" spans="1:33" ht="12">
      <c r="A4238" s="30">
        <v>42067</v>
      </c>
      <c r="B4238" s="109" t="s">
        <v>25292</v>
      </c>
      <c r="C4238" s="121">
        <v>19</v>
      </c>
      <c r="D4238" s="109" t="s">
        <v>23</v>
      </c>
      <c r="E4238" s="109" t="s">
        <v>173</v>
      </c>
      <c r="F4238" s="109"/>
      <c r="G4238" s="42">
        <v>40325</v>
      </c>
      <c r="H4238" s="109" t="s">
        <v>25293</v>
      </c>
      <c r="I4238" s="109" t="s">
        <v>539</v>
      </c>
      <c r="J4238" s="109" t="s">
        <v>85</v>
      </c>
      <c r="K4238" s="98" t="s">
        <v>3917</v>
      </c>
      <c r="L4238" s="109" t="s">
        <v>539</v>
      </c>
      <c r="M4238" s="109" t="s">
        <v>540</v>
      </c>
      <c r="N4238" s="109" t="s">
        <v>32</v>
      </c>
      <c r="O4238" s="109" t="s">
        <v>25294</v>
      </c>
      <c r="P4238" s="109" t="s">
        <v>760</v>
      </c>
      <c r="Q4238" s="109" t="s">
        <v>25295</v>
      </c>
      <c r="R4238" s="109" t="s">
        <v>80</v>
      </c>
      <c r="S4238" s="122" t="s">
        <v>24948</v>
      </c>
      <c r="T4238" s="31"/>
      <c r="U4238" s="109" t="str">
        <f t="shared" si="67"/>
        <v>40325: Two gang unit officers tried to stop Flores, who was running. The officers saw a handgun in Flores's hand he refused to drop the weapon, so the officers shot and killed him. http://homicide.latimes.com/post/jose-flores/</v>
      </c>
      <c r="V4238" s="109"/>
      <c r="W4238" s="109">
        <v>5284.1</v>
      </c>
      <c r="X4238" s="109"/>
      <c r="Y4238" s="109"/>
      <c r="Z4238" s="109"/>
      <c r="AA4238" s="109"/>
      <c r="AB4238" s="109"/>
      <c r="AC4238" s="113"/>
      <c r="AD4238" s="29"/>
      <c r="AE4238" s="29"/>
      <c r="AF4238" s="29"/>
      <c r="AG4238" s="65"/>
    </row>
    <row r="4239" spans="1:33" ht="12">
      <c r="A4239" s="30">
        <v>42067</v>
      </c>
      <c r="B4239" s="109" t="s">
        <v>25296</v>
      </c>
      <c r="C4239" s="121">
        <v>21</v>
      </c>
      <c r="D4239" s="109" t="s">
        <v>23</v>
      </c>
      <c r="E4239" s="109" t="s">
        <v>173</v>
      </c>
      <c r="F4239" s="109"/>
      <c r="G4239" s="42">
        <v>40325</v>
      </c>
      <c r="H4239" s="109" t="s">
        <v>25297</v>
      </c>
      <c r="I4239" s="109" t="s">
        <v>539</v>
      </c>
      <c r="J4239" s="109" t="s">
        <v>85</v>
      </c>
      <c r="K4239" s="98" t="s">
        <v>23725</v>
      </c>
      <c r="L4239" s="109" t="s">
        <v>539</v>
      </c>
      <c r="M4239" s="109" t="s">
        <v>540</v>
      </c>
      <c r="N4239" s="109" t="s">
        <v>32</v>
      </c>
      <c r="O4239" s="109" t="s">
        <v>25298</v>
      </c>
      <c r="P4239" s="109" t="s">
        <v>760</v>
      </c>
      <c r="Q4239" s="109" t="s">
        <v>25299</v>
      </c>
      <c r="R4239" s="109" t="s">
        <v>100</v>
      </c>
      <c r="S4239" s="122" t="s">
        <v>24948</v>
      </c>
      <c r="T4239" s="31"/>
      <c r="U4239" s="109" t="str">
        <f t="shared" si="67"/>
        <v>40325: Officers were responding to "a call for service involving a man with a history of suicide threats." When officers arrived, Morales grabbed a fireplace poker and came at the officers, allegedly refusing to drop the poker. At that point Officer Giron shot Morales several times. http://homicide.latimes.com/post/oscar-morales/</v>
      </c>
      <c r="V4239" s="109"/>
      <c r="W4239" s="109">
        <v>5285.1</v>
      </c>
      <c r="X4239" s="109"/>
      <c r="Y4239" s="109"/>
      <c r="Z4239" s="109"/>
      <c r="AA4239" s="109"/>
      <c r="AB4239" s="109"/>
      <c r="AC4239" s="113"/>
      <c r="AD4239" s="29"/>
      <c r="AE4239" s="29"/>
      <c r="AF4239" s="29"/>
      <c r="AG4239" s="65"/>
    </row>
    <row r="4240" spans="1:33" ht="12">
      <c r="A4240" s="30">
        <v>42067</v>
      </c>
      <c r="B4240" s="109" t="s">
        <v>25300</v>
      </c>
      <c r="C4240" s="121">
        <v>34</v>
      </c>
      <c r="D4240" s="109" t="s">
        <v>23</v>
      </c>
      <c r="E4240" s="109" t="s">
        <v>25201</v>
      </c>
      <c r="F4240" s="109"/>
      <c r="G4240" s="42">
        <v>40337</v>
      </c>
      <c r="H4240" s="109" t="s">
        <v>25301</v>
      </c>
      <c r="I4240" s="109" t="s">
        <v>25074</v>
      </c>
      <c r="J4240" s="109" t="s">
        <v>124</v>
      </c>
      <c r="K4240" s="98" t="s">
        <v>25075</v>
      </c>
      <c r="L4240" s="109" t="s">
        <v>25076</v>
      </c>
      <c r="M4240" s="109" t="s">
        <v>25077</v>
      </c>
      <c r="N4240" s="109" t="s">
        <v>32</v>
      </c>
      <c r="O4240" s="109" t="s">
        <v>25302</v>
      </c>
      <c r="P4240" s="109" t="s">
        <v>760</v>
      </c>
      <c r="Q4240" s="109" t="s">
        <v>25303</v>
      </c>
      <c r="R4240" s="109" t="s">
        <v>80</v>
      </c>
      <c r="S4240" s="122" t="s">
        <v>24948</v>
      </c>
      <c r="T4240" s="31"/>
      <c r="U4240" s="109" t="str">
        <f t="shared" si="67"/>
        <v>40337: Ballou was approached by Deputy Duhaime and Officer Lazaron after he robbed an espresso stand. Ballou ignored the officers' repeated commands to surrender and attempted to hide his hands behind his back as if to grab a weapon. Deputy Duhaime and Officer Lazaron then shot and killed Ballou. http://www.skyvalleychronicle.com/BREAKING-NEWS/SUSPECT-IDENTIFIED-IN-SEDRO-WOOLLEY-ESPRESSO-STAND-ROBBERY-391482</v>
      </c>
      <c r="V4240" s="109"/>
      <c r="W4240" s="109">
        <v>5286.1</v>
      </c>
      <c r="X4240" s="109"/>
      <c r="Y4240" s="109"/>
      <c r="Z4240" s="109"/>
      <c r="AA4240" s="109"/>
      <c r="AB4240" s="109"/>
      <c r="AC4240" s="113"/>
      <c r="AD4240" s="29"/>
      <c r="AE4240" s="29"/>
      <c r="AF4240" s="29"/>
      <c r="AG4240" s="65"/>
    </row>
    <row r="4241" spans="1:33" ht="12">
      <c r="A4241" s="30">
        <v>42067</v>
      </c>
      <c r="B4241" s="109" t="s">
        <v>25304</v>
      </c>
      <c r="C4241" s="121">
        <v>25</v>
      </c>
      <c r="D4241" s="109" t="s">
        <v>23</v>
      </c>
      <c r="E4241" s="109" t="s">
        <v>173</v>
      </c>
      <c r="F4241" s="109"/>
      <c r="G4241" s="42">
        <v>40338</v>
      </c>
      <c r="H4241" s="109" t="s">
        <v>25305</v>
      </c>
      <c r="I4241" s="109" t="s">
        <v>1417</v>
      </c>
      <c r="J4241" s="109" t="s">
        <v>85</v>
      </c>
      <c r="K4241" s="98" t="s">
        <v>1418</v>
      </c>
      <c r="L4241" s="109" t="s">
        <v>539</v>
      </c>
      <c r="M4241" s="109" t="s">
        <v>13072</v>
      </c>
      <c r="N4241" s="109" t="s">
        <v>32</v>
      </c>
      <c r="O4241" s="109" t="s">
        <v>25306</v>
      </c>
      <c r="P4241" s="109" t="s">
        <v>760</v>
      </c>
      <c r="Q4241" s="109" t="s">
        <v>25307</v>
      </c>
      <c r="R4241" s="109" t="s">
        <v>80</v>
      </c>
      <c r="S4241" s="122" t="s">
        <v>24948</v>
      </c>
      <c r="T4241" s="31"/>
      <c r="U4241" s="109" t="str">
        <f t="shared" si="67"/>
        <v>40338: An off-duty sheriff's deputy was driving by when he noticed a Aguilar and a woman near some parked cars acting suspicously. The deputy pulled up in his vehicle beside the two and identified himself as a deputy sheriff. When Aguilar allegedly reached for his waistband, the deputy feared he was arming himself and fired one round at Aguilar. http://homicide.latimes.com/post/anthony-aguilar/</v>
      </c>
      <c r="V4241" s="109"/>
      <c r="W4241" s="109">
        <v>5287.1</v>
      </c>
      <c r="X4241" s="109"/>
      <c r="Y4241" s="109"/>
      <c r="Z4241" s="109"/>
      <c r="AA4241" s="109"/>
      <c r="AB4241" s="109"/>
      <c r="AC4241" s="113"/>
      <c r="AD4241" s="29"/>
      <c r="AE4241" s="29"/>
      <c r="AF4241" s="29"/>
      <c r="AG4241" s="65"/>
    </row>
    <row r="4242" spans="1:33" ht="12">
      <c r="A4242" s="30">
        <v>42067</v>
      </c>
      <c r="B4242" s="109" t="s">
        <v>25308</v>
      </c>
      <c r="C4242" s="121">
        <v>23</v>
      </c>
      <c r="D4242" s="109" t="s">
        <v>23</v>
      </c>
      <c r="E4242" s="109" t="s">
        <v>24</v>
      </c>
      <c r="F4242" s="109"/>
      <c r="G4242" s="42">
        <v>40345</v>
      </c>
      <c r="H4242" s="109" t="s">
        <v>25309</v>
      </c>
      <c r="I4242" s="109" t="s">
        <v>649</v>
      </c>
      <c r="J4242" s="109" t="s">
        <v>85</v>
      </c>
      <c r="K4242" s="98" t="s">
        <v>13263</v>
      </c>
      <c r="L4242" s="109" t="s">
        <v>539</v>
      </c>
      <c r="M4242" s="109" t="s">
        <v>13072</v>
      </c>
      <c r="N4242" s="109" t="s">
        <v>32</v>
      </c>
      <c r="O4242" s="109" t="s">
        <v>25310</v>
      </c>
      <c r="P4242" s="109" t="s">
        <v>760</v>
      </c>
      <c r="Q4242" s="109" t="s">
        <v>25311</v>
      </c>
      <c r="R4242" s="109" t="s">
        <v>80</v>
      </c>
      <c r="S4242" s="122" t="s">
        <v>24948</v>
      </c>
      <c r="T4242" s="31"/>
      <c r="U4242" s="109" t="str">
        <f t="shared" si="67"/>
        <v>40345: Deputies were responding to a call of shots fired. When deputies arrived at the location, an informant directed them to the rear of an apartment complex where they located Luckett, who matched the description of the shooter given by the informant. The deputies ordered Luckett to walk to the car and place his hands on the hood. As he reached the hood of the car, Luckett quickly dropped his left hand to his rear waistband area. Believing Luckett had retrieved a weapon, a deputy fired one round from his firearm, hitting Luckett. The coroner found that Luckett had been shot twice. No weapon was recovered at the scene. http://homicide.latimes.com/post/dexter-luckett/</v>
      </c>
      <c r="V4242" s="109"/>
      <c r="W4242" s="109">
        <v>5288.1</v>
      </c>
      <c r="X4242" s="109"/>
      <c r="Y4242" s="109"/>
      <c r="Z4242" s="109"/>
      <c r="AA4242" s="109"/>
      <c r="AB4242" s="109"/>
      <c r="AC4242" s="113"/>
      <c r="AD4242" s="29"/>
      <c r="AE4242" s="29"/>
      <c r="AF4242" s="29"/>
      <c r="AG4242" s="65"/>
    </row>
    <row r="4243" spans="1:33" ht="12">
      <c r="A4243" s="30">
        <v>42067</v>
      </c>
      <c r="B4243" s="109" t="s">
        <v>25312</v>
      </c>
      <c r="C4243" s="121">
        <v>32</v>
      </c>
      <c r="D4243" s="109" t="s">
        <v>23</v>
      </c>
      <c r="E4243" s="109" t="s">
        <v>173</v>
      </c>
      <c r="F4243" s="109" t="s">
        <v>25313</v>
      </c>
      <c r="G4243" s="42">
        <v>40349</v>
      </c>
      <c r="H4243" s="109" t="s">
        <v>25314</v>
      </c>
      <c r="I4243" s="109" t="s">
        <v>20160</v>
      </c>
      <c r="J4243" s="109" t="s">
        <v>85</v>
      </c>
      <c r="K4243" s="98" t="s">
        <v>20161</v>
      </c>
      <c r="L4243" s="109" t="s">
        <v>539</v>
      </c>
      <c r="M4243" s="109" t="s">
        <v>20162</v>
      </c>
      <c r="N4243" s="109" t="s">
        <v>32</v>
      </c>
      <c r="O4243" s="109" t="s">
        <v>25315</v>
      </c>
      <c r="P4243" s="109" t="s">
        <v>760</v>
      </c>
      <c r="Q4243" s="109" t="s">
        <v>25316</v>
      </c>
      <c r="R4243" s="109" t="s">
        <v>80</v>
      </c>
      <c r="S4243" s="122" t="s">
        <v>24948</v>
      </c>
      <c r="T4243" s="31"/>
      <c r="U4243" s="109" t="str">
        <f t="shared" si="67"/>
        <v>40349: Garcia confronted officers with a knife and refused commands to lie down on the ground. Two officers used their Tasers on Garcia, but that did not stop him and he continued to after the officers. The two officers then shot and killed him. http://homicide.latimes.com/post/daniel-garcia/</v>
      </c>
      <c r="V4243" s="109"/>
      <c r="W4243" s="109">
        <v>5289.1</v>
      </c>
      <c r="X4243" s="109"/>
      <c r="Y4243" s="109"/>
      <c r="Z4243" s="109"/>
      <c r="AA4243" s="109"/>
      <c r="AB4243" s="109"/>
      <c r="AC4243" s="113"/>
      <c r="AD4243" s="29"/>
      <c r="AE4243" s="29"/>
      <c r="AF4243" s="29"/>
      <c r="AG4243" s="65"/>
    </row>
    <row r="4244" spans="1:33" ht="12">
      <c r="A4244" s="30">
        <v>42067</v>
      </c>
      <c r="B4244" s="109" t="s">
        <v>25317</v>
      </c>
      <c r="C4244" s="121">
        <v>26</v>
      </c>
      <c r="D4244" s="109" t="s">
        <v>23</v>
      </c>
      <c r="E4244" s="109" t="s">
        <v>173</v>
      </c>
      <c r="F4244" s="109"/>
      <c r="G4244" s="42">
        <v>40357</v>
      </c>
      <c r="H4244" s="109" t="s">
        <v>25318</v>
      </c>
      <c r="I4244" s="109" t="s">
        <v>1693</v>
      </c>
      <c r="J4244" s="109" t="s">
        <v>1694</v>
      </c>
      <c r="K4244" s="98" t="s">
        <v>24105</v>
      </c>
      <c r="L4244" s="109" t="s">
        <v>1693</v>
      </c>
      <c r="M4244" s="109" t="s">
        <v>1696</v>
      </c>
      <c r="N4244" s="109" t="s">
        <v>32</v>
      </c>
      <c r="O4244" s="109" t="s">
        <v>25319</v>
      </c>
      <c r="P4244" s="109" t="s">
        <v>58</v>
      </c>
      <c r="Q4244" s="109" t="s">
        <v>25320</v>
      </c>
      <c r="R4244" s="109" t="s">
        <v>80</v>
      </c>
      <c r="S4244" s="122" t="s">
        <v>24948</v>
      </c>
      <c r="T4244" s="31"/>
      <c r="U4244" s="109" t="str">
        <f t="shared" si="67"/>
        <v>40357: Enriquez was shot after pointing a weapon at officers responding to a "man with a gun" 911 call. http://www.denverda.org/News_Release/Decision_Letters/PS-10-06-28-Offs%20Dan%20Morehead%20&amp;%20Mike%20Walsh.pdf</v>
      </c>
      <c r="V4244" s="109"/>
      <c r="W4244" s="109">
        <v>5290.1</v>
      </c>
      <c r="X4244" s="109"/>
      <c r="Y4244" s="109"/>
      <c r="Z4244" s="109"/>
      <c r="AA4244" s="109"/>
      <c r="AB4244" s="109"/>
      <c r="AC4244" s="113"/>
      <c r="AD4244" s="29"/>
      <c r="AE4244" s="29"/>
      <c r="AF4244" s="29"/>
      <c r="AG4244" s="65"/>
    </row>
    <row r="4245" spans="1:33" ht="12">
      <c r="A4245" s="30">
        <v>42067</v>
      </c>
      <c r="B4245" s="109" t="s">
        <v>25321</v>
      </c>
      <c r="C4245" s="121">
        <v>25</v>
      </c>
      <c r="D4245" s="109" t="s">
        <v>23</v>
      </c>
      <c r="E4245" s="109" t="s">
        <v>25201</v>
      </c>
      <c r="F4245" s="109" t="s">
        <v>25322</v>
      </c>
      <c r="G4245" s="42">
        <v>40359</v>
      </c>
      <c r="H4245" s="109" t="s">
        <v>25323</v>
      </c>
      <c r="I4245" s="109" t="s">
        <v>25324</v>
      </c>
      <c r="J4245" s="109" t="s">
        <v>85</v>
      </c>
      <c r="K4245" s="98" t="s">
        <v>25325</v>
      </c>
      <c r="L4245" s="109" t="s">
        <v>404</v>
      </c>
      <c r="M4245" s="109" t="s">
        <v>25326</v>
      </c>
      <c r="N4245" s="109" t="s">
        <v>32</v>
      </c>
      <c r="O4245" s="109" t="s">
        <v>25327</v>
      </c>
      <c r="P4245" s="109" t="s">
        <v>58</v>
      </c>
      <c r="Q4245" s="109" t="s">
        <v>25328</v>
      </c>
      <c r="R4245" s="109" t="s">
        <v>80</v>
      </c>
      <c r="S4245" s="122" t="s">
        <v>24948</v>
      </c>
      <c r="T4245" s="31"/>
      <c r="U4245" s="109" t="str">
        <f t="shared" si="67"/>
        <v>40359: Collender, an armed-robbery suspect, was shot and killed by police outside his residence. http://www.ocregister.com/articles/collender-306484-police-victims.html</v>
      </c>
      <c r="V4245" s="109"/>
      <c r="W4245" s="109">
        <v>5291.1</v>
      </c>
      <c r="X4245" s="109"/>
      <c r="Y4245" s="109"/>
      <c r="Z4245" s="109"/>
      <c r="AA4245" s="109"/>
      <c r="AB4245" s="109"/>
      <c r="AC4245" s="113"/>
      <c r="AD4245" s="29"/>
      <c r="AE4245" s="29"/>
      <c r="AF4245" s="29"/>
      <c r="AG4245" s="65"/>
    </row>
    <row r="4246" spans="1:33" ht="12">
      <c r="A4246" s="30">
        <v>42068</v>
      </c>
      <c r="B4246" s="109" t="s">
        <v>25329</v>
      </c>
      <c r="C4246" s="121">
        <v>42</v>
      </c>
      <c r="D4246" s="109" t="s">
        <v>23</v>
      </c>
      <c r="E4246" s="109" t="s">
        <v>25201</v>
      </c>
      <c r="F4246" s="109"/>
      <c r="G4246" s="42">
        <v>40366</v>
      </c>
      <c r="H4246" s="109" t="s">
        <v>25330</v>
      </c>
      <c r="I4246" s="109" t="s">
        <v>2164</v>
      </c>
      <c r="J4246" s="109" t="s">
        <v>124</v>
      </c>
      <c r="K4246" s="98" t="s">
        <v>25331</v>
      </c>
      <c r="L4246" s="109" t="s">
        <v>126</v>
      </c>
      <c r="M4246" s="109" t="s">
        <v>2166</v>
      </c>
      <c r="N4246" s="109" t="s">
        <v>32</v>
      </c>
      <c r="O4246" s="109" t="s">
        <v>25332</v>
      </c>
      <c r="P4246" s="109" t="s">
        <v>58</v>
      </c>
      <c r="Q4246" s="109" t="s">
        <v>25333</v>
      </c>
      <c r="R4246" s="109" t="s">
        <v>80</v>
      </c>
      <c r="S4246" s="122" t="s">
        <v>24920</v>
      </c>
      <c r="T4246" s="31"/>
      <c r="U4246" s="109" t="str">
        <f t="shared" si="67"/>
        <v>40366: Shot after two-hour standoff by police responding to a domestic violence call. Police claim they believed Mr. Devangari was reaching into his pocket for a weapon, which they claim turned out to be a silver/chrome-colored crank flashlight. http://seattletimes.com/html/localnews/2013469433_inquest19m.html?prmid=related_stories_section</v>
      </c>
      <c r="V4246" s="109"/>
      <c r="W4246" s="109">
        <v>5292.1</v>
      </c>
      <c r="X4246" s="109"/>
      <c r="Y4246" s="109"/>
      <c r="Z4246" s="109"/>
      <c r="AA4246" s="109"/>
      <c r="AB4246" s="109"/>
      <c r="AC4246" s="113"/>
      <c r="AD4246" s="29"/>
      <c r="AE4246" s="29"/>
      <c r="AF4246" s="29"/>
      <c r="AG4246" s="65"/>
    </row>
    <row r="4247" spans="1:33" ht="12">
      <c r="A4247" s="30">
        <v>42068</v>
      </c>
      <c r="B4247" s="109" t="s">
        <v>25334</v>
      </c>
      <c r="C4247" s="121">
        <v>28</v>
      </c>
      <c r="D4247" s="109" t="s">
        <v>23</v>
      </c>
      <c r="E4247" s="109" t="s">
        <v>173</v>
      </c>
      <c r="F4247" s="109"/>
      <c r="G4247" s="42">
        <v>40369</v>
      </c>
      <c r="H4247" s="109" t="s">
        <v>25335</v>
      </c>
      <c r="I4247" s="109" t="s">
        <v>3866</v>
      </c>
      <c r="J4247" s="109" t="s">
        <v>85</v>
      </c>
      <c r="K4247" s="98" t="s">
        <v>22703</v>
      </c>
      <c r="L4247" s="109" t="s">
        <v>539</v>
      </c>
      <c r="M4247" s="109" t="s">
        <v>540</v>
      </c>
      <c r="N4247" s="109" t="s">
        <v>32</v>
      </c>
      <c r="O4247" s="109" t="s">
        <v>25336</v>
      </c>
      <c r="P4247" s="109" t="s">
        <v>760</v>
      </c>
      <c r="Q4247" s="109" t="s">
        <v>25337</v>
      </c>
      <c r="R4247" s="109" t="s">
        <v>80</v>
      </c>
      <c r="S4247" s="122" t="s">
        <v>24920</v>
      </c>
      <c r="T4247" s="31"/>
      <c r="U4247" s="109" t="str">
        <f t="shared" si="67"/>
        <v>40369: Officers noticed Rueda when he appeared to be driving under the influence. As police tried to pursue Rueda, he led them on a chase. He then stopped his car and exited with a handgun. Rueda immediately began shooting at the officers who returned fire. Rueda was hit by several gunshots. http://homicide.latimes.com/post/javier-rueda/</v>
      </c>
      <c r="V4247" s="109"/>
      <c r="W4247" s="109">
        <v>5293.1</v>
      </c>
      <c r="X4247" s="109"/>
      <c r="Y4247" s="109"/>
      <c r="Z4247" s="109"/>
      <c r="AA4247" s="109"/>
      <c r="AB4247" s="109"/>
      <c r="AC4247" s="113"/>
      <c r="AD4247" s="29"/>
      <c r="AE4247" s="29"/>
      <c r="AF4247" s="29"/>
      <c r="AG4247" s="65"/>
    </row>
    <row r="4248" spans="1:33" ht="12">
      <c r="A4248" s="30">
        <v>42068</v>
      </c>
      <c r="B4248" s="109" t="s">
        <v>25338</v>
      </c>
      <c r="C4248" s="121">
        <v>48</v>
      </c>
      <c r="D4248" s="109" t="s">
        <v>23</v>
      </c>
      <c r="E4248" s="109" t="s">
        <v>24</v>
      </c>
      <c r="F4248" s="109" t="s">
        <v>25339</v>
      </c>
      <c r="G4248" s="42">
        <v>40375</v>
      </c>
      <c r="H4248" s="109" t="s">
        <v>25340</v>
      </c>
      <c r="I4248" s="109" t="s">
        <v>6150</v>
      </c>
      <c r="J4248" s="109" t="s">
        <v>1791</v>
      </c>
      <c r="K4248" s="98" t="s">
        <v>25341</v>
      </c>
      <c r="L4248" s="109" t="s">
        <v>6152</v>
      </c>
      <c r="M4248" s="109" t="s">
        <v>25342</v>
      </c>
      <c r="N4248" s="109" t="s">
        <v>32</v>
      </c>
      <c r="O4248" s="109" t="s">
        <v>25343</v>
      </c>
      <c r="P4248" s="109" t="s">
        <v>760</v>
      </c>
      <c r="Q4248" s="109" t="s">
        <v>25344</v>
      </c>
      <c r="R4248" s="109" t="s">
        <v>80</v>
      </c>
      <c r="S4248" s="122" t="s">
        <v>24920</v>
      </c>
      <c r="T4248" s="31"/>
      <c r="U4248" s="109" t="str">
        <f t="shared" si="67"/>
        <v>40375: Officer Esposito came across Mr. Gaymon, who was engaged in a sexual act, in Newark Park. When Officer Esposito tried to arrest him, "Mr. Gaymon appeared to panic, assaulted the police officer and fled." Officer Esposito cornered him near a pond. Mr. Gaymon threatened to kill Officer Esposito, then lunged at and attempted to disarm him while reaching into his own pocket. Officer Esposito fired once. http://www.nytimes.com/2011/06/29/nyregion/no-charges-for-officer-who-shot-defarra-gaymon-at-branch-brook-park.html?_r=0</v>
      </c>
      <c r="V4248" s="109"/>
      <c r="W4248" s="109">
        <v>5294.1</v>
      </c>
      <c r="X4248" s="109"/>
      <c r="Y4248" s="109"/>
      <c r="Z4248" s="109"/>
      <c r="AA4248" s="109"/>
      <c r="AB4248" s="109"/>
      <c r="AC4248" s="113"/>
      <c r="AD4248" s="29"/>
      <c r="AE4248" s="29"/>
      <c r="AF4248" s="29"/>
      <c r="AG4248" s="65"/>
    </row>
    <row r="4249" spans="1:33" ht="12">
      <c r="A4249" s="30">
        <v>42068</v>
      </c>
      <c r="B4249" s="109" t="s">
        <v>25345</v>
      </c>
      <c r="C4249" s="121">
        <v>35</v>
      </c>
      <c r="D4249" s="109" t="s">
        <v>23</v>
      </c>
      <c r="E4249" s="109" t="s">
        <v>173</v>
      </c>
      <c r="F4249" s="109"/>
      <c r="G4249" s="42">
        <v>40375</v>
      </c>
      <c r="H4249" s="109" t="s">
        <v>25346</v>
      </c>
      <c r="I4249" s="109" t="s">
        <v>4627</v>
      </c>
      <c r="J4249" s="109" t="s">
        <v>85</v>
      </c>
      <c r="K4249" s="98" t="s">
        <v>4628</v>
      </c>
      <c r="L4249" s="109" t="s">
        <v>539</v>
      </c>
      <c r="M4249" s="109" t="s">
        <v>540</v>
      </c>
      <c r="N4249" s="109" t="s">
        <v>32</v>
      </c>
      <c r="O4249" s="109" t="s">
        <v>25347</v>
      </c>
      <c r="P4249" s="109" t="s">
        <v>760</v>
      </c>
      <c r="Q4249" s="109" t="s">
        <v>25348</v>
      </c>
      <c r="R4249" s="109" t="s">
        <v>80</v>
      </c>
      <c r="S4249" s="122" t="s">
        <v>24920</v>
      </c>
      <c r="T4249" s="31"/>
      <c r="U4249" s="109" t="str">
        <f t="shared" si="67"/>
        <v>40375: Reyes allegedly confronted officers while pointing a gun at them, at which point he was shot. Police were responding to a domestic violence call. http://homicide.latimes.com/post/luciano-reyes/</v>
      </c>
      <c r="V4249" s="109"/>
      <c r="W4249" s="109">
        <v>5295.1</v>
      </c>
      <c r="X4249" s="109"/>
      <c r="Y4249" s="109"/>
      <c r="Z4249" s="109"/>
      <c r="AA4249" s="109"/>
      <c r="AB4249" s="109"/>
      <c r="AC4249" s="113"/>
      <c r="AD4249" s="29"/>
      <c r="AE4249" s="29"/>
      <c r="AF4249" s="29"/>
      <c r="AG4249" s="65"/>
    </row>
    <row r="4250" spans="1:33" ht="12">
      <c r="A4250" s="30">
        <v>42068</v>
      </c>
      <c r="B4250" s="109" t="s">
        <v>25349</v>
      </c>
      <c r="C4250" s="121">
        <v>31</v>
      </c>
      <c r="D4250" s="109" t="s">
        <v>23</v>
      </c>
      <c r="E4250" s="109" t="s">
        <v>40</v>
      </c>
      <c r="F4250" s="109" t="s">
        <v>25350</v>
      </c>
      <c r="G4250" s="42">
        <v>40379</v>
      </c>
      <c r="H4250" s="109" t="s">
        <v>25351</v>
      </c>
      <c r="I4250" s="109" t="s">
        <v>5645</v>
      </c>
      <c r="J4250" s="109" t="s">
        <v>1694</v>
      </c>
      <c r="K4250" s="98" t="s">
        <v>25352</v>
      </c>
      <c r="L4250" s="109" t="s">
        <v>1257</v>
      </c>
      <c r="M4250" s="109" t="s">
        <v>13079</v>
      </c>
      <c r="N4250" s="109" t="s">
        <v>32</v>
      </c>
      <c r="O4250" s="109" t="s">
        <v>25353</v>
      </c>
      <c r="P4250" s="109" t="s">
        <v>760</v>
      </c>
      <c r="Q4250" s="109" t="s">
        <v>25354</v>
      </c>
      <c r="R4250" s="109" t="s">
        <v>80</v>
      </c>
      <c r="S4250" s="122" t="s">
        <v>24920</v>
      </c>
      <c r="T4250" s="31"/>
      <c r="U4250" s="109" t="str">
        <f t="shared" si="67"/>
        <v>40379: Officers forced entry into Kemp's home regarding a recent automobile accident and possible DUI. Kemp made a threatening move in the dark and was shot to death by an officer. http://www.nbc11news.com/home/headlines/Colorado_State_Patrol__105442513.html</v>
      </c>
      <c r="V4250" s="109"/>
      <c r="W4250" s="109">
        <v>5296.1</v>
      </c>
      <c r="X4250" s="109"/>
      <c r="Y4250" s="109"/>
      <c r="Z4250" s="109"/>
      <c r="AA4250" s="109"/>
      <c r="AB4250" s="109"/>
      <c r="AC4250" s="113"/>
      <c r="AD4250" s="29"/>
      <c r="AE4250" s="29"/>
      <c r="AF4250" s="29"/>
      <c r="AG4250" s="65"/>
    </row>
    <row r="4251" spans="1:33" ht="12">
      <c r="A4251" s="30">
        <v>42068</v>
      </c>
      <c r="B4251" s="109" t="s">
        <v>25355</v>
      </c>
      <c r="C4251" s="121">
        <v>40</v>
      </c>
      <c r="D4251" s="109" t="s">
        <v>23</v>
      </c>
      <c r="E4251" s="109" t="s">
        <v>40</v>
      </c>
      <c r="F4251" s="109"/>
      <c r="G4251" s="42">
        <v>40380</v>
      </c>
      <c r="H4251" s="109" t="s">
        <v>25356</v>
      </c>
      <c r="I4251" s="109" t="s">
        <v>5066</v>
      </c>
      <c r="J4251" s="109" t="s">
        <v>85</v>
      </c>
      <c r="K4251" s="98" t="s">
        <v>5067</v>
      </c>
      <c r="L4251" s="109" t="s">
        <v>539</v>
      </c>
      <c r="M4251" s="109" t="s">
        <v>540</v>
      </c>
      <c r="N4251" s="109" t="s">
        <v>32</v>
      </c>
      <c r="O4251" s="109" t="s">
        <v>25357</v>
      </c>
      <c r="P4251" s="109" t="s">
        <v>760</v>
      </c>
      <c r="Q4251" s="109" t="s">
        <v>25358</v>
      </c>
      <c r="R4251" s="109" t="s">
        <v>80</v>
      </c>
      <c r="S4251" s="122" t="s">
        <v>24920</v>
      </c>
      <c r="T4251" s="31"/>
      <c r="U4251" s="109" t="str">
        <f t="shared" si="67"/>
        <v>40380: Police were called to investigate a prowler. When officers arrived at the scene, they saw Santa Cruz a block away matching the description of the prowler. As officers approached Cruz, he turned and began punching one of the officers and a physical altercation began. Officer Eric Johnson believed Santa Cruz was stabbing his colleague and fired his gun. http://homicide.latimes.com/post/pedro-santa-cruz/</v>
      </c>
      <c r="V4251" s="109"/>
      <c r="W4251" s="109">
        <v>5297.1</v>
      </c>
      <c r="X4251" s="109"/>
      <c r="Y4251" s="109"/>
      <c r="Z4251" s="109"/>
      <c r="AA4251" s="109"/>
      <c r="AB4251" s="109"/>
      <c r="AC4251" s="113"/>
      <c r="AD4251" s="29"/>
      <c r="AE4251" s="29"/>
      <c r="AF4251" s="29"/>
      <c r="AG4251" s="65"/>
    </row>
    <row r="4252" spans="1:33" ht="12">
      <c r="A4252" s="30">
        <v>42068</v>
      </c>
      <c r="B4252" s="109" t="s">
        <v>25359</v>
      </c>
      <c r="C4252" s="121">
        <v>62</v>
      </c>
      <c r="D4252" s="109" t="s">
        <v>23</v>
      </c>
      <c r="E4252" s="109" t="s">
        <v>25201</v>
      </c>
      <c r="F4252" s="109"/>
      <c r="G4252" s="42">
        <v>40391</v>
      </c>
      <c r="H4252" s="109" t="s">
        <v>25360</v>
      </c>
      <c r="I4252" s="109" t="s">
        <v>1693</v>
      </c>
      <c r="J4252" s="109" t="s">
        <v>1694</v>
      </c>
      <c r="K4252" s="98" t="s">
        <v>24105</v>
      </c>
      <c r="L4252" s="109" t="s">
        <v>1693</v>
      </c>
      <c r="M4252" s="109" t="s">
        <v>1696</v>
      </c>
      <c r="N4252" s="109" t="s">
        <v>32</v>
      </c>
      <c r="O4252" s="109" t="s">
        <v>25361</v>
      </c>
      <c r="P4252" s="109" t="s">
        <v>760</v>
      </c>
      <c r="Q4252" s="109" t="s">
        <v>25362</v>
      </c>
      <c r="R4252" s="109" t="s">
        <v>100</v>
      </c>
      <c r="S4252" s="122" t="s">
        <v>24920</v>
      </c>
      <c r="T4252" s="31"/>
      <c r="U4252" s="109" t="str">
        <f t="shared" si="67"/>
        <v>40391: Vigil called 911 and stated that he wanted to die via "suicide by cop." Officers arrived on scene to find Vigil holding a gun to his head. After ignoring repeated calls to drop the weapon, Vigil pointed the weapon at the officers. The four officers fired a total of 12 rounds, killing Vigil. http://www.denverpost.com/ci_15905890</v>
      </c>
      <c r="V4252" s="109"/>
      <c r="W4252" s="109">
        <v>5298.1</v>
      </c>
      <c r="X4252" s="109"/>
      <c r="Y4252" s="109"/>
      <c r="Z4252" s="109"/>
      <c r="AA4252" s="109"/>
      <c r="AB4252" s="109"/>
      <c r="AC4252" s="113"/>
      <c r="AD4252" s="29"/>
      <c r="AE4252" s="29"/>
      <c r="AF4252" s="29"/>
      <c r="AG4252" s="65"/>
    </row>
    <row r="4253" spans="1:33" ht="12">
      <c r="A4253" s="30">
        <v>42068</v>
      </c>
      <c r="B4253" s="109" t="s">
        <v>25363</v>
      </c>
      <c r="C4253" s="121">
        <v>30</v>
      </c>
      <c r="D4253" s="109" t="s">
        <v>23</v>
      </c>
      <c r="E4253" s="109" t="s">
        <v>40</v>
      </c>
      <c r="F4253" s="109" t="s">
        <v>25364</v>
      </c>
      <c r="G4253" s="42">
        <v>40396</v>
      </c>
      <c r="H4253" s="109" t="s">
        <v>25365</v>
      </c>
      <c r="I4253" s="109" t="s">
        <v>232</v>
      </c>
      <c r="J4253" s="109" t="s">
        <v>233</v>
      </c>
      <c r="K4253" s="98" t="s">
        <v>1191</v>
      </c>
      <c r="L4253" s="109" t="s">
        <v>235</v>
      </c>
      <c r="M4253" s="109" t="s">
        <v>5675</v>
      </c>
      <c r="N4253" s="109" t="s">
        <v>314</v>
      </c>
      <c r="O4253" s="109" t="s">
        <v>25366</v>
      </c>
      <c r="P4253" s="109" t="s">
        <v>157</v>
      </c>
      <c r="Q4253" s="109" t="s">
        <v>25367</v>
      </c>
      <c r="R4253" s="109" t="s">
        <v>80</v>
      </c>
      <c r="S4253" s="122" t="s">
        <v>24920</v>
      </c>
      <c r="T4253" s="31"/>
      <c r="U4253" s="109" t="str">
        <f t="shared" si="67"/>
        <v>40396: Killed when the motorcycle he was riding was struck by a patrol car driven by on-duty officer David Bisard, whose blood-alcohol level at the time of the accident was 0.19. http://www.ibj.com/articles/44450-indianapolis-officer-bisard-convicted-in-fatal-2010-crash</v>
      </c>
      <c r="V4253" s="109"/>
      <c r="W4253" s="109">
        <v>5299.1</v>
      </c>
      <c r="X4253" s="109"/>
      <c r="Y4253" s="109"/>
      <c r="Z4253" s="109"/>
      <c r="AA4253" s="109"/>
      <c r="AB4253" s="109"/>
      <c r="AC4253" s="113"/>
      <c r="AD4253" s="29"/>
      <c r="AE4253" s="29"/>
      <c r="AF4253" s="29"/>
      <c r="AG4253" s="65"/>
    </row>
    <row r="4254" spans="1:33" ht="12">
      <c r="A4254" s="30">
        <v>42068</v>
      </c>
      <c r="B4254" s="109" t="s">
        <v>25368</v>
      </c>
      <c r="C4254" s="121">
        <v>43</v>
      </c>
      <c r="D4254" s="109" t="s">
        <v>23</v>
      </c>
      <c r="E4254" s="109" t="s">
        <v>40</v>
      </c>
      <c r="F4254" s="109" t="s">
        <v>25369</v>
      </c>
      <c r="G4254" s="42">
        <v>40406</v>
      </c>
      <c r="H4254" s="109" t="s">
        <v>25370</v>
      </c>
      <c r="I4254" s="109" t="s">
        <v>123</v>
      </c>
      <c r="J4254" s="109" t="s">
        <v>124</v>
      </c>
      <c r="K4254" s="98" t="s">
        <v>25371</v>
      </c>
      <c r="L4254" s="109" t="s">
        <v>126</v>
      </c>
      <c r="M4254" s="109" t="s">
        <v>127</v>
      </c>
      <c r="N4254" s="109" t="s">
        <v>32</v>
      </c>
      <c r="O4254" s="109" t="s">
        <v>25372</v>
      </c>
      <c r="P4254" s="109" t="s">
        <v>25373</v>
      </c>
      <c r="Q4254" s="109" t="s">
        <v>25374</v>
      </c>
      <c r="R4254" s="109" t="s">
        <v>80</v>
      </c>
      <c r="S4254" s="122" t="s">
        <v>24920</v>
      </c>
      <c r="T4254" s="31"/>
      <c r="U4254" s="109" t="str">
        <f t="shared" si="67"/>
        <v>40406: Rosenfeld was shot after he pulled a gun from his waistband during a fight with police. Officers were at man's place of employment to arrest him for investigation of domestic violence the night before. http://www.seattlepi.com/local/article/Police-Suspect-choked-mother-made-threats-900028.php</v>
      </c>
      <c r="V4254" s="109"/>
      <c r="W4254" s="109">
        <v>5300.1</v>
      </c>
      <c r="X4254" s="109"/>
      <c r="Y4254" s="109"/>
      <c r="Z4254" s="109"/>
      <c r="AA4254" s="109"/>
      <c r="AB4254" s="109"/>
      <c r="AC4254" s="113"/>
      <c r="AD4254" s="29"/>
      <c r="AE4254" s="29"/>
      <c r="AF4254" s="29"/>
      <c r="AG4254" s="65"/>
    </row>
    <row r="4255" spans="1:33" ht="12">
      <c r="A4255" s="30">
        <v>42074</v>
      </c>
      <c r="B4255" s="109" t="s">
        <v>25375</v>
      </c>
      <c r="C4255" s="121">
        <v>30</v>
      </c>
      <c r="D4255" s="109" t="s">
        <v>23</v>
      </c>
      <c r="E4255" s="109" t="s">
        <v>82</v>
      </c>
      <c r="F4255" s="109" t="s">
        <v>25376</v>
      </c>
      <c r="G4255" s="42">
        <v>38417</v>
      </c>
      <c r="H4255" s="109" t="s">
        <v>25377</v>
      </c>
      <c r="I4255" s="109" t="s">
        <v>5744</v>
      </c>
      <c r="J4255" s="109" t="s">
        <v>28</v>
      </c>
      <c r="K4255" s="98" t="s">
        <v>5745</v>
      </c>
      <c r="L4255" s="109" t="s">
        <v>5746</v>
      </c>
      <c r="M4255" s="109" t="s">
        <v>5747</v>
      </c>
      <c r="N4255" s="109" t="s">
        <v>262</v>
      </c>
      <c r="O4255" s="109" t="s">
        <v>25378</v>
      </c>
      <c r="P4255" s="109" t="s">
        <v>760</v>
      </c>
      <c r="Q4255" s="109" t="s">
        <v>25379</v>
      </c>
      <c r="R4255" s="109" t="s">
        <v>80</v>
      </c>
      <c r="S4255" s="122" t="s">
        <v>5119</v>
      </c>
      <c r="T4255" s="31"/>
      <c r="U4255" s="109" t="str">
        <f t="shared" si="67"/>
        <v>38417: Intercepted burglary suspect Towns was pepper-sprayed and then tasered three times in a struggle with local police. He admitted ingesting some cocaine earlier in the evening, developed breathing trouble, then died shortly afterward. http://jacksonville.com/tu-online/apnews/stories/030805/D88MKMD80.shtml</v>
      </c>
      <c r="V4255" s="109"/>
      <c r="W4255" s="109">
        <v>5301.1</v>
      </c>
      <c r="X4255" s="109"/>
      <c r="Y4255" s="109"/>
      <c r="Z4255" s="109"/>
      <c r="AA4255" s="109"/>
      <c r="AB4255" s="109"/>
      <c r="AC4255" s="113"/>
      <c r="AD4255" s="29"/>
      <c r="AE4255" s="29"/>
      <c r="AF4255" s="29"/>
      <c r="AG4255" s="65"/>
    </row>
    <row r="4256" spans="1:33" ht="12">
      <c r="A4256" s="30">
        <v>42074</v>
      </c>
      <c r="B4256" s="109" t="s">
        <v>25380</v>
      </c>
      <c r="C4256" s="121">
        <v>16</v>
      </c>
      <c r="D4256" s="109" t="s">
        <v>91</v>
      </c>
      <c r="E4256" s="109" t="s">
        <v>82</v>
      </c>
      <c r="F4256" s="109"/>
      <c r="G4256" s="42">
        <v>36760</v>
      </c>
      <c r="H4256" s="109" t="s">
        <v>25381</v>
      </c>
      <c r="I4256" s="109" t="s">
        <v>4685</v>
      </c>
      <c r="J4256" s="109" t="s">
        <v>28</v>
      </c>
      <c r="K4256" s="98" t="s">
        <v>17731</v>
      </c>
      <c r="L4256" s="109" t="s">
        <v>4687</v>
      </c>
      <c r="M4256" s="109" t="s">
        <v>8388</v>
      </c>
      <c r="N4256" s="109" t="s">
        <v>314</v>
      </c>
      <c r="O4256" s="109" t="s">
        <v>25382</v>
      </c>
      <c r="P4256" s="109" t="s">
        <v>760</v>
      </c>
      <c r="Q4256" s="109" t="s">
        <v>25383</v>
      </c>
      <c r="R4256" s="109" t="s">
        <v>80</v>
      </c>
      <c r="S4256" s="122" t="s">
        <v>5119</v>
      </c>
      <c r="T4256" s="31"/>
      <c r="U4256" s="109" t="str">
        <f t="shared" si="67"/>
        <v>36760: Smith and two other teen girls stole a Lexus from a gas station at about 2 a.m. and, 10 hours later, in the course of a high-speed pursuit with state troopers, ran the Lexus into the back of a parked dump truck. Smith, the driver, died, and the other two girls were seriously wounded. http://www.sptimes.com/News/082400/SouthPinellas/Teens_in_wreck_tangle.shtml</v>
      </c>
      <c r="V4256" s="109"/>
      <c r="W4256" s="109">
        <v>5302.1</v>
      </c>
      <c r="X4256" s="109"/>
      <c r="Y4256" s="109"/>
      <c r="Z4256" s="109"/>
      <c r="AA4256" s="109"/>
      <c r="AB4256" s="109"/>
      <c r="AC4256" s="113"/>
      <c r="AD4256" s="29"/>
      <c r="AE4256" s="29"/>
      <c r="AF4256" s="29"/>
      <c r="AG4256" s="65"/>
    </row>
    <row r="4257" spans="1:33" ht="12">
      <c r="A4257" s="30">
        <v>42074</v>
      </c>
      <c r="B4257" s="109" t="s">
        <v>25384</v>
      </c>
      <c r="C4257" s="121">
        <v>42</v>
      </c>
      <c r="D4257" s="109" t="s">
        <v>23</v>
      </c>
      <c r="E4257" s="109" t="s">
        <v>82</v>
      </c>
      <c r="F4257" s="109"/>
      <c r="G4257" s="42">
        <v>38783</v>
      </c>
      <c r="H4257" s="109" t="s">
        <v>25385</v>
      </c>
      <c r="I4257" s="109" t="s">
        <v>5570</v>
      </c>
      <c r="J4257" s="109" t="s">
        <v>28</v>
      </c>
      <c r="K4257" s="98" t="s">
        <v>16098</v>
      </c>
      <c r="L4257" s="109" t="s">
        <v>5572</v>
      </c>
      <c r="M4257" s="109" t="s">
        <v>9786</v>
      </c>
      <c r="N4257" s="109" t="s">
        <v>262</v>
      </c>
      <c r="O4257" s="109" t="s">
        <v>25386</v>
      </c>
      <c r="P4257" s="109" t="s">
        <v>760</v>
      </c>
      <c r="Q4257" s="109" t="s">
        <v>25387</v>
      </c>
      <c r="R4257" s="109" t="s">
        <v>100</v>
      </c>
      <c r="S4257" s="122" t="s">
        <v>5119</v>
      </c>
      <c r="T4257" s="31"/>
      <c r="U4257" s="109" t="str">
        <f t="shared" si="67"/>
        <v>38783: Hamilton, bi-polar and off his medication according to his father, was tasered during a struggle with county deputies on his living room floor at 2:30 a.m. Earlier he'd been "falling over furniture, jumping in the pool and breaking things" to the point of his father calling 911. He was pronounced dead about two hours later. http://staugustine.com/stories/030806/news_3686997.shtml</v>
      </c>
      <c r="V4257" s="109"/>
      <c r="W4257" s="109">
        <v>5303.1</v>
      </c>
      <c r="X4257" s="109"/>
      <c r="Y4257" s="109"/>
      <c r="Z4257" s="109"/>
      <c r="AA4257" s="109"/>
      <c r="AB4257" s="109"/>
      <c r="AC4257" s="113"/>
      <c r="AD4257" s="29"/>
      <c r="AE4257" s="29"/>
      <c r="AF4257" s="29"/>
      <c r="AG4257" s="65"/>
    </row>
    <row r="4258" spans="1:33" ht="12">
      <c r="A4258" s="30">
        <v>42074</v>
      </c>
      <c r="B4258" s="109" t="s">
        <v>25388</v>
      </c>
      <c r="C4258" s="121">
        <v>40</v>
      </c>
      <c r="D4258" s="109" t="s">
        <v>23</v>
      </c>
      <c r="E4258" s="109" t="s">
        <v>40</v>
      </c>
      <c r="F4258" s="109"/>
      <c r="G4258" s="42">
        <v>38129</v>
      </c>
      <c r="H4258" s="109" t="s">
        <v>25389</v>
      </c>
      <c r="I4258" s="109" t="s">
        <v>25390</v>
      </c>
      <c r="J4258" s="109" t="s">
        <v>28</v>
      </c>
      <c r="K4258" s="98" t="s">
        <v>25391</v>
      </c>
      <c r="L4258" s="109" t="s">
        <v>8052</v>
      </c>
      <c r="M4258" s="109" t="s">
        <v>17889</v>
      </c>
      <c r="N4258" s="109" t="s">
        <v>262</v>
      </c>
      <c r="O4258" s="109" t="s">
        <v>25392</v>
      </c>
      <c r="P4258" s="109" t="s">
        <v>760</v>
      </c>
      <c r="Q4258" s="109" t="s">
        <v>25393</v>
      </c>
      <c r="R4258" s="109" t="s">
        <v>21737</v>
      </c>
      <c r="S4258" s="122" t="s">
        <v>5119</v>
      </c>
      <c r="T4258" s="31"/>
      <c r="U4258" s="109" t="str">
        <f t="shared" si="67"/>
        <v>38129: Armed with a screwdriver and boiling with rage, Lattarulo encountered a female officer in a junk-strewn front yard. Neighbors had called complaining of his threats with a screwdriver and scissors, and he'd been arrested some 22 times before for similar incidents. After a lengthy fight and an apparently failed tasering, Lattarulo stopped fighting then stopped breathing. http://www.sptimes.com/2004/05/25/Hillsborough/Suspect_hit_with_Tase.shtml</v>
      </c>
      <c r="V4258" s="109"/>
      <c r="W4258" s="109">
        <v>5304.1</v>
      </c>
      <c r="X4258" s="109"/>
      <c r="Y4258" s="109"/>
      <c r="Z4258" s="109"/>
      <c r="AA4258" s="109"/>
      <c r="AB4258" s="109"/>
      <c r="AC4258" s="113"/>
      <c r="AD4258" s="29"/>
      <c r="AE4258" s="29"/>
      <c r="AF4258" s="29"/>
      <c r="AG4258" s="65"/>
    </row>
    <row r="4259" spans="1:33" ht="12">
      <c r="A4259" s="30">
        <v>42074</v>
      </c>
      <c r="B4259" s="109" t="s">
        <v>25394</v>
      </c>
      <c r="C4259" s="121">
        <v>29</v>
      </c>
      <c r="D4259" s="109" t="s">
        <v>23</v>
      </c>
      <c r="E4259" s="109" t="s">
        <v>82</v>
      </c>
      <c r="F4259" s="109"/>
      <c r="G4259" s="42">
        <v>36580</v>
      </c>
      <c r="H4259" s="109" t="s">
        <v>25395</v>
      </c>
      <c r="I4259" s="109" t="s">
        <v>10831</v>
      </c>
      <c r="J4259" s="109" t="s">
        <v>28</v>
      </c>
      <c r="K4259" s="98" t="s">
        <v>24348</v>
      </c>
      <c r="L4259" s="109" t="s">
        <v>4687</v>
      </c>
      <c r="M4259" s="109" t="s">
        <v>10833</v>
      </c>
      <c r="N4259" s="109" t="s">
        <v>32</v>
      </c>
      <c r="O4259" s="109" t="s">
        <v>25396</v>
      </c>
      <c r="P4259" s="109" t="s">
        <v>58</v>
      </c>
      <c r="Q4259" s="109" t="s">
        <v>25397</v>
      </c>
      <c r="R4259" s="109" t="s">
        <v>80</v>
      </c>
      <c r="S4259" s="122" t="s">
        <v>5119</v>
      </c>
      <c r="T4259" s="31"/>
      <c r="U4259" s="109" t="str">
        <f t="shared" si="67"/>
        <v>36580: Deputies slowed to speak to an apparently disoriented or impaired man, Woods, by the roadside. Woods was uncooperative. Police noticed a suspicious bulge in his rear pocket but Woods refused to allow a pat down and refused to remove his hands from his pockets. After a physical struggle the incident ended with the unarmed man shot twice, fatally. The pocket contained cigars. http://www.sptimes.com/News/033100/news_pf/NorthPinellas/Decision_clears_deput.shtml</v>
      </c>
      <c r="V4259" s="109"/>
      <c r="W4259" s="109">
        <v>5305.1</v>
      </c>
      <c r="X4259" s="109"/>
      <c r="Y4259" s="109"/>
      <c r="Z4259" s="109"/>
      <c r="AA4259" s="109"/>
      <c r="AB4259" s="109"/>
      <c r="AC4259" s="113"/>
      <c r="AD4259" s="29"/>
      <c r="AE4259" s="29"/>
      <c r="AF4259" s="29"/>
      <c r="AG4259" s="65"/>
    </row>
    <row r="4260" spans="1:33" ht="12">
      <c r="A4260" s="30">
        <v>42074</v>
      </c>
      <c r="B4260" s="109" t="s">
        <v>25398</v>
      </c>
      <c r="C4260" s="121">
        <v>44</v>
      </c>
      <c r="D4260" s="109" t="s">
        <v>23</v>
      </c>
      <c r="E4260" s="109" t="s">
        <v>82</v>
      </c>
      <c r="F4260" s="109"/>
      <c r="G4260" s="42">
        <v>38171</v>
      </c>
      <c r="H4260" s="109" t="s">
        <v>25399</v>
      </c>
      <c r="I4260" s="109" t="s">
        <v>24128</v>
      </c>
      <c r="J4260" s="109" t="s">
        <v>28</v>
      </c>
      <c r="K4260" s="98" t="s">
        <v>24129</v>
      </c>
      <c r="L4260" s="109" t="s">
        <v>6809</v>
      </c>
      <c r="M4260" s="109" t="s">
        <v>24130</v>
      </c>
      <c r="N4260" s="109" t="s">
        <v>262</v>
      </c>
      <c r="O4260" s="109" t="s">
        <v>25400</v>
      </c>
      <c r="P4260" s="109" t="s">
        <v>760</v>
      </c>
      <c r="Q4260" s="109" t="s">
        <v>25401</v>
      </c>
      <c r="R4260" s="109" t="s">
        <v>80</v>
      </c>
      <c r="S4260" s="122" t="s">
        <v>5119</v>
      </c>
      <c r="T4260" s="31"/>
      <c r="U4260" s="109" t="str">
        <f t="shared" si="67"/>
        <v>38171: Nelson and his girlfriend had an overheated car. He pulled into a shopping complex parking lot and accidently lost the radiator cap. An intense argument broke out between the two, which attracted the center's security and then pulled in a deputy. Nelson argued and physically fought the deputy, was Tased five times and put into leg irons, went into the "respiratory arrest" in back of the patrol car, and died. http://www.sheriff-okaloosa.org/wp-content/pdfs/newsreleases/2004/Nelson%20SA.pdf</v>
      </c>
      <c r="V4260" s="109"/>
      <c r="W4260" s="109">
        <v>5306.1</v>
      </c>
      <c r="X4260" s="109"/>
      <c r="Y4260" s="109"/>
      <c r="Z4260" s="109"/>
      <c r="AA4260" s="109"/>
      <c r="AB4260" s="109"/>
      <c r="AC4260" s="113"/>
      <c r="AD4260" s="29"/>
      <c r="AE4260" s="29"/>
      <c r="AF4260" s="29"/>
      <c r="AG4260" s="65"/>
    </row>
    <row r="4261" spans="1:33" ht="12">
      <c r="A4261" s="30">
        <v>42074</v>
      </c>
      <c r="B4261" s="109" t="s">
        <v>25402</v>
      </c>
      <c r="C4261" s="121">
        <v>24</v>
      </c>
      <c r="D4261" s="109" t="s">
        <v>23</v>
      </c>
      <c r="E4261" s="109" t="s">
        <v>82</v>
      </c>
      <c r="F4261" s="109"/>
      <c r="G4261" s="42">
        <v>39775</v>
      </c>
      <c r="H4261" s="109" t="s">
        <v>25403</v>
      </c>
      <c r="I4261" s="109" t="s">
        <v>10322</v>
      </c>
      <c r="J4261" s="109" t="s">
        <v>28</v>
      </c>
      <c r="K4261" s="98" t="s">
        <v>25404</v>
      </c>
      <c r="L4261" s="109" t="s">
        <v>4687</v>
      </c>
      <c r="M4261" s="109" t="s">
        <v>4688</v>
      </c>
      <c r="N4261" s="109" t="s">
        <v>314</v>
      </c>
      <c r="O4261" s="109" t="s">
        <v>25405</v>
      </c>
      <c r="P4261" s="109" t="s">
        <v>760</v>
      </c>
      <c r="Q4261" s="109" t="s">
        <v>25406</v>
      </c>
      <c r="R4261" s="109" t="s">
        <v>80</v>
      </c>
      <c r="S4261" s="122" t="s">
        <v>5119</v>
      </c>
      <c r="T4261" s="31"/>
      <c r="U4261" s="109" t="str">
        <f t="shared" si="67"/>
        <v>39775: Local police on routine patrol around 3:30 a.m. spotted Feaster, suspected he was driving under the influence, and attempted to stop his car. He fled instead. Police claimed to have abandoned the chase before Feaster lost control, slammed into a tree, and sustained fatal wounds. http://www.tbnweekly.com/pubs/pinellas_park_beacon/content_articles/112608_par-06.txt</v>
      </c>
      <c r="V4261" s="109"/>
      <c r="W4261" s="109">
        <v>5307.1</v>
      </c>
      <c r="X4261" s="109"/>
      <c r="Y4261" s="109"/>
      <c r="Z4261" s="109"/>
      <c r="AA4261" s="109"/>
      <c r="AB4261" s="109"/>
      <c r="AC4261" s="113"/>
      <c r="AD4261" s="29"/>
      <c r="AE4261" s="29"/>
      <c r="AF4261" s="29"/>
      <c r="AG4261" s="65"/>
    </row>
    <row r="4262" spans="1:33" ht="12">
      <c r="A4262" s="30">
        <v>42074</v>
      </c>
      <c r="B4262" s="109" t="s">
        <v>25407</v>
      </c>
      <c r="C4262" s="121">
        <v>43</v>
      </c>
      <c r="D4262" s="109" t="s">
        <v>23</v>
      </c>
      <c r="E4262" s="109" t="s">
        <v>82</v>
      </c>
      <c r="F4262" s="109"/>
      <c r="G4262" s="42">
        <v>38661</v>
      </c>
      <c r="H4262" s="109" t="s">
        <v>25408</v>
      </c>
      <c r="I4262" s="109" t="s">
        <v>25409</v>
      </c>
      <c r="J4262" s="109" t="s">
        <v>28</v>
      </c>
      <c r="K4262" s="98" t="s">
        <v>25410</v>
      </c>
      <c r="L4262" s="109" t="s">
        <v>10454</v>
      </c>
      <c r="M4262" s="109" t="s">
        <v>10455</v>
      </c>
      <c r="N4262" s="109" t="s">
        <v>314</v>
      </c>
      <c r="O4262" s="109" t="s">
        <v>25411</v>
      </c>
      <c r="P4262" s="109" t="s">
        <v>760</v>
      </c>
      <c r="Q4262" s="109" t="s">
        <v>25412</v>
      </c>
      <c r="R4262" s="109" t="s">
        <v>80</v>
      </c>
      <c r="S4262" s="122" t="s">
        <v>5119</v>
      </c>
      <c r="T4262" s="31"/>
      <c r="U4262" s="109" t="str">
        <f t="shared" si="67"/>
        <v>38661: Mansour stole a 2002 Ford Escape SUV outside a convenience store and led police on a chase back and forth across the county line before he lost control of the vehicle, crashed into a row of trees, and was fatally injured. Police later discovered a dead man in an apartment, likely Mansour's doing. http://news.google.com/newspapers?nid=888&amp;dat=20051108&amp;id=UepRAAAAIBAJ&amp;sjid=hnIDAAAAIBAJ&amp;pg=6575,3389432</v>
      </c>
      <c r="V4262" s="109"/>
      <c r="W4262" s="109">
        <v>5308.1</v>
      </c>
      <c r="X4262" s="109"/>
      <c r="Y4262" s="109"/>
      <c r="Z4262" s="109"/>
      <c r="AA4262" s="109"/>
      <c r="AB4262" s="109"/>
      <c r="AC4262" s="113"/>
      <c r="AD4262" s="29"/>
      <c r="AE4262" s="29"/>
      <c r="AF4262" s="29"/>
      <c r="AG4262" s="65"/>
    </row>
    <row r="4263" spans="1:33" ht="12">
      <c r="A4263" s="30">
        <v>42074</v>
      </c>
      <c r="B4263" s="109" t="s">
        <v>25413</v>
      </c>
      <c r="C4263" s="121">
        <v>45</v>
      </c>
      <c r="D4263" s="109" t="s">
        <v>23</v>
      </c>
      <c r="E4263" s="109" t="s">
        <v>40</v>
      </c>
      <c r="F4263" s="109"/>
      <c r="G4263" s="42">
        <v>38632</v>
      </c>
      <c r="H4263" s="109" t="s">
        <v>25414</v>
      </c>
      <c r="I4263" s="109" t="s">
        <v>11776</v>
      </c>
      <c r="J4263" s="109" t="s">
        <v>28</v>
      </c>
      <c r="K4263" s="98" t="s">
        <v>17888</v>
      </c>
      <c r="L4263" s="109" t="s">
        <v>8052</v>
      </c>
      <c r="M4263" s="109" t="s">
        <v>18202</v>
      </c>
      <c r="N4263" s="109" t="s">
        <v>32</v>
      </c>
      <c r="O4263" s="109" t="s">
        <v>25415</v>
      </c>
      <c r="P4263" s="109" t="s">
        <v>760</v>
      </c>
      <c r="Q4263" s="109" t="s">
        <v>25416</v>
      </c>
      <c r="R4263" s="109" t="s">
        <v>21737</v>
      </c>
      <c r="S4263" s="122" t="s">
        <v>5119</v>
      </c>
      <c r="T4263" s="31"/>
      <c r="U4263" s="109" t="str">
        <f t="shared" si="67"/>
        <v>38632: Witnesses saw "crack-addled gunman" Gary T. Brewer holed up in a room at the Luxury Motel with somebody else's dog, an apparent female hostage, and a sawed-off shotgun. Witnesses then heard a shot, which was Brewer killing the dog. When Brewer emerged with the hostage, Tracy Mary Wood, in a headlock and fired at local officers, they returned fire and killed both. http://www.sptimes.com/2005/10/07/Hillsborough/Suspect__hostage_kill.shtml</v>
      </c>
      <c r="V4263" s="109"/>
      <c r="W4263" s="109">
        <v>5309.1</v>
      </c>
      <c r="X4263" s="109"/>
      <c r="Y4263" s="109"/>
      <c r="Z4263" s="109"/>
      <c r="AA4263" s="109"/>
      <c r="AB4263" s="109"/>
      <c r="AC4263" s="113"/>
      <c r="AD4263" s="29"/>
      <c r="AE4263" s="29"/>
      <c r="AF4263" s="29"/>
      <c r="AG4263" s="65"/>
    </row>
    <row r="4264" spans="1:33" ht="12">
      <c r="A4264" s="30">
        <v>42074</v>
      </c>
      <c r="B4264" s="109" t="s">
        <v>25417</v>
      </c>
      <c r="C4264" s="121">
        <v>33</v>
      </c>
      <c r="D4264" s="109" t="s">
        <v>91</v>
      </c>
      <c r="E4264" s="109" t="s">
        <v>40</v>
      </c>
      <c r="F4264" s="109"/>
      <c r="G4264" s="42">
        <v>38632</v>
      </c>
      <c r="H4264" s="109" t="s">
        <v>25414</v>
      </c>
      <c r="I4264" s="109" t="s">
        <v>11776</v>
      </c>
      <c r="J4264" s="109" t="s">
        <v>28</v>
      </c>
      <c r="K4264" s="98" t="s">
        <v>17888</v>
      </c>
      <c r="L4264" s="109" t="s">
        <v>8052</v>
      </c>
      <c r="M4264" s="109" t="s">
        <v>18202</v>
      </c>
      <c r="N4264" s="109" t="s">
        <v>32</v>
      </c>
      <c r="O4264" s="109" t="s">
        <v>25415</v>
      </c>
      <c r="P4264" s="109" t="s">
        <v>760</v>
      </c>
      <c r="Q4264" s="109" t="s">
        <v>25416</v>
      </c>
      <c r="R4264" s="109" t="s">
        <v>80</v>
      </c>
      <c r="S4264" s="122" t="s">
        <v>5119</v>
      </c>
      <c r="T4264" s="31"/>
      <c r="U4264" s="109" t="str">
        <f t="shared" si="67"/>
        <v>38632: Witnesses saw "crack-addled gunman" Gary T. Brewer holed up in a room at the Luxury Motel with somebody else's dog, an apparent female hostage, and a sawed-off shotgun. Witnesses then heard a shot, which was Brewer killing the dog. When Brewer emerged with the hostage, Tracy Mary Wood, in a headlock and fired at local officers, they returned fire and killed both. http://www.sptimes.com/2005/10/07/Hillsborough/Suspect__hostage_kill.shtml</v>
      </c>
      <c r="V4264" s="109"/>
      <c r="W4264" s="109">
        <v>5310.1</v>
      </c>
      <c r="X4264" s="109"/>
      <c r="Y4264" s="109"/>
      <c r="Z4264" s="109"/>
      <c r="AA4264" s="109"/>
      <c r="AB4264" s="109"/>
      <c r="AC4264" s="113"/>
      <c r="AD4264" s="29"/>
      <c r="AE4264" s="29"/>
      <c r="AF4264" s="29"/>
      <c r="AG4264" s="65"/>
    </row>
    <row r="4265" spans="1:33" ht="12">
      <c r="A4265" s="30">
        <v>42074</v>
      </c>
      <c r="B4265" s="109" t="s">
        <v>25418</v>
      </c>
      <c r="C4265" s="121">
        <v>33</v>
      </c>
      <c r="D4265" s="109" t="s">
        <v>23</v>
      </c>
      <c r="E4265" s="109" t="s">
        <v>82</v>
      </c>
      <c r="F4265" s="109"/>
      <c r="G4265" s="42">
        <v>38603</v>
      </c>
      <c r="H4265" s="109" t="s">
        <v>25419</v>
      </c>
      <c r="I4265" s="109" t="s">
        <v>25420</v>
      </c>
      <c r="J4265" s="109" t="s">
        <v>28</v>
      </c>
      <c r="K4265" s="98" t="s">
        <v>25421</v>
      </c>
      <c r="L4265" s="109" t="s">
        <v>8019</v>
      </c>
      <c r="M4265" s="109" t="s">
        <v>12898</v>
      </c>
      <c r="N4265" s="109" t="s">
        <v>32</v>
      </c>
      <c r="O4265" s="109" t="s">
        <v>25422</v>
      </c>
      <c r="P4265" s="109" t="s">
        <v>58</v>
      </c>
      <c r="Q4265" s="109" t="s">
        <v>25423</v>
      </c>
      <c r="R4265" s="109" t="s">
        <v>80</v>
      </c>
      <c r="S4265" s="122" t="s">
        <v>5119</v>
      </c>
      <c r="T4265" s="31"/>
      <c r="U4265" s="109" t="str">
        <f t="shared" si="67"/>
        <v>38603: In a stolen Lincoln Town Car reported as a suspicious vehicle, Hightower was chased by deputies for 20 minutes at highway speeds after midnight. When stopped Hightower emerged from the car with a (pellet) gun, gestured with it towards deputies, and was fatally shot. http://www.gainesville.com/article/20050909/LOCAL/50909036</v>
      </c>
      <c r="V4265" s="109"/>
      <c r="W4265" s="109">
        <v>5311.1</v>
      </c>
      <c r="X4265" s="109"/>
      <c r="Y4265" s="109"/>
      <c r="Z4265" s="109"/>
      <c r="AA4265" s="109"/>
      <c r="AB4265" s="109"/>
      <c r="AC4265" s="113"/>
      <c r="AD4265" s="29"/>
      <c r="AE4265" s="29"/>
      <c r="AF4265" s="29"/>
      <c r="AG4265" s="65"/>
    </row>
    <row r="4266" spans="1:33" ht="12">
      <c r="A4266" s="30">
        <v>42074</v>
      </c>
      <c r="B4266" s="109" t="s">
        <v>25424</v>
      </c>
      <c r="C4266" s="121">
        <v>20</v>
      </c>
      <c r="D4266" s="109" t="s">
        <v>91</v>
      </c>
      <c r="E4266" s="109" t="s">
        <v>82</v>
      </c>
      <c r="F4266" s="109"/>
      <c r="G4266" s="42">
        <v>37886</v>
      </c>
      <c r="H4266" s="109" t="s">
        <v>25425</v>
      </c>
      <c r="I4266" s="109" t="s">
        <v>21858</v>
      </c>
      <c r="J4266" s="109" t="s">
        <v>28</v>
      </c>
      <c r="K4266" s="98" t="s">
        <v>21859</v>
      </c>
      <c r="L4266" s="109" t="s">
        <v>4687</v>
      </c>
      <c r="M4266" s="109" t="s">
        <v>23377</v>
      </c>
      <c r="N4266" s="109" t="s">
        <v>314</v>
      </c>
      <c r="O4266" s="109" t="s">
        <v>25426</v>
      </c>
      <c r="P4266" s="109" t="s">
        <v>760</v>
      </c>
      <c r="Q4266" s="109" t="s">
        <v>25427</v>
      </c>
      <c r="R4266" s="109" t="s">
        <v>80</v>
      </c>
      <c r="S4266" s="122" t="s">
        <v>5119</v>
      </c>
      <c r="T4266" s="31"/>
      <c r="U4266" s="109" t="str">
        <f t="shared" si="67"/>
        <v>37886: With their motorcycle chased by police through five miles of beach town roads at over 100 MPH near 1 in the morning, Ralph Boccio and his passenger Alissa Hill were hurled 260 feet through the air when the bike hit a curb. Both died at the scene. http://www.sptimes.com/2003/10/08/news_pf/Southpinellas/Deaths_power_a_pursui.shtml</v>
      </c>
      <c r="V4266" s="109"/>
      <c r="W4266" s="109">
        <v>5312.1</v>
      </c>
      <c r="X4266" s="109"/>
      <c r="Y4266" s="109"/>
      <c r="Z4266" s="109"/>
      <c r="AA4266" s="109"/>
      <c r="AB4266" s="109"/>
      <c r="AC4266" s="113"/>
      <c r="AD4266" s="29"/>
      <c r="AE4266" s="29"/>
      <c r="AF4266" s="29"/>
      <c r="AG4266" s="65"/>
    </row>
    <row r="4267" spans="1:33" ht="12">
      <c r="A4267" s="30">
        <v>42074</v>
      </c>
      <c r="B4267" s="109" t="s">
        <v>25428</v>
      </c>
      <c r="C4267" s="121">
        <v>40</v>
      </c>
      <c r="D4267" s="109" t="s">
        <v>23</v>
      </c>
      <c r="E4267" s="109" t="s">
        <v>82</v>
      </c>
      <c r="F4267" s="109"/>
      <c r="G4267" s="42">
        <v>37886</v>
      </c>
      <c r="H4267" s="109" t="s">
        <v>25425</v>
      </c>
      <c r="I4267" s="109" t="s">
        <v>21858</v>
      </c>
      <c r="J4267" s="109" t="s">
        <v>28</v>
      </c>
      <c r="K4267" s="98" t="s">
        <v>21859</v>
      </c>
      <c r="L4267" s="109" t="s">
        <v>4687</v>
      </c>
      <c r="M4267" s="109" t="s">
        <v>23377</v>
      </c>
      <c r="N4267" s="109" t="s">
        <v>314</v>
      </c>
      <c r="O4267" s="109" t="s">
        <v>25426</v>
      </c>
      <c r="P4267" s="109" t="s">
        <v>760</v>
      </c>
      <c r="Q4267" s="109" t="s">
        <v>25427</v>
      </c>
      <c r="R4267" s="109" t="s">
        <v>80</v>
      </c>
      <c r="S4267" s="122" t="s">
        <v>5119</v>
      </c>
      <c r="T4267" s="31"/>
      <c r="U4267" s="109" t="str">
        <f t="shared" si="67"/>
        <v>37886: With their motorcycle chased by police through five miles of beach town roads at over 100 MPH near 1 in the morning, Ralph Boccio and his passenger Alissa Hill were hurled 260 feet through the air when the bike hit a curb. Both died at the scene. http://www.sptimes.com/2003/10/08/news_pf/Southpinellas/Deaths_power_a_pursui.shtml</v>
      </c>
      <c r="V4267" s="109"/>
      <c r="W4267" s="109">
        <v>5313.1</v>
      </c>
      <c r="X4267" s="109"/>
      <c r="Y4267" s="109"/>
      <c r="Z4267" s="109"/>
      <c r="AA4267" s="109"/>
      <c r="AB4267" s="109"/>
      <c r="AC4267" s="113"/>
      <c r="AD4267" s="29"/>
      <c r="AE4267" s="29"/>
      <c r="AF4267" s="29"/>
      <c r="AG4267" s="65"/>
    </row>
    <row r="4268" spans="1:33" ht="12">
      <c r="A4268" s="30">
        <v>42074</v>
      </c>
      <c r="B4268" s="109" t="s">
        <v>25429</v>
      </c>
      <c r="C4268" s="121">
        <v>35</v>
      </c>
      <c r="D4268" s="109" t="s">
        <v>23</v>
      </c>
      <c r="E4268" s="109" t="s">
        <v>24</v>
      </c>
      <c r="F4268" s="109" t="s">
        <v>25430</v>
      </c>
      <c r="G4268" s="42">
        <v>40093</v>
      </c>
      <c r="H4268" s="109" t="s">
        <v>25431</v>
      </c>
      <c r="I4268" s="109" t="s">
        <v>11776</v>
      </c>
      <c r="J4268" s="109" t="s">
        <v>28</v>
      </c>
      <c r="K4268" s="98" t="s">
        <v>25432</v>
      </c>
      <c r="L4268" s="109" t="s">
        <v>8052</v>
      </c>
      <c r="M4268" s="109" t="s">
        <v>18202</v>
      </c>
      <c r="N4268" s="109" t="s">
        <v>314</v>
      </c>
      <c r="O4268" s="109" t="s">
        <v>25433</v>
      </c>
      <c r="P4268" s="109" t="s">
        <v>760</v>
      </c>
      <c r="Q4268" s="109" t="s">
        <v>25434</v>
      </c>
      <c r="R4268" s="109" t="s">
        <v>80</v>
      </c>
      <c r="S4268" s="122" t="s">
        <v>5119</v>
      </c>
      <c r="T4268" s="31"/>
      <c r="U4268" s="109" t="str">
        <f t="shared" si="67"/>
        <v>40093: Wiggins had done to prison twice and been arrested some 28 times. When he ran a stop sign then a red traffic light, he started a police chase that ended when his white Pontiac collided with two other cars. He then sustained fatal injuries crashing into a light pole. http://www.tampabay.com/news/publicsafety/crime/too-many-teens-in-east-tampa-on-wrong-course-early/1085781</v>
      </c>
      <c r="V4268" s="109"/>
      <c r="W4268" s="109">
        <v>5314.1</v>
      </c>
      <c r="X4268" s="109"/>
      <c r="Y4268" s="109"/>
      <c r="Z4268" s="109"/>
      <c r="AA4268" s="109"/>
      <c r="AB4268" s="109"/>
      <c r="AC4268" s="113"/>
      <c r="AD4268" s="29"/>
      <c r="AE4268" s="29"/>
      <c r="AF4268" s="29"/>
      <c r="AG4268" s="65"/>
    </row>
    <row r="4269" spans="1:33" ht="12">
      <c r="A4269" s="30">
        <v>42074</v>
      </c>
      <c r="B4269" s="109" t="s">
        <v>25435</v>
      </c>
      <c r="C4269" s="121">
        <v>46</v>
      </c>
      <c r="D4269" s="109" t="s">
        <v>23</v>
      </c>
      <c r="E4269" s="109" t="s">
        <v>82</v>
      </c>
      <c r="F4269" s="109"/>
      <c r="G4269" s="42">
        <v>38085</v>
      </c>
      <c r="H4269" s="109" t="s">
        <v>25436</v>
      </c>
      <c r="I4269" s="109" t="s">
        <v>24375</v>
      </c>
      <c r="J4269" s="109" t="s">
        <v>28</v>
      </c>
      <c r="K4269" s="98" t="s">
        <v>24477</v>
      </c>
      <c r="L4269" s="109" t="s">
        <v>4687</v>
      </c>
      <c r="M4269" s="109" t="s">
        <v>24478</v>
      </c>
      <c r="N4269" s="109" t="s">
        <v>32</v>
      </c>
      <c r="O4269" s="109" t="s">
        <v>25437</v>
      </c>
      <c r="P4269" s="109" t="s">
        <v>760</v>
      </c>
      <c r="Q4269" s="109" t="s">
        <v>25438</v>
      </c>
      <c r="R4269" s="109" t="s">
        <v>80</v>
      </c>
      <c r="S4269" s="122" t="s">
        <v>5119</v>
      </c>
      <c r="T4269" s="31"/>
      <c r="U4269" s="109" t="str">
        <f t="shared" ref="U4269:U4332" si="68">CONCATENATE(G4269, ": ", O4269, " ", Q4269)</f>
        <v>38085: Local undercover narcotics officers had bought drugs from Brown before, collecting evidence against him, but something alerted him this time. In the parking lot of a service station he tried to bolt as an officer was halfway in his car then drove towards officers, endangering them. He was fatally shot. http://www.sptimes.com/2004/04/10/Northpinellas/Suspect_killed_as_he_.shtml</v>
      </c>
      <c r="V4269" s="109"/>
      <c r="W4269" s="109">
        <v>5315.1</v>
      </c>
      <c r="X4269" s="109"/>
      <c r="Y4269" s="109"/>
      <c r="Z4269" s="109"/>
      <c r="AA4269" s="109"/>
      <c r="AB4269" s="109"/>
      <c r="AC4269" s="113"/>
      <c r="AD4269" s="29"/>
      <c r="AE4269" s="29"/>
      <c r="AF4269" s="29"/>
      <c r="AG4269" s="65"/>
    </row>
    <row r="4270" spans="1:33" ht="12">
      <c r="A4270" s="30">
        <v>42074</v>
      </c>
      <c r="B4270" s="109" t="s">
        <v>25439</v>
      </c>
      <c r="C4270" s="121">
        <v>32</v>
      </c>
      <c r="D4270" s="109" t="s">
        <v>23</v>
      </c>
      <c r="E4270" s="109" t="s">
        <v>82</v>
      </c>
      <c r="F4270" s="109"/>
      <c r="G4270" s="42">
        <v>38516</v>
      </c>
      <c r="H4270" s="109" t="s">
        <v>25440</v>
      </c>
      <c r="I4270" s="109" t="s">
        <v>6448</v>
      </c>
      <c r="J4270" s="109" t="s">
        <v>28</v>
      </c>
      <c r="K4270" s="98" t="s">
        <v>6449</v>
      </c>
      <c r="L4270" s="109" t="s">
        <v>6355</v>
      </c>
      <c r="M4270" s="109" t="s">
        <v>6356</v>
      </c>
      <c r="N4270" s="109" t="s">
        <v>262</v>
      </c>
      <c r="O4270" s="109" t="s">
        <v>25441</v>
      </c>
      <c r="P4270" s="109" t="s">
        <v>760</v>
      </c>
      <c r="Q4270" s="109" t="s">
        <v>25442</v>
      </c>
      <c r="R4270" s="109" t="s">
        <v>21737</v>
      </c>
      <c r="S4270" s="122" t="s">
        <v>5119</v>
      </c>
      <c r="T4270" s="31"/>
      <c r="U4270" s="109" t="str">
        <f t="shared" si="68"/>
        <v>38516: Police were called to Edwards' residence at 2 a.m. then again half an hour later. Seeking Edwards, they found him as he ran into the house through the glass of a picture window, then out the back of the house the same way. Bleeding, nude, scrambling to scale a six-foot privacy fence, officers tasered Edwards multiple times and handcuffed. He went into medical distress and stopped breathing. http://staugustine.com/stories/061405/new_3142174.shtml</v>
      </c>
      <c r="V4270" s="109"/>
      <c r="W4270" s="109">
        <v>5316.1</v>
      </c>
      <c r="X4270" s="109"/>
      <c r="Y4270" s="109"/>
      <c r="Z4270" s="109"/>
      <c r="AA4270" s="109"/>
      <c r="AB4270" s="109"/>
      <c r="AC4270" s="113"/>
      <c r="AD4270" s="29"/>
      <c r="AE4270" s="29"/>
      <c r="AF4270" s="29"/>
      <c r="AG4270" s="65"/>
    </row>
    <row r="4271" spans="1:33" ht="12">
      <c r="A4271" s="30">
        <v>42074</v>
      </c>
      <c r="B4271" s="109" t="s">
        <v>25443</v>
      </c>
      <c r="C4271" s="121">
        <v>41</v>
      </c>
      <c r="D4271" s="109" t="s">
        <v>23</v>
      </c>
      <c r="E4271" s="109" t="s">
        <v>82</v>
      </c>
      <c r="F4271" s="109"/>
      <c r="G4271" s="42">
        <v>36995</v>
      </c>
      <c r="H4271" s="109" t="s">
        <v>25444</v>
      </c>
      <c r="I4271" s="109" t="s">
        <v>10831</v>
      </c>
      <c r="J4271" s="109" t="s">
        <v>28</v>
      </c>
      <c r="K4271" s="98" t="s">
        <v>24348</v>
      </c>
      <c r="L4271" s="109" t="s">
        <v>4687</v>
      </c>
      <c r="M4271" s="109" t="s">
        <v>16321</v>
      </c>
      <c r="N4271" s="109" t="s">
        <v>32</v>
      </c>
      <c r="O4271" s="109" t="s">
        <v>25445</v>
      </c>
      <c r="P4271" s="109" t="s">
        <v>760</v>
      </c>
      <c r="Q4271" s="109" t="s">
        <v>25446</v>
      </c>
      <c r="R4271" s="109" t="s">
        <v>21737</v>
      </c>
      <c r="S4271" s="122" t="s">
        <v>5119</v>
      </c>
      <c r="T4271" s="31"/>
      <c r="U4271" s="109" t="str">
        <f t="shared" si="68"/>
        <v>36995: Local police responded to complaints about a drunken man making a disturbance. That was Nelson, who refused to back down, wielded a foot-long screwdriver, and told the police, "I don't give a damn who you are. You're fixin' to get stabbed." He was fatally shot. http://www.sptimes.com/News/041401/NorthPinellas/As_man_advances__offi.shtml</v>
      </c>
      <c r="V4271" s="109"/>
      <c r="W4271" s="109">
        <v>5317.1</v>
      </c>
      <c r="X4271" s="109"/>
      <c r="Y4271" s="109"/>
      <c r="Z4271" s="109"/>
      <c r="AA4271" s="109"/>
      <c r="AB4271" s="109"/>
      <c r="AC4271" s="113"/>
      <c r="AD4271" s="29"/>
      <c r="AE4271" s="29"/>
      <c r="AF4271" s="29"/>
      <c r="AG4271" s="65"/>
    </row>
    <row r="4272" spans="1:33" ht="12">
      <c r="A4272" s="30">
        <v>42074</v>
      </c>
      <c r="B4272" s="109" t="s">
        <v>25447</v>
      </c>
      <c r="C4272" s="121">
        <v>17</v>
      </c>
      <c r="D4272" s="109" t="s">
        <v>23</v>
      </c>
      <c r="E4272" s="109" t="s">
        <v>173</v>
      </c>
      <c r="F4272" s="109"/>
      <c r="G4272" s="42">
        <v>37454</v>
      </c>
      <c r="H4272" s="109" t="s">
        <v>25448</v>
      </c>
      <c r="I4272" s="109" t="s">
        <v>25449</v>
      </c>
      <c r="J4272" s="109" t="s">
        <v>28</v>
      </c>
      <c r="K4272" s="98" t="s">
        <v>25450</v>
      </c>
      <c r="L4272" s="109" t="s">
        <v>8052</v>
      </c>
      <c r="M4272" s="109" t="s">
        <v>17889</v>
      </c>
      <c r="N4272" s="109" t="s">
        <v>314</v>
      </c>
      <c r="O4272" s="109" t="s">
        <v>25451</v>
      </c>
      <c r="P4272" s="109" t="s">
        <v>760</v>
      </c>
      <c r="Q4272" s="109" t="s">
        <v>25452</v>
      </c>
      <c r="R4272" s="109" t="s">
        <v>80</v>
      </c>
      <c r="S4272" s="122" t="s">
        <v>5119</v>
      </c>
      <c r="T4272" s="31"/>
      <c r="U4272" s="109" t="str">
        <f t="shared" si="68"/>
        <v>37454: Elias, in a 1990 Honda Civic with a friend as a passenger, attempted to elude and outrun deputies. He ran a red light, crashed through several construction barriers and was killed as he met a nine-foot sand berm. http://www.sptimes.com/2002/07/18/Hillsborough/Another_chase_ends_in.shtml</v>
      </c>
      <c r="V4272" s="109"/>
      <c r="W4272" s="109">
        <v>5318.1</v>
      </c>
      <c r="X4272" s="109"/>
      <c r="Y4272" s="109"/>
      <c r="Z4272" s="109"/>
      <c r="AA4272" s="109"/>
      <c r="AB4272" s="109"/>
      <c r="AC4272" s="113"/>
      <c r="AD4272" s="29"/>
      <c r="AE4272" s="29"/>
      <c r="AF4272" s="29"/>
      <c r="AG4272" s="65"/>
    </row>
    <row r="4273" spans="1:33" ht="12">
      <c r="A4273" s="30">
        <v>42074</v>
      </c>
      <c r="B4273" s="109" t="s">
        <v>25453</v>
      </c>
      <c r="C4273" s="121">
        <v>45</v>
      </c>
      <c r="D4273" s="109" t="s">
        <v>23</v>
      </c>
      <c r="E4273" s="109" t="s">
        <v>82</v>
      </c>
      <c r="F4273" s="109"/>
      <c r="G4273" s="42">
        <v>37550</v>
      </c>
      <c r="H4273" s="109" t="s">
        <v>25454</v>
      </c>
      <c r="I4273" s="109" t="s">
        <v>20905</v>
      </c>
      <c r="J4273" s="109" t="s">
        <v>28</v>
      </c>
      <c r="K4273" s="98" t="s">
        <v>23108</v>
      </c>
      <c r="L4273" s="109" t="s">
        <v>10256</v>
      </c>
      <c r="M4273" s="109" t="s">
        <v>10257</v>
      </c>
      <c r="N4273" s="109" t="s">
        <v>32</v>
      </c>
      <c r="O4273" s="109" t="s">
        <v>25455</v>
      </c>
      <c r="P4273" s="109" t="s">
        <v>3069</v>
      </c>
      <c r="Q4273" s="109" t="s">
        <v>25456</v>
      </c>
      <c r="R4273" s="109" t="s">
        <v>80</v>
      </c>
      <c r="S4273" s="122" t="s">
        <v>5119</v>
      </c>
      <c r="T4273" s="31"/>
      <c r="U4273" s="109" t="str">
        <f t="shared" si="68"/>
        <v>37550: Although a grand jury declined to pursue charges against the deputy who shot at Tenison 11 times, they described the incident as "unnecessary and avoidable." Tenison had visited his ex-wife, in violation of a restraining order. The deputy who caught up with him and blocked his vehicle on the road claimed that the victim aggressively put his life in danger by moving his car, a claim that witnesses disputed. http://www.sptimes.com/2004/01/24/Hernando/Deputy_sued_in_shooti.shtml</v>
      </c>
      <c r="V4273" s="109"/>
      <c r="W4273" s="109">
        <v>5319.1</v>
      </c>
      <c r="X4273" s="109"/>
      <c r="Y4273" s="109"/>
      <c r="Z4273" s="109"/>
      <c r="AA4273" s="109"/>
      <c r="AB4273" s="109"/>
      <c r="AC4273" s="113"/>
      <c r="AD4273" s="29"/>
      <c r="AE4273" s="29"/>
      <c r="AF4273" s="29"/>
      <c r="AG4273" s="65"/>
    </row>
    <row r="4274" spans="1:33" ht="12">
      <c r="A4274" s="30">
        <v>42074</v>
      </c>
      <c r="B4274" s="109" t="s">
        <v>25457</v>
      </c>
      <c r="C4274" s="121">
        <v>28</v>
      </c>
      <c r="D4274" s="109" t="s">
        <v>91</v>
      </c>
      <c r="E4274" s="109" t="s">
        <v>82</v>
      </c>
      <c r="F4274" s="109"/>
      <c r="G4274" s="42">
        <v>38299</v>
      </c>
      <c r="H4274" s="109" t="s">
        <v>25458</v>
      </c>
      <c r="I4274" s="109" t="s">
        <v>11776</v>
      </c>
      <c r="J4274" s="109" t="s">
        <v>28</v>
      </c>
      <c r="K4274" s="98" t="s">
        <v>20699</v>
      </c>
      <c r="L4274" s="109" t="s">
        <v>8052</v>
      </c>
      <c r="M4274" s="109" t="s">
        <v>10833</v>
      </c>
      <c r="N4274" s="109" t="s">
        <v>314</v>
      </c>
      <c r="O4274" s="109" t="s">
        <v>25459</v>
      </c>
      <c r="P4274" s="109" t="s">
        <v>760</v>
      </c>
      <c r="Q4274" s="109" t="s">
        <v>25460</v>
      </c>
      <c r="R4274" s="109" t="s">
        <v>21737</v>
      </c>
      <c r="S4274" s="122" t="s">
        <v>5119</v>
      </c>
      <c r="T4274" s="31"/>
      <c r="U4274" s="109" t="str">
        <f t="shared" si="68"/>
        <v>38299: Deputies observed Almany being picked up by a driver in a 1991 Chevrolet and almost immediately engage in "a lewd sex act". The driver swerved at the police, fled at high speed with officers in pursuit across the Howard Franklin Bridge into Tampa, attempt to escape into an apartment complex, and hit a tree at 80 MPH. Almany was killed outright. The driver, about twice the legal limit for alcohol, emerged in good condition. http://www.sptimes.com/2005/11/26/State/Can_debt_to_society_b.shtml</v>
      </c>
      <c r="V4274" s="109"/>
      <c r="W4274" s="109">
        <v>5320.1</v>
      </c>
      <c r="X4274" s="109"/>
      <c r="Y4274" s="109"/>
      <c r="Z4274" s="109"/>
      <c r="AA4274" s="109"/>
      <c r="AB4274" s="109"/>
      <c r="AC4274" s="113"/>
      <c r="AD4274" s="29"/>
      <c r="AE4274" s="29"/>
      <c r="AF4274" s="29"/>
      <c r="AG4274" s="65"/>
    </row>
    <row r="4275" spans="1:33" ht="12">
      <c r="A4275" s="30">
        <v>42074</v>
      </c>
      <c r="B4275" s="109" t="s">
        <v>25461</v>
      </c>
      <c r="C4275" s="121">
        <v>42</v>
      </c>
      <c r="D4275" s="109" t="s">
        <v>23</v>
      </c>
      <c r="E4275" s="109" t="s">
        <v>82</v>
      </c>
      <c r="F4275" s="109"/>
      <c r="G4275" s="42">
        <v>37841</v>
      </c>
      <c r="H4275" s="109" t="s">
        <v>25462</v>
      </c>
      <c r="I4275" s="109" t="s">
        <v>4705</v>
      </c>
      <c r="J4275" s="109" t="s">
        <v>28</v>
      </c>
      <c r="K4275" s="98" t="s">
        <v>7961</v>
      </c>
      <c r="L4275" s="109" t="s">
        <v>6303</v>
      </c>
      <c r="M4275" s="109" t="s">
        <v>12329</v>
      </c>
      <c r="N4275" s="109" t="s">
        <v>314</v>
      </c>
      <c r="O4275" s="109" t="s">
        <v>25463</v>
      </c>
      <c r="P4275" s="109" t="s">
        <v>760</v>
      </c>
      <c r="Q4275" s="109" t="s">
        <v>25464</v>
      </c>
      <c r="R4275" s="109" t="s">
        <v>80</v>
      </c>
      <c r="S4275" s="122" t="s">
        <v>5119</v>
      </c>
      <c r="T4275" s="31"/>
      <c r="U4275" s="109" t="str">
        <f t="shared" si="68"/>
        <v>37841: Kruljac set fire to the garage of a house, stole his roommate's pick up, assaulted another man at the service station where he worked, then led police on a slow-speed chase. On I-95 he continued for about a mile only on rims after driving over stop-spikes. Ultimately Kruljac crossed over into opposing traffic. There he hit another vehicle head on, was ejected and then run over by the police pursing him. http://www.theledger.com/article/20030809/NEWS/308090370?Title=Arson-Suspect-Dies-During-Police-Chase</v>
      </c>
      <c r="V4275" s="109"/>
      <c r="W4275" s="109">
        <v>5321.1</v>
      </c>
      <c r="X4275" s="109"/>
      <c r="Y4275" s="109"/>
      <c r="Z4275" s="109"/>
      <c r="AA4275" s="109"/>
      <c r="AB4275" s="109"/>
      <c r="AC4275" s="113"/>
      <c r="AD4275" s="29"/>
      <c r="AE4275" s="29"/>
      <c r="AF4275" s="29"/>
      <c r="AG4275" s="65"/>
    </row>
    <row r="4276" spans="1:33" ht="12">
      <c r="A4276" s="30">
        <v>42074</v>
      </c>
      <c r="B4276" s="109" t="s">
        <v>25465</v>
      </c>
      <c r="C4276" s="121">
        <v>39</v>
      </c>
      <c r="D4276" s="109" t="s">
        <v>23</v>
      </c>
      <c r="E4276" s="109" t="s">
        <v>82</v>
      </c>
      <c r="F4276" s="109"/>
      <c r="G4276" s="42">
        <v>36685</v>
      </c>
      <c r="H4276" s="109" t="s">
        <v>25466</v>
      </c>
      <c r="I4276" s="109" t="s">
        <v>25467</v>
      </c>
      <c r="J4276" s="109" t="s">
        <v>28</v>
      </c>
      <c r="K4276" s="98" t="s">
        <v>25468</v>
      </c>
      <c r="L4276" s="109" t="s">
        <v>4687</v>
      </c>
      <c r="M4276" s="109" t="s">
        <v>25469</v>
      </c>
      <c r="N4276" s="109" t="s">
        <v>1589</v>
      </c>
      <c r="O4276" s="109" t="s">
        <v>25470</v>
      </c>
      <c r="P4276" s="109" t="s">
        <v>58</v>
      </c>
      <c r="Q4276" s="109" t="s">
        <v>25471</v>
      </c>
      <c r="R4276" s="109" t="s">
        <v>80</v>
      </c>
      <c r="S4276" s="122" t="s">
        <v>5119</v>
      </c>
      <c r="T4276" s="31"/>
      <c r="U4276" s="109" t="str">
        <f t="shared" si="68"/>
        <v>36685: A plainclothes officer on narcotics detail was approached by Anderson, wanting to buy crack cocaine. When the officer produced his badge the two fell into a physical struggle. The police description was that Anderson "fell to the ground and hit his head on the sidewalk," which fatally injured him. The officer was quickly exonerated and was back on duty within three weeks. http://www.sptimes.com/News/070400/NorthPinellas/Tarpon_Springs_office.shtml</v>
      </c>
      <c r="V4276" s="109"/>
      <c r="W4276" s="109">
        <v>5322.1</v>
      </c>
      <c r="X4276" s="109"/>
      <c r="Y4276" s="109"/>
      <c r="Z4276" s="109"/>
      <c r="AA4276" s="109"/>
      <c r="AB4276" s="109"/>
      <c r="AC4276" s="113"/>
      <c r="AD4276" s="29"/>
      <c r="AE4276" s="29"/>
      <c r="AF4276" s="29"/>
      <c r="AG4276" s="65"/>
    </row>
    <row r="4277" spans="1:33" ht="12">
      <c r="A4277" s="30">
        <v>42074</v>
      </c>
      <c r="B4277" s="109" t="s">
        <v>25472</v>
      </c>
      <c r="C4277" s="121">
        <v>20</v>
      </c>
      <c r="D4277" s="109" t="s">
        <v>23</v>
      </c>
      <c r="E4277" s="109" t="s">
        <v>82</v>
      </c>
      <c r="F4277" s="109"/>
      <c r="G4277" s="42">
        <v>41370</v>
      </c>
      <c r="H4277" s="109" t="s">
        <v>25473</v>
      </c>
      <c r="I4277" s="109" t="s">
        <v>18099</v>
      </c>
      <c r="J4277" s="109" t="s">
        <v>28</v>
      </c>
      <c r="K4277" s="98" t="s">
        <v>18100</v>
      </c>
      <c r="L4277" s="109" t="s">
        <v>4575</v>
      </c>
      <c r="M4277" s="109" t="s">
        <v>18101</v>
      </c>
      <c r="N4277" s="109" t="s">
        <v>314</v>
      </c>
      <c r="O4277" s="109" t="s">
        <v>25474</v>
      </c>
      <c r="P4277" s="109" t="s">
        <v>760</v>
      </c>
      <c r="Q4277" s="109" t="s">
        <v>25475</v>
      </c>
      <c r="R4277" s="109" t="s">
        <v>80</v>
      </c>
      <c r="S4277" s="122" t="s">
        <v>5119</v>
      </c>
      <c r="T4277" s="31"/>
      <c r="U4277" s="109" t="str">
        <f t="shared" si="68"/>
        <v>41370: Wilbur Frederick Miller II and Clanesha Hickmon were two of four young people in a Pontiac Grand Prix who fled from an attempted 3 a.m. traffic stop for reckless driving. Police weren't certain who was driving. While being pursued by police the vehicle spun out of control, left the roadway and struck a tree. Miller and Hickman were killed. The other two were critically injured. http://www.news-journalonline.com/article/20130406/news/130409845?tc=ar</v>
      </c>
      <c r="V4277" s="109"/>
      <c r="W4277" s="109">
        <v>5323.1</v>
      </c>
      <c r="X4277" s="109"/>
      <c r="Y4277" s="109"/>
      <c r="Z4277" s="109"/>
      <c r="AA4277" s="109"/>
      <c r="AB4277" s="109"/>
      <c r="AC4277" s="113"/>
      <c r="AD4277" s="29"/>
      <c r="AE4277" s="29"/>
      <c r="AF4277" s="29"/>
      <c r="AG4277" s="65"/>
    </row>
    <row r="4278" spans="1:33" ht="12">
      <c r="A4278" s="30">
        <v>42074</v>
      </c>
      <c r="B4278" s="109" t="s">
        <v>25476</v>
      </c>
      <c r="C4278" s="121">
        <v>18</v>
      </c>
      <c r="D4278" s="109" t="s">
        <v>91</v>
      </c>
      <c r="E4278" s="109" t="s">
        <v>82</v>
      </c>
      <c r="F4278" s="109"/>
      <c r="G4278" s="42">
        <v>41370</v>
      </c>
      <c r="H4278" s="109" t="s">
        <v>25473</v>
      </c>
      <c r="I4278" s="109" t="s">
        <v>18099</v>
      </c>
      <c r="J4278" s="109" t="s">
        <v>28</v>
      </c>
      <c r="K4278" s="98" t="s">
        <v>18100</v>
      </c>
      <c r="L4278" s="109" t="s">
        <v>4575</v>
      </c>
      <c r="M4278" s="109" t="s">
        <v>18101</v>
      </c>
      <c r="N4278" s="109" t="s">
        <v>314</v>
      </c>
      <c r="O4278" s="109" t="s">
        <v>25474</v>
      </c>
      <c r="P4278" s="109" t="s">
        <v>760</v>
      </c>
      <c r="Q4278" s="109" t="s">
        <v>25475</v>
      </c>
      <c r="R4278" s="109" t="s">
        <v>80</v>
      </c>
      <c r="S4278" s="122" t="s">
        <v>5119</v>
      </c>
      <c r="T4278" s="31"/>
      <c r="U4278" s="109" t="str">
        <f t="shared" si="68"/>
        <v>41370: Wilbur Frederick Miller II and Clanesha Hickmon were two of four young people in a Pontiac Grand Prix who fled from an attempted 3 a.m. traffic stop for reckless driving. Police weren't certain who was driving. While being pursued by police the vehicle spun out of control, left the roadway and struck a tree. Miller and Hickman were killed. The other two were critically injured. http://www.news-journalonline.com/article/20130406/news/130409845?tc=ar</v>
      </c>
      <c r="V4278" s="109"/>
      <c r="W4278" s="109">
        <v>5324.1</v>
      </c>
      <c r="X4278" s="109"/>
      <c r="Y4278" s="109"/>
      <c r="Z4278" s="109"/>
      <c r="AA4278" s="109"/>
      <c r="AB4278" s="109"/>
      <c r="AC4278" s="113"/>
      <c r="AD4278" s="29"/>
      <c r="AE4278" s="29"/>
      <c r="AF4278" s="29"/>
      <c r="AG4278" s="65"/>
    </row>
    <row r="4279" spans="1:33" ht="12">
      <c r="A4279" s="30">
        <v>42074</v>
      </c>
      <c r="B4279" s="109" t="s">
        <v>25477</v>
      </c>
      <c r="C4279" s="121">
        <v>21</v>
      </c>
      <c r="D4279" s="109" t="s">
        <v>23</v>
      </c>
      <c r="E4279" s="109" t="s">
        <v>82</v>
      </c>
      <c r="F4279" s="109"/>
      <c r="G4279" s="42">
        <v>38737</v>
      </c>
      <c r="H4279" s="109" t="s">
        <v>25478</v>
      </c>
      <c r="I4279" s="109" t="s">
        <v>4951</v>
      </c>
      <c r="J4279" s="109" t="s">
        <v>28</v>
      </c>
      <c r="K4279" s="98" t="s">
        <v>11388</v>
      </c>
      <c r="L4279" s="109" t="s">
        <v>404</v>
      </c>
      <c r="M4279" s="109" t="s">
        <v>4953</v>
      </c>
      <c r="N4279" s="109" t="s">
        <v>314</v>
      </c>
      <c r="O4279" s="109" t="s">
        <v>25479</v>
      </c>
      <c r="P4279" s="109" t="s">
        <v>58</v>
      </c>
      <c r="Q4279" s="109" t="s">
        <v>25480</v>
      </c>
      <c r="R4279" s="109" t="s">
        <v>80</v>
      </c>
      <c r="S4279" s="122" t="s">
        <v>5119</v>
      </c>
      <c r="T4279" s="31"/>
      <c r="U4279" s="109" t="str">
        <f t="shared" si="68"/>
        <v>38737: Alvarado died in a controversial multi-car police chase collision that injured six others as multiple unmarked police vehicles, without lights or siren, chased a drug suspect through a residential district. Eyewitnesses disputed key parts of a 700-page report. http://articles.orlandosentinel.com/2006-07-07/news/UNFOUNDED07_1_crowe-crash-ivey-lane</v>
      </c>
      <c r="V4279" s="109"/>
      <c r="W4279" s="109">
        <v>5325.1</v>
      </c>
      <c r="X4279" s="109"/>
      <c r="Y4279" s="109"/>
      <c r="Z4279" s="109"/>
      <c r="AA4279" s="109"/>
      <c r="AB4279" s="109"/>
      <c r="AC4279" s="113"/>
      <c r="AD4279" s="29"/>
      <c r="AE4279" s="29"/>
      <c r="AF4279" s="29"/>
      <c r="AG4279" s="65"/>
    </row>
    <row r="4280" spans="1:33" ht="12">
      <c r="A4280" s="30">
        <v>42074</v>
      </c>
      <c r="B4280" s="109" t="s">
        <v>25481</v>
      </c>
      <c r="C4280" s="121">
        <v>35</v>
      </c>
      <c r="D4280" s="109" t="s">
        <v>23</v>
      </c>
      <c r="E4280" s="109" t="s">
        <v>82</v>
      </c>
      <c r="F4280" s="109"/>
      <c r="G4280" s="42">
        <v>39911</v>
      </c>
      <c r="H4280" s="109" t="s">
        <v>25482</v>
      </c>
      <c r="I4280" s="109" t="s">
        <v>16738</v>
      </c>
      <c r="J4280" s="109" t="s">
        <v>28</v>
      </c>
      <c r="K4280" s="98" t="s">
        <v>17976</v>
      </c>
      <c r="L4280" s="109" t="s">
        <v>338</v>
      </c>
      <c r="M4280" s="109" t="s">
        <v>16740</v>
      </c>
      <c r="N4280" s="109" t="s">
        <v>32</v>
      </c>
      <c r="O4280" s="109" t="s">
        <v>25483</v>
      </c>
      <c r="P4280" s="109" t="s">
        <v>760</v>
      </c>
      <c r="Q4280" s="109" t="s">
        <v>25484</v>
      </c>
      <c r="R4280" s="109" t="s">
        <v>80</v>
      </c>
      <c r="S4280" s="122" t="s">
        <v>20196</v>
      </c>
      <c r="T4280" s="31"/>
      <c r="U4280" s="109" t="str">
        <f t="shared" si="68"/>
        <v>39911: Cruz irrationally claimed to own the small market where he was a regular customer, and that he was also an immigration agent. His behavior led to a physical struggle with a local officer in which Cruz gained the upper hand, beating the cop with a flower pot then pistol-whipping him with his own gun. A passing firefighter came to the officer's aid, and Cruz ended up fatally shot. http://articles.sun-sentinel.com/2009-04-09/news/0904080497_1_police-officer-officer-s-gun-officer-shot</v>
      </c>
      <c r="V4280" s="109"/>
      <c r="W4280" s="109">
        <v>5326.1</v>
      </c>
      <c r="X4280" s="109"/>
      <c r="Y4280" s="109"/>
      <c r="Z4280" s="109"/>
      <c r="AA4280" s="109"/>
      <c r="AB4280" s="109"/>
      <c r="AC4280" s="113"/>
      <c r="AD4280" s="29"/>
      <c r="AE4280" s="29"/>
      <c r="AF4280" s="29"/>
      <c r="AG4280" s="65"/>
    </row>
    <row r="4281" spans="1:33" ht="12">
      <c r="A4281" s="30">
        <v>42074</v>
      </c>
      <c r="B4281" s="109" t="s">
        <v>25485</v>
      </c>
      <c r="C4281" s="121">
        <v>31</v>
      </c>
      <c r="D4281" s="109" t="s">
        <v>23</v>
      </c>
      <c r="E4281" s="109" t="s">
        <v>82</v>
      </c>
      <c r="F4281" s="109"/>
      <c r="G4281" s="42">
        <v>39145</v>
      </c>
      <c r="H4281" s="109" t="s">
        <v>25486</v>
      </c>
      <c r="I4281" s="109" t="s">
        <v>7625</v>
      </c>
      <c r="J4281" s="109" t="s">
        <v>28</v>
      </c>
      <c r="K4281" s="98" t="s">
        <v>20525</v>
      </c>
      <c r="L4281" s="109" t="s">
        <v>4778</v>
      </c>
      <c r="M4281" s="109" t="s">
        <v>10681</v>
      </c>
      <c r="N4281" s="109" t="s">
        <v>32</v>
      </c>
      <c r="O4281" s="109" t="s">
        <v>25487</v>
      </c>
      <c r="P4281" s="109" t="s">
        <v>760</v>
      </c>
      <c r="Q4281" s="109" t="s">
        <v>25488</v>
      </c>
      <c r="R4281" s="109" t="s">
        <v>80</v>
      </c>
      <c r="S4281" s="122" t="s">
        <v>5119</v>
      </c>
      <c r="T4281" s="31"/>
      <c r="U4281" s="109" t="str">
        <f t="shared" si="68"/>
        <v>39145: A professional painter known to his neighbors for his drunken fights with knives and bottles, DeSa seemed to be on the verge of killing his roommate when police discovered them. DeSa held the other man in a chokehold, knife in hand and "ready to strike." Officers opened fire killing DeSa and wounding the roommate. http://articles.sun-sentinel.com/2007-03-06/news/0703050479_1_deputies-orders-sheriff-s-office-veda-coleman-wright</v>
      </c>
      <c r="V4281" s="109"/>
      <c r="W4281" s="109">
        <v>5327.1</v>
      </c>
      <c r="X4281" s="109"/>
      <c r="Y4281" s="109"/>
      <c r="Z4281" s="109"/>
      <c r="AA4281" s="109"/>
      <c r="AB4281" s="109"/>
      <c r="AC4281" s="113"/>
      <c r="AD4281" s="29"/>
      <c r="AE4281" s="29"/>
      <c r="AF4281" s="29"/>
      <c r="AG4281" s="65"/>
    </row>
    <row r="4282" spans="1:33" ht="12">
      <c r="A4282" s="30">
        <v>42074</v>
      </c>
      <c r="B4282" s="109" t="s">
        <v>25489</v>
      </c>
      <c r="C4282" s="121">
        <v>19</v>
      </c>
      <c r="D4282" s="109" t="s">
        <v>23</v>
      </c>
      <c r="E4282" s="109" t="s">
        <v>25490</v>
      </c>
      <c r="F4282" s="109"/>
      <c r="G4282" s="42">
        <v>39380</v>
      </c>
      <c r="H4282" s="109" t="s">
        <v>25491</v>
      </c>
      <c r="I4282" s="109" t="s">
        <v>25492</v>
      </c>
      <c r="J4282" s="109" t="s">
        <v>28</v>
      </c>
      <c r="K4282" s="98" t="s">
        <v>14388</v>
      </c>
      <c r="L4282" s="109" t="s">
        <v>30</v>
      </c>
      <c r="M4282" s="109" t="s">
        <v>5222</v>
      </c>
      <c r="N4282" s="109" t="s">
        <v>32</v>
      </c>
      <c r="O4282" s="109" t="s">
        <v>25493</v>
      </c>
      <c r="P4282" s="109" t="s">
        <v>58</v>
      </c>
      <c r="Q4282" s="109" t="s">
        <v>25494</v>
      </c>
      <c r="R4282" s="109" t="s">
        <v>80</v>
      </c>
      <c r="S4282" s="122" t="s">
        <v>5119</v>
      </c>
      <c r="T4282" s="31"/>
      <c r="U4282" s="109" t="str">
        <f t="shared" si="68"/>
        <v>39380: A county detective made an unlawful stop and search on Beaugris, who had just come from a laundromat and carried only a pink bag full of clean clothes. The two men fought, grappling for about five minutes for control of the detective's gun. Onlookers cheered Beaugris on to "kill him." Beaugris was eventually shot and killed. The incident caused community meetings, vigils, and a prosecutor's review. http://articles.sun-sentinel.com/2010-08-03/news/fl-miami-dade-officers-cleared-20100803_1_gracia-beaugris-miami-dade-state-attorney-s-office-deadly-force</v>
      </c>
      <c r="V4282" s="109"/>
      <c r="W4282" s="109">
        <v>5328.1</v>
      </c>
      <c r="X4282" s="109"/>
      <c r="Y4282" s="109"/>
      <c r="Z4282" s="109"/>
      <c r="AA4282" s="109"/>
      <c r="AB4282" s="109"/>
      <c r="AC4282" s="113"/>
      <c r="AD4282" s="29"/>
      <c r="AE4282" s="29"/>
      <c r="AF4282" s="29"/>
      <c r="AG4282" s="65"/>
    </row>
    <row r="4283" spans="1:33" ht="12">
      <c r="A4283" s="30">
        <v>42074</v>
      </c>
      <c r="B4283" s="109" t="s">
        <v>25495</v>
      </c>
      <c r="C4283" s="121">
        <v>28</v>
      </c>
      <c r="D4283" s="109" t="s">
        <v>23</v>
      </c>
      <c r="E4283" s="109" t="s">
        <v>82</v>
      </c>
      <c r="F4283" s="109"/>
      <c r="G4283" s="42">
        <v>40826</v>
      </c>
      <c r="H4283" s="109" t="s">
        <v>25496</v>
      </c>
      <c r="I4283" s="109" t="s">
        <v>10032</v>
      </c>
      <c r="J4283" s="109" t="s">
        <v>28</v>
      </c>
      <c r="K4283" s="98" t="s">
        <v>25497</v>
      </c>
      <c r="L4283" s="109" t="s">
        <v>30</v>
      </c>
      <c r="M4283" s="109" t="s">
        <v>5222</v>
      </c>
      <c r="N4283" s="109" t="s">
        <v>32</v>
      </c>
      <c r="O4283" s="109" t="s">
        <v>25498</v>
      </c>
      <c r="P4283" s="109" t="s">
        <v>58</v>
      </c>
      <c r="Q4283" s="109" t="s">
        <v>25499</v>
      </c>
      <c r="R4283" s="109" t="s">
        <v>80</v>
      </c>
      <c r="S4283" s="122" t="s">
        <v>5119</v>
      </c>
      <c r="T4283" s="31"/>
      <c r="U4283" s="109" t="str">
        <f t="shared" si="68"/>
        <v>40826: Humes, driving a Dodge Charger, t-boned a taxicab in traffic. The collision killed the cab driver, and left the cab driver's wife and Humes's girlfriend wounded. Humes took off running and doubled back on a female officer who'd spotted him, stealing her cruiser. He was shot and killed a couple of blocks from his mother's house. http://miami.cbslocal.com/2011/10/10/man-dies-inside-stolen-police-cruiser/</v>
      </c>
      <c r="V4283" s="109"/>
      <c r="W4283" s="109">
        <v>5329.1</v>
      </c>
      <c r="X4283" s="109"/>
      <c r="Y4283" s="109"/>
      <c r="Z4283" s="109"/>
      <c r="AA4283" s="109"/>
      <c r="AB4283" s="109"/>
      <c r="AC4283" s="113"/>
      <c r="AD4283" s="29"/>
      <c r="AE4283" s="29"/>
      <c r="AF4283" s="29"/>
      <c r="AG4283" s="65"/>
    </row>
    <row r="4284" spans="1:33" ht="12">
      <c r="A4284" s="30">
        <v>42074</v>
      </c>
      <c r="B4284" s="109" t="s">
        <v>25500</v>
      </c>
      <c r="C4284" s="121">
        <v>21</v>
      </c>
      <c r="D4284" s="109" t="s">
        <v>23</v>
      </c>
      <c r="E4284" s="109" t="s">
        <v>82</v>
      </c>
      <c r="F4284" s="109"/>
      <c r="G4284" s="42">
        <v>38913</v>
      </c>
      <c r="H4284" s="109" t="s">
        <v>25501</v>
      </c>
      <c r="I4284" s="109" t="s">
        <v>25502</v>
      </c>
      <c r="J4284" s="109" t="s">
        <v>28</v>
      </c>
      <c r="K4284" s="98" t="s">
        <v>25503</v>
      </c>
      <c r="L4284" s="109" t="s">
        <v>338</v>
      </c>
      <c r="M4284" s="109" t="s">
        <v>6322</v>
      </c>
      <c r="N4284" s="109" t="s">
        <v>314</v>
      </c>
      <c r="O4284" s="109" t="s">
        <v>25504</v>
      </c>
      <c r="P4284" s="109" t="s">
        <v>760</v>
      </c>
      <c r="Q4284" s="109" t="s">
        <v>25505</v>
      </c>
      <c r="R4284" s="109" t="s">
        <v>80</v>
      </c>
      <c r="S4284" s="122" t="s">
        <v>5119</v>
      </c>
      <c r="T4284" s="31"/>
      <c r="U4284" s="109" t="str">
        <f t="shared" si="68"/>
        <v>38913: Delva was killed in the 4:20 a.m. crash of a white Dodge Neon after being pursued by county deputies. His passenger had an assault rifle in his lap, and the two were fleeing the scene of a gang-related shooting. http://articles.sun-sentinel.com/2006-07-16/news/0607150498_1_task-force-drive-by-shooting-two-separate-shootings</v>
      </c>
      <c r="V4284" s="109"/>
      <c r="W4284" s="109">
        <v>5330.1</v>
      </c>
      <c r="X4284" s="109"/>
      <c r="Y4284" s="109"/>
      <c r="Z4284" s="109"/>
      <c r="AA4284" s="109"/>
      <c r="AB4284" s="109"/>
      <c r="AC4284" s="113"/>
      <c r="AD4284" s="29"/>
      <c r="AE4284" s="29"/>
      <c r="AF4284" s="29"/>
      <c r="AG4284" s="65"/>
    </row>
    <row r="4285" spans="1:33" ht="12">
      <c r="A4285" s="30">
        <v>42074</v>
      </c>
      <c r="B4285" s="109" t="s">
        <v>25506</v>
      </c>
      <c r="C4285" s="121">
        <v>46</v>
      </c>
      <c r="D4285" s="109" t="s">
        <v>23</v>
      </c>
      <c r="E4285" s="109" t="s">
        <v>25490</v>
      </c>
      <c r="F4285" s="109"/>
      <c r="G4285" s="42">
        <v>37342</v>
      </c>
      <c r="H4285" s="109" t="s">
        <v>25507</v>
      </c>
      <c r="I4285" s="109" t="s">
        <v>6292</v>
      </c>
      <c r="J4285" s="109" t="s">
        <v>28</v>
      </c>
      <c r="K4285" s="98" t="s">
        <v>25508</v>
      </c>
      <c r="L4285" s="109" t="s">
        <v>7078</v>
      </c>
      <c r="M4285" s="109" t="s">
        <v>20131</v>
      </c>
      <c r="N4285" s="109" t="s">
        <v>262</v>
      </c>
      <c r="O4285" s="109" t="s">
        <v>25509</v>
      </c>
      <c r="P4285" s="109" t="s">
        <v>760</v>
      </c>
      <c r="Q4285" s="109" t="s">
        <v>25510</v>
      </c>
      <c r="R4285" s="109" t="s">
        <v>80</v>
      </c>
      <c r="S4285" s="122" t="s">
        <v>5119</v>
      </c>
      <c r="T4285" s="31"/>
      <c r="U4285" s="109" t="str">
        <f t="shared" si="68"/>
        <v>37342: Unarmed Canady ran from an attempted undercover drug sting, sought shelter in a structure on his mother's property, and stopped breathing after being cuffed and tasered. He'd had a considerable criminal record. http://jacksonville.com/tu-online/stories/032902/met_9006149.html</v>
      </c>
      <c r="V4285" s="109"/>
      <c r="W4285" s="109">
        <v>5331.1</v>
      </c>
      <c r="X4285" s="109"/>
      <c r="Y4285" s="109"/>
      <c r="Z4285" s="109"/>
      <c r="AA4285" s="109"/>
      <c r="AB4285" s="109"/>
      <c r="AC4285" s="113"/>
      <c r="AD4285" s="29"/>
      <c r="AE4285" s="29"/>
      <c r="AF4285" s="29"/>
      <c r="AG4285" s="65"/>
    </row>
    <row r="4286" spans="1:33" ht="12">
      <c r="A4286" s="30">
        <v>42074</v>
      </c>
      <c r="B4286" s="109" t="s">
        <v>25511</v>
      </c>
      <c r="C4286" s="121">
        <v>18</v>
      </c>
      <c r="D4286" s="109" t="s">
        <v>23</v>
      </c>
      <c r="E4286" s="109" t="s">
        <v>82</v>
      </c>
      <c r="F4286" s="109"/>
      <c r="G4286" s="42">
        <v>39593</v>
      </c>
      <c r="H4286" s="109" t="s">
        <v>25512</v>
      </c>
      <c r="I4286" s="109" t="s">
        <v>19840</v>
      </c>
      <c r="J4286" s="109" t="s">
        <v>28</v>
      </c>
      <c r="K4286" s="98" t="s">
        <v>19841</v>
      </c>
      <c r="L4286" s="109" t="s">
        <v>30</v>
      </c>
      <c r="M4286" s="109" t="s">
        <v>5222</v>
      </c>
      <c r="N4286" s="109" t="s">
        <v>32</v>
      </c>
      <c r="O4286" s="109" t="s">
        <v>25513</v>
      </c>
      <c r="P4286" s="109" t="s">
        <v>760</v>
      </c>
      <c r="Q4286" s="109" t="s">
        <v>25514</v>
      </c>
      <c r="R4286" s="109" t="s">
        <v>80</v>
      </c>
      <c r="S4286" s="122" t="s">
        <v>5119</v>
      </c>
      <c r="T4286" s="31"/>
      <c r="U4286" s="109" t="str">
        <f t="shared" si="68"/>
        <v>39593: Police interrupted a pair of teen burglars around lunchtime. Armed with a handgun and a steel crowbar, both suspects violently resisted officers, firing towards one and shooting a police dog. Thermindor was killed by return fire. His accomplice was ultimately charged with his murder. http://www.heraldtribune.com/article/20080527/NEWS/928450526</v>
      </c>
      <c r="V4286" s="109"/>
      <c r="W4286" s="109">
        <v>5332.1</v>
      </c>
      <c r="X4286" s="109"/>
      <c r="Y4286" s="109"/>
      <c r="Z4286" s="109"/>
      <c r="AA4286" s="109"/>
      <c r="AB4286" s="109"/>
      <c r="AC4286" s="113"/>
      <c r="AD4286" s="29"/>
      <c r="AE4286" s="29"/>
      <c r="AF4286" s="29"/>
      <c r="AG4286" s="65"/>
    </row>
    <row r="4287" spans="1:33" ht="12">
      <c r="A4287" s="30">
        <v>42074</v>
      </c>
      <c r="B4287" s="109" t="s">
        <v>25515</v>
      </c>
      <c r="C4287" s="121">
        <v>16</v>
      </c>
      <c r="D4287" s="109" t="s">
        <v>23</v>
      </c>
      <c r="E4287" s="109" t="s">
        <v>40</v>
      </c>
      <c r="F4287" s="109" t="s">
        <v>25516</v>
      </c>
      <c r="G4287" s="42">
        <v>37407</v>
      </c>
      <c r="H4287" s="109" t="s">
        <v>25517</v>
      </c>
      <c r="I4287" s="109" t="s">
        <v>20790</v>
      </c>
      <c r="J4287" s="109" t="s">
        <v>28</v>
      </c>
      <c r="K4287" s="98" t="s">
        <v>20791</v>
      </c>
      <c r="L4287" s="109" t="s">
        <v>5141</v>
      </c>
      <c r="M4287" s="109" t="s">
        <v>17983</v>
      </c>
      <c r="N4287" s="109" t="s">
        <v>314</v>
      </c>
      <c r="O4287" s="109" t="s">
        <v>25518</v>
      </c>
      <c r="P4287" s="109" t="s">
        <v>760</v>
      </c>
      <c r="Q4287" s="109" t="s">
        <v>25519</v>
      </c>
      <c r="R4287" s="109" t="s">
        <v>80</v>
      </c>
      <c r="S4287" s="122" t="s">
        <v>5119</v>
      </c>
      <c r="T4287" s="31"/>
      <c r="U4287" s="109" t="str">
        <f t="shared" si="68"/>
        <v>37407: White's parents called for reconsideration of his death in a Volkswagen Passat being chased by county deputy, at speeds of over 100 MPH for 15 miles. The deputy had lied about his speed, about being told the car was stolen, about not being in pursuit. Moreover his vehicle was found to have struck the Passat, and (at the time of the appeal) the former deputy was serving a 15-year prison stretch for sexual abuse of boys. http://www.tampabay.com/news/publicsafety/accidents/state-to-review-deputys-role-in-polk-teens-fatal-crash/969707</v>
      </c>
      <c r="V4287" s="109"/>
      <c r="W4287" s="109">
        <v>5333.1</v>
      </c>
      <c r="X4287" s="109"/>
      <c r="Y4287" s="109"/>
      <c r="Z4287" s="109"/>
      <c r="AA4287" s="109"/>
      <c r="AB4287" s="109"/>
      <c r="AC4287" s="113"/>
      <c r="AD4287" s="29"/>
      <c r="AE4287" s="29"/>
      <c r="AF4287" s="29"/>
      <c r="AG4287" s="65"/>
    </row>
    <row r="4288" spans="1:33" ht="12">
      <c r="A4288" s="30">
        <v>42074</v>
      </c>
      <c r="B4288" s="109" t="s">
        <v>25520</v>
      </c>
      <c r="C4288" s="121">
        <v>50</v>
      </c>
      <c r="D4288" s="109" t="s">
        <v>23</v>
      </c>
      <c r="E4288" s="109" t="s">
        <v>82</v>
      </c>
      <c r="F4288" s="109"/>
      <c r="G4288" s="42">
        <v>38357</v>
      </c>
      <c r="H4288" s="109" t="s">
        <v>25521</v>
      </c>
      <c r="I4288" s="109" t="s">
        <v>11776</v>
      </c>
      <c r="J4288" s="109" t="s">
        <v>28</v>
      </c>
      <c r="K4288" s="98" t="s">
        <v>25432</v>
      </c>
      <c r="L4288" s="109" t="s">
        <v>8052</v>
      </c>
      <c r="M4288" s="109" t="s">
        <v>25522</v>
      </c>
      <c r="N4288" s="109" t="s">
        <v>314</v>
      </c>
      <c r="O4288" s="109" t="s">
        <v>25523</v>
      </c>
      <c r="P4288" s="109" t="s">
        <v>760</v>
      </c>
      <c r="Q4288" s="109" t="s">
        <v>25524</v>
      </c>
      <c r="R4288" s="109" t="s">
        <v>80</v>
      </c>
      <c r="S4288" s="122" t="s">
        <v>5119</v>
      </c>
      <c r="T4288" s="31"/>
      <c r="U4288" s="109" t="str">
        <f t="shared" si="68"/>
        <v>38357: Chased by police for 20 minutes at high speeds on city streets, a suspect evading a traffic stop flew through a stop light and struck Galindo's vehicle. He was killed at the scene. The suspect was convicted of vehicular homicide. http://www.sptimes.com/2005/10/07/Hillsborough/Man_pays_maximum_pena.shtml</v>
      </c>
      <c r="V4288" s="109"/>
      <c r="W4288" s="109">
        <v>5334.1</v>
      </c>
      <c r="X4288" s="109"/>
      <c r="Y4288" s="109"/>
      <c r="Z4288" s="109"/>
      <c r="AA4288" s="109"/>
      <c r="AB4288" s="109"/>
      <c r="AC4288" s="113"/>
      <c r="AD4288" s="29"/>
      <c r="AE4288" s="29"/>
      <c r="AF4288" s="29"/>
      <c r="AG4288" s="65"/>
    </row>
    <row r="4289" spans="1:33" ht="12">
      <c r="A4289" s="30">
        <v>42074</v>
      </c>
      <c r="B4289" s="109" t="s">
        <v>25525</v>
      </c>
      <c r="C4289" s="121">
        <v>17</v>
      </c>
      <c r="D4289" s="109" t="s">
        <v>23</v>
      </c>
      <c r="E4289" s="109" t="s">
        <v>82</v>
      </c>
      <c r="F4289" s="109"/>
      <c r="G4289" s="42">
        <v>36790</v>
      </c>
      <c r="H4289" s="109" t="s">
        <v>25526</v>
      </c>
      <c r="I4289" s="109" t="s">
        <v>11776</v>
      </c>
      <c r="J4289" s="109" t="s">
        <v>28</v>
      </c>
      <c r="K4289" s="98" t="s">
        <v>18348</v>
      </c>
      <c r="L4289" s="109" t="s">
        <v>8052</v>
      </c>
      <c r="M4289" s="109" t="s">
        <v>18202</v>
      </c>
      <c r="N4289" s="109" t="s">
        <v>314</v>
      </c>
      <c r="O4289" s="109" t="s">
        <v>25527</v>
      </c>
      <c r="P4289" s="109" t="s">
        <v>760</v>
      </c>
      <c r="Q4289" s="109" t="s">
        <v>25528</v>
      </c>
      <c r="R4289" s="109" t="s">
        <v>80</v>
      </c>
      <c r="S4289" s="122" t="s">
        <v>5119</v>
      </c>
      <c r="T4289" s="31"/>
      <c r="U4289" s="109" t="str">
        <f t="shared" si="68"/>
        <v>36790: Teens Alfred Kearns and Emily Robins fled from police in a Nissan Altima, reported stolen by Robins's father, who wished to teach his errant daughter a lesson. After a seven-minute chase at 90 MPH at 3 a.m. the teens' car struck and almost halved a car driven by Jordanian immigrant Richard Haddad. The two were killed instantly; Haddad was taken off life support after eight days. http://www.sptimes.com/News/093000/TampaBay/Third_victim_in_polic.shtml</v>
      </c>
      <c r="V4289" s="109"/>
      <c r="W4289" s="109">
        <v>5335.1</v>
      </c>
      <c r="X4289" s="109"/>
      <c r="Y4289" s="109"/>
      <c r="Z4289" s="109"/>
      <c r="AA4289" s="109"/>
      <c r="AB4289" s="109"/>
      <c r="AC4289" s="113"/>
      <c r="AD4289" s="29"/>
      <c r="AE4289" s="29"/>
      <c r="AF4289" s="29"/>
      <c r="AG4289" s="65"/>
    </row>
    <row r="4290" spans="1:33" ht="12">
      <c r="A4290" s="30">
        <v>42074</v>
      </c>
      <c r="B4290" s="109" t="s">
        <v>25529</v>
      </c>
      <c r="C4290" s="121">
        <v>16</v>
      </c>
      <c r="D4290" s="109" t="s">
        <v>91</v>
      </c>
      <c r="E4290" s="109" t="s">
        <v>82</v>
      </c>
      <c r="F4290" s="109"/>
      <c r="G4290" s="42">
        <v>36790</v>
      </c>
      <c r="H4290" s="109" t="s">
        <v>25526</v>
      </c>
      <c r="I4290" s="109" t="s">
        <v>11776</v>
      </c>
      <c r="J4290" s="109" t="s">
        <v>28</v>
      </c>
      <c r="K4290" s="98" t="s">
        <v>18348</v>
      </c>
      <c r="L4290" s="109" t="s">
        <v>8052</v>
      </c>
      <c r="M4290" s="109" t="s">
        <v>18202</v>
      </c>
      <c r="N4290" s="109" t="s">
        <v>314</v>
      </c>
      <c r="O4290" s="109" t="s">
        <v>25527</v>
      </c>
      <c r="P4290" s="109" t="s">
        <v>760</v>
      </c>
      <c r="Q4290" s="109" t="s">
        <v>25528</v>
      </c>
      <c r="R4290" s="109" t="s">
        <v>80</v>
      </c>
      <c r="S4290" s="122" t="s">
        <v>5119</v>
      </c>
      <c r="T4290" s="31"/>
      <c r="U4290" s="109" t="str">
        <f t="shared" si="68"/>
        <v>36790: Teens Alfred Kearns and Emily Robins fled from police in a Nissan Altima, reported stolen by Robins's father, who wished to teach his errant daughter a lesson. After a seven-minute chase at 90 MPH at 3 a.m. the teens' car struck and almost halved a car driven by Jordanian immigrant Richard Haddad. The two were killed instantly; Haddad was taken off life support after eight days. http://www.sptimes.com/News/093000/TampaBay/Third_victim_in_polic.shtml</v>
      </c>
      <c r="V4290" s="109"/>
      <c r="W4290" s="109">
        <v>5336.1</v>
      </c>
      <c r="X4290" s="109"/>
      <c r="Y4290" s="109"/>
      <c r="Z4290" s="109"/>
      <c r="AA4290" s="109"/>
      <c r="AB4290" s="109"/>
      <c r="AC4290" s="113"/>
      <c r="AD4290" s="29"/>
      <c r="AE4290" s="29"/>
      <c r="AF4290" s="29"/>
      <c r="AG4290" s="65"/>
    </row>
    <row r="4291" spans="1:33" ht="12">
      <c r="A4291" s="30">
        <v>42074</v>
      </c>
      <c r="B4291" s="109" t="s">
        <v>25530</v>
      </c>
      <c r="C4291" s="121">
        <v>18</v>
      </c>
      <c r="D4291" s="109" t="s">
        <v>23</v>
      </c>
      <c r="E4291" s="109" t="s">
        <v>82</v>
      </c>
      <c r="F4291" s="109"/>
      <c r="G4291" s="42">
        <v>36790</v>
      </c>
      <c r="H4291" s="109" t="s">
        <v>25526</v>
      </c>
      <c r="I4291" s="109" t="s">
        <v>11776</v>
      </c>
      <c r="J4291" s="109" t="s">
        <v>28</v>
      </c>
      <c r="K4291" s="98" t="s">
        <v>18348</v>
      </c>
      <c r="L4291" s="109" t="s">
        <v>8052</v>
      </c>
      <c r="M4291" s="109" t="s">
        <v>18202</v>
      </c>
      <c r="N4291" s="109" t="s">
        <v>314</v>
      </c>
      <c r="O4291" s="109" t="s">
        <v>25527</v>
      </c>
      <c r="P4291" s="109" t="s">
        <v>760</v>
      </c>
      <c r="Q4291" s="109" t="s">
        <v>25528</v>
      </c>
      <c r="R4291" s="109" t="s">
        <v>80</v>
      </c>
      <c r="S4291" s="122" t="s">
        <v>5119</v>
      </c>
      <c r="T4291" s="31"/>
      <c r="U4291" s="109" t="str">
        <f t="shared" si="68"/>
        <v>36790: Teens Alfred Kearns and Emily Robins fled from police in a Nissan Altima, reported stolen by Robins's father, who wished to teach his errant daughter a lesson. After a seven-minute chase at 90 MPH at 3 a.m. the teens' car struck and almost halved a car driven by Jordanian immigrant Richard Haddad. The two were killed instantly; Haddad was taken off life support after eight days. http://www.sptimes.com/News/093000/TampaBay/Third_victim_in_polic.shtml</v>
      </c>
      <c r="V4291" s="109"/>
      <c r="W4291" s="109">
        <v>5337.1</v>
      </c>
      <c r="X4291" s="109"/>
      <c r="Y4291" s="109"/>
      <c r="Z4291" s="109"/>
      <c r="AA4291" s="109"/>
      <c r="AB4291" s="109"/>
      <c r="AC4291" s="113"/>
      <c r="AD4291" s="29"/>
      <c r="AE4291" s="29"/>
      <c r="AF4291" s="29"/>
      <c r="AG4291" s="65"/>
    </row>
    <row r="4292" spans="1:33" ht="12">
      <c r="A4292" s="30">
        <v>42074</v>
      </c>
      <c r="B4292" s="109" t="s">
        <v>25531</v>
      </c>
      <c r="C4292" s="121">
        <v>38</v>
      </c>
      <c r="D4292" s="109" t="s">
        <v>23</v>
      </c>
      <c r="E4292" s="109" t="s">
        <v>40</v>
      </c>
      <c r="F4292" s="109"/>
      <c r="G4292" s="42">
        <v>37616</v>
      </c>
      <c r="H4292" s="109" t="s">
        <v>25532</v>
      </c>
      <c r="I4292" s="109" t="s">
        <v>4685</v>
      </c>
      <c r="J4292" s="109" t="s">
        <v>28</v>
      </c>
      <c r="K4292" s="98" t="s">
        <v>17177</v>
      </c>
      <c r="L4292" s="109" t="s">
        <v>4687</v>
      </c>
      <c r="M4292" s="109" t="s">
        <v>4688</v>
      </c>
      <c r="N4292" s="109" t="s">
        <v>32</v>
      </c>
      <c r="O4292" s="109" t="s">
        <v>25533</v>
      </c>
      <c r="P4292" s="109" t="s">
        <v>760</v>
      </c>
      <c r="Q4292" s="109" t="s">
        <v>25534</v>
      </c>
      <c r="R4292" s="109" t="s">
        <v>80</v>
      </c>
      <c r="S4292" s="122" t="s">
        <v>5119</v>
      </c>
      <c r="T4292" s="31"/>
      <c r="U4292" s="109" t="str">
        <f t="shared" si="68"/>
        <v>37616: Officers approached recent ex-con Frenette in the mid-afternoon on the southern edge of a park. He sat in a stolen car. Frenette resisted being apprehended, a physical struggle in which he was pepper-sprayed then fatally shot twice at point-blank range. http://www.sptimes.com/2002/12/27/news_pf/SouthPinellas/Car_theft_suspect_sla.shtml</v>
      </c>
      <c r="V4292" s="109"/>
      <c r="W4292" s="109">
        <v>5338.1</v>
      </c>
      <c r="X4292" s="109"/>
      <c r="Y4292" s="109"/>
      <c r="Z4292" s="109"/>
      <c r="AA4292" s="109"/>
      <c r="AB4292" s="109"/>
      <c r="AC4292" s="113"/>
      <c r="AD4292" s="29"/>
      <c r="AE4292" s="29"/>
      <c r="AF4292" s="29"/>
      <c r="AG4292" s="65"/>
    </row>
    <row r="4293" spans="1:33" ht="12">
      <c r="A4293" s="30">
        <v>42074</v>
      </c>
      <c r="B4293" s="109" t="s">
        <v>25535</v>
      </c>
      <c r="C4293" s="121">
        <v>56</v>
      </c>
      <c r="D4293" s="109" t="s">
        <v>23</v>
      </c>
      <c r="E4293" s="109" t="s">
        <v>40</v>
      </c>
      <c r="F4293" s="109" t="s">
        <v>25536</v>
      </c>
      <c r="G4293" s="42">
        <v>40446</v>
      </c>
      <c r="H4293" s="109" t="s">
        <v>25537</v>
      </c>
      <c r="I4293" s="109" t="s">
        <v>24375</v>
      </c>
      <c r="J4293" s="109" t="s">
        <v>28</v>
      </c>
      <c r="K4293" s="98" t="s">
        <v>24348</v>
      </c>
      <c r="L4293" s="109" t="s">
        <v>4687</v>
      </c>
      <c r="M4293" s="109" t="s">
        <v>24478</v>
      </c>
      <c r="N4293" s="109" t="s">
        <v>32</v>
      </c>
      <c r="O4293" s="109" t="s">
        <v>25538</v>
      </c>
      <c r="P4293" s="109" t="s">
        <v>58</v>
      </c>
      <c r="Q4293" s="109" t="s">
        <v>25539</v>
      </c>
      <c r="R4293" s="109" t="s">
        <v>80</v>
      </c>
      <c r="S4293" s="122" t="s">
        <v>5119</v>
      </c>
      <c r="T4293" s="31"/>
      <c r="U4293" s="109" t="str">
        <f t="shared" si="68"/>
        <v>40446: Roll attempted, unsuccessfully, to rob a drug store with a BB gun. He then called 911 on himself. When police arrived he met them in the front yard, armed with a wallet wrapped with a chain, challenging the officers, and was shot to death. Descriptions of his mental state and illness in the family suggested that this was a deliberate plan. http://www.mynews13.com/content/news/cfnews13/news/article.html/content/news/articles/ot/both/2010/10/11/Update_Fatal_shooting_by_officers_ruled_justified.html</v>
      </c>
      <c r="V4293" s="109"/>
      <c r="W4293" s="109">
        <v>5339.1</v>
      </c>
      <c r="X4293" s="109"/>
      <c r="Y4293" s="109"/>
      <c r="Z4293" s="109"/>
      <c r="AA4293" s="109"/>
      <c r="AB4293" s="109"/>
      <c r="AC4293" s="113"/>
      <c r="AD4293" s="29"/>
      <c r="AE4293" s="29"/>
      <c r="AF4293" s="29"/>
      <c r="AG4293" s="65"/>
    </row>
    <row r="4294" spans="1:33" ht="12">
      <c r="A4294" s="30">
        <v>42074</v>
      </c>
      <c r="B4294" s="109" t="s">
        <v>25540</v>
      </c>
      <c r="C4294" s="121">
        <v>34</v>
      </c>
      <c r="D4294" s="109" t="s">
        <v>23</v>
      </c>
      <c r="E4294" s="109" t="s">
        <v>82</v>
      </c>
      <c r="F4294" s="109"/>
      <c r="G4294" s="42">
        <v>37565</v>
      </c>
      <c r="H4294" s="109" t="s">
        <v>25541</v>
      </c>
      <c r="I4294" s="109" t="s">
        <v>8050</v>
      </c>
      <c r="J4294" s="109" t="s">
        <v>28</v>
      </c>
      <c r="K4294" s="98" t="s">
        <v>8051</v>
      </c>
      <c r="L4294" s="109" t="s">
        <v>8052</v>
      </c>
      <c r="M4294" s="109" t="s">
        <v>17889</v>
      </c>
      <c r="N4294" s="109" t="s">
        <v>32</v>
      </c>
      <c r="O4294" s="109" t="s">
        <v>25542</v>
      </c>
      <c r="P4294" s="109" t="s">
        <v>760</v>
      </c>
      <c r="Q4294" s="109" t="s">
        <v>25543</v>
      </c>
      <c r="R4294" s="109" t="s">
        <v>100</v>
      </c>
      <c r="S4294" s="122" t="s">
        <v>5119</v>
      </c>
      <c r="T4294" s="31"/>
      <c r="U4294" s="109" t="str">
        <f t="shared" si="68"/>
        <v>37565: Police were familiar with Andrews. His ex-wife called deputies to report that he was suicidal, and four responding officers met him on the balcony of his apartment as he brandished knives at them. He refused to drop the weapons or cooperated, and he was fatally shot. http://www.sptimes.com/2002/11/06/Hillsborough/Deputy_shoots__kills_.shtml</v>
      </c>
      <c r="V4294" s="109"/>
      <c r="W4294" s="109">
        <v>5340.1</v>
      </c>
      <c r="X4294" s="109"/>
      <c r="Y4294" s="109"/>
      <c r="Z4294" s="109"/>
      <c r="AA4294" s="109"/>
      <c r="AB4294" s="109"/>
      <c r="AC4294" s="113"/>
      <c r="AD4294" s="29"/>
      <c r="AE4294" s="29"/>
      <c r="AF4294" s="29"/>
      <c r="AG4294" s="65"/>
    </row>
    <row r="4295" spans="1:33" ht="12">
      <c r="A4295" s="30">
        <v>42074</v>
      </c>
      <c r="B4295" s="109" t="s">
        <v>25544</v>
      </c>
      <c r="C4295" s="121">
        <v>27</v>
      </c>
      <c r="D4295" s="109" t="s">
        <v>23</v>
      </c>
      <c r="E4295" s="109" t="s">
        <v>24</v>
      </c>
      <c r="F4295" s="109"/>
      <c r="G4295" s="42">
        <v>40007</v>
      </c>
      <c r="H4295" s="109" t="s">
        <v>25545</v>
      </c>
      <c r="I4295" s="109" t="s">
        <v>5220</v>
      </c>
      <c r="J4295" s="109" t="s">
        <v>28</v>
      </c>
      <c r="K4295" s="98" t="s">
        <v>15599</v>
      </c>
      <c r="L4295" s="109" t="s">
        <v>30</v>
      </c>
      <c r="M4295" s="109" t="s">
        <v>5222</v>
      </c>
      <c r="N4295" s="109" t="s">
        <v>32</v>
      </c>
      <c r="O4295" s="109" t="s">
        <v>25546</v>
      </c>
      <c r="P4295" s="109" t="s">
        <v>760</v>
      </c>
      <c r="Q4295" s="109" t="s">
        <v>25547</v>
      </c>
      <c r="R4295" s="109" t="s">
        <v>80</v>
      </c>
      <c r="S4295" s="122" t="s">
        <v>20196</v>
      </c>
      <c r="T4295" s="31"/>
      <c r="U4295" s="109" t="str">
        <f t="shared" si="68"/>
        <v>40007: Lamb matched the description of a wanted robbery suspect. Approached by two officers, a struggle broke out and Lamb was fatally shot. Both of the officers involved had killed other suspects in the previous year; one of them had injured 20 suspects while arrested them, had been formally reprimanded, and had shot himself in the foot during a SWAT raid. http://blogs.miaminewtimes.com/riptide/2009/08/miami_cop_had_a_history_of_for.php</v>
      </c>
      <c r="V4295" s="109"/>
      <c r="W4295" s="109">
        <v>5341.1</v>
      </c>
      <c r="X4295" s="109"/>
      <c r="Y4295" s="109"/>
      <c r="Z4295" s="109"/>
      <c r="AA4295" s="109"/>
      <c r="AB4295" s="109"/>
      <c r="AC4295" s="113"/>
      <c r="AD4295" s="29"/>
      <c r="AE4295" s="29"/>
      <c r="AF4295" s="29"/>
      <c r="AG4295" s="65"/>
    </row>
    <row r="4296" spans="1:33" ht="12">
      <c r="A4296" s="30">
        <v>42074</v>
      </c>
      <c r="B4296" s="109" t="s">
        <v>25548</v>
      </c>
      <c r="C4296" s="121">
        <v>33</v>
      </c>
      <c r="D4296" s="109" t="s">
        <v>23</v>
      </c>
      <c r="E4296" s="109" t="s">
        <v>82</v>
      </c>
      <c r="F4296" s="109"/>
      <c r="G4296" s="42">
        <v>38360</v>
      </c>
      <c r="H4296" s="109" t="s">
        <v>25549</v>
      </c>
      <c r="I4296" s="109" t="s">
        <v>276</v>
      </c>
      <c r="J4296" s="109" t="s">
        <v>28</v>
      </c>
      <c r="K4296" s="98" t="s">
        <v>19759</v>
      </c>
      <c r="L4296" s="109" t="s">
        <v>278</v>
      </c>
      <c r="M4296" s="109" t="s">
        <v>9815</v>
      </c>
      <c r="N4296" s="109" t="s">
        <v>262</v>
      </c>
      <c r="O4296" s="109" t="s">
        <v>25550</v>
      </c>
      <c r="P4296" s="109" t="s">
        <v>760</v>
      </c>
      <c r="Q4296" s="109" t="s">
        <v>25551</v>
      </c>
      <c r="R4296" s="109" t="s">
        <v>80</v>
      </c>
      <c r="S4296" s="122" t="s">
        <v>5119</v>
      </c>
      <c r="T4296" s="31"/>
      <c r="U4296" s="109" t="str">
        <f t="shared" si="68"/>
        <v>38360: Trotter is said to have attacked two people in a subdivision. Responding deputies tasered him at least three times. His resulting death was unusual in that the medical examiner officially left open the possibility that the Taser was at least partially responsible. http://www.inweekly.net/article.asp?artID=1018</v>
      </c>
      <c r="V4296" s="109"/>
      <c r="W4296" s="109">
        <v>5342.1</v>
      </c>
      <c r="X4296" s="109"/>
      <c r="Y4296" s="109"/>
      <c r="Z4296" s="109"/>
      <c r="AA4296" s="109"/>
      <c r="AB4296" s="109"/>
      <c r="AC4296" s="113"/>
      <c r="AD4296" s="29"/>
      <c r="AE4296" s="29"/>
      <c r="AF4296" s="29"/>
      <c r="AG4296" s="65"/>
    </row>
    <row r="4297" spans="1:33" ht="12">
      <c r="A4297" s="30">
        <v>42074</v>
      </c>
      <c r="B4297" s="109" t="s">
        <v>25552</v>
      </c>
      <c r="C4297" s="121">
        <v>18</v>
      </c>
      <c r="D4297" s="109" t="s">
        <v>23</v>
      </c>
      <c r="E4297" s="109" t="s">
        <v>82</v>
      </c>
      <c r="F4297" s="109"/>
      <c r="G4297" s="42">
        <v>36646</v>
      </c>
      <c r="H4297" s="109" t="s">
        <v>25553</v>
      </c>
      <c r="I4297" s="109" t="s">
        <v>11776</v>
      </c>
      <c r="J4297" s="109" t="s">
        <v>28</v>
      </c>
      <c r="K4297" s="98" t="s">
        <v>20699</v>
      </c>
      <c r="L4297" s="109" t="s">
        <v>8052</v>
      </c>
      <c r="M4297" s="109" t="s">
        <v>18202</v>
      </c>
      <c r="N4297" s="109" t="s">
        <v>314</v>
      </c>
      <c r="O4297" s="109" t="s">
        <v>25554</v>
      </c>
      <c r="P4297" s="109" t="s">
        <v>760</v>
      </c>
      <c r="Q4297" s="109" t="s">
        <v>25555</v>
      </c>
      <c r="R4297" s="109" t="s">
        <v>80</v>
      </c>
      <c r="S4297" s="122" t="s">
        <v>5119</v>
      </c>
      <c r="T4297" s="31"/>
      <c r="U4297" s="109" t="str">
        <f t="shared" si="68"/>
        <v>36646: The maroon Dodge Intrepid stolen from the parking lot of a Holiday Inn, chased by police at high speed, flipped and smashed into a tree. Apparently driver Jackie Eugene Guyton and passenger Mario Boyer were both killed by the impact. http://www.sptimes.com/News/050200/Hillsborough/Teens_die_after_car_f.shtml</v>
      </c>
      <c r="V4297" s="109"/>
      <c r="W4297" s="109">
        <v>5343.1</v>
      </c>
      <c r="X4297" s="109"/>
      <c r="Y4297" s="109"/>
      <c r="Z4297" s="109"/>
      <c r="AA4297" s="109"/>
      <c r="AB4297" s="109"/>
      <c r="AC4297" s="113"/>
      <c r="AD4297" s="29"/>
      <c r="AE4297" s="29"/>
      <c r="AF4297" s="29"/>
      <c r="AG4297" s="65"/>
    </row>
    <row r="4298" spans="1:33" ht="12">
      <c r="A4298" s="30">
        <v>42074</v>
      </c>
      <c r="B4298" s="109" t="s">
        <v>25556</v>
      </c>
      <c r="C4298" s="121">
        <v>16</v>
      </c>
      <c r="D4298" s="109" t="s">
        <v>23</v>
      </c>
      <c r="E4298" s="109" t="s">
        <v>82</v>
      </c>
      <c r="F4298" s="109"/>
      <c r="G4298" s="42">
        <v>36646</v>
      </c>
      <c r="H4298" s="109" t="s">
        <v>25553</v>
      </c>
      <c r="I4298" s="109" t="s">
        <v>11776</v>
      </c>
      <c r="J4298" s="109" t="s">
        <v>28</v>
      </c>
      <c r="K4298" s="98" t="s">
        <v>20699</v>
      </c>
      <c r="L4298" s="109" t="s">
        <v>8052</v>
      </c>
      <c r="M4298" s="109" t="s">
        <v>18202</v>
      </c>
      <c r="N4298" s="109" t="s">
        <v>314</v>
      </c>
      <c r="O4298" s="109" t="s">
        <v>25554</v>
      </c>
      <c r="P4298" s="109" t="s">
        <v>760</v>
      </c>
      <c r="Q4298" s="109" t="s">
        <v>25555</v>
      </c>
      <c r="R4298" s="109" t="s">
        <v>80</v>
      </c>
      <c r="S4298" s="122" t="s">
        <v>5119</v>
      </c>
      <c r="T4298" s="31"/>
      <c r="U4298" s="109" t="str">
        <f t="shared" si="68"/>
        <v>36646: The maroon Dodge Intrepid stolen from the parking lot of a Holiday Inn, chased by police at high speed, flipped and smashed into a tree. Apparently driver Jackie Eugene Guyton and passenger Mario Boyer were both killed by the impact. http://www.sptimes.com/News/050200/Hillsborough/Teens_die_after_car_f.shtml</v>
      </c>
      <c r="V4298" s="109"/>
      <c r="W4298" s="109">
        <v>5344.1</v>
      </c>
      <c r="X4298" s="109"/>
      <c r="Y4298" s="109"/>
      <c r="Z4298" s="109"/>
      <c r="AA4298" s="109"/>
      <c r="AB4298" s="109"/>
      <c r="AC4298" s="113"/>
      <c r="AD4298" s="29"/>
      <c r="AE4298" s="29"/>
      <c r="AF4298" s="29"/>
      <c r="AG4298" s="65"/>
    </row>
    <row r="4299" spans="1:33" ht="12">
      <c r="A4299" s="30">
        <v>42074</v>
      </c>
      <c r="B4299" s="109" t="s">
        <v>25557</v>
      </c>
      <c r="C4299" s="121">
        <v>32</v>
      </c>
      <c r="D4299" s="109" t="s">
        <v>23</v>
      </c>
      <c r="E4299" s="109" t="s">
        <v>82</v>
      </c>
      <c r="F4299" s="109"/>
      <c r="G4299" s="42">
        <v>40816</v>
      </c>
      <c r="H4299" s="109" t="s">
        <v>25558</v>
      </c>
      <c r="I4299" s="109" t="s">
        <v>25559</v>
      </c>
      <c r="J4299" s="109" t="s">
        <v>28</v>
      </c>
      <c r="K4299" s="98" t="s">
        <v>18968</v>
      </c>
      <c r="L4299" s="109" t="s">
        <v>4687</v>
      </c>
      <c r="M4299" s="109" t="s">
        <v>25560</v>
      </c>
      <c r="N4299" s="109" t="s">
        <v>314</v>
      </c>
      <c r="O4299" s="109" t="s">
        <v>25561</v>
      </c>
      <c r="P4299" s="109" t="s">
        <v>760</v>
      </c>
      <c r="Q4299" s="109" t="s">
        <v>25562</v>
      </c>
      <c r="R4299" s="109" t="s">
        <v>80</v>
      </c>
      <c r="S4299" s="122" t="s">
        <v>5119</v>
      </c>
      <c r="T4299" s="31"/>
      <c r="U4299" s="109" t="str">
        <f t="shared" si="68"/>
        <v>40816: A local motorcycle officer initiated a pursuit of an SUV travelling 69 MPH in a 35 MPH zone. Soon after, that fleeing SUV rammed a small Mazda sedan containing Pablo Mansilla-Aguinaga and Sandra Paulson. Both died in the fiery crash. The driver of the SUV emerged with serious head wounds. http://www.tampabay.com/news/publicsafety/accidents/two-victims-of-gulf-boulevard-accident-in-st-pete-beach-identified/1194827</v>
      </c>
      <c r="V4299" s="109"/>
      <c r="W4299" s="109">
        <v>5345.1</v>
      </c>
      <c r="X4299" s="109"/>
      <c r="Y4299" s="109"/>
      <c r="Z4299" s="109"/>
      <c r="AA4299" s="109"/>
      <c r="AB4299" s="109"/>
      <c r="AC4299" s="113"/>
      <c r="AD4299" s="29"/>
      <c r="AE4299" s="29"/>
      <c r="AF4299" s="29"/>
      <c r="AG4299" s="65"/>
    </row>
    <row r="4300" spans="1:33" ht="12">
      <c r="A4300" s="30">
        <v>42074</v>
      </c>
      <c r="B4300" s="109" t="s">
        <v>25563</v>
      </c>
      <c r="C4300" s="121">
        <v>33</v>
      </c>
      <c r="D4300" s="109" t="s">
        <v>91</v>
      </c>
      <c r="E4300" s="109" t="s">
        <v>82</v>
      </c>
      <c r="F4300" s="109"/>
      <c r="G4300" s="42">
        <v>40816</v>
      </c>
      <c r="H4300" s="109" t="s">
        <v>25558</v>
      </c>
      <c r="I4300" s="109" t="s">
        <v>25559</v>
      </c>
      <c r="J4300" s="109" t="s">
        <v>28</v>
      </c>
      <c r="K4300" s="98" t="s">
        <v>18968</v>
      </c>
      <c r="L4300" s="109" t="s">
        <v>4687</v>
      </c>
      <c r="M4300" s="109" t="s">
        <v>25560</v>
      </c>
      <c r="N4300" s="109" t="s">
        <v>314</v>
      </c>
      <c r="O4300" s="109" t="s">
        <v>25561</v>
      </c>
      <c r="P4300" s="109" t="s">
        <v>760</v>
      </c>
      <c r="Q4300" s="109" t="s">
        <v>25562</v>
      </c>
      <c r="R4300" s="109" t="s">
        <v>80</v>
      </c>
      <c r="S4300" s="122" t="s">
        <v>5119</v>
      </c>
      <c r="T4300" s="31"/>
      <c r="U4300" s="109" t="str">
        <f t="shared" si="68"/>
        <v>40816: A local motorcycle officer initiated a pursuit of an SUV travelling 69 MPH in a 35 MPH zone. Soon after, that fleeing SUV rammed a small Mazda sedan containing Pablo Mansilla-Aguinaga and Sandra Paulson. Both died in the fiery crash. The driver of the SUV emerged with serious head wounds. http://www.tampabay.com/news/publicsafety/accidents/two-victims-of-gulf-boulevard-accident-in-st-pete-beach-identified/1194827</v>
      </c>
      <c r="V4300" s="109"/>
      <c r="W4300" s="109">
        <v>5346.1</v>
      </c>
      <c r="X4300" s="109"/>
      <c r="Y4300" s="109"/>
      <c r="Z4300" s="109"/>
      <c r="AA4300" s="109"/>
      <c r="AB4300" s="109"/>
      <c r="AC4300" s="113"/>
      <c r="AD4300" s="29"/>
      <c r="AE4300" s="29"/>
      <c r="AF4300" s="29"/>
      <c r="AG4300" s="65"/>
    </row>
    <row r="4301" spans="1:33" ht="12">
      <c r="A4301" s="30">
        <v>42074</v>
      </c>
      <c r="B4301" s="109" t="s">
        <v>25564</v>
      </c>
      <c r="C4301" s="121">
        <v>42</v>
      </c>
      <c r="D4301" s="109" t="s">
        <v>23</v>
      </c>
      <c r="E4301" s="109" t="s">
        <v>82</v>
      </c>
      <c r="F4301" s="109"/>
      <c r="G4301" s="42">
        <v>40792</v>
      </c>
      <c r="H4301" s="109" t="s">
        <v>25565</v>
      </c>
      <c r="I4301" s="109" t="s">
        <v>4705</v>
      </c>
      <c r="J4301" s="109" t="s">
        <v>28</v>
      </c>
      <c r="K4301" s="98" t="s">
        <v>7961</v>
      </c>
      <c r="L4301" s="109" t="s">
        <v>6303</v>
      </c>
      <c r="M4301" s="109" t="s">
        <v>18315</v>
      </c>
      <c r="N4301" s="109" t="s">
        <v>32</v>
      </c>
      <c r="O4301" s="109" t="s">
        <v>25566</v>
      </c>
      <c r="P4301" s="109" t="s">
        <v>760</v>
      </c>
      <c r="Q4301" s="109" t="s">
        <v>25567</v>
      </c>
      <c r="R4301" s="109" t="s">
        <v>80</v>
      </c>
      <c r="S4301" s="122" t="s">
        <v>5119</v>
      </c>
      <c r="T4301" s="31"/>
      <c r="U4301" s="109" t="str">
        <f t="shared" si="68"/>
        <v>40792: She was told they were going to the bank, but after Jimenez picked up his former girlfriend, he threw both of their cell phones out the window and said this would be their last ride. He drove his vehicle into the Indian River and began stabbing her, 31 times in all. A passing surfer summoned police, who waded into the water towards the car and shot Jimenez through the driver's window. http://www.baynews9.com/content/news/baynews9/news/article.html/content/news/articles/ot/both/2011/09/15/Woman_stabbed_31_times_credits_surfer_for_saving_her_life.html</v>
      </c>
      <c r="V4301" s="109"/>
      <c r="W4301" s="109">
        <v>5347.1</v>
      </c>
      <c r="X4301" s="109"/>
      <c r="Y4301" s="109"/>
      <c r="Z4301" s="109"/>
      <c r="AA4301" s="109"/>
      <c r="AB4301" s="109"/>
      <c r="AC4301" s="113"/>
      <c r="AD4301" s="29"/>
      <c r="AE4301" s="29"/>
      <c r="AF4301" s="29"/>
      <c r="AG4301" s="65"/>
    </row>
    <row r="4302" spans="1:33" ht="12">
      <c r="A4302" s="30">
        <v>42074</v>
      </c>
      <c r="B4302" s="109" t="s">
        <v>25568</v>
      </c>
      <c r="C4302" s="121">
        <v>16</v>
      </c>
      <c r="D4302" s="109" t="s">
        <v>23</v>
      </c>
      <c r="E4302" s="109" t="s">
        <v>24</v>
      </c>
      <c r="F4302" s="109"/>
      <c r="G4302" s="42">
        <v>36883</v>
      </c>
      <c r="H4302" s="109" t="s">
        <v>25569</v>
      </c>
      <c r="I4302" s="109" t="s">
        <v>11776</v>
      </c>
      <c r="J4302" s="109" t="s">
        <v>28</v>
      </c>
      <c r="K4302" s="98" t="s">
        <v>17888</v>
      </c>
      <c r="L4302" s="109" t="s">
        <v>8052</v>
      </c>
      <c r="M4302" s="109" t="s">
        <v>18202</v>
      </c>
      <c r="N4302" s="109" t="s">
        <v>32</v>
      </c>
      <c r="O4302" s="109" t="s">
        <v>25570</v>
      </c>
      <c r="P4302" s="109" t="s">
        <v>760</v>
      </c>
      <c r="Q4302" s="109" t="s">
        <v>25571</v>
      </c>
      <c r="R4302" s="109" t="s">
        <v>80</v>
      </c>
      <c r="S4302" s="122" t="s">
        <v>5119</v>
      </c>
      <c r="T4302" s="31"/>
      <c r="U4302" s="109" t="str">
        <f t="shared" si="68"/>
        <v>36883: During a traffic stop of Scott's Yukon, Scott refused to leave the vehicle. The officer opened the driver's door and shouted directly at him; Scott responded by putting the vehicle in reverse. The officer responded by fatally shooting him. http://www.sptimes.com/News/010201/Hillsborough/Officer_may_have_igno.shtml</v>
      </c>
      <c r="V4302" s="109"/>
      <c r="W4302" s="109">
        <v>5348.1</v>
      </c>
      <c r="X4302" s="109"/>
      <c r="Y4302" s="109"/>
      <c r="Z4302" s="109"/>
      <c r="AA4302" s="109"/>
      <c r="AB4302" s="109"/>
      <c r="AC4302" s="113"/>
      <c r="AD4302" s="29"/>
      <c r="AE4302" s="29"/>
      <c r="AF4302" s="29"/>
      <c r="AG4302" s="65"/>
    </row>
    <row r="4303" spans="1:33" ht="12">
      <c r="A4303" s="30">
        <v>42074</v>
      </c>
      <c r="B4303" s="109" t="s">
        <v>25572</v>
      </c>
      <c r="C4303" s="121">
        <v>59</v>
      </c>
      <c r="D4303" s="109" t="s">
        <v>23</v>
      </c>
      <c r="E4303" s="109" t="s">
        <v>82</v>
      </c>
      <c r="F4303" s="109"/>
      <c r="G4303" s="42">
        <v>38101</v>
      </c>
      <c r="H4303" s="109" t="s">
        <v>25573</v>
      </c>
      <c r="I4303" s="109" t="s">
        <v>4685</v>
      </c>
      <c r="J4303" s="109" t="s">
        <v>28</v>
      </c>
      <c r="K4303" s="98" t="s">
        <v>25574</v>
      </c>
      <c r="L4303" s="109" t="s">
        <v>4687</v>
      </c>
      <c r="M4303" s="109" t="s">
        <v>10833</v>
      </c>
      <c r="N4303" s="109" t="s">
        <v>32</v>
      </c>
      <c r="O4303" s="109" t="s">
        <v>25575</v>
      </c>
      <c r="P4303" s="109" t="s">
        <v>58</v>
      </c>
      <c r="Q4303" s="109" t="s">
        <v>25576</v>
      </c>
      <c r="R4303" s="109" t="s">
        <v>80</v>
      </c>
      <c r="S4303" s="122" t="s">
        <v>5119</v>
      </c>
      <c r="T4303" s="31"/>
      <c r="U4303" s="109" t="str">
        <f t="shared" si="68"/>
        <v>38101: Trollman's 92-year-old mother called for police because her son started acting erratic when making breakfast. This developed into his stabbing a home health care worker, who escaped with only superficial cuts. Trollman greeted the police with a kitchen knife. When pelted with pepper balls, he ran back inside and retrieved a bigger knife, refused to cooperate, threw one of the weapons, and finally was shot to death. http://www.sptimes.com/2004/04/25/Southpinellas/Deputy_shoots__kills_.shtml</v>
      </c>
      <c r="V4303" s="109"/>
      <c r="W4303" s="109">
        <v>5349.1</v>
      </c>
      <c r="X4303" s="109"/>
      <c r="Y4303" s="109"/>
      <c r="Z4303" s="109"/>
      <c r="AA4303" s="109"/>
      <c r="AB4303" s="109"/>
      <c r="AC4303" s="113"/>
      <c r="AD4303" s="29"/>
      <c r="AE4303" s="29"/>
      <c r="AF4303" s="29"/>
      <c r="AG4303" s="65"/>
    </row>
    <row r="4304" spans="1:33" ht="12">
      <c r="A4304" s="30">
        <v>42074</v>
      </c>
      <c r="B4304" s="109" t="s">
        <v>25577</v>
      </c>
      <c r="C4304" s="121">
        <v>45</v>
      </c>
      <c r="D4304" s="109" t="s">
        <v>23</v>
      </c>
      <c r="E4304" s="109" t="s">
        <v>82</v>
      </c>
      <c r="F4304" s="109"/>
      <c r="G4304" s="42">
        <v>38729</v>
      </c>
      <c r="H4304" s="109" t="s">
        <v>25578</v>
      </c>
      <c r="I4304" s="109" t="s">
        <v>20449</v>
      </c>
      <c r="J4304" s="109" t="s">
        <v>28</v>
      </c>
      <c r="K4304" s="98" t="s">
        <v>20450</v>
      </c>
      <c r="L4304" s="109" t="s">
        <v>4687</v>
      </c>
      <c r="M4304" s="109" t="s">
        <v>10833</v>
      </c>
      <c r="N4304" s="109" t="s">
        <v>32</v>
      </c>
      <c r="O4304" s="109" t="s">
        <v>25579</v>
      </c>
      <c r="P4304" s="109" t="s">
        <v>760</v>
      </c>
      <c r="Q4304" s="109" t="s">
        <v>25580</v>
      </c>
      <c r="R4304" s="109" t="s">
        <v>80</v>
      </c>
      <c r="S4304" s="122" t="s">
        <v>5119</v>
      </c>
      <c r="T4304" s="31"/>
      <c r="U4304" s="109" t="str">
        <f t="shared" si="68"/>
        <v>38729: Deputies responding to a domestic dispute call discovered Yates, armed with a handgun, arguing with his wife. It developed that she may have been stopping him from killing himself. Deputies tasered Yates, which drove him away from his wife, and after which he raised the handgun. Deputies then fired eight rounds at him, killing him. http://www.sptimes.com/2006/01/14/news_pf/Northpinellas/Sheriff_stands_by_dep.shtml</v>
      </c>
      <c r="V4304" s="109"/>
      <c r="W4304" s="109">
        <v>5350.1</v>
      </c>
      <c r="X4304" s="109"/>
      <c r="Y4304" s="109"/>
      <c r="Z4304" s="109"/>
      <c r="AA4304" s="109"/>
      <c r="AB4304" s="109"/>
      <c r="AC4304" s="113"/>
      <c r="AD4304" s="29"/>
      <c r="AE4304" s="29"/>
      <c r="AF4304" s="29"/>
      <c r="AG4304" s="65"/>
    </row>
    <row r="4305" spans="1:33" ht="12">
      <c r="A4305" s="30">
        <v>42069</v>
      </c>
      <c r="B4305" s="109" t="s">
        <v>4728</v>
      </c>
      <c r="C4305" s="121">
        <v>24</v>
      </c>
      <c r="D4305" s="109" t="s">
        <v>23</v>
      </c>
      <c r="E4305" s="109" t="s">
        <v>25201</v>
      </c>
      <c r="F4305" s="109"/>
      <c r="G4305" s="42">
        <v>40059</v>
      </c>
      <c r="H4305" s="109" t="s">
        <v>25581</v>
      </c>
      <c r="I4305" s="109" t="s">
        <v>764</v>
      </c>
      <c r="J4305" s="109" t="s">
        <v>124</v>
      </c>
      <c r="K4305" s="98" t="s">
        <v>765</v>
      </c>
      <c r="L4305" s="109" t="s">
        <v>126</v>
      </c>
      <c r="M4305" s="109" t="s">
        <v>766</v>
      </c>
      <c r="N4305" s="109" t="s">
        <v>32</v>
      </c>
      <c r="O4305" s="109" t="s">
        <v>25582</v>
      </c>
      <c r="P4305" s="109" t="s">
        <v>323</v>
      </c>
      <c r="Q4305" s="109" t="s">
        <v>25583</v>
      </c>
      <c r="R4305" s="109" t="s">
        <v>80</v>
      </c>
      <c r="S4305" s="122" t="s">
        <v>24948</v>
      </c>
      <c r="T4305" s="31"/>
      <c r="U4305" s="109" t="str">
        <f t="shared" si="68"/>
        <v>40059: Officers were searching for a bank robbery suspect and reportedly found the suspect hiding in the area. The man allegedly threatened to harm the two officers, who fired their weapons and wounded the man. The man later died from his wounds. http://blog.thenewstribune.com/crime/2009/09/04/man-shot-by-federal-way-police-dies/</v>
      </c>
      <c r="V4305" s="109"/>
      <c r="W4305" s="109">
        <v>5351.1</v>
      </c>
      <c r="X4305" s="109"/>
      <c r="Y4305" s="109"/>
      <c r="Z4305" s="109"/>
      <c r="AA4305" s="109"/>
      <c r="AB4305" s="109"/>
      <c r="AC4305" s="113"/>
      <c r="AD4305" s="29"/>
      <c r="AE4305" s="29"/>
      <c r="AF4305" s="29"/>
      <c r="AG4305" s="65"/>
    </row>
    <row r="4306" spans="1:33" ht="12">
      <c r="A4306" s="30">
        <v>42069</v>
      </c>
      <c r="B4306" s="109" t="s">
        <v>25584</v>
      </c>
      <c r="C4306" s="121">
        <v>26</v>
      </c>
      <c r="D4306" s="109" t="s">
        <v>23</v>
      </c>
      <c r="E4306" s="109" t="s">
        <v>40</v>
      </c>
      <c r="F4306" s="109" t="s">
        <v>25585</v>
      </c>
      <c r="G4306" s="42">
        <v>40118</v>
      </c>
      <c r="H4306" s="109" t="s">
        <v>25586</v>
      </c>
      <c r="I4306" s="109" t="s">
        <v>24957</v>
      </c>
      <c r="J4306" s="109" t="s">
        <v>124</v>
      </c>
      <c r="K4306" s="98" t="s">
        <v>24958</v>
      </c>
      <c r="L4306" s="109" t="s">
        <v>707</v>
      </c>
      <c r="M4306" s="109" t="s">
        <v>25587</v>
      </c>
      <c r="N4306" s="109" t="s">
        <v>32</v>
      </c>
      <c r="O4306" s="109" t="s">
        <v>25588</v>
      </c>
      <c r="P4306" s="109" t="s">
        <v>58</v>
      </c>
      <c r="Q4306" s="109" t="s">
        <v>25589</v>
      </c>
      <c r="R4306" s="109" t="s">
        <v>734</v>
      </c>
      <c r="S4306" s="122" t="s">
        <v>24920</v>
      </c>
      <c r="T4306" s="31"/>
      <c r="U4306" s="109" t="str">
        <f t="shared" si="68"/>
        <v>40118: Shot during confrontation with police. Officer was responding to report of armed man forcing entry into home where LaBossiere's estranged wife was staying. http://www.heraldnet.com/article/20101201/NEWS01/712019813</v>
      </c>
      <c r="V4306" s="109"/>
      <c r="W4306" s="109">
        <v>5352.1</v>
      </c>
      <c r="X4306" s="109"/>
      <c r="Y4306" s="109"/>
      <c r="Z4306" s="109"/>
      <c r="AA4306" s="109"/>
      <c r="AB4306" s="109"/>
      <c r="AC4306" s="113"/>
      <c r="AD4306" s="29"/>
      <c r="AE4306" s="29"/>
      <c r="AF4306" s="29"/>
      <c r="AG4306" s="65"/>
    </row>
    <row r="4307" spans="1:33" ht="12">
      <c r="A4307" s="30">
        <v>42069</v>
      </c>
      <c r="B4307" s="109" t="s">
        <v>25590</v>
      </c>
      <c r="C4307" s="121">
        <v>43</v>
      </c>
      <c r="D4307" s="109" t="s">
        <v>23</v>
      </c>
      <c r="E4307" s="109" t="s">
        <v>24</v>
      </c>
      <c r="F4307" s="109"/>
      <c r="G4307" s="42">
        <v>40248</v>
      </c>
      <c r="H4307" s="109" t="s">
        <v>25591</v>
      </c>
      <c r="I4307" s="109" t="s">
        <v>4565</v>
      </c>
      <c r="J4307" s="109" t="s">
        <v>1128</v>
      </c>
      <c r="K4307" s="98" t="s">
        <v>25592</v>
      </c>
      <c r="L4307" s="109" t="s">
        <v>4567</v>
      </c>
      <c r="M4307" s="109" t="s">
        <v>18665</v>
      </c>
      <c r="N4307" s="109" t="s">
        <v>32</v>
      </c>
      <c r="O4307" s="109" t="s">
        <v>25593</v>
      </c>
      <c r="P4307" s="109" t="s">
        <v>58</v>
      </c>
      <c r="Q4307" s="109" t="s">
        <v>25594</v>
      </c>
      <c r="R4307" s="109" t="s">
        <v>80</v>
      </c>
      <c r="S4307" s="122" t="s">
        <v>24920</v>
      </c>
      <c r="T4307" s="31"/>
      <c r="U4307" s="109" t="str">
        <f t="shared" si="68"/>
        <v>40248: Bartlett narcotics squad serving a search warrant for drug possession shot and killed Shaw after entering his home. Police said they knocked on Shaw's door several times and identified themselves as police before entering the home. Shaw emerged from a room and pointed a gun at plainclothes officer Patrick Cicci. Cicci fired once, killing Shaw. http://www.commercialappeal.com/news/bartlett-police-officer-shoots-kills-man-while-ser</v>
      </c>
      <c r="V4307" s="109"/>
      <c r="W4307" s="109">
        <v>5353.1</v>
      </c>
      <c r="X4307" s="109"/>
      <c r="Y4307" s="109"/>
      <c r="Z4307" s="109"/>
      <c r="AA4307" s="109"/>
      <c r="AB4307" s="109"/>
      <c r="AC4307" s="113"/>
      <c r="AD4307" s="29"/>
      <c r="AE4307" s="29"/>
      <c r="AF4307" s="29"/>
      <c r="AG4307" s="65"/>
    </row>
    <row r="4308" spans="1:33" ht="12">
      <c r="A4308" s="30">
        <v>42069</v>
      </c>
      <c r="B4308" s="109" t="s">
        <v>25595</v>
      </c>
      <c r="C4308" s="121">
        <v>46</v>
      </c>
      <c r="D4308" s="109" t="s">
        <v>23</v>
      </c>
      <c r="E4308" s="109" t="s">
        <v>173</v>
      </c>
      <c r="F4308" s="109" t="s">
        <v>25596</v>
      </c>
      <c r="G4308" s="42">
        <v>40290</v>
      </c>
      <c r="H4308" s="109" t="s">
        <v>25597</v>
      </c>
      <c r="I4308" s="109" t="s">
        <v>23920</v>
      </c>
      <c r="J4308" s="109" t="s">
        <v>85</v>
      </c>
      <c r="K4308" s="98" t="s">
        <v>23895</v>
      </c>
      <c r="L4308" s="109" t="s">
        <v>539</v>
      </c>
      <c r="M4308" s="109" t="s">
        <v>20374</v>
      </c>
      <c r="N4308" s="109" t="s">
        <v>32</v>
      </c>
      <c r="O4308" s="109" t="s">
        <v>25598</v>
      </c>
      <c r="P4308" s="109" t="s">
        <v>760</v>
      </c>
      <c r="Q4308" s="109" t="s">
        <v>25599</v>
      </c>
      <c r="R4308" s="109" t="s">
        <v>80</v>
      </c>
      <c r="S4308" s="122" t="s">
        <v>24920</v>
      </c>
      <c r="T4308" s="31"/>
      <c r="U4308" s="109" t="str">
        <f t="shared" si="68"/>
        <v>40290: The LA Times reported that Julio Garcia, a 46-year-old Latino, was shot and killed by a Maywood police officer Thursday, April 22, in the 8300 block Atlantic Avenue in Cudahy. http://homicide.latimes.com/post/julio-garcia/</v>
      </c>
      <c r="V4308" s="109"/>
      <c r="W4308" s="109">
        <v>5354.1</v>
      </c>
      <c r="X4308" s="109"/>
      <c r="Y4308" s="109"/>
      <c r="Z4308" s="109"/>
      <c r="AA4308" s="109"/>
      <c r="AB4308" s="109"/>
      <c r="AC4308" s="113"/>
      <c r="AD4308" s="29"/>
      <c r="AE4308" s="29"/>
      <c r="AF4308" s="29"/>
      <c r="AG4308" s="65"/>
    </row>
    <row r="4309" spans="1:33" ht="12">
      <c r="A4309" s="30">
        <v>42069</v>
      </c>
      <c r="B4309" s="109" t="s">
        <v>25600</v>
      </c>
      <c r="C4309" s="121">
        <v>29</v>
      </c>
      <c r="D4309" s="109" t="s">
        <v>23</v>
      </c>
      <c r="E4309" s="109" t="s">
        <v>25201</v>
      </c>
      <c r="F4309" s="109"/>
      <c r="G4309" s="42">
        <v>42030</v>
      </c>
      <c r="H4309" s="109" t="s">
        <v>25601</v>
      </c>
      <c r="I4309" s="109" t="s">
        <v>25602</v>
      </c>
      <c r="J4309" s="109" t="s">
        <v>195</v>
      </c>
      <c r="K4309" s="98" t="s">
        <v>25603</v>
      </c>
      <c r="L4309" s="109" t="s">
        <v>25604</v>
      </c>
      <c r="M4309" s="109" t="s">
        <v>25605</v>
      </c>
      <c r="N4309" s="109" t="s">
        <v>32</v>
      </c>
      <c r="O4309" s="109" t="s">
        <v>25606</v>
      </c>
      <c r="P4309" s="109" t="s">
        <v>760</v>
      </c>
      <c r="Q4309" s="109" t="s">
        <v>25607</v>
      </c>
      <c r="R4309" s="109" t="s">
        <v>80</v>
      </c>
      <c r="S4309" s="122" t="s">
        <v>25608</v>
      </c>
      <c r="T4309" s="31"/>
      <c r="U4309" s="109" t="str">
        <f t="shared" si="68"/>
        <v>42030: 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 http://tucson.com/news/blogs/police-beat/officers-wounded-suspect-killed-in-morenci-shooting/article_fdde1ef4-a64c-11e4-8f01-073c51a39565.html</v>
      </c>
      <c r="V4309" s="109"/>
      <c r="W4309" s="109">
        <v>5355.1</v>
      </c>
      <c r="X4309" s="109"/>
      <c r="Y4309" s="109"/>
      <c r="Z4309" s="109"/>
      <c r="AA4309" s="109"/>
      <c r="AB4309" s="109"/>
      <c r="AC4309" s="113"/>
      <c r="AD4309" s="29"/>
      <c r="AE4309" s="29"/>
      <c r="AF4309" s="29"/>
      <c r="AG4309" s="65"/>
    </row>
    <row r="4310" spans="1:33" ht="12">
      <c r="A4310" s="30">
        <v>42069</v>
      </c>
      <c r="B4310" s="109" t="s">
        <v>25609</v>
      </c>
      <c r="C4310" s="121">
        <v>22</v>
      </c>
      <c r="D4310" s="109" t="s">
        <v>23</v>
      </c>
      <c r="E4310" s="109" t="s">
        <v>173</v>
      </c>
      <c r="F4310" s="109" t="s">
        <v>25610</v>
      </c>
      <c r="G4310" s="42">
        <v>42009</v>
      </c>
      <c r="H4310" s="109" t="s">
        <v>25611</v>
      </c>
      <c r="I4310" s="109" t="s">
        <v>934</v>
      </c>
      <c r="J4310" s="109" t="s">
        <v>195</v>
      </c>
      <c r="K4310" s="98" t="s">
        <v>25612</v>
      </c>
      <c r="L4310" s="109" t="s">
        <v>686</v>
      </c>
      <c r="M4310" s="109" t="s">
        <v>935</v>
      </c>
      <c r="N4310" s="109" t="s">
        <v>32</v>
      </c>
      <c r="O4310" s="109" t="s">
        <v>25613</v>
      </c>
      <c r="P4310" s="109" t="s">
        <v>760</v>
      </c>
      <c r="Q4310" s="109" t="s">
        <v>25614</v>
      </c>
      <c r="R4310" s="109" t="s">
        <v>80</v>
      </c>
      <c r="S4310" s="122" t="s">
        <v>25608</v>
      </c>
      <c r="T4310" s="31"/>
      <c r="U4310" s="109" t="str">
        <f t="shared" si="68"/>
        <v>42009: 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 http://www.azcentral.com/story/news/local/chandler/2015/01/06/chandler-police-fatal-shooting-knox-abrk/21327335/</v>
      </c>
      <c r="V4310" s="109"/>
      <c r="W4310" s="109">
        <v>5356.1</v>
      </c>
      <c r="X4310" s="109"/>
      <c r="Y4310" s="109"/>
      <c r="Z4310" s="109"/>
      <c r="AA4310" s="109"/>
      <c r="AB4310" s="109"/>
      <c r="AC4310" s="113"/>
      <c r="AD4310" s="29"/>
      <c r="AE4310" s="29"/>
      <c r="AF4310" s="29"/>
      <c r="AG4310" s="65"/>
    </row>
    <row r="4311" spans="1:33" ht="12">
      <c r="A4311" s="30">
        <v>42069</v>
      </c>
      <c r="B4311" s="109" t="s">
        <v>25615</v>
      </c>
      <c r="C4311" s="121">
        <v>34</v>
      </c>
      <c r="D4311" s="109" t="s">
        <v>23</v>
      </c>
      <c r="E4311" s="109" t="s">
        <v>24</v>
      </c>
      <c r="F4311" s="109"/>
      <c r="G4311" s="42">
        <v>41975</v>
      </c>
      <c r="H4311" s="109" t="s">
        <v>25616</v>
      </c>
      <c r="I4311" s="109" t="s">
        <v>1025</v>
      </c>
      <c r="J4311" s="109" t="s">
        <v>195</v>
      </c>
      <c r="K4311" s="98" t="s">
        <v>14206</v>
      </c>
      <c r="L4311" s="109" t="s">
        <v>686</v>
      </c>
      <c r="M4311" s="109" t="s">
        <v>1451</v>
      </c>
      <c r="N4311" s="109" t="s">
        <v>32</v>
      </c>
      <c r="O4311" s="109" t="s">
        <v>25617</v>
      </c>
      <c r="P4311" s="109" t="s">
        <v>760</v>
      </c>
      <c r="Q4311" s="109" t="s">
        <v>14209</v>
      </c>
      <c r="R4311" s="109" t="s">
        <v>80</v>
      </c>
      <c r="S4311" s="122" t="s">
        <v>25618</v>
      </c>
      <c r="T4311" s="31"/>
      <c r="U4311" s="109" t="str">
        <f t="shared" si="68"/>
        <v>41975: Phoenix police responded to a burglary call.  They were told men in black Cadillac were dealing drugs.  When they confronted the men, Brisbane ran.  A struggle ensued.  Brisbane put hand in waistband.  Officer fired two shots, killing him. http://www.azcentral.com/story/news/local/phoenix/2014/12/03/phoenix-police-officer-shooting-greenway-abrk/19837919/</v>
      </c>
      <c r="V4311" s="109"/>
      <c r="W4311" s="109">
        <v>5357.1</v>
      </c>
      <c r="X4311" s="109"/>
      <c r="Y4311" s="109"/>
      <c r="Z4311" s="109"/>
      <c r="AA4311" s="109"/>
      <c r="AB4311" s="109"/>
      <c r="AC4311" s="113"/>
      <c r="AD4311" s="29"/>
      <c r="AE4311" s="29"/>
      <c r="AF4311" s="29"/>
      <c r="AG4311" s="65"/>
    </row>
    <row r="4312" spans="1:33" ht="12">
      <c r="A4312" s="30">
        <v>42069</v>
      </c>
      <c r="B4312" s="109" t="s">
        <v>25619</v>
      </c>
      <c r="C4312" s="121"/>
      <c r="D4312" s="109" t="s">
        <v>23</v>
      </c>
      <c r="E4312" s="109" t="s">
        <v>25201</v>
      </c>
      <c r="F4312" s="109"/>
      <c r="G4312" s="42">
        <v>42013</v>
      </c>
      <c r="H4312" s="109" t="s">
        <v>25620</v>
      </c>
      <c r="I4312" s="109" t="s">
        <v>25621</v>
      </c>
      <c r="J4312" s="109" t="s">
        <v>413</v>
      </c>
      <c r="K4312" s="98" t="s">
        <v>25622</v>
      </c>
      <c r="L4312" s="109" t="s">
        <v>25623</v>
      </c>
      <c r="M4312" s="109" t="s">
        <v>25624</v>
      </c>
      <c r="N4312" s="109" t="s">
        <v>32</v>
      </c>
      <c r="O4312" s="109" t="s">
        <v>25625</v>
      </c>
      <c r="P4312" s="109" t="s">
        <v>58</v>
      </c>
      <c r="Q4312" s="109" t="s">
        <v>25626</v>
      </c>
      <c r="R4312" s="109" t="s">
        <v>80</v>
      </c>
      <c r="S4312" s="122" t="s">
        <v>25608</v>
      </c>
      <c r="T4312" s="31"/>
      <c r="U4312" s="109" t="str">
        <f t="shared" si="68"/>
        <v>42013: Foreman killed his son. When officers arrived, Foreman did not comply with officer's orders to drop his weapon so they shot and killed him. http://www.arkansasmatters.com/story/d/story/officer-involved-shooting-in-england-state-police/96378/ANJj1t23D0-js2QVUl5OmA</v>
      </c>
      <c r="V4312" s="109"/>
      <c r="W4312" s="109">
        <v>5358.1</v>
      </c>
      <c r="X4312" s="109"/>
      <c r="Y4312" s="109"/>
      <c r="Z4312" s="109"/>
      <c r="AA4312" s="109"/>
      <c r="AB4312" s="109"/>
      <c r="AC4312" s="113"/>
      <c r="AD4312" s="29"/>
      <c r="AE4312" s="29"/>
      <c r="AF4312" s="29"/>
      <c r="AG4312" s="65"/>
    </row>
    <row r="4313" spans="1:33" ht="12">
      <c r="A4313" s="30">
        <v>42069</v>
      </c>
      <c r="B4313" s="109" t="s">
        <v>25627</v>
      </c>
      <c r="C4313" s="121">
        <v>35</v>
      </c>
      <c r="D4313" s="109" t="s">
        <v>23</v>
      </c>
      <c r="E4313" s="109" t="s">
        <v>6002</v>
      </c>
      <c r="F4313" s="109"/>
      <c r="G4313" s="42">
        <v>42031</v>
      </c>
      <c r="H4313" s="109" t="s">
        <v>25628</v>
      </c>
      <c r="I4313" s="109" t="s">
        <v>5122</v>
      </c>
      <c r="J4313" s="109" t="s">
        <v>85</v>
      </c>
      <c r="K4313" s="98" t="s">
        <v>13514</v>
      </c>
      <c r="L4313" s="109" t="s">
        <v>5124</v>
      </c>
      <c r="M4313" s="109" t="s">
        <v>5125</v>
      </c>
      <c r="N4313" s="109" t="s">
        <v>32</v>
      </c>
      <c r="O4313" s="109" t="s">
        <v>25629</v>
      </c>
      <c r="P4313" s="109" t="s">
        <v>760</v>
      </c>
      <c r="Q4313" s="109" t="s">
        <v>25630</v>
      </c>
      <c r="R4313" s="109" t="s">
        <v>734</v>
      </c>
      <c r="S4313" s="122" t="s">
        <v>25631</v>
      </c>
      <c r="T4313" s="31"/>
      <c r="U4313" s="109" t="str">
        <f t="shared" si="68"/>
        <v>42031: 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 http://www.kcra.com/news/local-news/news-stockton/police-man-killed-after-attacking-k9-officer-with-hammer/30961686</v>
      </c>
      <c r="V4313" s="109"/>
      <c r="W4313" s="109">
        <v>5359.1</v>
      </c>
      <c r="X4313" s="109"/>
      <c r="Y4313" s="109"/>
      <c r="Z4313" s="109"/>
      <c r="AA4313" s="109"/>
      <c r="AB4313" s="109"/>
      <c r="AC4313" s="113"/>
      <c r="AD4313" s="29"/>
      <c r="AE4313" s="29"/>
      <c r="AF4313" s="29"/>
      <c r="AG4313" s="65"/>
    </row>
    <row r="4314" spans="1:33" ht="12">
      <c r="A4314" s="30">
        <v>42069</v>
      </c>
      <c r="B4314" s="109" t="s">
        <v>25632</v>
      </c>
      <c r="C4314" s="121">
        <v>34</v>
      </c>
      <c r="D4314" s="109" t="s">
        <v>23</v>
      </c>
      <c r="E4314" s="109" t="s">
        <v>173</v>
      </c>
      <c r="F4314" s="109"/>
      <c r="G4314" s="42">
        <v>42030</v>
      </c>
      <c r="H4314" s="109" t="s">
        <v>25633</v>
      </c>
      <c r="I4314" s="109" t="s">
        <v>12963</v>
      </c>
      <c r="J4314" s="109" t="s">
        <v>85</v>
      </c>
      <c r="K4314" s="98" t="s">
        <v>25634</v>
      </c>
      <c r="L4314" s="109" t="s">
        <v>775</v>
      </c>
      <c r="M4314" s="109" t="s">
        <v>8948</v>
      </c>
      <c r="N4314" s="109" t="s">
        <v>32</v>
      </c>
      <c r="O4314" s="109" t="s">
        <v>25635</v>
      </c>
      <c r="P4314" s="109" t="s">
        <v>58</v>
      </c>
      <c r="Q4314" s="109" t="s">
        <v>25636</v>
      </c>
      <c r="R4314" s="109" t="s">
        <v>100</v>
      </c>
      <c r="S4314" s="122" t="s">
        <v>25618</v>
      </c>
      <c r="T4314" s="31"/>
      <c r="U4314" s="109" t="str">
        <f t="shared" si="68"/>
        <v>42030: Deputies responded to call from suspect who was making threats to harm himself.  They forced themselves in and were met by Garcia wielding a knife.  Suspect was shot. http://www.bakersfieldnow.com/news/local/Shots-fired-by-deputy-in-Wasco-encounter-ruled-justified-291464201.html</v>
      </c>
      <c r="V4314" s="109"/>
      <c r="W4314" s="109">
        <v>5360.1</v>
      </c>
      <c r="X4314" s="109"/>
      <c r="Y4314" s="109"/>
      <c r="Z4314" s="109"/>
      <c r="AA4314" s="109"/>
      <c r="AB4314" s="109"/>
      <c r="AC4314" s="113"/>
      <c r="AD4314" s="29"/>
      <c r="AE4314" s="29"/>
      <c r="AF4314" s="29"/>
      <c r="AG4314" s="65"/>
    </row>
    <row r="4315" spans="1:33" ht="12">
      <c r="A4315" s="30">
        <v>407311</v>
      </c>
      <c r="B4315" s="109" t="s">
        <v>25637</v>
      </c>
      <c r="C4315" s="121"/>
      <c r="D4315" s="109" t="s">
        <v>23</v>
      </c>
      <c r="E4315" s="109" t="s">
        <v>25201</v>
      </c>
      <c r="F4315" s="109"/>
      <c r="G4315" s="42">
        <v>42020</v>
      </c>
      <c r="H4315" s="109" t="s">
        <v>25638</v>
      </c>
      <c r="I4315" s="109" t="s">
        <v>11628</v>
      </c>
      <c r="J4315" s="109" t="s">
        <v>85</v>
      </c>
      <c r="K4315" s="98" t="s">
        <v>25639</v>
      </c>
      <c r="L4315" s="109" t="s">
        <v>270</v>
      </c>
      <c r="M4315" s="109" t="s">
        <v>18454</v>
      </c>
      <c r="N4315" s="109" t="s">
        <v>32</v>
      </c>
      <c r="O4315" s="109" t="s">
        <v>25640</v>
      </c>
      <c r="P4315" s="109" t="s">
        <v>7593</v>
      </c>
      <c r="Q4315" s="109" t="s">
        <v>25641</v>
      </c>
      <c r="R4315" s="109" t="s">
        <v>80</v>
      </c>
      <c r="S4315" s="122" t="s">
        <v>25618</v>
      </c>
      <c r="T4315" s="31"/>
      <c r="U4315" s="109" t="str">
        <f t="shared" si="68"/>
        <v>42020: Shinwary was reported threatening kids on street with knife.  Officers arrived.  One tasered him; another shot and killed him. http://www.sfgate.com/crime/article/Fremont-police-involved-in-shooting-6021295.php</v>
      </c>
      <c r="V4315" s="109"/>
      <c r="W4315" s="109">
        <v>5361.1</v>
      </c>
      <c r="X4315" s="109"/>
      <c r="Y4315" s="109"/>
      <c r="Z4315" s="109"/>
      <c r="AA4315" s="109"/>
      <c r="AB4315" s="109"/>
      <c r="AC4315" s="113"/>
      <c r="AD4315" s="29"/>
      <c r="AE4315" s="29"/>
      <c r="AF4315" s="29"/>
      <c r="AG4315" s="65"/>
    </row>
    <row r="4316" spans="1:33" ht="12">
      <c r="A4316" s="100">
        <v>42071.168518518498</v>
      </c>
      <c r="B4316" s="109" t="s">
        <v>25642</v>
      </c>
      <c r="C4316" s="121">
        <v>24</v>
      </c>
      <c r="D4316" s="109" t="s">
        <v>23</v>
      </c>
      <c r="E4316" s="109" t="s">
        <v>40</v>
      </c>
      <c r="F4316" s="109" t="s">
        <v>5075</v>
      </c>
      <c r="G4316" s="42">
        <v>39522</v>
      </c>
      <c r="H4316" s="109" t="s">
        <v>5071</v>
      </c>
      <c r="I4316" s="109" t="s">
        <v>5072</v>
      </c>
      <c r="J4316" s="109" t="s">
        <v>85</v>
      </c>
      <c r="K4316" s="98" t="s">
        <v>5073</v>
      </c>
      <c r="L4316" s="109" t="s">
        <v>539</v>
      </c>
      <c r="M4316" s="109" t="s">
        <v>540</v>
      </c>
      <c r="N4316" s="109" t="s">
        <v>32</v>
      </c>
      <c r="O4316" s="109" t="s">
        <v>25643</v>
      </c>
      <c r="P4316" s="109" t="s">
        <v>760</v>
      </c>
      <c r="Q4316" s="109" t="s">
        <v>5075</v>
      </c>
      <c r="R4316" s="109" t="s">
        <v>100</v>
      </c>
      <c r="S4316" s="122" t="s">
        <v>25193</v>
      </c>
      <c r="T4316" s="31"/>
      <c r="U4316" s="109" t="str">
        <f t="shared" si="68"/>
        <v>39522: The deceased was threatening suicide holding a knife to himself; police allege he came toward them with the knife, and so they shot him to death. http://homicide.latimes.com/post/rodney-sandberg/</v>
      </c>
      <c r="V4316" s="109"/>
      <c r="W4316" s="109">
        <v>5362.1</v>
      </c>
      <c r="X4316" s="109"/>
      <c r="Y4316" s="109"/>
      <c r="Z4316" s="109"/>
      <c r="AA4316" s="109"/>
      <c r="AB4316" s="109"/>
      <c r="AC4316" s="113"/>
      <c r="AD4316" s="29"/>
      <c r="AE4316" s="29"/>
      <c r="AF4316" s="29"/>
      <c r="AG4316" s="65"/>
    </row>
    <row r="4317" spans="1:33" ht="12">
      <c r="A4317" s="100">
        <v>42071.172175925902</v>
      </c>
      <c r="B4317" s="109" t="s">
        <v>25644</v>
      </c>
      <c r="C4317" s="121">
        <v>24</v>
      </c>
      <c r="D4317" s="109" t="s">
        <v>23</v>
      </c>
      <c r="E4317" s="109" t="s">
        <v>24</v>
      </c>
      <c r="F4317" s="109"/>
      <c r="G4317" s="42">
        <v>39549</v>
      </c>
      <c r="H4317" s="109" t="s">
        <v>25645</v>
      </c>
      <c r="I4317" s="109" t="s">
        <v>24894</v>
      </c>
      <c r="J4317" s="109" t="s">
        <v>85</v>
      </c>
      <c r="K4317" s="98" t="s">
        <v>24895</v>
      </c>
      <c r="L4317" s="109" t="s">
        <v>539</v>
      </c>
      <c r="M4317" s="109" t="s">
        <v>25646</v>
      </c>
      <c r="N4317" s="109" t="s">
        <v>32</v>
      </c>
      <c r="O4317" s="109" t="s">
        <v>25647</v>
      </c>
      <c r="P4317" s="109" t="s">
        <v>760</v>
      </c>
      <c r="Q4317" s="109" t="s">
        <v>25648</v>
      </c>
      <c r="R4317" s="109" t="s">
        <v>36</v>
      </c>
      <c r="S4317" s="122" t="s">
        <v>25193</v>
      </c>
      <c r="T4317" s="31"/>
      <c r="U4317" s="109" t="str">
        <f t="shared" si="68"/>
        <v>39549: Police said that Taylor was arguing with employees of a theater, and that when he was searched, grabbed his gun and shot at officers, who shot him to death. http://homicide.latimes.com/post/jonathan-taylor/</v>
      </c>
      <c r="V4317" s="109"/>
      <c r="W4317" s="109">
        <v>5363.1</v>
      </c>
      <c r="X4317" s="109"/>
      <c r="Y4317" s="109"/>
      <c r="Z4317" s="109"/>
      <c r="AA4317" s="109"/>
      <c r="AB4317" s="109"/>
      <c r="AC4317" s="113"/>
      <c r="AD4317" s="29"/>
      <c r="AE4317" s="29"/>
      <c r="AF4317" s="29"/>
      <c r="AG4317" s="65"/>
    </row>
    <row r="4318" spans="1:33" ht="12">
      <c r="A4318" s="100">
        <v>42071.176076388903</v>
      </c>
      <c r="B4318" s="109" t="s">
        <v>25649</v>
      </c>
      <c r="C4318" s="121">
        <v>21</v>
      </c>
      <c r="D4318" s="109" t="s">
        <v>23</v>
      </c>
      <c r="E4318" s="109" t="s">
        <v>173</v>
      </c>
      <c r="F4318" s="109"/>
      <c r="G4318" s="42">
        <v>39550</v>
      </c>
      <c r="H4318" s="109" t="s">
        <v>25650</v>
      </c>
      <c r="I4318" s="109" t="s">
        <v>539</v>
      </c>
      <c r="J4318" s="109" t="s">
        <v>85</v>
      </c>
      <c r="K4318" s="98" t="s">
        <v>8648</v>
      </c>
      <c r="L4318" s="109" t="s">
        <v>539</v>
      </c>
      <c r="M4318" s="109" t="s">
        <v>13072</v>
      </c>
      <c r="N4318" s="109" t="s">
        <v>32</v>
      </c>
      <c r="O4318" s="109" t="s">
        <v>25651</v>
      </c>
      <c r="P4318" s="109" t="s">
        <v>760</v>
      </c>
      <c r="Q4318" s="109" t="s">
        <v>25652</v>
      </c>
      <c r="R4318" s="109" t="s">
        <v>36</v>
      </c>
      <c r="S4318" s="122" t="s">
        <v>25193</v>
      </c>
      <c r="T4318" s="31"/>
      <c r="U4318" s="109" t="str">
        <f t="shared" si="68"/>
        <v>39550: Police say that Cortez was reported to have had a gun inside of a store, and when they searched him, he reached for his gun, and the police shot him to death. http://homicide.latimes.com/post/fernando-cortez/</v>
      </c>
      <c r="V4318" s="109"/>
      <c r="W4318" s="109">
        <v>5364.1</v>
      </c>
      <c r="X4318" s="109"/>
      <c r="Y4318" s="109"/>
      <c r="Z4318" s="109"/>
      <c r="AA4318" s="109"/>
      <c r="AB4318" s="109"/>
      <c r="AC4318" s="113"/>
      <c r="AD4318" s="29"/>
      <c r="AE4318" s="29"/>
      <c r="AF4318" s="29"/>
      <c r="AG4318" s="65"/>
    </row>
    <row r="4319" spans="1:33" ht="12">
      <c r="A4319" s="100">
        <v>42071.805393518502</v>
      </c>
      <c r="B4319" s="109" t="s">
        <v>25653</v>
      </c>
      <c r="C4319" s="121">
        <v>72</v>
      </c>
      <c r="D4319" s="109" t="s">
        <v>23</v>
      </c>
      <c r="E4319" s="109" t="s">
        <v>1728</v>
      </c>
      <c r="F4319" s="109" t="s">
        <v>25654</v>
      </c>
      <c r="G4319" s="42">
        <v>40728</v>
      </c>
      <c r="H4319" s="109" t="s">
        <v>25655</v>
      </c>
      <c r="I4319" s="109" t="s">
        <v>7123</v>
      </c>
      <c r="J4319" s="109" t="s">
        <v>85</v>
      </c>
      <c r="K4319" s="98" t="s">
        <v>8519</v>
      </c>
      <c r="L4319" s="109" t="s">
        <v>7125</v>
      </c>
      <c r="M4319" s="109" t="s">
        <v>25656</v>
      </c>
      <c r="N4319" s="109" t="s">
        <v>32</v>
      </c>
      <c r="O4319" s="109" t="s">
        <v>25657</v>
      </c>
      <c r="P4319" s="109" t="s">
        <v>58</v>
      </c>
      <c r="Q4319" s="109" t="s">
        <v>25658</v>
      </c>
      <c r="R4319" s="109" t="s">
        <v>36</v>
      </c>
      <c r="S4319" s="122" t="s">
        <v>23674</v>
      </c>
      <c r="T4319" s="31"/>
      <c r="U4319" s="109" t="str">
        <f t="shared" si="68"/>
        <v>40728: Officers were responding to a report of a man recklessly driving, driving over his neighbor's lawns. While they spoke to a witness, the man, Kang drove toward the officer. The officer shouted at the man to stop, but when he didn't, the officer shot at Kang. http://sacramento.cbslocal.com/2011/07/05/sutter-county-deputies-shoot-kill-72-year-old-man/</v>
      </c>
      <c r="V4319" s="109"/>
      <c r="W4319" s="109">
        <v>5365.1</v>
      </c>
      <c r="X4319" s="109"/>
      <c r="Y4319" s="109"/>
      <c r="Z4319" s="109"/>
      <c r="AA4319" s="109"/>
      <c r="AB4319" s="109"/>
      <c r="AC4319" s="113"/>
      <c r="AD4319" s="29"/>
      <c r="AE4319" s="29"/>
      <c r="AF4319" s="29"/>
      <c r="AG4319" s="65"/>
    </row>
    <row r="4320" spans="1:33" ht="12">
      <c r="A4320" s="100">
        <v>42071.815208333297</v>
      </c>
      <c r="B4320" s="109" t="s">
        <v>25659</v>
      </c>
      <c r="C4320" s="121">
        <v>32</v>
      </c>
      <c r="D4320" s="109" t="s">
        <v>23</v>
      </c>
      <c r="E4320" s="109" t="s">
        <v>173</v>
      </c>
      <c r="F4320" s="109" t="s">
        <v>25660</v>
      </c>
      <c r="G4320" s="42">
        <v>40544</v>
      </c>
      <c r="H4320" s="109" t="s">
        <v>25661</v>
      </c>
      <c r="I4320" s="109" t="s">
        <v>2686</v>
      </c>
      <c r="J4320" s="109" t="s">
        <v>53</v>
      </c>
      <c r="K4320" s="98" t="s">
        <v>2687</v>
      </c>
      <c r="L4320" s="109" t="s">
        <v>55</v>
      </c>
      <c r="M4320" s="109" t="s">
        <v>2688</v>
      </c>
      <c r="N4320" s="109" t="s">
        <v>32</v>
      </c>
      <c r="O4320" s="109" t="s">
        <v>25662</v>
      </c>
      <c r="P4320" s="109" t="s">
        <v>58</v>
      </c>
      <c r="Q4320" s="109" t="s">
        <v>25663</v>
      </c>
      <c r="R4320" s="109" t="s">
        <v>80</v>
      </c>
      <c r="S4320" s="122" t="s">
        <v>23674</v>
      </c>
      <c r="T4320" s="31"/>
      <c r="U4320" s="109" t="str">
        <f t="shared" si="68"/>
        <v>40544: Police were patrolling neighborhoods on New Year's Eve, when they came across a group of armed men. During a confrontation with one of the men, Sauceda, pointed his gun at one of the officers, which caused the officer to shoot Sauceda, killing him. http://www.lasvegassun.com/news/2011/jan/03/north-las-vegas-police-identify-officer-involved-f/</v>
      </c>
      <c r="V4320" s="109"/>
      <c r="W4320" s="109">
        <v>5366.1</v>
      </c>
      <c r="X4320" s="109"/>
      <c r="Y4320" s="109"/>
      <c r="Z4320" s="109"/>
      <c r="AA4320" s="109"/>
      <c r="AB4320" s="109"/>
      <c r="AC4320" s="113"/>
      <c r="AD4320" s="29"/>
      <c r="AE4320" s="29"/>
      <c r="AF4320" s="29"/>
      <c r="AG4320" s="65"/>
    </row>
    <row r="4321" spans="1:33" ht="12">
      <c r="A4321" s="100">
        <v>42071.874629629601</v>
      </c>
      <c r="B4321" s="109" t="s">
        <v>25664</v>
      </c>
      <c r="C4321" s="121">
        <v>24</v>
      </c>
      <c r="D4321" s="109" t="s">
        <v>23</v>
      </c>
      <c r="E4321" s="109" t="s">
        <v>173</v>
      </c>
      <c r="F4321" s="109" t="s">
        <v>25665</v>
      </c>
      <c r="G4321" s="42">
        <v>42021</v>
      </c>
      <c r="H4321" s="109" t="s">
        <v>25666</v>
      </c>
      <c r="I4321" s="109" t="s">
        <v>539</v>
      </c>
      <c r="J4321" s="109" t="s">
        <v>85</v>
      </c>
      <c r="K4321" s="98" t="s">
        <v>20773</v>
      </c>
      <c r="L4321" s="109" t="s">
        <v>539</v>
      </c>
      <c r="M4321" s="109" t="s">
        <v>540</v>
      </c>
      <c r="N4321" s="109" t="s">
        <v>32</v>
      </c>
      <c r="O4321" s="109" t="s">
        <v>25667</v>
      </c>
      <c r="P4321" s="109" t="s">
        <v>760</v>
      </c>
      <c r="Q4321" s="109" t="s">
        <v>25668</v>
      </c>
      <c r="R4321" s="109" t="s">
        <v>36</v>
      </c>
      <c r="S4321" s="122" t="s">
        <v>23674</v>
      </c>
      <c r="T4321" s="31"/>
      <c r="U4321" s="109" t="str">
        <f t="shared" si="68"/>
        <v>42021: A shirtless man was shooting a gun in the air and waving the gun around in the middle of the street and tried to carjack a car. Police arrived on the scene and ordered him to put the gun down. Meza pointed the gun at police instead and officers shot him. http://www.nbclosangeles.com/news/local/Shooting-Downtown-LA-Saturday-288941271.html</v>
      </c>
      <c r="V4321" s="109"/>
      <c r="W4321" s="109">
        <v>5367.1</v>
      </c>
      <c r="X4321" s="109"/>
      <c r="Y4321" s="109"/>
      <c r="Z4321" s="109"/>
      <c r="AA4321" s="109"/>
      <c r="AB4321" s="109"/>
      <c r="AC4321" s="113"/>
      <c r="AD4321" s="29"/>
      <c r="AE4321" s="29"/>
      <c r="AF4321" s="29"/>
      <c r="AG4321" s="65"/>
    </row>
    <row r="4322" spans="1:33" ht="12">
      <c r="A4322" s="100">
        <v>42071.883252314801</v>
      </c>
      <c r="B4322" s="109" t="s">
        <v>25669</v>
      </c>
      <c r="C4322" s="121">
        <v>23</v>
      </c>
      <c r="D4322" s="109" t="s">
        <v>23</v>
      </c>
      <c r="E4322" s="109" t="s">
        <v>82</v>
      </c>
      <c r="F4322" s="109"/>
      <c r="G4322" s="42">
        <v>42015</v>
      </c>
      <c r="H4322" s="109" t="s">
        <v>25670</v>
      </c>
      <c r="I4322" s="109" t="s">
        <v>16850</v>
      </c>
      <c r="J4322" s="109" t="s">
        <v>85</v>
      </c>
      <c r="K4322" s="98" t="s">
        <v>16851</v>
      </c>
      <c r="L4322" s="109" t="s">
        <v>539</v>
      </c>
      <c r="M4322" s="109" t="s">
        <v>6252</v>
      </c>
      <c r="N4322" s="109" t="s">
        <v>32</v>
      </c>
      <c r="O4322" s="109" t="s">
        <v>25671</v>
      </c>
      <c r="P4322" s="109" t="s">
        <v>323</v>
      </c>
      <c r="Q4322" s="109" t="s">
        <v>25672</v>
      </c>
      <c r="R4322" s="109" t="s">
        <v>80</v>
      </c>
      <c r="S4322" s="122" t="s">
        <v>23674</v>
      </c>
      <c r="T4322" s="31"/>
      <c r="U4322" s="109" t="str">
        <f t="shared" si="68"/>
        <v>42015: 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 http://ktla.com/2015/01/11/police-fatally-shoot-man-in-south-gate-investigation-underway/</v>
      </c>
      <c r="V4322" s="109"/>
      <c r="W4322" s="109">
        <v>5368.1</v>
      </c>
      <c r="X4322" s="109"/>
      <c r="Y4322" s="109"/>
      <c r="Z4322" s="109"/>
      <c r="AA4322" s="109"/>
      <c r="AB4322" s="109"/>
      <c r="AC4322" s="113"/>
      <c r="AD4322" s="29"/>
      <c r="AE4322" s="29"/>
      <c r="AF4322" s="29"/>
      <c r="AG4322" s="65"/>
    </row>
    <row r="4323" spans="1:33" ht="12">
      <c r="A4323" s="100">
        <v>42071.908564814803</v>
      </c>
      <c r="B4323" s="109" t="s">
        <v>25673</v>
      </c>
      <c r="C4323" s="121">
        <v>26</v>
      </c>
      <c r="D4323" s="109" t="s">
        <v>23</v>
      </c>
      <c r="E4323" s="109" t="s">
        <v>24</v>
      </c>
      <c r="F4323" s="109" t="s">
        <v>25674</v>
      </c>
      <c r="G4323" s="42">
        <v>41919</v>
      </c>
      <c r="H4323" s="109" t="s">
        <v>25675</v>
      </c>
      <c r="I4323" s="109" t="s">
        <v>84</v>
      </c>
      <c r="J4323" s="109" t="s">
        <v>85</v>
      </c>
      <c r="K4323" s="98" t="s">
        <v>86</v>
      </c>
      <c r="L4323" s="109" t="s">
        <v>84</v>
      </c>
      <c r="M4323" s="109" t="s">
        <v>87</v>
      </c>
      <c r="N4323" s="109" t="s">
        <v>32</v>
      </c>
      <c r="O4323" s="109" t="s">
        <v>25676</v>
      </c>
      <c r="P4323" s="109" t="s">
        <v>58</v>
      </c>
      <c r="Q4323" s="109" t="s">
        <v>25677</v>
      </c>
      <c r="R4323" s="109" t="s">
        <v>80</v>
      </c>
      <c r="S4323" s="122" t="s">
        <v>23674</v>
      </c>
      <c r="T4323" s="31"/>
      <c r="U4323" s="109" t="str">
        <f t="shared" si="68"/>
        <v>41919: Officers were monitoring AT&amp;T park for suspicious activity. They witnessed multiple suspects break into a car. When they confronted the suspects, one pulled out a gun. The officers ordered him to drop the weapon. The man refused and the officers shot him. Evans died and another suspect was wounded. http://abc7news.com/news/one-dead-in-officer-involved-shooting-near-at-t-park-/342058/</v>
      </c>
      <c r="V4323" s="109"/>
      <c r="W4323" s="109">
        <v>5369.1</v>
      </c>
      <c r="X4323" s="109"/>
      <c r="Y4323" s="109"/>
      <c r="Z4323" s="109"/>
      <c r="AA4323" s="109"/>
      <c r="AB4323" s="109"/>
      <c r="AC4323" s="113"/>
      <c r="AD4323" s="29"/>
      <c r="AE4323" s="29"/>
      <c r="AF4323" s="29"/>
      <c r="AG4323" s="65"/>
    </row>
    <row r="4324" spans="1:33" ht="12">
      <c r="A4324" s="100">
        <v>42071.938379629602</v>
      </c>
      <c r="B4324" s="109" t="s">
        <v>25678</v>
      </c>
      <c r="C4324" s="121">
        <v>43</v>
      </c>
      <c r="D4324" s="109" t="s">
        <v>23</v>
      </c>
      <c r="E4324" s="109" t="s">
        <v>40</v>
      </c>
      <c r="F4324" s="109" t="s">
        <v>25679</v>
      </c>
      <c r="G4324" s="42">
        <v>42017</v>
      </c>
      <c r="H4324" s="109" t="s">
        <v>25680</v>
      </c>
      <c r="I4324" s="109" t="s">
        <v>25681</v>
      </c>
      <c r="J4324" s="109" t="s">
        <v>213</v>
      </c>
      <c r="K4324" s="98" t="s">
        <v>25682</v>
      </c>
      <c r="L4324" s="109" t="s">
        <v>18656</v>
      </c>
      <c r="M4324" s="109" t="s">
        <v>25683</v>
      </c>
      <c r="N4324" s="109" t="s">
        <v>32</v>
      </c>
      <c r="O4324" s="109" t="s">
        <v>25684</v>
      </c>
      <c r="P4324" s="109" t="s">
        <v>323</v>
      </c>
      <c r="Q4324" s="109" t="s">
        <v>25685</v>
      </c>
      <c r="R4324" s="109" t="s">
        <v>100</v>
      </c>
      <c r="S4324" s="122" t="s">
        <v>23674</v>
      </c>
      <c r="T4324" s="31"/>
      <c r="U4324" s="109" t="str">
        <f t="shared" si="68"/>
        <v>42017: 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 http://www.kens5.com/story/news/local/2015/01/13/fatal-officer-involved-shooting-in-jourdanton/21697611/</v>
      </c>
      <c r="V4324" s="109"/>
      <c r="W4324" s="109">
        <v>5370.1</v>
      </c>
      <c r="X4324" s="109"/>
      <c r="Y4324" s="109"/>
      <c r="Z4324" s="109"/>
      <c r="AA4324" s="109"/>
      <c r="AB4324" s="109"/>
      <c r="AC4324" s="113"/>
      <c r="AD4324" s="29"/>
      <c r="AE4324" s="29"/>
      <c r="AF4324" s="29"/>
      <c r="AG4324" s="65"/>
    </row>
    <row r="4325" spans="1:33" ht="12">
      <c r="A4325" s="100">
        <v>42072.067303240699</v>
      </c>
      <c r="B4325" s="109" t="s">
        <v>25686</v>
      </c>
      <c r="C4325" s="121">
        <v>54</v>
      </c>
      <c r="D4325" s="109" t="s">
        <v>23</v>
      </c>
      <c r="E4325" s="109" t="s">
        <v>40</v>
      </c>
      <c r="F4325" s="109"/>
      <c r="G4325" s="42">
        <v>39557</v>
      </c>
      <c r="H4325" s="109" t="s">
        <v>25687</v>
      </c>
      <c r="I4325" s="109" t="s">
        <v>5072</v>
      </c>
      <c r="J4325" s="109" t="s">
        <v>85</v>
      </c>
      <c r="K4325" s="98" t="s">
        <v>5073</v>
      </c>
      <c r="L4325" s="109" t="s">
        <v>539</v>
      </c>
      <c r="M4325" s="109" t="s">
        <v>13072</v>
      </c>
      <c r="N4325" s="109" t="s">
        <v>32</v>
      </c>
      <c r="O4325" s="109" t="s">
        <v>25688</v>
      </c>
      <c r="P4325" s="109" t="s">
        <v>760</v>
      </c>
      <c r="Q4325" s="109" t="s">
        <v>25689</v>
      </c>
      <c r="R4325" s="109" t="s">
        <v>36</v>
      </c>
      <c r="S4325" s="122" t="s">
        <v>25193</v>
      </c>
      <c r="T4325" s="31"/>
      <c r="U4325" s="109" t="str">
        <f t="shared" si="68"/>
        <v>39557: Officers responded to a call about loud music, but the music was off when they arrived at the home of the deceased, the officers came back for a second call, and say they were confronted by Dale pointing a handgun at them, and the officers shot him to death. http://homicide.latimes.com/post/richard-dale/</v>
      </c>
      <c r="V4325" s="109"/>
      <c r="W4325" s="109">
        <v>5371.1</v>
      </c>
      <c r="X4325" s="109"/>
      <c r="Y4325" s="109"/>
      <c r="Z4325" s="109"/>
      <c r="AA4325" s="109"/>
      <c r="AB4325" s="109"/>
      <c r="AC4325" s="113"/>
      <c r="AD4325" s="29"/>
      <c r="AE4325" s="29"/>
      <c r="AF4325" s="29"/>
      <c r="AG4325" s="65"/>
    </row>
    <row r="4326" spans="1:33" ht="12">
      <c r="A4326" s="100">
        <v>42072.073599536998</v>
      </c>
      <c r="B4326" s="109" t="s">
        <v>25690</v>
      </c>
      <c r="C4326" s="121">
        <v>31</v>
      </c>
      <c r="D4326" s="109" t="s">
        <v>23</v>
      </c>
      <c r="E4326" s="109"/>
      <c r="F4326" s="109"/>
      <c r="G4326" s="42">
        <v>39570</v>
      </c>
      <c r="H4326" s="109" t="s">
        <v>25691</v>
      </c>
      <c r="I4326" s="109" t="s">
        <v>539</v>
      </c>
      <c r="J4326" s="109" t="s">
        <v>85</v>
      </c>
      <c r="K4326" s="98" t="s">
        <v>13415</v>
      </c>
      <c r="L4326" s="109" t="s">
        <v>539</v>
      </c>
      <c r="M4326" s="109" t="s">
        <v>540</v>
      </c>
      <c r="N4326" s="109" t="s">
        <v>32</v>
      </c>
      <c r="O4326" s="109" t="s">
        <v>25692</v>
      </c>
      <c r="P4326" s="109" t="s">
        <v>760</v>
      </c>
      <c r="Q4326" s="109" t="s">
        <v>25693</v>
      </c>
      <c r="R4326" s="109" t="s">
        <v>36</v>
      </c>
      <c r="S4326" s="122" t="s">
        <v>25193</v>
      </c>
      <c r="T4326" s="31"/>
      <c r="U4326" s="109" t="str">
        <f t="shared" si="68"/>
        <v>39570: Officers responded to a call regarding gun shots. They say that Gomez confronted them with a gun when they came inside his house without his permission, and shot him to death. They couldn't confirm whether he had shot his weapon. http://latimesblogs.latimes.com/.m/homicidereport/2008/05/officer-involve.html</v>
      </c>
      <c r="V4326" s="109"/>
      <c r="W4326" s="109">
        <v>5372.1</v>
      </c>
      <c r="X4326" s="109"/>
      <c r="Y4326" s="109"/>
      <c r="Z4326" s="109"/>
      <c r="AA4326" s="109"/>
      <c r="AB4326" s="109"/>
      <c r="AC4326" s="113"/>
      <c r="AD4326" s="29"/>
      <c r="AE4326" s="29"/>
      <c r="AF4326" s="29"/>
      <c r="AG4326" s="65"/>
    </row>
    <row r="4327" spans="1:33" ht="12">
      <c r="A4327" s="100">
        <v>42072.081736111097</v>
      </c>
      <c r="B4327" s="109" t="s">
        <v>25694</v>
      </c>
      <c r="C4327" s="121">
        <v>19</v>
      </c>
      <c r="D4327" s="109" t="s">
        <v>23</v>
      </c>
      <c r="E4327" s="109" t="s">
        <v>24</v>
      </c>
      <c r="F4327" s="109"/>
      <c r="G4327" s="42">
        <v>39579</v>
      </c>
      <c r="H4327" s="109" t="s">
        <v>25695</v>
      </c>
      <c r="I4327" s="109" t="s">
        <v>12012</v>
      </c>
      <c r="J4327" s="109" t="s">
        <v>85</v>
      </c>
      <c r="K4327" s="98" t="s">
        <v>25696</v>
      </c>
      <c r="L4327" s="109" t="s">
        <v>539</v>
      </c>
      <c r="M4327" s="109" t="s">
        <v>12014</v>
      </c>
      <c r="N4327" s="109" t="s">
        <v>32</v>
      </c>
      <c r="O4327" s="109" t="s">
        <v>25697</v>
      </c>
      <c r="P4327" s="109" t="s">
        <v>760</v>
      </c>
      <c r="Q4327" s="109" t="s">
        <v>25698</v>
      </c>
      <c r="R4327" s="109" t="s">
        <v>36</v>
      </c>
      <c r="S4327" s="122" t="s">
        <v>25193</v>
      </c>
      <c r="T4327" s="31"/>
      <c r="U4327" s="109" t="str">
        <f t="shared" si="68"/>
        <v>39579: Officers allege that they heard gunshots and Byoune getting into a car that then drove towards them, when officers shot the deceased who was unarmed. No weapons were found. http://homicide.latimes.com/post/michael-byoune/</v>
      </c>
      <c r="V4327" s="109"/>
      <c r="W4327" s="109">
        <v>5373.1</v>
      </c>
      <c r="X4327" s="109"/>
      <c r="Y4327" s="109"/>
      <c r="Z4327" s="109"/>
      <c r="AA4327" s="109"/>
      <c r="AB4327" s="109"/>
      <c r="AC4327" s="113"/>
      <c r="AD4327" s="29"/>
      <c r="AE4327" s="29"/>
      <c r="AF4327" s="29"/>
      <c r="AG4327" s="65"/>
    </row>
    <row r="4328" spans="1:33" ht="12">
      <c r="A4328" s="100">
        <v>42072.087847222203</v>
      </c>
      <c r="B4328" s="109" t="s">
        <v>25699</v>
      </c>
      <c r="C4328" s="121">
        <v>25</v>
      </c>
      <c r="D4328" s="109" t="s">
        <v>23</v>
      </c>
      <c r="E4328" s="109" t="s">
        <v>40</v>
      </c>
      <c r="F4328" s="109"/>
      <c r="G4328" s="42">
        <v>39581</v>
      </c>
      <c r="H4328" s="109" t="s">
        <v>25700</v>
      </c>
      <c r="I4328" s="109" t="s">
        <v>24627</v>
      </c>
      <c r="J4328" s="109" t="s">
        <v>85</v>
      </c>
      <c r="K4328" s="98" t="s">
        <v>25701</v>
      </c>
      <c r="L4328" s="109" t="s">
        <v>539</v>
      </c>
      <c r="M4328" s="109" t="s">
        <v>6578</v>
      </c>
      <c r="N4328" s="109" t="s">
        <v>32</v>
      </c>
      <c r="O4328" s="109" t="s">
        <v>25702</v>
      </c>
      <c r="P4328" s="109" t="s">
        <v>760</v>
      </c>
      <c r="Q4328" s="109" t="s">
        <v>25703</v>
      </c>
      <c r="R4328" s="109" t="s">
        <v>36</v>
      </c>
      <c r="S4328" s="122" t="s">
        <v>25193</v>
      </c>
      <c r="T4328" s="31"/>
      <c r="U4328" s="109" t="str">
        <f t="shared" si="68"/>
        <v>39581: Officers allege that Rose and his girlfriend had stolen a car and were fleeing in the vehicle, then found a truck and stole it, then drove it towards officers hiding behind another vehicle, who shot him to death. http://homicide.latimes.com/post/glenn-rose/</v>
      </c>
      <c r="V4328" s="109"/>
      <c r="W4328" s="109">
        <v>5374.1</v>
      </c>
      <c r="X4328" s="109"/>
      <c r="Y4328" s="109"/>
      <c r="Z4328" s="109"/>
      <c r="AA4328" s="109"/>
      <c r="AB4328" s="109"/>
      <c r="AC4328" s="113"/>
      <c r="AD4328" s="29"/>
      <c r="AE4328" s="29"/>
      <c r="AF4328" s="29"/>
      <c r="AG4328" s="65"/>
    </row>
    <row r="4329" spans="1:33" ht="12">
      <c r="A4329" s="100">
        <v>42072.090682870403</v>
      </c>
      <c r="B4329" s="109" t="s">
        <v>25704</v>
      </c>
      <c r="C4329" s="121">
        <v>21</v>
      </c>
      <c r="D4329" s="109" t="s">
        <v>23</v>
      </c>
      <c r="E4329" s="109" t="s">
        <v>1728</v>
      </c>
      <c r="F4329" s="109" t="s">
        <v>25705</v>
      </c>
      <c r="G4329" s="42">
        <v>39581</v>
      </c>
      <c r="H4329" s="109" t="s">
        <v>25706</v>
      </c>
      <c r="I4329" s="109" t="s">
        <v>539</v>
      </c>
      <c r="J4329" s="109" t="s">
        <v>85</v>
      </c>
      <c r="K4329" s="98" t="s">
        <v>25707</v>
      </c>
      <c r="L4329" s="109" t="s">
        <v>539</v>
      </c>
      <c r="M4329" s="109" t="s">
        <v>6578</v>
      </c>
      <c r="N4329" s="109" t="s">
        <v>32</v>
      </c>
      <c r="O4329" s="109" t="s">
        <v>25708</v>
      </c>
      <c r="P4329" s="109" t="s">
        <v>760</v>
      </c>
      <c r="Q4329" s="109" t="s">
        <v>25709</v>
      </c>
      <c r="R4329" s="109" t="s">
        <v>36</v>
      </c>
      <c r="S4329" s="122" t="s">
        <v>25193</v>
      </c>
      <c r="T4329" s="31"/>
      <c r="U4329" s="109" t="str">
        <f t="shared" si="68"/>
        <v>39581: Officers allege that they stopped Om for suspected drunk driving, then he got out of the car pointing a gun at them, and they shot him to death. http://latimesblogs.latimes.com/homicidereport/2008/05/california-high.html</v>
      </c>
      <c r="V4329" s="109"/>
      <c r="W4329" s="109">
        <v>5375.1</v>
      </c>
      <c r="X4329" s="109"/>
      <c r="Y4329" s="109"/>
      <c r="Z4329" s="109"/>
      <c r="AA4329" s="109"/>
      <c r="AB4329" s="109"/>
      <c r="AC4329" s="113"/>
      <c r="AD4329" s="29"/>
      <c r="AE4329" s="29"/>
      <c r="AF4329" s="29"/>
      <c r="AG4329" s="65"/>
    </row>
    <row r="4330" spans="1:33" ht="12">
      <c r="A4330" s="100">
        <v>42072.0938888889</v>
      </c>
      <c r="B4330" s="109" t="s">
        <v>25710</v>
      </c>
      <c r="C4330" s="121">
        <v>17</v>
      </c>
      <c r="D4330" s="109" t="s">
        <v>23</v>
      </c>
      <c r="E4330" s="109" t="s">
        <v>173</v>
      </c>
      <c r="F4330" s="109"/>
      <c r="G4330" s="42">
        <v>39585</v>
      </c>
      <c r="H4330" s="109" t="s">
        <v>25711</v>
      </c>
      <c r="I4330" s="109" t="s">
        <v>539</v>
      </c>
      <c r="J4330" s="109" t="s">
        <v>85</v>
      </c>
      <c r="K4330" s="98" t="s">
        <v>15022</v>
      </c>
      <c r="L4330" s="109" t="s">
        <v>539</v>
      </c>
      <c r="M4330" s="109" t="s">
        <v>540</v>
      </c>
      <c r="N4330" s="109" t="s">
        <v>32</v>
      </c>
      <c r="O4330" s="109" t="s">
        <v>25712</v>
      </c>
      <c r="P4330" s="109" t="s">
        <v>760</v>
      </c>
      <c r="Q4330" s="109" t="s">
        <v>25713</v>
      </c>
      <c r="R4330" s="109" t="s">
        <v>36</v>
      </c>
      <c r="S4330" s="122" t="s">
        <v>21640</v>
      </c>
      <c r="T4330" s="31"/>
      <c r="U4330" s="109" t="str">
        <f t="shared" si="68"/>
        <v>39585: Officers say they responded to a call regarding a man with a gun, and when they arrived at the scene, Rivera pointed a gun at them, and the officers shot him to death. http://homicide.latimes.com/post/carlos-rivera/</v>
      </c>
      <c r="V4330" s="109"/>
      <c r="W4330" s="109">
        <v>5376.1</v>
      </c>
      <c r="X4330" s="109"/>
      <c r="Y4330" s="109"/>
      <c r="Z4330" s="109"/>
      <c r="AA4330" s="109"/>
      <c r="AB4330" s="109"/>
      <c r="AC4330" s="113"/>
      <c r="AD4330" s="29"/>
      <c r="AE4330" s="29"/>
      <c r="AF4330" s="29"/>
      <c r="AG4330" s="65"/>
    </row>
    <row r="4331" spans="1:33" ht="12">
      <c r="A4331" s="100">
        <v>42072.101898148103</v>
      </c>
      <c r="B4331" s="109" t="s">
        <v>25714</v>
      </c>
      <c r="C4331" s="121">
        <v>46</v>
      </c>
      <c r="D4331" s="109" t="s">
        <v>23</v>
      </c>
      <c r="E4331" s="109" t="s">
        <v>6002</v>
      </c>
      <c r="F4331" s="109" t="s">
        <v>25715</v>
      </c>
      <c r="G4331" s="42">
        <v>39585</v>
      </c>
      <c r="H4331" s="109" t="s">
        <v>25716</v>
      </c>
      <c r="I4331" s="109" t="s">
        <v>2554</v>
      </c>
      <c r="J4331" s="109" t="s">
        <v>85</v>
      </c>
      <c r="K4331" s="98" t="s">
        <v>4673</v>
      </c>
      <c r="L4331" s="109" t="s">
        <v>539</v>
      </c>
      <c r="M4331" s="109" t="s">
        <v>2556</v>
      </c>
      <c r="N4331" s="109" t="s">
        <v>32</v>
      </c>
      <c r="O4331" s="109" t="s">
        <v>25717</v>
      </c>
      <c r="P4331" s="109" t="s">
        <v>760</v>
      </c>
      <c r="Q4331" s="109" t="s">
        <v>25718</v>
      </c>
      <c r="R4331" s="109" t="s">
        <v>100</v>
      </c>
      <c r="S4331" s="122" t="s">
        <v>21640</v>
      </c>
      <c r="T4331" s="31"/>
      <c r="U4331" s="109" t="str">
        <f t="shared" si="68"/>
        <v>39585: Circumstances are disputed: Officers allege they shot a man who was acting erratically who fought with officers. Witnesses allege the police shot the man while he was lying on his stomach. A jury ruled against a wrongful death suit. http://homicide.latimes.com/post/roketi-mosesue/</v>
      </c>
      <c r="V4331" s="109"/>
      <c r="W4331" s="109">
        <v>5377.1</v>
      </c>
      <c r="X4331" s="109"/>
      <c r="Y4331" s="109"/>
      <c r="Z4331" s="109"/>
      <c r="AA4331" s="109"/>
      <c r="AB4331" s="109"/>
      <c r="AC4331" s="113"/>
      <c r="AD4331" s="29"/>
      <c r="AE4331" s="29"/>
      <c r="AF4331" s="29"/>
      <c r="AG4331" s="65"/>
    </row>
    <row r="4332" spans="1:33" ht="12">
      <c r="A4332" s="100">
        <v>42072.262893518498</v>
      </c>
      <c r="B4332" s="109" t="s">
        <v>25719</v>
      </c>
      <c r="C4332" s="121">
        <v>19</v>
      </c>
      <c r="D4332" s="109" t="s">
        <v>23</v>
      </c>
      <c r="E4332" s="109" t="s">
        <v>24</v>
      </c>
      <c r="F4332" s="109" t="s">
        <v>25720</v>
      </c>
      <c r="G4332" s="42">
        <v>42069</v>
      </c>
      <c r="H4332" s="109" t="s">
        <v>25721</v>
      </c>
      <c r="I4332" s="109" t="s">
        <v>455</v>
      </c>
      <c r="J4332" s="109" t="s">
        <v>104</v>
      </c>
      <c r="K4332" s="98" t="s">
        <v>3882</v>
      </c>
      <c r="L4332" s="109" t="s">
        <v>455</v>
      </c>
      <c r="M4332" s="109" t="s">
        <v>25722</v>
      </c>
      <c r="N4332" s="109" t="s">
        <v>32</v>
      </c>
      <c r="O4332" s="109" t="s">
        <v>25723</v>
      </c>
      <c r="P4332" s="109" t="s">
        <v>323</v>
      </c>
      <c r="Q4332" s="109" t="s">
        <v>25724</v>
      </c>
      <c r="R4332" s="109" t="s">
        <v>80</v>
      </c>
      <c r="S4332" s="122" t="s">
        <v>24809</v>
      </c>
      <c r="T4332" s="31"/>
      <c r="U4332" s="109" t="str">
        <f t="shared" si="68"/>
        <v>42069: Officer broke down the door to an apartment and allegedly was assaulted by Robinson and responded by shooting him. http://www.cnn.com/2015/03/07/us/wisconsin-protests/</v>
      </c>
      <c r="V4332" s="109"/>
      <c r="W4332" s="109">
        <v>5378.1</v>
      </c>
      <c r="X4332" s="109"/>
      <c r="Y4332" s="109"/>
      <c r="Z4332" s="109"/>
      <c r="AA4332" s="109"/>
      <c r="AB4332" s="109"/>
      <c r="AC4332" s="113"/>
      <c r="AD4332" s="29"/>
      <c r="AE4332" s="29"/>
      <c r="AF4332" s="29"/>
      <c r="AG4332" s="65"/>
    </row>
    <row r="4333" spans="1:33" ht="12">
      <c r="A4333" s="100">
        <v>42072.927476851801</v>
      </c>
      <c r="B4333" s="109" t="s">
        <v>25725</v>
      </c>
      <c r="C4333" s="121">
        <v>28</v>
      </c>
      <c r="D4333" s="109" t="s">
        <v>23</v>
      </c>
      <c r="E4333" s="109" t="s">
        <v>173</v>
      </c>
      <c r="F4333" s="109"/>
      <c r="G4333" s="42">
        <v>39588</v>
      </c>
      <c r="H4333" s="109" t="s">
        <v>25726</v>
      </c>
      <c r="I4333" s="109" t="s">
        <v>539</v>
      </c>
      <c r="J4333" s="109" t="s">
        <v>85</v>
      </c>
      <c r="K4333" s="98" t="s">
        <v>23870</v>
      </c>
      <c r="L4333" s="109" t="s">
        <v>539</v>
      </c>
      <c r="M4333" s="109" t="s">
        <v>540</v>
      </c>
      <c r="N4333" s="109" t="s">
        <v>32</v>
      </c>
      <c r="O4333" s="109" t="s">
        <v>25727</v>
      </c>
      <c r="P4333" s="109" t="s">
        <v>760</v>
      </c>
      <c r="Q4333" s="109" t="s">
        <v>25728</v>
      </c>
      <c r="R4333" s="109" t="s">
        <v>36</v>
      </c>
      <c r="S4333" s="122" t="s">
        <v>25729</v>
      </c>
      <c r="T4333" s="31"/>
      <c r="U4333" s="109" t="str">
        <f t="shared" ref="U4333:U4396" si="69">CONCATENATE(G4333, ": ", O4333, " ", Q4333)</f>
        <v>39588: Officers say they responded to a call regarding shots fired, chased Alejo who turned to shoot at officers, and the officers shot him to death. http://homicide.latimes.com/post/frank-filomeno-alejo/</v>
      </c>
      <c r="V4333" s="109"/>
      <c r="W4333" s="109">
        <v>5379.1</v>
      </c>
      <c r="X4333" s="109"/>
      <c r="Y4333" s="109"/>
      <c r="Z4333" s="109"/>
      <c r="AA4333" s="109"/>
      <c r="AB4333" s="109"/>
      <c r="AC4333" s="113"/>
      <c r="AD4333" s="29"/>
      <c r="AE4333" s="29"/>
      <c r="AF4333" s="29"/>
      <c r="AG4333" s="65"/>
    </row>
    <row r="4334" spans="1:33" ht="12">
      <c r="A4334" s="100">
        <v>42072.945289351897</v>
      </c>
      <c r="B4334" s="109" t="s">
        <v>25730</v>
      </c>
      <c r="C4334" s="121">
        <v>52</v>
      </c>
      <c r="D4334" s="109" t="s">
        <v>23</v>
      </c>
      <c r="E4334" s="109" t="s">
        <v>173</v>
      </c>
      <c r="F4334" s="109"/>
      <c r="G4334" s="42">
        <v>39609</v>
      </c>
      <c r="H4334" s="109" t="s">
        <v>25731</v>
      </c>
      <c r="I4334" s="109" t="s">
        <v>10621</v>
      </c>
      <c r="J4334" s="109" t="s">
        <v>85</v>
      </c>
      <c r="K4334" s="98" t="s">
        <v>10622</v>
      </c>
      <c r="L4334" s="109" t="s">
        <v>539</v>
      </c>
      <c r="M4334" s="109" t="s">
        <v>6578</v>
      </c>
      <c r="N4334" s="109" t="s">
        <v>32</v>
      </c>
      <c r="O4334" s="109" t="s">
        <v>25732</v>
      </c>
      <c r="P4334" s="109" t="s">
        <v>760</v>
      </c>
      <c r="Q4334" s="109" t="s">
        <v>25733</v>
      </c>
      <c r="R4334" s="109" t="s">
        <v>36</v>
      </c>
      <c r="S4334" s="122" t="s">
        <v>21640</v>
      </c>
      <c r="T4334" s="31"/>
      <c r="U4334" s="109" t="str">
        <f t="shared" si="69"/>
        <v>39609: Officers allege that they pulled Grasso over for speeding, and that she brandished a replica gun, and they shot her to death. http://homicide.latimes.com/post/ilda-grasso/</v>
      </c>
      <c r="V4334" s="109"/>
      <c r="W4334" s="109">
        <v>5380.1</v>
      </c>
      <c r="X4334" s="109"/>
      <c r="Y4334" s="109"/>
      <c r="Z4334" s="109"/>
      <c r="AA4334" s="109"/>
      <c r="AB4334" s="109"/>
      <c r="AC4334" s="113"/>
      <c r="AD4334" s="29"/>
      <c r="AE4334" s="29"/>
      <c r="AF4334" s="29"/>
      <c r="AG4334" s="65"/>
    </row>
    <row r="4335" spans="1:33" ht="12">
      <c r="A4335" s="100">
        <v>42072.949467592603</v>
      </c>
      <c r="B4335" s="109" t="s">
        <v>25734</v>
      </c>
      <c r="C4335" s="121">
        <v>26</v>
      </c>
      <c r="D4335" s="109" t="s">
        <v>23</v>
      </c>
      <c r="E4335" s="109" t="s">
        <v>24</v>
      </c>
      <c r="F4335" s="109"/>
      <c r="G4335" s="42">
        <v>39625</v>
      </c>
      <c r="H4335" s="109" t="s">
        <v>25735</v>
      </c>
      <c r="I4335" s="109" t="s">
        <v>1392</v>
      </c>
      <c r="J4335" s="109" t="s">
        <v>85</v>
      </c>
      <c r="K4335" s="98" t="s">
        <v>23495</v>
      </c>
      <c r="L4335" s="109" t="s">
        <v>539</v>
      </c>
      <c r="M4335" s="109" t="s">
        <v>13072</v>
      </c>
      <c r="N4335" s="109" t="s">
        <v>32</v>
      </c>
      <c r="O4335" s="109" t="s">
        <v>25736</v>
      </c>
      <c r="P4335" s="109" t="s">
        <v>760</v>
      </c>
      <c r="Q4335" s="109" t="s">
        <v>25737</v>
      </c>
      <c r="R4335" s="109" t="s">
        <v>36</v>
      </c>
      <c r="S4335" s="122" t="s">
        <v>25193</v>
      </c>
      <c r="T4335" s="31"/>
      <c r="U4335" s="109" t="str">
        <f t="shared" si="69"/>
        <v>39625: Officers allege they approached Moore and he ran, jumped over a fence holding his waist, and when officers ordered him to raise his hands, he looked at an officer who feared for his life, and the officers shot him to death. http://homicide.latimes.com/post/bryan-moore/</v>
      </c>
      <c r="V4335" s="109"/>
      <c r="W4335" s="109">
        <v>5381.1</v>
      </c>
      <c r="X4335" s="109"/>
      <c r="Y4335" s="109"/>
      <c r="Z4335" s="109"/>
      <c r="AA4335" s="109"/>
      <c r="AB4335" s="109"/>
      <c r="AC4335" s="113"/>
      <c r="AD4335" s="29"/>
      <c r="AE4335" s="29"/>
      <c r="AF4335" s="29"/>
      <c r="AG4335" s="65"/>
    </row>
    <row r="4336" spans="1:33" ht="12">
      <c r="A4336" s="100">
        <v>42072.954849537004</v>
      </c>
      <c r="B4336" s="109" t="s">
        <v>25738</v>
      </c>
      <c r="C4336" s="121">
        <v>23</v>
      </c>
      <c r="D4336" s="109" t="s">
        <v>23</v>
      </c>
      <c r="E4336" s="109" t="s">
        <v>24</v>
      </c>
      <c r="F4336" s="109" t="s">
        <v>25739</v>
      </c>
      <c r="G4336" s="42">
        <v>39630</v>
      </c>
      <c r="H4336" s="109" t="s">
        <v>25740</v>
      </c>
      <c r="I4336" s="109" t="s">
        <v>12012</v>
      </c>
      <c r="J4336" s="109" t="s">
        <v>85</v>
      </c>
      <c r="K4336" s="98" t="s">
        <v>12013</v>
      </c>
      <c r="L4336" s="109" t="s">
        <v>539</v>
      </c>
      <c r="M4336" s="109" t="s">
        <v>12014</v>
      </c>
      <c r="N4336" s="109" t="s">
        <v>32</v>
      </c>
      <c r="O4336" s="109" t="s">
        <v>25741</v>
      </c>
      <c r="P4336" s="109" t="s">
        <v>760</v>
      </c>
      <c r="Q4336" s="109" t="s">
        <v>25742</v>
      </c>
      <c r="R4336" s="109" t="s">
        <v>36</v>
      </c>
      <c r="S4336" s="122" t="s">
        <v>21640</v>
      </c>
      <c r="T4336" s="31"/>
      <c r="U4336" s="109" t="str">
        <f t="shared" si="69"/>
        <v>39630: Officers say that they responded to a loitering call, Ortega ran and when he refused to raise his hands and keeping a hand at his waist, the officer(s) thought he was armed, and shot him to death. A different account says he was unarmed and shot in the back. http://latimesblogs.latimes.com/homicidereport/2008/07/inglewood-offic.html</v>
      </c>
      <c r="V4336" s="109"/>
      <c r="W4336" s="109">
        <v>5382.1</v>
      </c>
      <c r="X4336" s="109"/>
      <c r="Y4336" s="109"/>
      <c r="Z4336" s="109"/>
      <c r="AA4336" s="109"/>
      <c r="AB4336" s="109"/>
      <c r="AC4336" s="113"/>
      <c r="AD4336" s="29"/>
      <c r="AE4336" s="29"/>
      <c r="AF4336" s="29"/>
      <c r="AG4336" s="65"/>
    </row>
    <row r="4337" spans="1:33" ht="12">
      <c r="A4337" s="100">
        <v>42072.960868055598</v>
      </c>
      <c r="B4337" s="109" t="s">
        <v>25743</v>
      </c>
      <c r="C4337" s="121">
        <v>38</v>
      </c>
      <c r="D4337" s="109" t="s">
        <v>23</v>
      </c>
      <c r="E4337" s="109" t="s">
        <v>24</v>
      </c>
      <c r="F4337" s="109"/>
      <c r="G4337" s="42">
        <v>39650</v>
      </c>
      <c r="H4337" s="109" t="s">
        <v>25744</v>
      </c>
      <c r="I4337" s="109" t="s">
        <v>12012</v>
      </c>
      <c r="J4337" s="109" t="s">
        <v>85</v>
      </c>
      <c r="K4337" s="98" t="s">
        <v>24077</v>
      </c>
      <c r="L4337" s="109" t="s">
        <v>539</v>
      </c>
      <c r="M4337" s="109" t="s">
        <v>12014</v>
      </c>
      <c r="N4337" s="109" t="s">
        <v>32</v>
      </c>
      <c r="O4337" s="109" t="s">
        <v>25745</v>
      </c>
      <c r="P4337" s="109" t="s">
        <v>760</v>
      </c>
      <c r="Q4337" s="109" t="s">
        <v>25746</v>
      </c>
      <c r="R4337" s="109" t="s">
        <v>36</v>
      </c>
      <c r="S4337" s="122" t="s">
        <v>21640</v>
      </c>
      <c r="T4337" s="31"/>
      <c r="U4337" s="109" t="str">
        <f t="shared" si="69"/>
        <v>39650: Officers say they responded to a domestic disturbance, and Wicks answered the door raising a gun at the officers, and one shot him to death. Others say this was the wrong apartment, and Wicks, a postal worker with two daughters, came to the door with a gun for protection against robbers. http://homicide.latimes.com/post/kevin-wicks/</v>
      </c>
      <c r="V4337" s="109"/>
      <c r="W4337" s="109">
        <v>5383.1</v>
      </c>
      <c r="X4337" s="109"/>
      <c r="Y4337" s="109"/>
      <c r="Z4337" s="109"/>
      <c r="AA4337" s="109"/>
      <c r="AB4337" s="109"/>
      <c r="AC4337" s="113"/>
      <c r="AD4337" s="29"/>
      <c r="AE4337" s="29"/>
      <c r="AF4337" s="29"/>
      <c r="AG4337" s="65"/>
    </row>
    <row r="4338" spans="1:33" ht="12">
      <c r="A4338" s="100">
        <v>42072.973657407398</v>
      </c>
      <c r="B4338" s="109" t="s">
        <v>25747</v>
      </c>
      <c r="C4338" s="121">
        <v>34</v>
      </c>
      <c r="D4338" s="109" t="s">
        <v>23</v>
      </c>
      <c r="E4338" s="109" t="s">
        <v>173</v>
      </c>
      <c r="F4338" s="109"/>
      <c r="G4338" s="42">
        <v>39653</v>
      </c>
      <c r="H4338" s="109" t="s">
        <v>25748</v>
      </c>
      <c r="I4338" s="109" t="s">
        <v>12012</v>
      </c>
      <c r="J4338" s="109" t="s">
        <v>85</v>
      </c>
      <c r="K4338" s="98" t="s">
        <v>20682</v>
      </c>
      <c r="L4338" s="109" t="s">
        <v>539</v>
      </c>
      <c r="M4338" s="109" t="s">
        <v>13072</v>
      </c>
      <c r="N4338" s="109" t="s">
        <v>32</v>
      </c>
      <c r="O4338" s="109" t="s">
        <v>25749</v>
      </c>
      <c r="P4338" s="109" t="s">
        <v>760</v>
      </c>
      <c r="Q4338" s="109" t="s">
        <v>25750</v>
      </c>
      <c r="R4338" s="109" t="s">
        <v>36</v>
      </c>
      <c r="S4338" s="122" t="s">
        <v>21640</v>
      </c>
      <c r="T4338" s="31"/>
      <c r="U4338" s="109" t="str">
        <f t="shared" si="69"/>
        <v>39653: Officers say approached a man in a parked car and he was startled, agitated, and reached under his seat and one of the officers shot him to death. No drugs or weapons were found, but the police say Portillo had a suspended license. http://homicide.latimes.com/post/christian-portillo/</v>
      </c>
      <c r="V4338" s="109"/>
      <c r="W4338" s="109">
        <v>5384.1</v>
      </c>
      <c r="X4338" s="109"/>
      <c r="Y4338" s="109"/>
      <c r="Z4338" s="109"/>
      <c r="AA4338" s="109"/>
      <c r="AB4338" s="109"/>
      <c r="AC4338" s="113"/>
      <c r="AD4338" s="29"/>
      <c r="AE4338" s="29"/>
      <c r="AF4338" s="29"/>
      <c r="AG4338" s="65"/>
    </row>
    <row r="4339" spans="1:33" ht="12">
      <c r="A4339" s="100">
        <v>42072.978703703702</v>
      </c>
      <c r="B4339" s="109" t="s">
        <v>25751</v>
      </c>
      <c r="C4339" s="121">
        <v>56</v>
      </c>
      <c r="D4339" s="109" t="s">
        <v>23</v>
      </c>
      <c r="E4339" s="109" t="s">
        <v>24</v>
      </c>
      <c r="F4339" s="109"/>
      <c r="G4339" s="42">
        <v>39660</v>
      </c>
      <c r="H4339" s="109" t="s">
        <v>25752</v>
      </c>
      <c r="I4339" s="109" t="s">
        <v>539</v>
      </c>
      <c r="J4339" s="109" t="s">
        <v>85</v>
      </c>
      <c r="K4339" s="98" t="s">
        <v>20773</v>
      </c>
      <c r="L4339" s="109" t="s">
        <v>539</v>
      </c>
      <c r="M4339" s="109" t="s">
        <v>540</v>
      </c>
      <c r="N4339" s="109" t="s">
        <v>32</v>
      </c>
      <c r="O4339" s="109" t="s">
        <v>25753</v>
      </c>
      <c r="P4339" s="109" t="s">
        <v>760</v>
      </c>
      <c r="Q4339" s="109" t="s">
        <v>25754</v>
      </c>
      <c r="R4339" s="109" t="s">
        <v>36</v>
      </c>
      <c r="S4339" s="122" t="s">
        <v>21640</v>
      </c>
      <c r="T4339" s="31"/>
      <c r="U4339" s="109" t="str">
        <f t="shared" si="69"/>
        <v>39660: Officers say they approached a narcotics suspect hiding in a tent, and he lunged at them with a knife, and they shot him to death. http://homicide.latimes.com/post/jesse-moore/</v>
      </c>
      <c r="V4339" s="109"/>
      <c r="W4339" s="109">
        <v>5385.1</v>
      </c>
      <c r="X4339" s="109"/>
      <c r="Y4339" s="109"/>
      <c r="Z4339" s="109"/>
      <c r="AA4339" s="109"/>
      <c r="AB4339" s="109"/>
      <c r="AC4339" s="113"/>
      <c r="AD4339" s="29"/>
      <c r="AE4339" s="29"/>
      <c r="AF4339" s="29"/>
      <c r="AG4339" s="65"/>
    </row>
    <row r="4340" spans="1:33" ht="12">
      <c r="A4340" s="100">
        <v>42072.982662037</v>
      </c>
      <c r="B4340" s="109" t="s">
        <v>25755</v>
      </c>
      <c r="C4340" s="121">
        <v>35</v>
      </c>
      <c r="D4340" s="109" t="s">
        <v>23</v>
      </c>
      <c r="E4340" s="109" t="s">
        <v>40</v>
      </c>
      <c r="F4340" s="109"/>
      <c r="G4340" s="42">
        <v>39665</v>
      </c>
      <c r="H4340" s="109" t="s">
        <v>25756</v>
      </c>
      <c r="I4340" s="109" t="s">
        <v>539</v>
      </c>
      <c r="J4340" s="109" t="s">
        <v>85</v>
      </c>
      <c r="K4340" s="98" t="s">
        <v>25757</v>
      </c>
      <c r="L4340" s="109" t="s">
        <v>539</v>
      </c>
      <c r="M4340" s="109" t="s">
        <v>540</v>
      </c>
      <c r="N4340" s="109" t="s">
        <v>32</v>
      </c>
      <c r="O4340" s="109" t="s">
        <v>25758</v>
      </c>
      <c r="P4340" s="109" t="s">
        <v>760</v>
      </c>
      <c r="Q4340" s="109" t="s">
        <v>25759</v>
      </c>
      <c r="R4340" s="109" t="s">
        <v>36</v>
      </c>
      <c r="S4340" s="122" t="s">
        <v>21640</v>
      </c>
      <c r="T4340" s="31"/>
      <c r="U4340" s="109" t="str">
        <f t="shared" si="69"/>
        <v>39665: Officers say they responded to a call regarding shots fired, were directed to a different street, at which point Liebowitz came out of a house with a shotgun and fired at them, and the officers shot him to death. http://latimesblogs.latimes.com/homicidereport/2008/08/encino-man-kill.html</v>
      </c>
      <c r="V4340" s="109"/>
      <c r="W4340" s="109">
        <v>5386.1</v>
      </c>
      <c r="X4340" s="109"/>
      <c r="Y4340" s="109"/>
      <c r="Z4340" s="109"/>
      <c r="AA4340" s="109"/>
      <c r="AB4340" s="109"/>
      <c r="AC4340" s="113"/>
      <c r="AD4340" s="29"/>
      <c r="AE4340" s="29"/>
      <c r="AF4340" s="29"/>
      <c r="AG4340" s="65"/>
    </row>
    <row r="4341" spans="1:33" ht="12">
      <c r="A4341" s="100">
        <v>42072.990023148202</v>
      </c>
      <c r="B4341" s="109" t="s">
        <v>25760</v>
      </c>
      <c r="C4341" s="121">
        <v>32</v>
      </c>
      <c r="D4341" s="109" t="s">
        <v>23</v>
      </c>
      <c r="E4341" s="109" t="s">
        <v>173</v>
      </c>
      <c r="F4341" s="109"/>
      <c r="G4341" s="42">
        <v>39670</v>
      </c>
      <c r="H4341" s="109" t="s">
        <v>25761</v>
      </c>
      <c r="I4341" s="109" t="s">
        <v>8789</v>
      </c>
      <c r="J4341" s="109" t="s">
        <v>85</v>
      </c>
      <c r="K4341" s="98" t="s">
        <v>8790</v>
      </c>
      <c r="L4341" s="109" t="s">
        <v>539</v>
      </c>
      <c r="M4341" s="109" t="s">
        <v>13072</v>
      </c>
      <c r="N4341" s="109" t="s">
        <v>32</v>
      </c>
      <c r="O4341" s="109" t="s">
        <v>25762</v>
      </c>
      <c r="P4341" s="109" t="s">
        <v>760</v>
      </c>
      <c r="Q4341" s="109" t="s">
        <v>25763</v>
      </c>
      <c r="R4341" s="109" t="s">
        <v>36</v>
      </c>
      <c r="S4341" s="122" t="s">
        <v>21640</v>
      </c>
      <c r="T4341" s="31"/>
      <c r="U4341" s="109" t="str">
        <f t="shared" si="69"/>
        <v>39670: Officers say they responded to an deadly weapon assault call and the deceased had shot a woman and had her 2-year-old daughter as a hostage in the woman's home, and the officers shot the deceased to death after a standoff. http://homicide.latimes.com/post/gerardo-arvallo/</v>
      </c>
      <c r="V4341" s="109"/>
      <c r="W4341" s="109">
        <v>5387.1</v>
      </c>
      <c r="X4341" s="109"/>
      <c r="Y4341" s="109"/>
      <c r="Z4341" s="109"/>
      <c r="AA4341" s="109"/>
      <c r="AB4341" s="109"/>
      <c r="AC4341" s="113"/>
      <c r="AD4341" s="29"/>
      <c r="AE4341" s="29"/>
      <c r="AF4341" s="29"/>
      <c r="AG4341" s="65"/>
    </row>
    <row r="4342" spans="1:33" ht="12">
      <c r="A4342" s="100">
        <v>42072.992488425902</v>
      </c>
      <c r="B4342" s="109" t="s">
        <v>25764</v>
      </c>
      <c r="C4342" s="121">
        <v>56</v>
      </c>
      <c r="D4342" s="109" t="s">
        <v>23</v>
      </c>
      <c r="E4342" s="109" t="s">
        <v>173</v>
      </c>
      <c r="F4342" s="109"/>
      <c r="G4342" s="42">
        <v>39691</v>
      </c>
      <c r="H4342" s="109" t="s">
        <v>25765</v>
      </c>
      <c r="I4342" s="109" t="s">
        <v>12012</v>
      </c>
      <c r="J4342" s="109" t="s">
        <v>85</v>
      </c>
      <c r="K4342" s="98" t="s">
        <v>24077</v>
      </c>
      <c r="L4342" s="109" t="s">
        <v>539</v>
      </c>
      <c r="M4342" s="109" t="s">
        <v>12014</v>
      </c>
      <c r="N4342" s="109" t="s">
        <v>32</v>
      </c>
      <c r="O4342" s="109" t="s">
        <v>25766</v>
      </c>
      <c r="P4342" s="109" t="s">
        <v>760</v>
      </c>
      <c r="Q4342" s="109" t="s">
        <v>25767</v>
      </c>
      <c r="R4342" s="109" t="s">
        <v>36</v>
      </c>
      <c r="S4342" s="122" t="s">
        <v>21640</v>
      </c>
      <c r="T4342" s="31"/>
      <c r="U4342" s="109" t="str">
        <f t="shared" si="69"/>
        <v>39691: Officers shot Franco, a homeless man to death. http://homicide.latimes.com/post/eddie-franco/</v>
      </c>
      <c r="V4342" s="109"/>
      <c r="W4342" s="109">
        <v>5388.1</v>
      </c>
      <c r="X4342" s="109"/>
      <c r="Y4342" s="109"/>
      <c r="Z4342" s="109"/>
      <c r="AA4342" s="109"/>
      <c r="AB4342" s="109"/>
      <c r="AC4342" s="113"/>
      <c r="AD4342" s="29"/>
      <c r="AE4342" s="29"/>
      <c r="AF4342" s="29"/>
      <c r="AG4342" s="65"/>
    </row>
    <row r="4343" spans="1:33" ht="12">
      <c r="A4343" s="100">
        <v>42072.997453703698</v>
      </c>
      <c r="B4343" s="109" t="s">
        <v>25768</v>
      </c>
      <c r="C4343" s="121">
        <v>25</v>
      </c>
      <c r="D4343" s="109" t="s">
        <v>23</v>
      </c>
      <c r="E4343" s="109" t="s">
        <v>24</v>
      </c>
      <c r="F4343" s="109"/>
      <c r="G4343" s="42">
        <v>39722</v>
      </c>
      <c r="H4343" s="109" t="s">
        <v>25769</v>
      </c>
      <c r="I4343" s="109" t="s">
        <v>6250</v>
      </c>
      <c r="J4343" s="109" t="s">
        <v>85</v>
      </c>
      <c r="K4343" s="98" t="s">
        <v>6251</v>
      </c>
      <c r="L4343" s="109" t="s">
        <v>539</v>
      </c>
      <c r="M4343" s="109" t="s">
        <v>13072</v>
      </c>
      <c r="N4343" s="109" t="s">
        <v>32</v>
      </c>
      <c r="O4343" s="109" t="s">
        <v>25770</v>
      </c>
      <c r="P4343" s="109" t="s">
        <v>760</v>
      </c>
      <c r="Q4343" s="109" t="s">
        <v>25771</v>
      </c>
      <c r="R4343" s="109" t="s">
        <v>36</v>
      </c>
      <c r="S4343" s="122" t="s">
        <v>21640</v>
      </c>
      <c r="T4343" s="31"/>
      <c r="U4343" s="109" t="str">
        <f t="shared" si="69"/>
        <v>39722: Officers say they responded to a call regarding a domestic violence stabbing call, were attacked with a long metal pole by Stephenson, who ran and hid in a house. Again, he tried to attack officers and they shot him to death. http://homicide.latimes.com/post/joshua-stephenson/</v>
      </c>
      <c r="V4343" s="109"/>
      <c r="W4343" s="109">
        <v>5389.1</v>
      </c>
      <c r="X4343" s="109"/>
      <c r="Y4343" s="109"/>
      <c r="Z4343" s="109"/>
      <c r="AA4343" s="109"/>
      <c r="AB4343" s="109"/>
      <c r="AC4343" s="113"/>
      <c r="AD4343" s="29"/>
      <c r="AE4343" s="29"/>
      <c r="AF4343" s="29"/>
      <c r="AG4343" s="65"/>
    </row>
    <row r="4344" spans="1:33" ht="12">
      <c r="A4344" s="100">
        <v>42073.002708333297</v>
      </c>
      <c r="B4344" s="109" t="s">
        <v>25772</v>
      </c>
      <c r="C4344" s="121">
        <v>33</v>
      </c>
      <c r="D4344" s="109" t="s">
        <v>23</v>
      </c>
      <c r="E4344" s="109" t="s">
        <v>173</v>
      </c>
      <c r="F4344" s="109"/>
      <c r="G4344" s="42">
        <v>39739</v>
      </c>
      <c r="H4344" s="109" t="s">
        <v>25773</v>
      </c>
      <c r="I4344" s="109" t="s">
        <v>8789</v>
      </c>
      <c r="J4344" s="109" t="s">
        <v>85</v>
      </c>
      <c r="K4344" s="98" t="s">
        <v>8790</v>
      </c>
      <c r="L4344" s="109" t="s">
        <v>539</v>
      </c>
      <c r="M4344" s="109" t="s">
        <v>13072</v>
      </c>
      <c r="N4344" s="109" t="s">
        <v>32</v>
      </c>
      <c r="O4344" s="109" t="s">
        <v>25774</v>
      </c>
      <c r="P4344" s="109" t="s">
        <v>760</v>
      </c>
      <c r="Q4344" s="109" t="s">
        <v>25775</v>
      </c>
      <c r="R4344" s="109" t="s">
        <v>36</v>
      </c>
      <c r="S4344" s="122" t="s">
        <v>21640</v>
      </c>
      <c r="T4344" s="31"/>
      <c r="U4344" s="109" t="str">
        <f t="shared" si="69"/>
        <v>39739: Officers say they went to investigate a robbery, and Sanchez left the business. An officer thought that he was reaching for a weapon, and shot him to death. http://homicide.latimes.com/post/abraham-sanchez/</v>
      </c>
      <c r="V4344" s="109"/>
      <c r="W4344" s="109">
        <v>5390.1</v>
      </c>
      <c r="X4344" s="109"/>
      <c r="Y4344" s="109"/>
      <c r="Z4344" s="109"/>
      <c r="AA4344" s="109"/>
      <c r="AB4344" s="109"/>
      <c r="AC4344" s="113"/>
      <c r="AD4344" s="29"/>
      <c r="AE4344" s="29"/>
      <c r="AF4344" s="29"/>
      <c r="AG4344" s="65"/>
    </row>
    <row r="4345" spans="1:33" ht="12">
      <c r="A4345" s="100">
        <v>42073.005543981497</v>
      </c>
      <c r="B4345" s="109" t="s">
        <v>25776</v>
      </c>
      <c r="C4345" s="121">
        <v>20</v>
      </c>
      <c r="D4345" s="109" t="s">
        <v>23</v>
      </c>
      <c r="E4345" s="109" t="s">
        <v>173</v>
      </c>
      <c r="F4345" s="109"/>
      <c r="G4345" s="42">
        <v>39748</v>
      </c>
      <c r="H4345" s="109" t="s">
        <v>25777</v>
      </c>
      <c r="I4345" s="109" t="s">
        <v>1392</v>
      </c>
      <c r="J4345" s="109" t="s">
        <v>85</v>
      </c>
      <c r="K4345" s="98" t="s">
        <v>15109</v>
      </c>
      <c r="L4345" s="109" t="s">
        <v>539</v>
      </c>
      <c r="M4345" s="109" t="s">
        <v>760</v>
      </c>
      <c r="N4345" s="109" t="s">
        <v>32</v>
      </c>
      <c r="O4345" s="109" t="s">
        <v>25778</v>
      </c>
      <c r="P4345" s="109" t="s">
        <v>760</v>
      </c>
      <c r="Q4345" s="109" t="s">
        <v>25779</v>
      </c>
      <c r="R4345" s="109" t="s">
        <v>36</v>
      </c>
      <c r="S4345" s="122" t="s">
        <v>21640</v>
      </c>
      <c r="T4345" s="31"/>
      <c r="U4345" s="109" t="str">
        <f t="shared" si="69"/>
        <v>39748: The LA Times reported that Joshua Maravilla, a 20-year-old white male, died after being shot in Compton. http://homicide.latimes.com/post/joshua-maravilla/</v>
      </c>
      <c r="V4345" s="109"/>
      <c r="W4345" s="109">
        <v>5391.1</v>
      </c>
      <c r="X4345" s="109"/>
      <c r="Y4345" s="109"/>
      <c r="Z4345" s="109"/>
      <c r="AA4345" s="109"/>
      <c r="AB4345" s="109"/>
      <c r="AC4345" s="113"/>
      <c r="AD4345" s="29"/>
      <c r="AE4345" s="29"/>
      <c r="AF4345" s="29"/>
      <c r="AG4345" s="65"/>
    </row>
    <row r="4346" spans="1:33" ht="12">
      <c r="A4346" s="100">
        <v>42073.054444444402</v>
      </c>
      <c r="B4346" s="109" t="s">
        <v>25780</v>
      </c>
      <c r="C4346" s="121">
        <v>25</v>
      </c>
      <c r="D4346" s="109" t="s">
        <v>23</v>
      </c>
      <c r="E4346" s="109" t="s">
        <v>173</v>
      </c>
      <c r="F4346" s="109"/>
      <c r="G4346" s="42">
        <v>39760</v>
      </c>
      <c r="H4346" s="109" t="s">
        <v>25781</v>
      </c>
      <c r="I4346" s="109" t="s">
        <v>539</v>
      </c>
      <c r="J4346" s="109" t="s">
        <v>85</v>
      </c>
      <c r="K4346" s="98" t="s">
        <v>25782</v>
      </c>
      <c r="L4346" s="109" t="s">
        <v>539</v>
      </c>
      <c r="M4346" s="109" t="s">
        <v>17653</v>
      </c>
      <c r="N4346" s="109" t="s">
        <v>32</v>
      </c>
      <c r="O4346" s="109" t="s">
        <v>25783</v>
      </c>
      <c r="P4346" s="109" t="s">
        <v>760</v>
      </c>
      <c r="Q4346" s="109" t="s">
        <v>25784</v>
      </c>
      <c r="R4346" s="109" t="s">
        <v>36</v>
      </c>
      <c r="S4346" s="122" t="s">
        <v>21640</v>
      </c>
      <c r="T4346" s="31"/>
      <c r="U4346" s="109" t="str">
        <f t="shared" si="69"/>
        <v>39760: Officers say they responded to a gun violence report and suspected Erazo and his friends. When he didn't comply with officers' orders, they shot him to death. A gun was recovered at the scene according to officers. http://homicide.latimes.com/post/alejandro-erazo/</v>
      </c>
      <c r="V4346" s="109"/>
      <c r="W4346" s="109">
        <v>5392.1</v>
      </c>
      <c r="X4346" s="109"/>
      <c r="Y4346" s="109"/>
      <c r="Z4346" s="109"/>
      <c r="AA4346" s="109"/>
      <c r="AB4346" s="109"/>
      <c r="AC4346" s="113"/>
      <c r="AD4346" s="29"/>
      <c r="AE4346" s="29"/>
      <c r="AF4346" s="29"/>
      <c r="AG4346" s="65"/>
    </row>
    <row r="4347" spans="1:33" ht="12">
      <c r="A4347" s="100">
        <v>42073.071655092601</v>
      </c>
      <c r="B4347" s="109" t="s">
        <v>25785</v>
      </c>
      <c r="C4347" s="121">
        <v>29</v>
      </c>
      <c r="D4347" s="109" t="s">
        <v>23</v>
      </c>
      <c r="E4347" s="109" t="s">
        <v>24</v>
      </c>
      <c r="F4347" s="109" t="s">
        <v>25786</v>
      </c>
      <c r="G4347" s="42">
        <v>39763</v>
      </c>
      <c r="H4347" s="109" t="s">
        <v>25787</v>
      </c>
      <c r="I4347" s="109" t="s">
        <v>539</v>
      </c>
      <c r="J4347" s="109" t="s">
        <v>85</v>
      </c>
      <c r="K4347" s="98" t="s">
        <v>25788</v>
      </c>
      <c r="L4347" s="109" t="s">
        <v>539</v>
      </c>
      <c r="M4347" s="109" t="s">
        <v>540</v>
      </c>
      <c r="N4347" s="109" t="s">
        <v>32</v>
      </c>
      <c r="O4347" s="109" t="s">
        <v>25789</v>
      </c>
      <c r="P4347" s="109" t="s">
        <v>760</v>
      </c>
      <c r="Q4347" s="109" t="s">
        <v>25790</v>
      </c>
      <c r="R4347" s="109" t="s">
        <v>36</v>
      </c>
      <c r="S4347" s="122" t="s">
        <v>21640</v>
      </c>
      <c r="T4347" s="31"/>
      <c r="U4347" s="109" t="str">
        <f t="shared" si="69"/>
        <v>39763: In a case of mistaken identity, officers responded to a shooting call thought Storey had a phone in his hand, but witnesses say his hands were empty, and he was running away. Storey was with his fiancé filling a prescription. Storey shot was in the back of the neck when he was lying down. A court paid the family $750,000 for unreasonable force. http://articles.latimes.com/2014/jan/27/local/la-me-ln-lapd-excessive-force-award-20140127</v>
      </c>
      <c r="V4347" s="109"/>
      <c r="W4347" s="109">
        <v>5393.1</v>
      </c>
      <c r="X4347" s="109"/>
      <c r="Y4347" s="109"/>
      <c r="Z4347" s="109"/>
      <c r="AA4347" s="109"/>
      <c r="AB4347" s="109"/>
      <c r="AC4347" s="113"/>
      <c r="AD4347" s="29"/>
      <c r="AE4347" s="29"/>
      <c r="AF4347" s="29"/>
      <c r="AG4347" s="65"/>
    </row>
    <row r="4348" spans="1:33" ht="12">
      <c r="A4348" s="100">
        <v>42073.0864814815</v>
      </c>
      <c r="B4348" s="109" t="s">
        <v>25791</v>
      </c>
      <c r="C4348" s="121">
        <v>17</v>
      </c>
      <c r="D4348" s="109" t="s">
        <v>23</v>
      </c>
      <c r="E4348" s="109" t="s">
        <v>173</v>
      </c>
      <c r="F4348" s="109"/>
      <c r="G4348" s="42">
        <v>39799</v>
      </c>
      <c r="H4348" s="109" t="s">
        <v>25792</v>
      </c>
      <c r="I4348" s="109" t="s">
        <v>22790</v>
      </c>
      <c r="J4348" s="109" t="s">
        <v>85</v>
      </c>
      <c r="K4348" s="98" t="s">
        <v>22781</v>
      </c>
      <c r="L4348" s="109" t="s">
        <v>539</v>
      </c>
      <c r="M4348" s="109" t="s">
        <v>760</v>
      </c>
      <c r="N4348" s="109" t="s">
        <v>32</v>
      </c>
      <c r="O4348" s="109" t="s">
        <v>25793</v>
      </c>
      <c r="P4348" s="109" t="s">
        <v>760</v>
      </c>
      <c r="Q4348" s="109" t="s">
        <v>25794</v>
      </c>
      <c r="R4348" s="109" t="s">
        <v>36</v>
      </c>
      <c r="S4348" s="122" t="s">
        <v>21640</v>
      </c>
      <c r="T4348" s="31"/>
      <c r="U4348" s="109" t="str">
        <f t="shared" si="69"/>
        <v>39799: The LA Times reported that Victor Francisco Tejeda, a 17-year-old Latino male, died after being shot in Pomona. http://homicide.latimes.com/post/victor-francisco-tejeda/</v>
      </c>
      <c r="V4348" s="109"/>
      <c r="W4348" s="109">
        <v>5394.1</v>
      </c>
      <c r="X4348" s="109"/>
      <c r="Y4348" s="109"/>
      <c r="Z4348" s="109"/>
      <c r="AA4348" s="109"/>
      <c r="AB4348" s="109"/>
      <c r="AC4348" s="113"/>
      <c r="AD4348" s="29"/>
      <c r="AE4348" s="29"/>
      <c r="AF4348" s="29"/>
      <c r="AG4348" s="65"/>
    </row>
    <row r="4349" spans="1:33" ht="12">
      <c r="A4349" s="100">
        <v>42073.109120370398</v>
      </c>
      <c r="B4349" s="109" t="s">
        <v>25795</v>
      </c>
      <c r="C4349" s="121">
        <v>16</v>
      </c>
      <c r="D4349" s="109" t="s">
        <v>23</v>
      </c>
      <c r="E4349" s="109" t="s">
        <v>40</v>
      </c>
      <c r="F4349" s="109"/>
      <c r="G4349" s="42">
        <v>40018</v>
      </c>
      <c r="H4349" s="109" t="s">
        <v>25796</v>
      </c>
      <c r="I4349" s="109" t="s">
        <v>15264</v>
      </c>
      <c r="J4349" s="109" t="s">
        <v>85</v>
      </c>
      <c r="K4349" s="98" t="s">
        <v>23318</v>
      </c>
      <c r="L4349" s="109" t="s">
        <v>539</v>
      </c>
      <c r="M4349" s="109" t="s">
        <v>25797</v>
      </c>
      <c r="N4349" s="109" t="s">
        <v>32</v>
      </c>
      <c r="O4349" s="109" t="s">
        <v>25798</v>
      </c>
      <c r="P4349" s="109" t="s">
        <v>760</v>
      </c>
      <c r="Q4349" s="109" t="s">
        <v>25799</v>
      </c>
      <c r="R4349" s="109" t="s">
        <v>36</v>
      </c>
      <c r="S4349" s="122" t="s">
        <v>21640</v>
      </c>
      <c r="T4349" s="31"/>
      <c r="U4349" s="109" t="str">
        <f t="shared" si="69"/>
        <v>40018: Officers allege they suspected a car to be stolen, and Jimenez ran away after getting out, turned to an officer with a gun, and the officer shot him to death. http://homicide.latimes.com/post/jose-jimenez-2/</v>
      </c>
      <c r="V4349" s="109"/>
      <c r="W4349" s="109">
        <v>5395.1</v>
      </c>
      <c r="X4349" s="109"/>
      <c r="Y4349" s="109"/>
      <c r="Z4349" s="109"/>
      <c r="AA4349" s="109"/>
      <c r="AB4349" s="109"/>
      <c r="AC4349" s="113"/>
      <c r="AD4349" s="29"/>
      <c r="AE4349" s="29"/>
      <c r="AF4349" s="29"/>
      <c r="AG4349" s="65"/>
    </row>
    <row r="4350" spans="1:33" ht="12">
      <c r="A4350" s="100">
        <v>42073.112361111103</v>
      </c>
      <c r="B4350" s="109" t="s">
        <v>25800</v>
      </c>
      <c r="C4350" s="121">
        <v>36</v>
      </c>
      <c r="D4350" s="109" t="s">
        <v>23</v>
      </c>
      <c r="E4350" s="109" t="s">
        <v>173</v>
      </c>
      <c r="F4350" s="109"/>
      <c r="G4350" s="42">
        <v>40004</v>
      </c>
      <c r="H4350" s="109" t="s">
        <v>25801</v>
      </c>
      <c r="I4350" s="109" t="s">
        <v>539</v>
      </c>
      <c r="J4350" s="109" t="s">
        <v>85</v>
      </c>
      <c r="K4350" s="98" t="s">
        <v>25802</v>
      </c>
      <c r="L4350" s="109" t="s">
        <v>539</v>
      </c>
      <c r="M4350" s="109" t="s">
        <v>760</v>
      </c>
      <c r="N4350" s="109" t="s">
        <v>32</v>
      </c>
      <c r="O4350" s="109" t="s">
        <v>25803</v>
      </c>
      <c r="P4350" s="109" t="s">
        <v>760</v>
      </c>
      <c r="Q4350" s="109" t="s">
        <v>25804</v>
      </c>
      <c r="R4350" s="109" t="s">
        <v>36</v>
      </c>
      <c r="S4350" s="122" t="s">
        <v>21640</v>
      </c>
      <c r="T4350" s="31"/>
      <c r="U4350" s="109" t="str">
        <f t="shared" si="69"/>
        <v>40004: Officers allege that the deceased was robbing a market, and was shot to death by officer(s). http://homicide.latimes.com/post/jose-jimenez-1/</v>
      </c>
      <c r="V4350" s="109"/>
      <c r="W4350" s="109">
        <v>5396.1</v>
      </c>
      <c r="X4350" s="109"/>
      <c r="Y4350" s="109"/>
      <c r="Z4350" s="109"/>
      <c r="AA4350" s="109"/>
      <c r="AB4350" s="109"/>
      <c r="AC4350" s="113"/>
      <c r="AD4350" s="29"/>
      <c r="AE4350" s="29"/>
      <c r="AF4350" s="29"/>
      <c r="AG4350" s="65"/>
    </row>
    <row r="4351" spans="1:33" ht="12">
      <c r="A4351" s="30">
        <v>42073</v>
      </c>
      <c r="B4351" s="109" t="s">
        <v>25805</v>
      </c>
      <c r="C4351" s="121">
        <v>55</v>
      </c>
      <c r="D4351" s="109" t="s">
        <v>23</v>
      </c>
      <c r="E4351" s="109" t="s">
        <v>8626</v>
      </c>
      <c r="F4351" s="109"/>
      <c r="G4351" s="42">
        <v>38260</v>
      </c>
      <c r="H4351" s="109" t="s">
        <v>25806</v>
      </c>
      <c r="I4351" s="109" t="s">
        <v>22864</v>
      </c>
      <c r="J4351" s="109" t="s">
        <v>28</v>
      </c>
      <c r="K4351" s="98" t="s">
        <v>25807</v>
      </c>
      <c r="L4351" s="109" t="s">
        <v>8052</v>
      </c>
      <c r="M4351" s="109" t="s">
        <v>17889</v>
      </c>
      <c r="N4351" s="109" t="s">
        <v>32</v>
      </c>
      <c r="O4351" s="109" t="s">
        <v>25808</v>
      </c>
      <c r="P4351" s="109" t="s">
        <v>760</v>
      </c>
      <c r="Q4351" s="109" t="s">
        <v>25809</v>
      </c>
      <c r="R4351" s="109" t="s">
        <v>80</v>
      </c>
      <c r="S4351" s="122" t="s">
        <v>5119</v>
      </c>
      <c r="T4351" s="31"/>
      <c r="U4351" s="109" t="str">
        <f t="shared" si="69"/>
        <v>38260: With the power still out after Hurricane Frances, deputies fired five shots to kill Lewis at his home. He'd previously been arrested for molesting a minor, had shot himself in the death in a local motel in an unsuccessful suicide attempt, was wanted on 30 counts of possessing child pornography, and had met the deputies on his porch with gun in hand. http://www.sptimes.com/2004/10/01/Hillsborough/Suspect_fatally_shot_.shtml</v>
      </c>
      <c r="V4351" s="109"/>
      <c r="W4351" s="109">
        <v>5397.1</v>
      </c>
      <c r="X4351" s="109"/>
      <c r="Y4351" s="109"/>
      <c r="Z4351" s="109"/>
      <c r="AA4351" s="109"/>
      <c r="AB4351" s="109"/>
      <c r="AC4351" s="113"/>
      <c r="AD4351" s="29"/>
      <c r="AE4351" s="29"/>
      <c r="AF4351" s="29"/>
      <c r="AG4351" s="65"/>
    </row>
    <row r="4352" spans="1:33" ht="12">
      <c r="A4352" s="30">
        <v>42073</v>
      </c>
      <c r="B4352" s="109" t="s">
        <v>25810</v>
      </c>
      <c r="C4352" s="121">
        <v>17</v>
      </c>
      <c r="D4352" s="109" t="s">
        <v>23</v>
      </c>
      <c r="E4352" s="109" t="s">
        <v>25490</v>
      </c>
      <c r="F4352" s="109" t="s">
        <v>25811</v>
      </c>
      <c r="G4352" s="42">
        <v>40428</v>
      </c>
      <c r="H4352" s="109" t="s">
        <v>25812</v>
      </c>
      <c r="I4352" s="109" t="s">
        <v>16066</v>
      </c>
      <c r="J4352" s="109" t="s">
        <v>28</v>
      </c>
      <c r="K4352" s="98" t="s">
        <v>25813</v>
      </c>
      <c r="L4352" s="109" t="s">
        <v>10087</v>
      </c>
      <c r="M4352" s="109" t="s">
        <v>18837</v>
      </c>
      <c r="N4352" s="109" t="s">
        <v>32</v>
      </c>
      <c r="O4352" s="109" t="s">
        <v>25814</v>
      </c>
      <c r="P4352" s="109" t="s">
        <v>58</v>
      </c>
      <c r="Q4352" s="109" t="s">
        <v>25815</v>
      </c>
      <c r="R4352" s="109" t="s">
        <v>80</v>
      </c>
      <c r="S4352" s="122" t="s">
        <v>5119</v>
      </c>
      <c r="T4352" s="31"/>
      <c r="U4352" s="109" t="str">
        <f t="shared" si="69"/>
        <v>40428: Along with an accomplice and an employee promised $300 to leave the door unlocked, Bright attempted an armed robbery of a McDonald's. As they fled from responding police the accomplice ran over and wounded a police dog, but Bright turned and shot a second dog to death. Bright himself was fatally shot in the parking lot of a nearby branch bank. http://www.heraldtribune.com/article/20100908/breaking/100909776</v>
      </c>
      <c r="V4352" s="109"/>
      <c r="W4352" s="109">
        <v>5398.1</v>
      </c>
      <c r="X4352" s="109"/>
      <c r="Y4352" s="109"/>
      <c r="Z4352" s="109"/>
      <c r="AA4352" s="109"/>
      <c r="AB4352" s="109"/>
      <c r="AC4352" s="113"/>
      <c r="AD4352" s="29"/>
      <c r="AE4352" s="29"/>
      <c r="AF4352" s="29"/>
      <c r="AG4352" s="65"/>
    </row>
    <row r="4353" spans="1:33" ht="12">
      <c r="A4353" s="30">
        <v>42073</v>
      </c>
      <c r="B4353" s="109" t="s">
        <v>25816</v>
      </c>
      <c r="C4353" s="121">
        <v>54</v>
      </c>
      <c r="D4353" s="109" t="s">
        <v>23</v>
      </c>
      <c r="E4353" s="109" t="s">
        <v>8626</v>
      </c>
      <c r="F4353" s="109"/>
      <c r="G4353" s="42">
        <v>40424</v>
      </c>
      <c r="H4353" s="109" t="s">
        <v>25817</v>
      </c>
      <c r="I4353" s="109" t="s">
        <v>4685</v>
      </c>
      <c r="J4353" s="109" t="s">
        <v>28</v>
      </c>
      <c r="K4353" s="98" t="s">
        <v>17731</v>
      </c>
      <c r="L4353" s="109" t="s">
        <v>4687</v>
      </c>
      <c r="M4353" s="109" t="s">
        <v>10035</v>
      </c>
      <c r="N4353" s="109" t="s">
        <v>314</v>
      </c>
      <c r="O4353" s="109" t="s">
        <v>25818</v>
      </c>
      <c r="P4353" s="109" t="s">
        <v>760</v>
      </c>
      <c r="Q4353" s="109" t="s">
        <v>25819</v>
      </c>
      <c r="R4353" s="109" t="s">
        <v>80</v>
      </c>
      <c r="S4353" s="122" t="s">
        <v>5119</v>
      </c>
      <c r="T4353" s="31"/>
      <c r="U4353" s="109" t="str">
        <f t="shared" si="69"/>
        <v>40424: A stolen white Lexus driven by a 16-year-old, with deputies out of their jurisdiction in close pursuit, ran a red light at an intersection and violently collided with an Infiniti driven by Smith. Smith died at the scene. http://www.bradenton.com/2010/09/08/2558745_sheriffs-office-reviewing-recent.html?rh=1</v>
      </c>
      <c r="V4353" s="109"/>
      <c r="W4353" s="109">
        <v>5399.1</v>
      </c>
      <c r="X4353" s="109"/>
      <c r="Y4353" s="109"/>
      <c r="Z4353" s="109"/>
      <c r="AA4353" s="109"/>
      <c r="AB4353" s="109"/>
      <c r="AC4353" s="113"/>
      <c r="AD4353" s="29"/>
      <c r="AE4353" s="29"/>
      <c r="AF4353" s="29"/>
      <c r="AG4353" s="65"/>
    </row>
    <row r="4354" spans="1:33" ht="12">
      <c r="A4354" s="30">
        <v>42073</v>
      </c>
      <c r="B4354" s="109" t="s">
        <v>25820</v>
      </c>
      <c r="C4354" s="121">
        <v>42</v>
      </c>
      <c r="D4354" s="109" t="s">
        <v>23</v>
      </c>
      <c r="E4354" s="109" t="s">
        <v>8626</v>
      </c>
      <c r="F4354" s="109"/>
      <c r="G4354" s="42">
        <v>39766</v>
      </c>
      <c r="H4354" s="109" t="s">
        <v>25821</v>
      </c>
      <c r="I4354" s="109" t="s">
        <v>10403</v>
      </c>
      <c r="J4354" s="109" t="s">
        <v>28</v>
      </c>
      <c r="K4354" s="98" t="s">
        <v>10404</v>
      </c>
      <c r="L4354" s="109" t="s">
        <v>10405</v>
      </c>
      <c r="M4354" s="109" t="s">
        <v>21801</v>
      </c>
      <c r="N4354" s="109" t="s">
        <v>32</v>
      </c>
      <c r="O4354" s="109" t="s">
        <v>25822</v>
      </c>
      <c r="P4354" s="109" t="s">
        <v>58</v>
      </c>
      <c r="Q4354" s="109" t="s">
        <v>25823</v>
      </c>
      <c r="R4354" s="109" t="s">
        <v>80</v>
      </c>
      <c r="S4354" s="122" t="s">
        <v>5119</v>
      </c>
      <c r="T4354" s="31"/>
      <c r="U4354" s="109" t="str">
        <f t="shared" si="69"/>
        <v>39766: Local police responding to a domestic dispute discovered Lee and his fiancee arguing in an apartment courtyard. He was armed with a butcher knife. In short order police commanded him to drop the knife, he refused, and was fatally shot twice in the torso. http://www.tampabay.com/news/publicsafety/crime/fdle-joins-state-attorneys-office-in-ruling-a-shooting-by-police/963236</v>
      </c>
      <c r="V4354" s="109"/>
      <c r="W4354" s="109">
        <v>5400.1</v>
      </c>
      <c r="X4354" s="109"/>
      <c r="Y4354" s="109"/>
      <c r="Z4354" s="109"/>
      <c r="AA4354" s="109"/>
      <c r="AB4354" s="109"/>
      <c r="AC4354" s="113"/>
      <c r="AD4354" s="29"/>
      <c r="AE4354" s="29"/>
      <c r="AF4354" s="29"/>
      <c r="AG4354" s="65"/>
    </row>
    <row r="4355" spans="1:33" ht="12">
      <c r="A4355" s="30">
        <v>42073</v>
      </c>
      <c r="B4355" s="109" t="s">
        <v>25824</v>
      </c>
      <c r="C4355" s="121">
        <v>28</v>
      </c>
      <c r="D4355" s="109" t="s">
        <v>23</v>
      </c>
      <c r="E4355" s="109" t="s">
        <v>173</v>
      </c>
      <c r="F4355" s="109"/>
      <c r="G4355" s="42">
        <v>39825</v>
      </c>
      <c r="H4355" s="109" t="s">
        <v>25825</v>
      </c>
      <c r="I4355" s="109" t="s">
        <v>22137</v>
      </c>
      <c r="J4355" s="109" t="s">
        <v>28</v>
      </c>
      <c r="K4355" s="98" t="s">
        <v>25826</v>
      </c>
      <c r="L4355" s="109" t="s">
        <v>338</v>
      </c>
      <c r="M4355" s="109" t="s">
        <v>22138</v>
      </c>
      <c r="N4355" s="109" t="s">
        <v>32</v>
      </c>
      <c r="O4355" s="109" t="s">
        <v>25827</v>
      </c>
      <c r="P4355" s="109" t="s">
        <v>760</v>
      </c>
      <c r="Q4355" s="109" t="s">
        <v>25828</v>
      </c>
      <c r="R4355" s="109" t="s">
        <v>80</v>
      </c>
      <c r="S4355" s="122" t="s">
        <v>20196</v>
      </c>
      <c r="T4355" s="31"/>
      <c r="U4355" s="109" t="str">
        <f t="shared" si="69"/>
        <v>39825: After a fight with his girlfriend Martinez fired gunshots and sped off in his black Ford truck on the Florida Turnpike, with police in pursuit. After stopped by spike-strips Martinez angrily backed his vehicle towards officers then fired more gunshots. He was fatally shot in return. http://articles.sun-sentinel.com/2009-01-13/news/0901120708_1_police-officers-turnpike-internal-investigation</v>
      </c>
      <c r="V4355" s="109"/>
      <c r="W4355" s="109">
        <v>5401.1</v>
      </c>
      <c r="X4355" s="109"/>
      <c r="Y4355" s="109"/>
      <c r="Z4355" s="109"/>
      <c r="AA4355" s="109"/>
      <c r="AB4355" s="109"/>
      <c r="AC4355" s="113"/>
      <c r="AD4355" s="29"/>
      <c r="AE4355" s="29"/>
      <c r="AF4355" s="29"/>
      <c r="AG4355" s="65"/>
    </row>
    <row r="4356" spans="1:33" ht="12">
      <c r="A4356" s="30">
        <v>42073</v>
      </c>
      <c r="B4356" s="109" t="s">
        <v>25829</v>
      </c>
      <c r="C4356" s="121">
        <v>48</v>
      </c>
      <c r="D4356" s="109" t="s">
        <v>23</v>
      </c>
      <c r="E4356" s="109" t="s">
        <v>25830</v>
      </c>
      <c r="F4356" s="109" t="s">
        <v>25831</v>
      </c>
      <c r="G4356" s="42">
        <v>39856</v>
      </c>
      <c r="H4356" s="109" t="s">
        <v>25832</v>
      </c>
      <c r="I4356" s="109" t="s">
        <v>18975</v>
      </c>
      <c r="J4356" s="109" t="s">
        <v>28</v>
      </c>
      <c r="K4356" s="98" t="s">
        <v>21750</v>
      </c>
      <c r="L4356" s="109" t="s">
        <v>10087</v>
      </c>
      <c r="M4356" s="109" t="s">
        <v>18789</v>
      </c>
      <c r="N4356" s="109" t="s">
        <v>32</v>
      </c>
      <c r="O4356" s="109" t="s">
        <v>25833</v>
      </c>
      <c r="P4356" s="109" t="s">
        <v>58</v>
      </c>
      <c r="Q4356" s="109" t="s">
        <v>25834</v>
      </c>
      <c r="R4356" s="109" t="s">
        <v>100</v>
      </c>
      <c r="S4356" s="122" t="s">
        <v>5119</v>
      </c>
      <c r="T4356" s="31"/>
      <c r="U4356" s="109" t="str">
        <f t="shared" si="69"/>
        <v>39856: The sheriff's office began receiving a string of "disturbing, belligerent and delusional phone calls" from Petrey, to which they responded "out of concern for the welfare of the caller." Petrey met him with a silver handgun and directly threatened officers. He was shot three times and died at the scene. http://sao.cjis20.org/News%20Releases/5-22-2009/0789_001.pdf</v>
      </c>
      <c r="V4356" s="109"/>
      <c r="W4356" s="109">
        <v>5402.1</v>
      </c>
      <c r="X4356" s="109"/>
      <c r="Y4356" s="109"/>
      <c r="Z4356" s="109"/>
      <c r="AA4356" s="109"/>
      <c r="AB4356" s="109"/>
      <c r="AC4356" s="113"/>
      <c r="AD4356" s="29"/>
      <c r="AE4356" s="29"/>
      <c r="AF4356" s="29"/>
      <c r="AG4356" s="65"/>
    </row>
    <row r="4357" spans="1:33" ht="12">
      <c r="A4357" s="30">
        <v>42073</v>
      </c>
      <c r="B4357" s="109" t="s">
        <v>25835</v>
      </c>
      <c r="C4357" s="121">
        <v>23</v>
      </c>
      <c r="D4357" s="109" t="s">
        <v>23</v>
      </c>
      <c r="E4357" s="109" t="s">
        <v>25490</v>
      </c>
      <c r="F4357" s="109"/>
      <c r="G4357" s="42">
        <v>41001</v>
      </c>
      <c r="H4357" s="109" t="s">
        <v>25836</v>
      </c>
      <c r="I4357" s="109" t="s">
        <v>25837</v>
      </c>
      <c r="J4357" s="109" t="s">
        <v>28</v>
      </c>
      <c r="K4357" s="98" t="s">
        <v>25838</v>
      </c>
      <c r="L4357" s="109" t="s">
        <v>10405</v>
      </c>
      <c r="M4357" s="109" t="s">
        <v>10406</v>
      </c>
      <c r="N4357" s="109" t="s">
        <v>32</v>
      </c>
      <c r="O4357" s="109" t="s">
        <v>25839</v>
      </c>
      <c r="P4357" s="109" t="s">
        <v>760</v>
      </c>
      <c r="Q4357" s="109" t="s">
        <v>25840</v>
      </c>
      <c r="R4357" s="109" t="s">
        <v>100</v>
      </c>
      <c r="S4357" s="122" t="s">
        <v>5119</v>
      </c>
      <c r="T4357" s="31"/>
      <c r="U4357" s="109" t="str">
        <f t="shared" si="69"/>
        <v>41001: Afghanistan veteran Plaza seemed OK when he came home, but his mother linked his increasing use of synthetic drugs with short temper, aggressiveness, hallucinations, and paranoid about the government. Police defused one incident with a gun but a week later in the early morning hours he pointed a weapon at officers and was shot to death. http://www.tampabay.com/news/publicsafety/crime/three-pasco-swat-team-members-cleared-in-fatal-shooting/1230589</v>
      </c>
      <c r="V4357" s="109"/>
      <c r="W4357" s="109">
        <v>5403.1</v>
      </c>
      <c r="X4357" s="109"/>
      <c r="Y4357" s="109"/>
      <c r="Z4357" s="109"/>
      <c r="AA4357" s="109"/>
      <c r="AB4357" s="109"/>
      <c r="AC4357" s="113"/>
      <c r="AD4357" s="29"/>
      <c r="AE4357" s="29"/>
      <c r="AF4357" s="29"/>
      <c r="AG4357" s="65"/>
    </row>
    <row r="4358" spans="1:33" ht="12">
      <c r="A4358" s="30">
        <v>42073</v>
      </c>
      <c r="B4358" s="109" t="s">
        <v>25841</v>
      </c>
      <c r="C4358" s="121">
        <v>44</v>
      </c>
      <c r="D4358" s="109" t="s">
        <v>23</v>
      </c>
      <c r="E4358" s="109" t="s">
        <v>25842</v>
      </c>
      <c r="F4358" s="109"/>
      <c r="G4358" s="42">
        <v>37500</v>
      </c>
      <c r="H4358" s="109" t="s">
        <v>25843</v>
      </c>
      <c r="I4358" s="109" t="s">
        <v>24410</v>
      </c>
      <c r="J4358" s="109" t="s">
        <v>28</v>
      </c>
      <c r="K4358" s="98" t="s">
        <v>24411</v>
      </c>
      <c r="L4358" s="109" t="s">
        <v>5746</v>
      </c>
      <c r="M4358" s="109" t="s">
        <v>20809</v>
      </c>
      <c r="N4358" s="109" t="s">
        <v>262</v>
      </c>
      <c r="O4358" s="109" t="s">
        <v>25844</v>
      </c>
      <c r="P4358" s="109" t="s">
        <v>760</v>
      </c>
      <c r="Q4358" s="109" t="s">
        <v>25845</v>
      </c>
      <c r="R4358" s="109" t="s">
        <v>21737</v>
      </c>
      <c r="S4358" s="122" t="s">
        <v>5119</v>
      </c>
      <c r="T4358" s="31"/>
      <c r="U4358" s="109" t="str">
        <f t="shared" si="69"/>
        <v>37500: Drywall worker Webber, described as both "a big teddy bear" and a member of the Avengers Motorcycle Club, was approached by a deputy at his campsite to investigate a fight. Webber had been drinking and smoking marijuana most of the day. The deputy ended up tasering him four times and handcuffed him face down. He stopped breathing shortly afterward. http://articles.orlandosentinel.com/2002-09-04/news/0209040307_1_webber-john-miller-deputy</v>
      </c>
      <c r="V4358" s="109"/>
      <c r="W4358" s="109">
        <v>5404.1</v>
      </c>
      <c r="X4358" s="109"/>
      <c r="Y4358" s="109"/>
      <c r="Z4358" s="109"/>
      <c r="AA4358" s="109"/>
      <c r="AB4358" s="109"/>
      <c r="AC4358" s="113"/>
      <c r="AD4358" s="29"/>
      <c r="AE4358" s="29"/>
      <c r="AF4358" s="29"/>
      <c r="AG4358" s="65"/>
    </row>
    <row r="4359" spans="1:33" ht="12">
      <c r="A4359" s="30">
        <v>42073</v>
      </c>
      <c r="B4359" s="109" t="s">
        <v>25846</v>
      </c>
      <c r="C4359" s="121">
        <v>39</v>
      </c>
      <c r="D4359" s="109" t="s">
        <v>23</v>
      </c>
      <c r="E4359" s="109" t="s">
        <v>8626</v>
      </c>
      <c r="F4359" s="109"/>
      <c r="G4359" s="42">
        <v>38422</v>
      </c>
      <c r="H4359" s="109" t="s">
        <v>25847</v>
      </c>
      <c r="I4359" s="109" t="s">
        <v>5735</v>
      </c>
      <c r="J4359" s="109" t="s">
        <v>28</v>
      </c>
      <c r="K4359" s="98" t="s">
        <v>5736</v>
      </c>
      <c r="L4359" s="109" t="s">
        <v>2952</v>
      </c>
      <c r="M4359" s="109" t="s">
        <v>12898</v>
      </c>
      <c r="N4359" s="109" t="s">
        <v>262</v>
      </c>
      <c r="O4359" s="109" t="s">
        <v>25848</v>
      </c>
      <c r="P4359" s="109" t="s">
        <v>760</v>
      </c>
      <c r="Q4359" s="109" t="s">
        <v>25849</v>
      </c>
      <c r="R4359" s="109" t="s">
        <v>100</v>
      </c>
      <c r="S4359" s="122" t="s">
        <v>5119</v>
      </c>
      <c r="T4359" s="31"/>
      <c r="U4359" s="109" t="str">
        <f t="shared" si="69"/>
        <v>38422: With a history of mental health issues and misbehavior towards the police, Woolfolk reacted badly to deputies serving him a court order for psychiatric evaluation. The sheriff wasn't certain about the number of times they tasered him. After they wrestled him to the ground, he became unresponsive and stopped breathing. http://www.gainesville.com/article/20050312/LOCAL/50311056</v>
      </c>
      <c r="V4359" s="109"/>
      <c r="W4359" s="109">
        <v>5405.1</v>
      </c>
      <c r="X4359" s="109"/>
      <c r="Y4359" s="109"/>
      <c r="Z4359" s="109"/>
      <c r="AA4359" s="109"/>
      <c r="AB4359" s="109"/>
      <c r="AC4359" s="113"/>
      <c r="AD4359" s="29"/>
      <c r="AE4359" s="29"/>
      <c r="AF4359" s="29"/>
      <c r="AG4359" s="65"/>
    </row>
    <row r="4360" spans="1:33" ht="12">
      <c r="A4360" s="30">
        <v>42073</v>
      </c>
      <c r="B4360" s="109" t="s">
        <v>25850</v>
      </c>
      <c r="C4360" s="121">
        <v>43</v>
      </c>
      <c r="D4360" s="109" t="s">
        <v>23</v>
      </c>
      <c r="E4360" s="109" t="s">
        <v>25490</v>
      </c>
      <c r="F4360" s="109"/>
      <c r="G4360" s="42">
        <v>38813</v>
      </c>
      <c r="H4360" s="109" t="s">
        <v>25851</v>
      </c>
      <c r="I4360" s="109" t="s">
        <v>1046</v>
      </c>
      <c r="J4360" s="109" t="s">
        <v>28</v>
      </c>
      <c r="K4360" s="98" t="s">
        <v>8908</v>
      </c>
      <c r="L4360" s="109" t="s">
        <v>523</v>
      </c>
      <c r="M4360" s="109" t="s">
        <v>8909</v>
      </c>
      <c r="N4360" s="109" t="s">
        <v>32</v>
      </c>
      <c r="O4360" s="109" t="s">
        <v>25852</v>
      </c>
      <c r="P4360" s="109" t="s">
        <v>760</v>
      </c>
      <c r="Q4360" s="109" t="s">
        <v>25853</v>
      </c>
      <c r="R4360" s="109" t="s">
        <v>80</v>
      </c>
      <c r="S4360" s="122" t="s">
        <v>21791</v>
      </c>
      <c r="T4360" s="31"/>
      <c r="U4360" s="109" t="str">
        <f t="shared" si="69"/>
        <v>38813: As the suspect in an armed assault of his girlfriend, Robinson fled the scene before police could intercept him. They later found him in the front yard of a nearby residence, though, where he pulled out a weapon and fired it at a local officer. Return fire killed him. http://jacksonville.com/tu-online/stories/020407/met_7695319.shtml</v>
      </c>
      <c r="V4360" s="109"/>
      <c r="W4360" s="109">
        <v>5406.1</v>
      </c>
      <c r="X4360" s="109"/>
      <c r="Y4360" s="109"/>
      <c r="Z4360" s="109"/>
      <c r="AA4360" s="109"/>
      <c r="AB4360" s="109"/>
      <c r="AC4360" s="113"/>
      <c r="AD4360" s="29"/>
      <c r="AE4360" s="29"/>
      <c r="AF4360" s="29"/>
      <c r="AG4360" s="65"/>
    </row>
    <row r="4361" spans="1:33" ht="12">
      <c r="A4361" s="100">
        <v>42073.294224537</v>
      </c>
      <c r="B4361" s="109" t="s">
        <v>25854</v>
      </c>
      <c r="C4361" s="121">
        <v>27</v>
      </c>
      <c r="D4361" s="109" t="s">
        <v>23</v>
      </c>
      <c r="E4361" s="109" t="s">
        <v>24</v>
      </c>
      <c r="F4361" s="109" t="s">
        <v>25855</v>
      </c>
      <c r="G4361" s="42">
        <v>42072</v>
      </c>
      <c r="H4361" s="109" t="s">
        <v>25856</v>
      </c>
      <c r="I4361" s="109" t="s">
        <v>11522</v>
      </c>
      <c r="J4361" s="109" t="s">
        <v>64</v>
      </c>
      <c r="K4361" s="98" t="s">
        <v>11523</v>
      </c>
      <c r="L4361" s="109" t="s">
        <v>613</v>
      </c>
      <c r="M4361" s="109" t="s">
        <v>25857</v>
      </c>
      <c r="N4361" s="109" t="s">
        <v>32</v>
      </c>
      <c r="O4361" s="109" t="s">
        <v>25858</v>
      </c>
      <c r="P4361" s="109" t="s">
        <v>323</v>
      </c>
      <c r="Q4361" s="109" t="s">
        <v>25859</v>
      </c>
      <c r="R4361" s="109" t="s">
        <v>100</v>
      </c>
      <c r="S4361" s="122" t="s">
        <v>24809</v>
      </c>
      <c r="T4361" s="31"/>
      <c r="U4361" s="109" t="str">
        <f t="shared" si="69"/>
        <v>42072: Police responded to report of naked man running around apt. complex. When man ran towards cop he was shot twice and killed. http://www.ajc.com/news/news/naked-unarmed-man-killed-by-dekalb-police-identifi/nkR4c/</v>
      </c>
      <c r="V4361" s="109"/>
      <c r="W4361" s="109">
        <v>5407.1</v>
      </c>
      <c r="X4361" s="109"/>
      <c r="Y4361" s="109"/>
      <c r="Z4361" s="109"/>
      <c r="AA4361" s="109"/>
      <c r="AB4361" s="109"/>
      <c r="AC4361" s="113"/>
      <c r="AD4361" s="29"/>
      <c r="AE4361" s="29"/>
      <c r="AF4361" s="29"/>
      <c r="AG4361" s="65"/>
    </row>
    <row r="4362" spans="1:33" ht="12">
      <c r="A4362" s="100">
        <v>42073.365509259304</v>
      </c>
      <c r="B4362" s="109" t="s">
        <v>25860</v>
      </c>
      <c r="C4362" s="121">
        <v>18</v>
      </c>
      <c r="D4362" s="109" t="s">
        <v>23</v>
      </c>
      <c r="E4362" s="109"/>
      <c r="F4362" s="109"/>
      <c r="G4362" s="42">
        <v>38512</v>
      </c>
      <c r="H4362" s="109" t="s">
        <v>25861</v>
      </c>
      <c r="I4362" s="109" t="s">
        <v>212</v>
      </c>
      <c r="J4362" s="109" t="s">
        <v>213</v>
      </c>
      <c r="K4362" s="98" t="s">
        <v>25862</v>
      </c>
      <c r="L4362" s="109" t="s">
        <v>215</v>
      </c>
      <c r="M4362" s="109" t="s">
        <v>216</v>
      </c>
      <c r="N4362" s="109" t="s">
        <v>32</v>
      </c>
      <c r="O4362" s="109" t="s">
        <v>25863</v>
      </c>
      <c r="P4362" s="109" t="s">
        <v>760</v>
      </c>
      <c r="Q4362" s="109" t="s">
        <v>25864</v>
      </c>
      <c r="R4362" s="109" t="s">
        <v>80</v>
      </c>
      <c r="S4362" s="122" t="s">
        <v>212</v>
      </c>
      <c r="T4362" s="31"/>
      <c r="U4362" s="109" t="str">
        <f t="shared" si="69"/>
        <v>38512: According to police reports, soon after being pulled over near the intersection of South Pleasant Valley Road and Quicksilver Boulevard, a scuffle between Rocha and Officer Julie Schroeder took place. Rocha was shot in the back at point blank range. Schroeder's testimony was that she used lethal force to protect Officer Sgt. Don Doyle and herself from a taser, which she argued Rocha could have used. Witnesses said that he was on the ground face down, unarmed, with Officer Schroeder's knee in his back when he was shot. https://en.wikipedia.org/wiki/Death_of_Daniel_Rocha</v>
      </c>
      <c r="V4362" s="109"/>
      <c r="W4362" s="109">
        <v>5408.1</v>
      </c>
      <c r="X4362" s="109"/>
      <c r="Y4362" s="109"/>
      <c r="Z4362" s="109"/>
      <c r="AA4362" s="109"/>
      <c r="AB4362" s="109"/>
      <c r="AC4362" s="113"/>
      <c r="AD4362" s="29"/>
      <c r="AE4362" s="29"/>
      <c r="AF4362" s="29"/>
      <c r="AG4362" s="65"/>
    </row>
    <row r="4363" spans="1:33" ht="12">
      <c r="A4363" s="100">
        <v>42073.385787036997</v>
      </c>
      <c r="B4363" s="109" t="s">
        <v>25865</v>
      </c>
      <c r="C4363" s="121">
        <v>23</v>
      </c>
      <c r="D4363" s="109" t="s">
        <v>91</v>
      </c>
      <c r="E4363" s="109" t="s">
        <v>24</v>
      </c>
      <c r="F4363" s="109" t="s">
        <v>25866</v>
      </c>
      <c r="G4363" s="42">
        <v>37418</v>
      </c>
      <c r="H4363" s="109" t="s">
        <v>25867</v>
      </c>
      <c r="I4363" s="109" t="s">
        <v>212</v>
      </c>
      <c r="J4363" s="109" t="s">
        <v>213</v>
      </c>
      <c r="K4363" s="98" t="s">
        <v>4647</v>
      </c>
      <c r="L4363" s="109" t="s">
        <v>215</v>
      </c>
      <c r="M4363" s="109" t="s">
        <v>216</v>
      </c>
      <c r="N4363" s="109" t="s">
        <v>32</v>
      </c>
      <c r="O4363" s="109" t="s">
        <v>25868</v>
      </c>
      <c r="P4363" s="109" t="s">
        <v>58</v>
      </c>
      <c r="Q4363" s="109" t="s">
        <v>25869</v>
      </c>
      <c r="R4363" s="109"/>
      <c r="S4363" s="122" t="s">
        <v>212</v>
      </c>
      <c r="T4363" s="31"/>
      <c r="U4363" s="109" t="str">
        <f t="shared" si="69"/>
        <v>37418: Officer John Coffey fatally shot King, 23, after police said she chased after a Rosewood Housing Authority manager with a butcher knife. http://www.twcnews.com/archives/tx/austin/2003/09/19/details-of-sophia-king-case-not-released-TX_84322.old.html</v>
      </c>
      <c r="V4363" s="109"/>
      <c r="W4363" s="109">
        <v>5409.1</v>
      </c>
      <c r="X4363" s="109"/>
      <c r="Y4363" s="109"/>
      <c r="Z4363" s="109"/>
      <c r="AA4363" s="109"/>
      <c r="AB4363" s="109"/>
      <c r="AC4363" s="113"/>
      <c r="AD4363" s="29"/>
      <c r="AE4363" s="29"/>
      <c r="AF4363" s="29"/>
      <c r="AG4363" s="65"/>
    </row>
    <row r="4364" spans="1:33" ht="12">
      <c r="A4364" s="100">
        <v>42073.389988425901</v>
      </c>
      <c r="B4364" s="109" t="s">
        <v>25870</v>
      </c>
      <c r="C4364" s="121">
        <v>18</v>
      </c>
      <c r="D4364" s="109" t="s">
        <v>23</v>
      </c>
      <c r="E4364" s="109" t="s">
        <v>24</v>
      </c>
      <c r="F4364" s="109" t="s">
        <v>25871</v>
      </c>
      <c r="G4364" s="42">
        <v>39944</v>
      </c>
      <c r="H4364" s="109" t="s">
        <v>25872</v>
      </c>
      <c r="I4364" s="109" t="s">
        <v>212</v>
      </c>
      <c r="J4364" s="109" t="s">
        <v>213</v>
      </c>
      <c r="K4364" s="98" t="s">
        <v>214</v>
      </c>
      <c r="L4364" s="109" t="s">
        <v>215</v>
      </c>
      <c r="M4364" s="109" t="s">
        <v>216</v>
      </c>
      <c r="N4364" s="109" t="s">
        <v>32</v>
      </c>
      <c r="O4364" s="109" t="s">
        <v>25873</v>
      </c>
      <c r="P4364" s="109" t="s">
        <v>58</v>
      </c>
      <c r="Q4364" s="109" t="s">
        <v>25874</v>
      </c>
      <c r="R4364" s="109"/>
      <c r="S4364" s="122" t="s">
        <v>212</v>
      </c>
      <c r="T4364" s="31"/>
      <c r="U4364" s="109" t="str">
        <f t="shared" si="69"/>
        <v>39944: Austin police officer Leonardo Quintana shot and killed Nathaniel Sanders, 18, outside an East Austin apartment complex. Sanders and two other men were sleeping a Mercedes station wagon. Police say when Quintana confronted Sanders in the car, Sanders made a move toward a gun. Police say a third man in the car ran toward Quintana. That man was shot and injured. http://keyetv.com/news/features/depth-coverage/stories/7-nathaniel-sandersleonardo-quintana-case.shtml#.VP8ZTuFNHcc</v>
      </c>
      <c r="V4364" s="109"/>
      <c r="W4364" s="109">
        <v>5410.1</v>
      </c>
      <c r="X4364" s="109"/>
      <c r="Y4364" s="109"/>
      <c r="Z4364" s="109"/>
      <c r="AA4364" s="109"/>
      <c r="AB4364" s="109"/>
      <c r="AC4364" s="113"/>
      <c r="AD4364" s="29"/>
      <c r="AE4364" s="29"/>
      <c r="AF4364" s="29"/>
      <c r="AG4364" s="65"/>
    </row>
    <row r="4365" spans="1:33" ht="12">
      <c r="A4365" s="100">
        <v>42073.761527777802</v>
      </c>
      <c r="B4365" s="109" t="s">
        <v>25875</v>
      </c>
      <c r="C4365" s="121">
        <v>29</v>
      </c>
      <c r="D4365" s="109" t="s">
        <v>23</v>
      </c>
      <c r="E4365" s="109" t="s">
        <v>40</v>
      </c>
      <c r="F4365" s="109" t="s">
        <v>25876</v>
      </c>
      <c r="G4365" s="42">
        <v>42070</v>
      </c>
      <c r="H4365" s="109" t="s">
        <v>25877</v>
      </c>
      <c r="I4365" s="109" t="s">
        <v>1025</v>
      </c>
      <c r="J4365" s="109" t="s">
        <v>195</v>
      </c>
      <c r="K4365" s="98" t="s">
        <v>7829</v>
      </c>
      <c r="L4365" s="109" t="s">
        <v>25878</v>
      </c>
      <c r="M4365" s="109" t="s">
        <v>1451</v>
      </c>
      <c r="N4365" s="109" t="s">
        <v>32</v>
      </c>
      <c r="O4365" s="109" t="s">
        <v>25879</v>
      </c>
      <c r="P4365" s="109" t="s">
        <v>323</v>
      </c>
      <c r="Q4365" s="109" t="s">
        <v>25880</v>
      </c>
      <c r="R4365" s="109" t="s">
        <v>36</v>
      </c>
      <c r="S4365" s="122" t="s">
        <v>19638</v>
      </c>
      <c r="T4365" s="31"/>
      <c r="U4365" s="109" t="str">
        <f t="shared" si="69"/>
        <v>42070: According to police, witnesses and officers said Reinhart pulled a gun from his waistband and pointed it at the officers. An officer then shot and killed him. http://www.abc15.com/news/region-phoenix-metro/central-phoenix/phoenix-police-identify-man-shot-killed-by-officer-as-29-year-old-adam-oneal-reinhart</v>
      </c>
      <c r="V4365" s="109"/>
      <c r="W4365" s="109">
        <v>5411.1</v>
      </c>
      <c r="X4365" s="109"/>
      <c r="Y4365" s="109"/>
      <c r="Z4365" s="109"/>
      <c r="AA4365" s="109"/>
      <c r="AB4365" s="109"/>
      <c r="AC4365" s="113"/>
      <c r="AD4365" s="29"/>
      <c r="AE4365" s="29"/>
      <c r="AF4365" s="29"/>
      <c r="AG4365" s="65"/>
    </row>
    <row r="4366" spans="1:33" ht="12">
      <c r="A4366" s="100">
        <v>42073.791331018503</v>
      </c>
      <c r="B4366" s="109" t="s">
        <v>25881</v>
      </c>
      <c r="C4366" s="121">
        <v>37</v>
      </c>
      <c r="D4366" s="109" t="s">
        <v>23</v>
      </c>
      <c r="E4366" s="109" t="s">
        <v>24</v>
      </c>
      <c r="F4366" s="109" t="s">
        <v>25882</v>
      </c>
      <c r="G4366" s="42">
        <v>42069</v>
      </c>
      <c r="H4366" s="109" t="s">
        <v>25883</v>
      </c>
      <c r="I4366" s="109" t="s">
        <v>2235</v>
      </c>
      <c r="J4366" s="109" t="s">
        <v>1694</v>
      </c>
      <c r="K4366" s="98" t="s">
        <v>25884</v>
      </c>
      <c r="L4366" s="109" t="s">
        <v>2237</v>
      </c>
      <c r="M4366" s="109" t="s">
        <v>2238</v>
      </c>
      <c r="N4366" s="109" t="s">
        <v>32</v>
      </c>
      <c r="O4366" s="109" t="s">
        <v>25885</v>
      </c>
      <c r="P4366" s="109" t="s">
        <v>760</v>
      </c>
      <c r="Q4366" s="109" t="s">
        <v>25886</v>
      </c>
      <c r="R4366" s="109" t="s">
        <v>36</v>
      </c>
      <c r="S4366" s="122" t="s">
        <v>21640</v>
      </c>
      <c r="T4366" s="31"/>
      <c r="U4366" s="109" t="str">
        <f t="shared" si="69"/>
        <v>42069: Officers say the deceased was wanted for several crimes, and during a SWAT team interaction, they shot him to death, and didn't realize he was unarmed. http://denver.cbslocal.com/2015/03/09/aurora-police-say-suspect-killed-in-officer-involved-shooting-was-unarmed-black-man/</v>
      </c>
      <c r="V4366" s="109"/>
      <c r="W4366" s="109">
        <v>5412.1</v>
      </c>
      <c r="X4366" s="109"/>
      <c r="Y4366" s="109"/>
      <c r="Z4366" s="109"/>
      <c r="AA4366" s="109"/>
      <c r="AB4366" s="109"/>
      <c r="AC4366" s="113"/>
      <c r="AD4366" s="29"/>
      <c r="AE4366" s="29"/>
      <c r="AF4366" s="29"/>
      <c r="AG4366" s="65"/>
    </row>
    <row r="4367" spans="1:33" ht="12">
      <c r="A4367" s="100">
        <v>42073.801620370403</v>
      </c>
      <c r="B4367" s="109" t="s">
        <v>25887</v>
      </c>
      <c r="C4367" s="121">
        <v>20</v>
      </c>
      <c r="D4367" s="109" t="s">
        <v>23</v>
      </c>
      <c r="E4367" s="109"/>
      <c r="F4367" s="109" t="s">
        <v>25888</v>
      </c>
      <c r="G4367" s="42">
        <v>42065</v>
      </c>
      <c r="H4367" s="109" t="s">
        <v>25889</v>
      </c>
      <c r="I4367" s="109" t="s">
        <v>25890</v>
      </c>
      <c r="J4367" s="109" t="s">
        <v>328</v>
      </c>
      <c r="K4367" s="98" t="s">
        <v>25891</v>
      </c>
      <c r="L4367" s="109" t="s">
        <v>25892</v>
      </c>
      <c r="M4367" s="109" t="s">
        <v>25893</v>
      </c>
      <c r="N4367" s="109" t="s">
        <v>32</v>
      </c>
      <c r="O4367" s="109" t="s">
        <v>25894</v>
      </c>
      <c r="P4367" s="109" t="s">
        <v>760</v>
      </c>
      <c r="Q4367" s="109" t="s">
        <v>25895</v>
      </c>
      <c r="R4367" s="109" t="s">
        <v>36</v>
      </c>
      <c r="S4367" s="122" t="s">
        <v>21640</v>
      </c>
      <c r="T4367" s="31"/>
      <c r="U4367" s="109" t="str">
        <f t="shared" si="69"/>
        <v>42065: Officers say they responded to a robbery call and when searching the Barrow the officer noticed a gun on his person. He then ran away, reached for the gun, and the officer shot him to death. http://www.chicagotribune.com/suburbs/joliet-romeoville/crime/chi-man-shot-by-police-in-joliet-died-tuesday-20150304-story.html</v>
      </c>
      <c r="V4367" s="109"/>
      <c r="W4367" s="109">
        <v>5413.1</v>
      </c>
      <c r="X4367" s="109"/>
      <c r="Y4367" s="109"/>
      <c r="Z4367" s="109"/>
      <c r="AA4367" s="109"/>
      <c r="AB4367" s="109"/>
      <c r="AC4367" s="113"/>
      <c r="AD4367" s="29"/>
      <c r="AE4367" s="29"/>
      <c r="AF4367" s="29"/>
      <c r="AG4367" s="65"/>
    </row>
    <row r="4368" spans="1:33" ht="12">
      <c r="A4368" s="100">
        <v>42073.839594907397</v>
      </c>
      <c r="B4368" s="109" t="s">
        <v>25896</v>
      </c>
      <c r="C4368" s="121">
        <v>32</v>
      </c>
      <c r="D4368" s="109" t="s">
        <v>23</v>
      </c>
      <c r="E4368" s="109" t="s">
        <v>40</v>
      </c>
      <c r="F4368" s="109" t="s">
        <v>25897</v>
      </c>
      <c r="G4368" s="42">
        <v>42052</v>
      </c>
      <c r="H4368" s="109" t="s">
        <v>25898</v>
      </c>
      <c r="I4368" s="109" t="s">
        <v>25899</v>
      </c>
      <c r="J4368" s="109" t="s">
        <v>1103</v>
      </c>
      <c r="K4368" s="98" t="s">
        <v>25900</v>
      </c>
      <c r="L4368" s="109" t="s">
        <v>21696</v>
      </c>
      <c r="M4368" s="109" t="s">
        <v>25901</v>
      </c>
      <c r="N4368" s="109" t="s">
        <v>32</v>
      </c>
      <c r="O4368" s="109" t="s">
        <v>25902</v>
      </c>
      <c r="P4368" s="109" t="s">
        <v>323</v>
      </c>
      <c r="Q4368" s="109" t="s">
        <v>25903</v>
      </c>
      <c r="R4368" s="109" t="s">
        <v>80</v>
      </c>
      <c r="S4368" s="122" t="s">
        <v>25904</v>
      </c>
      <c r="T4368" s="31"/>
      <c r="U4368" s="109" t="str">
        <f t="shared" si="69"/>
        <v>42052: Lundy was armed when police approached him while responding to a call involving a vehicle in the ditch on Canfield Road in Eaton Rapids Township, a statement from the Michigan State Police said. http://www.mlive.com/news/jackson/index.ssf/2015/02/man_killed_in_police_involved.html</v>
      </c>
      <c r="V4368" s="109"/>
      <c r="W4368" s="109">
        <v>5414.1</v>
      </c>
      <c r="X4368" s="109"/>
      <c r="Y4368" s="109"/>
      <c r="Z4368" s="109"/>
      <c r="AA4368" s="109"/>
      <c r="AB4368" s="109"/>
      <c r="AC4368" s="113"/>
      <c r="AD4368" s="29"/>
      <c r="AE4368" s="29"/>
      <c r="AF4368" s="29"/>
      <c r="AG4368" s="65"/>
    </row>
    <row r="4369" spans="1:33" ht="12">
      <c r="A4369" s="100">
        <v>42074.1554861111</v>
      </c>
      <c r="B4369" s="109" t="s">
        <v>24988</v>
      </c>
      <c r="C4369" s="121">
        <v>36</v>
      </c>
      <c r="D4369" s="109" t="s">
        <v>23</v>
      </c>
      <c r="E4369" s="109" t="s">
        <v>24</v>
      </c>
      <c r="F4369" s="109" t="s">
        <v>24989</v>
      </c>
      <c r="G4369" s="42">
        <v>40070</v>
      </c>
      <c r="H4369" s="109" t="s">
        <v>24990</v>
      </c>
      <c r="I4369" s="109" t="s">
        <v>539</v>
      </c>
      <c r="J4369" s="109" t="s">
        <v>85</v>
      </c>
      <c r="K4369" s="98" t="s">
        <v>6959</v>
      </c>
      <c r="L4369" s="109" t="s">
        <v>539</v>
      </c>
      <c r="M4369" s="109" t="s">
        <v>13072</v>
      </c>
      <c r="N4369" s="109" t="s">
        <v>32</v>
      </c>
      <c r="O4369" s="109" t="s">
        <v>25905</v>
      </c>
      <c r="P4369" s="109" t="s">
        <v>760</v>
      </c>
      <c r="Q4369" s="109" t="s">
        <v>25906</v>
      </c>
      <c r="R4369" s="109" t="s">
        <v>36</v>
      </c>
      <c r="S4369" s="122" t="s">
        <v>22184</v>
      </c>
      <c r="T4369" s="31"/>
      <c r="U4369" s="109" t="str">
        <f t="shared" si="69"/>
        <v>40070: An officer said that he chased Collins, mistakenly thinking that he was involved in a robbery. When Collins went into his back gate, the officer shot him in the back of the neck. The officer claimed he thought he was pulling a gun. The family was paid $900,000 in a settlement. http://www.scpr.org/blogs/news/2012/08/01/9254/family-darrick-collins-shot-sheriffs-deputy-receiv/</v>
      </c>
      <c r="V4369" s="109"/>
      <c r="W4369" s="109">
        <v>5415.1</v>
      </c>
      <c r="X4369" s="109"/>
      <c r="Y4369" s="109"/>
      <c r="Z4369" s="109"/>
      <c r="AA4369" s="109"/>
      <c r="AB4369" s="109"/>
      <c r="AC4369" s="113"/>
      <c r="AD4369" s="29"/>
      <c r="AE4369" s="29"/>
      <c r="AF4369" s="29"/>
      <c r="AG4369" s="65"/>
    </row>
    <row r="4370" spans="1:33" ht="12">
      <c r="A4370" s="100">
        <v>42074.1707523148</v>
      </c>
      <c r="B4370" s="109" t="s">
        <v>25018</v>
      </c>
      <c r="C4370" s="121">
        <v>25</v>
      </c>
      <c r="D4370" s="109" t="s">
        <v>23</v>
      </c>
      <c r="E4370" s="109" t="s">
        <v>173</v>
      </c>
      <c r="F4370" s="109"/>
      <c r="G4370" s="42">
        <v>40121</v>
      </c>
      <c r="H4370" s="109" t="s">
        <v>25907</v>
      </c>
      <c r="I4370" s="109" t="s">
        <v>539</v>
      </c>
      <c r="J4370" s="109" t="s">
        <v>85</v>
      </c>
      <c r="K4370" s="98" t="s">
        <v>3922</v>
      </c>
      <c r="L4370" s="109" t="s">
        <v>539</v>
      </c>
      <c r="M4370" s="109" t="s">
        <v>540</v>
      </c>
      <c r="N4370" s="109" t="s">
        <v>32</v>
      </c>
      <c r="O4370" s="109" t="s">
        <v>25908</v>
      </c>
      <c r="P4370" s="109" t="s">
        <v>760</v>
      </c>
      <c r="Q4370" s="109" t="s">
        <v>25021</v>
      </c>
      <c r="R4370" s="109" t="s">
        <v>36</v>
      </c>
      <c r="S4370" s="122" t="s">
        <v>22184</v>
      </c>
      <c r="T4370" s="31"/>
      <c r="U4370" s="109" t="str">
        <f t="shared" si="69"/>
        <v>40121: Officers allege that Nolasco stole a car at gunpoint, then exited the vehicle and fired at officers, who shot him to death. http://homicide.latimes.com/post/julian-nolasco/</v>
      </c>
      <c r="V4370" s="109"/>
      <c r="W4370" s="109">
        <v>5416.1</v>
      </c>
      <c r="X4370" s="109"/>
      <c r="Y4370" s="109"/>
      <c r="Z4370" s="109"/>
      <c r="AA4370" s="109"/>
      <c r="AB4370" s="109"/>
      <c r="AC4370" s="113"/>
      <c r="AD4370" s="29"/>
      <c r="AE4370" s="29"/>
      <c r="AF4370" s="29"/>
      <c r="AG4370" s="65"/>
    </row>
    <row r="4371" spans="1:33" ht="12">
      <c r="A4371" s="100">
        <v>42074.750115740702</v>
      </c>
      <c r="B4371" s="109" t="s">
        <v>25909</v>
      </c>
      <c r="C4371" s="121">
        <v>52</v>
      </c>
      <c r="D4371" s="109" t="s">
        <v>23</v>
      </c>
      <c r="E4371" s="109" t="s">
        <v>82</v>
      </c>
      <c r="F4371" s="109"/>
      <c r="G4371" s="42">
        <v>40189</v>
      </c>
      <c r="H4371" s="109" t="s">
        <v>25910</v>
      </c>
      <c r="I4371" s="109" t="s">
        <v>25911</v>
      </c>
      <c r="J4371" s="109" t="s">
        <v>328</v>
      </c>
      <c r="K4371" s="98" t="s">
        <v>25912</v>
      </c>
      <c r="L4371" s="109" t="s">
        <v>329</v>
      </c>
      <c r="M4371" s="109" t="s">
        <v>330</v>
      </c>
      <c r="N4371" s="109" t="s">
        <v>32</v>
      </c>
      <c r="O4371" s="109" t="s">
        <v>25913</v>
      </c>
      <c r="P4371" s="109" t="s">
        <v>760</v>
      </c>
      <c r="Q4371" s="109" t="s">
        <v>25914</v>
      </c>
      <c r="R4371" s="109" t="s">
        <v>80</v>
      </c>
      <c r="S4371" s="122" t="s">
        <v>5119</v>
      </c>
      <c r="T4371" s="31"/>
      <c r="U4371" s="109" t="str">
        <f t="shared" si="69"/>
        <v>40189: Local police attempted a traffic stop on Mojziszek for erratic driving. His history included multiple DUIs, two charges of fleeing police, and driving on a permanently revoked license that evening. Police claim he endangered other drivers by steering into incoming traffic and that he attempted to run them over, causing them to fatally shoot him. Witnesses described the victim being given no time to comply. http://articles.chicagotribune.com/2010-01-13/news/1001120820_1_police-sergeant-police-officer-dui</v>
      </c>
      <c r="V4371" s="109"/>
      <c r="W4371" s="109">
        <v>5417.1</v>
      </c>
      <c r="X4371" s="109"/>
      <c r="Y4371" s="109"/>
      <c r="Z4371" s="109"/>
      <c r="AA4371" s="109"/>
      <c r="AB4371" s="109"/>
      <c r="AC4371" s="113"/>
      <c r="AD4371" s="29"/>
      <c r="AE4371" s="29"/>
      <c r="AF4371" s="29"/>
      <c r="AG4371" s="65"/>
    </row>
    <row r="4372" spans="1:33" ht="12">
      <c r="A4372" s="100">
        <v>42074.751608796301</v>
      </c>
      <c r="B4372" s="109" t="s">
        <v>25915</v>
      </c>
      <c r="C4372" s="121">
        <v>16</v>
      </c>
      <c r="D4372" s="109" t="s">
        <v>23</v>
      </c>
      <c r="E4372" s="109" t="s">
        <v>82</v>
      </c>
      <c r="F4372" s="109"/>
      <c r="G4372" s="42">
        <v>38921</v>
      </c>
      <c r="H4372" s="109" t="s">
        <v>25916</v>
      </c>
      <c r="I4372" s="109" t="s">
        <v>17288</v>
      </c>
      <c r="J4372" s="109" t="s">
        <v>328</v>
      </c>
      <c r="K4372" s="98" t="s">
        <v>18245</v>
      </c>
      <c r="L4372" s="109" t="s">
        <v>329</v>
      </c>
      <c r="M4372" s="109" t="s">
        <v>25917</v>
      </c>
      <c r="N4372" s="109" t="s">
        <v>314</v>
      </c>
      <c r="O4372" s="109" t="s">
        <v>25918</v>
      </c>
      <c r="P4372" s="109" t="s">
        <v>760</v>
      </c>
      <c r="Q4372" s="109" t="s">
        <v>25919</v>
      </c>
      <c r="R4372" s="109" t="s">
        <v>80</v>
      </c>
      <c r="S4372" s="122" t="s">
        <v>5119</v>
      </c>
      <c r="T4372" s="31"/>
      <c r="U4372" s="109" t="str">
        <f t="shared" si="69"/>
        <v>38921: Diamond was the blameless driver of a Ford Taurus slammed into and killed by a stolen U-Haul truck full of stolen merchandise in a police chase. The driver of the truck had run a police roadblock and three red lights, with local officers in hot pursuit, when he reached the same intersection as Diamond. http://articles.chicagotribune.com/2008-07-23/news/0807220592_1_gurnee-mills-red-lights-u-haul-truck</v>
      </c>
      <c r="V4372" s="109"/>
      <c r="W4372" s="109">
        <v>5418.1</v>
      </c>
      <c r="X4372" s="109"/>
      <c r="Y4372" s="109"/>
      <c r="Z4372" s="109"/>
      <c r="AA4372" s="109"/>
      <c r="AB4372" s="109"/>
      <c r="AC4372" s="113"/>
      <c r="AD4372" s="29"/>
      <c r="AE4372" s="29"/>
      <c r="AF4372" s="29"/>
      <c r="AG4372" s="65"/>
    </row>
    <row r="4373" spans="1:33" ht="12">
      <c r="A4373" s="100">
        <v>42074.762546296297</v>
      </c>
      <c r="B4373" s="109" t="s">
        <v>25920</v>
      </c>
      <c r="C4373" s="121">
        <v>33</v>
      </c>
      <c r="D4373" s="109" t="s">
        <v>23</v>
      </c>
      <c r="E4373" s="109" t="s">
        <v>173</v>
      </c>
      <c r="F4373" s="109"/>
      <c r="G4373" s="42">
        <v>40742</v>
      </c>
      <c r="H4373" s="109" t="s">
        <v>25921</v>
      </c>
      <c r="I4373" s="109" t="s">
        <v>6034</v>
      </c>
      <c r="J4373" s="109" t="s">
        <v>85</v>
      </c>
      <c r="K4373" s="98" t="s">
        <v>22636</v>
      </c>
      <c r="L4373" s="109" t="s">
        <v>539</v>
      </c>
      <c r="M4373" s="109" t="s">
        <v>540</v>
      </c>
      <c r="N4373" s="109" t="s">
        <v>32</v>
      </c>
      <c r="O4373" s="109" t="s">
        <v>25922</v>
      </c>
      <c r="P4373" s="109" t="s">
        <v>760</v>
      </c>
      <c r="Q4373" s="109" t="s">
        <v>25923</v>
      </c>
      <c r="R4373" s="109" t="s">
        <v>80</v>
      </c>
      <c r="S4373" s="122" t="s">
        <v>5119</v>
      </c>
      <c r="T4373" s="31"/>
      <c r="U4373" s="109" t="str">
        <f t="shared" si="69"/>
        <v>40742: Local police responding to a domestic violence call discovered Torres sitting outside next to a woman, who it turned out was his estranged wife. Police approached and began questioning him; he responded by drawing a handgun and holding it to the woman's head. He was fatally shot twice in the head and once in the torso. http://homicide.latimes.com/post/jose-torres-1/</v>
      </c>
      <c r="V4373" s="109"/>
      <c r="W4373" s="109">
        <v>5419.1</v>
      </c>
      <c r="X4373" s="109"/>
      <c r="Y4373" s="109"/>
      <c r="Z4373" s="109"/>
      <c r="AA4373" s="109"/>
      <c r="AB4373" s="109"/>
      <c r="AC4373" s="113"/>
      <c r="AD4373" s="29"/>
      <c r="AE4373" s="29"/>
      <c r="AF4373" s="29"/>
      <c r="AG4373" s="65"/>
    </row>
    <row r="4374" spans="1:33" ht="12">
      <c r="A4374" s="100">
        <v>42074.768310185202</v>
      </c>
      <c r="B4374" s="109" t="s">
        <v>25924</v>
      </c>
      <c r="C4374" s="121">
        <v>42</v>
      </c>
      <c r="D4374" s="109" t="s">
        <v>91</v>
      </c>
      <c r="E4374" s="109" t="s">
        <v>82</v>
      </c>
      <c r="F4374" s="109"/>
      <c r="G4374" s="42">
        <v>41802</v>
      </c>
      <c r="H4374" s="109" t="s">
        <v>25925</v>
      </c>
      <c r="I4374" s="109" t="s">
        <v>12242</v>
      </c>
      <c r="J4374" s="109" t="s">
        <v>1103</v>
      </c>
      <c r="K4374" s="98" t="s">
        <v>25926</v>
      </c>
      <c r="L4374" s="109" t="s">
        <v>4407</v>
      </c>
      <c r="M4374" s="109" t="s">
        <v>13502</v>
      </c>
      <c r="N4374" s="109" t="s">
        <v>314</v>
      </c>
      <c r="O4374" s="109" t="s">
        <v>25927</v>
      </c>
      <c r="P4374" s="109" t="s">
        <v>760</v>
      </c>
      <c r="Q4374" s="109" t="s">
        <v>25928</v>
      </c>
      <c r="R4374" s="109" t="s">
        <v>80</v>
      </c>
      <c r="S4374" s="122" t="s">
        <v>5119</v>
      </c>
      <c r="T4374" s="31"/>
      <c r="U4374" s="109" t="str">
        <f t="shared" si="69"/>
        <v>41802: Mayfield died six days after her innocent involvement in a police chase. Another car being "followed but not pursued by unmarked police vehicles" driven by a suspect with outstanding warrants caused a three- or four-car collision, one of which was Mayfield's car, and one of which was the pursuing cruiser. http://www.mlive.com/news/flint/index.ssf/2014/06/woman_dies_after_michigan_stat.html</v>
      </c>
      <c r="V4374" s="109"/>
      <c r="W4374" s="109">
        <v>5420.1</v>
      </c>
      <c r="X4374" s="109"/>
      <c r="Y4374" s="109"/>
      <c r="Z4374" s="109"/>
      <c r="AA4374" s="109"/>
      <c r="AB4374" s="109"/>
      <c r="AC4374" s="113"/>
      <c r="AD4374" s="29"/>
      <c r="AE4374" s="29"/>
      <c r="AF4374" s="29"/>
      <c r="AG4374" s="65"/>
    </row>
    <row r="4375" spans="1:33" ht="12">
      <c r="A4375" s="100">
        <v>42074.782083333303</v>
      </c>
      <c r="B4375" s="109" t="s">
        <v>25929</v>
      </c>
      <c r="C4375" s="121">
        <v>13</v>
      </c>
      <c r="D4375" s="109" t="s">
        <v>91</v>
      </c>
      <c r="E4375" s="109" t="s">
        <v>82</v>
      </c>
      <c r="F4375" s="109" t="s">
        <v>25930</v>
      </c>
      <c r="G4375" s="42">
        <v>40814</v>
      </c>
      <c r="H4375" s="109" t="s">
        <v>25931</v>
      </c>
      <c r="I4375" s="109" t="s">
        <v>12242</v>
      </c>
      <c r="J4375" s="109" t="s">
        <v>1103</v>
      </c>
      <c r="K4375" s="98" t="s">
        <v>25926</v>
      </c>
      <c r="L4375" s="109" t="s">
        <v>4407</v>
      </c>
      <c r="M4375" s="109" t="s">
        <v>25932</v>
      </c>
      <c r="N4375" s="109" t="s">
        <v>314</v>
      </c>
      <c r="O4375" s="109" t="s">
        <v>25933</v>
      </c>
      <c r="P4375" s="109" t="s">
        <v>760</v>
      </c>
      <c r="Q4375" s="109" t="s">
        <v>25934</v>
      </c>
      <c r="R4375" s="109" t="s">
        <v>80</v>
      </c>
      <c r="S4375" s="122" t="s">
        <v>5119</v>
      </c>
      <c r="T4375" s="31"/>
      <c r="U4375" s="109" t="str">
        <f t="shared" si="69"/>
        <v>40814: Kurmas was walking across the street, said to be on her way to church, when struck and killed by a suspect chased by the police. Multiple jurisdictions in five or six vehicles had been in pursuit with full lights and siren for at least ten seconds before the incident. The suspect received life in prison. http://www.mlive.com/news/flint/index.ssf/2012/11/plea_agreement_reached_in_2011.html</v>
      </c>
      <c r="V4375" s="109"/>
      <c r="W4375" s="109">
        <v>5421.1</v>
      </c>
      <c r="X4375" s="109"/>
      <c r="Y4375" s="109"/>
      <c r="Z4375" s="109"/>
      <c r="AA4375" s="109"/>
      <c r="AB4375" s="109"/>
      <c r="AC4375" s="113"/>
      <c r="AD4375" s="29"/>
      <c r="AE4375" s="29"/>
      <c r="AF4375" s="29"/>
      <c r="AG4375" s="65"/>
    </row>
    <row r="4376" spans="1:33" ht="12">
      <c r="A4376" s="100">
        <v>42074.800104166701</v>
      </c>
      <c r="B4376" s="109" t="s">
        <v>25935</v>
      </c>
      <c r="C4376" s="121">
        <v>64</v>
      </c>
      <c r="D4376" s="109" t="s">
        <v>23</v>
      </c>
      <c r="E4376" s="109" t="s">
        <v>40</v>
      </c>
      <c r="F4376" s="109" t="s">
        <v>25936</v>
      </c>
      <c r="G4376" s="42">
        <v>38991</v>
      </c>
      <c r="H4376" s="109" t="s">
        <v>25937</v>
      </c>
      <c r="I4376" s="109" t="s">
        <v>10657</v>
      </c>
      <c r="J4376" s="109" t="s">
        <v>124</v>
      </c>
      <c r="K4376" s="98" t="s">
        <v>25938</v>
      </c>
      <c r="L4376" s="109" t="s">
        <v>55</v>
      </c>
      <c r="M4376" s="109" t="s">
        <v>13960</v>
      </c>
      <c r="N4376" s="109" t="s">
        <v>32</v>
      </c>
      <c r="O4376" s="109" t="s">
        <v>25939</v>
      </c>
      <c r="P4376" s="109" t="s">
        <v>760</v>
      </c>
      <c r="Q4376" s="109" t="s">
        <v>25940</v>
      </c>
      <c r="R4376" s="109" t="s">
        <v>80</v>
      </c>
      <c r="S4376" s="122" t="s">
        <v>5119</v>
      </c>
      <c r="T4376" s="31"/>
      <c r="U4376" s="109" t="str">
        <f t="shared" si="69"/>
        <v>38991: Homeless Damon was likely camping on the grounds of a WalMart when approached by a local officer. Ignoring repeated commands to raise his hands, Damon instead turned and showed the officer a replica weapon. He was fatally shot once in the head. http://www.katu.com/news/4282721.html</v>
      </c>
      <c r="V4376" s="109"/>
      <c r="W4376" s="109">
        <v>5422.1</v>
      </c>
      <c r="X4376" s="109"/>
      <c r="Y4376" s="109"/>
      <c r="Z4376" s="109"/>
      <c r="AA4376" s="109"/>
      <c r="AB4376" s="109"/>
      <c r="AC4376" s="113"/>
      <c r="AD4376" s="29"/>
      <c r="AE4376" s="29"/>
      <c r="AF4376" s="29"/>
      <c r="AG4376" s="65"/>
    </row>
    <row r="4377" spans="1:33" ht="12">
      <c r="A4377" s="100">
        <v>42074.8133564815</v>
      </c>
      <c r="B4377" s="109" t="s">
        <v>25941</v>
      </c>
      <c r="C4377" s="121">
        <v>13</v>
      </c>
      <c r="D4377" s="109" t="s">
        <v>91</v>
      </c>
      <c r="E4377" s="109" t="s">
        <v>40</v>
      </c>
      <c r="F4377" s="109"/>
      <c r="G4377" s="42">
        <v>39247</v>
      </c>
      <c r="H4377" s="109" t="s">
        <v>25942</v>
      </c>
      <c r="I4377" s="109" t="s">
        <v>25943</v>
      </c>
      <c r="J4377" s="109" t="s">
        <v>1112</v>
      </c>
      <c r="K4377" s="98" t="s">
        <v>25944</v>
      </c>
      <c r="L4377" s="109" t="s">
        <v>25945</v>
      </c>
      <c r="M4377" s="109" t="s">
        <v>25946</v>
      </c>
      <c r="N4377" s="109" t="s">
        <v>314</v>
      </c>
      <c r="O4377" s="109" t="s">
        <v>25947</v>
      </c>
      <c r="P4377" s="109" t="s">
        <v>760</v>
      </c>
      <c r="Q4377" s="109" t="s">
        <v>25948</v>
      </c>
      <c r="R4377" s="109" t="s">
        <v>80</v>
      </c>
      <c r="S4377" s="122" t="s">
        <v>5119</v>
      </c>
      <c r="T4377" s="31"/>
      <c r="U4377" s="109" t="str">
        <f t="shared" si="69"/>
        <v>39247: The father of Deanna Mogck and Trevor Doering had taken them, at knifepoint, away from their grandmother's house along with a third 17-year-old sibling. He tied up the grandmother and took her vehicle. With multiple jurisdictions in hot pursuit, the vehicle hit stop-strips in the road, went out of control, and crashed into roadside trees. The father and the two younger children died. The 17-year-old was sent to a hospital via helicopter. http://www.foxnews.com/story/2007/06/15/man-kills-himself-two-kids-after-high-speed-car-crash/</v>
      </c>
      <c r="V4377" s="109"/>
      <c r="W4377" s="109">
        <v>5423.1</v>
      </c>
      <c r="X4377" s="109"/>
      <c r="Y4377" s="109"/>
      <c r="Z4377" s="109"/>
      <c r="AA4377" s="109"/>
      <c r="AB4377" s="109"/>
      <c r="AC4377" s="113"/>
      <c r="AD4377" s="29"/>
      <c r="AE4377" s="29"/>
      <c r="AF4377" s="29"/>
      <c r="AG4377" s="65"/>
    </row>
    <row r="4378" spans="1:33" ht="12">
      <c r="A4378" s="100">
        <v>42074.837569444397</v>
      </c>
      <c r="B4378" s="109" t="s">
        <v>25949</v>
      </c>
      <c r="C4378" s="121">
        <v>9</v>
      </c>
      <c r="D4378" s="109" t="s">
        <v>23</v>
      </c>
      <c r="E4378" s="109" t="s">
        <v>40</v>
      </c>
      <c r="F4378" s="109"/>
      <c r="G4378" s="42">
        <v>39247</v>
      </c>
      <c r="H4378" s="109" t="s">
        <v>25942</v>
      </c>
      <c r="I4378" s="109" t="s">
        <v>25943</v>
      </c>
      <c r="J4378" s="109" t="s">
        <v>1112</v>
      </c>
      <c r="K4378" s="98" t="s">
        <v>25944</v>
      </c>
      <c r="L4378" s="109" t="s">
        <v>25945</v>
      </c>
      <c r="M4378" s="109" t="s">
        <v>25946</v>
      </c>
      <c r="N4378" s="109" t="s">
        <v>314</v>
      </c>
      <c r="O4378" s="109" t="s">
        <v>25947</v>
      </c>
      <c r="P4378" s="109" t="s">
        <v>760</v>
      </c>
      <c r="Q4378" s="109" t="s">
        <v>25948</v>
      </c>
      <c r="R4378" s="109" t="s">
        <v>80</v>
      </c>
      <c r="S4378" s="122" t="s">
        <v>5119</v>
      </c>
      <c r="T4378" s="31"/>
      <c r="U4378" s="109" t="str">
        <f t="shared" si="69"/>
        <v>39247: The father of Deanna Mogck and Trevor Doering had taken them, at knifepoint, away from their grandmother's house along with a third 17-year-old sibling. He tied up the grandmother and took her vehicle. With multiple jurisdictions in hot pursuit, the vehicle hit stop-strips in the road, went out of control, and crashed into roadside trees. The father and the two younger children died. The 17-year-old was sent to a hospital via helicopter. http://www.foxnews.com/story/2007/06/15/man-kills-himself-two-kids-after-high-speed-car-crash/</v>
      </c>
      <c r="V4378" s="109"/>
      <c r="W4378" s="109">
        <v>5424.1</v>
      </c>
      <c r="X4378" s="109"/>
      <c r="Y4378" s="109"/>
      <c r="Z4378" s="109"/>
      <c r="AA4378" s="109"/>
      <c r="AB4378" s="109"/>
      <c r="AC4378" s="113"/>
      <c r="AD4378" s="29"/>
      <c r="AE4378" s="29"/>
      <c r="AF4378" s="29"/>
      <c r="AG4378" s="65"/>
    </row>
    <row r="4379" spans="1:33" ht="12">
      <c r="A4379" s="100">
        <v>42074.837569444397</v>
      </c>
      <c r="B4379" s="109" t="s">
        <v>25950</v>
      </c>
      <c r="C4379" s="121">
        <v>42</v>
      </c>
      <c r="D4379" s="109" t="s">
        <v>23</v>
      </c>
      <c r="E4379" s="109" t="s">
        <v>40</v>
      </c>
      <c r="F4379" s="109"/>
      <c r="G4379" s="42">
        <v>39247</v>
      </c>
      <c r="H4379" s="109" t="s">
        <v>25942</v>
      </c>
      <c r="I4379" s="109" t="s">
        <v>25943</v>
      </c>
      <c r="J4379" s="109" t="s">
        <v>1112</v>
      </c>
      <c r="K4379" s="98" t="s">
        <v>25944</v>
      </c>
      <c r="L4379" s="109" t="s">
        <v>25945</v>
      </c>
      <c r="M4379" s="109" t="s">
        <v>25946</v>
      </c>
      <c r="N4379" s="109" t="s">
        <v>314</v>
      </c>
      <c r="O4379" s="109" t="s">
        <v>25951</v>
      </c>
      <c r="P4379" s="109" t="s">
        <v>760</v>
      </c>
      <c r="Q4379" s="109" t="s">
        <v>25948</v>
      </c>
      <c r="R4379" s="109" t="s">
        <v>80</v>
      </c>
      <c r="S4379" s="122" t="s">
        <v>5119</v>
      </c>
      <c r="T4379" s="31"/>
      <c r="U4379" s="109" t="str">
        <f t="shared" si="69"/>
        <v>39247: Lyle Doering, the father of Deanna Mogck and Trevor Doering, had taken them, at knifepoint, away from their grandmother's house along with a third 17-year-old sibling. He tied up the grandmother and took her vehicle. With multiple jurisdictions in hot pursuit, the vehicle hit stop-strips in the road, went out of control, and crashed into roadside trees. The father and the two younger children died. The 17-year-old was sent to a hospital via helicopter. http://www.foxnews.com/story/2007/06/15/man-kills-himself-two-kids-after-high-speed-car-crash/</v>
      </c>
      <c r="V4379" s="109"/>
      <c r="W4379" s="109">
        <v>5425.1</v>
      </c>
      <c r="X4379" s="109"/>
      <c r="Y4379" s="109"/>
      <c r="Z4379" s="109"/>
      <c r="AA4379" s="109"/>
      <c r="AB4379" s="109"/>
      <c r="AC4379" s="113"/>
      <c r="AD4379" s="29"/>
      <c r="AE4379" s="29"/>
      <c r="AF4379" s="29"/>
      <c r="AG4379" s="65"/>
    </row>
    <row r="4380" spans="1:33" ht="12">
      <c r="A4380" s="100">
        <v>42074.896018518499</v>
      </c>
      <c r="B4380" s="109" t="s">
        <v>25952</v>
      </c>
      <c r="C4380" s="121"/>
      <c r="D4380" s="109" t="s">
        <v>23</v>
      </c>
      <c r="E4380" s="109" t="s">
        <v>173</v>
      </c>
      <c r="F4380" s="109"/>
      <c r="G4380" s="42">
        <v>40136</v>
      </c>
      <c r="H4380" s="109" t="s">
        <v>25953</v>
      </c>
      <c r="I4380" s="109" t="s">
        <v>25954</v>
      </c>
      <c r="J4380" s="109" t="s">
        <v>223</v>
      </c>
      <c r="K4380" s="98" t="s">
        <v>25955</v>
      </c>
      <c r="L4380" s="109" t="s">
        <v>642</v>
      </c>
      <c r="M4380" s="109" t="s">
        <v>1345</v>
      </c>
      <c r="N4380" s="109" t="s">
        <v>314</v>
      </c>
      <c r="O4380" s="109" t="s">
        <v>25956</v>
      </c>
      <c r="P4380" s="109" t="s">
        <v>760</v>
      </c>
      <c r="Q4380" s="109" t="s">
        <v>25957</v>
      </c>
      <c r="R4380" s="109" t="s">
        <v>80</v>
      </c>
      <c r="S4380" s="122" t="s">
        <v>5119</v>
      </c>
      <c r="T4380" s="31"/>
      <c r="U4380" s="109" t="str">
        <f t="shared" si="69"/>
        <v>40136: State troopers in a high-speed pursuit of Andrades-Garcia reported that they followed him after reports of his erratic driving. In a friend's vehicle, with no driver's license, at speeds of over 100 MPH and apparently fresh out of a state correctional institute on drug charges, Andrades-Garcia lost control of the car. He crashed, the car burst into flames, and he died at the scene. http://bangordailynews.com/2009/11/21/news/maine-police-fleeing-driver-dies-in-crash/</v>
      </c>
      <c r="V4380" s="109"/>
      <c r="W4380" s="109">
        <v>5426.1</v>
      </c>
      <c r="X4380" s="109"/>
      <c r="Y4380" s="109"/>
      <c r="Z4380" s="109"/>
      <c r="AA4380" s="109"/>
      <c r="AB4380" s="109"/>
      <c r="AC4380" s="113"/>
      <c r="AD4380" s="29"/>
      <c r="AE4380" s="29"/>
      <c r="AF4380" s="29"/>
      <c r="AG4380" s="65"/>
    </row>
    <row r="4381" spans="1:33" ht="12">
      <c r="A4381" s="100">
        <v>42074.913680555597</v>
      </c>
      <c r="B4381" s="109" t="s">
        <v>25958</v>
      </c>
      <c r="C4381" s="121">
        <v>26</v>
      </c>
      <c r="D4381" s="109" t="s">
        <v>23</v>
      </c>
      <c r="E4381" s="109" t="s">
        <v>82</v>
      </c>
      <c r="F4381" s="109"/>
      <c r="G4381" s="42">
        <v>38508</v>
      </c>
      <c r="H4381" s="109" t="s">
        <v>25959</v>
      </c>
      <c r="I4381" s="109" t="s">
        <v>25960</v>
      </c>
      <c r="J4381" s="109" t="s">
        <v>223</v>
      </c>
      <c r="K4381" s="98" t="s">
        <v>25961</v>
      </c>
      <c r="L4381" s="109" t="s">
        <v>25962</v>
      </c>
      <c r="M4381" s="109" t="s">
        <v>25963</v>
      </c>
      <c r="N4381" s="109" t="s">
        <v>314</v>
      </c>
      <c r="O4381" s="109" t="s">
        <v>25964</v>
      </c>
      <c r="P4381" s="109" t="s">
        <v>760</v>
      </c>
      <c r="Q4381" s="109" t="s">
        <v>25965</v>
      </c>
      <c r="R4381" s="109" t="s">
        <v>80</v>
      </c>
      <c r="S4381" s="122" t="s">
        <v>5119</v>
      </c>
      <c r="T4381" s="31"/>
      <c r="U4381" s="109" t="str">
        <f t="shared" si="69"/>
        <v>38508: Christopher Hamilton and Joshua Fitzgerald were both passengers in a vehicle driven by a third man. The driver had sped away from a traffic stop in the early morning hours, with alcohol in his system, and led police on a five- or six-mile chase at high speed. He lost control, the car crashed and burst into flame, killing the two. The driver was thrown clear of the car and later found calling for help in the woods. http://archive.bangordailynews.com/2006/05/20/man-who-caused-fatal-crash-given-9-year-sentence/?ref=search</v>
      </c>
      <c r="V4381" s="109"/>
      <c r="W4381" s="109">
        <v>5427.1</v>
      </c>
      <c r="X4381" s="109"/>
      <c r="Y4381" s="109"/>
      <c r="Z4381" s="109"/>
      <c r="AA4381" s="109"/>
      <c r="AB4381" s="109"/>
      <c r="AC4381" s="113"/>
      <c r="AD4381" s="29"/>
      <c r="AE4381" s="29"/>
      <c r="AF4381" s="29"/>
      <c r="AG4381" s="65"/>
    </row>
    <row r="4382" spans="1:33" ht="12">
      <c r="A4382" s="100">
        <v>42074.915219907401</v>
      </c>
      <c r="B4382" s="109" t="s">
        <v>25966</v>
      </c>
      <c r="C4382" s="121">
        <v>24</v>
      </c>
      <c r="D4382" s="109" t="s">
        <v>23</v>
      </c>
      <c r="E4382" s="109" t="s">
        <v>82</v>
      </c>
      <c r="F4382" s="109"/>
      <c r="G4382" s="42">
        <v>38508</v>
      </c>
      <c r="H4382" s="109" t="s">
        <v>25959</v>
      </c>
      <c r="I4382" s="109" t="s">
        <v>25960</v>
      </c>
      <c r="J4382" s="109" t="s">
        <v>223</v>
      </c>
      <c r="K4382" s="98" t="s">
        <v>25961</v>
      </c>
      <c r="L4382" s="109" t="s">
        <v>25962</v>
      </c>
      <c r="M4382" s="109" t="s">
        <v>25963</v>
      </c>
      <c r="N4382" s="109" t="s">
        <v>314</v>
      </c>
      <c r="O4382" s="109" t="s">
        <v>25964</v>
      </c>
      <c r="P4382" s="109" t="s">
        <v>760</v>
      </c>
      <c r="Q4382" s="109" t="s">
        <v>25965</v>
      </c>
      <c r="R4382" s="109" t="s">
        <v>80</v>
      </c>
      <c r="S4382" s="122" t="s">
        <v>5119</v>
      </c>
      <c r="T4382" s="31"/>
      <c r="U4382" s="109" t="str">
        <f t="shared" si="69"/>
        <v>38508: Christopher Hamilton and Joshua Fitzgerald were both passengers in a vehicle driven by a third man. The driver had sped away from a traffic stop in the early morning hours, with alcohol in his system, and led police on a five- or six-mile chase at high speed. He lost control, the car crashed and burst into flame, killing the two. The driver was thrown clear of the car and later found calling for help in the woods. http://archive.bangordailynews.com/2006/05/20/man-who-caused-fatal-crash-given-9-year-sentence/?ref=search</v>
      </c>
      <c r="V4382" s="109"/>
      <c r="W4382" s="109">
        <v>5428.1</v>
      </c>
      <c r="X4382" s="109"/>
      <c r="Y4382" s="109"/>
      <c r="Z4382" s="109"/>
      <c r="AA4382" s="109"/>
      <c r="AB4382" s="109"/>
      <c r="AC4382" s="113"/>
      <c r="AD4382" s="29"/>
      <c r="AE4382" s="29"/>
      <c r="AF4382" s="29"/>
      <c r="AG4382" s="65"/>
    </row>
    <row r="4383" spans="1:33" ht="12">
      <c r="A4383" s="100">
        <v>42074.918055555601</v>
      </c>
      <c r="B4383" s="109" t="s">
        <v>25967</v>
      </c>
      <c r="C4383" s="121">
        <v>20</v>
      </c>
      <c r="D4383" s="109" t="s">
        <v>23</v>
      </c>
      <c r="E4383" s="109" t="s">
        <v>24</v>
      </c>
      <c r="F4383" s="109"/>
      <c r="G4383" s="42">
        <v>38687</v>
      </c>
      <c r="H4383" s="109" t="s">
        <v>25968</v>
      </c>
      <c r="I4383" s="109" t="s">
        <v>25969</v>
      </c>
      <c r="J4383" s="109" t="s">
        <v>64</v>
      </c>
      <c r="K4383" s="98" t="s">
        <v>25970</v>
      </c>
      <c r="L4383" s="109" t="s">
        <v>329</v>
      </c>
      <c r="M4383" s="109" t="s">
        <v>25971</v>
      </c>
      <c r="N4383" s="109" t="s">
        <v>32</v>
      </c>
      <c r="O4383" s="109" t="s">
        <v>25972</v>
      </c>
      <c r="P4383" s="109" t="s">
        <v>760</v>
      </c>
      <c r="Q4383" s="109" t="s">
        <v>25973</v>
      </c>
      <c r="R4383" s="109" t="s">
        <v>80</v>
      </c>
      <c r="S4383" s="122" t="s">
        <v>5119</v>
      </c>
      <c r="T4383" s="31"/>
      <c r="U4383" s="109" t="str">
        <f t="shared" si="69"/>
        <v>38687: A state park ranger responded to a report of Wright trying to break into a vending machine. Wright denied involvement, tried to get away in his car, and a physical struggle developed into the ranger shooting the unarmed Wright dead. http://www.moultrieobserver.com/news/local_news/family-unconvinced/article_07313b9e-73d6-57e4-82de-8fb6957a6fa1.html</v>
      </c>
      <c r="V4383" s="109"/>
      <c r="W4383" s="109">
        <v>5429.1</v>
      </c>
      <c r="X4383" s="109"/>
      <c r="Y4383" s="109"/>
      <c r="Z4383" s="109"/>
      <c r="AA4383" s="109"/>
      <c r="AB4383" s="109"/>
      <c r="AC4383" s="113"/>
      <c r="AD4383" s="29"/>
      <c r="AE4383" s="29"/>
      <c r="AF4383" s="29"/>
      <c r="AG4383" s="65"/>
    </row>
    <row r="4384" spans="1:33" ht="12">
      <c r="A4384" s="100">
        <v>42074.933379629598</v>
      </c>
      <c r="B4384" s="109" t="s">
        <v>25974</v>
      </c>
      <c r="C4384" s="121">
        <v>35</v>
      </c>
      <c r="D4384" s="109" t="s">
        <v>91</v>
      </c>
      <c r="E4384" s="109" t="s">
        <v>40</v>
      </c>
      <c r="F4384" s="109"/>
      <c r="G4384" s="42">
        <v>40347</v>
      </c>
      <c r="H4384" s="109" t="s">
        <v>25975</v>
      </c>
      <c r="I4384" s="109" t="s">
        <v>1743</v>
      </c>
      <c r="J4384" s="109" t="s">
        <v>64</v>
      </c>
      <c r="K4384" s="98" t="s">
        <v>25976</v>
      </c>
      <c r="L4384" s="109" t="s">
        <v>14128</v>
      </c>
      <c r="M4384" s="109" t="s">
        <v>25977</v>
      </c>
      <c r="N4384" s="109" t="s">
        <v>32</v>
      </c>
      <c r="O4384" s="109" t="s">
        <v>25978</v>
      </c>
      <c r="P4384" s="109" t="s">
        <v>760</v>
      </c>
      <c r="Q4384" s="109" t="s">
        <v>25979</v>
      </c>
      <c r="R4384" s="109" t="s">
        <v>219</v>
      </c>
      <c r="S4384" s="122" t="s">
        <v>5119</v>
      </c>
      <c r="T4384" s="31"/>
      <c r="U4384" s="109" t="str">
        <f t="shared" si="69"/>
        <v>40347: Small was shot to death with eight bullets by two county deputies after an "erratic four-mile chase at speeds of 20 to 30 MPH." She was under the influence of cocaine and had a half-empty bottle of vodka in her 1991 Buick. Deputies were caught on tape bragging about their marksmanship. Small died seven days later. The shooting was only justified by a grand jury in a rare split decision, and the case attracted the attention of the FBI. http://jacksonville.com/news/crime/2011-10-02/story/troubling-details-georgia-police-shooting</v>
      </c>
      <c r="V4384" s="109"/>
      <c r="W4384" s="109">
        <v>5430.1</v>
      </c>
      <c r="X4384" s="109"/>
      <c r="Y4384" s="109"/>
      <c r="Z4384" s="109"/>
      <c r="AA4384" s="109"/>
      <c r="AB4384" s="109"/>
      <c r="AC4384" s="113"/>
      <c r="AD4384" s="29"/>
      <c r="AE4384" s="29"/>
      <c r="AF4384" s="29"/>
      <c r="AG4384" s="65"/>
    </row>
    <row r="4385" spans="1:33" ht="12">
      <c r="A4385" s="100">
        <v>42074.950856481497</v>
      </c>
      <c r="B4385" s="109" t="s">
        <v>25980</v>
      </c>
      <c r="C4385" s="121">
        <v>39</v>
      </c>
      <c r="D4385" s="109" t="s">
        <v>91</v>
      </c>
      <c r="E4385" s="109" t="s">
        <v>40</v>
      </c>
      <c r="F4385" s="109" t="s">
        <v>25981</v>
      </c>
      <c r="G4385" s="42">
        <v>40207</v>
      </c>
      <c r="H4385" s="109" t="s">
        <v>25982</v>
      </c>
      <c r="I4385" s="109" t="s">
        <v>1479</v>
      </c>
      <c r="J4385" s="109" t="s">
        <v>152</v>
      </c>
      <c r="K4385" s="98" t="s">
        <v>25983</v>
      </c>
      <c r="L4385" s="109" t="s">
        <v>1481</v>
      </c>
      <c r="M4385" s="109" t="s">
        <v>5201</v>
      </c>
      <c r="N4385" s="109" t="s">
        <v>314</v>
      </c>
      <c r="O4385" s="109" t="s">
        <v>25984</v>
      </c>
      <c r="P4385" s="109" t="s">
        <v>760</v>
      </c>
      <c r="Q4385" s="109" t="s">
        <v>25985</v>
      </c>
      <c r="R4385" s="109" t="s">
        <v>80</v>
      </c>
      <c r="S4385" s="122" t="s">
        <v>5119</v>
      </c>
      <c r="T4385" s="31"/>
      <c r="U4385" s="109" t="str">
        <f t="shared" si="69"/>
        <v>40207: One of the greatest (film) editors of her generation, Schmeer was walking across Broadway on the Upper West Side when she was struck and killed by a 2010 Dodge Avenger being pursued by police. The Avenger matched the description of a shoplifters' getaway car. http://www.nytimes.com/2010/02/01/nyregion/01schmeer.html</v>
      </c>
      <c r="V4385" s="109"/>
      <c r="W4385" s="109">
        <v>5431.1</v>
      </c>
      <c r="X4385" s="109"/>
      <c r="Y4385" s="109"/>
      <c r="Z4385" s="109"/>
      <c r="AA4385" s="109"/>
      <c r="AB4385" s="109"/>
      <c r="AC4385" s="113"/>
      <c r="AD4385" s="29"/>
      <c r="AE4385" s="29"/>
      <c r="AF4385" s="29"/>
      <c r="AG4385" s="65"/>
    </row>
    <row r="4386" spans="1:33" ht="12">
      <c r="A4386" s="100">
        <v>42074.958368055602</v>
      </c>
      <c r="B4386" s="109" t="s">
        <v>25986</v>
      </c>
      <c r="C4386" s="121">
        <v>45</v>
      </c>
      <c r="D4386" s="109" t="s">
        <v>23</v>
      </c>
      <c r="E4386" s="109" t="s">
        <v>82</v>
      </c>
      <c r="F4386" s="109"/>
      <c r="G4386" s="42">
        <v>41970</v>
      </c>
      <c r="H4386" s="109" t="s">
        <v>25987</v>
      </c>
      <c r="I4386" s="109" t="s">
        <v>25449</v>
      </c>
      <c r="J4386" s="109" t="s">
        <v>28</v>
      </c>
      <c r="K4386" s="98" t="s">
        <v>25450</v>
      </c>
      <c r="L4386" s="109" t="s">
        <v>8052</v>
      </c>
      <c r="M4386" s="109" t="s">
        <v>17889</v>
      </c>
      <c r="N4386" s="109" t="s">
        <v>32</v>
      </c>
      <c r="O4386" s="109" t="s">
        <v>25988</v>
      </c>
      <c r="P4386" s="109" t="s">
        <v>760</v>
      </c>
      <c r="Q4386" s="109" t="s">
        <v>25989</v>
      </c>
      <c r="R4386" s="109" t="s">
        <v>80</v>
      </c>
      <c r="S4386" s="122" t="s">
        <v>5119</v>
      </c>
      <c r="T4386" s="31"/>
      <c r="U4386" s="109" t="str">
        <f t="shared" si="69"/>
        <v>41970: 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 http://www.myfoxtampabay.com/story/27497868/deputies-kill-man-barricaded-in-westchase-condo</v>
      </c>
      <c r="V4386" s="109"/>
      <c r="W4386" s="109">
        <v>5432.1</v>
      </c>
      <c r="X4386" s="109"/>
      <c r="Y4386" s="109"/>
      <c r="Z4386" s="109"/>
      <c r="AA4386" s="109"/>
      <c r="AB4386" s="109"/>
      <c r="AC4386" s="113"/>
      <c r="AD4386" s="29"/>
      <c r="AE4386" s="29"/>
      <c r="AF4386" s="29"/>
      <c r="AG4386" s="65"/>
    </row>
    <row r="4387" spans="1:33" ht="12">
      <c r="A4387" s="100">
        <v>42074.961099537002</v>
      </c>
      <c r="B4387" s="109" t="s">
        <v>25990</v>
      </c>
      <c r="C4387" s="121">
        <v>34</v>
      </c>
      <c r="D4387" s="109" t="s">
        <v>23</v>
      </c>
      <c r="E4387" s="109" t="s">
        <v>82</v>
      </c>
      <c r="F4387" s="109"/>
      <c r="G4387" s="42">
        <v>38665</v>
      </c>
      <c r="H4387" s="109" t="s">
        <v>25991</v>
      </c>
      <c r="I4387" s="109" t="s">
        <v>25467</v>
      </c>
      <c r="J4387" s="109" t="s">
        <v>28</v>
      </c>
      <c r="K4387" s="98" t="s">
        <v>25992</v>
      </c>
      <c r="L4387" s="109" t="s">
        <v>4687</v>
      </c>
      <c r="M4387" s="109" t="s">
        <v>10833</v>
      </c>
      <c r="N4387" s="109" t="s">
        <v>32</v>
      </c>
      <c r="O4387" s="109" t="s">
        <v>25993</v>
      </c>
      <c r="P4387" s="109" t="s">
        <v>58</v>
      </c>
      <c r="Q4387" s="109" t="s">
        <v>25994</v>
      </c>
      <c r="R4387" s="109" t="s">
        <v>219</v>
      </c>
      <c r="S4387" s="122" t="s">
        <v>5119</v>
      </c>
      <c r="T4387" s="31"/>
      <c r="U4387" s="109" t="str">
        <f t="shared" si="69"/>
        <v>38665: Lambert and two deputies traded at least two dozen shots following an 8 a.m. call on Lambert's abandoned red Ford Ranger. They then heard shots from a nearby subdivision. On encountering the deputies Lambert -- shoeless, shirtless, a high level of cocaine in his system, and with a cape -- immediately began shooting, starting a firefight. Nobody was struck from his fire, but he sustained three mortal bullet wounds. http://www.sptimes.com/2006/01/05/Northpinellas/Deputies_cleared_in_f.shtml</v>
      </c>
      <c r="V4387" s="109"/>
      <c r="W4387" s="109">
        <v>5433.1</v>
      </c>
      <c r="X4387" s="109"/>
      <c r="Y4387" s="109"/>
      <c r="Z4387" s="109"/>
      <c r="AA4387" s="109"/>
      <c r="AB4387" s="109"/>
      <c r="AC4387" s="113"/>
      <c r="AD4387" s="29"/>
      <c r="AE4387" s="29"/>
      <c r="AF4387" s="29"/>
      <c r="AG4387" s="65"/>
    </row>
    <row r="4388" spans="1:33" ht="12">
      <c r="A4388" s="100">
        <v>42074.969733796301</v>
      </c>
      <c r="B4388" s="109" t="s">
        <v>25995</v>
      </c>
      <c r="C4388" s="121">
        <v>40</v>
      </c>
      <c r="D4388" s="109" t="s">
        <v>23</v>
      </c>
      <c r="E4388" s="109" t="s">
        <v>82</v>
      </c>
      <c r="F4388" s="109"/>
      <c r="G4388" s="42">
        <v>37968</v>
      </c>
      <c r="H4388" s="109" t="s">
        <v>25996</v>
      </c>
      <c r="I4388" s="109" t="s">
        <v>15742</v>
      </c>
      <c r="J4388" s="109" t="s">
        <v>223</v>
      </c>
      <c r="K4388" s="98" t="s">
        <v>25997</v>
      </c>
      <c r="L4388" s="109" t="s">
        <v>1970</v>
      </c>
      <c r="M4388" s="109" t="s">
        <v>25998</v>
      </c>
      <c r="N4388" s="109" t="s">
        <v>314</v>
      </c>
      <c r="O4388" s="109" t="s">
        <v>25999</v>
      </c>
      <c r="P4388" s="109" t="s">
        <v>760</v>
      </c>
      <c r="Q4388" s="109" t="s">
        <v>26000</v>
      </c>
      <c r="R4388" s="109" t="s">
        <v>80</v>
      </c>
      <c r="S4388" s="122" t="s">
        <v>5119</v>
      </c>
      <c r="T4388" s="31"/>
      <c r="U4388" s="109" t="str">
        <f t="shared" si="69"/>
        <v>37968: Shortly before midnight Friday night local police discovered Flannery burglarizing a grocery and clothing store. Flannery bolted, drawing the police into a high-speed chase, but his car soon left the road and slammed full-speed broadside into a utility pole. He was thrown from his demolished sedan and fatally wounded. http://archive.bangordailynews.com/2003/12/15/caribou-man-dies-in-high-speed-chase/?ref=search</v>
      </c>
      <c r="V4388" s="109"/>
      <c r="W4388" s="109">
        <v>5434.1</v>
      </c>
      <c r="X4388" s="109"/>
      <c r="Y4388" s="109"/>
      <c r="Z4388" s="109"/>
      <c r="AA4388" s="109"/>
      <c r="AB4388" s="109"/>
      <c r="AC4388" s="113"/>
      <c r="AD4388" s="29"/>
      <c r="AE4388" s="29"/>
      <c r="AF4388" s="29"/>
      <c r="AG4388" s="65"/>
    </row>
    <row r="4389" spans="1:33" ht="12">
      <c r="A4389" s="100">
        <v>42074.989189814798</v>
      </c>
      <c r="B4389" s="109" t="s">
        <v>26001</v>
      </c>
      <c r="C4389" s="121">
        <v>22</v>
      </c>
      <c r="D4389" s="109" t="s">
        <v>23</v>
      </c>
      <c r="E4389" s="109" t="s">
        <v>24</v>
      </c>
      <c r="F4389" s="109" t="s">
        <v>26002</v>
      </c>
      <c r="G4389" s="42">
        <v>37331</v>
      </c>
      <c r="H4389" s="109" t="s">
        <v>26003</v>
      </c>
      <c r="I4389" s="109" t="s">
        <v>10254</v>
      </c>
      <c r="J4389" s="109" t="s">
        <v>28</v>
      </c>
      <c r="K4389" s="98" t="s">
        <v>24483</v>
      </c>
      <c r="L4389" s="109" t="s">
        <v>10256</v>
      </c>
      <c r="M4389" s="109" t="s">
        <v>26004</v>
      </c>
      <c r="N4389" s="109" t="s">
        <v>32</v>
      </c>
      <c r="O4389" s="109" t="s">
        <v>26005</v>
      </c>
      <c r="P4389" s="109" t="s">
        <v>58</v>
      </c>
      <c r="Q4389" s="109" t="s">
        <v>26006</v>
      </c>
      <c r="R4389" s="109" t="s">
        <v>80</v>
      </c>
      <c r="S4389" s="122" t="s">
        <v>5119</v>
      </c>
      <c r="T4389" s="31"/>
      <c r="U4389" s="109" t="str">
        <f t="shared" si="69"/>
        <v>37331: Four deputies and a local officer went looking for Adkins at a local motel, on suspicion of involvement with home invasions and an outstanding warrant for aggravated battery. Armed with a handgun, Adkins fled from the motel into a nearby mobile home park, where residents heard small-arms fire as police surrounded him. He was fatally shot. http://www.sptimes.com/2002/03/19/Hernando/Slain_suspect_had_lon.shtml</v>
      </c>
      <c r="V4389" s="109"/>
      <c r="W4389" s="109">
        <v>5435.1</v>
      </c>
      <c r="X4389" s="109"/>
      <c r="Y4389" s="109"/>
      <c r="Z4389" s="109"/>
      <c r="AA4389" s="109"/>
      <c r="AB4389" s="109"/>
      <c r="AC4389" s="113"/>
      <c r="AD4389" s="29"/>
      <c r="AE4389" s="29"/>
      <c r="AF4389" s="29"/>
      <c r="AG4389" s="65"/>
    </row>
    <row r="4390" spans="1:33" ht="12">
      <c r="A4390" s="100">
        <v>42074.991608796299</v>
      </c>
      <c r="B4390" s="109" t="s">
        <v>26007</v>
      </c>
      <c r="C4390" s="121">
        <v>66</v>
      </c>
      <c r="D4390" s="109" t="s">
        <v>23</v>
      </c>
      <c r="E4390" s="109" t="s">
        <v>82</v>
      </c>
      <c r="F4390" s="109"/>
      <c r="G4390" s="42">
        <v>39284</v>
      </c>
      <c r="H4390" s="109" t="s">
        <v>26008</v>
      </c>
      <c r="I4390" s="109" t="s">
        <v>626</v>
      </c>
      <c r="J4390" s="109" t="s">
        <v>44</v>
      </c>
      <c r="K4390" s="98" t="s">
        <v>26009</v>
      </c>
      <c r="L4390" s="109" t="s">
        <v>347</v>
      </c>
      <c r="M4390" s="109" t="s">
        <v>13782</v>
      </c>
      <c r="N4390" s="109" t="s">
        <v>314</v>
      </c>
      <c r="O4390" s="109" t="s">
        <v>26010</v>
      </c>
      <c r="P4390" s="109" t="s">
        <v>760</v>
      </c>
      <c r="Q4390" s="109" t="s">
        <v>26011</v>
      </c>
      <c r="R4390" s="109" t="s">
        <v>80</v>
      </c>
      <c r="S4390" s="122" t="s">
        <v>5119</v>
      </c>
      <c r="T4390" s="31"/>
      <c r="U4390" s="109" t="str">
        <f t="shared" si="69"/>
        <v>39284: Jackson County Florida deputies observed a black pickup speeding away from a convenience store, driven by a 19-year-old, and Alabama police took up the chase at the county line. Williamson, driving back home from seeing his wife in Florida, collided with the speeding fugitive and was killed. The 19-year-old was charged with his murder. http://www.andalusiastarnews.com/2007/07/28/goshen-resident-terrell-williamson-killed-in-weekend-accident-in-dothan/</v>
      </c>
      <c r="V4390" s="109"/>
      <c r="W4390" s="109">
        <v>5436.1</v>
      </c>
      <c r="X4390" s="109"/>
      <c r="Y4390" s="109"/>
      <c r="Z4390" s="109"/>
      <c r="AA4390" s="109"/>
      <c r="AB4390" s="109"/>
      <c r="AC4390" s="113"/>
      <c r="AD4390" s="29"/>
      <c r="AE4390" s="29"/>
      <c r="AF4390" s="29"/>
      <c r="AG4390" s="65"/>
    </row>
    <row r="4391" spans="1:33" ht="12">
      <c r="A4391" s="100">
        <v>42075.003530092603</v>
      </c>
      <c r="B4391" s="109" t="s">
        <v>26012</v>
      </c>
      <c r="C4391" s="121">
        <v>16</v>
      </c>
      <c r="D4391" s="109" t="s">
        <v>23</v>
      </c>
      <c r="E4391" s="109" t="s">
        <v>82</v>
      </c>
      <c r="F4391" s="109"/>
      <c r="G4391" s="42">
        <v>37359</v>
      </c>
      <c r="H4391" s="109" t="s">
        <v>26013</v>
      </c>
      <c r="I4391" s="109" t="s">
        <v>5452</v>
      </c>
      <c r="J4391" s="109" t="s">
        <v>223</v>
      </c>
      <c r="K4391" s="98" t="s">
        <v>5453</v>
      </c>
      <c r="L4391" s="109" t="s">
        <v>500</v>
      </c>
      <c r="M4391" s="109" t="s">
        <v>26014</v>
      </c>
      <c r="N4391" s="109" t="s">
        <v>314</v>
      </c>
      <c r="O4391" s="109" t="s">
        <v>26015</v>
      </c>
      <c r="P4391" s="109" t="s">
        <v>760</v>
      </c>
      <c r="Q4391" s="109" t="s">
        <v>26016</v>
      </c>
      <c r="R4391" s="109" t="s">
        <v>219</v>
      </c>
      <c r="S4391" s="122" t="s">
        <v>5119</v>
      </c>
      <c r="T4391" s="31"/>
      <c r="U4391" s="109" t="str">
        <f t="shared" si="69"/>
        <v>37359: Driving on a learner's permit around 1 a.m. and with two more teen boys riding in the cab, and two in the bed, Reynolds drew the attention of two local police departments, chasing him at high speeds. After dodging a spike-strip Reynolds apparently misjudged a driveway for a road, slamming into a pine at full speed. He died, one passenger sent to ICU, the others also injured. http://archive.bangordailynews.com/2002/04/15/crash-leaves-eddington-teen-dead-4-hurt-police-pursue-five-brewer-high-school-students-in-pickup-truck-through-three-towns/?ref=search</v>
      </c>
      <c r="V4391" s="109"/>
      <c r="W4391" s="109">
        <v>5437.1</v>
      </c>
      <c r="X4391" s="109"/>
      <c r="Y4391" s="109"/>
      <c r="Z4391" s="109"/>
      <c r="AA4391" s="109"/>
      <c r="AB4391" s="109"/>
      <c r="AC4391" s="113"/>
      <c r="AD4391" s="29"/>
      <c r="AE4391" s="29"/>
      <c r="AF4391" s="29"/>
      <c r="AG4391" s="65"/>
    </row>
    <row r="4392" spans="1:33" ht="12">
      <c r="A4392" s="100">
        <v>42075.017500000002</v>
      </c>
      <c r="B4392" s="109" t="s">
        <v>26017</v>
      </c>
      <c r="C4392" s="121">
        <v>43</v>
      </c>
      <c r="D4392" s="109" t="s">
        <v>23</v>
      </c>
      <c r="E4392" s="109" t="s">
        <v>82</v>
      </c>
      <c r="F4392" s="109"/>
      <c r="G4392" s="42">
        <v>36663</v>
      </c>
      <c r="H4392" s="109" t="s">
        <v>26018</v>
      </c>
      <c r="I4392" s="109" t="s">
        <v>11776</v>
      </c>
      <c r="J4392" s="109" t="s">
        <v>28</v>
      </c>
      <c r="K4392" s="98" t="s">
        <v>26019</v>
      </c>
      <c r="L4392" s="109" t="s">
        <v>8052</v>
      </c>
      <c r="M4392" s="109" t="s">
        <v>17889</v>
      </c>
      <c r="N4392" s="109" t="s">
        <v>32</v>
      </c>
      <c r="O4392" s="109" t="s">
        <v>26020</v>
      </c>
      <c r="P4392" s="109" t="s">
        <v>760</v>
      </c>
      <c r="Q4392" s="109" t="s">
        <v>26021</v>
      </c>
      <c r="R4392" s="109" t="s">
        <v>80</v>
      </c>
      <c r="S4392" s="122" t="s">
        <v>5119</v>
      </c>
      <c r="T4392" s="31"/>
      <c r="U4392" s="109" t="str">
        <f t="shared" si="69"/>
        <v>36663: Deputies spotted Green in his blue Cadillac. He'd been wanted in connection with an armed robbery earlier in the week. Green fled back to his apartment complex then -- according to the police -- jumped from the vehicle with gun in hand. A hail of police bullets blew out the Cadillac's back window, struck Green multiple times, and fatally wounded him. http://www.sptimes.com/News/051800/Hillsborough/Suspect_killed_after_.shtml</v>
      </c>
      <c r="V4392" s="109"/>
      <c r="W4392" s="109">
        <v>5438.1</v>
      </c>
      <c r="X4392" s="109"/>
      <c r="Y4392" s="109"/>
      <c r="Z4392" s="109"/>
      <c r="AA4392" s="109"/>
      <c r="AB4392" s="109"/>
      <c r="AC4392" s="113"/>
      <c r="AD4392" s="29"/>
      <c r="AE4392" s="29"/>
      <c r="AF4392" s="29"/>
      <c r="AG4392" s="65"/>
    </row>
    <row r="4393" spans="1:33" ht="12">
      <c r="A4393" s="100">
        <v>42075.531307870398</v>
      </c>
      <c r="B4393" s="109" t="s">
        <v>26022</v>
      </c>
      <c r="C4393" s="121">
        <v>83</v>
      </c>
      <c r="D4393" s="109" t="s">
        <v>91</v>
      </c>
      <c r="E4393" s="109" t="s">
        <v>40</v>
      </c>
      <c r="F4393" s="109"/>
      <c r="G4393" s="42">
        <v>40351</v>
      </c>
      <c r="H4393" s="109" t="s">
        <v>26023</v>
      </c>
      <c r="I4393" s="109" t="s">
        <v>1479</v>
      </c>
      <c r="J4393" s="109" t="s">
        <v>152</v>
      </c>
      <c r="K4393" s="98" t="s">
        <v>5098</v>
      </c>
      <c r="L4393" s="109" t="s">
        <v>1481</v>
      </c>
      <c r="M4393" s="109" t="s">
        <v>5201</v>
      </c>
      <c r="N4393" s="109" t="s">
        <v>314</v>
      </c>
      <c r="O4393" s="109" t="s">
        <v>26024</v>
      </c>
      <c r="P4393" s="109" t="s">
        <v>760</v>
      </c>
      <c r="Q4393" s="109" t="s">
        <v>26025</v>
      </c>
      <c r="R4393" s="109" t="s">
        <v>80</v>
      </c>
      <c r="S4393" s="122" t="s">
        <v>5119</v>
      </c>
      <c r="T4393" s="31"/>
      <c r="U4393" s="109" t="str">
        <f t="shared" si="69"/>
        <v>40351: Graham, an elderly Catholic nun, was one of three pedestrians struck by a minivan that had been stopped by NYPD after a gunpoint robbery. The driver had been taken into custody, but another suspect grabbed the wheel and took off through the streets of Morningside Heights, with police in pursuit. Witnesses described the chase much differently than the officials. http://www.nytimes.com/2010/06/24/nyregion/24chase.html</v>
      </c>
      <c r="V4393" s="109"/>
      <c r="W4393" s="109">
        <v>5439.1</v>
      </c>
      <c r="X4393" s="109"/>
      <c r="Y4393" s="109"/>
      <c r="Z4393" s="109"/>
      <c r="AA4393" s="109"/>
      <c r="AB4393" s="109"/>
      <c r="AC4393" s="113"/>
      <c r="AD4393" s="29"/>
      <c r="AE4393" s="29"/>
      <c r="AF4393" s="29"/>
      <c r="AG4393" s="65"/>
    </row>
    <row r="4394" spans="1:33" ht="12">
      <c r="A4394" s="100">
        <v>42075.540254629603</v>
      </c>
      <c r="B4394" s="109" t="s">
        <v>26026</v>
      </c>
      <c r="C4394" s="121">
        <v>56</v>
      </c>
      <c r="D4394" s="109" t="s">
        <v>23</v>
      </c>
      <c r="E4394" s="109" t="s">
        <v>82</v>
      </c>
      <c r="F4394" s="109"/>
      <c r="G4394" s="42">
        <v>37199</v>
      </c>
      <c r="H4394" s="109" t="s">
        <v>26027</v>
      </c>
      <c r="I4394" s="109" t="s">
        <v>26028</v>
      </c>
      <c r="J4394" s="109" t="s">
        <v>223</v>
      </c>
      <c r="K4394" s="98" t="s">
        <v>26029</v>
      </c>
      <c r="L4394" s="109" t="s">
        <v>1175</v>
      </c>
      <c r="M4394" s="109" t="s">
        <v>26030</v>
      </c>
      <c r="N4394" s="109" t="s">
        <v>314</v>
      </c>
      <c r="O4394" s="109" t="s">
        <v>26031</v>
      </c>
      <c r="P4394" s="109" t="s">
        <v>760</v>
      </c>
      <c r="Q4394" s="109" t="s">
        <v>26032</v>
      </c>
      <c r="R4394" s="109" t="s">
        <v>80</v>
      </c>
      <c r="S4394" s="122" t="s">
        <v>5119</v>
      </c>
      <c r="T4394" s="31"/>
      <c r="U4394" s="109" t="str">
        <f t="shared" si="69"/>
        <v>37199: Two local jurisdictions chased and then broke off pursuits on Sherman in his 1998 red Corvette, driving around erratically at 1 a.m. with a suspended license. Speeds ranged up to 100 MPH. The second involved officer came across the wrecked Corvette down an embankment, with Sherman thrown from the car and dead at the scene. http://archive.bangordailynews.com/2001/11/06/litchfield-man-killed-in-traffic-accident/</v>
      </c>
      <c r="V4394" s="109"/>
      <c r="W4394" s="109">
        <v>5440.1</v>
      </c>
      <c r="X4394" s="109"/>
      <c r="Y4394" s="109"/>
      <c r="Z4394" s="109"/>
      <c r="AA4394" s="109"/>
      <c r="AB4394" s="109"/>
      <c r="AC4394" s="113"/>
      <c r="AD4394" s="29"/>
      <c r="AE4394" s="29"/>
      <c r="AF4394" s="29"/>
      <c r="AG4394" s="65"/>
    </row>
    <row r="4395" spans="1:33" ht="12">
      <c r="A4395" s="100">
        <v>42075.564652777801</v>
      </c>
      <c r="B4395" s="109" t="s">
        <v>26033</v>
      </c>
      <c r="C4395" s="121">
        <v>28</v>
      </c>
      <c r="D4395" s="109" t="s">
        <v>23</v>
      </c>
      <c r="E4395" s="109" t="s">
        <v>82</v>
      </c>
      <c r="F4395" s="109"/>
      <c r="G4395" s="42">
        <v>41512</v>
      </c>
      <c r="H4395" s="109" t="s">
        <v>26034</v>
      </c>
      <c r="I4395" s="109" t="s">
        <v>26035</v>
      </c>
      <c r="J4395" s="109" t="s">
        <v>223</v>
      </c>
      <c r="K4395" s="98" t="s">
        <v>26036</v>
      </c>
      <c r="L4395" s="109" t="s">
        <v>1970</v>
      </c>
      <c r="M4395" s="109" t="s">
        <v>26037</v>
      </c>
      <c r="N4395" s="109" t="s">
        <v>314</v>
      </c>
      <c r="O4395" s="109" t="s">
        <v>26038</v>
      </c>
      <c r="P4395" s="109" t="s">
        <v>760</v>
      </c>
      <c r="Q4395" s="109" t="s">
        <v>26039</v>
      </c>
      <c r="R4395" s="109" t="s">
        <v>80</v>
      </c>
      <c r="S4395" s="122" t="s">
        <v>5119</v>
      </c>
      <c r="T4395" s="31"/>
      <c r="U4395" s="109" t="str">
        <f t="shared" si="69"/>
        <v>41512: Deputies observed Pelkey traveling at 75 MPH in a 25 MPH and gave chase. Pelkey likely misjudged rural Aroostook Road; he lost control where the road turned to dirt, flipped the car, snapped a utility pole, was thrown from his car and sustained fatal injuries. http://bangordailynews.com/2013/08/27/news/aroostook/police-pursuit-that-ended-in-fatal-crash-in-molunkus-under-investigation/?ref=storyPrevNextLinks</v>
      </c>
      <c r="V4395" s="109"/>
      <c r="W4395" s="109">
        <v>5441.1</v>
      </c>
      <c r="X4395" s="109"/>
      <c r="Y4395" s="109"/>
      <c r="Z4395" s="109"/>
      <c r="AA4395" s="109"/>
      <c r="AB4395" s="109"/>
      <c r="AC4395" s="113"/>
      <c r="AD4395" s="29"/>
      <c r="AE4395" s="29"/>
      <c r="AF4395" s="29"/>
      <c r="AG4395" s="65"/>
    </row>
    <row r="4396" spans="1:33" ht="12">
      <c r="A4396" s="100">
        <v>42075.580717592602</v>
      </c>
      <c r="B4396" s="109" t="s">
        <v>26040</v>
      </c>
      <c r="C4396" s="121">
        <v>34</v>
      </c>
      <c r="D4396" s="109" t="s">
        <v>23</v>
      </c>
      <c r="E4396" s="109" t="s">
        <v>40</v>
      </c>
      <c r="F4396" s="109" t="s">
        <v>26041</v>
      </c>
      <c r="G4396" s="42">
        <v>40675</v>
      </c>
      <c r="H4396" s="109" t="s">
        <v>26042</v>
      </c>
      <c r="I4396" s="109" t="s">
        <v>12063</v>
      </c>
      <c r="J4396" s="109" t="s">
        <v>213</v>
      </c>
      <c r="K4396" s="98" t="s">
        <v>26043</v>
      </c>
      <c r="L4396" s="109" t="s">
        <v>12063</v>
      </c>
      <c r="M4396" s="109" t="s">
        <v>26044</v>
      </c>
      <c r="N4396" s="109" t="s">
        <v>32</v>
      </c>
      <c r="O4396" s="109" t="s">
        <v>26045</v>
      </c>
      <c r="P4396" s="109" t="s">
        <v>58</v>
      </c>
      <c r="Q4396" s="109" t="s">
        <v>26046</v>
      </c>
      <c r="R4396" s="109" t="s">
        <v>80</v>
      </c>
      <c r="S4396" s="122" t="s">
        <v>23674</v>
      </c>
      <c r="T4396" s="31"/>
      <c r="U4396" s="109" t="str">
        <f t="shared" si="69"/>
        <v>40675: Officers were called to a domestic disturbance, and when they arrived, Brawley attempted to attack the officers with a a two-by-four. One of the officers shot him in the chest. http://www.newschannel10.com/story/14638093/police-investigating-shooting-in-midland</v>
      </c>
      <c r="V4396" s="109"/>
      <c r="W4396" s="109">
        <v>5442.1</v>
      </c>
      <c r="X4396" s="109"/>
      <c r="Y4396" s="109"/>
      <c r="Z4396" s="109"/>
      <c r="AA4396" s="109"/>
      <c r="AB4396" s="109"/>
      <c r="AC4396" s="113"/>
      <c r="AD4396" s="29"/>
      <c r="AE4396" s="29"/>
      <c r="AF4396" s="29"/>
      <c r="AG4396" s="65"/>
    </row>
    <row r="4397" spans="1:33" ht="12">
      <c r="A4397" s="100">
        <v>42075.589317129597</v>
      </c>
      <c r="B4397" s="109" t="s">
        <v>26047</v>
      </c>
      <c r="C4397" s="121">
        <v>46</v>
      </c>
      <c r="D4397" s="109" t="s">
        <v>23</v>
      </c>
      <c r="E4397" s="109" t="s">
        <v>82</v>
      </c>
      <c r="F4397" s="109"/>
      <c r="G4397" s="42">
        <v>38328</v>
      </c>
      <c r="H4397" s="109" t="s">
        <v>26048</v>
      </c>
      <c r="I4397" s="109" t="s">
        <v>4685</v>
      </c>
      <c r="J4397" s="109" t="s">
        <v>28</v>
      </c>
      <c r="K4397" s="98" t="s">
        <v>26049</v>
      </c>
      <c r="L4397" s="109" t="s">
        <v>4687</v>
      </c>
      <c r="M4397" s="109" t="s">
        <v>26050</v>
      </c>
      <c r="N4397" s="109" t="s">
        <v>32</v>
      </c>
      <c r="O4397" s="109" t="s">
        <v>26051</v>
      </c>
      <c r="P4397" s="109" t="s">
        <v>760</v>
      </c>
      <c r="Q4397" s="109" t="s">
        <v>26052</v>
      </c>
      <c r="R4397" s="109" t="s">
        <v>80</v>
      </c>
      <c r="S4397" s="122" t="s">
        <v>5119</v>
      </c>
      <c r="T4397" s="31"/>
      <c r="U4397" s="109" t="str">
        <f t="shared" ref="U4397:U4460" si="70">CONCATENATE(G4397, ": ", O4397, " ", Q4397)</f>
        <v>38328: Gearhart brandished a handgun and made three attempts at carjacking in a commercial area in the early evening. Verbally abusive, unpredictable, and unresponsive to attempts to get him to stop, he fired one shot at an off-duty state alcohol agent. The agent returned fire and struck Gearhart fatally in the chest. http://www.sptimes.com/2004/12/18/Southpinellas/State_alcohol_agent_i.shtml</v>
      </c>
      <c r="V4397" s="109"/>
      <c r="W4397" s="109">
        <v>5443.1</v>
      </c>
      <c r="X4397" s="109"/>
      <c r="Y4397" s="109"/>
      <c r="Z4397" s="109"/>
      <c r="AA4397" s="109"/>
      <c r="AB4397" s="109"/>
      <c r="AC4397" s="113"/>
      <c r="AD4397" s="29"/>
      <c r="AE4397" s="29"/>
      <c r="AF4397" s="29"/>
      <c r="AG4397" s="65"/>
    </row>
    <row r="4398" spans="1:33" ht="12">
      <c r="A4398" s="100">
        <v>42075.597743055601</v>
      </c>
      <c r="B4398" s="109" t="s">
        <v>26053</v>
      </c>
      <c r="C4398" s="121">
        <v>24</v>
      </c>
      <c r="D4398" s="109" t="s">
        <v>23</v>
      </c>
      <c r="E4398" s="109" t="s">
        <v>40</v>
      </c>
      <c r="F4398" s="109" t="s">
        <v>26054</v>
      </c>
      <c r="G4398" s="42">
        <v>40777</v>
      </c>
      <c r="H4398" s="109" t="s">
        <v>26055</v>
      </c>
      <c r="I4398" s="109" t="s">
        <v>498</v>
      </c>
      <c r="J4398" s="109" t="s">
        <v>223</v>
      </c>
      <c r="K4398" s="98" t="s">
        <v>499</v>
      </c>
      <c r="L4398" s="109" t="s">
        <v>500</v>
      </c>
      <c r="M4398" s="109" t="s">
        <v>5454</v>
      </c>
      <c r="N4398" s="109" t="s">
        <v>314</v>
      </c>
      <c r="O4398" s="109" t="s">
        <v>26056</v>
      </c>
      <c r="P4398" s="109" t="s">
        <v>760</v>
      </c>
      <c r="Q4398" s="109" t="s">
        <v>26057</v>
      </c>
      <c r="R4398" s="109" t="s">
        <v>80</v>
      </c>
      <c r="S4398" s="122" t="s">
        <v>5119</v>
      </c>
      <c r="T4398" s="31"/>
      <c r="U4398" s="109" t="str">
        <f t="shared" si="70"/>
        <v>40777: With "several convictions for alcohol and criminal mischief violations" in his past, Cynewski was familiar to local police. Local officers got a mid-afternoon call from the state police about Cynewski's vehicle being driven erratically on the interstate. During a chase that ranged up to 100 MPH, Cynewski lost control and had a fatal one-car crash on the grounds of the local cemetery. http://bangordailynews.com/2011/08/23/news/bangor/driver-in-fatal-hampden-crash-identified-as-belfast-man/</v>
      </c>
      <c r="V4398" s="109"/>
      <c r="W4398" s="109">
        <v>5444.1</v>
      </c>
      <c r="X4398" s="109"/>
      <c r="Y4398" s="109"/>
      <c r="Z4398" s="109"/>
      <c r="AA4398" s="109"/>
      <c r="AB4398" s="109"/>
      <c r="AC4398" s="113"/>
      <c r="AD4398" s="29"/>
      <c r="AE4398" s="29"/>
      <c r="AF4398" s="29"/>
      <c r="AG4398" s="65"/>
    </row>
    <row r="4399" spans="1:33" ht="12">
      <c r="A4399" s="100">
        <v>42075.605995370403</v>
      </c>
      <c r="B4399" s="109" t="s">
        <v>26058</v>
      </c>
      <c r="C4399" s="121">
        <v>25</v>
      </c>
      <c r="D4399" s="109" t="s">
        <v>23</v>
      </c>
      <c r="E4399" s="109" t="s">
        <v>82</v>
      </c>
      <c r="F4399" s="109"/>
      <c r="G4399" s="42">
        <v>38716</v>
      </c>
      <c r="H4399" s="109" t="s">
        <v>26059</v>
      </c>
      <c r="I4399" s="109" t="s">
        <v>26060</v>
      </c>
      <c r="J4399" s="109" t="s">
        <v>3975</v>
      </c>
      <c r="K4399" s="98" t="s">
        <v>26061</v>
      </c>
      <c r="L4399" s="109" t="s">
        <v>26062</v>
      </c>
      <c r="M4399" s="109" t="s">
        <v>26063</v>
      </c>
      <c r="N4399" s="109" t="s">
        <v>314</v>
      </c>
      <c r="O4399" s="109" t="s">
        <v>26064</v>
      </c>
      <c r="P4399" s="109" t="s">
        <v>760</v>
      </c>
      <c r="Q4399" s="109" t="s">
        <v>26065</v>
      </c>
      <c r="R4399" s="109" t="s">
        <v>80</v>
      </c>
      <c r="S4399" s="122" t="s">
        <v>5119</v>
      </c>
      <c r="T4399" s="31"/>
      <c r="U4399" s="109" t="str">
        <f t="shared" si="70"/>
        <v>38716: Rodney Gladle accelerated in his Mercury Mountaineer after a local police officer attempted a traffic stop for an unspecified moving violation. Police gave chase. Gladle crossed the center line and drove head-on full-speed into the vehicle driven by David Gonyer, killing them both. According to local reporting "eyewitness accounts may contradict the police claim that Gladle wasn't being pursued at the time of the crash." http://www.concordmonitor.com/article/horrendous-crash-started-with-chase</v>
      </c>
      <c r="V4399" s="109"/>
      <c r="W4399" s="109">
        <v>5445.1</v>
      </c>
      <c r="X4399" s="109"/>
      <c r="Y4399" s="109"/>
      <c r="Z4399" s="109"/>
      <c r="AA4399" s="109"/>
      <c r="AB4399" s="109"/>
      <c r="AC4399" s="113"/>
      <c r="AD4399" s="29"/>
      <c r="AE4399" s="29"/>
      <c r="AF4399" s="29"/>
      <c r="AG4399" s="65"/>
    </row>
    <row r="4400" spans="1:33" ht="12">
      <c r="A4400" s="100">
        <v>42075.611388888901</v>
      </c>
      <c r="B4400" s="109" t="s">
        <v>26066</v>
      </c>
      <c r="C4400" s="121">
        <v>28</v>
      </c>
      <c r="D4400" s="109" t="s">
        <v>23</v>
      </c>
      <c r="E4400" s="109" t="s">
        <v>82</v>
      </c>
      <c r="F4400" s="109"/>
      <c r="G4400" s="42">
        <v>38716</v>
      </c>
      <c r="H4400" s="109" t="s">
        <v>26059</v>
      </c>
      <c r="I4400" s="109" t="s">
        <v>26060</v>
      </c>
      <c r="J4400" s="109" t="s">
        <v>3975</v>
      </c>
      <c r="K4400" s="98" t="s">
        <v>26061</v>
      </c>
      <c r="L4400" s="109" t="s">
        <v>26062</v>
      </c>
      <c r="M4400" s="109" t="s">
        <v>26063</v>
      </c>
      <c r="N4400" s="109" t="s">
        <v>314</v>
      </c>
      <c r="O4400" s="109" t="s">
        <v>26064</v>
      </c>
      <c r="P4400" s="109" t="s">
        <v>760</v>
      </c>
      <c r="Q4400" s="109" t="s">
        <v>26065</v>
      </c>
      <c r="R4400" s="109" t="s">
        <v>80</v>
      </c>
      <c r="S4400" s="122" t="s">
        <v>5119</v>
      </c>
      <c r="T4400" s="31"/>
      <c r="U4400" s="109" t="str">
        <f t="shared" si="70"/>
        <v>38716: Rodney Gladle accelerated in his Mercury Mountaineer after a local police officer attempted a traffic stop for an unspecified moving violation. Police gave chase. Gladle crossed the center line and drove head-on full-speed into the vehicle driven by David Gonyer, killing them both. According to local reporting "eyewitness accounts may contradict the police claim that Gladle wasn't being pursued at the time of the crash." http://www.concordmonitor.com/article/horrendous-crash-started-with-chase</v>
      </c>
      <c r="V4400" s="109"/>
      <c r="W4400" s="109">
        <v>5446.1</v>
      </c>
      <c r="X4400" s="109"/>
      <c r="Y4400" s="109"/>
      <c r="Z4400" s="109"/>
      <c r="AA4400" s="109"/>
      <c r="AB4400" s="109"/>
      <c r="AC4400" s="113"/>
      <c r="AD4400" s="29"/>
      <c r="AE4400" s="29"/>
      <c r="AF4400" s="29"/>
      <c r="AG4400" s="65"/>
    </row>
    <row r="4401" spans="1:33" ht="12">
      <c r="A4401" s="100">
        <v>42075.647974537002</v>
      </c>
      <c r="B4401" s="109" t="s">
        <v>26067</v>
      </c>
      <c r="C4401" s="121">
        <v>42</v>
      </c>
      <c r="D4401" s="109" t="s">
        <v>23</v>
      </c>
      <c r="E4401" s="109" t="s">
        <v>40</v>
      </c>
      <c r="F4401" s="109" t="s">
        <v>26068</v>
      </c>
      <c r="G4401" s="42">
        <v>40593</v>
      </c>
      <c r="H4401" s="109" t="s">
        <v>26069</v>
      </c>
      <c r="I4401" s="109" t="s">
        <v>26070</v>
      </c>
      <c r="J4401" s="109" t="s">
        <v>143</v>
      </c>
      <c r="K4401" s="98" t="s">
        <v>26071</v>
      </c>
      <c r="L4401" s="109" t="s">
        <v>145</v>
      </c>
      <c r="M4401" s="109" t="s">
        <v>26072</v>
      </c>
      <c r="N4401" s="109" t="s">
        <v>32</v>
      </c>
      <c r="O4401" s="109" t="s">
        <v>26073</v>
      </c>
      <c r="P4401" s="109" t="s">
        <v>58</v>
      </c>
      <c r="Q4401" s="109" t="s">
        <v>26074</v>
      </c>
      <c r="R4401" s="109" t="s">
        <v>100</v>
      </c>
      <c r="S4401" s="122" t="s">
        <v>23674</v>
      </c>
      <c r="T4401" s="31"/>
      <c r="U4401" s="109" t="str">
        <f t="shared" si="70"/>
        <v>40593: Officers were called to Alfone's residence by family members reporting that Alfone was going to commit suicide. When officers arrived, they found Alfone in his bed with the covers pulled up to his chin. He pulled the covers down to reveal a gun pointed at the officers. The officers both shot Alfone. http://www.publicopiniononline.com/ci_17434457</v>
      </c>
      <c r="V4401" s="109"/>
      <c r="W4401" s="109">
        <v>5447.1</v>
      </c>
      <c r="X4401" s="109"/>
      <c r="Y4401" s="109"/>
      <c r="Z4401" s="109"/>
      <c r="AA4401" s="109"/>
      <c r="AB4401" s="109"/>
      <c r="AC4401" s="113"/>
      <c r="AD4401" s="29"/>
      <c r="AE4401" s="29"/>
      <c r="AF4401" s="29"/>
      <c r="AG4401" s="65"/>
    </row>
    <row r="4402" spans="1:33" ht="12">
      <c r="A4402" s="100">
        <v>42075.661134259302</v>
      </c>
      <c r="B4402" s="109" t="s">
        <v>26075</v>
      </c>
      <c r="C4402" s="121">
        <v>27</v>
      </c>
      <c r="D4402" s="109" t="s">
        <v>23</v>
      </c>
      <c r="E4402" s="109" t="s">
        <v>24</v>
      </c>
      <c r="F4402" s="109"/>
      <c r="G4402" s="42">
        <v>41852</v>
      </c>
      <c r="H4402" s="109" t="s">
        <v>26076</v>
      </c>
      <c r="I4402" s="109" t="s">
        <v>552</v>
      </c>
      <c r="J4402" s="109" t="s">
        <v>64</v>
      </c>
      <c r="K4402" s="98" t="s">
        <v>12993</v>
      </c>
      <c r="L4402" s="109" t="s">
        <v>364</v>
      </c>
      <c r="M4402" s="109" t="s">
        <v>12994</v>
      </c>
      <c r="N4402" s="109" t="s">
        <v>32</v>
      </c>
      <c r="O4402" s="109" t="s">
        <v>26077</v>
      </c>
      <c r="P4402" s="109" t="s">
        <v>760</v>
      </c>
      <c r="Q4402" s="109" t="s">
        <v>26078</v>
      </c>
      <c r="R4402" s="109" t="s">
        <v>80</v>
      </c>
      <c r="S4402" s="122" t="s">
        <v>23674</v>
      </c>
      <c r="T4402" s="31"/>
      <c r="U4402" s="109" t="str">
        <f t="shared" si="70"/>
        <v>41852: An officer was serving an outstanding warrant to Calloway at a bus stop when he broke out of the handcuffs and ran away. According to the officer, Calloway fired a shot at a K9 officer that was biting him and refused to surrender. The officer shot Calloway. http://www.wsbtv.com/news/news/local/police-investigating-officer-involved-shooting/ngsW6/</v>
      </c>
      <c r="V4402" s="109"/>
      <c r="W4402" s="109">
        <v>5448.1</v>
      </c>
      <c r="X4402" s="109"/>
      <c r="Y4402" s="109"/>
      <c r="Z4402" s="109"/>
      <c r="AA4402" s="109"/>
      <c r="AB4402" s="109"/>
      <c r="AC4402" s="113"/>
      <c r="AD4402" s="29"/>
      <c r="AE4402" s="29"/>
      <c r="AF4402" s="29"/>
      <c r="AG4402" s="65"/>
    </row>
    <row r="4403" spans="1:33" ht="12">
      <c r="A4403" s="100">
        <v>42075.735162037003</v>
      </c>
      <c r="B4403" s="109" t="s">
        <v>26079</v>
      </c>
      <c r="C4403" s="121">
        <v>20</v>
      </c>
      <c r="D4403" s="109" t="s">
        <v>23</v>
      </c>
      <c r="E4403" s="109" t="s">
        <v>24</v>
      </c>
      <c r="F4403" s="109" t="s">
        <v>26080</v>
      </c>
      <c r="G4403" s="42">
        <v>39597</v>
      </c>
      <c r="H4403" s="109" t="s">
        <v>26081</v>
      </c>
      <c r="I4403" s="109" t="s">
        <v>26082</v>
      </c>
      <c r="J4403" s="109" t="s">
        <v>1304</v>
      </c>
      <c r="K4403" s="98" t="s">
        <v>26083</v>
      </c>
      <c r="L4403" s="109" t="s">
        <v>26084</v>
      </c>
      <c r="M4403" s="109" t="s">
        <v>26085</v>
      </c>
      <c r="N4403" s="109" t="s">
        <v>26086</v>
      </c>
      <c r="O4403" s="109" t="s">
        <v>26087</v>
      </c>
      <c r="P4403" s="109" t="s">
        <v>3069</v>
      </c>
      <c r="Q4403" s="109" t="s">
        <v>26088</v>
      </c>
      <c r="R4403" s="109" t="s">
        <v>80</v>
      </c>
      <c r="S4403" s="122" t="s">
        <v>5119</v>
      </c>
      <c r="T4403" s="31"/>
      <c r="U4403" s="109" t="str">
        <f t="shared" si="70"/>
        <v>39597: Hoping to evade police, Brewton hopped from his bicycle and took off on foot towards a drainage canal called "Swan Creek." The water was cold, muddy, and 12 feet deep. Brewton called for help, but the officers present could not reach him, or swim to him, and he drowned. http://www.toledoblade.com/Police-Fire/2008/05/31/Toledo-police-chief-defends-pursuit-of-man-who-drowned.html</v>
      </c>
      <c r="V4403" s="109"/>
      <c r="W4403" s="109">
        <v>5449.1</v>
      </c>
      <c r="X4403" s="109"/>
      <c r="Y4403" s="109"/>
      <c r="Z4403" s="109"/>
      <c r="AA4403" s="109"/>
      <c r="AB4403" s="109"/>
      <c r="AC4403" s="113"/>
      <c r="AD4403" s="29"/>
      <c r="AE4403" s="29"/>
      <c r="AF4403" s="29"/>
      <c r="AG4403" s="65"/>
    </row>
    <row r="4404" spans="1:33" ht="12">
      <c r="A4404" s="100">
        <v>42075.7408796296</v>
      </c>
      <c r="B4404" s="109" t="s">
        <v>26089</v>
      </c>
      <c r="C4404" s="121">
        <v>23</v>
      </c>
      <c r="D4404" s="109" t="s">
        <v>23</v>
      </c>
      <c r="E4404" s="109" t="s">
        <v>40</v>
      </c>
      <c r="F4404" s="109"/>
      <c r="G4404" s="42">
        <v>39229</v>
      </c>
      <c r="H4404" s="109" t="s">
        <v>26090</v>
      </c>
      <c r="I4404" s="109" t="s">
        <v>1883</v>
      </c>
      <c r="J4404" s="109" t="s">
        <v>74</v>
      </c>
      <c r="K4404" s="98" t="s">
        <v>26091</v>
      </c>
      <c r="L4404" s="109" t="s">
        <v>76</v>
      </c>
      <c r="M4404" s="109" t="s">
        <v>14288</v>
      </c>
      <c r="N4404" s="109" t="s">
        <v>314</v>
      </c>
      <c r="O4404" s="109" t="s">
        <v>26092</v>
      </c>
      <c r="P4404" s="109" t="s">
        <v>760</v>
      </c>
      <c r="Q4404" s="109" t="s">
        <v>26093</v>
      </c>
      <c r="R4404" s="109" t="s">
        <v>80</v>
      </c>
      <c r="S4404" s="122" t="s">
        <v>5119</v>
      </c>
      <c r="T4404" s="31"/>
      <c r="U4404" s="109" t="str">
        <f t="shared" si="70"/>
        <v>39229: Taxicab driver Walid Chahine and his fare Paul Farris were both fatally injured in a vehicle collision with a speeding black Mercury Mountaineer with a state trooper in pursuit. Farris died immediately, Chahine about a week later, and another female passenger was critically injured. The Mercury was being pursued for erratic driving. http://middlesexda.com/news/press-release.php?reference=274</v>
      </c>
      <c r="V4404" s="109"/>
      <c r="W4404" s="109">
        <v>5450.1</v>
      </c>
      <c r="X4404" s="109"/>
      <c r="Y4404" s="109"/>
      <c r="Z4404" s="109"/>
      <c r="AA4404" s="109"/>
      <c r="AB4404" s="109"/>
      <c r="AC4404" s="113"/>
      <c r="AD4404" s="29"/>
      <c r="AE4404" s="29"/>
      <c r="AF4404" s="29"/>
      <c r="AG4404" s="65"/>
    </row>
    <row r="4405" spans="1:33" ht="12">
      <c r="A4405" s="100">
        <v>42075.742314814801</v>
      </c>
      <c r="B4405" s="109" t="s">
        <v>26094</v>
      </c>
      <c r="C4405" s="121">
        <v>45</v>
      </c>
      <c r="D4405" s="109" t="s">
        <v>23</v>
      </c>
      <c r="E4405" s="109" t="s">
        <v>82</v>
      </c>
      <c r="F4405" s="109" t="s">
        <v>26095</v>
      </c>
      <c r="G4405" s="42">
        <v>39229</v>
      </c>
      <c r="H4405" s="109" t="s">
        <v>26090</v>
      </c>
      <c r="I4405" s="109" t="s">
        <v>1883</v>
      </c>
      <c r="J4405" s="109" t="s">
        <v>74</v>
      </c>
      <c r="K4405" s="98" t="s">
        <v>26091</v>
      </c>
      <c r="L4405" s="109" t="s">
        <v>76</v>
      </c>
      <c r="M4405" s="109" t="s">
        <v>14288</v>
      </c>
      <c r="N4405" s="109" t="s">
        <v>314</v>
      </c>
      <c r="O4405" s="109" t="s">
        <v>26092</v>
      </c>
      <c r="P4405" s="109" t="s">
        <v>760</v>
      </c>
      <c r="Q4405" s="109" t="s">
        <v>26093</v>
      </c>
      <c r="R4405" s="109" t="s">
        <v>80</v>
      </c>
      <c r="S4405" s="122" t="s">
        <v>5119</v>
      </c>
      <c r="T4405" s="31"/>
      <c r="U4405" s="109" t="str">
        <f t="shared" si="70"/>
        <v>39229: Taxicab driver Walid Chahine and his fare Paul Farris were both fatally injured in a vehicle collision with a speeding black Mercury Mountaineer with a state trooper in pursuit. Farris died immediately, Chahine about a week later, and another female passenger was critically injured. The Mercury was being pursued for erratic driving. http://middlesexda.com/news/press-release.php?reference=274</v>
      </c>
      <c r="V4405" s="109"/>
      <c r="W4405" s="109">
        <v>5451.1</v>
      </c>
      <c r="X4405" s="109"/>
      <c r="Y4405" s="109"/>
      <c r="Z4405" s="109"/>
      <c r="AA4405" s="109"/>
      <c r="AB4405" s="109"/>
      <c r="AC4405" s="113"/>
      <c r="AD4405" s="29"/>
      <c r="AE4405" s="29"/>
      <c r="AF4405" s="29"/>
      <c r="AG4405" s="65"/>
    </row>
    <row r="4406" spans="1:33" ht="12">
      <c r="A4406" s="100">
        <v>42075.746793981503</v>
      </c>
      <c r="B4406" s="109" t="s">
        <v>26096</v>
      </c>
      <c r="C4406" s="121">
        <v>26</v>
      </c>
      <c r="D4406" s="109" t="s">
        <v>23</v>
      </c>
      <c r="E4406" s="109" t="s">
        <v>82</v>
      </c>
      <c r="F4406" s="109"/>
      <c r="G4406" s="42">
        <v>37279</v>
      </c>
      <c r="H4406" s="109" t="s">
        <v>26097</v>
      </c>
      <c r="I4406" s="109" t="s">
        <v>16105</v>
      </c>
      <c r="J4406" s="109" t="s">
        <v>28</v>
      </c>
      <c r="K4406" s="98" t="s">
        <v>26098</v>
      </c>
      <c r="L4406" s="109" t="s">
        <v>9856</v>
      </c>
      <c r="M4406" s="109" t="s">
        <v>21762</v>
      </c>
      <c r="N4406" s="109" t="s">
        <v>314</v>
      </c>
      <c r="O4406" s="109" t="s">
        <v>26099</v>
      </c>
      <c r="P4406" s="109" t="s">
        <v>3069</v>
      </c>
      <c r="Q4406" s="109" t="s">
        <v>26100</v>
      </c>
      <c r="R4406" s="109" t="s">
        <v>80</v>
      </c>
      <c r="S4406" s="122" t="s">
        <v>5119</v>
      </c>
      <c r="T4406" s="31"/>
      <c r="U4406" s="109" t="str">
        <f t="shared" si="70"/>
        <v>37279: A midnight parking-lot brawl after the grand opening of a bar and nightclub made Watkins fearful that deputies were going to catch him. He darted away on foot -- and into traffic, where he was struck and killed by a passing car. The driver was not charged. http://jacksonville.com/tu-online/stories/012502/met_8435351.html</v>
      </c>
      <c r="V4406" s="109"/>
      <c r="W4406" s="109">
        <v>5452.1</v>
      </c>
      <c r="X4406" s="109"/>
      <c r="Y4406" s="109"/>
      <c r="Z4406" s="109"/>
      <c r="AA4406" s="109"/>
      <c r="AB4406" s="109"/>
      <c r="AC4406" s="113"/>
      <c r="AD4406" s="29"/>
      <c r="AE4406" s="29"/>
      <c r="AF4406" s="29"/>
      <c r="AG4406" s="65"/>
    </row>
    <row r="4407" spans="1:33" ht="12">
      <c r="A4407" s="100">
        <v>42075.756307870397</v>
      </c>
      <c r="B4407" s="109" t="s">
        <v>26101</v>
      </c>
      <c r="C4407" s="121">
        <v>27</v>
      </c>
      <c r="D4407" s="109" t="s">
        <v>23</v>
      </c>
      <c r="E4407" s="109" t="s">
        <v>40</v>
      </c>
      <c r="F4407" s="109"/>
      <c r="G4407" s="42">
        <v>39288</v>
      </c>
      <c r="H4407" s="109" t="s">
        <v>26102</v>
      </c>
      <c r="I4407" s="109" t="s">
        <v>26103</v>
      </c>
      <c r="J4407" s="109" t="s">
        <v>152</v>
      </c>
      <c r="K4407" s="98" t="s">
        <v>26104</v>
      </c>
      <c r="L4407" s="109" t="s">
        <v>2146</v>
      </c>
      <c r="M4407" s="109" t="s">
        <v>20017</v>
      </c>
      <c r="N4407" s="109" t="s">
        <v>314</v>
      </c>
      <c r="O4407" s="109" t="s">
        <v>26105</v>
      </c>
      <c r="P4407" s="109" t="s">
        <v>760</v>
      </c>
      <c r="Q4407" s="109" t="s">
        <v>26106</v>
      </c>
      <c r="R4407" s="109" t="s">
        <v>80</v>
      </c>
      <c r="S4407" s="122" t="s">
        <v>5119</v>
      </c>
      <c r="T4407" s="31"/>
      <c r="U4407" s="109" t="str">
        <f t="shared" si="70"/>
        <v>39288: Bergtiani was an Army National Guardsman due to be deployed in Afghanistan. He was killed when his 1993 Mustang was struck by a deputy's vehicle at high speed; the deputy had been chasing a motorcyclist for popping a wheelie through an intersection. http://www.nydailynews.com/new-york/police-chase-accident-kills-guardsman-motorist-27-article-1.268245</v>
      </c>
      <c r="V4407" s="109"/>
      <c r="W4407" s="109">
        <v>5453.1</v>
      </c>
      <c r="X4407" s="109"/>
      <c r="Y4407" s="109"/>
      <c r="Z4407" s="109"/>
      <c r="AA4407" s="109"/>
      <c r="AB4407" s="109"/>
      <c r="AC4407" s="113"/>
      <c r="AD4407" s="29"/>
      <c r="AE4407" s="29"/>
      <c r="AF4407" s="29"/>
      <c r="AG4407" s="65"/>
    </row>
    <row r="4408" spans="1:33" ht="12">
      <c r="A4408" s="100">
        <v>42075.764374999999</v>
      </c>
      <c r="B4408" s="109" t="s">
        <v>26107</v>
      </c>
      <c r="C4408" s="121">
        <v>59</v>
      </c>
      <c r="D4408" s="109" t="s">
        <v>23</v>
      </c>
      <c r="E4408" s="109" t="s">
        <v>40</v>
      </c>
      <c r="F4408" s="109"/>
      <c r="G4408" s="42">
        <v>39079</v>
      </c>
      <c r="H4408" s="109" t="s">
        <v>26108</v>
      </c>
      <c r="I4408" s="109" t="s">
        <v>26109</v>
      </c>
      <c r="J4408" s="109" t="s">
        <v>152</v>
      </c>
      <c r="K4408" s="98" t="s">
        <v>26110</v>
      </c>
      <c r="L4408" s="109" t="s">
        <v>2146</v>
      </c>
      <c r="M4408" s="109" t="s">
        <v>20017</v>
      </c>
      <c r="N4408" s="109" t="s">
        <v>314</v>
      </c>
      <c r="O4408" s="109" t="s">
        <v>26111</v>
      </c>
      <c r="P4408" s="109" t="s">
        <v>760</v>
      </c>
      <c r="Q4408" s="109" t="s">
        <v>26112</v>
      </c>
      <c r="R4408" s="109" t="s">
        <v>80</v>
      </c>
      <c r="S4408" s="122" t="s">
        <v>5119</v>
      </c>
      <c r="T4408" s="31"/>
      <c r="U4408" s="109" t="str">
        <f t="shared" si="70"/>
        <v>39079: Long Island electrician Calhoun died when a vehicle being aggressively chased by county deputies crashed through the walls of his house. The county commissioner defended his chase policy as reasonable and justified; the same jurisdiction caused another chase death seven months later, killing Gabriel Bergtiani. Calhoun had been two months away from retirement. http://www.nytimes.com/2006/12/29/nyregion/29crash.html?_r=0</v>
      </c>
      <c r="V4408" s="109"/>
      <c r="W4408" s="109">
        <v>5454.1</v>
      </c>
      <c r="X4408" s="109"/>
      <c r="Y4408" s="109"/>
      <c r="Z4408" s="109"/>
      <c r="AA4408" s="109"/>
      <c r="AB4408" s="109"/>
      <c r="AC4408" s="113"/>
      <c r="AD4408" s="29"/>
      <c r="AE4408" s="29"/>
      <c r="AF4408" s="29"/>
      <c r="AG4408" s="65"/>
    </row>
    <row r="4409" spans="1:33" ht="12">
      <c r="A4409" s="100">
        <v>42075.884409722203</v>
      </c>
      <c r="B4409" s="109" t="s">
        <v>26113</v>
      </c>
      <c r="C4409" s="121">
        <v>39</v>
      </c>
      <c r="D4409" s="109" t="s">
        <v>23</v>
      </c>
      <c r="E4409" s="109" t="s">
        <v>24</v>
      </c>
      <c r="F4409" s="109" t="s">
        <v>26114</v>
      </c>
      <c r="G4409" s="42">
        <v>42057</v>
      </c>
      <c r="H4409" s="109" t="s">
        <v>26115</v>
      </c>
      <c r="I4409" s="109" t="s">
        <v>19424</v>
      </c>
      <c r="J4409" s="109" t="s">
        <v>28</v>
      </c>
      <c r="K4409" s="98" t="s">
        <v>26116</v>
      </c>
      <c r="L4409" s="109" t="s">
        <v>4778</v>
      </c>
      <c r="M4409" s="109" t="s">
        <v>26117</v>
      </c>
      <c r="N4409" s="109" t="s">
        <v>262</v>
      </c>
      <c r="O4409" s="109" t="s">
        <v>26118</v>
      </c>
      <c r="P4409" s="109" t="s">
        <v>760</v>
      </c>
      <c r="Q4409" s="109" t="s">
        <v>26119</v>
      </c>
      <c r="R4409" s="109" t="s">
        <v>80</v>
      </c>
      <c r="S4409" s="122" t="s">
        <v>5119</v>
      </c>
      <c r="T4409" s="31"/>
      <c r="U4409" s="109" t="str">
        <f t="shared" si="70"/>
        <v>42057: 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 http://www.local10.com/news/coconut-creek-inmate-dies-in-police-custody/31526866</v>
      </c>
      <c r="V4409" s="109"/>
      <c r="W4409" s="109">
        <v>5455.1</v>
      </c>
      <c r="X4409" s="109"/>
      <c r="Y4409" s="109"/>
      <c r="Z4409" s="109"/>
      <c r="AA4409" s="109"/>
      <c r="AB4409" s="109"/>
      <c r="AC4409" s="113"/>
      <c r="AD4409" s="29"/>
      <c r="AE4409" s="29"/>
      <c r="AF4409" s="29"/>
      <c r="AG4409" s="65"/>
    </row>
    <row r="4410" spans="1:33" ht="12">
      <c r="A4410" s="100">
        <v>42075.901620370401</v>
      </c>
      <c r="B4410" s="109" t="s">
        <v>26120</v>
      </c>
      <c r="C4410" s="121">
        <v>57</v>
      </c>
      <c r="D4410" s="109" t="s">
        <v>23</v>
      </c>
      <c r="E4410" s="109" t="s">
        <v>82</v>
      </c>
      <c r="F4410" s="109"/>
      <c r="G4410" s="42">
        <v>37834</v>
      </c>
      <c r="H4410" s="109" t="s">
        <v>26121</v>
      </c>
      <c r="I4410" s="109" t="s">
        <v>8386</v>
      </c>
      <c r="J4410" s="109" t="s">
        <v>28</v>
      </c>
      <c r="K4410" s="98" t="s">
        <v>15468</v>
      </c>
      <c r="L4410" s="109" t="s">
        <v>5746</v>
      </c>
      <c r="M4410" s="109" t="s">
        <v>20317</v>
      </c>
      <c r="N4410" s="109" t="s">
        <v>314</v>
      </c>
      <c r="O4410" s="109" t="s">
        <v>26122</v>
      </c>
      <c r="P4410" s="109" t="s">
        <v>760</v>
      </c>
      <c r="Q4410" s="109" t="s">
        <v>26123</v>
      </c>
      <c r="R4410" s="109" t="s">
        <v>80</v>
      </c>
      <c r="S4410" s="122" t="s">
        <v>5119</v>
      </c>
      <c r="T4410" s="31"/>
      <c r="U4410" s="109" t="str">
        <f t="shared" si="70"/>
        <v>37834: Educator Hinson was struck and killed by a vehicle fleeing from the police. On reports of a vehicle speeding and weaving, local police had pulled the 1999 Mercury Sable over, successfully, but it then bolted. The first jurisdiction alerted Dayton Beach police, who were after the Sable when it ran an intersection and collided with Hinson. http://www.theledger.com/article/20030802/NEWSCHIEF/308029983?Title=Police-chase-fatal-to-school-official</v>
      </c>
      <c r="V4410" s="109"/>
      <c r="W4410" s="109">
        <v>5456.1</v>
      </c>
      <c r="X4410" s="109"/>
      <c r="Y4410" s="109"/>
      <c r="Z4410" s="109"/>
      <c r="AA4410" s="109"/>
      <c r="AB4410" s="109"/>
      <c r="AC4410" s="113"/>
      <c r="AD4410" s="29"/>
      <c r="AE4410" s="29"/>
      <c r="AF4410" s="29"/>
      <c r="AG4410" s="65"/>
    </row>
    <row r="4411" spans="1:33" ht="12">
      <c r="A4411" s="100">
        <v>42075.920046296298</v>
      </c>
      <c r="B4411" s="109" t="s">
        <v>26124</v>
      </c>
      <c r="C4411" s="121">
        <v>18</v>
      </c>
      <c r="D4411" s="109" t="s">
        <v>23</v>
      </c>
      <c r="E4411" s="109" t="s">
        <v>82</v>
      </c>
      <c r="F4411" s="109"/>
      <c r="G4411" s="42">
        <v>37319</v>
      </c>
      <c r="H4411" s="109" t="s">
        <v>26125</v>
      </c>
      <c r="I4411" s="109" t="s">
        <v>4685</v>
      </c>
      <c r="J4411" s="109" t="s">
        <v>28</v>
      </c>
      <c r="K4411" s="98" t="s">
        <v>4686</v>
      </c>
      <c r="L4411" s="109" t="s">
        <v>4687</v>
      </c>
      <c r="M4411" s="109" t="s">
        <v>4688</v>
      </c>
      <c r="N4411" s="109" t="s">
        <v>314</v>
      </c>
      <c r="O4411" s="109" t="s">
        <v>26126</v>
      </c>
      <c r="P4411" s="109" t="s">
        <v>760</v>
      </c>
      <c r="Q4411" s="109" t="s">
        <v>26127</v>
      </c>
      <c r="R4411" s="109" t="s">
        <v>80</v>
      </c>
      <c r="S4411" s="122" t="s">
        <v>5119</v>
      </c>
      <c r="T4411" s="31"/>
      <c r="U4411" s="109" t="str">
        <f t="shared" si="70"/>
        <v>37319: Johnson slammed a carjacked Chevrolet Tahoe into a tree at about 100 MPH while being chased by police. Police reported that he was armed, and there was no attempt to brake. http://www.sptimes.com/2002/03/06/news_pf/TampaBay/Carjacker_lived_life_.shtml</v>
      </c>
      <c r="V4411" s="109"/>
      <c r="W4411" s="109">
        <v>5457.1</v>
      </c>
      <c r="X4411" s="109"/>
      <c r="Y4411" s="109"/>
      <c r="Z4411" s="109"/>
      <c r="AA4411" s="109"/>
      <c r="AB4411" s="109"/>
      <c r="AC4411" s="113"/>
      <c r="AD4411" s="29"/>
      <c r="AE4411" s="29"/>
      <c r="AF4411" s="29"/>
      <c r="AG4411" s="65"/>
    </row>
    <row r="4412" spans="1:33" ht="12">
      <c r="A4412" s="100">
        <v>42075.925659722197</v>
      </c>
      <c r="B4412" s="109" t="s">
        <v>26128</v>
      </c>
      <c r="C4412" s="121">
        <v>17</v>
      </c>
      <c r="D4412" s="109" t="s">
        <v>23</v>
      </c>
      <c r="E4412" s="109" t="s">
        <v>82</v>
      </c>
      <c r="F4412" s="109"/>
      <c r="G4412" s="42">
        <v>37031</v>
      </c>
      <c r="H4412" s="109" t="s">
        <v>26129</v>
      </c>
      <c r="I4412" s="109" t="s">
        <v>6320</v>
      </c>
      <c r="J4412" s="109" t="s">
        <v>28</v>
      </c>
      <c r="K4412" s="98" t="s">
        <v>15988</v>
      </c>
      <c r="L4412" s="109" t="s">
        <v>338</v>
      </c>
      <c r="M4412" s="109" t="s">
        <v>15989</v>
      </c>
      <c r="N4412" s="109" t="s">
        <v>32</v>
      </c>
      <c r="O4412" s="109" t="s">
        <v>26130</v>
      </c>
      <c r="P4412" s="109" t="s">
        <v>760</v>
      </c>
      <c r="Q4412" s="109" t="s">
        <v>26131</v>
      </c>
      <c r="R4412" s="109" t="s">
        <v>80</v>
      </c>
      <c r="S4412" s="122" t="s">
        <v>5119</v>
      </c>
      <c r="T4412" s="31"/>
      <c r="U4412" s="109" t="str">
        <f t="shared" si="70"/>
        <v>37031: In the early-morning incident Connelly exchanged gunfire with police while holed up in a pharmacy he'd attempted to rob, while a blaze ignited by SWAT-fired tear-gas canisters consumed the building. He'd had a record of felonies. Connelly was killed in the exchange along with a police dog. http://articles.sun-sentinel.com/2001-05-22/news/0105220222_1_police-dog-gas-canisters-boynton-beach-police</v>
      </c>
      <c r="V4412" s="109"/>
      <c r="W4412" s="109">
        <v>5458.1</v>
      </c>
      <c r="X4412" s="109"/>
      <c r="Y4412" s="109"/>
      <c r="Z4412" s="109"/>
      <c r="AA4412" s="109"/>
      <c r="AB4412" s="109"/>
      <c r="AC4412" s="113"/>
      <c r="AD4412" s="29"/>
      <c r="AE4412" s="29"/>
      <c r="AF4412" s="29"/>
      <c r="AG4412" s="65"/>
    </row>
    <row r="4413" spans="1:33" ht="12">
      <c r="A4413" s="100">
        <v>42075.927488425899</v>
      </c>
      <c r="B4413" s="109" t="s">
        <v>26132</v>
      </c>
      <c r="C4413" s="121">
        <v>20</v>
      </c>
      <c r="D4413" s="109" t="s">
        <v>91</v>
      </c>
      <c r="E4413" s="109" t="s">
        <v>40</v>
      </c>
      <c r="F4413" s="109" t="s">
        <v>26133</v>
      </c>
      <c r="G4413" s="42">
        <v>38898</v>
      </c>
      <c r="H4413" s="109" t="s">
        <v>26134</v>
      </c>
      <c r="I4413" s="109" t="s">
        <v>26135</v>
      </c>
      <c r="J4413" s="109" t="s">
        <v>28</v>
      </c>
      <c r="K4413" s="98" t="s">
        <v>26136</v>
      </c>
      <c r="L4413" s="109" t="s">
        <v>6809</v>
      </c>
      <c r="M4413" s="109" t="s">
        <v>24130</v>
      </c>
      <c r="N4413" s="109" t="s">
        <v>314</v>
      </c>
      <c r="O4413" s="109" t="s">
        <v>26137</v>
      </c>
      <c r="P4413" s="109" t="s">
        <v>760</v>
      </c>
      <c r="Q4413" s="109" t="s">
        <v>26138</v>
      </c>
      <c r="R4413" s="109" t="s">
        <v>80</v>
      </c>
      <c r="S4413" s="122" t="s">
        <v>5119</v>
      </c>
      <c r="T4413" s="31"/>
      <c r="U4413" s="109" t="str">
        <f t="shared" si="70"/>
        <v>38898: Angerman was sitting at a red traffic light when she was hit by another vehicle, driven by an impaired woman who lost control of her car, chased by police at high speed. http://www.wjhg.com/home/headlines/3264096.html</v>
      </c>
      <c r="V4413" s="109"/>
      <c r="W4413" s="109">
        <v>5459.1</v>
      </c>
      <c r="X4413" s="109"/>
      <c r="Y4413" s="109"/>
      <c r="Z4413" s="109"/>
      <c r="AA4413" s="109"/>
      <c r="AB4413" s="109"/>
      <c r="AC4413" s="113"/>
      <c r="AD4413" s="29"/>
      <c r="AE4413" s="29"/>
      <c r="AF4413" s="29"/>
      <c r="AG4413" s="65"/>
    </row>
    <row r="4414" spans="1:33" ht="12">
      <c r="A4414" s="100">
        <v>42075.9291898148</v>
      </c>
      <c r="B4414" s="109" t="s">
        <v>26139</v>
      </c>
      <c r="C4414" s="121">
        <v>27</v>
      </c>
      <c r="D4414" s="109" t="s">
        <v>23</v>
      </c>
      <c r="E4414" s="109" t="s">
        <v>82</v>
      </c>
      <c r="F4414" s="109"/>
      <c r="G4414" s="42">
        <v>42044</v>
      </c>
      <c r="H4414" s="109" t="s">
        <v>26140</v>
      </c>
      <c r="I4414" s="109" t="s">
        <v>7625</v>
      </c>
      <c r="J4414" s="109" t="s">
        <v>28</v>
      </c>
      <c r="K4414" s="98" t="s">
        <v>8560</v>
      </c>
      <c r="L4414" s="109" t="s">
        <v>4778</v>
      </c>
      <c r="M4414" s="109" t="s">
        <v>10681</v>
      </c>
      <c r="N4414" s="109" t="s">
        <v>26086</v>
      </c>
      <c r="O4414" s="109" t="s">
        <v>26141</v>
      </c>
      <c r="P4414" s="109" t="s">
        <v>760</v>
      </c>
      <c r="Q4414" s="109" t="s">
        <v>26142</v>
      </c>
      <c r="R4414" s="109" t="s">
        <v>80</v>
      </c>
      <c r="S4414" s="122" t="s">
        <v>5119</v>
      </c>
      <c r="T4414" s="31"/>
      <c r="U4414" s="109" t="str">
        <f t="shared" si="70"/>
        <v>42044: Deputies stopped Moise and another man on their bicycles near midnight. The other man was cooperative, but Moise bolted on foot. Deputies attempted to Taser him, with no success, but then Moise shed his clothes while running through a church parking lot and tried to get away in a drainage canal. He was drowned by 12:15. http://www.sheriff.org/posts/post.cfm?id=9184A280-B3C8-AD25-8CBB-926D3BBAE779</v>
      </c>
      <c r="V4414" s="109"/>
      <c r="W4414" s="109">
        <v>5460.1</v>
      </c>
      <c r="X4414" s="109"/>
      <c r="Y4414" s="109"/>
      <c r="Z4414" s="109"/>
      <c r="AA4414" s="109"/>
      <c r="AB4414" s="109"/>
      <c r="AC4414" s="113"/>
      <c r="AD4414" s="29"/>
      <c r="AE4414" s="29"/>
      <c r="AF4414" s="29"/>
      <c r="AG4414" s="65"/>
    </row>
    <row r="4415" spans="1:33" ht="12">
      <c r="A4415" s="100">
        <v>42075.934340277803</v>
      </c>
      <c r="B4415" s="109" t="s">
        <v>26143</v>
      </c>
      <c r="C4415" s="121">
        <v>30</v>
      </c>
      <c r="D4415" s="109" t="s">
        <v>23</v>
      </c>
      <c r="E4415" s="109" t="s">
        <v>24</v>
      </c>
      <c r="F4415" s="109" t="s">
        <v>26144</v>
      </c>
      <c r="G4415" s="42">
        <v>42072</v>
      </c>
      <c r="H4415" s="109" t="s">
        <v>26145</v>
      </c>
      <c r="I4415" s="109" t="s">
        <v>18313</v>
      </c>
      <c r="J4415" s="109" t="s">
        <v>28</v>
      </c>
      <c r="K4415" s="98" t="s">
        <v>18314</v>
      </c>
      <c r="L4415" s="109" t="s">
        <v>6303</v>
      </c>
      <c r="M4415" s="109" t="s">
        <v>18315</v>
      </c>
      <c r="N4415" s="109" t="s">
        <v>32</v>
      </c>
      <c r="O4415" s="109" t="s">
        <v>26146</v>
      </c>
      <c r="P4415" s="109" t="s">
        <v>760</v>
      </c>
      <c r="Q4415" s="109" t="s">
        <v>26147</v>
      </c>
      <c r="R4415" s="109" t="s">
        <v>80</v>
      </c>
      <c r="S4415" s="122" t="s">
        <v>5119</v>
      </c>
      <c r="T4415" s="31"/>
      <c r="U4415" s="109" t="str">
        <f t="shared" si="70"/>
        <v>42072: Reports of shots fired in a residential district brought deputies to encounter ex-con Bishop. Reportedly Bishop fired into the deputy's vehicle. Return fire killed him. http://www.orlandosentinel.com/news/breaking-news/os-ap-deputy-fatal-shooting-brevard-20150310-story.html</v>
      </c>
      <c r="V4415" s="109"/>
      <c r="W4415" s="109">
        <v>5461.1</v>
      </c>
      <c r="X4415" s="109"/>
      <c r="Y4415" s="109"/>
      <c r="Z4415" s="109"/>
      <c r="AA4415" s="109"/>
      <c r="AB4415" s="109"/>
      <c r="AC4415" s="113"/>
      <c r="AD4415" s="29"/>
      <c r="AE4415" s="29"/>
      <c r="AF4415" s="29"/>
      <c r="AG4415" s="65"/>
    </row>
    <row r="4416" spans="1:33" ht="12">
      <c r="A4416" s="100">
        <v>42075.935868055603</v>
      </c>
      <c r="B4416" s="109" t="s">
        <v>26148</v>
      </c>
      <c r="C4416" s="121">
        <v>49</v>
      </c>
      <c r="D4416" s="109" t="s">
        <v>23</v>
      </c>
      <c r="E4416" s="109" t="s">
        <v>82</v>
      </c>
      <c r="F4416" s="109"/>
      <c r="G4416" s="42">
        <v>37237</v>
      </c>
      <c r="H4416" s="109" t="s">
        <v>26149</v>
      </c>
      <c r="I4416" s="109" t="s">
        <v>4951</v>
      </c>
      <c r="J4416" s="109" t="s">
        <v>28</v>
      </c>
      <c r="K4416" s="98" t="s">
        <v>18730</v>
      </c>
      <c r="L4416" s="109" t="s">
        <v>404</v>
      </c>
      <c r="M4416" s="109" t="s">
        <v>4953</v>
      </c>
      <c r="N4416" s="109" t="s">
        <v>32</v>
      </c>
      <c r="O4416" s="109" t="s">
        <v>26150</v>
      </c>
      <c r="P4416" s="109" t="s">
        <v>760</v>
      </c>
      <c r="Q4416" s="109" t="s">
        <v>26151</v>
      </c>
      <c r="R4416" s="109" t="s">
        <v>80</v>
      </c>
      <c r="S4416" s="122" t="s">
        <v>5119</v>
      </c>
      <c r="T4416" s="31"/>
      <c r="U4416" s="109" t="str">
        <f t="shared" si="70"/>
        <v>37237: Parker was the suspect in a number of local bank robberies. Local police learned that he was at a Howard Johnsons, and encountered him at lunchtime while getting into a taxicab. Parker drew a BB gun and was fatally shot. http://articles.orlandosentinel.com/2004-05-24/news/0405240139_1_county-deputy-deputy-sheriffs-suspects/2</v>
      </c>
      <c r="V4416" s="109"/>
      <c r="W4416" s="109">
        <v>5462.1</v>
      </c>
      <c r="X4416" s="109"/>
      <c r="Y4416" s="109"/>
      <c r="Z4416" s="109"/>
      <c r="AA4416" s="109"/>
      <c r="AB4416" s="109"/>
      <c r="AC4416" s="113"/>
      <c r="AD4416" s="29"/>
      <c r="AE4416" s="29"/>
      <c r="AF4416" s="29"/>
      <c r="AG4416" s="65"/>
    </row>
    <row r="4417" spans="1:33" ht="12">
      <c r="A4417" s="100">
        <v>42075.942592592597</v>
      </c>
      <c r="B4417" s="109" t="s">
        <v>26152</v>
      </c>
      <c r="C4417" s="121">
        <v>41</v>
      </c>
      <c r="D4417" s="109" t="s">
        <v>23</v>
      </c>
      <c r="E4417" s="109" t="s">
        <v>82</v>
      </c>
      <c r="F4417" s="109"/>
      <c r="G4417" s="42">
        <v>37630</v>
      </c>
      <c r="H4417" s="109" t="s">
        <v>26153</v>
      </c>
      <c r="I4417" s="109" t="s">
        <v>20905</v>
      </c>
      <c r="J4417" s="109" t="s">
        <v>28</v>
      </c>
      <c r="K4417" s="98" t="s">
        <v>26154</v>
      </c>
      <c r="L4417" s="109" t="s">
        <v>10256</v>
      </c>
      <c r="M4417" s="109" t="s">
        <v>10257</v>
      </c>
      <c r="N4417" s="109" t="s">
        <v>32</v>
      </c>
      <c r="O4417" s="109" t="s">
        <v>26155</v>
      </c>
      <c r="P4417" s="109" t="s">
        <v>760</v>
      </c>
      <c r="Q4417" s="109" t="s">
        <v>26156</v>
      </c>
      <c r="R4417" s="109" t="s">
        <v>80</v>
      </c>
      <c r="S4417" s="122" t="s">
        <v>5119</v>
      </c>
      <c r="T4417" s="31"/>
      <c r="U4417" s="109" t="str">
        <f t="shared" si="70"/>
        <v>37630: In a botched robbery attempt, after his friend tried to dissuade him by taking away his car keys and his gun, Jessie held a hostage at knifepoint. He was killed by a deputy with a single shot to the head. http://www.sptimes.com/2003/02/20/Hernando/Officer_who_killed_ar.shtml</v>
      </c>
      <c r="V4417" s="109"/>
      <c r="W4417" s="109">
        <v>5463.1</v>
      </c>
      <c r="X4417" s="109"/>
      <c r="Y4417" s="109"/>
      <c r="Z4417" s="109"/>
      <c r="AA4417" s="109"/>
      <c r="AB4417" s="109"/>
      <c r="AC4417" s="113"/>
      <c r="AD4417" s="29"/>
      <c r="AE4417" s="29"/>
      <c r="AF4417" s="29"/>
      <c r="AG4417" s="65"/>
    </row>
    <row r="4418" spans="1:33" ht="12">
      <c r="A4418" s="100">
        <v>42075.955659722204</v>
      </c>
      <c r="B4418" s="109" t="s">
        <v>26157</v>
      </c>
      <c r="C4418" s="121">
        <v>37</v>
      </c>
      <c r="D4418" s="109" t="s">
        <v>23</v>
      </c>
      <c r="E4418" s="109" t="s">
        <v>82</v>
      </c>
      <c r="F4418" s="109"/>
      <c r="G4418" s="42">
        <v>37451</v>
      </c>
      <c r="H4418" s="109" t="s">
        <v>26158</v>
      </c>
      <c r="I4418" s="109" t="s">
        <v>26159</v>
      </c>
      <c r="J4418" s="109" t="s">
        <v>28</v>
      </c>
      <c r="K4418" s="98" t="s">
        <v>26160</v>
      </c>
      <c r="L4418" s="109" t="s">
        <v>4687</v>
      </c>
      <c r="M4418" s="109" t="s">
        <v>10833</v>
      </c>
      <c r="N4418" s="109" t="s">
        <v>32</v>
      </c>
      <c r="O4418" s="109" t="s">
        <v>26161</v>
      </c>
      <c r="P4418" s="109" t="s">
        <v>760</v>
      </c>
      <c r="Q4418" s="109" t="s">
        <v>26162</v>
      </c>
      <c r="R4418" s="109" t="s">
        <v>80</v>
      </c>
      <c r="S4418" s="122" t="s">
        <v>5119</v>
      </c>
      <c r="T4418" s="31"/>
      <c r="U4418" s="109" t="str">
        <f t="shared" si="70"/>
        <v>37451: Deputies making narcotics arrests near a drug house stopped Neal in his pickup, ordering him to put up his hands. He initially complied but then put his hands down and shook his head, no. According to the deputy, who was standing directly in front of the pickup, the vehicle lurched forward, and the deputy fatally shot the unarmed Neal in the chest. No drugs were found in the car or on his person. http://www.sptimes.com/2002/08/29/news_pf/TampaBay/Shooting_of_driver_pr.shtml</v>
      </c>
      <c r="V4418" s="109"/>
      <c r="W4418" s="109">
        <v>5464.1</v>
      </c>
      <c r="X4418" s="109"/>
      <c r="Y4418" s="109"/>
      <c r="Z4418" s="109"/>
      <c r="AA4418" s="109"/>
      <c r="AB4418" s="109"/>
      <c r="AC4418" s="113"/>
      <c r="AD4418" s="29"/>
      <c r="AE4418" s="29"/>
      <c r="AF4418" s="29"/>
      <c r="AG4418" s="65"/>
    </row>
    <row r="4419" spans="1:33" ht="12">
      <c r="A4419" s="100">
        <v>42075.957118055601</v>
      </c>
      <c r="B4419" s="109" t="s">
        <v>26163</v>
      </c>
      <c r="C4419" s="121">
        <v>65</v>
      </c>
      <c r="D4419" s="109" t="s">
        <v>23</v>
      </c>
      <c r="E4419" s="109" t="s">
        <v>82</v>
      </c>
      <c r="F4419" s="109"/>
      <c r="G4419" s="42">
        <v>36660</v>
      </c>
      <c r="H4419" s="109"/>
      <c r="I4419" s="109" t="s">
        <v>5220</v>
      </c>
      <c r="J4419" s="109" t="s">
        <v>28</v>
      </c>
      <c r="K4419" s="98"/>
      <c r="L4419" s="109" t="s">
        <v>30</v>
      </c>
      <c r="M4419" s="109" t="s">
        <v>5222</v>
      </c>
      <c r="N4419" s="109" t="s">
        <v>32</v>
      </c>
      <c r="O4419" s="109" t="s">
        <v>26164</v>
      </c>
      <c r="P4419" s="109" t="s">
        <v>760</v>
      </c>
      <c r="Q4419" s="109" t="s">
        <v>26165</v>
      </c>
      <c r="R4419" s="109" t="s">
        <v>100</v>
      </c>
      <c r="S4419" s="122" t="s">
        <v>5119</v>
      </c>
      <c r="T4419" s="31"/>
      <c r="U4419" s="109" t="str">
        <f t="shared" si="70"/>
        <v>36660: Early on a Sunday morning deputies responded to Garcia's property on neighbors' reports of numerous dead animals in his yard. He was known to struggle with paranoid schizophrenia. Deputies encountered Garcia still firing his shotgun. After refusing to surrender or drop the weapon, he was fatally shot. http://articles.sun-sentinel.com/2000-05-16/news/0005160245_1_police-officers-shooting-death-shotgun</v>
      </c>
      <c r="V4419" s="109"/>
      <c r="W4419" s="109">
        <v>5465.1</v>
      </c>
      <c r="X4419" s="109"/>
      <c r="Y4419" s="109"/>
      <c r="Z4419" s="109"/>
      <c r="AA4419" s="109"/>
      <c r="AB4419" s="109"/>
      <c r="AC4419" s="113"/>
      <c r="AD4419" s="29"/>
      <c r="AE4419" s="29"/>
      <c r="AF4419" s="29"/>
      <c r="AG4419" s="65"/>
    </row>
    <row r="4420" spans="1:33" ht="12">
      <c r="A4420" s="100">
        <v>42075.965219907397</v>
      </c>
      <c r="B4420" s="109" t="s">
        <v>26166</v>
      </c>
      <c r="C4420" s="121">
        <v>56</v>
      </c>
      <c r="D4420" s="109" t="s">
        <v>23</v>
      </c>
      <c r="E4420" s="109" t="s">
        <v>24</v>
      </c>
      <c r="F4420" s="109" t="s">
        <v>26167</v>
      </c>
      <c r="G4420" s="42">
        <v>37162</v>
      </c>
      <c r="H4420" s="109" t="s">
        <v>26168</v>
      </c>
      <c r="I4420" s="109" t="s">
        <v>26169</v>
      </c>
      <c r="J4420" s="109" t="s">
        <v>1103</v>
      </c>
      <c r="K4420" s="98" t="s">
        <v>26170</v>
      </c>
      <c r="L4420" s="109" t="s">
        <v>26169</v>
      </c>
      <c r="M4420" s="109" t="s">
        <v>26171</v>
      </c>
      <c r="N4420" s="109" t="s">
        <v>314</v>
      </c>
      <c r="O4420" s="109" t="s">
        <v>26172</v>
      </c>
      <c r="P4420" s="109" t="s">
        <v>760</v>
      </c>
      <c r="Q4420" s="109" t="s">
        <v>26173</v>
      </c>
      <c r="R4420" s="109" t="s">
        <v>80</v>
      </c>
      <c r="S4420" s="122" t="s">
        <v>5119</v>
      </c>
      <c r="T4420" s="31"/>
      <c r="U4420" s="109" t="str">
        <f t="shared" si="70"/>
        <v>37162: Two high school students in a stolen SUV brought on a police chase through a residential neighborhood. Out of control, closely pursued with lights and siren, the vehicle jumped the curb into the path of three pedestrians: Johnnie Hickman, Hickman's friend Douglas Akins, and Akins' three-year-old grandson. Akins last act was to throw the boy to safety. Both men died. The driver received five years in prison. http://www.mlive.com/news/saginaw/index.ssf/2015/01/car_theft_police_chase_that_ki.html</v>
      </c>
      <c r="V4420" s="109"/>
      <c r="W4420" s="109">
        <v>5466.1</v>
      </c>
      <c r="X4420" s="109"/>
      <c r="Y4420" s="109"/>
      <c r="Z4420" s="109"/>
      <c r="AA4420" s="109"/>
      <c r="AB4420" s="109"/>
      <c r="AC4420" s="113"/>
      <c r="AD4420" s="29"/>
      <c r="AE4420" s="29"/>
      <c r="AF4420" s="29"/>
      <c r="AG4420" s="65"/>
    </row>
    <row r="4421" spans="1:33" ht="12">
      <c r="A4421" s="100">
        <v>42075.966550925899</v>
      </c>
      <c r="B4421" s="109" t="s">
        <v>26174</v>
      </c>
      <c r="C4421" s="121">
        <v>52</v>
      </c>
      <c r="D4421" s="109"/>
      <c r="E4421" s="109" t="s">
        <v>24</v>
      </c>
      <c r="F4421" s="109" t="s">
        <v>26175</v>
      </c>
      <c r="G4421" s="42">
        <v>37162</v>
      </c>
      <c r="H4421" s="109" t="s">
        <v>26168</v>
      </c>
      <c r="I4421" s="109" t="s">
        <v>26169</v>
      </c>
      <c r="J4421" s="109" t="s">
        <v>1103</v>
      </c>
      <c r="K4421" s="98" t="s">
        <v>26170</v>
      </c>
      <c r="L4421" s="109" t="s">
        <v>26169</v>
      </c>
      <c r="M4421" s="109" t="s">
        <v>26171</v>
      </c>
      <c r="N4421" s="109" t="s">
        <v>314</v>
      </c>
      <c r="O4421" s="109" t="s">
        <v>26172</v>
      </c>
      <c r="P4421" s="109" t="s">
        <v>760</v>
      </c>
      <c r="Q4421" s="109" t="s">
        <v>26173</v>
      </c>
      <c r="R4421" s="109" t="s">
        <v>80</v>
      </c>
      <c r="S4421" s="122" t="s">
        <v>5119</v>
      </c>
      <c r="T4421" s="31"/>
      <c r="U4421" s="109" t="str">
        <f t="shared" si="70"/>
        <v>37162: Two high school students in a stolen SUV brought on a police chase through a residential neighborhood. Out of control, closely pursued with lights and siren, the vehicle jumped the curb into the path of three pedestrians: Johnnie Hickman, Hickman's friend Douglas Akins, and Akins' three-year-old grandson. Akins last act was to throw the boy to safety. Both men died. The driver received five years in prison. http://www.mlive.com/news/saginaw/index.ssf/2015/01/car_theft_police_chase_that_ki.html</v>
      </c>
      <c r="V4421" s="109"/>
      <c r="W4421" s="109">
        <v>5467.1</v>
      </c>
      <c r="X4421" s="109"/>
      <c r="Y4421" s="109"/>
      <c r="Z4421" s="109"/>
      <c r="AA4421" s="109"/>
      <c r="AB4421" s="109"/>
      <c r="AC4421" s="113"/>
      <c r="AD4421" s="29"/>
      <c r="AE4421" s="29"/>
      <c r="AF4421" s="29"/>
      <c r="AG4421" s="65"/>
    </row>
    <row r="4422" spans="1:33" ht="12">
      <c r="A4422" s="100">
        <v>42076.124386574098</v>
      </c>
      <c r="B4422" s="109" t="s">
        <v>26176</v>
      </c>
      <c r="C4422" s="121">
        <v>20</v>
      </c>
      <c r="D4422" s="109" t="s">
        <v>23</v>
      </c>
      <c r="E4422" s="109" t="s">
        <v>173</v>
      </c>
      <c r="F4422" s="109"/>
      <c r="G4422" s="42">
        <v>40418</v>
      </c>
      <c r="H4422" s="109" t="s">
        <v>26177</v>
      </c>
      <c r="I4422" s="109" t="s">
        <v>539</v>
      </c>
      <c r="J4422" s="109" t="s">
        <v>85</v>
      </c>
      <c r="K4422" s="98" t="s">
        <v>20672</v>
      </c>
      <c r="L4422" s="109" t="s">
        <v>539</v>
      </c>
      <c r="M4422" s="109" t="s">
        <v>540</v>
      </c>
      <c r="N4422" s="109" t="s">
        <v>32</v>
      </c>
      <c r="O4422" s="109" t="s">
        <v>26178</v>
      </c>
      <c r="P4422" s="109" t="s">
        <v>760</v>
      </c>
      <c r="Q4422" s="109" t="s">
        <v>26179</v>
      </c>
      <c r="R4422" s="109" t="s">
        <v>36</v>
      </c>
      <c r="S4422" s="122" t="s">
        <v>22184</v>
      </c>
      <c r="T4422" s="31"/>
      <c r="U4422" s="109" t="str">
        <f t="shared" si="70"/>
        <v>40418: Officers thought that they saw Mateos beating the window of a car with two people inside, and shot him to death. Investigation showed that Mateos had a bat, not a gun. http://homicide.latimes.com/post/leonel-mateos/</v>
      </c>
      <c r="V4422" s="109"/>
      <c r="W4422" s="109">
        <v>5468.1</v>
      </c>
      <c r="X4422" s="109"/>
      <c r="Y4422" s="109"/>
      <c r="Z4422" s="109"/>
      <c r="AA4422" s="109"/>
      <c r="AB4422" s="109"/>
      <c r="AC4422" s="113"/>
      <c r="AD4422" s="29"/>
      <c r="AE4422" s="29"/>
      <c r="AF4422" s="29"/>
      <c r="AG4422" s="65"/>
    </row>
    <row r="4423" spans="1:33" ht="12">
      <c r="A4423" s="100">
        <v>42076.130046296297</v>
      </c>
      <c r="B4423" s="109" t="s">
        <v>26180</v>
      </c>
      <c r="C4423" s="121">
        <v>25</v>
      </c>
      <c r="D4423" s="109" t="s">
        <v>23</v>
      </c>
      <c r="E4423" s="109" t="s">
        <v>40</v>
      </c>
      <c r="F4423" s="109"/>
      <c r="G4423" s="42">
        <v>40449</v>
      </c>
      <c r="H4423" s="109" t="s">
        <v>26181</v>
      </c>
      <c r="I4423" s="109" t="s">
        <v>539</v>
      </c>
      <c r="J4423" s="109" t="s">
        <v>85</v>
      </c>
      <c r="K4423" s="98" t="s">
        <v>23884</v>
      </c>
      <c r="L4423" s="109" t="s">
        <v>539</v>
      </c>
      <c r="M4423" s="109" t="s">
        <v>540</v>
      </c>
      <c r="N4423" s="109" t="s">
        <v>32</v>
      </c>
      <c r="O4423" s="109" t="s">
        <v>26182</v>
      </c>
      <c r="P4423" s="109" t="s">
        <v>760</v>
      </c>
      <c r="Q4423" s="109" t="s">
        <v>26183</v>
      </c>
      <c r="R4423" s="109" t="s">
        <v>36</v>
      </c>
      <c r="S4423" s="122" t="s">
        <v>22184</v>
      </c>
      <c r="T4423" s="31"/>
      <c r="U4423" s="109" t="str">
        <f t="shared" si="70"/>
        <v>40449: Officers ran the license plate of Schlesinger, and the vehicle came back as stolen, and the report indicated that Schlesinger was armed and dangerous, officers said. Then in pursuit, Schlesinger left the vehicle and pointed a gun at officers, who shot him to death. http://homicide.latimes.com/post/jack-schlesinger/</v>
      </c>
      <c r="V4423" s="109"/>
      <c r="W4423" s="109">
        <v>5469.1</v>
      </c>
      <c r="X4423" s="109"/>
      <c r="Y4423" s="109"/>
      <c r="Z4423" s="109"/>
      <c r="AA4423" s="109"/>
      <c r="AB4423" s="109"/>
      <c r="AC4423" s="113"/>
      <c r="AD4423" s="29"/>
      <c r="AE4423" s="29"/>
      <c r="AF4423" s="29"/>
      <c r="AG4423" s="65"/>
    </row>
    <row r="4424" spans="1:33" ht="12">
      <c r="A4424" s="100">
        <v>42076.136597222197</v>
      </c>
      <c r="B4424" s="109" t="s">
        <v>26184</v>
      </c>
      <c r="C4424" s="121">
        <v>43</v>
      </c>
      <c r="D4424" s="109" t="s">
        <v>23</v>
      </c>
      <c r="E4424" s="109" t="s">
        <v>24</v>
      </c>
      <c r="F4424" s="109"/>
      <c r="G4424" s="42">
        <v>40455</v>
      </c>
      <c r="H4424" s="109" t="s">
        <v>26185</v>
      </c>
      <c r="I4424" s="109" t="s">
        <v>24861</v>
      </c>
      <c r="J4424" s="109" t="s">
        <v>85</v>
      </c>
      <c r="K4424" s="98" t="s">
        <v>26186</v>
      </c>
      <c r="L4424" s="109" t="s">
        <v>539</v>
      </c>
      <c r="M4424" s="109" t="s">
        <v>12014</v>
      </c>
      <c r="N4424" s="109" t="s">
        <v>32</v>
      </c>
      <c r="O4424" s="109" t="s">
        <v>26187</v>
      </c>
      <c r="P4424" s="109" t="s">
        <v>760</v>
      </c>
      <c r="Q4424" s="109" t="s">
        <v>26188</v>
      </c>
      <c r="R4424" s="109" t="s">
        <v>36</v>
      </c>
      <c r="S4424" s="122" t="s">
        <v>22184</v>
      </c>
      <c r="T4424" s="31"/>
      <c r="U4424" s="109" t="str">
        <f t="shared" si="70"/>
        <v>40455: According to police, Linthicum was suspected in two robberies, and wounding one shop owner with gunshots. Upon pursuit, Linthicum tried to carjack someone, and officers shot him to death. http://homicide.latimes.com/post/reginald-linthicum/</v>
      </c>
      <c r="V4424" s="109"/>
      <c r="W4424" s="109">
        <v>5470.1</v>
      </c>
      <c r="X4424" s="109"/>
      <c r="Y4424" s="109"/>
      <c r="Z4424" s="109"/>
      <c r="AA4424" s="109"/>
      <c r="AB4424" s="109"/>
      <c r="AC4424" s="113"/>
      <c r="AD4424" s="29"/>
      <c r="AE4424" s="29"/>
      <c r="AF4424" s="29"/>
      <c r="AG4424" s="65"/>
    </row>
    <row r="4425" spans="1:33" ht="12">
      <c r="A4425" s="100">
        <v>42076.141516203701</v>
      </c>
      <c r="B4425" s="109" t="s">
        <v>26189</v>
      </c>
      <c r="C4425" s="121">
        <v>18</v>
      </c>
      <c r="D4425" s="109" t="s">
        <v>23</v>
      </c>
      <c r="E4425" s="109" t="s">
        <v>24</v>
      </c>
      <c r="F4425" s="109"/>
      <c r="G4425" s="42">
        <v>40458</v>
      </c>
      <c r="H4425" s="109" t="s">
        <v>26190</v>
      </c>
      <c r="I4425" s="109" t="s">
        <v>539</v>
      </c>
      <c r="J4425" s="109" t="s">
        <v>85</v>
      </c>
      <c r="K4425" s="98" t="s">
        <v>18398</v>
      </c>
      <c r="L4425" s="109" t="s">
        <v>539</v>
      </c>
      <c r="M4425" s="109" t="s">
        <v>540</v>
      </c>
      <c r="N4425" s="109" t="s">
        <v>32</v>
      </c>
      <c r="O4425" s="109" t="s">
        <v>26191</v>
      </c>
      <c r="P4425" s="109" t="s">
        <v>760</v>
      </c>
      <c r="Q4425" s="109" t="s">
        <v>26192</v>
      </c>
      <c r="R4425" s="109" t="s">
        <v>36</v>
      </c>
      <c r="S4425" s="122" t="s">
        <v>22184</v>
      </c>
      <c r="T4425" s="31"/>
      <c r="U4425" s="109" t="str">
        <f t="shared" si="70"/>
        <v>40458: Officers said that during a patrol, Davis ran. In pursuit, officers say that Davis pointed a gun at them, at which point they shot him to death. http://homicide.latimes.com/post/james-davis/</v>
      </c>
      <c r="V4425" s="109"/>
      <c r="W4425" s="109">
        <v>5471.1</v>
      </c>
      <c r="X4425" s="109"/>
      <c r="Y4425" s="109"/>
      <c r="Z4425" s="109"/>
      <c r="AA4425" s="109"/>
      <c r="AB4425" s="109"/>
      <c r="AC4425" s="113"/>
      <c r="AD4425" s="29"/>
      <c r="AE4425" s="29"/>
      <c r="AF4425" s="29"/>
      <c r="AG4425" s="65"/>
    </row>
    <row r="4426" spans="1:33" ht="12">
      <c r="A4426" s="100">
        <v>42076.153148148202</v>
      </c>
      <c r="B4426" s="109" t="s">
        <v>26193</v>
      </c>
      <c r="C4426" s="121">
        <v>20</v>
      </c>
      <c r="D4426" s="109" t="s">
        <v>23</v>
      </c>
      <c r="E4426" s="109" t="s">
        <v>173</v>
      </c>
      <c r="F4426" s="109"/>
      <c r="G4426" s="42">
        <v>40461</v>
      </c>
      <c r="H4426" s="109" t="s">
        <v>26194</v>
      </c>
      <c r="I4426" s="109" t="s">
        <v>8789</v>
      </c>
      <c r="J4426" s="109" t="s">
        <v>85</v>
      </c>
      <c r="K4426" s="98" t="s">
        <v>8790</v>
      </c>
      <c r="L4426" s="109" t="s">
        <v>539</v>
      </c>
      <c r="M4426" s="109" t="s">
        <v>8649</v>
      </c>
      <c r="N4426" s="109" t="s">
        <v>32</v>
      </c>
      <c r="O4426" s="109" t="s">
        <v>26195</v>
      </c>
      <c r="P4426" s="109" t="s">
        <v>760</v>
      </c>
      <c r="Q4426" s="109" t="s">
        <v>26196</v>
      </c>
      <c r="R4426" s="109" t="s">
        <v>36</v>
      </c>
      <c r="S4426" s="122" t="s">
        <v>22184</v>
      </c>
      <c r="T4426" s="31"/>
      <c r="U4426" s="109" t="str">
        <f t="shared" si="70"/>
        <v>40461: The LA County Sheriff's Office settled by paying the son of Cuevas $875,000 for a deputy shooting Cuevas. The deputy stopped next to men walking, Cuevas ran and fell, then the deputy shot him on the ground. The deputy alleges Cuevas had a gun, but no fingerprints were found on the gun produced by the investigation. http://patch.com/california/southgate-lynwood/lynwood-boy-whose-father-was-killed-by-deputy-gets-nearly-1-million</v>
      </c>
      <c r="V4426" s="109"/>
      <c r="W4426" s="109">
        <v>5472.1</v>
      </c>
      <c r="X4426" s="109"/>
      <c r="Y4426" s="109"/>
      <c r="Z4426" s="109"/>
      <c r="AA4426" s="109"/>
      <c r="AB4426" s="109"/>
      <c r="AC4426" s="113"/>
      <c r="AD4426" s="29"/>
      <c r="AE4426" s="29"/>
      <c r="AF4426" s="29"/>
      <c r="AG4426" s="65"/>
    </row>
    <row r="4427" spans="1:33" ht="12">
      <c r="A4427" s="100">
        <v>42076.1624884259</v>
      </c>
      <c r="B4427" s="109" t="s">
        <v>26197</v>
      </c>
      <c r="C4427" s="121">
        <v>33</v>
      </c>
      <c r="D4427" s="109" t="s">
        <v>23</v>
      </c>
      <c r="E4427" s="109" t="s">
        <v>173</v>
      </c>
      <c r="F4427" s="109"/>
      <c r="G4427" s="42">
        <v>40473</v>
      </c>
      <c r="H4427" s="109" t="s">
        <v>26198</v>
      </c>
      <c r="I4427" s="109" t="s">
        <v>23831</v>
      </c>
      <c r="J4427" s="109" t="s">
        <v>85</v>
      </c>
      <c r="K4427" s="98" t="s">
        <v>26199</v>
      </c>
      <c r="L4427" s="109" t="s">
        <v>539</v>
      </c>
      <c r="M4427" s="109" t="s">
        <v>540</v>
      </c>
      <c r="N4427" s="109" t="s">
        <v>32</v>
      </c>
      <c r="O4427" s="109" t="s">
        <v>26200</v>
      </c>
      <c r="P4427" s="109" t="s">
        <v>760</v>
      </c>
      <c r="Q4427" s="109" t="s">
        <v>26201</v>
      </c>
      <c r="R4427" s="109" t="s">
        <v>36</v>
      </c>
      <c r="S4427" s="122" t="s">
        <v>22184</v>
      </c>
      <c r="T4427" s="31"/>
      <c r="U4427" s="109" t="str">
        <f t="shared" si="70"/>
        <v>40473: It's reported that Ramirez shot his wife, then fled. When confronted by officers, he pointed his gun at them, and they shot him to death. http://homicide.latimes.com/post/james-ramirez/#c40421</v>
      </c>
      <c r="V4427" s="109"/>
      <c r="W4427" s="109">
        <v>5473.1</v>
      </c>
      <c r="X4427" s="109"/>
      <c r="Y4427" s="109"/>
      <c r="Z4427" s="109"/>
      <c r="AA4427" s="109"/>
      <c r="AB4427" s="109"/>
      <c r="AC4427" s="113"/>
      <c r="AD4427" s="29"/>
      <c r="AE4427" s="29"/>
      <c r="AF4427" s="29"/>
      <c r="AG4427" s="65"/>
    </row>
    <row r="4428" spans="1:33" ht="12">
      <c r="A4428" s="100">
        <v>42076.170787037001</v>
      </c>
      <c r="B4428" s="109" t="s">
        <v>26202</v>
      </c>
      <c r="C4428" s="121">
        <v>21</v>
      </c>
      <c r="D4428" s="109" t="s">
        <v>23</v>
      </c>
      <c r="E4428" s="109" t="s">
        <v>24</v>
      </c>
      <c r="F4428" s="109"/>
      <c r="G4428" s="42">
        <v>40490</v>
      </c>
      <c r="H4428" s="109" t="s">
        <v>26203</v>
      </c>
      <c r="I4428" s="109" t="s">
        <v>539</v>
      </c>
      <c r="J4428" s="109" t="s">
        <v>85</v>
      </c>
      <c r="K4428" s="98" t="s">
        <v>18398</v>
      </c>
      <c r="L4428" s="109" t="s">
        <v>539</v>
      </c>
      <c r="M4428" s="109" t="s">
        <v>13072</v>
      </c>
      <c r="N4428" s="109" t="s">
        <v>32</v>
      </c>
      <c r="O4428" s="109" t="s">
        <v>26204</v>
      </c>
      <c r="P4428" s="109" t="s">
        <v>760</v>
      </c>
      <c r="Q4428" s="109" t="s">
        <v>26205</v>
      </c>
      <c r="R4428" s="109" t="s">
        <v>36</v>
      </c>
      <c r="S4428" s="122" t="s">
        <v>22184</v>
      </c>
      <c r="T4428" s="31"/>
      <c r="U4428" s="109" t="str">
        <f t="shared" si="70"/>
        <v>40490: It's reported that a deputy approached people drinking in a front yard, and Thomas, whom officers say was a gang member ran. In pursuit, he came to a locked gate, turned, and pointed it at deputies, and one shot him to death. Thomas didn't fire a weapon. http://homicide.latimes.com/post/robert-thomas/</v>
      </c>
      <c r="V4428" s="109"/>
      <c r="W4428" s="109">
        <v>5474.1</v>
      </c>
      <c r="X4428" s="109"/>
      <c r="Y4428" s="109"/>
      <c r="Z4428" s="109"/>
      <c r="AA4428" s="109"/>
      <c r="AB4428" s="109"/>
      <c r="AC4428" s="113"/>
      <c r="AD4428" s="29"/>
      <c r="AE4428" s="29"/>
      <c r="AF4428" s="29"/>
      <c r="AG4428" s="65"/>
    </row>
    <row r="4429" spans="1:33" ht="12">
      <c r="A4429" s="100">
        <v>42076.177210648202</v>
      </c>
      <c r="B4429" s="109" t="s">
        <v>26206</v>
      </c>
      <c r="C4429" s="121">
        <v>31</v>
      </c>
      <c r="D4429" s="109" t="s">
        <v>23</v>
      </c>
      <c r="E4429" s="109" t="s">
        <v>173</v>
      </c>
      <c r="F4429" s="109"/>
      <c r="G4429" s="42">
        <v>40508</v>
      </c>
      <c r="H4429" s="109" t="s">
        <v>26207</v>
      </c>
      <c r="I4429" s="109" t="s">
        <v>26208</v>
      </c>
      <c r="J4429" s="109" t="s">
        <v>85</v>
      </c>
      <c r="K4429" s="98" t="s">
        <v>26209</v>
      </c>
      <c r="L4429" s="109" t="s">
        <v>539</v>
      </c>
      <c r="M4429" s="109" t="s">
        <v>13072</v>
      </c>
      <c r="N4429" s="109" t="s">
        <v>32</v>
      </c>
      <c r="O4429" s="109" t="s">
        <v>26210</v>
      </c>
      <c r="P4429" s="109" t="s">
        <v>760</v>
      </c>
      <c r="Q4429" s="109" t="s">
        <v>26211</v>
      </c>
      <c r="R4429" s="109" t="s">
        <v>36</v>
      </c>
      <c r="S4429" s="122" t="s">
        <v>22184</v>
      </c>
      <c r="T4429" s="31"/>
      <c r="U4429" s="109" t="str">
        <f t="shared" si="70"/>
        <v>40508: It's reported that deputies responded to a call of a domestic dispute. When they arrived, Acosta was straddling his mom's boyfriend and slashing him with a meat cleaver. He wouldn't obey officers' orders to stop, and they shot him to death. http://homicide.latimes.com/post/alexander-acosta/</v>
      </c>
      <c r="V4429" s="109"/>
      <c r="W4429" s="109">
        <v>5475.1</v>
      </c>
      <c r="X4429" s="109"/>
      <c r="Y4429" s="109"/>
      <c r="Z4429" s="109"/>
      <c r="AA4429" s="109"/>
      <c r="AB4429" s="109"/>
      <c r="AC4429" s="113"/>
      <c r="AD4429" s="29"/>
      <c r="AE4429" s="29"/>
      <c r="AF4429" s="29"/>
      <c r="AG4429" s="65"/>
    </row>
    <row r="4430" spans="1:33" ht="12">
      <c r="A4430" s="100">
        <v>42076.180821759299</v>
      </c>
      <c r="B4430" s="109" t="s">
        <v>26212</v>
      </c>
      <c r="C4430" s="121">
        <v>41</v>
      </c>
      <c r="D4430" s="109" t="s">
        <v>23</v>
      </c>
      <c r="E4430" s="109" t="s">
        <v>173</v>
      </c>
      <c r="F4430" s="109"/>
      <c r="G4430" s="42">
        <v>40531</v>
      </c>
      <c r="H4430" s="109" t="s">
        <v>26213</v>
      </c>
      <c r="I4430" s="109" t="s">
        <v>2554</v>
      </c>
      <c r="J4430" s="109" t="s">
        <v>85</v>
      </c>
      <c r="K4430" s="98" t="s">
        <v>20341</v>
      </c>
      <c r="L4430" s="109" t="s">
        <v>539</v>
      </c>
      <c r="M4430" s="109" t="s">
        <v>2556</v>
      </c>
      <c r="N4430" s="109" t="s">
        <v>32</v>
      </c>
      <c r="O4430" s="109" t="s">
        <v>26214</v>
      </c>
      <c r="P4430" s="109" t="s">
        <v>760</v>
      </c>
      <c r="Q4430" s="109" t="s">
        <v>26215</v>
      </c>
      <c r="R4430" s="109" t="s">
        <v>36</v>
      </c>
      <c r="S4430" s="122" t="s">
        <v>22184</v>
      </c>
      <c r="T4430" s="31"/>
      <c r="U4430" s="109" t="str">
        <f t="shared" si="70"/>
        <v>40531: Jose Olguin Cabanas, a 41-year-old Latino male, died after being shot in Long Beach, according to Los Angeles County coroner's records. http://homicide.latimes.com/post/jose-olguin-cabanas/</v>
      </c>
      <c r="V4430" s="109"/>
      <c r="W4430" s="109">
        <v>5476.1</v>
      </c>
      <c r="X4430" s="109"/>
      <c r="Y4430" s="109"/>
      <c r="Z4430" s="109"/>
      <c r="AA4430" s="109"/>
      <c r="AB4430" s="109"/>
      <c r="AC4430" s="113"/>
      <c r="AD4430" s="29"/>
      <c r="AE4430" s="29"/>
      <c r="AF4430" s="29"/>
      <c r="AG4430" s="65"/>
    </row>
    <row r="4431" spans="1:33" ht="12">
      <c r="A4431" s="100">
        <v>42076.273148148102</v>
      </c>
      <c r="B4431" s="109" t="s">
        <v>26216</v>
      </c>
      <c r="C4431" s="121">
        <v>23</v>
      </c>
      <c r="D4431" s="109" t="s">
        <v>23</v>
      </c>
      <c r="E4431" s="109" t="s">
        <v>24</v>
      </c>
      <c r="F4431" s="109"/>
      <c r="G4431" s="42">
        <v>40537</v>
      </c>
      <c r="H4431" s="109" t="s">
        <v>26217</v>
      </c>
      <c r="I4431" s="109" t="s">
        <v>539</v>
      </c>
      <c r="J4431" s="109" t="s">
        <v>85</v>
      </c>
      <c r="K4431" s="98" t="s">
        <v>8648</v>
      </c>
      <c r="L4431" s="109" t="s">
        <v>539</v>
      </c>
      <c r="M4431" s="109" t="s">
        <v>540</v>
      </c>
      <c r="N4431" s="109" t="s">
        <v>32</v>
      </c>
      <c r="O4431" s="109" t="s">
        <v>26218</v>
      </c>
      <c r="P4431" s="109" t="s">
        <v>760</v>
      </c>
      <c r="Q4431" s="109" t="s">
        <v>26219</v>
      </c>
      <c r="R4431" s="109" t="s">
        <v>36</v>
      </c>
      <c r="S4431" s="122" t="s">
        <v>22184</v>
      </c>
      <c r="T4431" s="31"/>
      <c r="U4431" s="109" t="str">
        <f t="shared" si="70"/>
        <v>40537: Officers reported that they were responding to a shooting, and that Wooten was riding towards them on a bike with an assault rifle. After he didn't obey their orders, the officers shot him to death. http://homicide.latimes.com/post/kevin-wooten/#c43456</v>
      </c>
      <c r="V4431" s="109"/>
      <c r="W4431" s="109">
        <v>5477.1</v>
      </c>
      <c r="X4431" s="109"/>
      <c r="Y4431" s="109"/>
      <c r="Z4431" s="109"/>
      <c r="AA4431" s="109"/>
      <c r="AB4431" s="109"/>
      <c r="AC4431" s="113"/>
      <c r="AD4431" s="29"/>
      <c r="AE4431" s="29"/>
      <c r="AF4431" s="29"/>
      <c r="AG4431" s="65"/>
    </row>
    <row r="4432" spans="1:33" ht="12">
      <c r="A4432" s="100">
        <v>42076.281550925902</v>
      </c>
      <c r="B4432" s="109" t="s">
        <v>26220</v>
      </c>
      <c r="C4432" s="121">
        <v>19</v>
      </c>
      <c r="D4432" s="109" t="s">
        <v>23</v>
      </c>
      <c r="E4432" s="109" t="s">
        <v>24</v>
      </c>
      <c r="F4432" s="109"/>
      <c r="G4432" s="42">
        <v>40545</v>
      </c>
      <c r="H4432" s="109" t="s">
        <v>26221</v>
      </c>
      <c r="I4432" s="109" t="s">
        <v>539</v>
      </c>
      <c r="J4432" s="109" t="s">
        <v>85</v>
      </c>
      <c r="K4432" s="98" t="s">
        <v>8648</v>
      </c>
      <c r="L4432" s="109" t="s">
        <v>539</v>
      </c>
      <c r="M4432" s="109" t="s">
        <v>540</v>
      </c>
      <c r="N4432" s="109" t="s">
        <v>32</v>
      </c>
      <c r="O4432" s="109" t="s">
        <v>26222</v>
      </c>
      <c r="P4432" s="109" t="s">
        <v>760</v>
      </c>
      <c r="Q4432" s="109" t="s">
        <v>26223</v>
      </c>
      <c r="R4432" s="109" t="s">
        <v>36</v>
      </c>
      <c r="S4432" s="122" t="s">
        <v>22184</v>
      </c>
      <c r="T4432" s="31"/>
      <c r="U4432" s="109" t="str">
        <f t="shared" si="70"/>
        <v>40545: Officers reported that they responded to a robbery and found Fowler holding a gun and the residents bound. When Fowler tried to escape out the back door, officers shot him to death. http://homicide.latimes.com/post/dnary-fowler/</v>
      </c>
      <c r="V4432" s="109"/>
      <c r="W4432" s="109">
        <v>5478.1</v>
      </c>
      <c r="X4432" s="109"/>
      <c r="Y4432" s="109"/>
      <c r="Z4432" s="109"/>
      <c r="AA4432" s="109"/>
      <c r="AB4432" s="109"/>
      <c r="AC4432" s="113"/>
      <c r="AD4432" s="29"/>
      <c r="AE4432" s="29"/>
      <c r="AF4432" s="29"/>
      <c r="AG4432" s="65"/>
    </row>
    <row r="4433" spans="1:33" ht="12">
      <c r="A4433" s="100">
        <v>42076.287106481497</v>
      </c>
      <c r="B4433" s="109" t="s">
        <v>26224</v>
      </c>
      <c r="C4433" s="121">
        <v>20</v>
      </c>
      <c r="D4433" s="109" t="s">
        <v>23</v>
      </c>
      <c r="E4433" s="109" t="s">
        <v>24</v>
      </c>
      <c r="F4433" s="109"/>
      <c r="G4433" s="42">
        <v>40551</v>
      </c>
      <c r="H4433" s="109" t="s">
        <v>26225</v>
      </c>
      <c r="I4433" s="109" t="s">
        <v>539</v>
      </c>
      <c r="J4433" s="109" t="s">
        <v>85</v>
      </c>
      <c r="K4433" s="98" t="s">
        <v>2337</v>
      </c>
      <c r="L4433" s="109" t="s">
        <v>539</v>
      </c>
      <c r="M4433" s="109" t="s">
        <v>13072</v>
      </c>
      <c r="N4433" s="109" t="s">
        <v>32</v>
      </c>
      <c r="O4433" s="109" t="s">
        <v>26226</v>
      </c>
      <c r="P4433" s="109" t="s">
        <v>760</v>
      </c>
      <c r="Q4433" s="109" t="s">
        <v>26227</v>
      </c>
      <c r="R4433" s="109" t="s">
        <v>36</v>
      </c>
      <c r="S4433" s="122" t="s">
        <v>22184</v>
      </c>
      <c r="T4433" s="31"/>
      <c r="U4433" s="109" t="str">
        <f t="shared" si="70"/>
        <v>40551: Deputies reported that they responded to shots fired, and chased a car. When Abernathy left the vehicle, deputies shot him to death. http://homicide.latimes.com/post/derrick-abernathy/</v>
      </c>
      <c r="V4433" s="109"/>
      <c r="W4433" s="109">
        <v>5479.1</v>
      </c>
      <c r="X4433" s="109"/>
      <c r="Y4433" s="109"/>
      <c r="Z4433" s="109"/>
      <c r="AA4433" s="109"/>
      <c r="AB4433" s="109"/>
      <c r="AC4433" s="113"/>
      <c r="AD4433" s="29"/>
      <c r="AE4433" s="29"/>
      <c r="AF4433" s="29"/>
      <c r="AG4433" s="65"/>
    </row>
    <row r="4434" spans="1:33" ht="12">
      <c r="A4434" s="100">
        <v>42076.295439814799</v>
      </c>
      <c r="B4434" s="109" t="s">
        <v>26228</v>
      </c>
      <c r="C4434" s="121">
        <v>37</v>
      </c>
      <c r="D4434" s="109" t="s">
        <v>23</v>
      </c>
      <c r="E4434" s="109" t="s">
        <v>173</v>
      </c>
      <c r="F4434" s="109" t="s">
        <v>26229</v>
      </c>
      <c r="G4434" s="42">
        <v>40554</v>
      </c>
      <c r="H4434" s="109" t="s">
        <v>26230</v>
      </c>
      <c r="I4434" s="109" t="s">
        <v>539</v>
      </c>
      <c r="J4434" s="109" t="s">
        <v>85</v>
      </c>
      <c r="K4434" s="98" t="s">
        <v>5061</v>
      </c>
      <c r="L4434" s="109" t="s">
        <v>539</v>
      </c>
      <c r="M4434" s="109" t="s">
        <v>13072</v>
      </c>
      <c r="N4434" s="109" t="s">
        <v>32</v>
      </c>
      <c r="O4434" s="109" t="s">
        <v>26231</v>
      </c>
      <c r="P4434" s="109" t="s">
        <v>760</v>
      </c>
      <c r="Q4434" s="109" t="s">
        <v>26232</v>
      </c>
      <c r="R4434" s="109" t="s">
        <v>36</v>
      </c>
      <c r="S4434" s="122" t="s">
        <v>22184</v>
      </c>
      <c r="T4434" s="31"/>
      <c r="U4434" s="109" t="str">
        <f t="shared" si="70"/>
        <v>40554: Deputies reported they saw Torres and a woman parked inside the red zone. One deputy recognized Torres as a known gang member. When they approached Torres, he stepped out of the car and shot a deputy, but the deputies shot him, and he later died at the hospital. http://homicide.latimes.com/post/nestor-torres/</v>
      </c>
      <c r="V4434" s="109"/>
      <c r="W4434" s="109">
        <v>5480.1</v>
      </c>
      <c r="X4434" s="109"/>
      <c r="Y4434" s="109"/>
      <c r="Z4434" s="109"/>
      <c r="AA4434" s="109"/>
      <c r="AB4434" s="109"/>
      <c r="AC4434" s="113"/>
      <c r="AD4434" s="29"/>
      <c r="AE4434" s="29"/>
      <c r="AF4434" s="29"/>
      <c r="AG4434" s="65"/>
    </row>
    <row r="4435" spans="1:33" ht="12">
      <c r="A4435" s="100">
        <v>42076.477766203701</v>
      </c>
      <c r="B4435" s="109" t="s">
        <v>26233</v>
      </c>
      <c r="C4435" s="121">
        <v>31</v>
      </c>
      <c r="D4435" s="109" t="s">
        <v>23</v>
      </c>
      <c r="E4435" s="109" t="s">
        <v>173</v>
      </c>
      <c r="F4435" s="109" t="s">
        <v>26234</v>
      </c>
      <c r="G4435" s="42">
        <v>42055</v>
      </c>
      <c r="H4435" s="109" t="s">
        <v>26235</v>
      </c>
      <c r="I4435" s="109" t="s">
        <v>26236</v>
      </c>
      <c r="J4435" s="109" t="s">
        <v>213</v>
      </c>
      <c r="K4435" s="98" t="s">
        <v>26237</v>
      </c>
      <c r="L4435" s="109" t="s">
        <v>243</v>
      </c>
      <c r="M4435" s="109" t="s">
        <v>18893</v>
      </c>
      <c r="N4435" s="109" t="s">
        <v>32</v>
      </c>
      <c r="O4435" s="109" t="s">
        <v>26238</v>
      </c>
      <c r="P4435" s="109" t="s">
        <v>323</v>
      </c>
      <c r="Q4435" s="109" t="s">
        <v>26239</v>
      </c>
      <c r="R4435" s="109" t="s">
        <v>36</v>
      </c>
      <c r="S4435" s="122" t="s">
        <v>21640</v>
      </c>
      <c r="T4435" s="31"/>
      <c r="U4435" s="109" t="str">
        <f t="shared" si="70"/>
        <v>42055: A witness said she drove by and saw a body by the side of the road alone. A Grapevine police officer had chased Villalpando out of his jurisdiction. Some say the dashcam shows Villalpando with his hands up and that he was unarmed. All of these details are disputed. Villalpando was an undocumented Mexican immigrant with four children. http://dfw.cbslocal.com/2015/03/12/witness-to-deadly-grapevine-officer-involved-shooting-comes-forward/</v>
      </c>
      <c r="V4435" s="109"/>
      <c r="W4435" s="109">
        <v>5481.1</v>
      </c>
      <c r="X4435" s="109"/>
      <c r="Y4435" s="109"/>
      <c r="Z4435" s="109"/>
      <c r="AA4435" s="109"/>
      <c r="AB4435" s="109"/>
      <c r="AC4435" s="113"/>
      <c r="AD4435" s="29"/>
      <c r="AE4435" s="29"/>
      <c r="AF4435" s="29"/>
      <c r="AG4435" s="65"/>
    </row>
    <row r="4436" spans="1:33" ht="12">
      <c r="A4436" s="100">
        <v>42079.0550462963</v>
      </c>
      <c r="B4436" s="109" t="s">
        <v>26240</v>
      </c>
      <c r="C4436" s="121">
        <v>55</v>
      </c>
      <c r="D4436" s="109" t="s">
        <v>23</v>
      </c>
      <c r="E4436" s="109" t="s">
        <v>24</v>
      </c>
      <c r="F4436" s="109"/>
      <c r="G4436" s="42">
        <v>40781</v>
      </c>
      <c r="H4436" s="109" t="s">
        <v>26241</v>
      </c>
      <c r="I4436" s="109" t="s">
        <v>539</v>
      </c>
      <c r="J4436" s="109" t="s">
        <v>85</v>
      </c>
      <c r="K4436" s="98" t="s">
        <v>5067</v>
      </c>
      <c r="L4436" s="109" t="s">
        <v>539</v>
      </c>
      <c r="M4436" s="109" t="s">
        <v>540</v>
      </c>
      <c r="N4436" s="109" t="s">
        <v>32</v>
      </c>
      <c r="O4436" s="109" t="s">
        <v>26242</v>
      </c>
      <c r="P4436" s="109" t="s">
        <v>760</v>
      </c>
      <c r="Q4436" s="109" t="s">
        <v>26243</v>
      </c>
      <c r="R4436" s="109" t="s">
        <v>36</v>
      </c>
      <c r="S4436" s="122" t="s">
        <v>22184</v>
      </c>
      <c r="T4436" s="31"/>
      <c r="U4436" s="109" t="str">
        <f t="shared" si="70"/>
        <v>40781: Officers reported that they responded to a call about a screaming man, and went into his home. Then they said that he refused their orders, they tased him unsuccessfully, and he stabbed one of the officers with a sharp cane. Then an officer shot Shephard to death. The police later changed the story that the officer had been hit, and not stabbed by the cane. http://homicide.latimes.com/post/maurice-shephard/</v>
      </c>
      <c r="V4436" s="109"/>
      <c r="W4436" s="109">
        <v>5482.1</v>
      </c>
      <c r="X4436" s="109"/>
      <c r="Y4436" s="109"/>
      <c r="Z4436" s="109"/>
      <c r="AA4436" s="109"/>
      <c r="AB4436" s="109"/>
      <c r="AC4436" s="113"/>
      <c r="AD4436" s="29"/>
      <c r="AE4436" s="29"/>
      <c r="AF4436" s="29"/>
      <c r="AG4436" s="65"/>
    </row>
    <row r="4437" spans="1:33" ht="12">
      <c r="A4437" s="100">
        <v>42079.059537036999</v>
      </c>
      <c r="B4437" s="109" t="s">
        <v>26244</v>
      </c>
      <c r="C4437" s="121">
        <v>49</v>
      </c>
      <c r="D4437" s="109" t="s">
        <v>23</v>
      </c>
      <c r="E4437" s="109" t="s">
        <v>40</v>
      </c>
      <c r="F4437" s="109"/>
      <c r="G4437" s="42">
        <v>40792</v>
      </c>
      <c r="H4437" s="109" t="s">
        <v>26245</v>
      </c>
      <c r="I4437" s="109" t="s">
        <v>539</v>
      </c>
      <c r="J4437" s="109" t="s">
        <v>85</v>
      </c>
      <c r="K4437" s="98" t="s">
        <v>3922</v>
      </c>
      <c r="L4437" s="109" t="s">
        <v>539</v>
      </c>
      <c r="M4437" s="109" t="s">
        <v>540</v>
      </c>
      <c r="N4437" s="109" t="s">
        <v>32</v>
      </c>
      <c r="O4437" s="109" t="s">
        <v>26246</v>
      </c>
      <c r="P4437" s="109" t="s">
        <v>760</v>
      </c>
      <c r="Q4437" s="109" t="s">
        <v>26247</v>
      </c>
      <c r="R4437" s="109" t="s">
        <v>36</v>
      </c>
      <c r="S4437" s="122" t="s">
        <v>22184</v>
      </c>
      <c r="T4437" s="31"/>
      <c r="U4437" s="109" t="str">
        <f t="shared" si="70"/>
        <v>40792: Officers reported that they responded to a call regarding an assault with a deadly weapon, and when they arrived at Diaz' home, his family said that he'd been involved and pointed them to a detached room where Diaz was staying. When officers entered Diaz' room, they ordered him to raise his hands, and he instead pointed a gun at them, and an officer shot him to death. The gun turned out to be a replica. http://homicide.latimes.com/post/antonio-diaz/</v>
      </c>
      <c r="V4437" s="109"/>
      <c r="W4437" s="109">
        <v>5483.1</v>
      </c>
      <c r="X4437" s="109"/>
      <c r="Y4437" s="109"/>
      <c r="Z4437" s="109"/>
      <c r="AA4437" s="109"/>
      <c r="AB4437" s="109"/>
      <c r="AC4437" s="113"/>
      <c r="AD4437" s="29"/>
      <c r="AE4437" s="29"/>
      <c r="AF4437" s="29"/>
      <c r="AG4437" s="65"/>
    </row>
    <row r="4438" spans="1:33" ht="12">
      <c r="A4438" s="100">
        <v>42079.063032407401</v>
      </c>
      <c r="B4438" s="109" t="s">
        <v>26248</v>
      </c>
      <c r="C4438" s="121">
        <v>42</v>
      </c>
      <c r="D4438" s="109" t="s">
        <v>23</v>
      </c>
      <c r="E4438" s="109" t="s">
        <v>1728</v>
      </c>
      <c r="F4438" s="109"/>
      <c r="G4438" s="42">
        <v>40800</v>
      </c>
      <c r="H4438" s="109" t="s">
        <v>26249</v>
      </c>
      <c r="I4438" s="109" t="s">
        <v>10621</v>
      </c>
      <c r="J4438" s="109" t="s">
        <v>85</v>
      </c>
      <c r="K4438" s="98" t="s">
        <v>10622</v>
      </c>
      <c r="L4438" s="109" t="s">
        <v>539</v>
      </c>
      <c r="M4438" s="109" t="s">
        <v>10623</v>
      </c>
      <c r="N4438" s="109" t="s">
        <v>32</v>
      </c>
      <c r="O4438" s="109" t="s">
        <v>26250</v>
      </c>
      <c r="P4438" s="109" t="s">
        <v>760</v>
      </c>
      <c r="Q4438" s="109" t="s">
        <v>26251</v>
      </c>
      <c r="R4438" s="109" t="s">
        <v>36</v>
      </c>
      <c r="S4438" s="122" t="s">
        <v>22184</v>
      </c>
      <c r="T4438" s="31"/>
      <c r="U4438" s="109" t="str">
        <f t="shared" si="70"/>
        <v>40800: Samuel Liaw, a 42-year-old Asian man, was shot and killed by Monterey Park police in the 200 block McPherrin Avenue in Monterey Park, according to Los Angeles County coroner's records. The fatal shooting occurred just after midnight, authorities said. No officers were injured. Liaw was pronounced dead at the scene. http://homicide.latimes.com/post/samuel-liaw/</v>
      </c>
      <c r="V4438" s="109"/>
      <c r="W4438" s="109">
        <v>5484.1</v>
      </c>
      <c r="X4438" s="109"/>
      <c r="Y4438" s="109"/>
      <c r="Z4438" s="109"/>
      <c r="AA4438" s="109"/>
      <c r="AB4438" s="109"/>
      <c r="AC4438" s="113"/>
      <c r="AD4438" s="29"/>
      <c r="AE4438" s="29"/>
      <c r="AF4438" s="29"/>
      <c r="AG4438" s="65"/>
    </row>
    <row r="4439" spans="1:33" ht="12">
      <c r="A4439" s="100">
        <v>42079.066261574102</v>
      </c>
      <c r="B4439" s="109" t="s">
        <v>26252</v>
      </c>
      <c r="C4439" s="121">
        <v>49</v>
      </c>
      <c r="D4439" s="109" t="s">
        <v>23</v>
      </c>
      <c r="E4439" s="109" t="s">
        <v>40</v>
      </c>
      <c r="F4439" s="109"/>
      <c r="G4439" s="42">
        <v>40801</v>
      </c>
      <c r="H4439" s="109" t="s">
        <v>26253</v>
      </c>
      <c r="I4439" s="109" t="s">
        <v>21579</v>
      </c>
      <c r="J4439" s="109" t="s">
        <v>85</v>
      </c>
      <c r="K4439" s="98" t="s">
        <v>24672</v>
      </c>
      <c r="L4439" s="109" t="s">
        <v>539</v>
      </c>
      <c r="M4439" s="109" t="s">
        <v>14348</v>
      </c>
      <c r="N4439" s="109" t="s">
        <v>32</v>
      </c>
      <c r="O4439" s="109" t="s">
        <v>26254</v>
      </c>
      <c r="P4439" s="109" t="s">
        <v>760</v>
      </c>
      <c r="Q4439" s="109" t="s">
        <v>26255</v>
      </c>
      <c r="R4439" s="109" t="s">
        <v>36</v>
      </c>
      <c r="S4439" s="122" t="s">
        <v>22184</v>
      </c>
      <c r="T4439" s="31"/>
      <c r="U4439" s="109" t="str">
        <f t="shared" si="70"/>
        <v>40801: Officers reported that they responded to a call in which Salinas had pulled a gun in an argument with a manager at a residence. When officers arrived and failed to subdue Salinas, they shot him to death. http://homicide.latimes.com/post/noel-salinas/</v>
      </c>
      <c r="V4439" s="109"/>
      <c r="W4439" s="109">
        <v>5485.1</v>
      </c>
      <c r="X4439" s="109"/>
      <c r="Y4439" s="109"/>
      <c r="Z4439" s="109"/>
      <c r="AA4439" s="109"/>
      <c r="AB4439" s="109"/>
      <c r="AC4439" s="113"/>
      <c r="AD4439" s="29"/>
      <c r="AE4439" s="29"/>
      <c r="AF4439" s="29"/>
      <c r="AG4439" s="65"/>
    </row>
    <row r="4440" spans="1:33" ht="12">
      <c r="A4440" s="100">
        <v>42079.070115740702</v>
      </c>
      <c r="B4440" s="109" t="s">
        <v>26256</v>
      </c>
      <c r="C4440" s="121">
        <v>40</v>
      </c>
      <c r="D4440" s="109" t="s">
        <v>23</v>
      </c>
      <c r="E4440" s="109" t="s">
        <v>24</v>
      </c>
      <c r="F4440" s="109"/>
      <c r="G4440" s="42">
        <v>40804</v>
      </c>
      <c r="H4440" s="109" t="s">
        <v>26257</v>
      </c>
      <c r="I4440" s="109" t="s">
        <v>539</v>
      </c>
      <c r="J4440" s="109" t="s">
        <v>85</v>
      </c>
      <c r="K4440" s="98" t="s">
        <v>15022</v>
      </c>
      <c r="L4440" s="109" t="s">
        <v>539</v>
      </c>
      <c r="M4440" s="109" t="s">
        <v>540</v>
      </c>
      <c r="N4440" s="109" t="s">
        <v>32</v>
      </c>
      <c r="O4440" s="109" t="s">
        <v>26258</v>
      </c>
      <c r="P4440" s="109" t="s">
        <v>760</v>
      </c>
      <c r="Q4440" s="109" t="s">
        <v>26259</v>
      </c>
      <c r="R4440" s="109" t="s">
        <v>36</v>
      </c>
      <c r="S4440" s="122" t="s">
        <v>22184</v>
      </c>
      <c r="T4440" s="31"/>
      <c r="U4440" s="109" t="str">
        <f t="shared" si="70"/>
        <v>40804: Officers reported that they responded to a call about a party, and when they arrived, Watkins ran and pulled a gun. An officer then shot him to death, and the police said they recovered a gun. http://homicide.latimes.com/post/male-black-35-45/</v>
      </c>
      <c r="V4440" s="109"/>
      <c r="W4440" s="109">
        <v>5486.1</v>
      </c>
      <c r="X4440" s="109"/>
      <c r="Y4440" s="109"/>
      <c r="Z4440" s="109"/>
      <c r="AA4440" s="109"/>
      <c r="AB4440" s="109"/>
      <c r="AC4440" s="113"/>
      <c r="AD4440" s="29"/>
      <c r="AE4440" s="29"/>
      <c r="AF4440" s="29"/>
      <c r="AG4440" s="65"/>
    </row>
    <row r="4441" spans="1:33" ht="12">
      <c r="A4441" s="100">
        <v>42079.078541666699</v>
      </c>
      <c r="B4441" s="109" t="s">
        <v>26260</v>
      </c>
      <c r="C4441" s="121">
        <v>18</v>
      </c>
      <c r="D4441" s="109" t="s">
        <v>23</v>
      </c>
      <c r="E4441" s="109" t="s">
        <v>173</v>
      </c>
      <c r="F4441" s="109"/>
      <c r="G4441" s="42">
        <v>40810</v>
      </c>
      <c r="H4441" s="109" t="s">
        <v>26261</v>
      </c>
      <c r="I4441" s="109" t="s">
        <v>539</v>
      </c>
      <c r="J4441" s="109" t="s">
        <v>85</v>
      </c>
      <c r="K4441" s="98" t="s">
        <v>23662</v>
      </c>
      <c r="L4441" s="109" t="s">
        <v>539</v>
      </c>
      <c r="M4441" s="109" t="s">
        <v>540</v>
      </c>
      <c r="N4441" s="109" t="s">
        <v>32</v>
      </c>
      <c r="O4441" s="109" t="s">
        <v>26262</v>
      </c>
      <c r="P4441" s="109" t="s">
        <v>760</v>
      </c>
      <c r="Q4441" s="109" t="s">
        <v>26263</v>
      </c>
      <c r="R4441" s="109" t="s">
        <v>36</v>
      </c>
      <c r="S4441" s="122" t="s">
        <v>22184</v>
      </c>
      <c r="T4441" s="31"/>
      <c r="U4441" s="109" t="str">
        <f t="shared" si="70"/>
        <v>40810: Officers reported that they responded to a shooting call, found two victims shot in a car, and when they found and confronted Acosta, they shot him to death. Officers reported that Acosta had fired at them, and that two weapons were found at the scene. http://homicide.latimes.com/post/john-doe-148/</v>
      </c>
      <c r="V4441" s="109"/>
      <c r="W4441" s="109">
        <v>5487.1</v>
      </c>
      <c r="X4441" s="109"/>
      <c r="Y4441" s="109"/>
      <c r="Z4441" s="109"/>
      <c r="AA4441" s="109"/>
      <c r="AB4441" s="109"/>
      <c r="AC4441" s="113"/>
      <c r="AD4441" s="29"/>
      <c r="AE4441" s="29"/>
      <c r="AF4441" s="29"/>
      <c r="AG4441" s="65"/>
    </row>
    <row r="4442" spans="1:33" ht="12">
      <c r="A4442" s="100">
        <v>42079.082395833299</v>
      </c>
      <c r="B4442" s="109" t="s">
        <v>26264</v>
      </c>
      <c r="C4442" s="121">
        <v>35</v>
      </c>
      <c r="D4442" s="109" t="s">
        <v>23</v>
      </c>
      <c r="E4442" s="109" t="s">
        <v>173</v>
      </c>
      <c r="F4442" s="109"/>
      <c r="G4442" s="42">
        <v>40816</v>
      </c>
      <c r="H4442" s="109" t="s">
        <v>26265</v>
      </c>
      <c r="I4442" s="109" t="s">
        <v>1555</v>
      </c>
      <c r="J4442" s="109" t="s">
        <v>85</v>
      </c>
      <c r="K4442" s="98" t="s">
        <v>26266</v>
      </c>
      <c r="L4442" s="109" t="s">
        <v>539</v>
      </c>
      <c r="M4442" s="109" t="s">
        <v>1557</v>
      </c>
      <c r="N4442" s="109" t="s">
        <v>32</v>
      </c>
      <c r="O4442" s="109" t="s">
        <v>26267</v>
      </c>
      <c r="P4442" s="109" t="s">
        <v>760</v>
      </c>
      <c r="Q4442" s="109" t="s">
        <v>26268</v>
      </c>
      <c r="R4442" s="109" t="s">
        <v>36</v>
      </c>
      <c r="S4442" s="122" t="s">
        <v>22184</v>
      </c>
      <c r="T4442" s="31"/>
      <c r="U4442" s="109" t="str">
        <f t="shared" si="70"/>
        <v>40816: Officers reported that they responded to a call about gunshots, and when they encountered Tafolla they had a gun fight with him, and he died. http://homicide.latimes.com/post/antonio-tafolla/</v>
      </c>
      <c r="V4442" s="109"/>
      <c r="W4442" s="109">
        <v>5488.1</v>
      </c>
      <c r="X4442" s="109"/>
      <c r="Y4442" s="109"/>
      <c r="Z4442" s="109"/>
      <c r="AA4442" s="109"/>
      <c r="AB4442" s="109"/>
      <c r="AC4442" s="113"/>
      <c r="AD4442" s="29"/>
      <c r="AE4442" s="29"/>
      <c r="AF4442" s="29"/>
      <c r="AG4442" s="65"/>
    </row>
    <row r="4443" spans="1:33" ht="12">
      <c r="A4443" s="100">
        <v>42079.087569444397</v>
      </c>
      <c r="B4443" s="109" t="s">
        <v>26269</v>
      </c>
      <c r="C4443" s="121">
        <v>42</v>
      </c>
      <c r="D4443" s="109" t="s">
        <v>23</v>
      </c>
      <c r="E4443" s="109" t="s">
        <v>173</v>
      </c>
      <c r="F4443" s="109"/>
      <c r="G4443" s="42">
        <v>40828</v>
      </c>
      <c r="H4443" s="109" t="s">
        <v>26270</v>
      </c>
      <c r="I4443" s="109" t="s">
        <v>926</v>
      </c>
      <c r="J4443" s="109" t="s">
        <v>85</v>
      </c>
      <c r="K4443" s="98" t="s">
        <v>26271</v>
      </c>
      <c r="L4443" s="109" t="s">
        <v>539</v>
      </c>
      <c r="M4443" s="109" t="s">
        <v>927</v>
      </c>
      <c r="N4443" s="109" t="s">
        <v>32</v>
      </c>
      <c r="O4443" s="109" t="s">
        <v>26272</v>
      </c>
      <c r="P4443" s="109" t="s">
        <v>760</v>
      </c>
      <c r="Q4443" s="109" t="s">
        <v>26273</v>
      </c>
      <c r="R4443" s="109" t="s">
        <v>36</v>
      </c>
      <c r="S4443" s="122" t="s">
        <v>22184</v>
      </c>
      <c r="T4443" s="31"/>
      <c r="U4443" s="109" t="str">
        <f t="shared" si="70"/>
        <v>40828: Downey Police reported that they shot Vargas about 6:50 p.m. Officials were not releasing details about the shooting but said no officers were injured. After the incident, Vargas was taken to a hospital, where he was pronounced dead about 40 minutes later. Coroner's records show he had several gunshot wounds. http://homicide.latimes.com/post/manuel-vargas/</v>
      </c>
      <c r="V4443" s="109"/>
      <c r="W4443" s="109">
        <v>5489.1</v>
      </c>
      <c r="X4443" s="109"/>
      <c r="Y4443" s="109"/>
      <c r="Z4443" s="109"/>
      <c r="AA4443" s="109"/>
      <c r="AB4443" s="109"/>
      <c r="AC4443" s="113"/>
      <c r="AD4443" s="29"/>
      <c r="AE4443" s="29"/>
      <c r="AF4443" s="29"/>
      <c r="AG4443" s="65"/>
    </row>
    <row r="4444" spans="1:33" ht="12">
      <c r="A4444" s="100">
        <v>42079.101377314801</v>
      </c>
      <c r="B4444" s="109" t="s">
        <v>26274</v>
      </c>
      <c r="C4444" s="121">
        <v>32</v>
      </c>
      <c r="D4444" s="109" t="s">
        <v>23</v>
      </c>
      <c r="E4444" s="109" t="s">
        <v>24</v>
      </c>
      <c r="F4444" s="109" t="s">
        <v>26275</v>
      </c>
      <c r="G4444" s="42">
        <v>40829</v>
      </c>
      <c r="H4444" s="109" t="s">
        <v>26276</v>
      </c>
      <c r="I4444" s="109" t="s">
        <v>20997</v>
      </c>
      <c r="J4444" s="109" t="s">
        <v>85</v>
      </c>
      <c r="K4444" s="98" t="s">
        <v>23704</v>
      </c>
      <c r="L4444" s="109" t="s">
        <v>539</v>
      </c>
      <c r="M4444" s="109" t="s">
        <v>13072</v>
      </c>
      <c r="N4444" s="109" t="s">
        <v>32</v>
      </c>
      <c r="O4444" s="109" t="s">
        <v>26277</v>
      </c>
      <c r="P4444" s="109" t="s">
        <v>760</v>
      </c>
      <c r="Q4444" s="109" t="s">
        <v>26278</v>
      </c>
      <c r="R4444" s="109" t="s">
        <v>36</v>
      </c>
      <c r="S4444" s="122" t="s">
        <v>22184</v>
      </c>
      <c r="T4444" s="31"/>
      <c r="U4444" s="109" t="str">
        <f t="shared" si="70"/>
        <v>40829: The circumstances of the shooting of Logan are disputed. His wife said that he shot into the roof of the garage because he was upset, that there was no evidence of Logan shooting at deputies. Deputies claim that Logan shot at them when they entered the garage because of a report of a shot heard by neighbors. A lawsuit alleged that the Sheriff's Department contained a clique of deputies for whom it was a badge of honor to kill a gang member, which Logan may have been suspected of being. http://theavtimes.com/2011/10/14/shooting-victims-wife-i-want-justice-for-my-husband/</v>
      </c>
      <c r="V4444" s="109"/>
      <c r="W4444" s="109">
        <v>5490.1</v>
      </c>
      <c r="X4444" s="109"/>
      <c r="Y4444" s="109"/>
      <c r="Z4444" s="109"/>
      <c r="AA4444" s="109"/>
      <c r="AB4444" s="109"/>
      <c r="AC4444" s="113"/>
      <c r="AD4444" s="29"/>
      <c r="AE4444" s="29"/>
      <c r="AF4444" s="29"/>
      <c r="AG4444" s="65"/>
    </row>
    <row r="4445" spans="1:33" ht="12">
      <c r="A4445" s="100">
        <v>42079.767881944397</v>
      </c>
      <c r="B4445" s="109" t="s">
        <v>26279</v>
      </c>
      <c r="C4445" s="121">
        <v>36</v>
      </c>
      <c r="D4445" s="109" t="s">
        <v>23</v>
      </c>
      <c r="E4445" s="109" t="s">
        <v>82</v>
      </c>
      <c r="F4445" s="109" t="s">
        <v>26280</v>
      </c>
      <c r="G4445" s="42">
        <v>42078</v>
      </c>
      <c r="H4445" s="109" t="s">
        <v>26281</v>
      </c>
      <c r="I4445" s="109" t="s">
        <v>26282</v>
      </c>
      <c r="J4445" s="109" t="s">
        <v>166</v>
      </c>
      <c r="K4445" s="98" t="s">
        <v>26283</v>
      </c>
      <c r="L4445" s="109" t="s">
        <v>1003</v>
      </c>
      <c r="M4445" s="109" t="s">
        <v>26284</v>
      </c>
      <c r="N4445" s="109" t="s">
        <v>32</v>
      </c>
      <c r="O4445" s="109" t="s">
        <v>26285</v>
      </c>
      <c r="P4445" s="109" t="s">
        <v>760</v>
      </c>
      <c r="Q4445" s="109" t="s">
        <v>26286</v>
      </c>
      <c r="R4445" s="109" t="s">
        <v>36</v>
      </c>
      <c r="S4445" s="122" t="s">
        <v>21640</v>
      </c>
      <c r="T4445" s="31"/>
      <c r="U4445" s="109" t="str">
        <f t="shared" si="70"/>
        <v>42078: A sheriff and deputy reported that they were called by a witness to a bloody man riding a 4-wheeler with a machete. When the officers tried to stop Ray, they reported that he tried to run the deputy over, and the deputy shot him to death. http://www.wapt.com/news/central-mississippi/deputyinvolved-shooting-under-investigation-in-pike-county/31818664</v>
      </c>
      <c r="V4445" s="109"/>
      <c r="W4445" s="109">
        <v>5491.1</v>
      </c>
      <c r="X4445" s="109"/>
      <c r="Y4445" s="109"/>
      <c r="Z4445" s="109"/>
      <c r="AA4445" s="109"/>
      <c r="AB4445" s="109"/>
      <c r="AC4445" s="113"/>
      <c r="AD4445" s="29"/>
      <c r="AE4445" s="29"/>
      <c r="AF4445" s="29"/>
      <c r="AG4445" s="65"/>
    </row>
    <row r="4446" spans="1:33" ht="12">
      <c r="A4446" s="100">
        <v>42079.786712963003</v>
      </c>
      <c r="B4446" s="109" t="s">
        <v>26287</v>
      </c>
      <c r="C4446" s="121">
        <v>31</v>
      </c>
      <c r="D4446" s="109" t="s">
        <v>23</v>
      </c>
      <c r="E4446" s="109" t="s">
        <v>82</v>
      </c>
      <c r="F4446" s="109" t="s">
        <v>26288</v>
      </c>
      <c r="G4446" s="42">
        <v>42073</v>
      </c>
      <c r="H4446" s="109" t="s">
        <v>26289</v>
      </c>
      <c r="I4446" s="109" t="s">
        <v>19009</v>
      </c>
      <c r="J4446" s="109" t="s">
        <v>1154</v>
      </c>
      <c r="K4446" s="98" t="s">
        <v>26290</v>
      </c>
      <c r="L4446" s="109" t="s">
        <v>19011</v>
      </c>
      <c r="M4446" s="109" t="s">
        <v>9938</v>
      </c>
      <c r="N4446" s="109" t="s">
        <v>32</v>
      </c>
      <c r="O4446" s="109" t="s">
        <v>26291</v>
      </c>
      <c r="P4446" s="109" t="s">
        <v>760</v>
      </c>
      <c r="Q4446" s="109" t="s">
        <v>26292</v>
      </c>
      <c r="R4446" s="109" t="s">
        <v>36</v>
      </c>
      <c r="S4446" s="122" t="s">
        <v>21640</v>
      </c>
      <c r="T4446" s="31"/>
      <c r="U4446" s="109" t="str">
        <f t="shared" si="70"/>
        <v>42073: Marshals report that they were attempting to apprehend Croom from his hotel in Baton Rouge, as he was wanted in two murders. They report that he fired at them, killed one of the marshals, and later died himself from the marshals' return gunfire. http://wtaq.com/news/articles/2015/mar/11/fugitive-who-shot-dead-deputy-us-marshal-in-louisiana-dies/</v>
      </c>
      <c r="V4446" s="109"/>
      <c r="W4446" s="109">
        <v>5492.1</v>
      </c>
      <c r="X4446" s="109"/>
      <c r="Y4446" s="109"/>
      <c r="Z4446" s="109"/>
      <c r="AA4446" s="109"/>
      <c r="AB4446" s="109"/>
      <c r="AC4446" s="113"/>
      <c r="AD4446" s="29"/>
      <c r="AE4446" s="29"/>
      <c r="AF4446" s="29"/>
      <c r="AG4446" s="65"/>
    </row>
    <row r="4447" spans="1:33" ht="12">
      <c r="A4447" s="100">
        <v>42079.817835648202</v>
      </c>
      <c r="B4447" s="109" t="s">
        <v>26293</v>
      </c>
      <c r="C4447" s="121">
        <v>33</v>
      </c>
      <c r="D4447" s="109" t="s">
        <v>23</v>
      </c>
      <c r="E4447" s="109" t="s">
        <v>82</v>
      </c>
      <c r="F4447" s="109"/>
      <c r="G4447" s="42">
        <v>42069</v>
      </c>
      <c r="H4447" s="109" t="s">
        <v>26294</v>
      </c>
      <c r="I4447" s="109" t="s">
        <v>1995</v>
      </c>
      <c r="J4447" s="109" t="s">
        <v>213</v>
      </c>
      <c r="K4447" s="98" t="s">
        <v>26295</v>
      </c>
      <c r="L4447" s="109" t="s">
        <v>1995</v>
      </c>
      <c r="M4447" s="109" t="s">
        <v>4415</v>
      </c>
      <c r="N4447" s="109" t="s">
        <v>32</v>
      </c>
      <c r="O4447" s="109" t="s">
        <v>26296</v>
      </c>
      <c r="P4447" s="109" t="s">
        <v>760</v>
      </c>
      <c r="Q4447" s="109" t="s">
        <v>26297</v>
      </c>
      <c r="R4447" s="109" t="s">
        <v>36</v>
      </c>
      <c r="S4447" s="122" t="s">
        <v>21640</v>
      </c>
      <c r="T4447" s="31"/>
      <c r="U4447" s="109" t="str">
        <f t="shared" si="70"/>
        <v>42069: Officers reported that they stopped a vehicle of which the registration was out of date, and Martinez, who was in the passenger side, exited the vehicle and pointed a gun at officers, and they shot him to death. http://www.elpasotimes.com/latestnews/ci_27308903/el-paso-police-identify-man-shot-and-killed</v>
      </c>
      <c r="V4447" s="109"/>
      <c r="W4447" s="109">
        <v>5493.1</v>
      </c>
      <c r="X4447" s="109"/>
      <c r="Y4447" s="109"/>
      <c r="Z4447" s="109"/>
      <c r="AA4447" s="109"/>
      <c r="AB4447" s="109"/>
      <c r="AC4447" s="113"/>
      <c r="AD4447" s="29"/>
      <c r="AE4447" s="29"/>
      <c r="AF4447" s="29"/>
      <c r="AG4447" s="65"/>
    </row>
    <row r="4448" spans="1:33" ht="12">
      <c r="A4448" s="100">
        <v>42079.962164351899</v>
      </c>
      <c r="B4448" s="109" t="s">
        <v>26298</v>
      </c>
      <c r="C4448" s="121">
        <v>41</v>
      </c>
      <c r="D4448" s="109" t="s">
        <v>23</v>
      </c>
      <c r="E4448" s="109" t="s">
        <v>82</v>
      </c>
      <c r="F4448" s="109" t="s">
        <v>26299</v>
      </c>
      <c r="G4448" s="42">
        <v>42076</v>
      </c>
      <c r="H4448" s="109" t="s">
        <v>26300</v>
      </c>
      <c r="I4448" s="109" t="s">
        <v>26301</v>
      </c>
      <c r="J4448" s="109" t="s">
        <v>85</v>
      </c>
      <c r="K4448" s="98" t="s">
        <v>26302</v>
      </c>
      <c r="L4448" s="109" t="s">
        <v>26301</v>
      </c>
      <c r="M4448" s="109" t="s">
        <v>26303</v>
      </c>
      <c r="N4448" s="109" t="s">
        <v>32</v>
      </c>
      <c r="O4448" s="109" t="s">
        <v>26304</v>
      </c>
      <c r="P4448" s="109" t="s">
        <v>760</v>
      </c>
      <c r="Q4448" s="109" t="s">
        <v>26305</v>
      </c>
      <c r="R4448" s="109" t="s">
        <v>36</v>
      </c>
      <c r="S4448" s="122" t="s">
        <v>21640</v>
      </c>
      <c r="T4448" s="31"/>
      <c r="U4448" s="109" t="str">
        <f t="shared" si="70"/>
        <v>42076: 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 http://www.sfgate.com/bayarea/article/Napa-cop-who-killed-suspect-was-cleared-in-6137333.php</v>
      </c>
      <c r="V4448" s="109"/>
      <c r="W4448" s="109">
        <v>5494.1</v>
      </c>
      <c r="X4448" s="109"/>
      <c r="Y4448" s="109"/>
      <c r="Z4448" s="109"/>
      <c r="AA4448" s="109"/>
      <c r="AB4448" s="109"/>
      <c r="AC4448" s="113"/>
      <c r="AD4448" s="29"/>
      <c r="AE4448" s="29"/>
      <c r="AF4448" s="29"/>
      <c r="AG4448" s="65"/>
    </row>
    <row r="4449" spans="1:33" ht="12">
      <c r="A4449" s="100">
        <v>42080.004548611098</v>
      </c>
      <c r="B4449" s="109" t="s">
        <v>26306</v>
      </c>
      <c r="C4449" s="121">
        <v>50</v>
      </c>
      <c r="D4449" s="109" t="s">
        <v>23</v>
      </c>
      <c r="E4449" s="109" t="s">
        <v>82</v>
      </c>
      <c r="F4449" s="109"/>
      <c r="G4449" s="42">
        <v>40590</v>
      </c>
      <c r="H4449" s="109" t="s">
        <v>26307</v>
      </c>
      <c r="I4449" s="109" t="s">
        <v>26308</v>
      </c>
      <c r="J4449" s="109" t="s">
        <v>94</v>
      </c>
      <c r="K4449" s="98" t="s">
        <v>26309</v>
      </c>
      <c r="L4449" s="109" t="s">
        <v>1243</v>
      </c>
      <c r="M4449" s="109" t="s">
        <v>3574</v>
      </c>
      <c r="N4449" s="109" t="s">
        <v>32</v>
      </c>
      <c r="O4449" s="109" t="s">
        <v>26310</v>
      </c>
      <c r="P4449" s="109" t="s">
        <v>760</v>
      </c>
      <c r="Q4449" s="109" t="s">
        <v>26311</v>
      </c>
      <c r="R4449" s="109" t="s">
        <v>36</v>
      </c>
      <c r="S4449" s="122" t="s">
        <v>21640</v>
      </c>
      <c r="T4449" s="31"/>
      <c r="U4449" s="109" t="str">
        <f t="shared" si="70"/>
        <v>40590: U.S. Marshals reported that they were attempting to serve a warrant, and shot Smith to death in a shootout. One marshal was killed by Smith. http://www.cbsnews.com/news/us-marshal-killed-2-others-shot-in-w-va-16-02-2011/</v>
      </c>
      <c r="V4449" s="109"/>
      <c r="W4449" s="109">
        <v>5495.1</v>
      </c>
      <c r="X4449" s="109"/>
      <c r="Y4449" s="109"/>
      <c r="Z4449" s="109"/>
      <c r="AA4449" s="109"/>
      <c r="AB4449" s="109"/>
      <c r="AC4449" s="113"/>
      <c r="AD4449" s="29"/>
      <c r="AE4449" s="29"/>
      <c r="AF4449" s="29"/>
      <c r="AG4449" s="65"/>
    </row>
    <row r="4450" spans="1:33" ht="12">
      <c r="A4450" s="100">
        <v>42080.043587963002</v>
      </c>
      <c r="B4450" s="109" t="s">
        <v>26312</v>
      </c>
      <c r="C4450" s="121">
        <v>52</v>
      </c>
      <c r="D4450" s="109" t="s">
        <v>23</v>
      </c>
      <c r="E4450" s="109" t="s">
        <v>82</v>
      </c>
      <c r="F4450" s="109"/>
      <c r="G4450" s="42">
        <v>42079</v>
      </c>
      <c r="H4450" s="109" t="s">
        <v>26313</v>
      </c>
      <c r="I4450" s="109" t="s">
        <v>26314</v>
      </c>
      <c r="J4450" s="109" t="s">
        <v>1372</v>
      </c>
      <c r="K4450" s="98" t="s">
        <v>26315</v>
      </c>
      <c r="L4450" s="109" t="s">
        <v>26314</v>
      </c>
      <c r="M4450" s="109" t="s">
        <v>26316</v>
      </c>
      <c r="N4450" s="109" t="s">
        <v>32</v>
      </c>
      <c r="O4450" s="109" t="s">
        <v>26317</v>
      </c>
      <c r="P4450" s="109" t="s">
        <v>323</v>
      </c>
      <c r="Q4450" s="109" t="s">
        <v>26318</v>
      </c>
      <c r="R4450" s="109" t="s">
        <v>36</v>
      </c>
      <c r="S4450" s="122" t="s">
        <v>21640</v>
      </c>
      <c r="T4450" s="31"/>
      <c r="U4450" s="109" t="str">
        <f t="shared" si="70"/>
        <v>42079: Officers reported that they responded to a call to a veterans' hotline. Poole said that he was suicidal and not to send help because it "would not end well." When officers arrived he was sitting on his lawnmower, opened fire, and the officers returned fire shooting him to death. http://www.charlotteobserver.com/news/local/crime/article14706887.html</v>
      </c>
      <c r="V4450" s="109"/>
      <c r="W4450" s="109">
        <v>5496.1</v>
      </c>
      <c r="X4450" s="109"/>
      <c r="Y4450" s="109"/>
      <c r="Z4450" s="109"/>
      <c r="AA4450" s="109"/>
      <c r="AB4450" s="109"/>
      <c r="AC4450" s="113"/>
      <c r="AD4450" s="29"/>
      <c r="AE4450" s="29"/>
      <c r="AF4450" s="29"/>
      <c r="AG4450" s="65"/>
    </row>
    <row r="4451" spans="1:33" ht="12">
      <c r="A4451" s="100">
        <v>42080.101238425901</v>
      </c>
      <c r="B4451" s="109" t="s">
        <v>26319</v>
      </c>
      <c r="C4451" s="121">
        <v>43</v>
      </c>
      <c r="D4451" s="109" t="s">
        <v>91</v>
      </c>
      <c r="E4451" s="109" t="s">
        <v>40</v>
      </c>
      <c r="F4451" s="109" t="s">
        <v>26320</v>
      </c>
      <c r="G4451" s="42">
        <v>42052</v>
      </c>
      <c r="H4451" s="109" t="s">
        <v>26321</v>
      </c>
      <c r="I4451" s="109" t="s">
        <v>21644</v>
      </c>
      <c r="J4451" s="109" t="s">
        <v>1372</v>
      </c>
      <c r="K4451" s="98" t="s">
        <v>26322</v>
      </c>
      <c r="L4451" s="109" t="s">
        <v>26314</v>
      </c>
      <c r="M4451" s="109" t="s">
        <v>21646</v>
      </c>
      <c r="N4451" s="109" t="s">
        <v>32</v>
      </c>
      <c r="O4451" s="109" t="s">
        <v>26323</v>
      </c>
      <c r="P4451" s="109" t="s">
        <v>323</v>
      </c>
      <c r="Q4451" s="109" t="s">
        <v>26324</v>
      </c>
      <c r="R4451" s="109" t="s">
        <v>36</v>
      </c>
      <c r="S4451" s="122" t="s">
        <v>21640</v>
      </c>
      <c r="T4451" s="31"/>
      <c r="U4451" s="109" t="str">
        <f t="shared" si="70"/>
        <v>42052: 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 http://www.dailymail.co.uk/news/article-2961378/North-Carolina-Mother-shot-dead-Gastonia-police-called-help-getting-rid-unwanted-guests.html</v>
      </c>
      <c r="V4451" s="109"/>
      <c r="W4451" s="109">
        <v>5497.1</v>
      </c>
      <c r="X4451" s="109"/>
      <c r="Y4451" s="109"/>
      <c r="Z4451" s="109"/>
      <c r="AA4451" s="109"/>
      <c r="AB4451" s="109"/>
      <c r="AC4451" s="113"/>
      <c r="AD4451" s="29"/>
      <c r="AE4451" s="29"/>
      <c r="AF4451" s="29"/>
      <c r="AG4451" s="65"/>
    </row>
    <row r="4452" spans="1:33" ht="12">
      <c r="A4452" s="100">
        <v>42080.162361111099</v>
      </c>
      <c r="B4452" s="109" t="s">
        <v>26325</v>
      </c>
      <c r="C4452" s="121">
        <v>41</v>
      </c>
      <c r="D4452" s="109" t="s">
        <v>23</v>
      </c>
      <c r="E4452" s="109" t="s">
        <v>82</v>
      </c>
      <c r="F4452" s="109"/>
      <c r="G4452" s="42">
        <v>42078</v>
      </c>
      <c r="H4452" s="109" t="s">
        <v>26326</v>
      </c>
      <c r="I4452" s="109" t="s">
        <v>26327</v>
      </c>
      <c r="J4452" s="109" t="s">
        <v>5595</v>
      </c>
      <c r="K4452" s="98" t="s">
        <v>26328</v>
      </c>
      <c r="L4452" s="109" t="s">
        <v>18068</v>
      </c>
      <c r="M4452" s="109" t="s">
        <v>26329</v>
      </c>
      <c r="N4452" s="109" t="s">
        <v>262</v>
      </c>
      <c r="O4452" s="109" t="s">
        <v>26330</v>
      </c>
      <c r="P4452" s="109" t="s">
        <v>323</v>
      </c>
      <c r="Q4452" s="109" t="s">
        <v>26331</v>
      </c>
      <c r="R4452" s="109" t="s">
        <v>100</v>
      </c>
      <c r="S4452" s="122" t="s">
        <v>21640</v>
      </c>
      <c r="T4452" s="31"/>
      <c r="U4452" s="109" t="str">
        <f t="shared" si="70"/>
        <v>42078: 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 http://www.courant.com/breaking-news/hc-david-werblow-branford-police-taser-death-20150316-story.html</v>
      </c>
      <c r="V4452" s="109"/>
      <c r="W4452" s="109">
        <v>5498.1</v>
      </c>
      <c r="X4452" s="109"/>
      <c r="Y4452" s="109"/>
      <c r="Z4452" s="109"/>
      <c r="AA4452" s="109"/>
      <c r="AB4452" s="109"/>
      <c r="AC4452" s="113"/>
      <c r="AD4452" s="29"/>
      <c r="AE4452" s="29"/>
      <c r="AF4452" s="29"/>
      <c r="AG4452" s="65"/>
    </row>
    <row r="4453" spans="1:33" ht="12">
      <c r="A4453" s="100">
        <v>42080.172754629602</v>
      </c>
      <c r="B4453" s="109" t="s">
        <v>26332</v>
      </c>
      <c r="C4453" s="121">
        <v>63</v>
      </c>
      <c r="D4453" s="109" t="s">
        <v>23</v>
      </c>
      <c r="E4453" s="109" t="s">
        <v>82</v>
      </c>
      <c r="F4453" s="109"/>
      <c r="G4453" s="42">
        <v>42064</v>
      </c>
      <c r="H4453" s="109" t="s">
        <v>26333</v>
      </c>
      <c r="I4453" s="109" t="s">
        <v>26334</v>
      </c>
      <c r="J4453" s="109" t="s">
        <v>1011</v>
      </c>
      <c r="K4453" s="98" t="s">
        <v>26335</v>
      </c>
      <c r="L4453" s="109" t="s">
        <v>7591</v>
      </c>
      <c r="M4453" s="109" t="s">
        <v>26336</v>
      </c>
      <c r="N4453" s="109" t="s">
        <v>314</v>
      </c>
      <c r="O4453" s="109" t="s">
        <v>26337</v>
      </c>
      <c r="P4453" s="109" t="s">
        <v>323</v>
      </c>
      <c r="Q4453" s="109" t="s">
        <v>26338</v>
      </c>
      <c r="R4453" s="109" t="s">
        <v>36</v>
      </c>
      <c r="S4453" s="122" t="s">
        <v>21640</v>
      </c>
      <c r="T4453" s="31"/>
      <c r="U4453" s="109" t="str">
        <f t="shared" si="70"/>
        <v>42064: Sunlow was having a sunrise bike ride, when an officer hit him with a police vehicle. The officer was arrested on suspicion of negligent homicide, but released pending an investigation. http://patch.com/michigan/bloomfield-mi/local-bicyclist-killed-police-vehicle-hawaii</v>
      </c>
      <c r="V4453" s="109"/>
      <c r="W4453" s="109">
        <v>5499.1</v>
      </c>
      <c r="X4453" s="109"/>
      <c r="Y4453" s="109"/>
      <c r="Z4453" s="109"/>
      <c r="AA4453" s="109"/>
      <c r="AB4453" s="109"/>
      <c r="AC4453" s="113"/>
      <c r="AD4453" s="29"/>
      <c r="AE4453" s="29"/>
      <c r="AF4453" s="29"/>
      <c r="AG4453" s="65"/>
    </row>
    <row r="4454" spans="1:33" ht="12">
      <c r="A4454" s="100">
        <v>42080.184861111098</v>
      </c>
      <c r="B4454" s="109" t="s">
        <v>26339</v>
      </c>
      <c r="C4454" s="121">
        <v>26</v>
      </c>
      <c r="D4454" s="109" t="s">
        <v>23</v>
      </c>
      <c r="E4454" s="109" t="s">
        <v>173</v>
      </c>
      <c r="F4454" s="109"/>
      <c r="G4454" s="42">
        <v>40832</v>
      </c>
      <c r="H4454" s="109" t="s">
        <v>26340</v>
      </c>
      <c r="I4454" s="109" t="s">
        <v>22790</v>
      </c>
      <c r="J4454" s="109" t="s">
        <v>85</v>
      </c>
      <c r="K4454" s="98" t="s">
        <v>22791</v>
      </c>
      <c r="L4454" s="109" t="s">
        <v>539</v>
      </c>
      <c r="M4454" s="109" t="s">
        <v>24119</v>
      </c>
      <c r="N4454" s="109" t="s">
        <v>32</v>
      </c>
      <c r="O4454" s="109" t="s">
        <v>26341</v>
      </c>
      <c r="P4454" s="109" t="s">
        <v>760</v>
      </c>
      <c r="Q4454" s="109" t="s">
        <v>26342</v>
      </c>
      <c r="R4454" s="109" t="s">
        <v>36</v>
      </c>
      <c r="S4454" s="122" t="s">
        <v>22184</v>
      </c>
      <c r="T4454" s="31"/>
      <c r="U4454" s="109" t="str">
        <f t="shared" si="70"/>
        <v>40832: Officers reported that they found Avila and a woman in an alley, and that when confronted Avila became violent, and officers shot him to death. There's a Youtube video showing an officer on a previous day punching Avila in the face, Avila filed a complaint, and his friends say that he was assassinated by another officer while sitting in a car. http://www.copwatchie.org/?q=node/113</v>
      </c>
      <c r="V4454" s="109"/>
      <c r="W4454" s="109">
        <v>5500.1</v>
      </c>
      <c r="X4454" s="109"/>
      <c r="Y4454" s="109"/>
      <c r="Z4454" s="109"/>
      <c r="AA4454" s="109"/>
      <c r="AB4454" s="109"/>
      <c r="AC4454" s="113"/>
      <c r="AD4454" s="29"/>
      <c r="AE4454" s="29"/>
      <c r="AF4454" s="29"/>
      <c r="AG4454" s="65"/>
    </row>
    <row r="4455" spans="1:33" ht="12">
      <c r="A4455" s="100">
        <v>42080.191840277803</v>
      </c>
      <c r="B4455" s="109" t="s">
        <v>26343</v>
      </c>
      <c r="C4455" s="121">
        <v>23</v>
      </c>
      <c r="D4455" s="109" t="s">
        <v>23</v>
      </c>
      <c r="E4455" s="109" t="s">
        <v>40</v>
      </c>
      <c r="F4455" s="109"/>
      <c r="G4455" s="42">
        <v>40847</v>
      </c>
      <c r="H4455" s="109" t="s">
        <v>26344</v>
      </c>
      <c r="I4455" s="109" t="s">
        <v>22407</v>
      </c>
      <c r="J4455" s="109" t="s">
        <v>85</v>
      </c>
      <c r="K4455" s="98" t="s">
        <v>23929</v>
      </c>
      <c r="L4455" s="109" t="s">
        <v>539</v>
      </c>
      <c r="M4455" s="109" t="s">
        <v>2294</v>
      </c>
      <c r="N4455" s="109" t="s">
        <v>32</v>
      </c>
      <c r="O4455" s="109" t="s">
        <v>26345</v>
      </c>
      <c r="P4455" s="109" t="s">
        <v>760</v>
      </c>
      <c r="Q4455" s="109" t="s">
        <v>26346</v>
      </c>
      <c r="R4455" s="109" t="s">
        <v>36</v>
      </c>
      <c r="S4455" s="122" t="s">
        <v>22184</v>
      </c>
      <c r="T4455" s="31"/>
      <c r="U4455" s="109" t="str">
        <f t="shared" si="70"/>
        <v>40847: Disputed: An off-duty police officer thought that he saw someone trying to rob a car in his neighborhood, and that Bitz ran when confronted. The officer took his own personal vehicle to follow Bitz, said that Bitz got in the drivers' side of the car, and reached for his waist. The officer then shot him to death. A neighbor said that Bitz was simply changing a tire for someone. He was on parole, which may have explained why he ran. No weapon was recovered. http://articles.latimes.com/2011/nov/27/local/la-me-bitz-20111128</v>
      </c>
      <c r="V4455" s="109"/>
      <c r="W4455" s="109">
        <v>5501.1</v>
      </c>
      <c r="X4455" s="109"/>
      <c r="Y4455" s="109"/>
      <c r="Z4455" s="109"/>
      <c r="AA4455" s="109"/>
      <c r="AB4455" s="109"/>
      <c r="AC4455" s="113"/>
      <c r="AD4455" s="29"/>
      <c r="AE4455" s="29"/>
      <c r="AF4455" s="29"/>
      <c r="AG4455" s="65"/>
    </row>
    <row r="4456" spans="1:33" ht="12">
      <c r="A4456" s="100">
        <v>42080.197962963</v>
      </c>
      <c r="B4456" s="109" t="s">
        <v>26347</v>
      </c>
      <c r="C4456" s="121">
        <v>23</v>
      </c>
      <c r="D4456" s="109" t="s">
        <v>23</v>
      </c>
      <c r="E4456" s="109" t="s">
        <v>24</v>
      </c>
      <c r="F4456" s="109" t="s">
        <v>26348</v>
      </c>
      <c r="G4456" s="42">
        <v>40870</v>
      </c>
      <c r="H4456" s="109" t="s">
        <v>26349</v>
      </c>
      <c r="I4456" s="109" t="s">
        <v>539</v>
      </c>
      <c r="J4456" s="109" t="s">
        <v>85</v>
      </c>
      <c r="K4456" s="98" t="s">
        <v>8648</v>
      </c>
      <c r="L4456" s="109" t="s">
        <v>539</v>
      </c>
      <c r="M4456" s="109" t="s">
        <v>540</v>
      </c>
      <c r="N4456" s="109" t="s">
        <v>32</v>
      </c>
      <c r="O4456" s="109" t="s">
        <v>26350</v>
      </c>
      <c r="P4456" s="109" t="s">
        <v>760</v>
      </c>
      <c r="Q4456" s="109" t="s">
        <v>26351</v>
      </c>
      <c r="R4456" s="109" t="s">
        <v>36</v>
      </c>
      <c r="S4456" s="122" t="s">
        <v>22184</v>
      </c>
      <c r="T4456" s="31"/>
      <c r="U4456" s="109" t="str">
        <f t="shared" si="70"/>
        <v>40870: Officers reported that they were attempting to serve a warrant to Jefferson, and that he was wanted for murder. When confronted, he fled, exchanged gunfire, and was shot to death by police. http://homicide.latimes.com/post/lee-jefferson/</v>
      </c>
      <c r="V4456" s="109"/>
      <c r="W4456" s="109">
        <v>5502.1</v>
      </c>
      <c r="X4456" s="109"/>
      <c r="Y4456" s="109"/>
      <c r="Z4456" s="109"/>
      <c r="AA4456" s="109"/>
      <c r="AB4456" s="109"/>
      <c r="AC4456" s="113"/>
      <c r="AD4456" s="29"/>
      <c r="AE4456" s="29"/>
      <c r="AF4456" s="29"/>
      <c r="AG4456" s="65"/>
    </row>
    <row r="4457" spans="1:33" ht="12">
      <c r="A4457" s="100">
        <v>42080.2667013889</v>
      </c>
      <c r="B4457" s="109" t="s">
        <v>26352</v>
      </c>
      <c r="C4457" s="121">
        <v>59</v>
      </c>
      <c r="D4457" s="109" t="s">
        <v>23</v>
      </c>
      <c r="E4457" s="109" t="s">
        <v>82</v>
      </c>
      <c r="F4457" s="109"/>
      <c r="G4457" s="42">
        <v>42076</v>
      </c>
      <c r="H4457" s="109" t="s">
        <v>26353</v>
      </c>
      <c r="I4457" s="109" t="s">
        <v>756</v>
      </c>
      <c r="J4457" s="109" t="s">
        <v>439</v>
      </c>
      <c r="K4457" s="98" t="s">
        <v>26354</v>
      </c>
      <c r="L4457" s="109" t="s">
        <v>165</v>
      </c>
      <c r="M4457" s="109" t="s">
        <v>11682</v>
      </c>
      <c r="N4457" s="109" t="s">
        <v>32</v>
      </c>
      <c r="O4457" s="109" t="s">
        <v>26355</v>
      </c>
      <c r="P4457" s="109" t="s">
        <v>323</v>
      </c>
      <c r="Q4457" s="109" t="s">
        <v>26356</v>
      </c>
      <c r="R4457" s="109" t="s">
        <v>36</v>
      </c>
      <c r="S4457" s="122" t="s">
        <v>8925</v>
      </c>
      <c r="T4457" s="31"/>
      <c r="U4457" s="109" t="str">
        <f t="shared" si="70"/>
        <v>42076: Marshals serving an arrest warrant encountered the victim and opened fire in "response to the subject's actions." http://www.kansascity.com/news/local/crime/article14450867.html</v>
      </c>
      <c r="V4457" s="109"/>
      <c r="W4457" s="109">
        <v>5503.1</v>
      </c>
      <c r="X4457" s="109"/>
      <c r="Y4457" s="109"/>
      <c r="Z4457" s="109"/>
      <c r="AA4457" s="109"/>
      <c r="AB4457" s="109"/>
      <c r="AC4457" s="113"/>
      <c r="AD4457" s="29"/>
      <c r="AE4457" s="29"/>
      <c r="AF4457" s="29"/>
      <c r="AG4457" s="65"/>
    </row>
    <row r="4458" spans="1:33" ht="12">
      <c r="A4458" s="100">
        <v>42080.348541666703</v>
      </c>
      <c r="B4458" s="109" t="s">
        <v>26357</v>
      </c>
      <c r="C4458" s="121">
        <v>29</v>
      </c>
      <c r="D4458" s="109" t="s">
        <v>23</v>
      </c>
      <c r="E4458" s="109" t="s">
        <v>173</v>
      </c>
      <c r="F4458" s="109"/>
      <c r="G4458" s="42">
        <v>40872</v>
      </c>
      <c r="H4458" s="109" t="s">
        <v>26358</v>
      </c>
      <c r="I4458" s="109" t="s">
        <v>539</v>
      </c>
      <c r="J4458" s="109" t="s">
        <v>85</v>
      </c>
      <c r="K4458" s="98" t="s">
        <v>20777</v>
      </c>
      <c r="L4458" s="109" t="s">
        <v>539</v>
      </c>
      <c r="M4458" s="109" t="s">
        <v>540</v>
      </c>
      <c r="N4458" s="109" t="s">
        <v>32</v>
      </c>
      <c r="O4458" s="109" t="s">
        <v>26359</v>
      </c>
      <c r="P4458" s="109" t="s">
        <v>760</v>
      </c>
      <c r="Q4458" s="109" t="s">
        <v>26360</v>
      </c>
      <c r="R4458" s="109" t="s">
        <v>36</v>
      </c>
      <c r="S4458" s="122" t="s">
        <v>22184</v>
      </c>
      <c r="T4458" s="31"/>
      <c r="U4458" s="109" t="str">
        <f t="shared" si="70"/>
        <v>40872: Officers reported that they stopped Ocon while he was walking, and he pulled a gun, and they shot him to death. http://homicide.latimes.com/post/jorge-ocon/</v>
      </c>
      <c r="V4458" s="109"/>
      <c r="W4458" s="109">
        <v>5504.1</v>
      </c>
      <c r="X4458" s="109"/>
      <c r="Y4458" s="109"/>
      <c r="Z4458" s="109"/>
      <c r="AA4458" s="109"/>
      <c r="AB4458" s="109"/>
      <c r="AC4458" s="113"/>
      <c r="AD4458" s="29"/>
      <c r="AE4458" s="29"/>
      <c r="AF4458" s="29"/>
      <c r="AG4458" s="65"/>
    </row>
    <row r="4459" spans="1:33" ht="12">
      <c r="A4459" s="100">
        <v>42080.361770833297</v>
      </c>
      <c r="B4459" s="109" t="s">
        <v>26361</v>
      </c>
      <c r="C4459" s="121">
        <v>39</v>
      </c>
      <c r="D4459" s="109" t="s">
        <v>23</v>
      </c>
      <c r="E4459" s="109" t="s">
        <v>173</v>
      </c>
      <c r="F4459" s="109"/>
      <c r="G4459" s="42">
        <v>40878</v>
      </c>
      <c r="H4459" s="109" t="s">
        <v>26362</v>
      </c>
      <c r="I4459" s="109" t="s">
        <v>539</v>
      </c>
      <c r="J4459" s="109" t="s">
        <v>85</v>
      </c>
      <c r="K4459" s="98" t="s">
        <v>23841</v>
      </c>
      <c r="L4459" s="109" t="s">
        <v>539</v>
      </c>
      <c r="M4459" s="109" t="s">
        <v>13072</v>
      </c>
      <c r="N4459" s="109" t="s">
        <v>32</v>
      </c>
      <c r="O4459" s="109" t="s">
        <v>26363</v>
      </c>
      <c r="P4459" s="109" t="s">
        <v>760</v>
      </c>
      <c r="Q4459" s="109" t="s">
        <v>26364</v>
      </c>
      <c r="R4459" s="109" t="s">
        <v>36</v>
      </c>
      <c r="S4459" s="122" t="s">
        <v>22184</v>
      </c>
      <c r="T4459" s="31"/>
      <c r="U4459" s="109" t="str">
        <f t="shared" si="70"/>
        <v>40878: Members of the Sheriff's Office weapons team were serving a warrant for someone staying at Amaya's home, and they shot Amaya to death. http://homicide.latimes.com/post/emiliano-amaya/</v>
      </c>
      <c r="V4459" s="109"/>
      <c r="W4459" s="109">
        <v>5505.1</v>
      </c>
      <c r="X4459" s="109"/>
      <c r="Y4459" s="109"/>
      <c r="Z4459" s="109"/>
      <c r="AA4459" s="109"/>
      <c r="AB4459" s="109"/>
      <c r="AC4459" s="113"/>
      <c r="AD4459" s="29"/>
      <c r="AE4459" s="29"/>
      <c r="AF4459" s="29"/>
      <c r="AG4459" s="65"/>
    </row>
    <row r="4460" spans="1:33" ht="12">
      <c r="A4460" s="100">
        <v>42080.366493055597</v>
      </c>
      <c r="B4460" s="109" t="s">
        <v>26365</v>
      </c>
      <c r="C4460" s="121">
        <v>26</v>
      </c>
      <c r="D4460" s="109" t="s">
        <v>23</v>
      </c>
      <c r="E4460" s="109" t="s">
        <v>40</v>
      </c>
      <c r="F4460" s="109"/>
      <c r="G4460" s="42">
        <v>40886</v>
      </c>
      <c r="H4460" s="109" t="s">
        <v>26366</v>
      </c>
      <c r="I4460" s="109" t="s">
        <v>539</v>
      </c>
      <c r="J4460" s="109" t="s">
        <v>85</v>
      </c>
      <c r="K4460" s="98" t="s">
        <v>24685</v>
      </c>
      <c r="L4460" s="109" t="s">
        <v>539</v>
      </c>
      <c r="M4460" s="109" t="s">
        <v>540</v>
      </c>
      <c r="N4460" s="109" t="s">
        <v>32</v>
      </c>
      <c r="O4460" s="109" t="s">
        <v>26367</v>
      </c>
      <c r="P4460" s="109" t="s">
        <v>760</v>
      </c>
      <c r="Q4460" s="109" t="s">
        <v>26368</v>
      </c>
      <c r="R4460" s="109" t="s">
        <v>219</v>
      </c>
      <c r="S4460" s="122" t="s">
        <v>22184</v>
      </c>
      <c r="T4460" s="31"/>
      <c r="U4460" s="109" t="str">
        <f t="shared" si="70"/>
        <v>40886: It was reported by Brehm's recently estranged ex-girlfriend that Brehm had started taking drugs. He was firing shots in the air and at cars, and when he refused to drop his gun, officers shot him to death. http://homicide.latimes.com/post/tyler-brehm/</v>
      </c>
      <c r="V4460" s="109"/>
      <c r="W4460" s="109">
        <v>5506.1</v>
      </c>
      <c r="X4460" s="109"/>
      <c r="Y4460" s="109"/>
      <c r="Z4460" s="109"/>
      <c r="AA4460" s="109"/>
      <c r="AB4460" s="109"/>
      <c r="AC4460" s="113"/>
      <c r="AD4460" s="29"/>
      <c r="AE4460" s="29"/>
      <c r="AF4460" s="29"/>
      <c r="AG4460" s="65"/>
    </row>
    <row r="4461" spans="1:33" ht="12">
      <c r="A4461" s="100">
        <v>42080.373715277798</v>
      </c>
      <c r="B4461" s="109" t="s">
        <v>26369</v>
      </c>
      <c r="C4461" s="121">
        <v>32</v>
      </c>
      <c r="D4461" s="109" t="s">
        <v>23</v>
      </c>
      <c r="E4461" s="109" t="s">
        <v>173</v>
      </c>
      <c r="F4461" s="109"/>
      <c r="G4461" s="42">
        <v>40894</v>
      </c>
      <c r="H4461" s="109" t="s">
        <v>26370</v>
      </c>
      <c r="I4461" s="109" t="s">
        <v>539</v>
      </c>
      <c r="J4461" s="109" t="s">
        <v>85</v>
      </c>
      <c r="K4461" s="98" t="s">
        <v>26371</v>
      </c>
      <c r="L4461" s="109" t="s">
        <v>539</v>
      </c>
      <c r="M4461" s="109" t="s">
        <v>13072</v>
      </c>
      <c r="N4461" s="109" t="s">
        <v>32</v>
      </c>
      <c r="O4461" s="109" t="s">
        <v>26372</v>
      </c>
      <c r="P4461" s="109" t="s">
        <v>760</v>
      </c>
      <c r="Q4461" s="109" t="s">
        <v>26373</v>
      </c>
      <c r="R4461" s="109" t="s">
        <v>36</v>
      </c>
      <c r="S4461" s="122" t="s">
        <v>22184</v>
      </c>
      <c r="T4461" s="31"/>
      <c r="U4461" s="109" t="str">
        <f t="shared" ref="U4461:U4524" si="71">CONCATENATE(G4461, ": ", O4461, " ", Q4461)</f>
        <v>40894: Firefighters flagged down a deputy while they were fighting a fire and said they either saw Rodriguez waving a gun or shooting one. When the deputy ordered Rodriguez to drop his gun, he allegedly refused, and the deputy shot him to death. http://homicide.latimes.com/post/roberto-rodriguez-2/</v>
      </c>
      <c r="V4461" s="109"/>
      <c r="W4461" s="109">
        <v>5507.1</v>
      </c>
      <c r="X4461" s="109"/>
      <c r="Y4461" s="109"/>
      <c r="Z4461" s="109"/>
      <c r="AA4461" s="109"/>
      <c r="AB4461" s="109"/>
      <c r="AC4461" s="113"/>
      <c r="AD4461" s="29"/>
      <c r="AE4461" s="29"/>
      <c r="AF4461" s="29"/>
      <c r="AG4461" s="65"/>
    </row>
    <row r="4462" spans="1:33" ht="12">
      <c r="A4462" s="100">
        <v>42080.378217592603</v>
      </c>
      <c r="B4462" s="109" t="s">
        <v>26374</v>
      </c>
      <c r="C4462" s="121">
        <v>19</v>
      </c>
      <c r="D4462" s="109" t="s">
        <v>23</v>
      </c>
      <c r="E4462" s="109" t="s">
        <v>173</v>
      </c>
      <c r="F4462" s="109"/>
      <c r="G4462" s="42">
        <v>40898</v>
      </c>
      <c r="H4462" s="109" t="s">
        <v>26375</v>
      </c>
      <c r="I4462" s="109" t="s">
        <v>539</v>
      </c>
      <c r="J4462" s="109" t="s">
        <v>85</v>
      </c>
      <c r="K4462" s="98" t="s">
        <v>15105</v>
      </c>
      <c r="L4462" s="109" t="s">
        <v>539</v>
      </c>
      <c r="M4462" s="109" t="s">
        <v>540</v>
      </c>
      <c r="N4462" s="109" t="s">
        <v>32</v>
      </c>
      <c r="O4462" s="109" t="s">
        <v>26376</v>
      </c>
      <c r="P4462" s="109" t="s">
        <v>760</v>
      </c>
      <c r="Q4462" s="109" t="s">
        <v>26377</v>
      </c>
      <c r="R4462" s="109" t="s">
        <v>36</v>
      </c>
      <c r="S4462" s="122" t="s">
        <v>22184</v>
      </c>
      <c r="T4462" s="31"/>
      <c r="U4462" s="109" t="str">
        <f t="shared" si="71"/>
        <v>40898: Officers reported that Gonzalez had stolen a car from Long Beach around 7 p.m. When officers followed him, he had an accident, left the car and shot at officers, and they shot him to death. Investigators said they recovered a revolver. http://homicide.latimes.com/post/edgar-gonzalez/</v>
      </c>
      <c r="V4462" s="109"/>
      <c r="W4462" s="109">
        <v>5508.1</v>
      </c>
      <c r="X4462" s="109"/>
      <c r="Y4462" s="109"/>
      <c r="Z4462" s="109"/>
      <c r="AA4462" s="109"/>
      <c r="AB4462" s="109"/>
      <c r="AC4462" s="113"/>
      <c r="AD4462" s="29"/>
      <c r="AE4462" s="29"/>
      <c r="AF4462" s="29"/>
      <c r="AG4462" s="65"/>
    </row>
    <row r="4463" spans="1:33" ht="12">
      <c r="A4463" s="100">
        <v>42081.369699074101</v>
      </c>
      <c r="B4463" s="109" t="s">
        <v>26378</v>
      </c>
      <c r="C4463" s="121">
        <v>26</v>
      </c>
      <c r="D4463" s="109" t="s">
        <v>23</v>
      </c>
      <c r="E4463" s="109" t="s">
        <v>82</v>
      </c>
      <c r="F4463" s="109" t="s">
        <v>26379</v>
      </c>
      <c r="G4463" s="42">
        <v>42077</v>
      </c>
      <c r="H4463" s="109" t="s">
        <v>26380</v>
      </c>
      <c r="I4463" s="109" t="s">
        <v>26381</v>
      </c>
      <c r="J4463" s="109" t="s">
        <v>104</v>
      </c>
      <c r="K4463" s="98" t="s">
        <v>26382</v>
      </c>
      <c r="L4463" s="109" t="s">
        <v>26381</v>
      </c>
      <c r="M4463" s="109" t="s">
        <v>26383</v>
      </c>
      <c r="N4463" s="109" t="s">
        <v>32</v>
      </c>
      <c r="O4463" s="109" t="s">
        <v>26384</v>
      </c>
      <c r="P4463" s="109" t="s">
        <v>760</v>
      </c>
      <c r="Q4463" s="109" t="s">
        <v>26385</v>
      </c>
      <c r="R4463" s="109" t="s">
        <v>36</v>
      </c>
      <c r="S4463" s="122" t="s">
        <v>21640</v>
      </c>
      <c r="T4463" s="31"/>
      <c r="U4463" s="109" t="str">
        <f t="shared" si="71"/>
        <v>42077: Officers reported that they followed Siler around 9:30 a.m. in a car as he was wanted for a warrant and on parole and probation. Siler crashed, and ran away. The officer claimed that Siler "armed himself," and the officer shot him to death. http://www.chicagotribune.com/news/local/breaking/chi-kenosha-officer-kills-armed-man-two-weeks-after-shooting-another-20150317-story.html</v>
      </c>
      <c r="V4463" s="109"/>
      <c r="W4463" s="109">
        <v>5509.1</v>
      </c>
      <c r="X4463" s="109"/>
      <c r="Y4463" s="109"/>
      <c r="Z4463" s="109"/>
      <c r="AA4463" s="109"/>
      <c r="AB4463" s="109"/>
      <c r="AC4463" s="113"/>
      <c r="AD4463" s="29"/>
      <c r="AE4463" s="29"/>
      <c r="AF4463" s="29"/>
      <c r="AG4463" s="65"/>
    </row>
    <row r="4464" spans="1:33" ht="12">
      <c r="A4464" s="100">
        <v>42081.399548611102</v>
      </c>
      <c r="B4464" s="109" t="s">
        <v>26386</v>
      </c>
      <c r="C4464" s="121">
        <v>35</v>
      </c>
      <c r="D4464" s="109" t="s">
        <v>23</v>
      </c>
      <c r="E4464" s="109" t="s">
        <v>24</v>
      </c>
      <c r="F4464" s="109" t="s">
        <v>26387</v>
      </c>
      <c r="G4464" s="42">
        <v>41988</v>
      </c>
      <c r="H4464" s="109" t="s">
        <v>26388</v>
      </c>
      <c r="I4464" s="109" t="s">
        <v>21719</v>
      </c>
      <c r="J4464" s="109" t="s">
        <v>213</v>
      </c>
      <c r="K4464" s="98" t="s">
        <v>26389</v>
      </c>
      <c r="L4464" s="109" t="s">
        <v>12380</v>
      </c>
      <c r="M4464" s="109" t="s">
        <v>21720</v>
      </c>
      <c r="N4464" s="109" t="s">
        <v>32</v>
      </c>
      <c r="O4464" s="109" t="s">
        <v>26390</v>
      </c>
      <c r="P4464" s="109" t="s">
        <v>760</v>
      </c>
      <c r="Q4464" s="109" t="s">
        <v>26391</v>
      </c>
      <c r="R4464" s="109" t="s">
        <v>100</v>
      </c>
      <c r="S4464" s="122" t="s">
        <v>21640</v>
      </c>
      <c r="T4464" s="31"/>
      <c r="U4464" s="109" t="str">
        <f t="shared" si="71"/>
        <v>41988: An officer reported that he responded to a burglary call and thought that Grigsby was armed with a knife when he confronted him in the garage of the home, but it was found that Grigsby was holding a spoon. http://www.kwtx.com/home/headlines/Texas-Officer-Who-Shot-Suspect-Holding-Spoon-Cleared-296586021.html</v>
      </c>
      <c r="V4464" s="109"/>
      <c r="W4464" s="109">
        <v>5510.1</v>
      </c>
      <c r="X4464" s="109"/>
      <c r="Y4464" s="109"/>
      <c r="Z4464" s="109"/>
      <c r="AA4464" s="109"/>
      <c r="AB4464" s="109"/>
      <c r="AC4464" s="113"/>
      <c r="AD4464" s="29"/>
      <c r="AE4464" s="29"/>
      <c r="AF4464" s="29"/>
      <c r="AG4464" s="65"/>
    </row>
    <row r="4465" spans="1:33" ht="12">
      <c r="A4465" s="100">
        <v>42081.418958333299</v>
      </c>
      <c r="B4465" s="109" t="s">
        <v>26392</v>
      </c>
      <c r="C4465" s="121">
        <v>42</v>
      </c>
      <c r="D4465" s="109" t="s">
        <v>23</v>
      </c>
      <c r="E4465" s="109" t="s">
        <v>82</v>
      </c>
      <c r="F4465" s="109" t="s">
        <v>26393</v>
      </c>
      <c r="G4465" s="42">
        <v>41660</v>
      </c>
      <c r="H4465" s="109" t="s">
        <v>26394</v>
      </c>
      <c r="I4465" s="109" t="s">
        <v>7265</v>
      </c>
      <c r="J4465" s="109" t="s">
        <v>85</v>
      </c>
      <c r="K4465" s="98" t="s">
        <v>7266</v>
      </c>
      <c r="L4465" s="109" t="s">
        <v>270</v>
      </c>
      <c r="M4465" s="109" t="s">
        <v>3628</v>
      </c>
      <c r="N4465" s="109" t="s">
        <v>32</v>
      </c>
      <c r="O4465" s="109" t="s">
        <v>26395</v>
      </c>
      <c r="P4465" s="109" t="s">
        <v>760</v>
      </c>
      <c r="Q4465" s="109" t="s">
        <v>26396</v>
      </c>
      <c r="R4465" s="109" t="s">
        <v>36</v>
      </c>
      <c r="S4465" s="122" t="s">
        <v>21640</v>
      </c>
      <c r="T4465" s="31"/>
      <c r="U4465" s="109" t="str">
        <f t="shared" si="71"/>
        <v>41660: It's reported that Officer Smith was accidentally shot by his partner when they were serving a probation search on the home of a man suspected of stealing from transit passengers, although the man didn't happen to be home when the officers went into his home. http://www.nbcbayarea.com/news/local/BART-Police-Officer-Shot-Killed-in-Dublin-241382001.html</v>
      </c>
      <c r="V4465" s="109"/>
      <c r="W4465" s="109">
        <v>5511.1</v>
      </c>
      <c r="X4465" s="109"/>
      <c r="Y4465" s="109"/>
      <c r="Z4465" s="109"/>
      <c r="AA4465" s="109"/>
      <c r="AB4465" s="109"/>
      <c r="AC4465" s="113"/>
      <c r="AD4465" s="29"/>
      <c r="AE4465" s="29"/>
      <c r="AF4465" s="29"/>
      <c r="AG4465" s="65"/>
    </row>
    <row r="4466" spans="1:33" ht="12">
      <c r="A4466" s="100">
        <v>42081.425995370402</v>
      </c>
      <c r="B4466" s="109" t="s">
        <v>26397</v>
      </c>
      <c r="C4466" s="121">
        <v>24</v>
      </c>
      <c r="D4466" s="109" t="s">
        <v>91</v>
      </c>
      <c r="E4466" s="109"/>
      <c r="F4466" s="109"/>
      <c r="G4466" s="42">
        <v>42080</v>
      </c>
      <c r="H4466" s="109" t="s">
        <v>26398</v>
      </c>
      <c r="I4466" s="109" t="s">
        <v>84</v>
      </c>
      <c r="J4466" s="109" t="s">
        <v>85</v>
      </c>
      <c r="K4466" s="98" t="s">
        <v>26399</v>
      </c>
      <c r="L4466" s="109" t="s">
        <v>84</v>
      </c>
      <c r="M4466" s="109" t="s">
        <v>87</v>
      </c>
      <c r="N4466" s="109" t="s">
        <v>32</v>
      </c>
      <c r="O4466" s="109" t="s">
        <v>26400</v>
      </c>
      <c r="P4466" s="109" t="s">
        <v>760</v>
      </c>
      <c r="Q4466" s="109" t="s">
        <v>26401</v>
      </c>
      <c r="R4466" s="109" t="s">
        <v>36</v>
      </c>
      <c r="S4466" s="122" t="s">
        <v>21640</v>
      </c>
      <c r="T4466" s="31"/>
      <c r="U4466" s="109" t="str">
        <f t="shared" si="71"/>
        <v>42080: Plainclothes officers reported that they suspected the car that Brown was in as being stolen, and when they showed her their badges, she fled hitting a gas station building, and other cars along the chase. Officers claimed that she drove the car at them before they shot her to death. http://www.nbcbayarea.com/news/local/San-Francisco-Police-Investigating-Officer-Involved-Shooting-on-Van-Ness-Avenue-296670781.html?_osource=outbrain_recirc=obinsite</v>
      </c>
      <c r="V4466" s="109"/>
      <c r="W4466" s="109">
        <v>5512.1</v>
      </c>
      <c r="X4466" s="109"/>
      <c r="Y4466" s="109"/>
      <c r="Z4466" s="109"/>
      <c r="AA4466" s="109"/>
      <c r="AB4466" s="109"/>
      <c r="AC4466" s="113"/>
      <c r="AD4466" s="29"/>
      <c r="AE4466" s="29"/>
      <c r="AF4466" s="29"/>
      <c r="AG4466" s="65"/>
    </row>
    <row r="4467" spans="1:33" ht="12">
      <c r="A4467" s="100">
        <v>42081.438784722202</v>
      </c>
      <c r="B4467" s="109" t="s">
        <v>26402</v>
      </c>
      <c r="C4467" s="121">
        <v>34</v>
      </c>
      <c r="D4467" s="109" t="s">
        <v>23</v>
      </c>
      <c r="E4467" s="109" t="s">
        <v>40</v>
      </c>
      <c r="F4467" s="109" t="s">
        <v>26403</v>
      </c>
      <c r="G4467" s="42">
        <v>42068</v>
      </c>
      <c r="H4467" s="109" t="s">
        <v>26404</v>
      </c>
      <c r="I4467" s="109" t="s">
        <v>1003</v>
      </c>
      <c r="J4467" s="109" t="s">
        <v>6027</v>
      </c>
      <c r="K4467" s="98" t="s">
        <v>26405</v>
      </c>
      <c r="L4467" s="109" t="s">
        <v>5694</v>
      </c>
      <c r="M4467" s="109" t="s">
        <v>26406</v>
      </c>
      <c r="N4467" s="109" t="s">
        <v>32</v>
      </c>
      <c r="O4467" s="109" t="s">
        <v>26407</v>
      </c>
      <c r="P4467" s="109" t="s">
        <v>760</v>
      </c>
      <c r="Q4467" s="109" t="s">
        <v>26408</v>
      </c>
      <c r="R4467" s="109" t="s">
        <v>36</v>
      </c>
      <c r="S4467" s="122" t="s">
        <v>21640</v>
      </c>
      <c r="T4467" s="31"/>
      <c r="U4467" s="109" t="str">
        <f t="shared" si="71"/>
        <v>42068: Officers reported that they were attempting to apprehend Hubbard, a fugitive, and that he eluded them and got into his car and tried to flee, but they shot him to death. They reported that he had a gun in the car, but it's not clear whether he pointed it at officers. http://journalstar.com/news/local/911/sheriff-quiet-as-deputies-dig-into-officer-involved-shooting/article_321df805-65b3-54b5-a175-6897d3187204.html</v>
      </c>
      <c r="V4467" s="109"/>
      <c r="W4467" s="109">
        <v>5513.1</v>
      </c>
      <c r="X4467" s="109"/>
      <c r="Y4467" s="109"/>
      <c r="Z4467" s="109"/>
      <c r="AA4467" s="109"/>
      <c r="AB4467" s="109"/>
      <c r="AC4467" s="113"/>
      <c r="AD4467" s="29"/>
      <c r="AE4467" s="29"/>
      <c r="AF4467" s="29"/>
      <c r="AG4467" s="65"/>
    </row>
    <row r="4468" spans="1:33" ht="12">
      <c r="A4468" s="100">
        <v>42081.447071759299</v>
      </c>
      <c r="B4468" s="109" t="s">
        <v>26409</v>
      </c>
      <c r="C4468" s="121">
        <v>47</v>
      </c>
      <c r="D4468" s="109" t="s">
        <v>23</v>
      </c>
      <c r="E4468" s="109" t="s">
        <v>82</v>
      </c>
      <c r="F4468" s="109"/>
      <c r="G4468" s="42">
        <v>42080</v>
      </c>
      <c r="H4468" s="109" t="s">
        <v>26410</v>
      </c>
      <c r="I4468" s="109" t="s">
        <v>26411</v>
      </c>
      <c r="J4468" s="109" t="s">
        <v>1154</v>
      </c>
      <c r="K4468" s="98" t="s">
        <v>26412</v>
      </c>
      <c r="L4468" s="109" t="s">
        <v>455</v>
      </c>
      <c r="M4468" s="109" t="s">
        <v>26413</v>
      </c>
      <c r="N4468" s="109" t="s">
        <v>314</v>
      </c>
      <c r="O4468" s="109" t="s">
        <v>26414</v>
      </c>
      <c r="P4468" s="109" t="s">
        <v>323</v>
      </c>
      <c r="Q4468" s="109" t="s">
        <v>26415</v>
      </c>
      <c r="R4468" s="109" t="s">
        <v>36</v>
      </c>
      <c r="S4468" s="122" t="s">
        <v>21640</v>
      </c>
      <c r="T4468" s="31"/>
      <c r="U4468" s="109" t="str">
        <f t="shared" si="71"/>
        <v>42080: A trooper reported that they hit Watford with their vehicle while Watford, a truck driver, was walking on a dark highway. http://www.wtvy.com/home/headlines/Cottonwood-Truck-Driver-Killed-by-Trooper-in-Louisiana-296625241.html</v>
      </c>
      <c r="V4468" s="109"/>
      <c r="W4468" s="109">
        <v>5514.1</v>
      </c>
      <c r="X4468" s="109"/>
      <c r="Y4468" s="109"/>
      <c r="Z4468" s="109"/>
      <c r="AA4468" s="109"/>
      <c r="AB4468" s="109"/>
      <c r="AC4468" s="113"/>
      <c r="AD4468" s="29"/>
      <c r="AE4468" s="29"/>
      <c r="AF4468" s="29"/>
      <c r="AG4468" s="65"/>
    </row>
    <row r="4469" spans="1:33" ht="12">
      <c r="A4469" s="100">
        <v>42081.463437500002</v>
      </c>
      <c r="B4469" s="109" t="s">
        <v>26416</v>
      </c>
      <c r="C4469" s="121">
        <v>23</v>
      </c>
      <c r="D4469" s="109" t="s">
        <v>23</v>
      </c>
      <c r="E4469" s="109" t="s">
        <v>82</v>
      </c>
      <c r="F4469" s="109" t="s">
        <v>26417</v>
      </c>
      <c r="G4469" s="42">
        <v>42076</v>
      </c>
      <c r="H4469" s="109" t="s">
        <v>26418</v>
      </c>
      <c r="I4469" s="109" t="s">
        <v>22790</v>
      </c>
      <c r="J4469" s="109" t="s">
        <v>85</v>
      </c>
      <c r="K4469" s="98" t="s">
        <v>23813</v>
      </c>
      <c r="L4469" s="109" t="s">
        <v>539</v>
      </c>
      <c r="M4469" s="109" t="s">
        <v>540</v>
      </c>
      <c r="N4469" s="109" t="s">
        <v>32</v>
      </c>
      <c r="O4469" s="109" t="s">
        <v>26419</v>
      </c>
      <c r="P4469" s="109" t="s">
        <v>323</v>
      </c>
      <c r="Q4469" s="109" t="s">
        <v>26420</v>
      </c>
      <c r="R4469" s="109" t="s">
        <v>219</v>
      </c>
      <c r="S4469" s="122" t="s">
        <v>21640</v>
      </c>
      <c r="T4469" s="31"/>
      <c r="U4469" s="109" t="str">
        <f t="shared" si="71"/>
        <v>42076: Witnesses reported that an officer shot Rodriguez in what was most likely an alcohol-fueled incident at a bar. The suspected assaulting officer is on the run. http://www.latimes.com/local/lanow/la-me-ln-lapd-officer-fired-20150317-story.html</v>
      </c>
      <c r="V4469" s="109"/>
      <c r="W4469" s="109">
        <v>5515.1</v>
      </c>
      <c r="X4469" s="109"/>
      <c r="Y4469" s="109"/>
      <c r="Z4469" s="109"/>
      <c r="AA4469" s="109"/>
      <c r="AB4469" s="109"/>
      <c r="AC4469" s="113"/>
      <c r="AD4469" s="29"/>
      <c r="AE4469" s="29"/>
      <c r="AF4469" s="29"/>
      <c r="AG4469" s="65"/>
    </row>
    <row r="4470" spans="1:33" ht="12">
      <c r="A4470" s="100">
        <v>42081.503900463002</v>
      </c>
      <c r="B4470" s="109" t="s">
        <v>26421</v>
      </c>
      <c r="C4470" s="121">
        <v>48</v>
      </c>
      <c r="D4470" s="109" t="s">
        <v>23</v>
      </c>
      <c r="E4470" s="109" t="s">
        <v>40</v>
      </c>
      <c r="F4470" s="109"/>
      <c r="G4470" s="42">
        <v>40904</v>
      </c>
      <c r="H4470" s="109" t="s">
        <v>26422</v>
      </c>
      <c r="I4470" s="109" t="s">
        <v>26423</v>
      </c>
      <c r="J4470" s="109" t="s">
        <v>85</v>
      </c>
      <c r="K4470" s="98" t="s">
        <v>26424</v>
      </c>
      <c r="L4470" s="109" t="s">
        <v>539</v>
      </c>
      <c r="M4470" s="109" t="s">
        <v>13072</v>
      </c>
      <c r="N4470" s="109" t="s">
        <v>32</v>
      </c>
      <c r="O4470" s="109" t="s">
        <v>26425</v>
      </c>
      <c r="P4470" s="109" t="s">
        <v>760</v>
      </c>
      <c r="Q4470" s="109" t="s">
        <v>26426</v>
      </c>
      <c r="R4470" s="109" t="s">
        <v>36</v>
      </c>
      <c r="S4470" s="122" t="s">
        <v>22184</v>
      </c>
      <c r="T4470" s="31"/>
      <c r="U4470" s="109" t="str">
        <f t="shared" si="71"/>
        <v>40904: Deputies reported that they responded to a call from La Rue that he had attacked his father and that he also threatened deputies. When the officials arrived, La Rue was obstinate, and held up a knife, and they shot him to death. http://homicide.latimes.com/post/robert-la-rue/</v>
      </c>
      <c r="V4470" s="109"/>
      <c r="W4470" s="109">
        <v>5516.1</v>
      </c>
      <c r="X4470" s="109"/>
      <c r="Y4470" s="109"/>
      <c r="Z4470" s="109"/>
      <c r="AA4470" s="109"/>
      <c r="AB4470" s="109"/>
      <c r="AC4470" s="113"/>
      <c r="AD4470" s="29"/>
      <c r="AE4470" s="29"/>
      <c r="AF4470" s="29"/>
      <c r="AG4470" s="65"/>
    </row>
    <row r="4471" spans="1:33" ht="12">
      <c r="A4471" s="100">
        <v>42081.517858796302</v>
      </c>
      <c r="B4471" s="109" t="s">
        <v>26427</v>
      </c>
      <c r="C4471" s="121">
        <v>48</v>
      </c>
      <c r="D4471" s="109" t="s">
        <v>23</v>
      </c>
      <c r="E4471" s="109" t="s">
        <v>40</v>
      </c>
      <c r="F4471" s="109"/>
      <c r="G4471" s="42">
        <v>40914</v>
      </c>
      <c r="H4471" s="109" t="s">
        <v>26428</v>
      </c>
      <c r="I4471" s="109" t="s">
        <v>539</v>
      </c>
      <c r="J4471" s="109" t="s">
        <v>85</v>
      </c>
      <c r="K4471" s="98" t="s">
        <v>5048</v>
      </c>
      <c r="L4471" s="109" t="s">
        <v>539</v>
      </c>
      <c r="M4471" s="109" t="s">
        <v>540</v>
      </c>
      <c r="N4471" s="109" t="s">
        <v>32</v>
      </c>
      <c r="O4471" s="109" t="s">
        <v>26429</v>
      </c>
      <c r="P4471" s="109" t="s">
        <v>760</v>
      </c>
      <c r="Q4471" s="109" t="s">
        <v>26430</v>
      </c>
      <c r="R4471" s="109" t="s">
        <v>36</v>
      </c>
      <c r="S4471" s="122" t="s">
        <v>22184</v>
      </c>
      <c r="T4471" s="31"/>
      <c r="U4471" s="109" t="str">
        <f t="shared" si="71"/>
        <v>40914: Officers reported that they responded to a call about an assault, and were pointed by a neighbor to Miles' apartment. When they entered he lunged at them with a steak knife, and they shot him to death. http://homicide.latimes.com/post/mark-miles/</v>
      </c>
      <c r="V4471" s="109"/>
      <c r="W4471" s="109">
        <v>5517.1</v>
      </c>
      <c r="X4471" s="109"/>
      <c r="Y4471" s="109"/>
      <c r="Z4471" s="109"/>
      <c r="AA4471" s="109"/>
      <c r="AB4471" s="109"/>
      <c r="AC4471" s="113"/>
      <c r="AD4471" s="29"/>
      <c r="AE4471" s="29"/>
      <c r="AF4471" s="29"/>
      <c r="AG4471" s="65"/>
    </row>
    <row r="4472" spans="1:33" ht="12">
      <c r="A4472" s="100">
        <v>42081.520902777796</v>
      </c>
      <c r="B4472" s="109" t="s">
        <v>26431</v>
      </c>
      <c r="C4472" s="121">
        <v>34</v>
      </c>
      <c r="D4472" s="109" t="s">
        <v>23</v>
      </c>
      <c r="E4472" s="109" t="s">
        <v>173</v>
      </c>
      <c r="F4472" s="109"/>
      <c r="G4472" s="42">
        <v>40915</v>
      </c>
      <c r="H4472" s="109" t="s">
        <v>26432</v>
      </c>
      <c r="I4472" s="109" t="s">
        <v>539</v>
      </c>
      <c r="J4472" s="109" t="s">
        <v>85</v>
      </c>
      <c r="K4472" s="98" t="s">
        <v>20782</v>
      </c>
      <c r="L4472" s="109" t="s">
        <v>539</v>
      </c>
      <c r="M4472" s="109" t="s">
        <v>540</v>
      </c>
      <c r="N4472" s="109" t="s">
        <v>32</v>
      </c>
      <c r="O4472" s="109" t="s">
        <v>26433</v>
      </c>
      <c r="P4472" s="109" t="s">
        <v>760</v>
      </c>
      <c r="Q4472" s="109" t="s">
        <v>26434</v>
      </c>
      <c r="R4472" s="109" t="s">
        <v>36</v>
      </c>
      <c r="S4472" s="122" t="s">
        <v>22184</v>
      </c>
      <c r="T4472" s="31"/>
      <c r="U4472" s="109" t="str">
        <f t="shared" si="71"/>
        <v>40915: Officers reported that they responded to a call regarding an armed man, and that when they arrived, Nunez pointed a gun at them, and they shot him to death. They reported that they recovered a gun at the scene. http://homicide.latimes.com/post/juan-nunez/</v>
      </c>
      <c r="V4472" s="109"/>
      <c r="W4472" s="109">
        <v>5518.1</v>
      </c>
      <c r="X4472" s="109"/>
      <c r="Y4472" s="109"/>
      <c r="Z4472" s="109"/>
      <c r="AA4472" s="109"/>
      <c r="AB4472" s="109"/>
      <c r="AC4472" s="113"/>
      <c r="AD4472" s="29"/>
      <c r="AE4472" s="29"/>
      <c r="AF4472" s="29"/>
      <c r="AG4472" s="65"/>
    </row>
    <row r="4473" spans="1:33" ht="12">
      <c r="A4473" s="100">
        <v>42081.5241550926</v>
      </c>
      <c r="B4473" s="109" t="s">
        <v>26435</v>
      </c>
      <c r="C4473" s="121">
        <v>26</v>
      </c>
      <c r="D4473" s="109" t="s">
        <v>23</v>
      </c>
      <c r="E4473" s="109" t="s">
        <v>40</v>
      </c>
      <c r="F4473" s="109"/>
      <c r="G4473" s="42">
        <v>40929</v>
      </c>
      <c r="H4473" s="109" t="s">
        <v>26436</v>
      </c>
      <c r="I4473" s="109" t="s">
        <v>5694</v>
      </c>
      <c r="J4473" s="109" t="s">
        <v>85</v>
      </c>
      <c r="K4473" s="98" t="s">
        <v>24663</v>
      </c>
      <c r="L4473" s="109" t="s">
        <v>539</v>
      </c>
      <c r="M4473" s="109" t="s">
        <v>13072</v>
      </c>
      <c r="N4473" s="109" t="s">
        <v>32</v>
      </c>
      <c r="O4473" s="109" t="s">
        <v>26437</v>
      </c>
      <c r="P4473" s="109" t="s">
        <v>760</v>
      </c>
      <c r="Q4473" s="109" t="s">
        <v>26438</v>
      </c>
      <c r="R4473" s="109" t="s">
        <v>36</v>
      </c>
      <c r="S4473" s="122" t="s">
        <v>22184</v>
      </c>
      <c r="T4473" s="31"/>
      <c r="U4473" s="109" t="str">
        <f t="shared" si="71"/>
        <v>40929: Deputies reported that they attempted to stop Cobian because he was riding a bike with no light, and he ran. Upon confronting him, he reached towards his waist, and deputies shot him to death. No weapon was found. http://homicide.latimes.com/post/christian-cobian/</v>
      </c>
      <c r="V4473" s="109"/>
      <c r="W4473" s="109">
        <v>5519.1</v>
      </c>
      <c r="X4473" s="109"/>
      <c r="Y4473" s="109"/>
      <c r="Z4473" s="109"/>
      <c r="AA4473" s="109"/>
      <c r="AB4473" s="109"/>
      <c r="AC4473" s="113"/>
      <c r="AD4473" s="29"/>
      <c r="AE4473" s="29"/>
      <c r="AF4473" s="29"/>
      <c r="AG4473" s="65"/>
    </row>
    <row r="4474" spans="1:33" ht="12">
      <c r="A4474" s="100">
        <v>42081.526678240698</v>
      </c>
      <c r="B4474" s="109" t="s">
        <v>26439</v>
      </c>
      <c r="C4474" s="121">
        <v>22</v>
      </c>
      <c r="D4474" s="109" t="s">
        <v>23</v>
      </c>
      <c r="E4474" s="109" t="s">
        <v>40</v>
      </c>
      <c r="F4474" s="109"/>
      <c r="G4474" s="42">
        <v>40930</v>
      </c>
      <c r="H4474" s="109" t="s">
        <v>26440</v>
      </c>
      <c r="I4474" s="109" t="s">
        <v>539</v>
      </c>
      <c r="J4474" s="109" t="s">
        <v>85</v>
      </c>
      <c r="K4474" s="98" t="s">
        <v>11348</v>
      </c>
      <c r="L4474" s="109" t="s">
        <v>539</v>
      </c>
      <c r="M4474" s="109" t="s">
        <v>540</v>
      </c>
      <c r="N4474" s="109" t="s">
        <v>32</v>
      </c>
      <c r="O4474" s="109" t="s">
        <v>26441</v>
      </c>
      <c r="P4474" s="109" t="s">
        <v>760</v>
      </c>
      <c r="Q4474" s="109" t="s">
        <v>26442</v>
      </c>
      <c r="R4474" s="109" t="s">
        <v>36</v>
      </c>
      <c r="S4474" s="122" t="s">
        <v>22184</v>
      </c>
      <c r="T4474" s="31"/>
      <c r="U4474" s="109" t="str">
        <f t="shared" si="71"/>
        <v>40930: Officers reported that they responded to a call about a man threatening residents at a home, and when they arrived Bulmadzhyan refused to put down his weapon, and they shot him to death. http://homicide.latimes.com/post/karapet-bulmadzhyan/</v>
      </c>
      <c r="V4474" s="109"/>
      <c r="W4474" s="109">
        <v>5520.1</v>
      </c>
      <c r="X4474" s="109"/>
      <c r="Y4474" s="109"/>
      <c r="Z4474" s="109"/>
      <c r="AA4474" s="109"/>
      <c r="AB4474" s="109"/>
      <c r="AC4474" s="113"/>
      <c r="AD4474" s="29"/>
      <c r="AE4474" s="29"/>
      <c r="AF4474" s="29"/>
      <c r="AG4474" s="65"/>
    </row>
    <row r="4475" spans="1:33" ht="12">
      <c r="A4475" s="100">
        <v>42081.534687500003</v>
      </c>
      <c r="B4475" s="109" t="s">
        <v>26443</v>
      </c>
      <c r="C4475" s="121">
        <v>68</v>
      </c>
      <c r="D4475" s="109" t="s">
        <v>23</v>
      </c>
      <c r="E4475" s="109" t="s">
        <v>40</v>
      </c>
      <c r="F4475" s="109"/>
      <c r="G4475" s="42">
        <v>40940</v>
      </c>
      <c r="H4475" s="109" t="s">
        <v>26444</v>
      </c>
      <c r="I4475" s="109" t="s">
        <v>5694</v>
      </c>
      <c r="J4475" s="109" t="s">
        <v>85</v>
      </c>
      <c r="K4475" s="98" t="s">
        <v>24663</v>
      </c>
      <c r="L4475" s="109" t="s">
        <v>539</v>
      </c>
      <c r="M4475" s="109" t="s">
        <v>13072</v>
      </c>
      <c r="N4475" s="109" t="s">
        <v>32</v>
      </c>
      <c r="O4475" s="109" t="s">
        <v>26445</v>
      </c>
      <c r="P4475" s="109" t="s">
        <v>760</v>
      </c>
      <c r="Q4475" s="109" t="s">
        <v>26446</v>
      </c>
      <c r="R4475" s="109" t="s">
        <v>36</v>
      </c>
      <c r="S4475" s="122" t="s">
        <v>22184</v>
      </c>
      <c r="T4475" s="31"/>
      <c r="U4475" s="109" t="str">
        <f t="shared" si="71"/>
        <v>40940: Deputies reported that they were serving a narcotics search warrant at Handy's residence, and that he attempted to strike a deputy with a sword, and the deputy shot him to death. http://homicide.latimes.com/post/donald-handy/</v>
      </c>
      <c r="V4475" s="109"/>
      <c r="W4475" s="109">
        <v>5521.1</v>
      </c>
      <c r="X4475" s="109"/>
      <c r="Y4475" s="109"/>
      <c r="Z4475" s="109"/>
      <c r="AA4475" s="109"/>
      <c r="AB4475" s="109"/>
      <c r="AC4475" s="113"/>
      <c r="AD4475" s="29"/>
      <c r="AE4475" s="29"/>
      <c r="AF4475" s="29"/>
      <c r="AG4475" s="65"/>
    </row>
    <row r="4476" spans="1:33" ht="12">
      <c r="A4476" s="100">
        <v>42081.540196759299</v>
      </c>
      <c r="B4476" s="109" t="s">
        <v>26447</v>
      </c>
      <c r="C4476" s="121">
        <v>45</v>
      </c>
      <c r="D4476" s="109" t="s">
        <v>23</v>
      </c>
      <c r="E4476" s="109" t="s">
        <v>173</v>
      </c>
      <c r="F4476" s="109"/>
      <c r="G4476" s="42">
        <v>40955</v>
      </c>
      <c r="H4476" s="109" t="s">
        <v>26448</v>
      </c>
      <c r="I4476" s="109" t="s">
        <v>2554</v>
      </c>
      <c r="J4476" s="109" t="s">
        <v>85</v>
      </c>
      <c r="K4476" s="98" t="s">
        <v>2555</v>
      </c>
      <c r="L4476" s="109" t="s">
        <v>539</v>
      </c>
      <c r="M4476" s="109" t="s">
        <v>26449</v>
      </c>
      <c r="N4476" s="109" t="s">
        <v>32</v>
      </c>
      <c r="O4476" s="109" t="s">
        <v>26450</v>
      </c>
      <c r="P4476" s="109" t="s">
        <v>760</v>
      </c>
      <c r="Q4476" s="109" t="s">
        <v>26451</v>
      </c>
      <c r="R4476" s="109" t="s">
        <v>36</v>
      </c>
      <c r="S4476" s="122" t="s">
        <v>22184</v>
      </c>
      <c r="T4476" s="31"/>
      <c r="U4476" s="109" t="str">
        <f t="shared" si="71"/>
        <v>40955: Officials reported that Garcia shot his supervisor during a performance review, and that another supervisor shot Garcia to death. http://homicide.latimes.com/post/ezequiel-garcia/</v>
      </c>
      <c r="V4476" s="109"/>
      <c r="W4476" s="109">
        <v>5522.1</v>
      </c>
      <c r="X4476" s="109"/>
      <c r="Y4476" s="109"/>
      <c r="Z4476" s="109"/>
      <c r="AA4476" s="109"/>
      <c r="AB4476" s="109"/>
      <c r="AC4476" s="113"/>
      <c r="AD4476" s="29"/>
      <c r="AE4476" s="29"/>
      <c r="AF4476" s="29"/>
      <c r="AG4476" s="65"/>
    </row>
    <row r="4477" spans="1:33" ht="12">
      <c r="A4477" s="100">
        <v>42081.544328703698</v>
      </c>
      <c r="B4477" s="109" t="s">
        <v>26452</v>
      </c>
      <c r="C4477" s="121">
        <v>22</v>
      </c>
      <c r="D4477" s="109" t="s">
        <v>23</v>
      </c>
      <c r="E4477" s="109" t="s">
        <v>1728</v>
      </c>
      <c r="F4477" s="109"/>
      <c r="G4477" s="42">
        <v>40962</v>
      </c>
      <c r="H4477" s="109" t="s">
        <v>26453</v>
      </c>
      <c r="I4477" s="109" t="s">
        <v>539</v>
      </c>
      <c r="J4477" s="109" t="s">
        <v>85</v>
      </c>
      <c r="K4477" s="98" t="s">
        <v>26454</v>
      </c>
      <c r="L4477" s="109" t="s">
        <v>539</v>
      </c>
      <c r="M4477" s="109" t="s">
        <v>540</v>
      </c>
      <c r="N4477" s="109" t="s">
        <v>32</v>
      </c>
      <c r="O4477" s="109" t="s">
        <v>26455</v>
      </c>
      <c r="P4477" s="109" t="s">
        <v>760</v>
      </c>
      <c r="Q4477" s="109" t="s">
        <v>26456</v>
      </c>
      <c r="R4477" s="109" t="s">
        <v>36</v>
      </c>
      <c r="S4477" s="122" t="s">
        <v>22184</v>
      </c>
      <c r="T4477" s="31"/>
      <c r="U4477" s="109" t="str">
        <f t="shared" si="71"/>
        <v>40962: Officers reported that they followed Thaopraseuth because they suspected him of being an armed carjacker. He led police on a chase, and pointed his weapon at people in a gas station, at which point officers shot him to death. A gun was found at the scene. http://homicide.latimes.com/post/shonchy-thaopraseuth/</v>
      </c>
      <c r="V4477" s="109"/>
      <c r="W4477" s="109">
        <v>5523.1</v>
      </c>
      <c r="X4477" s="109"/>
      <c r="Y4477" s="109"/>
      <c r="Z4477" s="109"/>
      <c r="AA4477" s="109"/>
      <c r="AB4477" s="109"/>
      <c r="AC4477" s="113"/>
      <c r="AD4477" s="29"/>
      <c r="AE4477" s="29"/>
      <c r="AF4477" s="29"/>
      <c r="AG4477" s="65"/>
    </row>
    <row r="4478" spans="1:33" ht="12">
      <c r="A4478" s="100">
        <v>42081.550104166701</v>
      </c>
      <c r="B4478" s="109" t="s">
        <v>26457</v>
      </c>
      <c r="C4478" s="121">
        <v>27</v>
      </c>
      <c r="D4478" s="109" t="s">
        <v>23</v>
      </c>
      <c r="E4478" s="109" t="s">
        <v>173</v>
      </c>
      <c r="F4478" s="109"/>
      <c r="G4478" s="42">
        <v>40969</v>
      </c>
      <c r="H4478" s="109" t="s">
        <v>26458</v>
      </c>
      <c r="I4478" s="109" t="s">
        <v>26459</v>
      </c>
      <c r="J4478" s="109" t="s">
        <v>85</v>
      </c>
      <c r="K4478" s="98" t="s">
        <v>26460</v>
      </c>
      <c r="L4478" s="109" t="s">
        <v>539</v>
      </c>
      <c r="M4478" s="109" t="s">
        <v>26461</v>
      </c>
      <c r="N4478" s="109" t="s">
        <v>32</v>
      </c>
      <c r="O4478" s="109" t="s">
        <v>26462</v>
      </c>
      <c r="P4478" s="109" t="s">
        <v>760</v>
      </c>
      <c r="Q4478" s="109" t="s">
        <v>26463</v>
      </c>
      <c r="R4478" s="109" t="s">
        <v>36</v>
      </c>
      <c r="S4478" s="122" t="s">
        <v>22184</v>
      </c>
      <c r="T4478" s="31"/>
      <c r="U4478" s="109" t="str">
        <f t="shared" si="71"/>
        <v>40969: Officials reported that they were searching for Martinez at a home, in connection with murders, and that he scrambled to a neighbor's roof and shot at them. Officials then shot him to death. However, later upon investigation, there was no evidence that he had a weapon. http://homicide.latimes.com/post/frank-martinez/</v>
      </c>
      <c r="V4478" s="109"/>
      <c r="W4478" s="109">
        <v>5524.1</v>
      </c>
      <c r="X4478" s="109"/>
      <c r="Y4478" s="109"/>
      <c r="Z4478" s="109"/>
      <c r="AA4478" s="109"/>
      <c r="AB4478" s="109"/>
      <c r="AC4478" s="113"/>
      <c r="AD4478" s="29"/>
      <c r="AE4478" s="29"/>
      <c r="AF4478" s="29"/>
      <c r="AG4478" s="65"/>
    </row>
    <row r="4479" spans="1:33" ht="12">
      <c r="A4479" s="100">
        <v>42081.554363425901</v>
      </c>
      <c r="B4479" s="109" t="s">
        <v>26464</v>
      </c>
      <c r="C4479" s="121">
        <v>24</v>
      </c>
      <c r="D4479" s="109" t="s">
        <v>23</v>
      </c>
      <c r="E4479" s="109" t="s">
        <v>173</v>
      </c>
      <c r="F4479" s="109" t="s">
        <v>26465</v>
      </c>
      <c r="G4479" s="42">
        <v>40970</v>
      </c>
      <c r="H4479" s="109" t="s">
        <v>26466</v>
      </c>
      <c r="I4479" s="109" t="s">
        <v>539</v>
      </c>
      <c r="J4479" s="109" t="s">
        <v>85</v>
      </c>
      <c r="K4479" s="98" t="s">
        <v>23740</v>
      </c>
      <c r="L4479" s="109" t="s">
        <v>539</v>
      </c>
      <c r="M4479" s="109" t="s">
        <v>540</v>
      </c>
      <c r="N4479" s="109" t="s">
        <v>32</v>
      </c>
      <c r="O4479" s="109" t="s">
        <v>26467</v>
      </c>
      <c r="P4479" s="109" t="s">
        <v>760</v>
      </c>
      <c r="Q4479" s="109" t="s">
        <v>26468</v>
      </c>
      <c r="R4479" s="109" t="s">
        <v>36</v>
      </c>
      <c r="S4479" s="122" t="s">
        <v>22184</v>
      </c>
      <c r="T4479" s="31"/>
      <c r="U4479" s="109" t="str">
        <f t="shared" si="71"/>
        <v>40970: Officers reported that they stopped Gonzalez for riding a bicycle at night without a light, and that he attempted to walk away from them and reached for a gun, and they shot him to death. Officers said they recovered a gun at the scene. http://homicide.latimes.com/post/julien-gonzalez/</v>
      </c>
      <c r="V4479" s="109"/>
      <c r="W4479" s="109">
        <v>5525.1</v>
      </c>
      <c r="X4479" s="109"/>
      <c r="Y4479" s="109"/>
      <c r="Z4479" s="109"/>
      <c r="AA4479" s="109"/>
      <c r="AB4479" s="109"/>
      <c r="AC4479" s="113"/>
      <c r="AD4479" s="29"/>
      <c r="AE4479" s="29"/>
      <c r="AF4479" s="29"/>
      <c r="AG4479" s="65"/>
    </row>
    <row r="4480" spans="1:33" ht="12">
      <c r="A4480" s="100">
        <v>42081.559467592597</v>
      </c>
      <c r="B4480" s="109" t="s">
        <v>26469</v>
      </c>
      <c r="C4480" s="121">
        <v>27</v>
      </c>
      <c r="D4480" s="109" t="s">
        <v>23</v>
      </c>
      <c r="E4480" s="109" t="s">
        <v>173</v>
      </c>
      <c r="F4480" s="109"/>
      <c r="G4480" s="42">
        <v>40973</v>
      </c>
      <c r="H4480" s="109" t="s">
        <v>26470</v>
      </c>
      <c r="I4480" s="109" t="s">
        <v>26471</v>
      </c>
      <c r="J4480" s="109" t="s">
        <v>85</v>
      </c>
      <c r="K4480" s="98" t="s">
        <v>26472</v>
      </c>
      <c r="L4480" s="109" t="s">
        <v>539</v>
      </c>
      <c r="M4480" s="109" t="s">
        <v>540</v>
      </c>
      <c r="N4480" s="109" t="s">
        <v>32</v>
      </c>
      <c r="O4480" s="109" t="s">
        <v>26473</v>
      </c>
      <c r="P4480" s="109" t="s">
        <v>760</v>
      </c>
      <c r="Q4480" s="109" t="s">
        <v>26474</v>
      </c>
      <c r="R4480" s="109" t="s">
        <v>36</v>
      </c>
      <c r="S4480" s="122" t="s">
        <v>22184</v>
      </c>
      <c r="T4480" s="31"/>
      <c r="U4480" s="109" t="str">
        <f t="shared" si="71"/>
        <v>40973: Officers reported that Gomez had been seen tampering with and unloading a U-Haul. When they attempted to confront him, he drove away, at one point almost hitting one officer, and the officers shot him to death when he was trapped in a cul-de-sac. http://homicide.latimes.com/post/kenneth-gomez/</v>
      </c>
      <c r="V4480" s="109"/>
      <c r="W4480" s="109">
        <v>5526.1</v>
      </c>
      <c r="X4480" s="109"/>
      <c r="Y4480" s="109"/>
      <c r="Z4480" s="109"/>
      <c r="AA4480" s="109"/>
      <c r="AB4480" s="109"/>
      <c r="AC4480" s="113"/>
      <c r="AD4480" s="29"/>
      <c r="AE4480" s="29"/>
      <c r="AF4480" s="29"/>
      <c r="AG4480" s="65"/>
    </row>
    <row r="4481" spans="1:33" ht="12">
      <c r="A4481" s="100">
        <v>42081.567604166703</v>
      </c>
      <c r="B4481" s="109" t="s">
        <v>26475</v>
      </c>
      <c r="C4481" s="121">
        <v>22</v>
      </c>
      <c r="D4481" s="109" t="s">
        <v>23</v>
      </c>
      <c r="E4481" s="109" t="s">
        <v>173</v>
      </c>
      <c r="F4481" s="109"/>
      <c r="G4481" s="42">
        <v>40975</v>
      </c>
      <c r="H4481" s="109" t="s">
        <v>26476</v>
      </c>
      <c r="I4481" s="109" t="s">
        <v>539</v>
      </c>
      <c r="J4481" s="109" t="s">
        <v>85</v>
      </c>
      <c r="K4481" s="98" t="s">
        <v>8648</v>
      </c>
      <c r="L4481" s="109" t="s">
        <v>539</v>
      </c>
      <c r="M4481" s="109" t="s">
        <v>13072</v>
      </c>
      <c r="N4481" s="109" t="s">
        <v>32</v>
      </c>
      <c r="O4481" s="109" t="s">
        <v>26477</v>
      </c>
      <c r="P4481" s="109" t="s">
        <v>760</v>
      </c>
      <c r="Q4481" s="109" t="s">
        <v>26478</v>
      </c>
      <c r="R4481" s="109" t="s">
        <v>36</v>
      </c>
      <c r="S4481" s="122" t="s">
        <v>22184</v>
      </c>
      <c r="T4481" s="31"/>
      <c r="U4481" s="109" t="str">
        <f t="shared" si="71"/>
        <v>40975: The family of Cabrales settled for $1.5 million because it was alleged that the deputies involved shot him when he was at his home, running away, and unarmed. The deputies were alleged to be a part of a clique called The Regulators. Also, some of the officials involved were later fired for planting evidence at unrelated crime scene, and for trying to change the scene where they shot Cabrales by claiming that he had a gun that he didn't. http://www.laweekly.com/news/family-of-man-slain-by-sheriffs-deputy-awarded-15-million-4813197</v>
      </c>
      <c r="V4481" s="109"/>
      <c r="W4481" s="109">
        <v>5527.1</v>
      </c>
      <c r="X4481" s="109"/>
      <c r="Y4481" s="109"/>
      <c r="Z4481" s="109"/>
      <c r="AA4481" s="109"/>
      <c r="AB4481" s="109"/>
      <c r="AC4481" s="113"/>
      <c r="AD4481" s="29"/>
      <c r="AE4481" s="29"/>
      <c r="AF4481" s="29"/>
      <c r="AG4481" s="65"/>
    </row>
    <row r="4482" spans="1:33" ht="12">
      <c r="A4482" s="100">
        <v>42088.915127314802</v>
      </c>
      <c r="B4482" s="109" t="s">
        <v>26479</v>
      </c>
      <c r="C4482" s="121">
        <v>67</v>
      </c>
      <c r="D4482" s="109" t="s">
        <v>23</v>
      </c>
      <c r="E4482" s="109" t="s">
        <v>40</v>
      </c>
      <c r="F4482" s="109" t="s">
        <v>26480</v>
      </c>
      <c r="G4482" s="42">
        <v>42022</v>
      </c>
      <c r="H4482" s="109" t="s">
        <v>26481</v>
      </c>
      <c r="I4482" s="109" t="s">
        <v>26482</v>
      </c>
      <c r="J4482" s="109" t="s">
        <v>1757</v>
      </c>
      <c r="K4482" s="98" t="s">
        <v>26483</v>
      </c>
      <c r="L4482" s="109" t="s">
        <v>26484</v>
      </c>
      <c r="M4482" s="109" t="s">
        <v>26485</v>
      </c>
      <c r="N4482" s="109" t="s">
        <v>32</v>
      </c>
      <c r="O4482" s="109" t="s">
        <v>26486</v>
      </c>
      <c r="P4482" s="109" t="s">
        <v>323</v>
      </c>
      <c r="Q4482" s="109" t="s">
        <v>26487</v>
      </c>
      <c r="R4482" s="109" t="s">
        <v>80</v>
      </c>
      <c r="S4482" s="122" t="s">
        <v>23674</v>
      </c>
      <c r="T4482" s="31"/>
      <c r="U4482" s="109" t="str">
        <f t="shared" si="71"/>
        <v>42022: 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 http://www.lex18.com/story/27884078/magoffin-co-man-dies-after-police-standoff</v>
      </c>
      <c r="V4482" s="109"/>
      <c r="W4482" s="109">
        <v>5528.1</v>
      </c>
      <c r="X4482" s="109"/>
      <c r="Y4482" s="109"/>
      <c r="Z4482" s="109"/>
      <c r="AA4482" s="109"/>
      <c r="AB4482" s="109"/>
      <c r="AC4482" s="113"/>
      <c r="AD4482" s="29"/>
      <c r="AE4482" s="29"/>
      <c r="AF4482" s="29"/>
      <c r="AG4482" s="65"/>
    </row>
    <row r="4483" spans="1:33" ht="12">
      <c r="A4483" s="100">
        <v>42088.922210648103</v>
      </c>
      <c r="B4483" s="109" t="s">
        <v>26488</v>
      </c>
      <c r="C4483" s="121">
        <v>35</v>
      </c>
      <c r="D4483" s="109" t="s">
        <v>23</v>
      </c>
      <c r="E4483" s="109" t="s">
        <v>40</v>
      </c>
      <c r="F4483" s="109" t="s">
        <v>26489</v>
      </c>
      <c r="G4483" s="42">
        <v>42010</v>
      </c>
      <c r="H4483" s="109" t="s">
        <v>26490</v>
      </c>
      <c r="I4483" s="109" t="s">
        <v>26491</v>
      </c>
      <c r="J4483" s="109" t="s">
        <v>809</v>
      </c>
      <c r="K4483" s="98" t="s">
        <v>26492</v>
      </c>
      <c r="L4483" s="109" t="s">
        <v>6235</v>
      </c>
      <c r="M4483" s="109" t="s">
        <v>26493</v>
      </c>
      <c r="N4483" s="109" t="s">
        <v>32</v>
      </c>
      <c r="O4483" s="109" t="s">
        <v>26494</v>
      </c>
      <c r="P4483" s="109" t="s">
        <v>58</v>
      </c>
      <c r="Q4483" s="109" t="s">
        <v>26495</v>
      </c>
      <c r="R4483" s="109" t="s">
        <v>219</v>
      </c>
      <c r="S4483" s="122" t="s">
        <v>23674</v>
      </c>
      <c r="T4483" s="31"/>
      <c r="U4483" s="109" t="str">
        <f t="shared" si="71"/>
        <v>42010: 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 http://ksnt.com/2015/01/07/kansas-man-dies-after-officer-involved-shooting/</v>
      </c>
      <c r="V4483" s="109"/>
      <c r="W4483" s="109">
        <v>5529.1</v>
      </c>
      <c r="X4483" s="109"/>
      <c r="Y4483" s="109"/>
      <c r="Z4483" s="109"/>
      <c r="AA4483" s="109"/>
      <c r="AB4483" s="109"/>
      <c r="AC4483" s="113"/>
      <c r="AD4483" s="29"/>
      <c r="AE4483" s="29"/>
      <c r="AF4483" s="29"/>
      <c r="AG4483" s="65"/>
    </row>
    <row r="4484" spans="1:33" ht="12">
      <c r="A4484" s="100">
        <v>42088.930347222202</v>
      </c>
      <c r="B4484" s="109" t="s">
        <v>26496</v>
      </c>
      <c r="C4484" s="121">
        <v>30</v>
      </c>
      <c r="D4484" s="109" t="s">
        <v>23</v>
      </c>
      <c r="E4484" s="109" t="s">
        <v>40</v>
      </c>
      <c r="F4484" s="109" t="s">
        <v>26497</v>
      </c>
      <c r="G4484" s="42">
        <v>42011</v>
      </c>
      <c r="H4484" s="109" t="s">
        <v>26498</v>
      </c>
      <c r="I4484" s="109" t="s">
        <v>5139</v>
      </c>
      <c r="J4484" s="109" t="s">
        <v>2311</v>
      </c>
      <c r="K4484" s="98" t="s">
        <v>26499</v>
      </c>
      <c r="L4484" s="109" t="s">
        <v>5141</v>
      </c>
      <c r="M4484" s="109" t="s">
        <v>5142</v>
      </c>
      <c r="N4484" s="109" t="s">
        <v>32</v>
      </c>
      <c r="O4484" s="109" t="s">
        <v>26500</v>
      </c>
      <c r="P4484" s="109" t="s">
        <v>323</v>
      </c>
      <c r="Q4484" s="109" t="s">
        <v>26501</v>
      </c>
      <c r="R4484" s="109" t="s">
        <v>80</v>
      </c>
      <c r="S4484" s="122" t="s">
        <v>23674</v>
      </c>
      <c r="T4484" s="31"/>
      <c r="U4484" s="109" t="str">
        <f t="shared" si="71"/>
        <v>42011: 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 http://whotv.com/2015/01/07/suspect-shot-following-credit-union-robbery-chase/</v>
      </c>
      <c r="V4484" s="109"/>
      <c r="W4484" s="109">
        <v>5530.1</v>
      </c>
      <c r="X4484" s="109"/>
      <c r="Y4484" s="109"/>
      <c r="Z4484" s="109"/>
      <c r="AA4484" s="109"/>
      <c r="AB4484" s="109"/>
      <c r="AC4484" s="113"/>
      <c r="AD4484" s="29"/>
      <c r="AE4484" s="29"/>
      <c r="AF4484" s="29"/>
      <c r="AG4484" s="65"/>
    </row>
    <row r="4485" spans="1:33" ht="12">
      <c r="A4485" s="100">
        <v>42088.940138888902</v>
      </c>
      <c r="B4485" s="109" t="s">
        <v>26502</v>
      </c>
      <c r="C4485" s="121">
        <v>27</v>
      </c>
      <c r="D4485" s="109" t="s">
        <v>23</v>
      </c>
      <c r="E4485" s="109" t="s">
        <v>24</v>
      </c>
      <c r="F4485" s="109" t="s">
        <v>26503</v>
      </c>
      <c r="G4485" s="42">
        <v>42019</v>
      </c>
      <c r="H4485" s="109" t="s">
        <v>26504</v>
      </c>
      <c r="I4485" s="109" t="s">
        <v>232</v>
      </c>
      <c r="J4485" s="109" t="s">
        <v>233</v>
      </c>
      <c r="K4485" s="98" t="s">
        <v>26505</v>
      </c>
      <c r="L4485" s="109" t="s">
        <v>235</v>
      </c>
      <c r="M4485" s="109" t="s">
        <v>11046</v>
      </c>
      <c r="N4485" s="109" t="s">
        <v>32</v>
      </c>
      <c r="O4485" s="109" t="s">
        <v>26506</v>
      </c>
      <c r="P4485" s="109" t="s">
        <v>760</v>
      </c>
      <c r="Q4485" s="109" t="s">
        <v>26507</v>
      </c>
      <c r="R4485" s="109" t="s">
        <v>80</v>
      </c>
      <c r="S4485" s="122" t="s">
        <v>23674</v>
      </c>
      <c r="T4485" s="31"/>
      <c r="U4485" s="109" t="str">
        <f t="shared" si="71"/>
        <v>42019: 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 http://www.theindychannel.com/news/local-news/impd-officer-injured-in-shooting-on-citys-east-side</v>
      </c>
      <c r="V4485" s="109"/>
      <c r="W4485" s="109">
        <v>5531.1</v>
      </c>
      <c r="X4485" s="109"/>
      <c r="Y4485" s="109"/>
      <c r="Z4485" s="109"/>
      <c r="AA4485" s="109"/>
      <c r="AB4485" s="109"/>
      <c r="AC4485" s="113"/>
      <c r="AD4485" s="29"/>
      <c r="AE4485" s="29"/>
      <c r="AF4485" s="29"/>
      <c r="AG4485" s="65"/>
    </row>
    <row r="4486" spans="1:33" ht="12">
      <c r="A4486" s="100">
        <v>42089.495717592603</v>
      </c>
      <c r="B4486" s="109" t="s">
        <v>26508</v>
      </c>
      <c r="C4486" s="121">
        <v>63</v>
      </c>
      <c r="D4486" s="109" t="s">
        <v>23</v>
      </c>
      <c r="E4486" s="109" t="s">
        <v>22727</v>
      </c>
      <c r="F4486" s="109" t="s">
        <v>26509</v>
      </c>
      <c r="G4486" s="42">
        <v>42087</v>
      </c>
      <c r="H4486" s="109" t="s">
        <v>26510</v>
      </c>
      <c r="I4486" s="109" t="s">
        <v>1555</v>
      </c>
      <c r="J4486" s="109" t="s">
        <v>195</v>
      </c>
      <c r="K4486" s="98" t="s">
        <v>1556</v>
      </c>
      <c r="L4486" s="109" t="s">
        <v>26511</v>
      </c>
      <c r="M4486" s="109" t="s">
        <v>1557</v>
      </c>
      <c r="N4486" s="109" t="s">
        <v>14676</v>
      </c>
      <c r="O4486" s="109" t="s">
        <v>26512</v>
      </c>
      <c r="P4486" s="109" t="s">
        <v>323</v>
      </c>
      <c r="Q4486" s="109" t="s">
        <v>26513</v>
      </c>
      <c r="R4486" s="109" t="s">
        <v>36</v>
      </c>
      <c r="S4486" s="122" t="s">
        <v>19638</v>
      </c>
      <c r="T4486" s="31"/>
      <c r="U4486" s="109" t="str">
        <f t="shared" si="71"/>
        <v>42087: Tassinari, a Vietnam veteran, "showed a gun" to a woman at an ATM machine. She gave his license plates to the police, who showed up at his home and found him in his car. He reached for something in the waistband and was tasered (to little or no effect) and then shot. http://www.azcentral.com/story/news/12-news/2015/03/25/12news-officer-involved-shooting-glendale-joe-tassinari/70463988/</v>
      </c>
      <c r="V4486" s="109"/>
      <c r="W4486" s="109">
        <v>5532.1</v>
      </c>
      <c r="X4486" s="109"/>
      <c r="Y4486" s="109"/>
      <c r="Z4486" s="109"/>
      <c r="AA4486" s="109"/>
      <c r="AB4486" s="109"/>
      <c r="AC4486" s="113"/>
      <c r="AD4486" s="29"/>
      <c r="AE4486" s="29"/>
      <c r="AF4486" s="29"/>
      <c r="AG4486" s="65"/>
    </row>
    <row r="4487" spans="1:33" ht="12">
      <c r="A4487" s="100">
        <v>42089.597951388903</v>
      </c>
      <c r="B4487" s="109" t="s">
        <v>26514</v>
      </c>
      <c r="C4487" s="121">
        <v>24</v>
      </c>
      <c r="D4487" s="109" t="s">
        <v>23</v>
      </c>
      <c r="E4487" s="109" t="s">
        <v>82</v>
      </c>
      <c r="F4487" s="109"/>
      <c r="G4487" s="42">
        <v>38269</v>
      </c>
      <c r="H4487" s="109" t="s">
        <v>26515</v>
      </c>
      <c r="I4487" s="109" t="s">
        <v>26516</v>
      </c>
      <c r="J4487" s="109" t="s">
        <v>1694</v>
      </c>
      <c r="K4487" s="98" t="s">
        <v>26517</v>
      </c>
      <c r="L4487" s="109" t="s">
        <v>1995</v>
      </c>
      <c r="M4487" s="109" t="s">
        <v>26518</v>
      </c>
      <c r="N4487" s="109" t="s">
        <v>32</v>
      </c>
      <c r="O4487" s="109" t="s">
        <v>26519</v>
      </c>
      <c r="P4487" s="109" t="s">
        <v>760</v>
      </c>
      <c r="Q4487" s="109" t="s">
        <v>26520</v>
      </c>
      <c r="R4487" s="109" t="s">
        <v>36</v>
      </c>
      <c r="S4487" s="122" t="s">
        <v>21640</v>
      </c>
      <c r="T4487" s="31"/>
      <c r="U4487" s="109" t="str">
        <f t="shared" si="71"/>
        <v>38269: LaRue was shot to death on Platte Avenue after allegedly shooting officers and stealing a vehicle leading a chase. He allegedly had been attempting to buy a laptop with a fake check when police were called. http://gazette.com/article/16499</v>
      </c>
      <c r="V4487" s="109"/>
      <c r="W4487" s="109">
        <v>5533.1</v>
      </c>
      <c r="X4487" s="109"/>
      <c r="Y4487" s="109"/>
      <c r="Z4487" s="109"/>
      <c r="AA4487" s="109"/>
      <c r="AB4487" s="109"/>
      <c r="AC4487" s="113"/>
      <c r="AD4487" s="29"/>
      <c r="AE4487" s="29"/>
      <c r="AF4487" s="29"/>
      <c r="AG4487" s="65"/>
    </row>
    <row r="4488" spans="1:33" ht="12">
      <c r="A4488" s="100">
        <v>42089.974664351801</v>
      </c>
      <c r="B4488" s="109" t="s">
        <v>26521</v>
      </c>
      <c r="C4488" s="121">
        <v>29</v>
      </c>
      <c r="D4488" s="109" t="s">
        <v>23</v>
      </c>
      <c r="E4488" s="109" t="s">
        <v>82</v>
      </c>
      <c r="F4488" s="109"/>
      <c r="G4488" s="42">
        <v>41485</v>
      </c>
      <c r="H4488" s="109" t="s">
        <v>26522</v>
      </c>
      <c r="I4488" s="109" t="s">
        <v>10766</v>
      </c>
      <c r="J4488" s="109" t="s">
        <v>44</v>
      </c>
      <c r="K4488" s="98" t="s">
        <v>26523</v>
      </c>
      <c r="L4488" s="109" t="s">
        <v>10766</v>
      </c>
      <c r="M4488" s="109" t="s">
        <v>26524</v>
      </c>
      <c r="N4488" s="109" t="s">
        <v>314</v>
      </c>
      <c r="O4488" s="109" t="s">
        <v>26525</v>
      </c>
      <c r="P4488" s="109" t="s">
        <v>760</v>
      </c>
      <c r="Q4488" s="109" t="s">
        <v>26526</v>
      </c>
      <c r="R4488" s="109" t="s">
        <v>80</v>
      </c>
      <c r="S4488" s="122" t="s">
        <v>5119</v>
      </c>
      <c r="T4488" s="31"/>
      <c r="U4488" s="109" t="str">
        <f t="shared" si="71"/>
        <v>41485: Hoover was pitched from a Toyota 4-Runner and killed in a head-on collision. The vehicle was driven by his friend James Champion; they were in an 85 MPH chase with police after a burglary call in an apartment complex. Police declined to provide a copy of their chase policy, or comment on whether their driving at high speed into opposing traffic was legal. A grand jury charged Champion with murder, manslaughter, vehicular manslaughter, and 15 more criminal counts. http://crime.blogs.tuscaloosanews.com/16538/driver-involved-in-fatal-police-pursuit-crash-charged-with-murder/</v>
      </c>
      <c r="V4488" s="109"/>
      <c r="W4488" s="109">
        <v>5534.1</v>
      </c>
      <c r="X4488" s="109"/>
      <c r="Y4488" s="109"/>
      <c r="Z4488" s="109"/>
      <c r="AA4488" s="109"/>
      <c r="AB4488" s="109"/>
      <c r="AC4488" s="113"/>
      <c r="AD4488" s="29"/>
      <c r="AE4488" s="29"/>
      <c r="AF4488" s="29"/>
      <c r="AG4488" s="65"/>
    </row>
    <row r="4489" spans="1:33" ht="12">
      <c r="A4489" s="100">
        <v>42089.979513888902</v>
      </c>
      <c r="B4489" s="109" t="s">
        <v>26527</v>
      </c>
      <c r="C4489" s="121">
        <v>22</v>
      </c>
      <c r="D4489" s="109" t="s">
        <v>23</v>
      </c>
      <c r="E4489" s="109" t="s">
        <v>82</v>
      </c>
      <c r="F4489" s="109"/>
      <c r="G4489" s="42">
        <v>41384</v>
      </c>
      <c r="H4489" s="109" t="s">
        <v>26528</v>
      </c>
      <c r="I4489" s="109" t="s">
        <v>9567</v>
      </c>
      <c r="J4489" s="109" t="s">
        <v>28</v>
      </c>
      <c r="K4489" s="98" t="s">
        <v>16327</v>
      </c>
      <c r="L4489" s="109" t="s">
        <v>338</v>
      </c>
      <c r="M4489" s="109" t="s">
        <v>6322</v>
      </c>
      <c r="N4489" s="109" t="s">
        <v>32</v>
      </c>
      <c r="O4489" s="109" t="s">
        <v>26529</v>
      </c>
      <c r="P4489" s="109" t="s">
        <v>760</v>
      </c>
      <c r="Q4489" s="109" t="s">
        <v>26530</v>
      </c>
      <c r="R4489" s="109" t="s">
        <v>80</v>
      </c>
      <c r="S4489" s="122" t="s">
        <v>5119</v>
      </c>
      <c r="T4489" s="31"/>
      <c r="U4489" s="109" t="str">
        <f t="shared" si="71"/>
        <v>41384: Demps, with a considerable criminal record, carjacked a white pickup truck at a restaurant. The owner called 911, and the pickup was quickly spotted. Demps pulled into a Marriott parking lot, was seen making a gesture towards his waistband, and was fatally shot. http://www.palmbeachpost.com/news/news/man-shot-and-killed-by-deputies-near-marriott-in-w/nXR2K/</v>
      </c>
      <c r="V4489" s="109"/>
      <c r="W4489" s="109">
        <v>5535.1</v>
      </c>
      <c r="X4489" s="109"/>
      <c r="Y4489" s="109"/>
      <c r="Z4489" s="109"/>
      <c r="AA4489" s="109"/>
      <c r="AB4489" s="109"/>
      <c r="AC4489" s="113"/>
      <c r="AD4489" s="29"/>
      <c r="AE4489" s="29"/>
      <c r="AF4489" s="29"/>
      <c r="AG4489" s="65"/>
    </row>
    <row r="4490" spans="1:33" ht="12">
      <c r="A4490" s="100">
        <v>42089.992673611101</v>
      </c>
      <c r="B4490" s="109" t="s">
        <v>26531</v>
      </c>
      <c r="C4490" s="121">
        <v>24</v>
      </c>
      <c r="D4490" s="109" t="s">
        <v>23</v>
      </c>
      <c r="E4490" s="109" t="s">
        <v>82</v>
      </c>
      <c r="F4490" s="109"/>
      <c r="G4490" s="42">
        <v>40609</v>
      </c>
      <c r="H4490" s="109" t="s">
        <v>26532</v>
      </c>
      <c r="I4490" s="109" t="s">
        <v>26533</v>
      </c>
      <c r="J4490" s="109" t="s">
        <v>28</v>
      </c>
      <c r="K4490" s="98" t="s">
        <v>17532</v>
      </c>
      <c r="L4490" s="109" t="s">
        <v>4778</v>
      </c>
      <c r="M4490" s="109" t="s">
        <v>18315</v>
      </c>
      <c r="N4490" s="109" t="s">
        <v>20589</v>
      </c>
      <c r="O4490" s="109" t="s">
        <v>26534</v>
      </c>
      <c r="P4490" s="109" t="s">
        <v>760</v>
      </c>
      <c r="Q4490" s="109" t="s">
        <v>26535</v>
      </c>
      <c r="R4490" s="109" t="s">
        <v>80</v>
      </c>
      <c r="S4490" s="122" t="s">
        <v>5119</v>
      </c>
      <c r="T4490" s="31"/>
      <c r="U4490" s="109" t="str">
        <f t="shared" si="71"/>
        <v>40609: Sturrup's body was discovered floating in a canal by a golfer on March 11. He'd been one of four burglary suspects fleeing a police response at a nearby residence four days before. One of the suspects had been caught. Police lost track of the other three, and Sturrup's attempt to escape led him into the canal. http://www.sheriff.org/posts/post.cfm?id=45827463-A0B4-4B30-B1BE-9F07CF2C69C2</v>
      </c>
      <c r="V4490" s="109"/>
      <c r="W4490" s="109">
        <v>5536.1</v>
      </c>
      <c r="X4490" s="109"/>
      <c r="Y4490" s="109"/>
      <c r="Z4490" s="109"/>
      <c r="AA4490" s="109"/>
      <c r="AB4490" s="109"/>
      <c r="AC4490" s="113"/>
      <c r="AD4490" s="29"/>
      <c r="AE4490" s="29"/>
      <c r="AF4490" s="29"/>
      <c r="AG4490" s="65"/>
    </row>
    <row r="4491" spans="1:33" ht="12">
      <c r="A4491" s="100">
        <v>42089.998194444401</v>
      </c>
      <c r="B4491" s="109" t="s">
        <v>26536</v>
      </c>
      <c r="C4491" s="121">
        <v>37</v>
      </c>
      <c r="D4491" s="109" t="s">
        <v>23</v>
      </c>
      <c r="E4491" s="109" t="s">
        <v>82</v>
      </c>
      <c r="F4491" s="109"/>
      <c r="G4491" s="42">
        <v>38117</v>
      </c>
      <c r="H4491" s="109" t="s">
        <v>26537</v>
      </c>
      <c r="I4491" s="109" t="s">
        <v>5735</v>
      </c>
      <c r="J4491" s="109" t="s">
        <v>28</v>
      </c>
      <c r="K4491" s="98" t="s">
        <v>26538</v>
      </c>
      <c r="L4491" s="109" t="s">
        <v>2952</v>
      </c>
      <c r="M4491" s="109" t="s">
        <v>8536</v>
      </c>
      <c r="N4491" s="109" t="s">
        <v>32</v>
      </c>
      <c r="O4491" s="109" t="s">
        <v>26539</v>
      </c>
      <c r="P4491" s="109" t="s">
        <v>760</v>
      </c>
      <c r="Q4491" s="109" t="s">
        <v>26540</v>
      </c>
      <c r="R4491" s="109" t="s">
        <v>80</v>
      </c>
      <c r="S4491" s="122" t="s">
        <v>5119</v>
      </c>
      <c r="T4491" s="31"/>
      <c r="U4491" s="109" t="str">
        <f t="shared" si="71"/>
        <v>38117: Armed with a "large survival knife", Messer was caught at 5:45 a.m. by officers as he tried to wrangle a convenience store cash register towards a getaway vehicle. He dropped it several times. Finally he fled to a neighboring back yard, refused to drop his knife, and was shot dead. http://www.news4jax.com/news/Lake-City-Officer-Fatally-Shoots-Man-With-Knife/1938274</v>
      </c>
      <c r="V4491" s="109"/>
      <c r="W4491" s="109">
        <v>5537.1</v>
      </c>
      <c r="X4491" s="109"/>
      <c r="Y4491" s="109"/>
      <c r="Z4491" s="109"/>
      <c r="AA4491" s="109"/>
      <c r="AB4491" s="109"/>
      <c r="AC4491" s="113"/>
      <c r="AD4491" s="29"/>
      <c r="AE4491" s="29"/>
      <c r="AF4491" s="29"/>
      <c r="AG4491" s="65"/>
    </row>
    <row r="4492" spans="1:33" ht="12">
      <c r="A4492" s="100">
        <v>42090.012106481503</v>
      </c>
      <c r="B4492" s="109" t="s">
        <v>26541</v>
      </c>
      <c r="C4492" s="121">
        <v>46</v>
      </c>
      <c r="D4492" s="109" t="s">
        <v>23</v>
      </c>
      <c r="E4492" s="109" t="s">
        <v>40</v>
      </c>
      <c r="F4492" s="109" t="s">
        <v>26542</v>
      </c>
      <c r="G4492" s="42">
        <v>39847</v>
      </c>
      <c r="H4492" s="109" t="s">
        <v>26543</v>
      </c>
      <c r="I4492" s="109" t="s">
        <v>13699</v>
      </c>
      <c r="J4492" s="109" t="s">
        <v>28</v>
      </c>
      <c r="K4492" s="98" t="s">
        <v>26544</v>
      </c>
      <c r="L4492" s="109" t="s">
        <v>26545</v>
      </c>
      <c r="M4492" s="109" t="s">
        <v>26546</v>
      </c>
      <c r="N4492" s="109" t="s">
        <v>314</v>
      </c>
      <c r="O4492" s="109" t="s">
        <v>26547</v>
      </c>
      <c r="P4492" s="109" t="s">
        <v>760</v>
      </c>
      <c r="Q4492" s="109" t="s">
        <v>26548</v>
      </c>
      <c r="R4492" s="109" t="s">
        <v>80</v>
      </c>
      <c r="S4492" s="122" t="s">
        <v>5119</v>
      </c>
      <c r="T4492" s="31"/>
      <c r="U4492" s="109" t="str">
        <f t="shared" si="71"/>
        <v>39847: Estes was the main suspect in two armed convenience-store robberies. He died as the result of a police chase and shootout at a rural intersection, his body recognized by reporters in his rolled KIA SUV by his "crazy pajama bottom" pants. http://www.gainesville.com/article/20090203/articles/902030224</v>
      </c>
      <c r="V4492" s="109"/>
      <c r="W4492" s="109">
        <v>5538.1</v>
      </c>
      <c r="X4492" s="109"/>
      <c r="Y4492" s="109"/>
      <c r="Z4492" s="109"/>
      <c r="AA4492" s="109"/>
      <c r="AB4492" s="109"/>
      <c r="AC4492" s="113"/>
      <c r="AD4492" s="29"/>
      <c r="AE4492" s="29"/>
      <c r="AF4492" s="29"/>
      <c r="AG4492" s="65"/>
    </row>
    <row r="4493" spans="1:33" ht="12">
      <c r="A4493" s="100">
        <v>42090.031840277799</v>
      </c>
      <c r="B4493" s="109" t="s">
        <v>26549</v>
      </c>
      <c r="C4493" s="121">
        <v>16</v>
      </c>
      <c r="D4493" s="109" t="s">
        <v>23</v>
      </c>
      <c r="E4493" s="109" t="s">
        <v>40</v>
      </c>
      <c r="F4493" s="109"/>
      <c r="G4493" s="42">
        <v>37571</v>
      </c>
      <c r="H4493" s="109" t="s">
        <v>26550</v>
      </c>
      <c r="I4493" s="109" t="s">
        <v>10831</v>
      </c>
      <c r="J4493" s="109" t="s">
        <v>28</v>
      </c>
      <c r="K4493" s="98" t="s">
        <v>26551</v>
      </c>
      <c r="L4493" s="109" t="s">
        <v>4687</v>
      </c>
      <c r="M4493" s="109" t="s">
        <v>16321</v>
      </c>
      <c r="N4493" s="109" t="s">
        <v>32</v>
      </c>
      <c r="O4493" s="109" t="s">
        <v>26552</v>
      </c>
      <c r="P4493" s="109" t="s">
        <v>760</v>
      </c>
      <c r="Q4493" s="109" t="s">
        <v>26553</v>
      </c>
      <c r="R4493" s="109" t="s">
        <v>80</v>
      </c>
      <c r="S4493" s="122" t="s">
        <v>5119</v>
      </c>
      <c r="T4493" s="31"/>
      <c r="U4493" s="109" t="str">
        <f t="shared" si="71"/>
        <v>37571: Friends reported that Hickman was angry, defiant, drunk, embarrassed about the outcome of a fight earlier that day, and said "I'm going out like a soldier." Police responded to reports of Hickman and another teen threatening construction workers, and shot Hickman dead as he charged down a narrow stairway at them with a knife. http://www.sptimes.com/2002/11/13/NorthPinellas/Shot_teen___I_m_going.shtml</v>
      </c>
      <c r="V4493" s="109"/>
      <c r="W4493" s="109">
        <v>5539.1</v>
      </c>
      <c r="X4493" s="109"/>
      <c r="Y4493" s="109"/>
      <c r="Z4493" s="109"/>
      <c r="AA4493" s="109"/>
      <c r="AB4493" s="109"/>
      <c r="AC4493" s="113"/>
      <c r="AD4493" s="29"/>
      <c r="AE4493" s="29"/>
      <c r="AF4493" s="29"/>
      <c r="AG4493" s="65"/>
    </row>
    <row r="4494" spans="1:33" ht="12">
      <c r="A4494" s="100">
        <v>42090.034965277802</v>
      </c>
      <c r="B4494" s="109" t="s">
        <v>26554</v>
      </c>
      <c r="C4494" s="121">
        <v>29</v>
      </c>
      <c r="D4494" s="109" t="s">
        <v>23</v>
      </c>
      <c r="E4494" s="109" t="s">
        <v>82</v>
      </c>
      <c r="F4494" s="109"/>
      <c r="G4494" s="42">
        <v>42027</v>
      </c>
      <c r="H4494" s="109" t="s">
        <v>26555</v>
      </c>
      <c r="I4494" s="109" t="s">
        <v>10679</v>
      </c>
      <c r="J4494" s="109" t="s">
        <v>28</v>
      </c>
      <c r="K4494" s="98" t="s">
        <v>10680</v>
      </c>
      <c r="L4494" s="109" t="s">
        <v>4778</v>
      </c>
      <c r="M4494" s="109" t="s">
        <v>21754</v>
      </c>
      <c r="N4494" s="109" t="s">
        <v>32</v>
      </c>
      <c r="O4494" s="109" t="s">
        <v>26556</v>
      </c>
      <c r="P4494" s="109" t="s">
        <v>760</v>
      </c>
      <c r="Q4494" s="109" t="s">
        <v>26557</v>
      </c>
      <c r="R4494" s="109" t="s">
        <v>80</v>
      </c>
      <c r="S4494" s="122" t="s">
        <v>5119</v>
      </c>
      <c r="T4494" s="31"/>
      <c r="U4494" s="109" t="str">
        <f t="shared" si="71"/>
        <v>42027: Local police investigating a stolen car found Turner in a Hyundai Genesis. Turner is said to have rammed "the marked K-9 vehicle with the officer and his K-9 partner inside," and he was fatally shot. http://www.sheriff.org/posts/post.cfm?id=01726FAD-ED67-AADA-421B-3ED8348F9DB7</v>
      </c>
      <c r="V4494" s="109"/>
      <c r="W4494" s="109">
        <v>5540.1</v>
      </c>
      <c r="X4494" s="109"/>
      <c r="Y4494" s="109"/>
      <c r="Z4494" s="109"/>
      <c r="AA4494" s="109"/>
      <c r="AB4494" s="109"/>
      <c r="AC4494" s="113"/>
      <c r="AD4494" s="29"/>
      <c r="AE4494" s="29"/>
      <c r="AF4494" s="29"/>
      <c r="AG4494" s="65"/>
    </row>
    <row r="4495" spans="1:33" ht="12">
      <c r="A4495" s="100">
        <v>42090.043333333299</v>
      </c>
      <c r="B4495" s="109" t="s">
        <v>26558</v>
      </c>
      <c r="C4495" s="121">
        <v>43</v>
      </c>
      <c r="D4495" s="109" t="s">
        <v>23</v>
      </c>
      <c r="E4495" s="109" t="s">
        <v>24</v>
      </c>
      <c r="F4495" s="109"/>
      <c r="G4495" s="42">
        <v>41287</v>
      </c>
      <c r="H4495" s="109" t="s">
        <v>26559</v>
      </c>
      <c r="I4495" s="109" t="s">
        <v>1025</v>
      </c>
      <c r="J4495" s="109" t="s">
        <v>195</v>
      </c>
      <c r="K4495" s="98" t="s">
        <v>26560</v>
      </c>
      <c r="L4495" s="109" t="s">
        <v>686</v>
      </c>
      <c r="M4495" s="109" t="s">
        <v>26561</v>
      </c>
      <c r="N4495" s="109" t="s">
        <v>32</v>
      </c>
      <c r="O4495" s="109" t="s">
        <v>26562</v>
      </c>
      <c r="P4495" s="109" t="s">
        <v>58</v>
      </c>
      <c r="Q4495" s="109" t="s">
        <v>26563</v>
      </c>
      <c r="R4495" s="109" t="s">
        <v>80</v>
      </c>
      <c r="S4495" s="122" t="s">
        <v>5119</v>
      </c>
      <c r="T4495" s="31"/>
      <c r="U4495" s="109" t="str">
        <f t="shared" si="71"/>
        <v>41287: 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 http://www.azcentral.com/story/news/local/phoenix/2014/10/02/fbi-opens-inquiry-duty-officer-involved-shooting/16624201/</v>
      </c>
      <c r="V4495" s="109"/>
      <c r="W4495" s="109">
        <v>5541.1</v>
      </c>
      <c r="X4495" s="109"/>
      <c r="Y4495" s="109"/>
      <c r="Z4495" s="109"/>
      <c r="AA4495" s="109"/>
      <c r="AB4495" s="109"/>
      <c r="AC4495" s="113"/>
      <c r="AD4495" s="29"/>
      <c r="AE4495" s="29"/>
      <c r="AF4495" s="29"/>
      <c r="AG4495" s="65"/>
    </row>
    <row r="4496" spans="1:33" ht="12">
      <c r="A4496" s="100">
        <v>42090.046655092599</v>
      </c>
      <c r="B4496" s="109" t="s">
        <v>26564</v>
      </c>
      <c r="C4496" s="121">
        <v>18</v>
      </c>
      <c r="D4496" s="109" t="s">
        <v>23</v>
      </c>
      <c r="E4496" s="109" t="s">
        <v>82</v>
      </c>
      <c r="F4496" s="109"/>
      <c r="G4496" s="42">
        <v>37082</v>
      </c>
      <c r="H4496" s="109" t="s">
        <v>26565</v>
      </c>
      <c r="I4496" s="109" t="s">
        <v>26566</v>
      </c>
      <c r="J4496" s="109" t="s">
        <v>28</v>
      </c>
      <c r="K4496" s="98" t="s">
        <v>26567</v>
      </c>
      <c r="L4496" s="109" t="s">
        <v>10454</v>
      </c>
      <c r="M4496" s="109" t="s">
        <v>26568</v>
      </c>
      <c r="N4496" s="109" t="s">
        <v>314</v>
      </c>
      <c r="O4496" s="109" t="s">
        <v>26569</v>
      </c>
      <c r="P4496" s="109" t="s">
        <v>3069</v>
      </c>
      <c r="Q4496" s="109" t="s">
        <v>26570</v>
      </c>
      <c r="R4496" s="109" t="s">
        <v>80</v>
      </c>
      <c r="S4496" s="122" t="s">
        <v>5119</v>
      </c>
      <c r="T4496" s="31"/>
      <c r="U4496" s="109" t="str">
        <f t="shared" si="71"/>
        <v>37082: Leathers was a pedestrian struck and killed as he walked down the centerline of a highway, in dark clothes, rigidly "as if at attention." He was thrown more than 30 feet by the impact. The driver was an off-duty deputy with a spotty driving record, with a license suspended twice and a history including at least two crashes. https://groups.google.com/forum/#!topic/alt.thebird.copwatch/4vNgiGZxAJs</v>
      </c>
      <c r="V4496" s="109"/>
      <c r="W4496" s="109">
        <v>5542.1</v>
      </c>
      <c r="X4496" s="109"/>
      <c r="Y4496" s="109"/>
      <c r="Z4496" s="109"/>
      <c r="AA4496" s="109"/>
      <c r="AB4496" s="109"/>
      <c r="AC4496" s="113"/>
      <c r="AD4496" s="29"/>
      <c r="AE4496" s="29"/>
      <c r="AF4496" s="29"/>
      <c r="AG4496" s="65"/>
    </row>
    <row r="4497" spans="1:33" ht="12">
      <c r="A4497" s="100">
        <v>42090.502731481502</v>
      </c>
      <c r="B4497" s="109" t="s">
        <v>26571</v>
      </c>
      <c r="C4497" s="121">
        <v>57</v>
      </c>
      <c r="D4497" s="109" t="s">
        <v>23</v>
      </c>
      <c r="E4497" s="109" t="s">
        <v>82</v>
      </c>
      <c r="F4497" s="109" t="s">
        <v>26572</v>
      </c>
      <c r="G4497" s="42">
        <v>42087</v>
      </c>
      <c r="H4497" s="109" t="s">
        <v>26573</v>
      </c>
      <c r="I4497" s="109" t="s">
        <v>3609</v>
      </c>
      <c r="J4497" s="109" t="s">
        <v>85</v>
      </c>
      <c r="K4497" s="98" t="s">
        <v>26574</v>
      </c>
      <c r="L4497" s="109" t="s">
        <v>3611</v>
      </c>
      <c r="M4497" s="109" t="s">
        <v>3612</v>
      </c>
      <c r="N4497" s="109" t="s">
        <v>32</v>
      </c>
      <c r="O4497" s="109" t="s">
        <v>26575</v>
      </c>
      <c r="P4497" s="109" t="s">
        <v>760</v>
      </c>
      <c r="Q4497" s="109" t="s">
        <v>26576</v>
      </c>
      <c r="R4497" s="109" t="s">
        <v>100</v>
      </c>
      <c r="S4497" s="122" t="s">
        <v>21640</v>
      </c>
      <c r="T4497" s="31"/>
      <c r="U4497" s="109" t="str">
        <f t="shared" si="71"/>
        <v>42087: It's alleged that Dunham shot and killed an officer from his balcony after two officers responded to a call from Dunham's relative that he was intoxicated, mentally ill, and armed. The accompanying officer who lived then shot Dunham to death. http://www.kcra.com/news/pinpoint-shot-killed-man-who-gunned-down-san-jose-officer/32050018</v>
      </c>
      <c r="V4497" s="109"/>
      <c r="W4497" s="109">
        <v>5543.1</v>
      </c>
      <c r="X4497" s="109"/>
      <c r="Y4497" s="109"/>
      <c r="Z4497" s="109"/>
      <c r="AA4497" s="109"/>
      <c r="AB4497" s="109"/>
      <c r="AC4497" s="113"/>
      <c r="AD4497" s="29"/>
      <c r="AE4497" s="29"/>
      <c r="AF4497" s="29"/>
      <c r="AG4497" s="65"/>
    </row>
    <row r="4498" spans="1:33" ht="12">
      <c r="A4498" s="100">
        <v>42090.510914351798</v>
      </c>
      <c r="B4498" s="109" t="s">
        <v>26577</v>
      </c>
      <c r="C4498" s="121">
        <v>40</v>
      </c>
      <c r="D4498" s="109" t="s">
        <v>23</v>
      </c>
      <c r="E4498" s="109" t="s">
        <v>82</v>
      </c>
      <c r="F4498" s="109"/>
      <c r="G4498" s="42">
        <v>42090</v>
      </c>
      <c r="H4498" s="109" t="s">
        <v>26578</v>
      </c>
      <c r="I4498" s="109" t="s">
        <v>26579</v>
      </c>
      <c r="J4498" s="109" t="s">
        <v>74</v>
      </c>
      <c r="K4498" s="98" t="s">
        <v>26580</v>
      </c>
      <c r="L4498" s="109" t="s">
        <v>14286</v>
      </c>
      <c r="M4498" s="109" t="s">
        <v>26581</v>
      </c>
      <c r="N4498" s="109" t="s">
        <v>32</v>
      </c>
      <c r="O4498" s="109" t="s">
        <v>26582</v>
      </c>
      <c r="P4498" s="109" t="s">
        <v>323</v>
      </c>
      <c r="Q4498" s="109" t="s">
        <v>26583</v>
      </c>
      <c r="R4498" s="109" t="s">
        <v>36</v>
      </c>
      <c r="S4498" s="122" t="s">
        <v>21640</v>
      </c>
      <c r="T4498" s="31"/>
      <c r="U4498" s="109" t="str">
        <f t="shared" si="71"/>
        <v>42090: Officers reported that they responded to a call in which Seifert had attacked his on-again off-again girlfriend. When Seifert shot at the officers, they returned fire and killed him. The location was on Main Street in Webster, Massachusetts. http://www.necn.com/news/new-england/Suspect-Shot-After-Leading-Police-on-Pursuit-Opening-Fire-297759021.html</v>
      </c>
      <c r="V4498" s="109"/>
      <c r="W4498" s="109">
        <v>5544.1</v>
      </c>
      <c r="X4498" s="109"/>
      <c r="Y4498" s="109"/>
      <c r="Z4498" s="109"/>
      <c r="AA4498" s="109"/>
      <c r="AB4498" s="109"/>
      <c r="AC4498" s="113"/>
      <c r="AD4498" s="29"/>
      <c r="AE4498" s="29"/>
      <c r="AF4498" s="29"/>
      <c r="AG4498" s="65"/>
    </row>
    <row r="4499" spans="1:33" ht="12">
      <c r="A4499" s="100">
        <v>42090.528020833299</v>
      </c>
      <c r="B4499" s="109" t="s">
        <v>26584</v>
      </c>
      <c r="C4499" s="121">
        <v>25</v>
      </c>
      <c r="D4499" s="109" t="s">
        <v>23</v>
      </c>
      <c r="E4499" s="109" t="s">
        <v>24</v>
      </c>
      <c r="F4499" s="109" t="s">
        <v>26585</v>
      </c>
      <c r="G4499" s="42">
        <v>42087</v>
      </c>
      <c r="H4499" s="109" t="s">
        <v>26586</v>
      </c>
      <c r="I4499" s="109" t="s">
        <v>552</v>
      </c>
      <c r="J4499" s="109" t="s">
        <v>64</v>
      </c>
      <c r="K4499" s="98" t="s">
        <v>26587</v>
      </c>
      <c r="L4499" s="109" t="s">
        <v>958</v>
      </c>
      <c r="M4499" s="109" t="s">
        <v>26588</v>
      </c>
      <c r="N4499" s="109" t="s">
        <v>32</v>
      </c>
      <c r="O4499" s="109" t="s">
        <v>26589</v>
      </c>
      <c r="P4499" s="109" t="s">
        <v>323</v>
      </c>
      <c r="Q4499" s="109" t="s">
        <v>26590</v>
      </c>
      <c r="R4499" s="109" t="s">
        <v>36</v>
      </c>
      <c r="S4499" s="122" t="s">
        <v>21640</v>
      </c>
      <c r="T4499" s="31"/>
      <c r="U4499" s="109" t="str">
        <f t="shared" si="71"/>
        <v>42087: Officers claim that Thomas fled from a Goodyear store in his car when they attempted to serve him a warrant. Then, they say that he was speeding towards them and they feared for their lives so they shot him to death. He was dealing with legal issues around an alleged assault on a police officer a year before. http://newsone.com/3101909/nicholas-taft-thomas-shot-killed-bygeorgia-police-in-maserati/</v>
      </c>
      <c r="V4499" s="109"/>
      <c r="W4499" s="109">
        <v>5546.1</v>
      </c>
      <c r="X4499" s="109"/>
      <c r="Y4499" s="109"/>
      <c r="Z4499" s="109"/>
      <c r="AA4499" s="109"/>
      <c r="AB4499" s="109"/>
      <c r="AC4499" s="113"/>
      <c r="AD4499" s="29"/>
      <c r="AE4499" s="29"/>
      <c r="AF4499" s="29"/>
      <c r="AG4499" s="65"/>
    </row>
    <row r="4500" spans="1:33" ht="12">
      <c r="A4500" s="100">
        <v>42090.533333333296</v>
      </c>
      <c r="B4500" s="109" t="s">
        <v>26591</v>
      </c>
      <c r="C4500" s="121">
        <v>29</v>
      </c>
      <c r="D4500" s="109" t="s">
        <v>23</v>
      </c>
      <c r="E4500" s="109" t="s">
        <v>82</v>
      </c>
      <c r="F4500" s="109" t="s">
        <v>26592</v>
      </c>
      <c r="G4500" s="42">
        <v>42089</v>
      </c>
      <c r="H4500" s="109" t="s">
        <v>26593</v>
      </c>
      <c r="I4500" s="109" t="s">
        <v>1585</v>
      </c>
      <c r="J4500" s="109" t="s">
        <v>2539</v>
      </c>
      <c r="K4500" s="98" t="s">
        <v>26594</v>
      </c>
      <c r="L4500" s="109" t="s">
        <v>1585</v>
      </c>
      <c r="M4500" s="109" t="s">
        <v>1588</v>
      </c>
      <c r="N4500" s="109" t="s">
        <v>314</v>
      </c>
      <c r="O4500" s="109" t="s">
        <v>26595</v>
      </c>
      <c r="P4500" s="109" t="s">
        <v>323</v>
      </c>
      <c r="Q4500" s="109" t="s">
        <v>26596</v>
      </c>
      <c r="R4500" s="109" t="s">
        <v>36</v>
      </c>
      <c r="S4500" s="122" t="s">
        <v>21640</v>
      </c>
      <c r="T4500" s="31"/>
      <c r="U4500" s="109" t="str">
        <f t="shared" si="71"/>
        <v>42089: Officers reported that McAlister had been involved in an accident, and when confronted he fled in the police cruiser. Later in the chase, McAlister crashed the vehicle and died. http://www.wyff4.com/news/suspects-steals-police-car-leads-them-on-pursuit-crashes-in-upstate/32038936</v>
      </c>
      <c r="V4500" s="109"/>
      <c r="W4500" s="109">
        <v>5547.1</v>
      </c>
      <c r="X4500" s="109"/>
      <c r="Y4500" s="109"/>
      <c r="Z4500" s="109"/>
      <c r="AA4500" s="109"/>
      <c r="AB4500" s="109"/>
      <c r="AC4500" s="113"/>
      <c r="AD4500" s="29"/>
      <c r="AE4500" s="29"/>
      <c r="AF4500" s="29"/>
      <c r="AG4500" s="65"/>
    </row>
    <row r="4501" spans="1:33" ht="12">
      <c r="A4501" s="100">
        <v>42090.545578703699</v>
      </c>
      <c r="B4501" s="109" t="s">
        <v>26597</v>
      </c>
      <c r="C4501" s="121">
        <v>29</v>
      </c>
      <c r="D4501" s="109" t="s">
        <v>23</v>
      </c>
      <c r="E4501" s="109" t="s">
        <v>82</v>
      </c>
      <c r="F4501" s="109" t="s">
        <v>26598</v>
      </c>
      <c r="G4501" s="42">
        <v>42087</v>
      </c>
      <c r="H4501" s="109" t="s">
        <v>26599</v>
      </c>
      <c r="I4501" s="109" t="s">
        <v>9216</v>
      </c>
      <c r="J4501" s="109" t="s">
        <v>1084</v>
      </c>
      <c r="K4501" s="98" t="s">
        <v>26600</v>
      </c>
      <c r="L4501" s="109" t="s">
        <v>26601</v>
      </c>
      <c r="M4501" s="109" t="s">
        <v>9219</v>
      </c>
      <c r="N4501" s="109" t="s">
        <v>32</v>
      </c>
      <c r="O4501" s="109" t="s">
        <v>26602</v>
      </c>
      <c r="P4501" s="109" t="s">
        <v>323</v>
      </c>
      <c r="Q4501" s="109" t="s">
        <v>26603</v>
      </c>
      <c r="R4501" s="109" t="s">
        <v>36</v>
      </c>
      <c r="S4501" s="122" t="s">
        <v>21640</v>
      </c>
      <c r="T4501" s="31"/>
      <c r="U4501" s="109" t="str">
        <f t="shared" si="71"/>
        <v>42087: Officers reported that they were investigating drug activity and when they confronted Brown, the passenger exited the vehicle, and Brown drove away. Upon arriving at a home and with two failed taser attempts, officers said that Brown pulled out a gun inside the home, and they shot him to death. http://www.dailypress.com/news/crime/dp-report-man-shot-killed-by-portsmouth-police-during-drug-investigation-20150324-story.html</v>
      </c>
      <c r="V4501" s="109"/>
      <c r="W4501" s="109">
        <v>5548.1</v>
      </c>
      <c r="X4501" s="109"/>
      <c r="Y4501" s="109"/>
      <c r="Z4501" s="109"/>
      <c r="AA4501" s="109"/>
      <c r="AB4501" s="109"/>
      <c r="AC4501" s="113"/>
      <c r="AD4501" s="29"/>
      <c r="AE4501" s="29"/>
      <c r="AF4501" s="29"/>
      <c r="AG4501" s="65"/>
    </row>
    <row r="4502" spans="1:33" ht="12">
      <c r="A4502" s="100">
        <v>42091.323217592602</v>
      </c>
      <c r="B4502" s="109" t="s">
        <v>26604</v>
      </c>
      <c r="C4502" s="121"/>
      <c r="D4502" s="109" t="s">
        <v>23</v>
      </c>
      <c r="E4502" s="109"/>
      <c r="F4502" s="109"/>
      <c r="G4502" s="42">
        <v>37050</v>
      </c>
      <c r="H4502" s="109" t="s">
        <v>26605</v>
      </c>
      <c r="I4502" s="109" t="s">
        <v>151</v>
      </c>
      <c r="J4502" s="109" t="s">
        <v>152</v>
      </c>
      <c r="K4502" s="98" t="s">
        <v>594</v>
      </c>
      <c r="L4502" s="109" t="s">
        <v>1481</v>
      </c>
      <c r="M4502" s="109" t="s">
        <v>5201</v>
      </c>
      <c r="N4502" s="109" t="s">
        <v>32</v>
      </c>
      <c r="O4502" s="109" t="s">
        <v>26606</v>
      </c>
      <c r="P4502" s="109" t="s">
        <v>58</v>
      </c>
      <c r="Q4502" s="109" t="s">
        <v>26607</v>
      </c>
      <c r="R4502" s="109" t="s">
        <v>36</v>
      </c>
      <c r="S4502" s="122" t="s">
        <v>26608</v>
      </c>
      <c r="T4502" s="31"/>
      <c r="U4502" s="109" t="str">
        <f t="shared" si="71"/>
        <v>37050: Merriwether got in an argument on the street with another man. Merriwether got a gun and shot the other man, who had knife. Two plainclothes officers arrived, said Merriwether shot at them, they shot him eight times. http://www.nytimes.com/2001/06/10/nyregion/fatal-police-shooting-in-brooklyn-was-justified-review-finds.html</v>
      </c>
      <c r="V4502" s="109"/>
      <c r="W4502" s="109">
        <v>5549.1</v>
      </c>
      <c r="X4502" s="109"/>
      <c r="Y4502" s="109"/>
      <c r="Z4502" s="109"/>
      <c r="AA4502" s="109"/>
      <c r="AB4502" s="109"/>
      <c r="AC4502" s="113"/>
      <c r="AD4502" s="29"/>
      <c r="AE4502" s="29"/>
      <c r="AF4502" s="29"/>
      <c r="AG4502" s="65"/>
    </row>
    <row r="4503" spans="1:33" ht="12">
      <c r="A4503" s="100">
        <v>42091.429004629601</v>
      </c>
      <c r="B4503" s="109" t="s">
        <v>26609</v>
      </c>
      <c r="C4503" s="121">
        <v>25</v>
      </c>
      <c r="D4503" s="109" t="s">
        <v>23</v>
      </c>
      <c r="E4503" s="109" t="s">
        <v>173</v>
      </c>
      <c r="F4503" s="109"/>
      <c r="G4503" s="42">
        <v>37093</v>
      </c>
      <c r="H4503" s="109" t="s">
        <v>26610</v>
      </c>
      <c r="I4503" s="109" t="s">
        <v>515</v>
      </c>
      <c r="J4503" s="109" t="s">
        <v>85</v>
      </c>
      <c r="K4503" s="98" t="s">
        <v>19477</v>
      </c>
      <c r="L4503" s="109" t="s">
        <v>515</v>
      </c>
      <c r="M4503" s="109" t="s">
        <v>516</v>
      </c>
      <c r="N4503" s="109" t="s">
        <v>32</v>
      </c>
      <c r="O4503" s="109" t="s">
        <v>26611</v>
      </c>
      <c r="P4503" s="109" t="s">
        <v>58</v>
      </c>
      <c r="Q4503" s="109" t="s">
        <v>26612</v>
      </c>
      <c r="R4503" s="109" t="s">
        <v>80</v>
      </c>
      <c r="S4503" s="122" t="s">
        <v>26613</v>
      </c>
      <c r="T4503" s="31"/>
      <c r="U4503" s="109" t="str">
        <f t="shared" si="71"/>
        <v>37093: Celaya and three others stole two 12 packs of beer from a store and drove away. Police surrounded the van and three surrendered. Celaya attempted to drive away. Police fired as many as 45 shots and killed Celaya. He was unarmed. Protests followed. The DA found the killing justified because they believed Celaya was armed. The family filed a wrongful death suit on 7/27/01, outcome not found via web search http://revcom.us/a/v23/1110-19/1115/fresno.htm</v>
      </c>
      <c r="V4503" s="109"/>
      <c r="W4503" s="109">
        <v>5550.1</v>
      </c>
      <c r="X4503" s="109"/>
      <c r="Y4503" s="109"/>
      <c r="Z4503" s="109"/>
      <c r="AA4503" s="109"/>
      <c r="AB4503" s="109"/>
      <c r="AC4503" s="113"/>
      <c r="AD4503" s="29"/>
      <c r="AE4503" s="29"/>
      <c r="AF4503" s="29"/>
      <c r="AG4503" s="65"/>
    </row>
    <row r="4504" spans="1:33" ht="12">
      <c r="A4504" s="100">
        <v>42091.472048611096</v>
      </c>
      <c r="B4504" s="109" t="s">
        <v>26614</v>
      </c>
      <c r="C4504" s="121">
        <v>23</v>
      </c>
      <c r="D4504" s="109" t="s">
        <v>23</v>
      </c>
      <c r="E4504" s="109" t="s">
        <v>82</v>
      </c>
      <c r="F4504" s="109"/>
      <c r="G4504" s="42">
        <v>38344</v>
      </c>
      <c r="H4504" s="109" t="s">
        <v>26615</v>
      </c>
      <c r="I4504" s="109" t="s">
        <v>26616</v>
      </c>
      <c r="J4504" s="109" t="s">
        <v>85</v>
      </c>
      <c r="K4504" s="98" t="s">
        <v>26617</v>
      </c>
      <c r="L4504" s="109" t="s">
        <v>404</v>
      </c>
      <c r="M4504" s="109" t="s">
        <v>26618</v>
      </c>
      <c r="N4504" s="109" t="s">
        <v>32</v>
      </c>
      <c r="O4504" s="109" t="s">
        <v>26619</v>
      </c>
      <c r="P4504" s="109" t="s">
        <v>760</v>
      </c>
      <c r="Q4504" s="109" t="s">
        <v>26620</v>
      </c>
      <c r="R4504" s="109" t="s">
        <v>219</v>
      </c>
      <c r="S4504" s="122" t="s">
        <v>21640</v>
      </c>
      <c r="T4504" s="31"/>
      <c r="U4504" s="109" t="str">
        <f t="shared" si="71"/>
        <v>38344: Herrera was shot and killed after a car pursuit in Buena Park, California. The officer claimed that Herrera was reaching for a gun. Herrera's family sued and hired a forensic expert who was prepared to testify otherwise. However, the city settled with the Herrera family for $5 million. The officer was not charged. http://www.ocregister.com/news/herrera-62938-furtado-city.html</v>
      </c>
      <c r="V4504" s="109"/>
      <c r="W4504" s="109">
        <v>5551.1</v>
      </c>
      <c r="X4504" s="109"/>
      <c r="Y4504" s="109"/>
      <c r="Z4504" s="109"/>
      <c r="AA4504" s="109"/>
      <c r="AB4504" s="109"/>
      <c r="AC4504" s="113"/>
      <c r="AD4504" s="29"/>
      <c r="AE4504" s="29"/>
      <c r="AF4504" s="29"/>
      <c r="AG4504" s="65"/>
    </row>
    <row r="4505" spans="1:33" ht="12">
      <c r="A4505" s="100">
        <v>42091.553912037001</v>
      </c>
      <c r="B4505" s="109" t="s">
        <v>26621</v>
      </c>
      <c r="C4505" s="121">
        <v>42</v>
      </c>
      <c r="D4505" s="109" t="s">
        <v>23</v>
      </c>
      <c r="E4505" s="109" t="s">
        <v>82</v>
      </c>
      <c r="F4505" s="109"/>
      <c r="G4505" s="42">
        <v>42090</v>
      </c>
      <c r="H4505" s="109" t="s">
        <v>26622</v>
      </c>
      <c r="I4505" s="109" t="s">
        <v>26623</v>
      </c>
      <c r="J4505" s="109" t="s">
        <v>94</v>
      </c>
      <c r="K4505" s="98" t="s">
        <v>26624</v>
      </c>
      <c r="L4505" s="109" t="s">
        <v>3319</v>
      </c>
      <c r="M4505" s="109" t="s">
        <v>1244</v>
      </c>
      <c r="N4505" s="109" t="s">
        <v>32</v>
      </c>
      <c r="O4505" s="109" t="s">
        <v>26625</v>
      </c>
      <c r="P4505" s="109" t="s">
        <v>58</v>
      </c>
      <c r="Q4505" s="109" t="s">
        <v>26626</v>
      </c>
      <c r="R4505" s="109" t="s">
        <v>36</v>
      </c>
      <c r="S4505" s="122" t="s">
        <v>26627</v>
      </c>
      <c r="T4505" s="31"/>
      <c r="U4505" s="109" t="str">
        <f t="shared" si="71"/>
        <v>42090: Police responded to a man with known warrants who was "agitated" and armed. After a 90 minute negotiation, Oates allegedly charged at a cop and was shot dead. http://wvmetronews.com/2015/03/28/state-police-shoot-armed-man/</v>
      </c>
      <c r="V4505" s="109"/>
      <c r="W4505" s="109">
        <v>5552.1</v>
      </c>
      <c r="X4505" s="109"/>
      <c r="Y4505" s="109"/>
      <c r="Z4505" s="109"/>
      <c r="AA4505" s="109"/>
      <c r="AB4505" s="109"/>
      <c r="AC4505" s="113"/>
      <c r="AD4505" s="29"/>
      <c r="AE4505" s="29"/>
      <c r="AF4505" s="29"/>
      <c r="AG4505" s="65"/>
    </row>
    <row r="4506" spans="1:33" ht="12">
      <c r="A4506" s="100">
        <v>42091.571354166699</v>
      </c>
      <c r="B4506" s="109" t="s">
        <v>26628</v>
      </c>
      <c r="C4506" s="121">
        <v>22</v>
      </c>
      <c r="D4506" s="109" t="s">
        <v>23</v>
      </c>
      <c r="E4506" s="109" t="s">
        <v>173</v>
      </c>
      <c r="F4506" s="109" t="s">
        <v>26629</v>
      </c>
      <c r="G4506" s="42">
        <v>42090</v>
      </c>
      <c r="H4506" s="109" t="s">
        <v>26630</v>
      </c>
      <c r="I4506" s="109" t="s">
        <v>774</v>
      </c>
      <c r="J4506" s="109" t="s">
        <v>85</v>
      </c>
      <c r="K4506" s="98" t="s">
        <v>3873</v>
      </c>
      <c r="L4506" s="109" t="s">
        <v>775</v>
      </c>
      <c r="M4506" s="109" t="s">
        <v>5382</v>
      </c>
      <c r="N4506" s="109" t="s">
        <v>32</v>
      </c>
      <c r="O4506" s="109" t="s">
        <v>26631</v>
      </c>
      <c r="P4506" s="109" t="s">
        <v>323</v>
      </c>
      <c r="Q4506" s="109" t="s">
        <v>26629</v>
      </c>
      <c r="R4506" s="109" t="s">
        <v>36</v>
      </c>
      <c r="S4506" s="122" t="s">
        <v>26627</v>
      </c>
      <c r="T4506" s="31"/>
      <c r="U4506" s="109" t="str">
        <f t="shared" si="71"/>
        <v>42090: The suspect in a rape and murder, Hernandez set fire to his ex's house and led police on a chase, ending when he got out of his car brandishing a gun. http://www.turnto23.com/news/local-news/pursuit-ends-in-gunfire-near-garces-high-school</v>
      </c>
      <c r="V4506" s="109"/>
      <c r="W4506" s="109">
        <v>5553.1</v>
      </c>
      <c r="X4506" s="109"/>
      <c r="Y4506" s="109"/>
      <c r="Z4506" s="109"/>
      <c r="AA4506" s="109"/>
      <c r="AB4506" s="109"/>
      <c r="AC4506" s="113"/>
      <c r="AD4506" s="29"/>
      <c r="AE4506" s="29"/>
      <c r="AF4506" s="29"/>
      <c r="AG4506" s="65"/>
    </row>
    <row r="4507" spans="1:33" ht="12">
      <c r="A4507" s="100">
        <v>42091.584108796298</v>
      </c>
      <c r="B4507" s="109" t="s">
        <v>26632</v>
      </c>
      <c r="C4507" s="121">
        <v>41</v>
      </c>
      <c r="D4507" s="109" t="s">
        <v>23</v>
      </c>
      <c r="E4507" s="109" t="s">
        <v>24</v>
      </c>
      <c r="F4507" s="109" t="s">
        <v>26633</v>
      </c>
      <c r="G4507" s="42">
        <v>42090</v>
      </c>
      <c r="H4507" s="109" t="s">
        <v>26634</v>
      </c>
      <c r="I4507" s="109" t="s">
        <v>26635</v>
      </c>
      <c r="J4507" s="109" t="s">
        <v>74</v>
      </c>
      <c r="K4507" s="98" t="s">
        <v>26636</v>
      </c>
      <c r="L4507" s="109" t="s">
        <v>2146</v>
      </c>
      <c r="M4507" s="109" t="s">
        <v>2147</v>
      </c>
      <c r="N4507" s="109" t="s">
        <v>32</v>
      </c>
      <c r="O4507" s="109" t="s">
        <v>26637</v>
      </c>
      <c r="P4507" s="109" t="s">
        <v>323</v>
      </c>
      <c r="Q4507" s="109" t="s">
        <v>26633</v>
      </c>
      <c r="R4507" s="109" t="s">
        <v>36</v>
      </c>
      <c r="S4507" s="122" t="s">
        <v>26627</v>
      </c>
      <c r="T4507" s="31"/>
      <c r="U4507" s="109" t="str">
        <f t="shared" si="71"/>
        <v>42090: Officers of The Youth Violence Strike Force pulled West over and he began firing at them, hitting one cop point blank. They returned fire, killing him. http://bostinno.streetwise.co/2015/03/28/boston-police-i-d-angelo-west-in-shooting-of-officer-john-moynihan/</v>
      </c>
      <c r="V4507" s="109"/>
      <c r="W4507" s="109">
        <v>5554.1</v>
      </c>
      <c r="X4507" s="109"/>
      <c r="Y4507" s="109"/>
      <c r="Z4507" s="109"/>
      <c r="AA4507" s="109"/>
      <c r="AB4507" s="109"/>
      <c r="AC4507" s="113"/>
      <c r="AD4507" s="29"/>
      <c r="AE4507" s="29"/>
      <c r="AF4507" s="29"/>
      <c r="AG4507" s="65"/>
    </row>
    <row r="4508" spans="1:33" ht="12">
      <c r="A4508" s="100">
        <v>42091.592141203699</v>
      </c>
      <c r="B4508" s="109" t="s">
        <v>26638</v>
      </c>
      <c r="C4508" s="121">
        <v>56</v>
      </c>
      <c r="D4508" s="109" t="s">
        <v>23</v>
      </c>
      <c r="E4508" s="109" t="s">
        <v>82</v>
      </c>
      <c r="F4508" s="109"/>
      <c r="G4508" s="42">
        <v>42090</v>
      </c>
      <c r="H4508" s="109" t="s">
        <v>26639</v>
      </c>
      <c r="I4508" s="109" t="s">
        <v>26640</v>
      </c>
      <c r="J4508" s="109" t="s">
        <v>85</v>
      </c>
      <c r="K4508" s="98" t="s">
        <v>26641</v>
      </c>
      <c r="L4508" s="109" t="s">
        <v>203</v>
      </c>
      <c r="M4508" s="109" t="s">
        <v>26642</v>
      </c>
      <c r="N4508" s="109" t="s">
        <v>32</v>
      </c>
      <c r="O4508" s="109" t="s">
        <v>26643</v>
      </c>
      <c r="P4508" s="109" t="s">
        <v>323</v>
      </c>
      <c r="Q4508" s="109" t="s">
        <v>26644</v>
      </c>
      <c r="R4508" s="109" t="s">
        <v>100</v>
      </c>
      <c r="S4508" s="122" t="s">
        <v>26627</v>
      </c>
      <c r="T4508" s="31"/>
      <c r="U4508" s="109" t="str">
        <f t="shared" si="71"/>
        <v>42090: Police responded to a 911 hang-up and found a man sitting on his lawn pointing a shotgun at himself. He allegedly pointed it at police and asked them to kill him. They obliged. http://patch.com/california/encinitas/sheriffs-deputy-shoots-encinitas-man-dead-apparent-suicide-cop-0</v>
      </c>
      <c r="V4508" s="109"/>
      <c r="W4508" s="109">
        <v>5555.1</v>
      </c>
      <c r="X4508" s="109"/>
      <c r="Y4508" s="109"/>
      <c r="Z4508" s="109"/>
      <c r="AA4508" s="109"/>
      <c r="AB4508" s="109"/>
      <c r="AC4508" s="113"/>
      <c r="AD4508" s="29"/>
      <c r="AE4508" s="29"/>
      <c r="AF4508" s="29"/>
      <c r="AG4508" s="65"/>
    </row>
    <row r="4509" spans="1:33" ht="12">
      <c r="A4509" s="100">
        <v>42091.606053240699</v>
      </c>
      <c r="B4509" s="109" t="s">
        <v>26645</v>
      </c>
      <c r="C4509" s="121">
        <v>77</v>
      </c>
      <c r="D4509" s="109" t="s">
        <v>23</v>
      </c>
      <c r="E4509" s="109"/>
      <c r="F4509" s="109"/>
      <c r="G4509" s="42">
        <v>42055</v>
      </c>
      <c r="H4509" s="109" t="s">
        <v>26646</v>
      </c>
      <c r="I4509" s="109" t="s">
        <v>545</v>
      </c>
      <c r="J4509" s="109" t="s">
        <v>44</v>
      </c>
      <c r="K4509" s="98" t="s">
        <v>10267</v>
      </c>
      <c r="L4509" s="109" t="s">
        <v>491</v>
      </c>
      <c r="M4509" s="109" t="s">
        <v>492</v>
      </c>
      <c r="N4509" s="109" t="s">
        <v>32</v>
      </c>
      <c r="O4509" s="109" t="s">
        <v>26647</v>
      </c>
      <c r="P4509" s="109" t="s">
        <v>323</v>
      </c>
      <c r="Q4509" s="109" t="s">
        <v>26648</v>
      </c>
      <c r="R4509" s="109" t="s">
        <v>100</v>
      </c>
      <c r="S4509" s="122" t="s">
        <v>26627</v>
      </c>
      <c r="T4509" s="31"/>
      <c r="U4509" s="109" t="str">
        <f t="shared" si="71"/>
        <v>42055: Police conducting a February 20 welfare check on the elderly man found him in his room pointing a gun at them. They fired at him and he died a month later. http://www.al.com/news/birmingham/index.ssf/2015/03/elderly_man_shot_by_birmingham_1.html</v>
      </c>
      <c r="V4509" s="109"/>
      <c r="W4509" s="109">
        <v>5556.1</v>
      </c>
      <c r="X4509" s="109"/>
      <c r="Y4509" s="109"/>
      <c r="Z4509" s="109"/>
      <c r="AA4509" s="109"/>
      <c r="AB4509" s="109"/>
      <c r="AC4509" s="113"/>
      <c r="AD4509" s="29"/>
      <c r="AE4509" s="29"/>
      <c r="AF4509" s="29"/>
      <c r="AG4509" s="65"/>
    </row>
    <row r="4510" spans="1:33" ht="12">
      <c r="A4510" s="100">
        <v>42091.616944444402</v>
      </c>
      <c r="B4510" s="109" t="s">
        <v>26649</v>
      </c>
      <c r="C4510" s="121">
        <v>28</v>
      </c>
      <c r="D4510" s="109" t="s">
        <v>23</v>
      </c>
      <c r="E4510" s="109" t="s">
        <v>82</v>
      </c>
      <c r="F4510" s="109"/>
      <c r="G4510" s="42">
        <v>42067</v>
      </c>
      <c r="H4510" s="109" t="s">
        <v>26650</v>
      </c>
      <c r="I4510" s="109" t="s">
        <v>5122</v>
      </c>
      <c r="J4510" s="109" t="s">
        <v>85</v>
      </c>
      <c r="K4510" s="98" t="s">
        <v>26651</v>
      </c>
      <c r="L4510" s="109" t="s">
        <v>5124</v>
      </c>
      <c r="M4510" s="109" t="s">
        <v>26652</v>
      </c>
      <c r="N4510" s="109" t="s">
        <v>32</v>
      </c>
      <c r="O4510" s="109" t="s">
        <v>26653</v>
      </c>
      <c r="P4510" s="109" t="s">
        <v>58</v>
      </c>
      <c r="Q4510" s="109" t="s">
        <v>26654</v>
      </c>
      <c r="R4510" s="109" t="s">
        <v>36</v>
      </c>
      <c r="S4510" s="122" t="s">
        <v>26627</v>
      </c>
      <c r="T4510" s="31"/>
      <c r="U4510" s="109" t="str">
        <f t="shared" si="71"/>
        <v>42067: Police responded to reports of an argument and found a man with a gun who opened fire at them. http://www.recordnet.com/article/20150327/NEWS/150329710/101091/A_NEWS?template=printart</v>
      </c>
      <c r="V4510" s="109"/>
      <c r="W4510" s="109">
        <v>5557.1</v>
      </c>
      <c r="X4510" s="109"/>
      <c r="Y4510" s="109"/>
      <c r="Z4510" s="109"/>
      <c r="AA4510" s="109"/>
      <c r="AB4510" s="109"/>
      <c r="AC4510" s="113"/>
      <c r="AD4510" s="29"/>
      <c r="AE4510" s="29"/>
      <c r="AF4510" s="29"/>
      <c r="AG4510" s="65"/>
    </row>
    <row r="4511" spans="1:33" ht="12">
      <c r="A4511" s="100">
        <v>42091.6218518518</v>
      </c>
      <c r="B4511" s="109" t="s">
        <v>26655</v>
      </c>
      <c r="C4511" s="121">
        <v>39</v>
      </c>
      <c r="D4511" s="109" t="s">
        <v>23</v>
      </c>
      <c r="E4511" s="109" t="s">
        <v>24</v>
      </c>
      <c r="F4511" s="109" t="s">
        <v>26656</v>
      </c>
      <c r="G4511" s="42">
        <v>42090</v>
      </c>
      <c r="H4511" s="109" t="s">
        <v>26657</v>
      </c>
      <c r="I4511" s="109" t="s">
        <v>6974</v>
      </c>
      <c r="J4511" s="109" t="s">
        <v>28</v>
      </c>
      <c r="K4511" s="98" t="s">
        <v>6975</v>
      </c>
      <c r="L4511" s="109" t="s">
        <v>6976</v>
      </c>
      <c r="M4511" s="109" t="s">
        <v>26658</v>
      </c>
      <c r="N4511" s="109" t="s">
        <v>32</v>
      </c>
      <c r="O4511" s="109" t="s">
        <v>26659</v>
      </c>
      <c r="P4511" s="109" t="s">
        <v>323</v>
      </c>
      <c r="Q4511" s="109" t="s">
        <v>26660</v>
      </c>
      <c r="R4511" s="109" t="s">
        <v>36</v>
      </c>
      <c r="S4511" s="122" t="s">
        <v>26627</v>
      </c>
      <c r="T4511" s="31"/>
      <c r="U4511" s="109" t="str">
        <f t="shared" si="71"/>
        <v>42090: Task force trying to serve a warrant pulled suspect over. Suspect allegedly reached for a filet knife, and police opened fire. http://www.wptv.com/news/region-st-lucie-county/fort-pierce/officer-involved-shooting-in-fort-pierce</v>
      </c>
      <c r="V4511" s="109"/>
      <c r="W4511" s="109">
        <v>5558.1</v>
      </c>
      <c r="X4511" s="109"/>
      <c r="Y4511" s="109"/>
      <c r="Z4511" s="109"/>
      <c r="AA4511" s="109"/>
      <c r="AB4511" s="109"/>
      <c r="AC4511" s="113"/>
      <c r="AD4511" s="29"/>
      <c r="AE4511" s="29"/>
      <c r="AF4511" s="29"/>
      <c r="AG4511" s="65"/>
    </row>
    <row r="4512" spans="1:33" ht="12">
      <c r="A4512" s="100">
        <v>42091.631064814799</v>
      </c>
      <c r="B4512" s="109" t="s">
        <v>26661</v>
      </c>
      <c r="C4512" s="121">
        <v>19</v>
      </c>
      <c r="D4512" s="109" t="s">
        <v>23</v>
      </c>
      <c r="E4512" s="109" t="s">
        <v>82</v>
      </c>
      <c r="F4512" s="109"/>
      <c r="G4512" s="42">
        <v>38465</v>
      </c>
      <c r="H4512" s="109" t="s">
        <v>26662</v>
      </c>
      <c r="I4512" s="109" t="s">
        <v>552</v>
      </c>
      <c r="J4512" s="109" t="s">
        <v>64</v>
      </c>
      <c r="K4512" s="98" t="s">
        <v>26663</v>
      </c>
      <c r="L4512" s="109" t="s">
        <v>364</v>
      </c>
      <c r="M4512" s="109" t="s">
        <v>553</v>
      </c>
      <c r="N4512" s="109" t="s">
        <v>32</v>
      </c>
      <c r="O4512" s="109" t="s">
        <v>26664</v>
      </c>
      <c r="P4512" s="109" t="s">
        <v>760</v>
      </c>
      <c r="Q4512" s="109" t="s">
        <v>26665</v>
      </c>
      <c r="R4512" s="109" t="s">
        <v>36</v>
      </c>
      <c r="S4512" s="122" t="s">
        <v>21640</v>
      </c>
      <c r="T4512" s="31"/>
      <c r="U4512" s="109" t="str">
        <f t="shared" si="71"/>
        <v>38465: It's reported that Williams was shot after shooting and killing police officer. Williams was the driver of a vehicle that was pulled over by an anti-narcotics unit on Lexington Ave. As the officer approached the vehicle, Williams shot him through the closed window. http://chronicle.augusta.com/stories/2005/04/25/met_451304.shtml#.VRcjR8v8ubk</v>
      </c>
      <c r="V4512" s="109"/>
      <c r="W4512" s="109">
        <v>5559.1</v>
      </c>
      <c r="X4512" s="109"/>
      <c r="Y4512" s="109"/>
      <c r="Z4512" s="109"/>
      <c r="AA4512" s="109"/>
      <c r="AB4512" s="109"/>
      <c r="AC4512" s="113"/>
      <c r="AD4512" s="29"/>
      <c r="AE4512" s="29"/>
      <c r="AF4512" s="29"/>
      <c r="AG4512" s="65"/>
    </row>
    <row r="4513" spans="1:33" ht="12">
      <c r="A4513" s="100">
        <v>42091.633680555598</v>
      </c>
      <c r="B4513" s="109" t="s">
        <v>26666</v>
      </c>
      <c r="C4513" s="121">
        <v>40</v>
      </c>
      <c r="D4513" s="109" t="s">
        <v>23</v>
      </c>
      <c r="E4513" s="109" t="s">
        <v>82</v>
      </c>
      <c r="F4513" s="109"/>
      <c r="G4513" s="42">
        <v>42090</v>
      </c>
      <c r="H4513" s="109" t="s">
        <v>26667</v>
      </c>
      <c r="I4513" s="109" t="s">
        <v>26579</v>
      </c>
      <c r="J4513" s="109" t="s">
        <v>74</v>
      </c>
      <c r="K4513" s="98" t="s">
        <v>26580</v>
      </c>
      <c r="L4513" s="109" t="s">
        <v>14286</v>
      </c>
      <c r="M4513" s="109" t="s">
        <v>26668</v>
      </c>
      <c r="N4513" s="109" t="s">
        <v>32</v>
      </c>
      <c r="O4513" s="109" t="s">
        <v>26669</v>
      </c>
      <c r="P4513" s="109" t="s">
        <v>323</v>
      </c>
      <c r="Q4513" s="109" t="s">
        <v>26670</v>
      </c>
      <c r="R4513" s="109" t="s">
        <v>36</v>
      </c>
      <c r="S4513" s="122" t="s">
        <v>26627</v>
      </c>
      <c r="T4513" s="31"/>
      <c r="U4513" s="109" t="str">
        <f t="shared" si="71"/>
        <v>42090: Girlfriend called the police saying suspect assaulted her and took her car. Suspect led them on a short chase back to girlfriend's home where he fired a shotgun at them. Police opened fire. http://www.whdh.com/story/28629090/authorities-investigating-officer-involved-shooting-in-webster</v>
      </c>
      <c r="V4513" s="109"/>
      <c r="W4513" s="109">
        <v>5560.1</v>
      </c>
      <c r="X4513" s="109"/>
      <c r="Y4513" s="109"/>
      <c r="Z4513" s="109"/>
      <c r="AA4513" s="109"/>
      <c r="AB4513" s="109"/>
      <c r="AC4513" s="113"/>
      <c r="AD4513" s="29"/>
      <c r="AE4513" s="29"/>
      <c r="AF4513" s="29"/>
      <c r="AG4513" s="65"/>
    </row>
    <row r="4514" spans="1:33" ht="12">
      <c r="A4514" s="100">
        <v>42091.637696759302</v>
      </c>
      <c r="B4514" s="109" t="s">
        <v>26671</v>
      </c>
      <c r="C4514" s="121">
        <v>53</v>
      </c>
      <c r="D4514" s="109" t="s">
        <v>91</v>
      </c>
      <c r="E4514" s="109" t="s">
        <v>40</v>
      </c>
      <c r="F4514" s="109" t="s">
        <v>26672</v>
      </c>
      <c r="G4514" s="42">
        <v>42089</v>
      </c>
      <c r="H4514" s="109" t="s">
        <v>26673</v>
      </c>
      <c r="I4514" s="109" t="s">
        <v>26674</v>
      </c>
      <c r="J4514" s="109" t="s">
        <v>809</v>
      </c>
      <c r="K4514" s="98" t="s">
        <v>26675</v>
      </c>
      <c r="L4514" s="109" t="s">
        <v>2313</v>
      </c>
      <c r="M4514" s="109" t="s">
        <v>26676</v>
      </c>
      <c r="N4514" s="109" t="s">
        <v>32</v>
      </c>
      <c r="O4514" s="109" t="s">
        <v>26677</v>
      </c>
      <c r="P4514" s="109" t="s">
        <v>323</v>
      </c>
      <c r="Q4514" s="109" t="s">
        <v>26678</v>
      </c>
      <c r="R4514" s="109" t="s">
        <v>36</v>
      </c>
      <c r="S4514" s="122" t="s">
        <v>26627</v>
      </c>
      <c r="T4514" s="31"/>
      <c r="U4514" s="109" t="str">
        <f t="shared" si="71"/>
        <v>42089: Police responded to a call from boyfriend saying his girlfriend had discharged a gun inside her house. The details are unknown at this point. http://www.kshb.com/news/local-news/officer-involved-shooting-in-gardner-kan-leaves-1-woman-dead-2-officers-on-administrative-leave</v>
      </c>
      <c r="V4514" s="109"/>
      <c r="W4514" s="109">
        <v>5561.1</v>
      </c>
      <c r="X4514" s="109"/>
      <c r="Y4514" s="109"/>
      <c r="Z4514" s="109"/>
      <c r="AA4514" s="109"/>
      <c r="AB4514" s="109"/>
      <c r="AC4514" s="113"/>
      <c r="AD4514" s="29"/>
      <c r="AE4514" s="29"/>
      <c r="AF4514" s="29"/>
      <c r="AG4514" s="65"/>
    </row>
    <row r="4515" spans="1:33" ht="12">
      <c r="A4515" s="100">
        <v>42091.640648148103</v>
      </c>
      <c r="B4515" s="109" t="s">
        <v>26679</v>
      </c>
      <c r="C4515" s="121"/>
      <c r="D4515" s="109" t="s">
        <v>23</v>
      </c>
      <c r="E4515" s="109" t="s">
        <v>82</v>
      </c>
      <c r="F4515" s="109"/>
      <c r="G4515" s="42">
        <v>38569</v>
      </c>
      <c r="H4515" s="109" t="s">
        <v>26680</v>
      </c>
      <c r="I4515" s="109" t="s">
        <v>26516</v>
      </c>
      <c r="J4515" s="109" t="s">
        <v>1694</v>
      </c>
      <c r="K4515" s="98" t="s">
        <v>26681</v>
      </c>
      <c r="L4515" s="109" t="s">
        <v>1995</v>
      </c>
      <c r="M4515" s="109" t="s">
        <v>26518</v>
      </c>
      <c r="N4515" s="109" t="s">
        <v>32</v>
      </c>
      <c r="O4515" s="109" t="s">
        <v>26682</v>
      </c>
      <c r="P4515" s="109" t="s">
        <v>58</v>
      </c>
      <c r="Q4515" s="109" t="s">
        <v>26683</v>
      </c>
      <c r="R4515" s="109" t="s">
        <v>36</v>
      </c>
      <c r="S4515" s="122" t="s">
        <v>21640</v>
      </c>
      <c r="T4515" s="31"/>
      <c r="U4515" s="109" t="str">
        <f t="shared" si="71"/>
        <v>38569: Erwin was shot after allegedly pointing gun at police who were attempting arrest for parole violation. Witnesses said he didn't point a gun at officers. http://gazette.com/springs-officer-cleared-in-death-of-armed-fugitive/article/17424#1dRO0uw12BxCw5LR.99</v>
      </c>
      <c r="V4515" s="109"/>
      <c r="W4515" s="109">
        <v>5562.1</v>
      </c>
      <c r="X4515" s="109"/>
      <c r="Y4515" s="109"/>
      <c r="Z4515" s="109"/>
      <c r="AA4515" s="109"/>
      <c r="AB4515" s="109"/>
      <c r="AC4515" s="113"/>
      <c r="AD4515" s="29"/>
      <c r="AE4515" s="29"/>
      <c r="AF4515" s="29"/>
      <c r="AG4515" s="65"/>
    </row>
    <row r="4516" spans="1:33" ht="12">
      <c r="A4516" s="100">
        <v>42091.641273148103</v>
      </c>
      <c r="B4516" s="109" t="s">
        <v>26571</v>
      </c>
      <c r="C4516" s="121">
        <v>57</v>
      </c>
      <c r="D4516" s="109" t="s">
        <v>23</v>
      </c>
      <c r="E4516" s="109" t="s">
        <v>40</v>
      </c>
      <c r="F4516" s="109" t="s">
        <v>26684</v>
      </c>
      <c r="G4516" s="42">
        <v>42088</v>
      </c>
      <c r="H4516" s="109" t="s">
        <v>26685</v>
      </c>
      <c r="I4516" s="109" t="s">
        <v>3609</v>
      </c>
      <c r="J4516" s="109" t="s">
        <v>85</v>
      </c>
      <c r="K4516" s="98" t="s">
        <v>26574</v>
      </c>
      <c r="L4516" s="109" t="s">
        <v>3611</v>
      </c>
      <c r="M4516" s="109" t="s">
        <v>3612</v>
      </c>
      <c r="N4516" s="109" t="s">
        <v>32</v>
      </c>
      <c r="O4516" s="109" t="s">
        <v>26686</v>
      </c>
      <c r="P4516" s="109" t="s">
        <v>58</v>
      </c>
      <c r="Q4516" s="109" t="s">
        <v>26687</v>
      </c>
      <c r="R4516" s="109" t="s">
        <v>36</v>
      </c>
      <c r="S4516" s="122" t="s">
        <v>26627</v>
      </c>
      <c r="T4516" s="31"/>
      <c r="U4516" s="109" t="str">
        <f t="shared" si="71"/>
        <v>42088: Three officers approached Dunham's condo and were ambushed. One officer killed, police returned fire killing Dunham. http://www.mercurynews.com/crime-courts/ci_27793496/san-jose-police-officers-return-fire-fatally-wounded</v>
      </c>
      <c r="V4516" s="109"/>
      <c r="W4516" s="109">
        <v>5563.1</v>
      </c>
      <c r="X4516" s="109"/>
      <c r="Y4516" s="109"/>
      <c r="Z4516" s="109"/>
      <c r="AA4516" s="109"/>
      <c r="AB4516" s="109"/>
      <c r="AC4516" s="113"/>
      <c r="AD4516" s="29"/>
      <c r="AE4516" s="29"/>
      <c r="AF4516" s="29"/>
      <c r="AG4516" s="65"/>
    </row>
    <row r="4517" spans="1:33" ht="12">
      <c r="A4517" s="100">
        <v>42091.6491550926</v>
      </c>
      <c r="B4517" s="109" t="s">
        <v>26688</v>
      </c>
      <c r="C4517" s="121">
        <v>35</v>
      </c>
      <c r="D4517" s="109" t="s">
        <v>23</v>
      </c>
      <c r="E4517" s="109" t="s">
        <v>173</v>
      </c>
      <c r="F4517" s="109"/>
      <c r="G4517" s="42">
        <v>42089</v>
      </c>
      <c r="H4517" s="109" t="s">
        <v>26689</v>
      </c>
      <c r="I4517" s="109" t="s">
        <v>5066</v>
      </c>
      <c r="J4517" s="109" t="s">
        <v>85</v>
      </c>
      <c r="K4517" s="98" t="s">
        <v>5067</v>
      </c>
      <c r="L4517" s="109" t="s">
        <v>539</v>
      </c>
      <c r="M4517" s="109" t="s">
        <v>540</v>
      </c>
      <c r="N4517" s="109" t="s">
        <v>32</v>
      </c>
      <c r="O4517" s="109" t="s">
        <v>26690</v>
      </c>
      <c r="P4517" s="109" t="s">
        <v>323</v>
      </c>
      <c r="Q4517" s="109" t="s">
        <v>26691</v>
      </c>
      <c r="R4517" s="109" t="s">
        <v>100</v>
      </c>
      <c r="S4517" s="122" t="s">
        <v>26627</v>
      </c>
      <c r="T4517" s="31"/>
      <c r="U4517" s="109" t="str">
        <f t="shared" si="71"/>
        <v>42089: Officers responded to a call about a suicidal man with a knife. http://www.dailybreeze.com/government-and-politics/20150327/knife-wielding-wilmington-man-killed-in-officer-involved-shooting-identified</v>
      </c>
      <c r="V4517" s="109"/>
      <c r="W4517" s="109">
        <v>5564.1</v>
      </c>
      <c r="X4517" s="109"/>
      <c r="Y4517" s="109"/>
      <c r="Z4517" s="109"/>
      <c r="AA4517" s="109"/>
      <c r="AB4517" s="109"/>
      <c r="AC4517" s="113"/>
      <c r="AD4517" s="29"/>
      <c r="AE4517" s="29"/>
      <c r="AF4517" s="29"/>
      <c r="AG4517" s="65"/>
    </row>
    <row r="4518" spans="1:33" ht="12">
      <c r="A4518" s="100">
        <v>42091.651759259301</v>
      </c>
      <c r="B4518" s="109" t="s">
        <v>26692</v>
      </c>
      <c r="C4518" s="121">
        <v>59</v>
      </c>
      <c r="D4518" s="109" t="s">
        <v>23</v>
      </c>
      <c r="E4518" s="109" t="s">
        <v>82</v>
      </c>
      <c r="F4518" s="109"/>
      <c r="G4518" s="42">
        <v>38641</v>
      </c>
      <c r="H4518" s="109" t="s">
        <v>26693</v>
      </c>
      <c r="I4518" s="109" t="s">
        <v>26694</v>
      </c>
      <c r="J4518" s="109" t="s">
        <v>1791</v>
      </c>
      <c r="K4518" s="98" t="s">
        <v>26695</v>
      </c>
      <c r="L4518" s="109" t="s">
        <v>4534</v>
      </c>
      <c r="M4518" s="109" t="s">
        <v>26696</v>
      </c>
      <c r="N4518" s="109" t="s">
        <v>32</v>
      </c>
      <c r="O4518" s="109" t="s">
        <v>26697</v>
      </c>
      <c r="P4518" s="109" t="s">
        <v>760</v>
      </c>
      <c r="Q4518" s="109" t="s">
        <v>26698</v>
      </c>
      <c r="R4518" s="109" t="s">
        <v>36</v>
      </c>
      <c r="S4518" s="122" t="s">
        <v>21640</v>
      </c>
      <c r="T4518" s="31"/>
      <c r="U4518" s="109" t="str">
        <f t="shared" si="71"/>
        <v>38641: Allegedly Hodell was shot after he rushed an officer whith scissors. http://www.southjersey.com/articles/?articleID=13705</v>
      </c>
      <c r="V4518" s="109"/>
      <c r="W4518" s="109">
        <v>5565.1</v>
      </c>
      <c r="X4518" s="109"/>
      <c r="Y4518" s="109"/>
      <c r="Z4518" s="109"/>
      <c r="AA4518" s="109"/>
      <c r="AB4518" s="109"/>
      <c r="AC4518" s="113"/>
      <c r="AD4518" s="29"/>
      <c r="AE4518" s="29"/>
      <c r="AF4518" s="29"/>
      <c r="AG4518" s="65"/>
    </row>
    <row r="4519" spans="1:33" ht="12">
      <c r="A4519" s="100">
        <v>42091.673229166699</v>
      </c>
      <c r="B4519" s="109" t="s">
        <v>26699</v>
      </c>
      <c r="C4519" s="121">
        <v>27</v>
      </c>
      <c r="D4519" s="109" t="s">
        <v>23</v>
      </c>
      <c r="E4519" s="109" t="s">
        <v>82</v>
      </c>
      <c r="F4519" s="109"/>
      <c r="G4519" s="42">
        <v>42088</v>
      </c>
      <c r="H4519" s="109" t="s">
        <v>26700</v>
      </c>
      <c r="I4519" s="109" t="s">
        <v>26701</v>
      </c>
      <c r="J4519" s="109" t="s">
        <v>2539</v>
      </c>
      <c r="K4519" s="98" t="s">
        <v>26702</v>
      </c>
      <c r="L4519" s="109" t="s">
        <v>8836</v>
      </c>
      <c r="M4519" s="109" t="s">
        <v>26703</v>
      </c>
      <c r="N4519" s="109" t="s">
        <v>32</v>
      </c>
      <c r="O4519" s="109" t="s">
        <v>26704</v>
      </c>
      <c r="P4519" s="109" t="s">
        <v>323</v>
      </c>
      <c r="Q4519" s="109" t="s">
        <v>26705</v>
      </c>
      <c r="R4519" s="109" t="s">
        <v>36</v>
      </c>
      <c r="S4519" s="122" t="s">
        <v>26627</v>
      </c>
      <c r="T4519" s="31"/>
      <c r="U4519" s="109" t="str">
        <f t="shared" si="71"/>
        <v>42088: Officers respsonded to a call of shots fired, SWAT team called and opened fire when suspect pointed gun at them. http://www.carolinalive.com/news/story.aspx?id=1182204#.VRcxveEqrIW</v>
      </c>
      <c r="V4519" s="109"/>
      <c r="W4519" s="109">
        <v>5566.1</v>
      </c>
      <c r="X4519" s="109"/>
      <c r="Y4519" s="109"/>
      <c r="Z4519" s="109"/>
      <c r="AA4519" s="109"/>
      <c r="AB4519" s="109"/>
      <c r="AC4519" s="113"/>
      <c r="AD4519" s="29"/>
      <c r="AE4519" s="29"/>
      <c r="AF4519" s="29"/>
      <c r="AG4519" s="65"/>
    </row>
    <row r="4520" spans="1:33" ht="12">
      <c r="A4520" s="100">
        <v>42091.683553240699</v>
      </c>
      <c r="B4520" s="109" t="s">
        <v>26706</v>
      </c>
      <c r="C4520" s="121">
        <v>28</v>
      </c>
      <c r="D4520" s="109" t="s">
        <v>23</v>
      </c>
      <c r="E4520" s="109" t="s">
        <v>173</v>
      </c>
      <c r="F4520" s="109"/>
      <c r="G4520" s="42">
        <v>42088</v>
      </c>
      <c r="H4520" s="109" t="s">
        <v>26707</v>
      </c>
      <c r="I4520" s="109" t="s">
        <v>539</v>
      </c>
      <c r="J4520" s="109" t="s">
        <v>85</v>
      </c>
      <c r="K4520" s="98" t="s">
        <v>6959</v>
      </c>
      <c r="L4520" s="109" t="s">
        <v>539</v>
      </c>
      <c r="M4520" s="109" t="s">
        <v>540</v>
      </c>
      <c r="N4520" s="109" t="s">
        <v>32</v>
      </c>
      <c r="O4520" s="109" t="s">
        <v>26708</v>
      </c>
      <c r="P4520" s="109" t="s">
        <v>323</v>
      </c>
      <c r="Q4520" s="109" t="s">
        <v>26709</v>
      </c>
      <c r="R4520" s="109" t="s">
        <v>36</v>
      </c>
      <c r="S4520" s="122" t="s">
        <v>26627</v>
      </c>
      <c r="T4520" s="31"/>
      <c r="U4520" s="109" t="str">
        <f t="shared" si="71"/>
        <v>42088: Police were investigating the murder of a woman just four block away when they found the suspect armed with a shotgun. Police opened fire killing the suspect. http://www.nbclosangeles.com/news/local/Deputy-Shoots-Suspected-Gunman-South-Los-Angeles-297492071.html</v>
      </c>
      <c r="V4520" s="109"/>
      <c r="W4520" s="109">
        <v>5567.1</v>
      </c>
      <c r="X4520" s="109"/>
      <c r="Y4520" s="109"/>
      <c r="Z4520" s="109"/>
      <c r="AA4520" s="109"/>
      <c r="AB4520" s="109"/>
      <c r="AC4520" s="113"/>
      <c r="AD4520" s="29"/>
      <c r="AE4520" s="29"/>
      <c r="AF4520" s="29"/>
      <c r="AG4520" s="65"/>
    </row>
    <row r="4521" spans="1:33" ht="12">
      <c r="A4521" s="100">
        <v>42091.690694444398</v>
      </c>
      <c r="B4521" s="109" t="s">
        <v>26710</v>
      </c>
      <c r="C4521" s="121">
        <v>47</v>
      </c>
      <c r="D4521" s="109" t="s">
        <v>23</v>
      </c>
      <c r="E4521" s="109" t="s">
        <v>40</v>
      </c>
      <c r="F4521" s="109" t="s">
        <v>26711</v>
      </c>
      <c r="G4521" s="42">
        <v>42085</v>
      </c>
      <c r="H4521" s="109" t="s">
        <v>26712</v>
      </c>
      <c r="I4521" s="109" t="s">
        <v>7558</v>
      </c>
      <c r="J4521" s="109" t="s">
        <v>1757</v>
      </c>
      <c r="K4521" s="98" t="s">
        <v>26713</v>
      </c>
      <c r="L4521" s="109" t="s">
        <v>26714</v>
      </c>
      <c r="M4521" s="109" t="s">
        <v>10276</v>
      </c>
      <c r="N4521" s="109" t="s">
        <v>1818</v>
      </c>
      <c r="O4521" s="109" t="s">
        <v>26715</v>
      </c>
      <c r="P4521" s="109" t="s">
        <v>323</v>
      </c>
      <c r="Q4521" s="109" t="s">
        <v>26716</v>
      </c>
      <c r="R4521" s="109" t="s">
        <v>219</v>
      </c>
      <c r="S4521" s="122" t="s">
        <v>26627</v>
      </c>
      <c r="T4521" s="31"/>
      <c r="U4521" s="109" t="str">
        <f t="shared" si="71"/>
        <v>42085: Police responded to a call of a man trying to flag down traffic on a highway jumping on the hoods of cars. He allegedly fought with police and then stopped breathing at the scene where he was pronounced dead. http://www.thetimestribune.com/news/williamsburg-man-dies-in-custody/article_79b2d1d0-d2a5-11e4-ab15-dfce00f6089f.html</v>
      </c>
      <c r="V4521" s="109"/>
      <c r="W4521" s="109">
        <v>5568.1</v>
      </c>
      <c r="X4521" s="109"/>
      <c r="Y4521" s="109"/>
      <c r="Z4521" s="109"/>
      <c r="AA4521" s="109"/>
      <c r="AB4521" s="109"/>
      <c r="AC4521" s="113"/>
      <c r="AD4521" s="29"/>
      <c r="AE4521" s="29"/>
      <c r="AF4521" s="29"/>
      <c r="AG4521" s="65"/>
    </row>
    <row r="4522" spans="1:33" ht="12">
      <c r="A4522" s="100">
        <v>42091.703159722201</v>
      </c>
      <c r="B4522" s="109" t="s">
        <v>26717</v>
      </c>
      <c r="C4522" s="121">
        <v>37</v>
      </c>
      <c r="D4522" s="109" t="s">
        <v>23</v>
      </c>
      <c r="E4522" s="109" t="s">
        <v>40</v>
      </c>
      <c r="F4522" s="109" t="s">
        <v>26718</v>
      </c>
      <c r="G4522" s="42">
        <v>42087</v>
      </c>
      <c r="H4522" s="109" t="s">
        <v>26719</v>
      </c>
      <c r="I4522" s="109" t="s">
        <v>26720</v>
      </c>
      <c r="J4522" s="109" t="s">
        <v>104</v>
      </c>
      <c r="K4522" s="98" t="s">
        <v>26721</v>
      </c>
      <c r="L4522" s="109" t="s">
        <v>26720</v>
      </c>
      <c r="M4522" s="109" t="s">
        <v>26722</v>
      </c>
      <c r="N4522" s="109" t="s">
        <v>32</v>
      </c>
      <c r="O4522" s="109" t="s">
        <v>26723</v>
      </c>
      <c r="P4522" s="109" t="s">
        <v>323</v>
      </c>
      <c r="Q4522" s="109" t="s">
        <v>26724</v>
      </c>
      <c r="R4522" s="109" t="s">
        <v>36</v>
      </c>
      <c r="S4522" s="122" t="s">
        <v>26627</v>
      </c>
      <c r="T4522" s="31"/>
      <c r="U4522" s="109" t="str">
        <f t="shared" si="71"/>
        <v>42087: State trooper on his first day out alone on duty thought he recognized man from bank robbery and tried to pull him over. Suspect shot and killed officer whose shots killed him.. http://www.jsonline.com/news/crime/3-dead-including-trooper-after-trail-of-violence-ends-in-fond-du-lac-b99468884z1-297498871.html</v>
      </c>
      <c r="V4522" s="109"/>
      <c r="W4522" s="109">
        <v>5569.1</v>
      </c>
      <c r="X4522" s="109"/>
      <c r="Y4522" s="109"/>
      <c r="Z4522" s="109"/>
      <c r="AA4522" s="109"/>
      <c r="AB4522" s="109"/>
      <c r="AC4522" s="113"/>
      <c r="AD4522" s="29"/>
      <c r="AE4522" s="29"/>
      <c r="AF4522" s="29"/>
      <c r="AG4522" s="65"/>
    </row>
    <row r="4523" spans="1:33" ht="12">
      <c r="A4523" s="100">
        <v>42091.707303240699</v>
      </c>
      <c r="B4523" s="109" t="s">
        <v>26508</v>
      </c>
      <c r="C4523" s="121">
        <v>63</v>
      </c>
      <c r="D4523" s="109" t="s">
        <v>23</v>
      </c>
      <c r="E4523" s="109" t="s">
        <v>40</v>
      </c>
      <c r="F4523" s="109" t="s">
        <v>26725</v>
      </c>
      <c r="G4523" s="42">
        <v>42087</v>
      </c>
      <c r="H4523" s="109" t="s">
        <v>26726</v>
      </c>
      <c r="I4523" s="109" t="s">
        <v>1555</v>
      </c>
      <c r="J4523" s="109" t="s">
        <v>195</v>
      </c>
      <c r="K4523" s="98" t="s">
        <v>1556</v>
      </c>
      <c r="L4523" s="109" t="s">
        <v>686</v>
      </c>
      <c r="M4523" s="109" t="s">
        <v>1557</v>
      </c>
      <c r="N4523" s="109" t="s">
        <v>32</v>
      </c>
      <c r="O4523" s="109" t="s">
        <v>26727</v>
      </c>
      <c r="P4523" s="109" t="s">
        <v>323</v>
      </c>
      <c r="Q4523" s="109" t="s">
        <v>26728</v>
      </c>
      <c r="R4523" s="109" t="s">
        <v>36</v>
      </c>
      <c r="S4523" s="122" t="s">
        <v>26627</v>
      </c>
      <c r="T4523" s="31"/>
      <c r="U4523" s="109" t="str">
        <f t="shared" si="71"/>
        <v>42087: Woman at Wells Fargo bank reported seeing a man with a gun who fled to a home on Peoria Avenue where the suspect allegedly made contact with the officer while holding a gun. http://www.abc15.com/news/region-west-valley/glendale/police-investigating-officer-involved-shooting-in-glendale</v>
      </c>
      <c r="V4523" s="109"/>
      <c r="W4523" s="109">
        <v>5570.1</v>
      </c>
      <c r="X4523" s="109"/>
      <c r="Y4523" s="109"/>
      <c r="Z4523" s="109"/>
      <c r="AA4523" s="109"/>
      <c r="AB4523" s="109"/>
      <c r="AC4523" s="113"/>
      <c r="AD4523" s="29"/>
      <c r="AE4523" s="29"/>
      <c r="AF4523" s="29"/>
      <c r="AG4523" s="65"/>
    </row>
    <row r="4524" spans="1:33" ht="12">
      <c r="A4524" s="100">
        <v>42091.713252314803</v>
      </c>
      <c r="B4524" s="109" t="s">
        <v>26729</v>
      </c>
      <c r="C4524" s="121">
        <v>23</v>
      </c>
      <c r="D4524" s="109" t="s">
        <v>23</v>
      </c>
      <c r="E4524" s="109" t="s">
        <v>24</v>
      </c>
      <c r="F4524" s="109" t="s">
        <v>26730</v>
      </c>
      <c r="G4524" s="42">
        <v>42087</v>
      </c>
      <c r="H4524" s="109" t="s">
        <v>26731</v>
      </c>
      <c r="I4524" s="109" t="s">
        <v>552</v>
      </c>
      <c r="J4524" s="109" t="s">
        <v>64</v>
      </c>
      <c r="K4524" s="98" t="s">
        <v>26587</v>
      </c>
      <c r="L4524" s="109" t="s">
        <v>958</v>
      </c>
      <c r="M4524" s="109" t="s">
        <v>2287</v>
      </c>
      <c r="N4524" s="109" t="s">
        <v>32</v>
      </c>
      <c r="O4524" s="109" t="s">
        <v>26732</v>
      </c>
      <c r="P4524" s="109" t="s">
        <v>323</v>
      </c>
      <c r="Q4524" s="109" t="s">
        <v>26733</v>
      </c>
      <c r="R4524" s="109" t="s">
        <v>36</v>
      </c>
      <c r="S4524" s="122" t="s">
        <v>26627</v>
      </c>
      <c r="T4524" s="31"/>
      <c r="U4524" s="109" t="str">
        <f t="shared" si="71"/>
        <v>42087: Suspect, a mechanic, was at his job when police called his boss and told them they were going to serve a warrant on the suspect. When police arrived the suspect started driving the car he was working on around the business. Police opened fire and killed him. http://www.cbs46.com/story/28611922/details-emerge-in-deadly-cobb-county-police-shooting</v>
      </c>
      <c r="V4524" s="109"/>
      <c r="W4524" s="109">
        <v>5571.1</v>
      </c>
      <c r="X4524" s="109"/>
      <c r="Y4524" s="109"/>
      <c r="Z4524" s="109"/>
      <c r="AA4524" s="109"/>
      <c r="AB4524" s="109"/>
      <c r="AC4524" s="113"/>
      <c r="AD4524" s="29"/>
      <c r="AE4524" s="29"/>
      <c r="AF4524" s="29"/>
      <c r="AG4524" s="65"/>
    </row>
    <row r="4525" spans="1:33" ht="12">
      <c r="A4525" s="100">
        <v>42091.718368055597</v>
      </c>
      <c r="B4525" s="109" t="s">
        <v>26734</v>
      </c>
      <c r="C4525" s="121">
        <v>29</v>
      </c>
      <c r="D4525" s="109" t="s">
        <v>23</v>
      </c>
      <c r="E4525" s="109" t="s">
        <v>24</v>
      </c>
      <c r="F4525" s="109" t="s">
        <v>26735</v>
      </c>
      <c r="G4525" s="42">
        <v>42087</v>
      </c>
      <c r="H4525" s="109" t="s">
        <v>26736</v>
      </c>
      <c r="I4525" s="109" t="s">
        <v>9216</v>
      </c>
      <c r="J4525" s="109" t="s">
        <v>1084</v>
      </c>
      <c r="K4525" s="98" t="s">
        <v>26600</v>
      </c>
      <c r="L4525" s="109" t="s">
        <v>11057</v>
      </c>
      <c r="M4525" s="109" t="s">
        <v>12057</v>
      </c>
      <c r="N4525" s="109" t="s">
        <v>32</v>
      </c>
      <c r="O4525" s="109" t="s">
        <v>26737</v>
      </c>
      <c r="P4525" s="109" t="s">
        <v>323</v>
      </c>
      <c r="Q4525" s="109" t="s">
        <v>26738</v>
      </c>
      <c r="R4525" s="109" t="s">
        <v>36</v>
      </c>
      <c r="S4525" s="122" t="s">
        <v>26627</v>
      </c>
      <c r="T4525" s="31"/>
      <c r="U4525" s="109" t="str">
        <f t="shared" ref="U4525:U4588" si="72">CONCATENATE(G4525, ": ", O4525, " ", Q4525)</f>
        <v>42087: Suspect was pursued by police to his home where he struggled and was Tasered twice. Police say he pulled a gun and shot him dead. http://wavy.com/2015/03/24/portsmouth-police-confirm-officer-involved-shooting/</v>
      </c>
      <c r="V4525" s="109"/>
      <c r="W4525" s="109">
        <v>5572.1</v>
      </c>
      <c r="X4525" s="109"/>
      <c r="Y4525" s="109"/>
      <c r="Z4525" s="109"/>
      <c r="AA4525" s="109"/>
      <c r="AB4525" s="109"/>
      <c r="AC4525" s="113"/>
      <c r="AD4525" s="29"/>
      <c r="AE4525" s="29"/>
      <c r="AF4525" s="29"/>
      <c r="AG4525" s="65"/>
    </row>
    <row r="4526" spans="1:33" ht="12">
      <c r="A4526" s="100">
        <v>42091.727442129602</v>
      </c>
      <c r="B4526" s="109" t="s">
        <v>26739</v>
      </c>
      <c r="C4526" s="121">
        <v>18</v>
      </c>
      <c r="D4526" s="109"/>
      <c r="E4526" s="109" t="s">
        <v>22727</v>
      </c>
      <c r="F4526" s="109" t="s">
        <v>26740</v>
      </c>
      <c r="G4526" s="42">
        <v>38776</v>
      </c>
      <c r="H4526" s="109" t="s">
        <v>26741</v>
      </c>
      <c r="I4526" s="109" t="s">
        <v>26742</v>
      </c>
      <c r="J4526" s="109" t="s">
        <v>85</v>
      </c>
      <c r="K4526" s="98" t="s">
        <v>26743</v>
      </c>
      <c r="L4526" s="109" t="s">
        <v>784</v>
      </c>
      <c r="M4526" s="109" t="s">
        <v>19134</v>
      </c>
      <c r="N4526" s="109" t="s">
        <v>32</v>
      </c>
      <c r="O4526" s="109" t="s">
        <v>26744</v>
      </c>
      <c r="P4526" s="109" t="s">
        <v>760</v>
      </c>
      <c r="Q4526" s="109" t="s">
        <v>26745</v>
      </c>
      <c r="R4526" s="109" t="s">
        <v>36</v>
      </c>
      <c r="S4526" s="122" t="s">
        <v>21640</v>
      </c>
      <c r="T4526" s="31"/>
      <c r="U4526" s="109" t="str">
        <f t="shared" si="72"/>
        <v>38776: Authorities were called by Andrews' mother to an apartment where Andrews was cutting himself because his girlfriend was leaving him. Officers wouldn't let the mother talk with her son, and when the officers went upstairs to the apartment Andrews was in, they said that he came towards them with a knife, and they shot him to death. https://sites.google.com/site/losingmyson/</v>
      </c>
      <c r="V4526" s="109"/>
      <c r="W4526" s="109">
        <v>5573.1</v>
      </c>
      <c r="X4526" s="109"/>
      <c r="Y4526" s="109"/>
      <c r="Z4526" s="109"/>
      <c r="AA4526" s="109"/>
      <c r="AB4526" s="109"/>
      <c r="AC4526" s="113"/>
      <c r="AD4526" s="29"/>
      <c r="AE4526" s="29"/>
      <c r="AF4526" s="29"/>
      <c r="AG4526" s="65"/>
    </row>
    <row r="4527" spans="1:33" ht="12">
      <c r="A4527" s="100">
        <v>42091.731018518498</v>
      </c>
      <c r="B4527" s="109" t="s">
        <v>26746</v>
      </c>
      <c r="C4527" s="121">
        <v>21</v>
      </c>
      <c r="D4527" s="109" t="s">
        <v>23</v>
      </c>
      <c r="E4527" s="109" t="s">
        <v>24</v>
      </c>
      <c r="F4527" s="109" t="s">
        <v>26747</v>
      </c>
      <c r="G4527" s="42">
        <v>42085</v>
      </c>
      <c r="H4527" s="109" t="s">
        <v>26748</v>
      </c>
      <c r="I4527" s="109" t="s">
        <v>23283</v>
      </c>
      <c r="J4527" s="109" t="s">
        <v>152</v>
      </c>
      <c r="K4527" s="98" t="s">
        <v>9284</v>
      </c>
      <c r="L4527" s="109" t="s">
        <v>2146</v>
      </c>
      <c r="M4527" s="109" t="s">
        <v>5322</v>
      </c>
      <c r="N4527" s="109" t="s">
        <v>32</v>
      </c>
      <c r="O4527" s="109" t="s">
        <v>26749</v>
      </c>
      <c r="P4527" s="109" t="s">
        <v>323</v>
      </c>
      <c r="Q4527" s="109" t="s">
        <v>26750</v>
      </c>
      <c r="R4527" s="109" t="s">
        <v>36</v>
      </c>
      <c r="S4527" s="122" t="s">
        <v>26627</v>
      </c>
      <c r="T4527" s="31"/>
      <c r="U4527" s="109" t="str">
        <f t="shared" si="72"/>
        <v>42085: Brown was suspected of shoplifting from a Best Buy. Police responded and found him hiding in the parking lot. Subject attempted to open car doors in lot. Tried to steal a car from a couple with children in back seat. Officers shot and killed him. https://www.longislandexchange.com/press-releases/suspect-dies-after-officer-involved-shooting-in-bay-shore/</v>
      </c>
      <c r="V4527" s="109"/>
      <c r="W4527" s="109">
        <v>5574.1</v>
      </c>
      <c r="X4527" s="109"/>
      <c r="Y4527" s="109"/>
      <c r="Z4527" s="109"/>
      <c r="AA4527" s="109"/>
      <c r="AB4527" s="109"/>
      <c r="AC4527" s="113"/>
      <c r="AD4527" s="29"/>
      <c r="AE4527" s="29"/>
      <c r="AF4527" s="29"/>
      <c r="AG4527" s="65"/>
    </row>
    <row r="4528" spans="1:33" ht="12">
      <c r="A4528" s="100">
        <v>42091.735868055599</v>
      </c>
      <c r="B4528" s="109" t="s">
        <v>26751</v>
      </c>
      <c r="C4528" s="121">
        <v>36</v>
      </c>
      <c r="D4528" s="109" t="s">
        <v>23</v>
      </c>
      <c r="E4528" s="109" t="s">
        <v>26752</v>
      </c>
      <c r="F4528" s="109" t="s">
        <v>26753</v>
      </c>
      <c r="G4528" s="42">
        <v>42085</v>
      </c>
      <c r="H4528" s="109" t="s">
        <v>26754</v>
      </c>
      <c r="I4528" s="109" t="s">
        <v>222</v>
      </c>
      <c r="J4528" s="109" t="s">
        <v>2035</v>
      </c>
      <c r="K4528" s="98" t="s">
        <v>3185</v>
      </c>
      <c r="L4528" s="109" t="s">
        <v>2569</v>
      </c>
      <c r="M4528" s="109" t="s">
        <v>226</v>
      </c>
      <c r="N4528" s="109" t="s">
        <v>32</v>
      </c>
      <c r="O4528" s="109" t="s">
        <v>26755</v>
      </c>
      <c r="P4528" s="109" t="s">
        <v>323</v>
      </c>
      <c r="Q4528" s="109" t="s">
        <v>26756</v>
      </c>
      <c r="R4528" s="109" t="s">
        <v>36</v>
      </c>
      <c r="S4528" s="122" t="s">
        <v>26627</v>
      </c>
      <c r="T4528" s="31"/>
      <c r="U4528" s="109" t="str">
        <f t="shared" si="72"/>
        <v>42085: Police called to a home for a burglary and were confronted by the subject with a knife. Officers opened fire and killed the man. http://www.oregonlive.com/pacific-northwest-news/index.ssf/2015/03/man_shot_by_police_in_east_por.html</v>
      </c>
      <c r="V4528" s="109"/>
      <c r="W4528" s="109">
        <v>5575.1</v>
      </c>
      <c r="X4528" s="109"/>
      <c r="Y4528" s="109"/>
      <c r="Z4528" s="109"/>
      <c r="AA4528" s="109"/>
      <c r="AB4528" s="109"/>
      <c r="AC4528" s="113"/>
      <c r="AD4528" s="29"/>
      <c r="AE4528" s="29"/>
      <c r="AF4528" s="29"/>
      <c r="AG4528" s="65"/>
    </row>
    <row r="4529" spans="1:33" ht="12">
      <c r="A4529" s="100">
        <v>42091.743391203701</v>
      </c>
      <c r="B4529" s="109" t="s">
        <v>26757</v>
      </c>
      <c r="C4529" s="121">
        <v>21</v>
      </c>
      <c r="D4529" s="109" t="s">
        <v>23</v>
      </c>
      <c r="E4529" s="109" t="s">
        <v>40</v>
      </c>
      <c r="F4529" s="109"/>
      <c r="G4529" s="42">
        <v>42084</v>
      </c>
      <c r="H4529" s="109" t="s">
        <v>26758</v>
      </c>
      <c r="I4529" s="109" t="s">
        <v>26759</v>
      </c>
      <c r="J4529" s="109" t="s">
        <v>195</v>
      </c>
      <c r="K4529" s="98" t="s">
        <v>26760</v>
      </c>
      <c r="L4529" s="109" t="s">
        <v>17693</v>
      </c>
      <c r="M4529" s="109" t="s">
        <v>26761</v>
      </c>
      <c r="N4529" s="109" t="s">
        <v>32</v>
      </c>
      <c r="O4529" s="109" t="s">
        <v>26762</v>
      </c>
      <c r="P4529" s="109" t="s">
        <v>323</v>
      </c>
      <c r="Q4529" s="109" t="s">
        <v>26763</v>
      </c>
      <c r="R4529" s="109" t="s">
        <v>100</v>
      </c>
      <c r="S4529" s="122" t="s">
        <v>26627</v>
      </c>
      <c r="T4529" s="31"/>
      <c r="U4529" s="109" t="str">
        <f t="shared" si="72"/>
        <v>42084: Police responded to an assault on a female at Walmart and were greeted by a group of people who allegedly attacked them. Gaver was shot and killed in the melee. Family allegedly lived on the lot and were a Christian band. http://www.dailymail.co.uk/news/article-3009456/Christian-band-named-end-days-identified-group-got-deadly-gunfight-police-Walmart-parking-lot.html</v>
      </c>
      <c r="V4529" s="109"/>
      <c r="W4529" s="109">
        <v>5576.1</v>
      </c>
      <c r="X4529" s="109"/>
      <c r="Y4529" s="109"/>
      <c r="Z4529" s="109"/>
      <c r="AA4529" s="109"/>
      <c r="AB4529" s="109"/>
      <c r="AC4529" s="113"/>
      <c r="AD4529" s="29"/>
      <c r="AE4529" s="29"/>
      <c r="AF4529" s="29"/>
      <c r="AG4529" s="65"/>
    </row>
    <row r="4530" spans="1:33" ht="12">
      <c r="A4530" s="100">
        <v>42091.749918981499</v>
      </c>
      <c r="B4530" s="109" t="s">
        <v>26764</v>
      </c>
      <c r="C4530" s="121">
        <v>43</v>
      </c>
      <c r="D4530" s="109" t="s">
        <v>23</v>
      </c>
      <c r="E4530" s="109" t="s">
        <v>40</v>
      </c>
      <c r="F4530" s="109"/>
      <c r="G4530" s="42">
        <v>42085</v>
      </c>
      <c r="H4530" s="109" t="s">
        <v>26765</v>
      </c>
      <c r="I4530" s="109" t="s">
        <v>5193</v>
      </c>
      <c r="J4530" s="109" t="s">
        <v>482</v>
      </c>
      <c r="K4530" s="98" t="s">
        <v>26766</v>
      </c>
      <c r="L4530" s="109" t="s">
        <v>5193</v>
      </c>
      <c r="M4530" s="109" t="s">
        <v>5195</v>
      </c>
      <c r="N4530" s="109" t="s">
        <v>314</v>
      </c>
      <c r="O4530" s="109" t="s">
        <v>26767</v>
      </c>
      <c r="P4530" s="109" t="s">
        <v>3069</v>
      </c>
      <c r="Q4530" s="109" t="s">
        <v>26768</v>
      </c>
      <c r="R4530" s="109" t="s">
        <v>36</v>
      </c>
      <c r="S4530" s="122" t="s">
        <v>26627</v>
      </c>
      <c r="T4530" s="31"/>
      <c r="U4530" s="109" t="str">
        <f t="shared" si="72"/>
        <v>42085: Officers were driving down highway and a man in dark clothing walked into their path and was killed. http://www.newson6.com/story/28582219/tulsa-patrol-officer-strikes-kills-pedestrian-crossing-south-lewis</v>
      </c>
      <c r="V4530" s="109"/>
      <c r="W4530" s="109">
        <v>5577.1</v>
      </c>
      <c r="X4530" s="109"/>
      <c r="Y4530" s="109"/>
      <c r="Z4530" s="109"/>
      <c r="AA4530" s="109"/>
      <c r="AB4530" s="109"/>
      <c r="AC4530" s="113"/>
      <c r="AD4530" s="29"/>
      <c r="AE4530" s="29"/>
      <c r="AF4530" s="29"/>
      <c r="AG4530" s="65"/>
    </row>
    <row r="4531" spans="1:33" ht="12">
      <c r="A4531" s="100">
        <v>42091.758854166699</v>
      </c>
      <c r="B4531" s="109" t="s">
        <v>26769</v>
      </c>
      <c r="C4531" s="121">
        <v>24</v>
      </c>
      <c r="D4531" s="109" t="s">
        <v>23</v>
      </c>
      <c r="E4531" s="109" t="s">
        <v>82</v>
      </c>
      <c r="F4531" s="109"/>
      <c r="G4531" s="42">
        <v>42085</v>
      </c>
      <c r="H4531" s="109" t="s">
        <v>26770</v>
      </c>
      <c r="I4531" s="109" t="s">
        <v>3611</v>
      </c>
      <c r="J4531" s="109" t="s">
        <v>85</v>
      </c>
      <c r="K4531" s="98" t="s">
        <v>26771</v>
      </c>
      <c r="L4531" s="109" t="s">
        <v>3611</v>
      </c>
      <c r="M4531" s="109" t="s">
        <v>9327</v>
      </c>
      <c r="N4531" s="109" t="s">
        <v>32</v>
      </c>
      <c r="O4531" s="109" t="s">
        <v>26772</v>
      </c>
      <c r="P4531" s="109" t="s">
        <v>58</v>
      </c>
      <c r="Q4531" s="109" t="s">
        <v>26773</v>
      </c>
      <c r="R4531" s="109" t="s">
        <v>36</v>
      </c>
      <c r="S4531" s="122" t="s">
        <v>26627</v>
      </c>
      <c r="T4531" s="31"/>
      <c r="U4531" s="109" t="str">
        <f t="shared" si="72"/>
        <v>42085: Gates allegedly walked into a 7-11 and tried to rob it at gunpoint. Officers responded in the parking lot, shooting him dead. http://www.mercurynews.com/crime-courts/ci_27778858/tracy-man-identified-person-killed-by-santa-clara</v>
      </c>
      <c r="V4531" s="109"/>
      <c r="W4531" s="109">
        <v>5578.1</v>
      </c>
      <c r="X4531" s="109"/>
      <c r="Y4531" s="109"/>
      <c r="Z4531" s="109"/>
      <c r="AA4531" s="109"/>
      <c r="AB4531" s="109"/>
      <c r="AC4531" s="113"/>
      <c r="AD4531" s="29"/>
      <c r="AE4531" s="29"/>
      <c r="AF4531" s="29"/>
      <c r="AG4531" s="65"/>
    </row>
    <row r="4532" spans="1:33" ht="12">
      <c r="A4532" s="100">
        <v>42091.761967592603</v>
      </c>
      <c r="B4532" s="109" t="s">
        <v>26774</v>
      </c>
      <c r="C4532" s="121">
        <v>37</v>
      </c>
      <c r="D4532" s="109" t="s">
        <v>23</v>
      </c>
      <c r="E4532" s="109" t="s">
        <v>40</v>
      </c>
      <c r="F4532" s="109" t="s">
        <v>26775</v>
      </c>
      <c r="G4532" s="42">
        <v>42084</v>
      </c>
      <c r="H4532" s="109" t="s">
        <v>26776</v>
      </c>
      <c r="I4532" s="109" t="s">
        <v>9798</v>
      </c>
      <c r="J4532" s="109" t="s">
        <v>85</v>
      </c>
      <c r="K4532" s="98" t="s">
        <v>26777</v>
      </c>
      <c r="L4532" s="109" t="s">
        <v>395</v>
      </c>
      <c r="M4532" s="109" t="s">
        <v>9800</v>
      </c>
      <c r="N4532" s="109" t="s">
        <v>32</v>
      </c>
      <c r="O4532" s="109" t="s">
        <v>26778</v>
      </c>
      <c r="P4532" s="109" t="s">
        <v>323</v>
      </c>
      <c r="Q4532" s="109" t="s">
        <v>26779</v>
      </c>
      <c r="R4532" s="109" t="s">
        <v>100</v>
      </c>
      <c r="S4532" s="122" t="s">
        <v>26627</v>
      </c>
      <c r="T4532" s="31"/>
      <c r="U4532" s="109" t="str">
        <f t="shared" si="72"/>
        <v>42084: Man with a fake gun in his waistband commits suicide by cop wielding knife in parking lot. Left note for his loved ones. http://kron4.com/2015/03/22/vallejo-police-kill-knife-wielding-man-displaying-fake-gun-in-his-waistband/</v>
      </c>
      <c r="V4532" s="109"/>
      <c r="W4532" s="109">
        <v>5579.1</v>
      </c>
      <c r="X4532" s="109"/>
      <c r="Y4532" s="109"/>
      <c r="Z4532" s="109"/>
      <c r="AA4532" s="109"/>
      <c r="AB4532" s="109"/>
      <c r="AC4532" s="113"/>
      <c r="AD4532" s="29"/>
      <c r="AE4532" s="29"/>
      <c r="AF4532" s="29"/>
      <c r="AG4532" s="65"/>
    </row>
    <row r="4533" spans="1:33" ht="12">
      <c r="A4533" s="100">
        <v>42091.766354166699</v>
      </c>
      <c r="B4533" s="109" t="s">
        <v>26780</v>
      </c>
      <c r="C4533" s="121">
        <v>42</v>
      </c>
      <c r="D4533" s="109" t="s">
        <v>23</v>
      </c>
      <c r="E4533" s="109" t="s">
        <v>82</v>
      </c>
      <c r="F4533" s="109"/>
      <c r="G4533" s="42">
        <v>42084</v>
      </c>
      <c r="H4533" s="109" t="s">
        <v>26781</v>
      </c>
      <c r="I4533" s="109" t="s">
        <v>1303</v>
      </c>
      <c r="J4533" s="109" t="s">
        <v>1304</v>
      </c>
      <c r="K4533" s="98" t="s">
        <v>26782</v>
      </c>
      <c r="L4533" s="109" t="s">
        <v>1306</v>
      </c>
      <c r="M4533" s="109" t="s">
        <v>5581</v>
      </c>
      <c r="N4533" s="109" t="s">
        <v>32</v>
      </c>
      <c r="O4533" s="109" t="s">
        <v>26783</v>
      </c>
      <c r="P4533" s="109" t="s">
        <v>760</v>
      </c>
      <c r="Q4533" s="109" t="s">
        <v>26784</v>
      </c>
      <c r="R4533" s="109" t="s">
        <v>36</v>
      </c>
      <c r="S4533" s="122" t="s">
        <v>26627</v>
      </c>
      <c r="T4533" s="31"/>
      <c r="U4533" s="109" t="str">
        <f t="shared" si="72"/>
        <v>42084: Man was making threats to his family. He returned when the police arrived and struggled with an officer who shot and killed him. www.nbc4i.com/story/28581173/officer-involved-shooting-on-citys-north-side</v>
      </c>
      <c r="V4533" s="109"/>
      <c r="W4533" s="109">
        <v>5580.1</v>
      </c>
      <c r="X4533" s="109"/>
      <c r="Y4533" s="109"/>
      <c r="Z4533" s="109"/>
      <c r="AA4533" s="109"/>
      <c r="AB4533" s="109"/>
      <c r="AC4533" s="113"/>
      <c r="AD4533" s="29"/>
      <c r="AE4533" s="29"/>
      <c r="AF4533" s="29"/>
      <c r="AG4533" s="65"/>
    </row>
    <row r="4534" spans="1:33" ht="12">
      <c r="A4534" s="100">
        <v>42091.769872685203</v>
      </c>
      <c r="B4534" s="109" t="s">
        <v>26785</v>
      </c>
      <c r="C4534" s="121">
        <v>60</v>
      </c>
      <c r="D4534" s="109" t="s">
        <v>23</v>
      </c>
      <c r="E4534" s="109"/>
      <c r="F4534" s="109"/>
      <c r="G4534" s="42">
        <v>42084</v>
      </c>
      <c r="H4534" s="109" t="s">
        <v>26786</v>
      </c>
      <c r="I4534" s="109" t="s">
        <v>713</v>
      </c>
      <c r="J4534" s="109" t="s">
        <v>233</v>
      </c>
      <c r="K4534" s="98" t="s">
        <v>26787</v>
      </c>
      <c r="L4534" s="109" t="s">
        <v>9856</v>
      </c>
      <c r="M4534" s="109" t="s">
        <v>21762</v>
      </c>
      <c r="N4534" s="109" t="s">
        <v>32</v>
      </c>
      <c r="O4534" s="109" t="s">
        <v>26788</v>
      </c>
      <c r="P4534" s="109" t="s">
        <v>760</v>
      </c>
      <c r="Q4534" s="109" t="s">
        <v>26789</v>
      </c>
      <c r="R4534" s="109" t="s">
        <v>100</v>
      </c>
      <c r="S4534" s="122" t="s">
        <v>26627</v>
      </c>
      <c r="T4534" s="31"/>
      <c r="U4534" s="109" t="str">
        <f t="shared" si="72"/>
        <v>42084: Subject called police and asked them to come shoot him. They found him waving a gun and fired at him, killing him at the scene. http://wthitv.com/2015/03/21/one-person-dead-after-police-action-shooting/</v>
      </c>
      <c r="V4534" s="109"/>
      <c r="W4534" s="109">
        <v>5581.1</v>
      </c>
      <c r="X4534" s="109"/>
      <c r="Y4534" s="109"/>
      <c r="Z4534" s="109"/>
      <c r="AA4534" s="109"/>
      <c r="AB4534" s="109"/>
      <c r="AC4534" s="113"/>
      <c r="AD4534" s="29"/>
      <c r="AE4534" s="29"/>
      <c r="AF4534" s="29"/>
      <c r="AG4534" s="65"/>
    </row>
    <row r="4535" spans="1:33" ht="12">
      <c r="A4535" s="100">
        <v>42091.774282407401</v>
      </c>
      <c r="B4535" s="109" t="s">
        <v>26790</v>
      </c>
      <c r="C4535" s="121">
        <v>34</v>
      </c>
      <c r="D4535" s="109" t="s">
        <v>23</v>
      </c>
      <c r="E4535" s="109" t="s">
        <v>40</v>
      </c>
      <c r="F4535" s="109" t="s">
        <v>26791</v>
      </c>
      <c r="G4535" s="42">
        <v>42083</v>
      </c>
      <c r="H4535" s="109" t="s">
        <v>26792</v>
      </c>
      <c r="I4535" s="109" t="s">
        <v>26793</v>
      </c>
      <c r="J4535" s="109" t="s">
        <v>482</v>
      </c>
      <c r="K4535" s="98" t="s">
        <v>26794</v>
      </c>
      <c r="L4535" s="109" t="s">
        <v>26795</v>
      </c>
      <c r="M4535" s="109" t="s">
        <v>7314</v>
      </c>
      <c r="N4535" s="109" t="s">
        <v>32</v>
      </c>
      <c r="O4535" s="109" t="s">
        <v>26796</v>
      </c>
      <c r="P4535" s="109" t="s">
        <v>323</v>
      </c>
      <c r="Q4535" s="109" t="s">
        <v>26797</v>
      </c>
      <c r="R4535" s="109" t="s">
        <v>36</v>
      </c>
      <c r="S4535" s="122" t="s">
        <v>26627</v>
      </c>
      <c r="T4535" s="31"/>
      <c r="U4535" s="109" t="str">
        <f t="shared" si="72"/>
        <v>42083: Police were looking for subject in the death of his brother and saw him on the hgihway in brother's truck. A chase ensued. Subject shot at police. Police shot back, killing subject. http://www.newson6.com/story/28578606/ohp-shots-fired-in-chase-with-suspect-vehicle-in-coal-county</v>
      </c>
      <c r="V4535" s="109"/>
      <c r="W4535" s="109">
        <v>5582.1</v>
      </c>
      <c r="X4535" s="109"/>
      <c r="Y4535" s="109"/>
      <c r="Z4535" s="109"/>
      <c r="AA4535" s="109"/>
      <c r="AB4535" s="109"/>
      <c r="AC4535" s="113"/>
      <c r="AD4535" s="29"/>
      <c r="AE4535" s="29"/>
      <c r="AF4535" s="29"/>
      <c r="AG4535" s="65"/>
    </row>
    <row r="4536" spans="1:33" ht="12">
      <c r="A4536" s="100">
        <v>42091.7785532407</v>
      </c>
      <c r="B4536" s="109" t="s">
        <v>26798</v>
      </c>
      <c r="C4536" s="121">
        <v>44</v>
      </c>
      <c r="D4536" s="109" t="s">
        <v>23</v>
      </c>
      <c r="E4536" s="109" t="s">
        <v>40</v>
      </c>
      <c r="F4536" s="109" t="s">
        <v>26799</v>
      </c>
      <c r="G4536" s="42">
        <v>42084</v>
      </c>
      <c r="H4536" s="109" t="s">
        <v>26800</v>
      </c>
      <c r="I4536" s="109" t="s">
        <v>26801</v>
      </c>
      <c r="J4536" s="109" t="s">
        <v>152</v>
      </c>
      <c r="K4536" s="98" t="s">
        <v>26802</v>
      </c>
      <c r="L4536" s="109" t="s">
        <v>1156</v>
      </c>
      <c r="M4536" s="109" t="s">
        <v>26803</v>
      </c>
      <c r="N4536" s="109" t="s">
        <v>32</v>
      </c>
      <c r="O4536" s="109" t="s">
        <v>26804</v>
      </c>
      <c r="P4536" s="109" t="s">
        <v>58</v>
      </c>
      <c r="Q4536" s="109" t="s">
        <v>26805</v>
      </c>
      <c r="R4536" s="109" t="s">
        <v>36</v>
      </c>
      <c r="S4536" s="122" t="s">
        <v>26627</v>
      </c>
      <c r="T4536" s="31"/>
      <c r="U4536" s="109" t="str">
        <f t="shared" si="72"/>
        <v>42084: Police responded to a call about a man shooting a gun in the town of Shelby. Subject fled at high speed and crashed into a telephone pole. He then went into the woods and tried to shoot the police. http://www.whec.com/news/stories/S3742306.shtml?cat=565</v>
      </c>
      <c r="V4536" s="109"/>
      <c r="W4536" s="109">
        <v>5583.1</v>
      </c>
      <c r="X4536" s="109"/>
      <c r="Y4536" s="109"/>
      <c r="Z4536" s="109"/>
      <c r="AA4536" s="109"/>
      <c r="AB4536" s="109"/>
      <c r="AC4536" s="113"/>
      <c r="AD4536" s="29"/>
      <c r="AE4536" s="29"/>
      <c r="AF4536" s="29"/>
      <c r="AG4536" s="65"/>
    </row>
    <row r="4537" spans="1:33" ht="12">
      <c r="A4537" s="100">
        <v>42091.7813425926</v>
      </c>
      <c r="B4537" s="109" t="s">
        <v>26806</v>
      </c>
      <c r="C4537" s="121">
        <v>63</v>
      </c>
      <c r="D4537" s="109" t="s">
        <v>23</v>
      </c>
      <c r="E4537" s="109" t="s">
        <v>40</v>
      </c>
      <c r="F4537" s="109" t="s">
        <v>26807</v>
      </c>
      <c r="G4537" s="42">
        <v>42083</v>
      </c>
      <c r="H4537" s="109" t="s">
        <v>26808</v>
      </c>
      <c r="I4537" s="109" t="s">
        <v>6160</v>
      </c>
      <c r="J4537" s="109" t="s">
        <v>1154</v>
      </c>
      <c r="K4537" s="98" t="s">
        <v>7281</v>
      </c>
      <c r="L4537" s="109" t="s">
        <v>491</v>
      </c>
      <c r="M4537" s="109" t="s">
        <v>26809</v>
      </c>
      <c r="N4537" s="109" t="s">
        <v>32</v>
      </c>
      <c r="O4537" s="109" t="s">
        <v>26810</v>
      </c>
      <c r="P4537" s="109" t="s">
        <v>58</v>
      </c>
      <c r="Q4537" s="109" t="s">
        <v>26807</v>
      </c>
      <c r="R4537" s="109" t="s">
        <v>100</v>
      </c>
      <c r="S4537" s="122" t="s">
        <v>26627</v>
      </c>
      <c r="T4537" s="31"/>
      <c r="U4537" s="109" t="str">
        <f t="shared" si="72"/>
        <v>42083: Subject allegedly chased a TSA agent with a machete and was shot by police. http://www.nola.com/crime/index.ssf/2015/03/new_orleans_airport_machete_at.html</v>
      </c>
      <c r="V4537" s="109"/>
      <c r="W4537" s="109">
        <v>5584.1</v>
      </c>
      <c r="X4537" s="109"/>
      <c r="Y4537" s="109"/>
      <c r="Z4537" s="109"/>
      <c r="AA4537" s="109"/>
      <c r="AB4537" s="109"/>
      <c r="AC4537" s="113"/>
      <c r="AD4537" s="29"/>
      <c r="AE4537" s="29"/>
      <c r="AF4537" s="29"/>
      <c r="AG4537" s="65"/>
    </row>
    <row r="4538" spans="1:33" ht="12">
      <c r="A4538" s="100">
        <v>42091.786168981504</v>
      </c>
      <c r="B4538" s="109" t="s">
        <v>26811</v>
      </c>
      <c r="C4538" s="121">
        <v>54</v>
      </c>
      <c r="D4538" s="109" t="s">
        <v>23</v>
      </c>
      <c r="E4538" s="109" t="s">
        <v>40</v>
      </c>
      <c r="F4538" s="109" t="s">
        <v>26812</v>
      </c>
      <c r="G4538" s="42">
        <v>42074</v>
      </c>
      <c r="H4538" s="109" t="s">
        <v>26813</v>
      </c>
      <c r="I4538" s="109" t="s">
        <v>26814</v>
      </c>
      <c r="J4538" s="109" t="s">
        <v>44</v>
      </c>
      <c r="K4538" s="98" t="s">
        <v>26815</v>
      </c>
      <c r="L4538" s="109" t="s">
        <v>7243</v>
      </c>
      <c r="M4538" s="109" t="s">
        <v>26816</v>
      </c>
      <c r="N4538" s="109" t="s">
        <v>32</v>
      </c>
      <c r="O4538" s="109" t="s">
        <v>26817</v>
      </c>
      <c r="P4538" s="109" t="s">
        <v>760</v>
      </c>
      <c r="Q4538" s="109" t="s">
        <v>26818</v>
      </c>
      <c r="R4538" s="109" t="s">
        <v>100</v>
      </c>
      <c r="S4538" s="122" t="s">
        <v>26627</v>
      </c>
      <c r="T4538" s="31"/>
      <c r="U4538" s="109" t="str">
        <f t="shared" si="72"/>
        <v>42074: Neighbors called police about a man who was reportedly destroying his home. When they arrived the man pointed a shotgun at them and was killed by police. http://www.al.com/news/mobile/index.ssf/2015/03/man_shot_in_confrontation_with.html</v>
      </c>
      <c r="V4538" s="109"/>
      <c r="W4538" s="109">
        <v>5585.1</v>
      </c>
      <c r="X4538" s="109"/>
      <c r="Y4538" s="109"/>
      <c r="Z4538" s="109"/>
      <c r="AA4538" s="109"/>
      <c r="AB4538" s="109"/>
      <c r="AC4538" s="113"/>
      <c r="AD4538" s="29"/>
      <c r="AE4538" s="29"/>
      <c r="AF4538" s="29"/>
      <c r="AG4538" s="65"/>
    </row>
    <row r="4539" spans="1:33" ht="12">
      <c r="A4539" s="100">
        <v>42091.795879629601</v>
      </c>
      <c r="B4539" s="109" t="s">
        <v>26819</v>
      </c>
      <c r="C4539" s="121">
        <v>36</v>
      </c>
      <c r="D4539" s="109" t="s">
        <v>23</v>
      </c>
      <c r="E4539" s="109" t="s">
        <v>40</v>
      </c>
      <c r="F4539" s="109" t="s">
        <v>26820</v>
      </c>
      <c r="G4539" s="42">
        <v>42082</v>
      </c>
      <c r="H4539" s="109" t="s">
        <v>26821</v>
      </c>
      <c r="I4539" s="109" t="s">
        <v>774</v>
      </c>
      <c r="J4539" s="109" t="s">
        <v>85</v>
      </c>
      <c r="K4539" s="98" t="s">
        <v>6046</v>
      </c>
      <c r="L4539" s="109" t="s">
        <v>775</v>
      </c>
      <c r="M4539" s="109" t="s">
        <v>26822</v>
      </c>
      <c r="N4539" s="109" t="s">
        <v>32</v>
      </c>
      <c r="O4539" s="109" t="s">
        <v>26823</v>
      </c>
      <c r="P4539" s="109" t="s">
        <v>58</v>
      </c>
      <c r="Q4539" s="109" t="s">
        <v>26824</v>
      </c>
      <c r="R4539" s="109" t="s">
        <v>100</v>
      </c>
      <c r="S4539" s="122" t="s">
        <v>26627</v>
      </c>
      <c r="T4539" s="31"/>
      <c r="U4539" s="109" t="str">
        <f t="shared" si="72"/>
        <v>42082: Subject involved in a love triangle, shot and killed his rival and barricaded himself in the lobby of the Vagabond Inn. SWAT teams killed him. http://www.kerngoldenempire.com/story/d/story/standoff-deadly-officer-involved-shooting-in-north/24817/acHk7QgYoE-qOGZhUfnMiw</v>
      </c>
      <c r="V4539" s="109"/>
      <c r="W4539" s="109">
        <v>5586.1</v>
      </c>
      <c r="X4539" s="109"/>
      <c r="Y4539" s="109"/>
      <c r="Z4539" s="109"/>
      <c r="AA4539" s="109"/>
      <c r="AB4539" s="109"/>
      <c r="AC4539" s="113"/>
      <c r="AD4539" s="29"/>
      <c r="AE4539" s="29"/>
      <c r="AF4539" s="29"/>
      <c r="AG4539" s="65"/>
    </row>
    <row r="4540" spans="1:33" ht="12">
      <c r="A4540" s="100">
        <v>42091.812013888899</v>
      </c>
      <c r="B4540" s="109" t="s">
        <v>26825</v>
      </c>
      <c r="C4540" s="121">
        <v>16</v>
      </c>
      <c r="D4540" s="109" t="s">
        <v>23</v>
      </c>
      <c r="E4540" s="109" t="s">
        <v>24</v>
      </c>
      <c r="F4540" s="109" t="s">
        <v>26826</v>
      </c>
      <c r="G4540" s="42">
        <v>42082</v>
      </c>
      <c r="H4540" s="109" t="s">
        <v>26827</v>
      </c>
      <c r="I4540" s="109" t="s">
        <v>1046</v>
      </c>
      <c r="J4540" s="109" t="s">
        <v>28</v>
      </c>
      <c r="K4540" s="98" t="s">
        <v>18511</v>
      </c>
      <c r="L4540" s="109" t="s">
        <v>523</v>
      </c>
      <c r="M4540" s="109" t="s">
        <v>1047</v>
      </c>
      <c r="N4540" s="109" t="s">
        <v>32</v>
      </c>
      <c r="O4540" s="109" t="s">
        <v>26828</v>
      </c>
      <c r="P4540" s="109" t="s">
        <v>323</v>
      </c>
      <c r="Q4540" s="109" t="s">
        <v>26829</v>
      </c>
      <c r="R4540" s="109" t="s">
        <v>36</v>
      </c>
      <c r="S4540" s="122" t="s">
        <v>26627</v>
      </c>
      <c r="T4540" s="31"/>
      <c r="U4540" s="109" t="str">
        <f t="shared" si="72"/>
        <v>42082: Police were chasing a stolen car when the driver wrecked. The two subjects got out and the driver pointed his gun at the officer but didn't fire. They both fled on foot but the officer tracked down the driver and killed him. http://jacksonville.com/news/crime/2015-03-19/story/1-dead-1-sought-jacksonville-police-shooting</v>
      </c>
      <c r="V4540" s="109"/>
      <c r="W4540" s="109">
        <v>5587.1</v>
      </c>
      <c r="X4540" s="109"/>
      <c r="Y4540" s="109"/>
      <c r="Z4540" s="109"/>
      <c r="AA4540" s="109"/>
      <c r="AB4540" s="109"/>
      <c r="AC4540" s="113"/>
      <c r="AD4540" s="29"/>
      <c r="AE4540" s="29"/>
      <c r="AF4540" s="29"/>
      <c r="AG4540" s="65"/>
    </row>
    <row r="4541" spans="1:33" ht="12">
      <c r="A4541" s="100">
        <v>42091.818113425899</v>
      </c>
      <c r="B4541" s="109" t="s">
        <v>26830</v>
      </c>
      <c r="C4541" s="121">
        <v>39</v>
      </c>
      <c r="D4541" s="109" t="s">
        <v>23</v>
      </c>
      <c r="E4541" s="109" t="s">
        <v>40</v>
      </c>
      <c r="F4541" s="109" t="s">
        <v>26831</v>
      </c>
      <c r="G4541" s="42">
        <v>42082</v>
      </c>
      <c r="H4541" s="109" t="s">
        <v>26832</v>
      </c>
      <c r="I4541" s="109" t="s">
        <v>26833</v>
      </c>
      <c r="J4541" s="109" t="s">
        <v>44</v>
      </c>
      <c r="K4541" s="98" t="s">
        <v>26834</v>
      </c>
      <c r="L4541" s="109" t="s">
        <v>1190</v>
      </c>
      <c r="M4541" s="109" t="s">
        <v>26835</v>
      </c>
      <c r="N4541" s="109" t="s">
        <v>32</v>
      </c>
      <c r="O4541" s="109" t="s">
        <v>26836</v>
      </c>
      <c r="P4541" s="109" t="s">
        <v>760</v>
      </c>
      <c r="Q4541" s="109" t="s">
        <v>26837</v>
      </c>
      <c r="R4541" s="109" t="s">
        <v>100</v>
      </c>
      <c r="S4541" s="122" t="s">
        <v>26627</v>
      </c>
      <c r="T4541" s="31"/>
      <c r="U4541" s="109" t="str">
        <f t="shared" si="72"/>
        <v>42082: Subject was having a schizophrenic episode and called police to say his mother was going to kill him. He grabbed a box cutter and went to meet the deputies outside. He allegedly charged at them, refusing to stop and was killed. http://www.al.com/news/huntsville/index.ssf/2015/03/sister_of_mentally_ill_man_sla.html</v>
      </c>
      <c r="V4541" s="109"/>
      <c r="W4541" s="109">
        <v>5588.1</v>
      </c>
      <c r="X4541" s="109"/>
      <c r="Y4541" s="109"/>
      <c r="Z4541" s="109"/>
      <c r="AA4541" s="109"/>
      <c r="AB4541" s="109"/>
      <c r="AC4541" s="113"/>
      <c r="AD4541" s="29"/>
      <c r="AE4541" s="29"/>
      <c r="AF4541" s="29"/>
      <c r="AG4541" s="65"/>
    </row>
    <row r="4542" spans="1:33" ht="12">
      <c r="A4542" s="100">
        <v>42091.823541666701</v>
      </c>
      <c r="B4542" s="109" t="s">
        <v>26838</v>
      </c>
      <c r="C4542" s="121">
        <v>64</v>
      </c>
      <c r="D4542" s="109" t="s">
        <v>23</v>
      </c>
      <c r="E4542" s="109" t="s">
        <v>82</v>
      </c>
      <c r="F4542" s="109"/>
      <c r="G4542" s="42">
        <v>42081</v>
      </c>
      <c r="H4542" s="109" t="s">
        <v>26839</v>
      </c>
      <c r="I4542" s="109" t="s">
        <v>11065</v>
      </c>
      <c r="J4542" s="109" t="s">
        <v>28</v>
      </c>
      <c r="K4542" s="98" t="s">
        <v>20116</v>
      </c>
      <c r="L4542" s="109" t="s">
        <v>11067</v>
      </c>
      <c r="M4542" s="109" t="s">
        <v>11068</v>
      </c>
      <c r="N4542" s="109" t="s">
        <v>32</v>
      </c>
      <c r="O4542" s="109" t="s">
        <v>26840</v>
      </c>
      <c r="P4542" s="109" t="s">
        <v>323</v>
      </c>
      <c r="Q4542" s="109" t="s">
        <v>26841</v>
      </c>
      <c r="R4542" s="109" t="s">
        <v>100</v>
      </c>
      <c r="S4542" s="122" t="s">
        <v>26627</v>
      </c>
      <c r="T4542" s="31"/>
      <c r="U4542" s="109" t="str">
        <f t="shared" si="72"/>
        <v>42081: Officers were called to Lake Ella for a report of a white male armed with a weapon who was reportedly sitting on a park bench. Officer approached and somehow discharged his weapon, killing Wingo. http://www.tallahassee.com/story/news/local/2015/03/18/tpd-investigating-crime-scene-at-lake-ella/24990789/</v>
      </c>
      <c r="V4542" s="109"/>
      <c r="W4542" s="109">
        <v>5589.1</v>
      </c>
      <c r="X4542" s="109"/>
      <c r="Y4542" s="109"/>
      <c r="Z4542" s="109"/>
      <c r="AA4542" s="109"/>
      <c r="AB4542" s="109"/>
      <c r="AC4542" s="113"/>
      <c r="AD4542" s="29"/>
      <c r="AE4542" s="29"/>
      <c r="AF4542" s="29"/>
      <c r="AG4542" s="65"/>
    </row>
    <row r="4543" spans="1:33" ht="12">
      <c r="A4543" s="100">
        <v>42091.828541666699</v>
      </c>
      <c r="B4543" s="109" t="s">
        <v>26842</v>
      </c>
      <c r="C4543" s="121">
        <v>31</v>
      </c>
      <c r="D4543" s="109" t="s">
        <v>23</v>
      </c>
      <c r="E4543" s="109" t="s">
        <v>40</v>
      </c>
      <c r="F4543" s="109" t="s">
        <v>26843</v>
      </c>
      <c r="G4543" s="42">
        <v>42081</v>
      </c>
      <c r="H4543" s="109" t="s">
        <v>26844</v>
      </c>
      <c r="I4543" s="109" t="s">
        <v>26845</v>
      </c>
      <c r="J4543" s="109" t="s">
        <v>1357</v>
      </c>
      <c r="K4543" s="98" t="s">
        <v>26846</v>
      </c>
      <c r="L4543" s="109" t="s">
        <v>26847</v>
      </c>
      <c r="M4543" s="109" t="s">
        <v>26848</v>
      </c>
      <c r="N4543" s="109" t="s">
        <v>32</v>
      </c>
      <c r="O4543" s="109" t="s">
        <v>26849</v>
      </c>
      <c r="P4543" s="109" t="s">
        <v>760</v>
      </c>
      <c r="Q4543" s="109" t="s">
        <v>26850</v>
      </c>
      <c r="R4543" s="109" t="s">
        <v>36</v>
      </c>
      <c r="S4543" s="122" t="s">
        <v>26627</v>
      </c>
      <c r="T4543" s="31"/>
      <c r="U4543" s="109" t="str">
        <f t="shared" si="72"/>
        <v>42081: Police responded to a domestic disturbance call and were met by a man carrying a gun. Police shot and killed the man. http://www.kboi2.com/news/local/One-man-dead-after-officer-involved-shooting-near-Middleton-296853661.html</v>
      </c>
      <c r="V4543" s="109"/>
      <c r="W4543" s="109">
        <v>5590.1</v>
      </c>
      <c r="X4543" s="109"/>
      <c r="Y4543" s="109"/>
      <c r="Z4543" s="109"/>
      <c r="AA4543" s="109"/>
      <c r="AB4543" s="109"/>
      <c r="AC4543" s="113"/>
      <c r="AD4543" s="29"/>
      <c r="AE4543" s="29"/>
      <c r="AF4543" s="29"/>
      <c r="AG4543" s="65"/>
    </row>
    <row r="4544" spans="1:33" ht="12">
      <c r="A4544" s="100">
        <v>42091.840648148202</v>
      </c>
      <c r="B4544" s="109" t="s">
        <v>26851</v>
      </c>
      <c r="C4544" s="121">
        <v>35</v>
      </c>
      <c r="D4544" s="109" t="s">
        <v>23</v>
      </c>
      <c r="E4544" s="109" t="s">
        <v>24</v>
      </c>
      <c r="F4544" s="109" t="s">
        <v>26852</v>
      </c>
      <c r="G4544" s="42">
        <v>42080</v>
      </c>
      <c r="H4544" s="109" t="s">
        <v>26853</v>
      </c>
      <c r="I4544" s="109" t="s">
        <v>26854</v>
      </c>
      <c r="J4544" s="109" t="s">
        <v>64</v>
      </c>
      <c r="K4544" s="98" t="s">
        <v>26855</v>
      </c>
      <c r="L4544" s="109" t="s">
        <v>10707</v>
      </c>
      <c r="M4544" s="109" t="s">
        <v>26856</v>
      </c>
      <c r="N4544" s="109" t="s">
        <v>262</v>
      </c>
      <c r="O4544" s="109" t="s">
        <v>26857</v>
      </c>
      <c r="P4544" s="109" t="s">
        <v>323</v>
      </c>
      <c r="Q4544" s="109" t="s">
        <v>26858</v>
      </c>
      <c r="R4544" s="109" t="s">
        <v>219</v>
      </c>
      <c r="S4544" s="122" t="s">
        <v>26627</v>
      </c>
      <c r="T4544" s="31"/>
      <c r="U4544" s="109" t="str">
        <f t="shared" si="72"/>
        <v>42080: 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 http://www.northwestgeorgianews.com/rome/gbi-probes-officer-involved-death-of-askari-roberts/article_3574dd54-cd57-11e4-9b46-d3f30165f444.html</v>
      </c>
      <c r="V4544" s="109"/>
      <c r="W4544" s="109">
        <v>5591.1</v>
      </c>
      <c r="X4544" s="109"/>
      <c r="Y4544" s="109"/>
      <c r="Z4544" s="109"/>
      <c r="AA4544" s="109"/>
      <c r="AB4544" s="109"/>
      <c r="AC4544" s="113"/>
      <c r="AD4544" s="29"/>
      <c r="AE4544" s="29"/>
      <c r="AF4544" s="29"/>
      <c r="AG4544" s="65"/>
    </row>
    <row r="4545" spans="1:33" ht="12">
      <c r="A4545" s="100">
        <v>42091.846666666701</v>
      </c>
      <c r="B4545" s="109" t="s">
        <v>26859</v>
      </c>
      <c r="C4545" s="121">
        <v>22</v>
      </c>
      <c r="D4545" s="109" t="s">
        <v>23</v>
      </c>
      <c r="E4545" s="109" t="s">
        <v>82</v>
      </c>
      <c r="F4545" s="109"/>
      <c r="G4545" s="42">
        <v>38933</v>
      </c>
      <c r="H4545" s="109" t="s">
        <v>26860</v>
      </c>
      <c r="I4545" s="109" t="s">
        <v>10667</v>
      </c>
      <c r="J4545" s="109" t="s">
        <v>1694</v>
      </c>
      <c r="K4545" s="98" t="s">
        <v>26861</v>
      </c>
      <c r="L4545" s="109" t="s">
        <v>5348</v>
      </c>
      <c r="M4545" s="109" t="s">
        <v>15307</v>
      </c>
      <c r="N4545" s="109" t="s">
        <v>262</v>
      </c>
      <c r="O4545" s="109" t="s">
        <v>26862</v>
      </c>
      <c r="P4545" s="109" t="s">
        <v>760</v>
      </c>
      <c r="Q4545" s="109" t="s">
        <v>26863</v>
      </c>
      <c r="R4545" s="109" t="s">
        <v>36</v>
      </c>
      <c r="S4545" s="122" t="s">
        <v>21640</v>
      </c>
      <c r="T4545" s="31"/>
      <c r="U4545" s="109" t="str">
        <f t="shared" si="72"/>
        <v>38933: Wilson died of an irregular heartbeat after being shocked by a taser near West South Boulder Road. Police were investigating a report of marijuana plants growing in the area. Wilson allegedly ran from police, and was physically exerted as well as having had a heart condition since birth. http://www.coloradodaily.com/ci_18503292?source=most_viewed#axzz1duwG2wH8</v>
      </c>
      <c r="V4545" s="109"/>
      <c r="W4545" s="109">
        <v>5592.1</v>
      </c>
      <c r="X4545" s="109"/>
      <c r="Y4545" s="109"/>
      <c r="Z4545" s="109"/>
      <c r="AA4545" s="109"/>
      <c r="AB4545" s="109"/>
      <c r="AC4545" s="113"/>
      <c r="AD4545" s="29"/>
      <c r="AE4545" s="29"/>
      <c r="AF4545" s="29"/>
      <c r="AG4545" s="65"/>
    </row>
    <row r="4546" spans="1:33" ht="12">
      <c r="A4546" s="100">
        <v>42091.849479166704</v>
      </c>
      <c r="B4546" s="109" t="s">
        <v>26864</v>
      </c>
      <c r="C4546" s="121">
        <v>38</v>
      </c>
      <c r="D4546" s="109"/>
      <c r="E4546" s="109" t="s">
        <v>26865</v>
      </c>
      <c r="F4546" s="109" t="s">
        <v>26866</v>
      </c>
      <c r="G4546" s="42">
        <v>42079</v>
      </c>
      <c r="H4546" s="109" t="s">
        <v>26867</v>
      </c>
      <c r="I4546" s="109" t="s">
        <v>1010</v>
      </c>
      <c r="J4546" s="109" t="s">
        <v>1011</v>
      </c>
      <c r="K4546" s="98" t="s">
        <v>26868</v>
      </c>
      <c r="L4546" s="109" t="s">
        <v>1010</v>
      </c>
      <c r="M4546" s="109" t="s">
        <v>1013</v>
      </c>
      <c r="N4546" s="109" t="s">
        <v>1818</v>
      </c>
      <c r="O4546" s="109" t="s">
        <v>26869</v>
      </c>
      <c r="P4546" s="109" t="s">
        <v>323</v>
      </c>
      <c r="Q4546" s="109" t="s">
        <v>26870</v>
      </c>
      <c r="R4546" s="109" t="s">
        <v>219</v>
      </c>
      <c r="S4546" s="122" t="s">
        <v>26627</v>
      </c>
      <c r="T4546" s="31"/>
      <c r="U4546" s="109" t="str">
        <f t="shared" si="72"/>
        <v>42079: Police responded to a call about a man running erratically down the street in downtown Honolulu. He kept running and officers used pepper spray and an electric gun. Finally, the man tripped and fell, allowing officers to control him. He became unresponsive and died at the hospital. http://www.hawaiinewsnow.com/story/28546370/combative-man-dies-following-arrest-near-iolani-palace</v>
      </c>
      <c r="V4546" s="109"/>
      <c r="W4546" s="109">
        <v>5593.1</v>
      </c>
      <c r="X4546" s="109"/>
      <c r="Y4546" s="109"/>
      <c r="Z4546" s="109"/>
      <c r="AA4546" s="109"/>
      <c r="AB4546" s="109"/>
      <c r="AC4546" s="113"/>
      <c r="AD4546" s="29"/>
      <c r="AE4546" s="29"/>
      <c r="AF4546" s="29"/>
      <c r="AG4546" s="65"/>
    </row>
    <row r="4547" spans="1:33" ht="12">
      <c r="A4547" s="100">
        <v>42091.853773148199</v>
      </c>
      <c r="B4547" s="109" t="s">
        <v>26871</v>
      </c>
      <c r="C4547" s="121">
        <v>22</v>
      </c>
      <c r="D4547" s="109" t="s">
        <v>23</v>
      </c>
      <c r="E4547" s="109" t="s">
        <v>82</v>
      </c>
      <c r="F4547" s="109"/>
      <c r="G4547" s="42">
        <v>38873</v>
      </c>
      <c r="H4547" s="109" t="s">
        <v>26872</v>
      </c>
      <c r="I4547" s="109" t="s">
        <v>552</v>
      </c>
      <c r="J4547" s="109" t="s">
        <v>64</v>
      </c>
      <c r="K4547" s="98" t="s">
        <v>26873</v>
      </c>
      <c r="L4547" s="109" t="s">
        <v>364</v>
      </c>
      <c r="M4547" s="109" t="s">
        <v>2129</v>
      </c>
      <c r="N4547" s="109" t="s">
        <v>32</v>
      </c>
      <c r="O4547" s="109" t="s">
        <v>26874</v>
      </c>
      <c r="P4547" s="109" t="s">
        <v>760</v>
      </c>
      <c r="Q4547" s="109" t="s">
        <v>26875</v>
      </c>
      <c r="R4547" s="109" t="s">
        <v>36</v>
      </c>
      <c r="S4547" s="122" t="s">
        <v>21640</v>
      </c>
      <c r="T4547" s="31"/>
      <c r="U4547" s="109" t="str">
        <f t="shared" si="72"/>
        <v>38873: Cabrera was shot after allegedly swinging piece of metal at an officer. Police were respond to report of a fatal ax attack on a child. When officers approached a man acting suspicious he threw a tire at one officer breaking his arm. http://onlineathens.com/stories/060706/news_20060607051.shtml#.VRdw0Mv8ubk</v>
      </c>
      <c r="V4547" s="109"/>
      <c r="W4547" s="109">
        <v>5594.1</v>
      </c>
      <c r="X4547" s="109"/>
      <c r="Y4547" s="109"/>
      <c r="Z4547" s="109"/>
      <c r="AA4547" s="109"/>
      <c r="AB4547" s="109"/>
      <c r="AC4547" s="113"/>
      <c r="AD4547" s="29"/>
      <c r="AE4547" s="29"/>
      <c r="AF4547" s="29"/>
      <c r="AG4547" s="65"/>
    </row>
    <row r="4548" spans="1:33" ht="12">
      <c r="A4548" s="100">
        <v>42091.856284722198</v>
      </c>
      <c r="B4548" s="109" t="s">
        <v>26876</v>
      </c>
      <c r="C4548" s="121">
        <v>22</v>
      </c>
      <c r="D4548" s="109" t="s">
        <v>23</v>
      </c>
      <c r="E4548" s="109" t="s">
        <v>173</v>
      </c>
      <c r="F4548" s="109" t="s">
        <v>26877</v>
      </c>
      <c r="G4548" s="42">
        <v>42080</v>
      </c>
      <c r="H4548" s="109" t="s">
        <v>26878</v>
      </c>
      <c r="I4548" s="109" t="s">
        <v>1329</v>
      </c>
      <c r="J4548" s="109" t="s">
        <v>85</v>
      </c>
      <c r="K4548" s="98" t="s">
        <v>26879</v>
      </c>
      <c r="L4548" s="109" t="s">
        <v>1329</v>
      </c>
      <c r="M4548" s="109" t="s">
        <v>26880</v>
      </c>
      <c r="N4548" s="109" t="s">
        <v>32</v>
      </c>
      <c r="O4548" s="109" t="s">
        <v>26881</v>
      </c>
      <c r="P4548" s="109" t="s">
        <v>760</v>
      </c>
      <c r="Q4548" s="109" t="s">
        <v>26882</v>
      </c>
      <c r="R4548" s="109" t="s">
        <v>36</v>
      </c>
      <c r="S4548" s="122" t="s">
        <v>26627</v>
      </c>
      <c r="T4548" s="31"/>
      <c r="U4548" s="109" t="str">
        <f t="shared" si="72"/>
        <v>42080: A CHP officer attempted to stop a motorcycle. The driver fled and carjacked a Bronco. Officers hit him with several shots, and Leon barricaded himself in his home refusing to surrender. He bled to death from his wounds. http://www.natomasbuzz.com/2015/03/suspect-in-chp-officer-shotting-surrounded-in-natomas/</v>
      </c>
      <c r="V4548" s="109"/>
      <c r="W4548" s="109">
        <v>5595.1</v>
      </c>
      <c r="X4548" s="109"/>
      <c r="Y4548" s="109"/>
      <c r="Z4548" s="109"/>
      <c r="AA4548" s="109"/>
      <c r="AB4548" s="109"/>
      <c r="AC4548" s="113"/>
      <c r="AD4548" s="29"/>
      <c r="AE4548" s="29"/>
      <c r="AF4548" s="29"/>
      <c r="AG4548" s="65"/>
    </row>
    <row r="4549" spans="1:33" ht="12">
      <c r="A4549" s="100">
        <v>42091.863171296303</v>
      </c>
      <c r="B4549" s="109" t="s">
        <v>26883</v>
      </c>
      <c r="C4549" s="121">
        <v>24</v>
      </c>
      <c r="D4549" s="109" t="s">
        <v>23</v>
      </c>
      <c r="E4549" s="109" t="s">
        <v>40</v>
      </c>
      <c r="F4549" s="109" t="s">
        <v>26884</v>
      </c>
      <c r="G4549" s="42">
        <v>42080</v>
      </c>
      <c r="H4549" s="109" t="s">
        <v>26885</v>
      </c>
      <c r="I4549" s="109" t="s">
        <v>7265</v>
      </c>
      <c r="J4549" s="109" t="s">
        <v>1372</v>
      </c>
      <c r="K4549" s="98" t="s">
        <v>26886</v>
      </c>
      <c r="L4549" s="109" t="s">
        <v>26887</v>
      </c>
      <c r="M4549" s="109" t="s">
        <v>26888</v>
      </c>
      <c r="N4549" s="109" t="s">
        <v>32</v>
      </c>
      <c r="O4549" s="109" t="s">
        <v>26889</v>
      </c>
      <c r="P4549" s="109" t="s">
        <v>323</v>
      </c>
      <c r="Q4549" s="109" t="s">
        <v>26890</v>
      </c>
      <c r="R4549" s="109" t="s">
        <v>100</v>
      </c>
      <c r="S4549" s="122" t="s">
        <v>26627</v>
      </c>
      <c r="T4549" s="31"/>
      <c r="U4549" s="109" t="str">
        <f t="shared" si="72"/>
        <v>42080: 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 http://www.wect.com/story/28546766/one-dead-after-officer-involved-shooting-in-bladen-county</v>
      </c>
      <c r="V4549" s="109"/>
      <c r="W4549" s="109">
        <v>5596.1</v>
      </c>
      <c r="X4549" s="109"/>
      <c r="Y4549" s="109"/>
      <c r="Z4549" s="109"/>
      <c r="AA4549" s="109"/>
      <c r="AB4549" s="109"/>
      <c r="AC4549" s="113"/>
      <c r="AD4549" s="29"/>
      <c r="AE4549" s="29"/>
      <c r="AF4549" s="29"/>
      <c r="AG4549" s="65"/>
    </row>
    <row r="4550" spans="1:33" ht="12">
      <c r="A4550" s="100">
        <v>42091.870046296302</v>
      </c>
      <c r="B4550" s="109" t="s">
        <v>26891</v>
      </c>
      <c r="C4550" s="121">
        <v>20</v>
      </c>
      <c r="D4550" s="109" t="s">
        <v>23</v>
      </c>
      <c r="E4550" s="109" t="s">
        <v>40</v>
      </c>
      <c r="F4550" s="109" t="s">
        <v>26892</v>
      </c>
      <c r="G4550" s="42">
        <v>42080</v>
      </c>
      <c r="H4550" s="109" t="s">
        <v>26893</v>
      </c>
      <c r="I4550" s="109" t="s">
        <v>26894</v>
      </c>
      <c r="J4550" s="109" t="s">
        <v>213</v>
      </c>
      <c r="K4550" s="98" t="s">
        <v>26895</v>
      </c>
      <c r="L4550" s="109" t="s">
        <v>5141</v>
      </c>
      <c r="M4550" s="109" t="s">
        <v>26896</v>
      </c>
      <c r="N4550" s="109" t="s">
        <v>32</v>
      </c>
      <c r="O4550" s="109" t="s">
        <v>26897</v>
      </c>
      <c r="P4550" s="109" t="s">
        <v>760</v>
      </c>
      <c r="Q4550" s="109" t="s">
        <v>26898</v>
      </c>
      <c r="R4550" s="109" t="s">
        <v>36</v>
      </c>
      <c r="S4550" s="122" t="s">
        <v>26627</v>
      </c>
      <c r="T4550" s="31"/>
      <c r="U4550" s="109" t="str">
        <f t="shared" si="72"/>
        <v>42080: Police responded to a call reporting a man at a gas station with a shotgun. When they arrived, there was a firefight, and the man was killed. http://www.ktre.com/story/28544196/law-enforcement-confirms-officer-involved-shooting-at-gas-station-in-onalaska</v>
      </c>
      <c r="V4550" s="109"/>
      <c r="W4550" s="109">
        <v>5597.1</v>
      </c>
      <c r="X4550" s="109"/>
      <c r="Y4550" s="109"/>
      <c r="Z4550" s="109"/>
      <c r="AA4550" s="109"/>
      <c r="AB4550" s="109"/>
      <c r="AC4550" s="113"/>
      <c r="AD4550" s="29"/>
      <c r="AE4550" s="29"/>
      <c r="AF4550" s="29"/>
      <c r="AG4550" s="65"/>
    </row>
    <row r="4551" spans="1:33" ht="12">
      <c r="A4551" s="100">
        <v>42091.970254629603</v>
      </c>
      <c r="B4551" s="109" t="s">
        <v>26899</v>
      </c>
      <c r="C4551" s="121">
        <v>28</v>
      </c>
      <c r="D4551" s="109" t="s">
        <v>23</v>
      </c>
      <c r="E4551" s="109" t="s">
        <v>40</v>
      </c>
      <c r="F4551" s="109" t="s">
        <v>26900</v>
      </c>
      <c r="G4551" s="42">
        <v>42079</v>
      </c>
      <c r="H4551" s="109" t="s">
        <v>26901</v>
      </c>
      <c r="I4551" s="109" t="s">
        <v>1730</v>
      </c>
      <c r="J4551" s="109" t="s">
        <v>1577</v>
      </c>
      <c r="K4551" s="98" t="s">
        <v>1731</v>
      </c>
      <c r="L4551" s="109" t="s">
        <v>11733</v>
      </c>
      <c r="M4551" s="109" t="s">
        <v>26902</v>
      </c>
      <c r="N4551" s="109" t="s">
        <v>32</v>
      </c>
      <c r="O4551" s="109" t="s">
        <v>26903</v>
      </c>
      <c r="P4551" s="109" t="s">
        <v>760</v>
      </c>
      <c r="Q4551" s="109" t="s">
        <v>26904</v>
      </c>
      <c r="R4551" s="109" t="s">
        <v>100</v>
      </c>
      <c r="S4551" s="122" t="s">
        <v>26627</v>
      </c>
      <c r="T4551" s="31"/>
      <c r="U4551" s="109" t="str">
        <f t="shared" si="72"/>
        <v>42079: Police responded to a call about a man carrying a rifle outside his house. Tolkinen, who has a history of drug use and mental illness refused to come out of his house so the police shit him dead. http://www.twincities.com/crime/ci_27730198/man-killed-by-st-paul-police-identified</v>
      </c>
      <c r="V4551" s="109"/>
      <c r="W4551" s="109">
        <v>5598.1</v>
      </c>
      <c r="X4551" s="109"/>
      <c r="Y4551" s="109"/>
      <c r="Z4551" s="109"/>
      <c r="AA4551" s="109"/>
      <c r="AB4551" s="109"/>
      <c r="AC4551" s="113"/>
      <c r="AD4551" s="29"/>
      <c r="AE4551" s="29"/>
      <c r="AF4551" s="29"/>
      <c r="AG4551" s="65"/>
    </row>
    <row r="4552" spans="1:33" ht="12">
      <c r="A4552" s="100">
        <v>42091.975902777798</v>
      </c>
      <c r="B4552" s="109" t="s">
        <v>26905</v>
      </c>
      <c r="C4552" s="121"/>
      <c r="D4552" s="109" t="s">
        <v>23</v>
      </c>
      <c r="E4552" s="109" t="s">
        <v>82</v>
      </c>
      <c r="F4552" s="109"/>
      <c r="G4552" s="42">
        <v>42076</v>
      </c>
      <c r="H4552" s="109" t="s">
        <v>26906</v>
      </c>
      <c r="I4552" s="109" t="s">
        <v>26907</v>
      </c>
      <c r="J4552" s="109" t="s">
        <v>85</v>
      </c>
      <c r="K4552" s="98" t="s">
        <v>26908</v>
      </c>
      <c r="L4552" s="109" t="s">
        <v>260</v>
      </c>
      <c r="M4552" s="109" t="s">
        <v>26909</v>
      </c>
      <c r="N4552" s="109" t="s">
        <v>32</v>
      </c>
      <c r="O4552" s="109" t="s">
        <v>26910</v>
      </c>
      <c r="P4552" s="109" t="s">
        <v>760</v>
      </c>
      <c r="Q4552" s="109" t="s">
        <v>26911</v>
      </c>
      <c r="R4552" s="109" t="s">
        <v>100</v>
      </c>
      <c r="S4552" s="122" t="s">
        <v>26627</v>
      </c>
      <c r="T4552" s="31"/>
      <c r="U4552" s="109" t="str">
        <f t="shared" si="72"/>
        <v>42076: Driver made several calls to Fontana police threatening to kill them with a knife. When officers showed up at his house he was allegedly weilding a knife. Officers shot him and he died at the hospital. http://fontanacanews.com/dnews/?q=article/man-shot-death-police-after-he-allegedly-attacked-fontana-officers</v>
      </c>
      <c r="V4552" s="109"/>
      <c r="W4552" s="109">
        <v>5599.1</v>
      </c>
      <c r="X4552" s="109"/>
      <c r="Y4552" s="109"/>
      <c r="Z4552" s="109"/>
      <c r="AA4552" s="109"/>
      <c r="AB4552" s="109"/>
      <c r="AC4552" s="113"/>
      <c r="AD4552" s="29"/>
      <c r="AE4552" s="29"/>
      <c r="AF4552" s="29"/>
      <c r="AG4552" s="65"/>
    </row>
    <row r="4553" spans="1:33" ht="12">
      <c r="A4553" s="100">
        <v>42091.987928240698</v>
      </c>
      <c r="B4553" s="109" t="s">
        <v>26912</v>
      </c>
      <c r="C4553" s="121">
        <v>53</v>
      </c>
      <c r="D4553" s="109" t="s">
        <v>23</v>
      </c>
      <c r="E4553" s="109" t="s">
        <v>22727</v>
      </c>
      <c r="F4553" s="109" t="s">
        <v>26913</v>
      </c>
      <c r="G4553" s="42">
        <v>42076</v>
      </c>
      <c r="H4553" s="109" t="s">
        <v>26914</v>
      </c>
      <c r="I4553" s="109" t="s">
        <v>26915</v>
      </c>
      <c r="J4553" s="109" t="s">
        <v>94</v>
      </c>
      <c r="K4553" s="98" t="s">
        <v>26916</v>
      </c>
      <c r="L4553" s="109" t="s">
        <v>26917</v>
      </c>
      <c r="M4553" s="109" t="s">
        <v>1244</v>
      </c>
      <c r="N4553" s="109" t="s">
        <v>32</v>
      </c>
      <c r="O4553" s="109" t="s">
        <v>26918</v>
      </c>
      <c r="P4553" s="109" t="s">
        <v>760</v>
      </c>
      <c r="Q4553" s="109" t="s">
        <v>26919</v>
      </c>
      <c r="R4553" s="109" t="s">
        <v>100</v>
      </c>
      <c r="S4553" s="122" t="s">
        <v>26627</v>
      </c>
      <c r="T4553" s="31"/>
      <c r="U4553" s="109" t="str">
        <f t="shared" si="72"/>
        <v>42076: Police responded to a call in which a man said he was cutting himself with a knife and they heard a woman screaming in the background. On arrival, Reintzel, a military veteran, allegedly charged officers with the knife. Police opened fire and killed him. http://www.wowktv.com/story/28497921/wva-man-shot-by-police-after-threatening-them-with-knife</v>
      </c>
      <c r="V4553" s="109"/>
      <c r="W4553" s="109">
        <v>5600.1</v>
      </c>
      <c r="X4553" s="109"/>
      <c r="Y4553" s="109"/>
      <c r="Z4553" s="109"/>
      <c r="AA4553" s="109"/>
      <c r="AB4553" s="109"/>
      <c r="AC4553" s="113"/>
      <c r="AD4553" s="29"/>
      <c r="AE4553" s="29"/>
      <c r="AF4553" s="29"/>
      <c r="AG4553" s="65"/>
    </row>
    <row r="4554" spans="1:33" ht="12">
      <c r="A4554" s="100">
        <v>42091.9942592593</v>
      </c>
      <c r="B4554" s="109" t="s">
        <v>26920</v>
      </c>
      <c r="C4554" s="121">
        <v>29</v>
      </c>
      <c r="D4554" s="109" t="s">
        <v>23</v>
      </c>
      <c r="E4554" s="109" t="s">
        <v>173</v>
      </c>
      <c r="F4554" s="109" t="s">
        <v>26921</v>
      </c>
      <c r="G4554" s="42">
        <v>42077</v>
      </c>
      <c r="H4554" s="109" t="s">
        <v>26922</v>
      </c>
      <c r="I4554" s="109" t="s">
        <v>6224</v>
      </c>
      <c r="J4554" s="109" t="s">
        <v>213</v>
      </c>
      <c r="K4554" s="98" t="s">
        <v>26923</v>
      </c>
      <c r="L4554" s="109" t="s">
        <v>6226</v>
      </c>
      <c r="M4554" s="109" t="s">
        <v>6227</v>
      </c>
      <c r="N4554" s="109" t="s">
        <v>32</v>
      </c>
      <c r="O4554" s="109" t="s">
        <v>26924</v>
      </c>
      <c r="P4554" s="109" t="s">
        <v>760</v>
      </c>
      <c r="Q4554" s="109" t="s">
        <v>26925</v>
      </c>
      <c r="R4554" s="109" t="s">
        <v>36</v>
      </c>
      <c r="S4554" s="122" t="s">
        <v>26627</v>
      </c>
      <c r="T4554" s="31"/>
      <c r="U4554" s="109" t="str">
        <f t="shared" si="72"/>
        <v>42077: Officers responded to a call about a bar fight. One of the participants, Castilleja, allegedly ran out and came back to the scene with the intention of committing a drive-by shooting. Officers felt threatened and shot and killed him, http://www.kens5.com/story/news/crime/2015/03/14/officer-involved-shooting-leaves-suspect-dead/24754547/</v>
      </c>
      <c r="V4554" s="109"/>
      <c r="W4554" s="109">
        <v>5601.1</v>
      </c>
      <c r="X4554" s="109"/>
      <c r="Y4554" s="109"/>
      <c r="Z4554" s="109"/>
      <c r="AA4554" s="109"/>
      <c r="AB4554" s="109"/>
      <c r="AC4554" s="113"/>
      <c r="AD4554" s="29"/>
      <c r="AE4554" s="29"/>
      <c r="AF4554" s="29"/>
      <c r="AG4554" s="65"/>
    </row>
    <row r="4555" spans="1:33" ht="12">
      <c r="A4555" s="100">
        <v>42091.997673611098</v>
      </c>
      <c r="B4555" s="109" t="s">
        <v>26926</v>
      </c>
      <c r="C4555" s="121"/>
      <c r="D4555" s="109" t="s">
        <v>23</v>
      </c>
      <c r="E4555" s="109" t="s">
        <v>173</v>
      </c>
      <c r="F4555" s="109" t="s">
        <v>26927</v>
      </c>
      <c r="G4555" s="42">
        <v>42075</v>
      </c>
      <c r="H4555" s="109" t="s">
        <v>26928</v>
      </c>
      <c r="I4555" s="109" t="s">
        <v>539</v>
      </c>
      <c r="J4555" s="109" t="s">
        <v>85</v>
      </c>
      <c r="K4555" s="98" t="s">
        <v>13415</v>
      </c>
      <c r="L4555" s="109" t="s">
        <v>539</v>
      </c>
      <c r="M4555" s="109" t="s">
        <v>26929</v>
      </c>
      <c r="N4555" s="109" t="s">
        <v>32</v>
      </c>
      <c r="O4555" s="109" t="s">
        <v>26930</v>
      </c>
      <c r="P4555" s="109" t="s">
        <v>760</v>
      </c>
      <c r="Q4555" s="109" t="s">
        <v>26931</v>
      </c>
      <c r="R4555" s="109" t="s">
        <v>36</v>
      </c>
      <c r="S4555" s="122" t="s">
        <v>26627</v>
      </c>
      <c r="T4555" s="31"/>
      <c r="U4555" s="109" t="str">
        <f t="shared" si="72"/>
        <v>42075: The subject was allegedly driving a stolen car, crashed it and ran, along with his female passenger. Police shot and killed him when it appeared he was reaching into his waistband. http://www.presstelegram.com/general-news/20150313/foot-pursuit-in-unincorporated-walnut-park-ends-in-fatal-deputy-involved-shooting</v>
      </c>
      <c r="V4555" s="109"/>
      <c r="W4555" s="109">
        <v>5602.1</v>
      </c>
      <c r="X4555" s="109"/>
      <c r="Y4555" s="109"/>
      <c r="Z4555" s="109"/>
      <c r="AA4555" s="109"/>
      <c r="AB4555" s="109"/>
      <c r="AC4555" s="113"/>
      <c r="AD4555" s="29"/>
      <c r="AE4555" s="29"/>
      <c r="AF4555" s="29"/>
      <c r="AG4555" s="65"/>
    </row>
    <row r="4556" spans="1:33" ht="12">
      <c r="A4556" s="100">
        <v>42092.009583333303</v>
      </c>
      <c r="B4556" s="109" t="s">
        <v>26932</v>
      </c>
      <c r="C4556" s="121">
        <v>35</v>
      </c>
      <c r="D4556" s="109" t="s">
        <v>23</v>
      </c>
      <c r="E4556" s="109" t="s">
        <v>82</v>
      </c>
      <c r="F4556" s="109"/>
      <c r="G4556" s="42">
        <v>42075</v>
      </c>
      <c r="H4556" s="109" t="s">
        <v>26933</v>
      </c>
      <c r="I4556" s="109" t="s">
        <v>878</v>
      </c>
      <c r="J4556" s="109" t="s">
        <v>879</v>
      </c>
      <c r="K4556" s="98" t="s">
        <v>10734</v>
      </c>
      <c r="L4556" s="109" t="s">
        <v>881</v>
      </c>
      <c r="M4556" s="109" t="s">
        <v>26934</v>
      </c>
      <c r="N4556" s="109" t="s">
        <v>32</v>
      </c>
      <c r="O4556" s="109" t="s">
        <v>26935</v>
      </c>
      <c r="P4556" s="109" t="s">
        <v>323</v>
      </c>
      <c r="Q4556" s="109" t="s">
        <v>26936</v>
      </c>
      <c r="R4556" s="109" t="s">
        <v>100</v>
      </c>
      <c r="S4556" s="122" t="s">
        <v>26627</v>
      </c>
      <c r="T4556" s="31"/>
      <c r="U4556" s="109" t="str">
        <f t="shared" si="72"/>
        <v>42075: Metro train operator noticed a man inside one of the tunnels and alerted Transit Police. Gross allegedly charged at the female officer with two large sticks, and she opened fire and killed him, http://www.washingtonpost.com/local/crime/investigation-continues-into-deadly-shooting-in-metro-tunnel-in-se-dc/2015/03/13/174b80f4-c973-11e4-aa1a-86135599fb0f_story.html</v>
      </c>
      <c r="V4556" s="109"/>
      <c r="W4556" s="109">
        <v>5603.1</v>
      </c>
      <c r="X4556" s="109"/>
      <c r="Y4556" s="109"/>
      <c r="Z4556" s="109"/>
      <c r="AA4556" s="109"/>
      <c r="AB4556" s="109"/>
      <c r="AC4556" s="113"/>
      <c r="AD4556" s="29"/>
      <c r="AE4556" s="29"/>
      <c r="AF4556" s="29"/>
      <c r="AG4556" s="65"/>
    </row>
    <row r="4557" spans="1:33" ht="12">
      <c r="A4557" s="100">
        <v>42092.0145486111</v>
      </c>
      <c r="B4557" s="109" t="s">
        <v>26937</v>
      </c>
      <c r="C4557" s="121">
        <v>31</v>
      </c>
      <c r="D4557" s="109" t="s">
        <v>23</v>
      </c>
      <c r="E4557" s="109" t="s">
        <v>40</v>
      </c>
      <c r="F4557" s="109" t="s">
        <v>26938</v>
      </c>
      <c r="G4557" s="42">
        <v>42074</v>
      </c>
      <c r="H4557" s="109" t="s">
        <v>26939</v>
      </c>
      <c r="I4557" s="109" t="s">
        <v>14937</v>
      </c>
      <c r="J4557" s="109" t="s">
        <v>195</v>
      </c>
      <c r="K4557" s="98" t="s">
        <v>26940</v>
      </c>
      <c r="L4557" s="109" t="s">
        <v>26941</v>
      </c>
      <c r="M4557" s="109" t="s">
        <v>26942</v>
      </c>
      <c r="N4557" s="109" t="s">
        <v>32</v>
      </c>
      <c r="O4557" s="109" t="s">
        <v>26943</v>
      </c>
      <c r="P4557" s="109" t="s">
        <v>760</v>
      </c>
      <c r="Q4557" s="109" t="s">
        <v>26944</v>
      </c>
      <c r="R4557" s="109" t="s">
        <v>219</v>
      </c>
      <c r="S4557" s="122" t="s">
        <v>26627</v>
      </c>
      <c r="T4557" s="31"/>
      <c r="U4557" s="109" t="str">
        <f t="shared" si="72"/>
        <v>42074: 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 http://www.reviewjournal.com/news/nevada/kingman-police-shoot-kill-man-brandishing-bb-gun</v>
      </c>
      <c r="V4557" s="109"/>
      <c r="W4557" s="109">
        <v>5604.1</v>
      </c>
      <c r="X4557" s="109"/>
      <c r="Y4557" s="109"/>
      <c r="Z4557" s="109"/>
      <c r="AA4557" s="109"/>
      <c r="AB4557" s="109"/>
      <c r="AC4557" s="113"/>
      <c r="AD4557" s="29"/>
      <c r="AE4557" s="29"/>
      <c r="AF4557" s="29"/>
      <c r="AG4557" s="65"/>
    </row>
    <row r="4558" spans="1:33" ht="12">
      <c r="A4558" s="100">
        <v>42092.018587963001</v>
      </c>
      <c r="B4558" s="109" t="s">
        <v>26945</v>
      </c>
      <c r="C4558" s="121">
        <v>25</v>
      </c>
      <c r="D4558" s="109" t="s">
        <v>23</v>
      </c>
      <c r="E4558" s="109" t="s">
        <v>173</v>
      </c>
      <c r="F4558" s="109"/>
      <c r="G4558" s="42">
        <v>42074</v>
      </c>
      <c r="H4558" s="109" t="s">
        <v>26946</v>
      </c>
      <c r="I4558" s="109" t="s">
        <v>16850</v>
      </c>
      <c r="J4558" s="109" t="s">
        <v>85</v>
      </c>
      <c r="K4558" s="98" t="s">
        <v>16851</v>
      </c>
      <c r="L4558" s="109" t="s">
        <v>539</v>
      </c>
      <c r="M4558" s="109" t="s">
        <v>16852</v>
      </c>
      <c r="N4558" s="109" t="s">
        <v>32</v>
      </c>
      <c r="O4558" s="109" t="s">
        <v>26947</v>
      </c>
      <c r="P4558" s="109" t="s">
        <v>760</v>
      </c>
      <c r="Q4558" s="109" t="s">
        <v>26948</v>
      </c>
      <c r="R4558" s="109" t="s">
        <v>36</v>
      </c>
      <c r="S4558" s="122" t="s">
        <v>26627</v>
      </c>
      <c r="T4558" s="31"/>
      <c r="U4558" s="109" t="str">
        <f t="shared" si="72"/>
        <v>42074: Officers responded to report of an attempt to steal a car. As they detained a man who wasn't involved Valdez came at them driving a stolen Camry. Police opened fire and killed him. http://abc7.com/554718/</v>
      </c>
      <c r="V4558" s="109"/>
      <c r="W4558" s="109">
        <v>5605.1</v>
      </c>
      <c r="X4558" s="109"/>
      <c r="Y4558" s="109"/>
      <c r="Z4558" s="109"/>
      <c r="AA4558" s="109"/>
      <c r="AB4558" s="109"/>
      <c r="AC4558" s="113"/>
      <c r="AD4558" s="29"/>
      <c r="AE4558" s="29"/>
      <c r="AF4558" s="29"/>
      <c r="AG4558" s="65"/>
    </row>
    <row r="4559" spans="1:33" ht="12">
      <c r="A4559" s="100">
        <v>42092.022604166697</v>
      </c>
      <c r="B4559" s="109" t="s">
        <v>26949</v>
      </c>
      <c r="C4559" s="121">
        <v>39</v>
      </c>
      <c r="D4559" s="109" t="s">
        <v>23</v>
      </c>
      <c r="E4559" s="109" t="s">
        <v>173</v>
      </c>
      <c r="F4559" s="109" t="s">
        <v>26950</v>
      </c>
      <c r="G4559" s="42">
        <v>42074</v>
      </c>
      <c r="H4559" s="109" t="s">
        <v>26951</v>
      </c>
      <c r="I4559" s="109" t="s">
        <v>1637</v>
      </c>
      <c r="J4559" s="109" t="s">
        <v>85</v>
      </c>
      <c r="K4559" s="98" t="s">
        <v>2293</v>
      </c>
      <c r="L4559" s="109" t="s">
        <v>404</v>
      </c>
      <c r="M4559" s="109" t="s">
        <v>2294</v>
      </c>
      <c r="N4559" s="109" t="s">
        <v>32</v>
      </c>
      <c r="O4559" s="109" t="s">
        <v>26952</v>
      </c>
      <c r="P4559" s="109" t="s">
        <v>760</v>
      </c>
      <c r="Q4559" s="109" t="s">
        <v>26953</v>
      </c>
      <c r="R4559" s="109" t="s">
        <v>100</v>
      </c>
      <c r="S4559" s="122" t="s">
        <v>26627</v>
      </c>
      <c r="T4559" s="31"/>
      <c r="U4559" s="109" t="str">
        <f t="shared" si="72"/>
        <v>42074: Police responded to reports of a shooting. Osorio allegedly shot at another man but missed then got into his truck and shot himself under the chin. Police asked him to get out and drop the gun and Osorio got out with a pistol in his hand. Police opened fire and killed him. http://www.latimes.com/local/lanow/la-me-ln-santa-ana-police-shoot-kill-man-20150311-story.html</v>
      </c>
      <c r="V4559" s="109"/>
      <c r="W4559" s="109">
        <v>5606.1</v>
      </c>
      <c r="X4559" s="109"/>
      <c r="Y4559" s="109"/>
      <c r="Z4559" s="109"/>
      <c r="AA4559" s="109"/>
      <c r="AB4559" s="109"/>
      <c r="AC4559" s="113"/>
      <c r="AD4559" s="29"/>
      <c r="AE4559" s="29"/>
      <c r="AF4559" s="29"/>
      <c r="AG4559" s="65"/>
    </row>
    <row r="4560" spans="1:33" ht="12">
      <c r="A4560" s="100">
        <v>42092.029826388898</v>
      </c>
      <c r="B4560" s="109" t="s">
        <v>26954</v>
      </c>
      <c r="C4560" s="121">
        <v>37</v>
      </c>
      <c r="D4560" s="109" t="s">
        <v>23</v>
      </c>
      <c r="E4560" s="109" t="s">
        <v>24</v>
      </c>
      <c r="F4560" s="109" t="s">
        <v>26955</v>
      </c>
      <c r="G4560" s="42">
        <v>42074</v>
      </c>
      <c r="H4560" s="109" t="s">
        <v>26956</v>
      </c>
      <c r="I4560" s="109" t="s">
        <v>26957</v>
      </c>
      <c r="J4560" s="109" t="s">
        <v>250</v>
      </c>
      <c r="K4560" s="98" t="s">
        <v>26958</v>
      </c>
      <c r="L4560" s="109" t="s">
        <v>26959</v>
      </c>
      <c r="M4560" s="109" t="s">
        <v>26960</v>
      </c>
      <c r="N4560" s="109" t="s">
        <v>32</v>
      </c>
      <c r="O4560" s="109" t="s">
        <v>26961</v>
      </c>
      <c r="P4560" s="109" t="s">
        <v>760</v>
      </c>
      <c r="Q4560" s="109" t="s">
        <v>26962</v>
      </c>
      <c r="R4560" s="109" t="s">
        <v>36</v>
      </c>
      <c r="S4560" s="122" t="s">
        <v>26627</v>
      </c>
      <c r="T4560" s="31"/>
      <c r="U4560" s="109" t="str">
        <f t="shared" si="72"/>
        <v>42074: Deputy attempted a traffic stop. Driver of vehicle pulled into side road and then turned vehicle around and started in the direction of the police car. Officer opened fire and killed man. http://baltimore.cbslocal.com/2015/03/11/suspect-killed-after-brief-pursuit/</v>
      </c>
      <c r="V4560" s="109"/>
      <c r="W4560" s="109">
        <v>5607.1</v>
      </c>
      <c r="X4560" s="109"/>
      <c r="Y4560" s="109"/>
      <c r="Z4560" s="109"/>
      <c r="AA4560" s="109"/>
      <c r="AB4560" s="109"/>
      <c r="AC4560" s="113"/>
      <c r="AD4560" s="29"/>
      <c r="AE4560" s="29"/>
      <c r="AF4560" s="29"/>
      <c r="AG4560" s="65"/>
    </row>
    <row r="4561" spans="1:33" ht="12">
      <c r="A4561" s="100">
        <v>42092.033831018503</v>
      </c>
      <c r="B4561" s="109" t="s">
        <v>26963</v>
      </c>
      <c r="C4561" s="121">
        <v>31</v>
      </c>
      <c r="D4561" s="109" t="s">
        <v>23</v>
      </c>
      <c r="E4561" s="109" t="s">
        <v>40</v>
      </c>
      <c r="F4561" s="109" t="s">
        <v>26964</v>
      </c>
      <c r="G4561" s="42">
        <v>42074</v>
      </c>
      <c r="H4561" s="109" t="s">
        <v>26965</v>
      </c>
      <c r="I4561" s="109" t="s">
        <v>4565</v>
      </c>
      <c r="J4561" s="109" t="s">
        <v>1128</v>
      </c>
      <c r="K4561" s="98" t="s">
        <v>4566</v>
      </c>
      <c r="L4561" s="109" t="s">
        <v>4567</v>
      </c>
      <c r="M4561" s="109" t="s">
        <v>4568</v>
      </c>
      <c r="N4561" s="109" t="s">
        <v>32</v>
      </c>
      <c r="O4561" s="109" t="s">
        <v>26966</v>
      </c>
      <c r="P4561" s="109" t="s">
        <v>760</v>
      </c>
      <c r="Q4561" s="109" t="s">
        <v>26967</v>
      </c>
      <c r="R4561" s="109" t="s">
        <v>219</v>
      </c>
      <c r="S4561" s="122" t="s">
        <v>26627</v>
      </c>
      <c r="T4561" s="31"/>
      <c r="U4561" s="109" t="str">
        <f t="shared" si="72"/>
        <v>42074: Police responded to a call about a mentally ill man who was intoxicated and threatening his father. Police arrived to find the man sitting on his porch with a handgun. Shots were fired and the man died at the scene. http://www.commercialappeal.com/news/local-news/crime/police-respond-to-standoff-in-midtown</v>
      </c>
      <c r="V4561" s="109"/>
      <c r="W4561" s="109">
        <v>5608.1</v>
      </c>
      <c r="X4561" s="109"/>
      <c r="Y4561" s="109"/>
      <c r="Z4561" s="109"/>
      <c r="AA4561" s="109"/>
      <c r="AB4561" s="109"/>
      <c r="AC4561" s="113"/>
      <c r="AD4561" s="29"/>
      <c r="AE4561" s="29"/>
      <c r="AF4561" s="29"/>
      <c r="AG4561" s="65"/>
    </row>
    <row r="4562" spans="1:33" ht="12">
      <c r="A4562" s="100">
        <v>42092.037905092599</v>
      </c>
      <c r="B4562" s="109" t="s">
        <v>26968</v>
      </c>
      <c r="C4562" s="121">
        <v>64</v>
      </c>
      <c r="D4562" s="109" t="s">
        <v>91</v>
      </c>
      <c r="E4562" s="109" t="s">
        <v>1728</v>
      </c>
      <c r="F4562" s="109"/>
      <c r="G4562" s="42">
        <v>42072</v>
      </c>
      <c r="H4562" s="109" t="s">
        <v>26969</v>
      </c>
      <c r="I4562" s="109" t="s">
        <v>26970</v>
      </c>
      <c r="J4562" s="109" t="s">
        <v>1791</v>
      </c>
      <c r="K4562" s="98" t="s">
        <v>26971</v>
      </c>
      <c r="L4562" s="109" t="s">
        <v>4761</v>
      </c>
      <c r="M4562" s="109" t="s">
        <v>26972</v>
      </c>
      <c r="N4562" s="109" t="s">
        <v>314</v>
      </c>
      <c r="O4562" s="109" t="s">
        <v>26973</v>
      </c>
      <c r="P4562" s="109" t="s">
        <v>323</v>
      </c>
      <c r="Q4562" s="109" t="s">
        <v>26974</v>
      </c>
      <c r="R4562" s="109" t="s">
        <v>80</v>
      </c>
      <c r="S4562" s="122" t="s">
        <v>26627</v>
      </c>
      <c r="T4562" s="31"/>
      <c r="U4562" s="109" t="str">
        <f t="shared" si="72"/>
        <v>42072: Detective was turning onto a street and hit and killed a female pedestrian. http://www.nj.com/bergen/index.ssf/2015/03/detective_fatally_strikes_woman_with_bergen_county.html</v>
      </c>
      <c r="V4562" s="109"/>
      <c r="W4562" s="109">
        <v>5609.1</v>
      </c>
      <c r="X4562" s="109"/>
      <c r="Y4562" s="109"/>
      <c r="Z4562" s="109"/>
      <c r="AA4562" s="109"/>
      <c r="AB4562" s="109"/>
      <c r="AC4562" s="113"/>
      <c r="AD4562" s="29"/>
      <c r="AE4562" s="29"/>
      <c r="AF4562" s="29"/>
      <c r="AG4562" s="65"/>
    </row>
    <row r="4563" spans="1:33" ht="12">
      <c r="A4563" s="100">
        <v>42092.042349536998</v>
      </c>
      <c r="B4563" s="109" t="s">
        <v>26975</v>
      </c>
      <c r="C4563" s="121">
        <v>29</v>
      </c>
      <c r="D4563" s="109" t="s">
        <v>23</v>
      </c>
      <c r="E4563" s="109" t="s">
        <v>24</v>
      </c>
      <c r="F4563" s="109" t="s">
        <v>26976</v>
      </c>
      <c r="G4563" s="42">
        <v>42073</v>
      </c>
      <c r="H4563" s="109" t="s">
        <v>26977</v>
      </c>
      <c r="I4563" s="109" t="s">
        <v>15758</v>
      </c>
      <c r="J4563" s="109" t="s">
        <v>1304</v>
      </c>
      <c r="K4563" s="98" t="s">
        <v>26978</v>
      </c>
      <c r="L4563" s="109" t="s">
        <v>8770</v>
      </c>
      <c r="M4563" s="109" t="s">
        <v>15760</v>
      </c>
      <c r="N4563" s="109" t="s">
        <v>262</v>
      </c>
      <c r="O4563" s="109" t="s">
        <v>26979</v>
      </c>
      <c r="P4563" s="109" t="s">
        <v>323</v>
      </c>
      <c r="Q4563" s="109" t="s">
        <v>26980</v>
      </c>
      <c r="R4563" s="109" t="s">
        <v>100</v>
      </c>
      <c r="S4563" s="122" t="s">
        <v>26627</v>
      </c>
      <c r="T4563" s="31"/>
      <c r="U4563" s="109" t="str">
        <f t="shared" si="72"/>
        <v>42073: Suspect was displaying violent behavior at a community service location. Police tasered him, he broke free and they tasered him again. He went into medical distress and died at the hospital. http://www.19actionnews.com/story/28382544/possible-taser-death-under-investigation-in-mansfield</v>
      </c>
      <c r="V4563" s="109"/>
      <c r="W4563" s="109">
        <v>5610.1</v>
      </c>
      <c r="X4563" s="109"/>
      <c r="Y4563" s="109"/>
      <c r="Z4563" s="109"/>
      <c r="AA4563" s="109"/>
      <c r="AB4563" s="109"/>
      <c r="AC4563" s="113"/>
      <c r="AD4563" s="29"/>
      <c r="AE4563" s="29"/>
      <c r="AF4563" s="29"/>
      <c r="AG4563" s="65"/>
    </row>
    <row r="4564" spans="1:33" ht="12">
      <c r="A4564" s="100">
        <v>42092.046643518501</v>
      </c>
      <c r="B4564" s="109" t="s">
        <v>4728</v>
      </c>
      <c r="C4564" s="121" t="s">
        <v>5702</v>
      </c>
      <c r="D4564" s="109" t="s">
        <v>23</v>
      </c>
      <c r="E4564" s="109" t="s">
        <v>82</v>
      </c>
      <c r="F4564" s="109"/>
      <c r="G4564" s="42">
        <v>42073</v>
      </c>
      <c r="H4564" s="109" t="s">
        <v>26981</v>
      </c>
      <c r="I4564" s="109" t="s">
        <v>10362</v>
      </c>
      <c r="J4564" s="109" t="s">
        <v>85</v>
      </c>
      <c r="K4564" s="98" t="s">
        <v>26982</v>
      </c>
      <c r="L4564" s="109" t="s">
        <v>260</v>
      </c>
      <c r="M4564" s="109" t="s">
        <v>10364</v>
      </c>
      <c r="N4564" s="109" t="s">
        <v>32</v>
      </c>
      <c r="O4564" s="109" t="s">
        <v>26983</v>
      </c>
      <c r="P4564" s="109" t="s">
        <v>760</v>
      </c>
      <c r="Q4564" s="109" t="s">
        <v>26984</v>
      </c>
      <c r="R4564" s="109" t="s">
        <v>100</v>
      </c>
      <c r="S4564" s="122" t="s">
        <v>26627</v>
      </c>
      <c r="T4564" s="31"/>
      <c r="U4564" s="109" t="str">
        <f t="shared" si="72"/>
        <v>42073: Man called police and said he had a gun and was suicidal. When finally stopped, he got out of SUV brandishing a samurai sword. Police opened fire and killed the man. http://www.topix.com/forum/city/ontario-ca/TEIEOA1JJ116NH3JP</v>
      </c>
      <c r="V4564" s="109"/>
      <c r="W4564" s="109">
        <v>5611.1</v>
      </c>
      <c r="X4564" s="109"/>
      <c r="Y4564" s="109"/>
      <c r="Z4564" s="109"/>
      <c r="AA4564" s="109"/>
      <c r="AB4564" s="109"/>
      <c r="AC4564" s="113"/>
      <c r="AD4564" s="29"/>
      <c r="AE4564" s="29"/>
      <c r="AF4564" s="29"/>
      <c r="AG4564" s="65"/>
    </row>
    <row r="4565" spans="1:33" ht="12">
      <c r="A4565" s="100">
        <v>42092.052291666703</v>
      </c>
      <c r="B4565" s="109" t="s">
        <v>18261</v>
      </c>
      <c r="C4565" s="121">
        <v>23</v>
      </c>
      <c r="D4565" s="109" t="s">
        <v>23</v>
      </c>
      <c r="E4565" s="109" t="s">
        <v>82</v>
      </c>
      <c r="F4565" s="109"/>
      <c r="G4565" s="42">
        <v>42073</v>
      </c>
      <c r="H4565" s="109" t="s">
        <v>26985</v>
      </c>
      <c r="I4565" s="109" t="s">
        <v>26986</v>
      </c>
      <c r="J4565" s="109" t="s">
        <v>64</v>
      </c>
      <c r="K4565" s="98" t="s">
        <v>26987</v>
      </c>
      <c r="L4565" s="109" t="s">
        <v>7673</v>
      </c>
      <c r="M4565" s="109" t="s">
        <v>26988</v>
      </c>
      <c r="N4565" s="109" t="s">
        <v>32</v>
      </c>
      <c r="O4565" s="109" t="s">
        <v>26989</v>
      </c>
      <c r="P4565" s="109" t="s">
        <v>760</v>
      </c>
      <c r="Q4565" s="109" t="s">
        <v>26990</v>
      </c>
      <c r="R4565" s="109" t="s">
        <v>36</v>
      </c>
      <c r="S4565" s="122" t="s">
        <v>26627</v>
      </c>
      <c r="T4565" s="31"/>
      <c r="U4565" s="109" t="str">
        <f t="shared" si="72"/>
        <v>42073: Police responded to a call about a stabbing at a mobile home park. They found two men stabbed and a man with a knife who tried to stab a police officer. Police shot and killed the man. http://www.wtvm.com/story/28348584/gbi-called-out-to-investigate-officer-involved-shooting-in-port-wentworth</v>
      </c>
      <c r="V4565" s="109"/>
      <c r="W4565" s="109">
        <v>5612.1</v>
      </c>
      <c r="X4565" s="109"/>
      <c r="Y4565" s="109"/>
      <c r="Z4565" s="109"/>
      <c r="AA4565" s="109"/>
      <c r="AB4565" s="109"/>
      <c r="AC4565" s="113"/>
      <c r="AD4565" s="29"/>
      <c r="AE4565" s="29"/>
      <c r="AF4565" s="29"/>
      <c r="AG4565" s="65"/>
    </row>
    <row r="4566" spans="1:33" ht="12">
      <c r="A4566" s="100">
        <v>42092.0570717593</v>
      </c>
      <c r="B4566" s="109" t="s">
        <v>26991</v>
      </c>
      <c r="C4566" s="121">
        <v>46</v>
      </c>
      <c r="D4566" s="109" t="s">
        <v>23</v>
      </c>
      <c r="E4566" s="109" t="s">
        <v>40</v>
      </c>
      <c r="F4566" s="109" t="s">
        <v>26992</v>
      </c>
      <c r="G4566" s="42">
        <v>42072</v>
      </c>
      <c r="H4566" s="109" t="s">
        <v>26993</v>
      </c>
      <c r="I4566" s="109" t="s">
        <v>26994</v>
      </c>
      <c r="J4566" s="109" t="s">
        <v>1694</v>
      </c>
      <c r="K4566" s="98" t="s">
        <v>26995</v>
      </c>
      <c r="L4566" s="109" t="s">
        <v>26996</v>
      </c>
      <c r="M4566" s="109" t="s">
        <v>26997</v>
      </c>
      <c r="N4566" s="109" t="s">
        <v>32</v>
      </c>
      <c r="O4566" s="109" t="s">
        <v>26998</v>
      </c>
      <c r="P4566" s="109" t="s">
        <v>760</v>
      </c>
      <c r="Q4566" s="109" t="s">
        <v>26999</v>
      </c>
      <c r="R4566" s="109" t="s">
        <v>80</v>
      </c>
      <c r="S4566" s="122" t="s">
        <v>26627</v>
      </c>
      <c r="T4566" s="31"/>
      <c r="U4566" s="109" t="str">
        <f t="shared" si="72"/>
        <v>42072: Officers saw a suspicious car pulled off the highway and upon investigating a man and a woman tried to take them them hostage. Man was killed in the scuffle. http://www.craigdailypress.com/news/2015/mar/10/officer-involved-shooting-near-dinosaur-under-inve/</v>
      </c>
      <c r="V4566" s="109"/>
      <c r="W4566" s="109">
        <v>5613.1</v>
      </c>
      <c r="X4566" s="109"/>
      <c r="Y4566" s="109"/>
      <c r="Z4566" s="109"/>
      <c r="AA4566" s="109"/>
      <c r="AB4566" s="109"/>
      <c r="AC4566" s="113"/>
      <c r="AD4566" s="29"/>
      <c r="AE4566" s="29"/>
      <c r="AF4566" s="29"/>
      <c r="AG4566" s="65"/>
    </row>
    <row r="4567" spans="1:33" ht="12">
      <c r="A4567" s="100">
        <v>42092.067060185203</v>
      </c>
      <c r="B4567" s="109" t="s">
        <v>27000</v>
      </c>
      <c r="C4567" s="121">
        <v>58</v>
      </c>
      <c r="D4567" s="109" t="s">
        <v>23</v>
      </c>
      <c r="E4567" s="109" t="s">
        <v>40</v>
      </c>
      <c r="F4567" s="109" t="s">
        <v>27001</v>
      </c>
      <c r="G4567" s="42">
        <v>42072</v>
      </c>
      <c r="H4567" s="109" t="s">
        <v>27002</v>
      </c>
      <c r="I4567" s="109" t="s">
        <v>23989</v>
      </c>
      <c r="J4567" s="109" t="s">
        <v>1372</v>
      </c>
      <c r="K4567" s="98" t="s">
        <v>27003</v>
      </c>
      <c r="L4567" s="109" t="s">
        <v>27004</v>
      </c>
      <c r="M4567" s="109" t="s">
        <v>27005</v>
      </c>
      <c r="N4567" s="109" t="s">
        <v>32</v>
      </c>
      <c r="O4567" s="109" t="s">
        <v>27006</v>
      </c>
      <c r="P4567" s="109" t="s">
        <v>760</v>
      </c>
      <c r="Q4567" s="109" t="s">
        <v>27007</v>
      </c>
      <c r="R4567" s="109" t="s">
        <v>219</v>
      </c>
      <c r="S4567" s="122" t="s">
        <v>26627</v>
      </c>
      <c r="T4567" s="31"/>
      <c r="U4567" s="109" t="str">
        <f t="shared" si="72"/>
        <v>42072: Police and agents from multiple law enforcement agencies were serving a warrant on Brown for allegedly operating an illegal still. Brown ran upstairs as officers arrived and grabbed a rifle, refusing to put it down. Officers from all agencies opened fire and killed Brown. http://www.wlos.com/news/features/top-stories/stories/one-dead-after-officer-involved-shooting-20034.shtml#.VRe2juEqrIV</v>
      </c>
      <c r="V4567" s="109"/>
      <c r="W4567" s="109">
        <v>5614.1</v>
      </c>
      <c r="X4567" s="109"/>
      <c r="Y4567" s="109"/>
      <c r="Z4567" s="109"/>
      <c r="AA4567" s="109"/>
      <c r="AB4567" s="109"/>
      <c r="AC4567" s="113"/>
      <c r="AD4567" s="29"/>
      <c r="AE4567" s="29"/>
      <c r="AF4567" s="29"/>
      <c r="AG4567" s="65"/>
    </row>
    <row r="4568" spans="1:33" ht="12">
      <c r="A4568" s="100">
        <v>42092.380648148202</v>
      </c>
      <c r="B4568" s="109" t="s">
        <v>27008</v>
      </c>
      <c r="C4568" s="121">
        <v>43</v>
      </c>
      <c r="D4568" s="109" t="s">
        <v>91</v>
      </c>
      <c r="E4568" s="109" t="s">
        <v>24</v>
      </c>
      <c r="F4568" s="109" t="s">
        <v>27009</v>
      </c>
      <c r="G4568" s="42">
        <v>42071</v>
      </c>
      <c r="H4568" s="109" t="s">
        <v>27010</v>
      </c>
      <c r="I4568" s="109" t="s">
        <v>403</v>
      </c>
      <c r="J4568" s="109" t="s">
        <v>85</v>
      </c>
      <c r="K4568" s="98" t="s">
        <v>27011</v>
      </c>
      <c r="L4568" s="109" t="s">
        <v>404</v>
      </c>
      <c r="M4568" s="109" t="s">
        <v>405</v>
      </c>
      <c r="N4568" s="109" t="s">
        <v>32</v>
      </c>
      <c r="O4568" s="109" t="s">
        <v>27012</v>
      </c>
      <c r="P4568" s="109" t="s">
        <v>760</v>
      </c>
      <c r="Q4568" s="109" t="s">
        <v>27013</v>
      </c>
      <c r="R4568" s="109" t="s">
        <v>100</v>
      </c>
      <c r="S4568" s="122" t="s">
        <v>26627</v>
      </c>
      <c r="T4568" s="31"/>
      <c r="U4568" s="109" t="str">
        <f t="shared" si="72"/>
        <v>42071: 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 http://www.nbclosangeles.com/news/local/Police-Shoot-Woman-Anaheim-Laundromat-295557591.html</v>
      </c>
      <c r="V4568" s="109"/>
      <c r="W4568" s="109">
        <v>5615.1</v>
      </c>
      <c r="X4568" s="109"/>
      <c r="Y4568" s="109"/>
      <c r="Z4568" s="109"/>
      <c r="AA4568" s="109"/>
      <c r="AB4568" s="109"/>
      <c r="AC4568" s="113"/>
      <c r="AD4568" s="29"/>
      <c r="AE4568" s="29"/>
      <c r="AF4568" s="29"/>
      <c r="AG4568" s="65"/>
    </row>
    <row r="4569" spans="1:33" ht="12">
      <c r="A4569" s="100">
        <v>42092.387800925899</v>
      </c>
      <c r="B4569" s="109" t="s">
        <v>27014</v>
      </c>
      <c r="C4569" s="121">
        <v>35</v>
      </c>
      <c r="D4569" s="109" t="s">
        <v>23</v>
      </c>
      <c r="E4569" s="109" t="s">
        <v>40</v>
      </c>
      <c r="F4569" s="109" t="s">
        <v>27015</v>
      </c>
      <c r="G4569" s="42">
        <v>42071</v>
      </c>
      <c r="H4569" s="109" t="s">
        <v>27016</v>
      </c>
      <c r="I4569" s="109" t="s">
        <v>27017</v>
      </c>
      <c r="J4569" s="109" t="s">
        <v>5664</v>
      </c>
      <c r="K4569" s="98" t="s">
        <v>13924</v>
      </c>
      <c r="L4569" s="109" t="s">
        <v>8722</v>
      </c>
      <c r="M4569" s="109" t="s">
        <v>27018</v>
      </c>
      <c r="N4569" s="109" t="s">
        <v>32</v>
      </c>
      <c r="O4569" s="109" t="s">
        <v>27019</v>
      </c>
      <c r="P4569" s="109" t="s">
        <v>760</v>
      </c>
      <c r="Q4569" s="109" t="s">
        <v>27020</v>
      </c>
      <c r="R4569" s="109" t="s">
        <v>80</v>
      </c>
      <c r="S4569" s="122" t="s">
        <v>26627</v>
      </c>
      <c r="T4569" s="31"/>
      <c r="U4569" s="109" t="str">
        <f t="shared" si="72"/>
        <v>42071: 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 http://www.delawareonline.com/story/news/crime/2015/03/08/man-shot-killed/24605201/</v>
      </c>
      <c r="V4569" s="109"/>
      <c r="W4569" s="109">
        <v>5616.1</v>
      </c>
      <c r="X4569" s="109"/>
      <c r="Y4569" s="109"/>
      <c r="Z4569" s="109"/>
      <c r="AA4569" s="109"/>
      <c r="AB4569" s="109"/>
      <c r="AC4569" s="113"/>
      <c r="AD4569" s="29"/>
      <c r="AE4569" s="29"/>
      <c r="AF4569" s="29"/>
      <c r="AG4569" s="65"/>
    </row>
    <row r="4570" spans="1:33" ht="12">
      <c r="A4570" s="100">
        <v>42092.406782407401</v>
      </c>
      <c r="B4570" s="109" t="s">
        <v>27021</v>
      </c>
      <c r="C4570" s="121">
        <v>40</v>
      </c>
      <c r="D4570" s="109" t="s">
        <v>23</v>
      </c>
      <c r="E4570" s="109" t="s">
        <v>173</v>
      </c>
      <c r="F4570" s="109" t="s">
        <v>27022</v>
      </c>
      <c r="G4570" s="42">
        <v>42071</v>
      </c>
      <c r="H4570" s="109" t="s">
        <v>27023</v>
      </c>
      <c r="I4570" s="109" t="s">
        <v>1528</v>
      </c>
      <c r="J4570" s="109" t="s">
        <v>482</v>
      </c>
      <c r="K4570" s="98" t="s">
        <v>27024</v>
      </c>
      <c r="L4570" s="109" t="s">
        <v>483</v>
      </c>
      <c r="M4570" s="109" t="s">
        <v>6532</v>
      </c>
      <c r="N4570" s="109" t="s">
        <v>32</v>
      </c>
      <c r="O4570" s="109" t="s">
        <v>27025</v>
      </c>
      <c r="P4570" s="109" t="s">
        <v>760</v>
      </c>
      <c r="Q4570" s="109" t="s">
        <v>27026</v>
      </c>
      <c r="R4570" s="109" t="s">
        <v>80</v>
      </c>
      <c r="S4570" s="122" t="s">
        <v>26627</v>
      </c>
      <c r="T4570" s="31"/>
      <c r="U4570" s="109" t="str">
        <f t="shared" si="72"/>
        <v>42071: Officers responded to a report of a disturbance and found a man suffering from a gunshot wound. They found the subject armed with a rifle. He allegedly refused to put it down and police shot and killed the man. http://www.news9.com/story/28291336/fatal-officer-involved-shooting-in-sw-okc</v>
      </c>
      <c r="V4570" s="109"/>
      <c r="W4570" s="109">
        <v>5617.1</v>
      </c>
      <c r="X4570" s="109"/>
      <c r="Y4570" s="109"/>
      <c r="Z4570" s="109"/>
      <c r="AA4570" s="109"/>
      <c r="AB4570" s="109"/>
      <c r="AC4570" s="113"/>
      <c r="AD4570" s="29"/>
      <c r="AE4570" s="29"/>
      <c r="AF4570" s="29"/>
      <c r="AG4570" s="65"/>
    </row>
    <row r="4571" spans="1:33" ht="12">
      <c r="A4571" s="100">
        <v>42092.426585648202</v>
      </c>
      <c r="B4571" s="109" t="s">
        <v>27027</v>
      </c>
      <c r="C4571" s="121">
        <v>62</v>
      </c>
      <c r="D4571" s="109" t="s">
        <v>23</v>
      </c>
      <c r="E4571" s="109" t="s">
        <v>24</v>
      </c>
      <c r="F4571" s="109" t="s">
        <v>27028</v>
      </c>
      <c r="G4571" s="42">
        <v>42069</v>
      </c>
      <c r="H4571" s="109" t="s">
        <v>27029</v>
      </c>
      <c r="I4571" s="109" t="s">
        <v>552</v>
      </c>
      <c r="J4571" s="109" t="s">
        <v>64</v>
      </c>
      <c r="K4571" s="98" t="s">
        <v>12247</v>
      </c>
      <c r="L4571" s="109" t="s">
        <v>364</v>
      </c>
      <c r="M4571" s="109" t="s">
        <v>553</v>
      </c>
      <c r="N4571" s="109" t="s">
        <v>314</v>
      </c>
      <c r="O4571" s="109" t="s">
        <v>27030</v>
      </c>
      <c r="P4571" s="109" t="s">
        <v>760</v>
      </c>
      <c r="Q4571" s="109" t="s">
        <v>27031</v>
      </c>
      <c r="R4571" s="109" t="s">
        <v>80</v>
      </c>
      <c r="S4571" s="122" t="s">
        <v>26627</v>
      </c>
      <c r="T4571" s="31"/>
      <c r="U4571" s="109" t="str">
        <f t="shared" si="72"/>
        <v>42069: A deputy on routine patrol hit and killed a man crossing the street. Deputies say the man was more than 100 feet from the nearest crosswalk. http://www.wsbtv.com/news/news/local/officer-hits-man-car-southwest-atlanta/nkQQK/</v>
      </c>
      <c r="V4571" s="109"/>
      <c r="W4571" s="109">
        <v>5618.1</v>
      </c>
      <c r="X4571" s="109"/>
      <c r="Y4571" s="109"/>
      <c r="Z4571" s="109"/>
      <c r="AA4571" s="109"/>
      <c r="AB4571" s="109"/>
      <c r="AC4571" s="113"/>
      <c r="AD4571" s="29"/>
      <c r="AE4571" s="29"/>
      <c r="AF4571" s="29"/>
      <c r="AG4571" s="65"/>
    </row>
    <row r="4572" spans="1:33" ht="12">
      <c r="A4572" s="100">
        <v>42092.435798611099</v>
      </c>
      <c r="B4572" s="109" t="s">
        <v>27032</v>
      </c>
      <c r="C4572" s="121">
        <v>45</v>
      </c>
      <c r="D4572" s="109"/>
      <c r="E4572" s="109" t="s">
        <v>27033</v>
      </c>
      <c r="F4572" s="109" t="s">
        <v>27034</v>
      </c>
      <c r="G4572" s="42">
        <v>42068</v>
      </c>
      <c r="H4572" s="109" t="s">
        <v>27035</v>
      </c>
      <c r="I4572" s="109" t="s">
        <v>4620</v>
      </c>
      <c r="J4572" s="109" t="s">
        <v>104</v>
      </c>
      <c r="K4572" s="98" t="s">
        <v>27036</v>
      </c>
      <c r="L4572" s="109" t="s">
        <v>4620</v>
      </c>
      <c r="M4572" s="109" t="s">
        <v>4622</v>
      </c>
      <c r="N4572" s="109" t="s">
        <v>32</v>
      </c>
      <c r="O4572" s="109" t="s">
        <v>27037</v>
      </c>
      <c r="P4572" s="109" t="s">
        <v>760</v>
      </c>
      <c r="Q4572" s="109" t="s">
        <v>27038</v>
      </c>
      <c r="R4572" s="109" t="s">
        <v>36</v>
      </c>
      <c r="S4572" s="122" t="s">
        <v>26627</v>
      </c>
      <c r="T4572" s="31"/>
      <c r="U4572" s="109" t="str">
        <f t="shared" si="72"/>
        <v>42068: Officers responded to a disturbance call about a man threatening his wife with a knife at her home. The subject had been issued a restraining order against seeing her. When officers arrived the man refused to drop his knife and, fearing he would stab his wife, shot the man dead. http://www.wisn.com/news/man-killed-in-overnight-confrontation-with-milwaukee-police/31647500</v>
      </c>
      <c r="V4572" s="109"/>
      <c r="W4572" s="109">
        <v>5619.1</v>
      </c>
      <c r="X4572" s="109"/>
      <c r="Y4572" s="109"/>
      <c r="Z4572" s="109"/>
      <c r="AA4572" s="109"/>
      <c r="AB4572" s="109"/>
      <c r="AC4572" s="113"/>
      <c r="AD4572" s="29"/>
      <c r="AE4572" s="29"/>
      <c r="AF4572" s="29"/>
      <c r="AG4572" s="65"/>
    </row>
    <row r="4573" spans="1:33" ht="12">
      <c r="A4573" s="100">
        <v>42092.441342592603</v>
      </c>
      <c r="B4573" s="109" t="s">
        <v>27039</v>
      </c>
      <c r="C4573" s="121">
        <v>34</v>
      </c>
      <c r="D4573" s="109" t="s">
        <v>23</v>
      </c>
      <c r="E4573" s="109" t="s">
        <v>173</v>
      </c>
      <c r="F4573" s="109"/>
      <c r="G4573" s="42">
        <v>42068</v>
      </c>
      <c r="H4573" s="109" t="s">
        <v>27040</v>
      </c>
      <c r="I4573" s="109" t="s">
        <v>23775</v>
      </c>
      <c r="J4573" s="109" t="s">
        <v>85</v>
      </c>
      <c r="K4573" s="98" t="s">
        <v>27041</v>
      </c>
      <c r="L4573" s="109" t="s">
        <v>539</v>
      </c>
      <c r="M4573" s="109" t="s">
        <v>540</v>
      </c>
      <c r="N4573" s="109" t="s">
        <v>32</v>
      </c>
      <c r="O4573" s="109" t="s">
        <v>27042</v>
      </c>
      <c r="P4573" s="109" t="s">
        <v>760</v>
      </c>
      <c r="Q4573" s="109" t="s">
        <v>27043</v>
      </c>
      <c r="R4573" s="109" t="s">
        <v>80</v>
      </c>
      <c r="S4573" s="122" t="s">
        <v>26627</v>
      </c>
      <c r="T4573" s="31"/>
      <c r="U4573" s="109" t="str">
        <f t="shared" si="72"/>
        <v>42068: A suspected car thief led police on a short chade from North Hollywood to Burbank. Police first claimed that the subject intentionally rammed their cruiser but later admitted it was from an accident. Police fired into the driver's side window, killing the subject at the scene. http://abc7.com/news/car-theft-suspect-killed-in-police-shooting-in-burbank-after-chase/545556/</v>
      </c>
      <c r="V4573" s="109"/>
      <c r="W4573" s="109">
        <v>5620.1</v>
      </c>
      <c r="X4573" s="109"/>
      <c r="Y4573" s="109"/>
      <c r="Z4573" s="109"/>
      <c r="AA4573" s="109"/>
      <c r="AB4573" s="109"/>
      <c r="AC4573" s="113"/>
      <c r="AD4573" s="29"/>
      <c r="AE4573" s="29"/>
      <c r="AF4573" s="29"/>
      <c r="AG4573" s="65"/>
    </row>
    <row r="4574" spans="1:33" ht="12">
      <c r="A4574" s="100">
        <v>42092.452870370398</v>
      </c>
      <c r="B4574" s="109" t="s">
        <v>27044</v>
      </c>
      <c r="C4574" s="121">
        <v>25</v>
      </c>
      <c r="D4574" s="109" t="s">
        <v>23</v>
      </c>
      <c r="E4574" s="109" t="s">
        <v>40</v>
      </c>
      <c r="F4574" s="109" t="s">
        <v>27045</v>
      </c>
      <c r="G4574" s="42">
        <v>42066</v>
      </c>
      <c r="H4574" s="109" t="s">
        <v>27046</v>
      </c>
      <c r="I4574" s="109" t="s">
        <v>3169</v>
      </c>
      <c r="J4574" s="109" t="s">
        <v>195</v>
      </c>
      <c r="K4574" s="98" t="s">
        <v>13689</v>
      </c>
      <c r="L4574" s="109" t="s">
        <v>686</v>
      </c>
      <c r="M4574" s="109" t="s">
        <v>13690</v>
      </c>
      <c r="N4574" s="109" t="s">
        <v>32</v>
      </c>
      <c r="O4574" s="109" t="s">
        <v>27047</v>
      </c>
      <c r="P4574" s="109" t="s">
        <v>760</v>
      </c>
      <c r="Q4574" s="109" t="s">
        <v>27048</v>
      </c>
      <c r="R4574" s="109" t="s">
        <v>80</v>
      </c>
      <c r="S4574" s="122" t="s">
        <v>26627</v>
      </c>
      <c r="T4574" s="31"/>
      <c r="U4574" s="109" t="str">
        <f t="shared" si="72"/>
        <v>42066: Police responded to a domestic violence call, heard screaming in the apartment and made entry. They were confronted by a man with a knife who had just stabbed a woman and stabbed a female officer. They shot and killed the man at the scene. http://www.azcentral.com/story/news/local/tempe/2015/03/03/tempe-police-officers-injured-abrk/24328149/</v>
      </c>
      <c r="V4574" s="109"/>
      <c r="W4574" s="109">
        <v>5621.1</v>
      </c>
      <c r="X4574" s="109"/>
      <c r="Y4574" s="109"/>
      <c r="Z4574" s="109"/>
      <c r="AA4574" s="109"/>
      <c r="AB4574" s="109"/>
      <c r="AC4574" s="113"/>
      <c r="AD4574" s="29"/>
      <c r="AE4574" s="29"/>
      <c r="AF4574" s="29"/>
      <c r="AG4574" s="65"/>
    </row>
    <row r="4575" spans="1:33" ht="12">
      <c r="A4575" s="100">
        <v>42092.458020833299</v>
      </c>
      <c r="B4575" s="109" t="s">
        <v>27049</v>
      </c>
      <c r="C4575" s="121">
        <v>25</v>
      </c>
      <c r="D4575" s="109" t="s">
        <v>23</v>
      </c>
      <c r="E4575" s="109" t="s">
        <v>24</v>
      </c>
      <c r="F4575" s="109" t="s">
        <v>27050</v>
      </c>
      <c r="G4575" s="42">
        <v>42066</v>
      </c>
      <c r="H4575" s="109" t="s">
        <v>27051</v>
      </c>
      <c r="I4575" s="109" t="s">
        <v>7442</v>
      </c>
      <c r="J4575" s="109" t="s">
        <v>250</v>
      </c>
      <c r="K4575" s="98" t="s">
        <v>7443</v>
      </c>
      <c r="L4575" s="109" t="s">
        <v>7444</v>
      </c>
      <c r="M4575" s="109" t="s">
        <v>27052</v>
      </c>
      <c r="N4575" s="109" t="s">
        <v>32</v>
      </c>
      <c r="O4575" s="109" t="s">
        <v>27053</v>
      </c>
      <c r="P4575" s="109" t="s">
        <v>760</v>
      </c>
      <c r="Q4575" s="109" t="s">
        <v>27054</v>
      </c>
      <c r="R4575" s="109" t="s">
        <v>80</v>
      </c>
      <c r="S4575" s="122" t="s">
        <v>26627</v>
      </c>
      <c r="T4575" s="31"/>
      <c r="U4575" s="109" t="str">
        <f t="shared" si="72"/>
        <v>42066: 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 http://www.wmdt.com/news/more-local-news/fatal-deputy-involved-shooting/31582624</v>
      </c>
      <c r="V4575" s="109"/>
      <c r="W4575" s="109">
        <v>5622.1</v>
      </c>
      <c r="X4575" s="109"/>
      <c r="Y4575" s="109"/>
      <c r="Z4575" s="109"/>
      <c r="AA4575" s="109"/>
      <c r="AB4575" s="109"/>
      <c r="AC4575" s="113"/>
      <c r="AD4575" s="29"/>
      <c r="AE4575" s="29"/>
      <c r="AF4575" s="29"/>
      <c r="AG4575" s="65"/>
    </row>
    <row r="4576" spans="1:33" ht="12">
      <c r="A4576" s="100">
        <v>42092.498842592599</v>
      </c>
      <c r="B4576" s="109" t="s">
        <v>27055</v>
      </c>
      <c r="C4576" s="121">
        <v>47</v>
      </c>
      <c r="D4576" s="109" t="s">
        <v>23</v>
      </c>
      <c r="E4576" s="109" t="s">
        <v>24</v>
      </c>
      <c r="F4576" s="109" t="s">
        <v>27056</v>
      </c>
      <c r="G4576" s="42">
        <v>42064</v>
      </c>
      <c r="H4576" s="109" t="s">
        <v>27057</v>
      </c>
      <c r="I4576" s="109" t="s">
        <v>1528</v>
      </c>
      <c r="J4576" s="109" t="s">
        <v>482</v>
      </c>
      <c r="K4576" s="98" t="s">
        <v>20411</v>
      </c>
      <c r="L4576" s="109" t="s">
        <v>483</v>
      </c>
      <c r="M4576" s="109" t="s">
        <v>6532</v>
      </c>
      <c r="N4576" s="109" t="s">
        <v>262</v>
      </c>
      <c r="O4576" s="109" t="s">
        <v>27058</v>
      </c>
      <c r="P4576" s="109" t="s">
        <v>760</v>
      </c>
      <c r="Q4576" s="109" t="s">
        <v>27059</v>
      </c>
      <c r="R4576" s="109" t="s">
        <v>100</v>
      </c>
      <c r="S4576" s="122" t="s">
        <v>26627</v>
      </c>
      <c r="T4576" s="31"/>
      <c r="U4576" s="109" t="str">
        <f t="shared" si="72"/>
        <v>42064: 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 http://www.news9.com/story/28233777/man-dies-after-being-tasered-by-okc-police-during-assault-officer-says</v>
      </c>
      <c r="V4576" s="109"/>
      <c r="W4576" s="109">
        <v>5623.1</v>
      </c>
      <c r="X4576" s="109"/>
      <c r="Y4576" s="109"/>
      <c r="Z4576" s="109"/>
      <c r="AA4576" s="109"/>
      <c r="AB4576" s="109"/>
      <c r="AC4576" s="113"/>
      <c r="AD4576" s="29"/>
      <c r="AE4576" s="29"/>
      <c r="AF4576" s="29"/>
      <c r="AG4576" s="65"/>
    </row>
    <row r="4577" spans="1:33" ht="12">
      <c r="A4577" s="100">
        <v>42081.572372685201</v>
      </c>
      <c r="B4577" s="109" t="s">
        <v>27060</v>
      </c>
      <c r="C4577" s="121">
        <v>30</v>
      </c>
      <c r="D4577" s="109" t="s">
        <v>23</v>
      </c>
      <c r="E4577" s="109" t="s">
        <v>40</v>
      </c>
      <c r="F4577" s="109"/>
      <c r="G4577" s="42">
        <v>40989</v>
      </c>
      <c r="H4577" s="109" t="s">
        <v>27023</v>
      </c>
      <c r="I4577" s="109" t="s">
        <v>539</v>
      </c>
      <c r="J4577" s="109" t="s">
        <v>85</v>
      </c>
      <c r="K4577" s="98" t="s">
        <v>22703</v>
      </c>
      <c r="L4577" s="109" t="s">
        <v>539</v>
      </c>
      <c r="M4577" s="109" t="s">
        <v>540</v>
      </c>
      <c r="N4577" s="109" t="s">
        <v>32</v>
      </c>
      <c r="O4577" s="109" t="s">
        <v>27061</v>
      </c>
      <c r="P4577" s="109" t="s">
        <v>760</v>
      </c>
      <c r="Q4577" s="109" t="s">
        <v>27062</v>
      </c>
      <c r="R4577" s="109" t="s">
        <v>36</v>
      </c>
      <c r="S4577" s="122" t="s">
        <v>22184</v>
      </c>
      <c r="T4577" s="31"/>
      <c r="U4577" s="109" t="str">
        <f t="shared" si="72"/>
        <v>40989: Officers reported that Kirakosian was involved in a robbery in which he shot someone, then carried out a carjack with the woman still in the car, and hit a pole while being pursued. Then he fled with officers chasing him. They say he pointed a gun at them, and they shot him to death. http://homicide.latimes.com/post/garmik-kirakosian/</v>
      </c>
      <c r="V4577" s="109"/>
      <c r="W4577" s="109">
        <v>5624.1</v>
      </c>
      <c r="X4577" s="109"/>
      <c r="Y4577" s="109"/>
      <c r="Z4577" s="109"/>
      <c r="AA4577" s="109"/>
      <c r="AB4577" s="109"/>
      <c r="AC4577" s="113"/>
      <c r="AD4577" s="29"/>
      <c r="AE4577" s="29"/>
      <c r="AF4577" s="29"/>
      <c r="AG4577" s="65"/>
    </row>
    <row r="4578" spans="1:33" ht="12">
      <c r="A4578" s="100">
        <v>42081.5774074074</v>
      </c>
      <c r="B4578" s="109" t="s">
        <v>27063</v>
      </c>
      <c r="C4578" s="121">
        <v>35</v>
      </c>
      <c r="D4578" s="109" t="s">
        <v>23</v>
      </c>
      <c r="E4578" s="109" t="s">
        <v>40</v>
      </c>
      <c r="F4578" s="109"/>
      <c r="G4578" s="42">
        <v>40992</v>
      </c>
      <c r="H4578" s="109" t="s">
        <v>27064</v>
      </c>
      <c r="I4578" s="109" t="s">
        <v>539</v>
      </c>
      <c r="J4578" s="109" t="s">
        <v>85</v>
      </c>
      <c r="K4578" s="98" t="s">
        <v>22703</v>
      </c>
      <c r="L4578" s="109" t="s">
        <v>539</v>
      </c>
      <c r="M4578" s="109" t="s">
        <v>540</v>
      </c>
      <c r="N4578" s="109" t="s">
        <v>32</v>
      </c>
      <c r="O4578" s="109" t="s">
        <v>27065</v>
      </c>
      <c r="P4578" s="109" t="s">
        <v>760</v>
      </c>
      <c r="Q4578" s="109" t="s">
        <v>27066</v>
      </c>
      <c r="R4578" s="109" t="s">
        <v>100</v>
      </c>
      <c r="S4578" s="122" t="s">
        <v>22184</v>
      </c>
      <c r="T4578" s="31"/>
      <c r="U4578" s="109" t="str">
        <f t="shared" si="72"/>
        <v>40992: Officers reported that they responded to a call that Bittner had threatened family members and was drunk, and upon arriving that he pointed a gun at officers and they shot him to death. http://homicide.latimes.com/post/benjamin-bittner/</v>
      </c>
      <c r="V4578" s="109"/>
      <c r="W4578" s="109">
        <v>5625.1</v>
      </c>
      <c r="X4578" s="109"/>
      <c r="Y4578" s="109"/>
      <c r="Z4578" s="109"/>
      <c r="AA4578" s="109"/>
      <c r="AB4578" s="109"/>
      <c r="AC4578" s="113"/>
      <c r="AD4578" s="29"/>
      <c r="AE4578" s="29"/>
      <c r="AF4578" s="29"/>
      <c r="AG4578" s="65"/>
    </row>
    <row r="4579" spans="1:33" ht="12">
      <c r="A4579" s="100">
        <v>42081.580925925897</v>
      </c>
      <c r="B4579" s="109" t="s">
        <v>27067</v>
      </c>
      <c r="C4579" s="121">
        <v>30</v>
      </c>
      <c r="D4579" s="109" t="s">
        <v>23</v>
      </c>
      <c r="E4579" s="109" t="s">
        <v>173</v>
      </c>
      <c r="F4579" s="109"/>
      <c r="G4579" s="42">
        <v>41041</v>
      </c>
      <c r="H4579" s="109" t="s">
        <v>27068</v>
      </c>
      <c r="I4579" s="109" t="s">
        <v>22208</v>
      </c>
      <c r="J4579" s="109" t="s">
        <v>85</v>
      </c>
      <c r="K4579" s="98" t="s">
        <v>27069</v>
      </c>
      <c r="L4579" s="109" t="s">
        <v>539</v>
      </c>
      <c r="M4579" s="109" t="s">
        <v>13072</v>
      </c>
      <c r="N4579" s="109" t="s">
        <v>32</v>
      </c>
      <c r="O4579" s="109" t="s">
        <v>27070</v>
      </c>
      <c r="P4579" s="109" t="s">
        <v>760</v>
      </c>
      <c r="Q4579" s="109" t="s">
        <v>27071</v>
      </c>
      <c r="R4579" s="109" t="s">
        <v>36</v>
      </c>
      <c r="S4579" s="122" t="s">
        <v>22184</v>
      </c>
      <c r="T4579" s="31"/>
      <c r="U4579" s="109" t="str">
        <f t="shared" si="72"/>
        <v>41041: Deputies reported that they followed a suspected carjacking perpetrator, and that when the chase ended, he left the car and pointed a gun at deputies. At that point, deputies shot him to death. http://homicide.latimes.com/post/xavier-gonzalez-torres/</v>
      </c>
      <c r="V4579" s="109"/>
      <c r="W4579" s="109">
        <v>5626.1</v>
      </c>
      <c r="X4579" s="109"/>
      <c r="Y4579" s="109"/>
      <c r="Z4579" s="109"/>
      <c r="AA4579" s="109"/>
      <c r="AB4579" s="109"/>
      <c r="AC4579" s="113"/>
      <c r="AD4579" s="29"/>
      <c r="AE4579" s="29"/>
      <c r="AF4579" s="29"/>
      <c r="AG4579" s="65"/>
    </row>
    <row r="4580" spans="1:33" ht="12">
      <c r="A4580" s="100">
        <v>42081.583495370403</v>
      </c>
      <c r="B4580" s="109" t="s">
        <v>27072</v>
      </c>
      <c r="C4580" s="121">
        <v>35</v>
      </c>
      <c r="D4580" s="109" t="s">
        <v>23</v>
      </c>
      <c r="E4580" s="109" t="s">
        <v>173</v>
      </c>
      <c r="F4580" s="109"/>
      <c r="G4580" s="42">
        <v>41061</v>
      </c>
      <c r="H4580" s="109" t="s">
        <v>27073</v>
      </c>
      <c r="I4580" s="109" t="s">
        <v>539</v>
      </c>
      <c r="J4580" s="109" t="s">
        <v>85</v>
      </c>
      <c r="K4580" s="98" t="s">
        <v>4737</v>
      </c>
      <c r="L4580" s="109" t="s">
        <v>539</v>
      </c>
      <c r="M4580" s="109" t="s">
        <v>540</v>
      </c>
      <c r="N4580" s="109" t="s">
        <v>32</v>
      </c>
      <c r="O4580" s="109" t="s">
        <v>27074</v>
      </c>
      <c r="P4580" s="109" t="s">
        <v>760</v>
      </c>
      <c r="Q4580" s="109" t="s">
        <v>27075</v>
      </c>
      <c r="R4580" s="109" t="s">
        <v>36</v>
      </c>
      <c r="S4580" s="122" t="s">
        <v>22184</v>
      </c>
      <c r="T4580" s="31"/>
      <c r="U4580" s="109" t="str">
        <f t="shared" si="72"/>
        <v>41061: Officers reported that they responded to a call about gunshots fired, and upon arriving confronted Rubalcaba who had a gun, and they shot him to death. http://homicide.latimes.com/post/hernan-rubalcaba/</v>
      </c>
      <c r="V4580" s="109"/>
      <c r="W4580" s="109">
        <v>5627.1</v>
      </c>
      <c r="X4580" s="109"/>
      <c r="Y4580" s="109"/>
      <c r="Z4580" s="109"/>
      <c r="AA4580" s="109"/>
      <c r="AB4580" s="109"/>
      <c r="AC4580" s="113"/>
      <c r="AD4580" s="29"/>
      <c r="AE4580" s="29"/>
      <c r="AF4580" s="29"/>
      <c r="AG4580" s="65"/>
    </row>
    <row r="4581" spans="1:33" ht="12">
      <c r="A4581" s="100">
        <v>42081.589340277802</v>
      </c>
      <c r="B4581" s="109" t="s">
        <v>27076</v>
      </c>
      <c r="C4581" s="121">
        <v>41</v>
      </c>
      <c r="D4581" s="109" t="s">
        <v>23</v>
      </c>
      <c r="E4581" s="109" t="s">
        <v>173</v>
      </c>
      <c r="F4581" s="109"/>
      <c r="G4581" s="42">
        <v>41074</v>
      </c>
      <c r="H4581" s="109" t="s">
        <v>27077</v>
      </c>
      <c r="I4581" s="109" t="s">
        <v>539</v>
      </c>
      <c r="J4581" s="109" t="s">
        <v>85</v>
      </c>
      <c r="K4581" s="98" t="s">
        <v>27078</v>
      </c>
      <c r="L4581" s="109" t="s">
        <v>539</v>
      </c>
      <c r="M4581" s="109" t="s">
        <v>540</v>
      </c>
      <c r="N4581" s="109" t="s">
        <v>32</v>
      </c>
      <c r="O4581" s="109" t="s">
        <v>27079</v>
      </c>
      <c r="P4581" s="109" t="s">
        <v>760</v>
      </c>
      <c r="Q4581" s="109" t="s">
        <v>27080</v>
      </c>
      <c r="R4581" s="109" t="s">
        <v>36</v>
      </c>
      <c r="S4581" s="122" t="s">
        <v>22184</v>
      </c>
      <c r="T4581" s="31"/>
      <c r="U4581" s="109" t="str">
        <f t="shared" si="72"/>
        <v>41074: Officers allege that Sermeno was involved in shooting two other men at a construction site where they were working, and fled in an automobile. When officers pursued and the chase ended, Sermeno reached for what the officers thought was a gun, and they shot him to death. http://homicide.latimes.com/post/oscar-sermeno/</v>
      </c>
      <c r="V4581" s="109"/>
      <c r="W4581" s="109">
        <v>5628.1</v>
      </c>
      <c r="X4581" s="109"/>
      <c r="Y4581" s="109"/>
      <c r="Z4581" s="109"/>
      <c r="AA4581" s="109"/>
      <c r="AB4581" s="109"/>
      <c r="AC4581" s="113"/>
      <c r="AD4581" s="29"/>
      <c r="AE4581" s="29"/>
      <c r="AF4581" s="29"/>
      <c r="AG4581" s="65"/>
    </row>
    <row r="4582" spans="1:33" ht="12">
      <c r="A4582" s="100">
        <v>42081.595104166699</v>
      </c>
      <c r="B4582" s="109" t="s">
        <v>27081</v>
      </c>
      <c r="C4582" s="121">
        <v>30</v>
      </c>
      <c r="D4582" s="109" t="s">
        <v>23</v>
      </c>
      <c r="E4582" s="109" t="s">
        <v>173</v>
      </c>
      <c r="F4582" s="109"/>
      <c r="G4582" s="42">
        <v>41085</v>
      </c>
      <c r="H4582" s="109" t="s">
        <v>27082</v>
      </c>
      <c r="I4582" s="109" t="s">
        <v>1392</v>
      </c>
      <c r="J4582" s="109" t="s">
        <v>85</v>
      </c>
      <c r="K4582" s="98" t="s">
        <v>11849</v>
      </c>
      <c r="L4582" s="109" t="s">
        <v>539</v>
      </c>
      <c r="M4582" s="109" t="s">
        <v>13072</v>
      </c>
      <c r="N4582" s="109" t="s">
        <v>32</v>
      </c>
      <c r="O4582" s="109" t="s">
        <v>27083</v>
      </c>
      <c r="P4582" s="109" t="s">
        <v>760</v>
      </c>
      <c r="Q4582" s="109" t="s">
        <v>27084</v>
      </c>
      <c r="R4582" s="109" t="s">
        <v>36</v>
      </c>
      <c r="S4582" s="122" t="s">
        <v>22184</v>
      </c>
      <c r="T4582" s="31"/>
      <c r="U4582" s="109" t="str">
        <f t="shared" si="72"/>
        <v>41085: A deputy reported that they tried to apprehend Serna, but that he fled into a clothing store, and then left. The deputy and a security guard followed Serna, whom they allege had a handgun, and shot at them. Then both the deputy and security guard fired at Serna, killing him. http://homicide.latimes.com/post/juan-serna/</v>
      </c>
      <c r="V4582" s="109"/>
      <c r="W4582" s="109">
        <v>5629.1</v>
      </c>
      <c r="X4582" s="109"/>
      <c r="Y4582" s="109"/>
      <c r="Z4582" s="109"/>
      <c r="AA4582" s="109"/>
      <c r="AB4582" s="109"/>
      <c r="AC4582" s="113"/>
      <c r="AD4582" s="29"/>
      <c r="AE4582" s="29"/>
      <c r="AF4582" s="29"/>
      <c r="AG4582" s="65"/>
    </row>
    <row r="4583" spans="1:33" ht="12">
      <c r="A4583" s="100">
        <v>42081.605208333298</v>
      </c>
      <c r="B4583" s="109" t="s">
        <v>27085</v>
      </c>
      <c r="C4583" s="121">
        <v>31</v>
      </c>
      <c r="D4583" s="109" t="s">
        <v>23</v>
      </c>
      <c r="E4583" s="109" t="s">
        <v>173</v>
      </c>
      <c r="F4583" s="109"/>
      <c r="G4583" s="42">
        <v>41124</v>
      </c>
      <c r="H4583" s="109" t="s">
        <v>27086</v>
      </c>
      <c r="I4583" s="109" t="s">
        <v>20997</v>
      </c>
      <c r="J4583" s="109" t="s">
        <v>85</v>
      </c>
      <c r="K4583" s="98" t="s">
        <v>23704</v>
      </c>
      <c r="L4583" s="109" t="s">
        <v>539</v>
      </c>
      <c r="M4583" s="109" t="s">
        <v>540</v>
      </c>
      <c r="N4583" s="109" t="s">
        <v>32</v>
      </c>
      <c r="O4583" s="109" t="s">
        <v>27087</v>
      </c>
      <c r="P4583" s="109" t="s">
        <v>760</v>
      </c>
      <c r="Q4583" s="109" t="s">
        <v>27088</v>
      </c>
      <c r="R4583" s="109" t="s">
        <v>219</v>
      </c>
      <c r="S4583" s="122" t="s">
        <v>22184</v>
      </c>
      <c r="T4583" s="31"/>
      <c r="U4583" s="109" t="str">
        <f t="shared" si="72"/>
        <v>41124: Deputies reported that they responded to a call from Ortiz' family that he was acting violently and seemed to be on drugs. Concurrently, an off-duty Los Angeles police officer and his fiancee reported being attacked by Ortiz with a pipe. When deputies confronted Ortiz, they said he fought with them, grabbed one of their guns and shot in the air, at which point the deputy whose gun Ortiz had, fired shots at Ortiz with his backup gun, killing him. Several people were treated at the hospital for injuries. http://homicide.latimes.com/post/javier-ortiz/</v>
      </c>
      <c r="V4583" s="109"/>
      <c r="W4583" s="109">
        <v>5630.1</v>
      </c>
      <c r="X4583" s="109"/>
      <c r="Y4583" s="109"/>
      <c r="Z4583" s="109"/>
      <c r="AA4583" s="109"/>
      <c r="AB4583" s="109"/>
      <c r="AC4583" s="113"/>
      <c r="AD4583" s="29"/>
      <c r="AE4583" s="29"/>
      <c r="AF4583" s="29"/>
      <c r="AG4583" s="65"/>
    </row>
    <row r="4584" spans="1:33" ht="12">
      <c r="A4584" s="100">
        <v>42081.901863425897</v>
      </c>
      <c r="B4584" s="109" t="s">
        <v>27089</v>
      </c>
      <c r="C4584" s="121">
        <v>24</v>
      </c>
      <c r="D4584" s="109" t="s">
        <v>23</v>
      </c>
      <c r="E4584" s="109" t="s">
        <v>24</v>
      </c>
      <c r="F4584" s="109"/>
      <c r="G4584" s="42">
        <v>41129</v>
      </c>
      <c r="H4584" s="109" t="s">
        <v>27090</v>
      </c>
      <c r="I4584" s="109" t="s">
        <v>2554</v>
      </c>
      <c r="J4584" s="109" t="s">
        <v>85</v>
      </c>
      <c r="K4584" s="98" t="s">
        <v>27091</v>
      </c>
      <c r="L4584" s="109" t="s">
        <v>539</v>
      </c>
      <c r="M4584" s="109" t="s">
        <v>2556</v>
      </c>
      <c r="N4584" s="109" t="s">
        <v>32</v>
      </c>
      <c r="O4584" s="109" t="s">
        <v>27092</v>
      </c>
      <c r="P4584" s="109" t="s">
        <v>760</v>
      </c>
      <c r="Q4584" s="109" t="s">
        <v>27093</v>
      </c>
      <c r="R4584" s="109" t="s">
        <v>36</v>
      </c>
      <c r="S4584" s="122" t="s">
        <v>22184</v>
      </c>
      <c r="T4584" s="31"/>
      <c r="U4584" s="109" t="str">
        <f t="shared" si="72"/>
        <v>41129: It was reported that House was a part of a robbery of a Rite-Aid, and that officers shot him to death. http://homicide.latimes.com/post/jonte-loven-house/</v>
      </c>
      <c r="V4584" s="109"/>
      <c r="W4584" s="109">
        <v>5631.1</v>
      </c>
      <c r="X4584" s="109"/>
      <c r="Y4584" s="109"/>
      <c r="Z4584" s="109"/>
      <c r="AA4584" s="109"/>
      <c r="AB4584" s="109"/>
      <c r="AC4584" s="113"/>
      <c r="AD4584" s="29"/>
      <c r="AE4584" s="29"/>
      <c r="AF4584" s="29"/>
      <c r="AG4584" s="65"/>
    </row>
    <row r="4585" spans="1:33" ht="12">
      <c r="A4585" s="100">
        <v>42081.907662037003</v>
      </c>
      <c r="B4585" s="109" t="s">
        <v>27094</v>
      </c>
      <c r="C4585" s="121">
        <v>34</v>
      </c>
      <c r="D4585" s="109" t="s">
        <v>23</v>
      </c>
      <c r="E4585" s="109" t="s">
        <v>173</v>
      </c>
      <c r="F4585" s="109"/>
      <c r="G4585" s="42">
        <v>41150</v>
      </c>
      <c r="H4585" s="109" t="s">
        <v>27095</v>
      </c>
      <c r="I4585" s="109" t="s">
        <v>3930</v>
      </c>
      <c r="J4585" s="109" t="s">
        <v>85</v>
      </c>
      <c r="K4585" s="98" t="s">
        <v>19989</v>
      </c>
      <c r="L4585" s="109" t="s">
        <v>539</v>
      </c>
      <c r="M4585" s="109" t="s">
        <v>13072</v>
      </c>
      <c r="N4585" s="109" t="s">
        <v>32</v>
      </c>
      <c r="O4585" s="109" t="s">
        <v>27096</v>
      </c>
      <c r="P4585" s="109" t="s">
        <v>760</v>
      </c>
      <c r="Q4585" s="109" t="s">
        <v>27097</v>
      </c>
      <c r="R4585" s="109" t="s">
        <v>36</v>
      </c>
      <c r="S4585" s="122" t="s">
        <v>22184</v>
      </c>
      <c r="T4585" s="31"/>
      <c r="U4585" s="109" t="str">
        <f t="shared" si="72"/>
        <v>41150: Deputies reported that they tried to confront Axe, a wanted parolee, and he tried to drive his RV away from them, while injuring one deputy and endangering another with his vehicle. One deputy fearing for his partner's life, shot Axe to death. http://www.dailybreeze.com/general-news/20120906/wanted-parolee-fatally-shot-in-carson-idd-as-torrance-man</v>
      </c>
      <c r="V4585" s="109"/>
      <c r="W4585" s="109">
        <v>5632.1</v>
      </c>
      <c r="X4585" s="109"/>
      <c r="Y4585" s="109"/>
      <c r="Z4585" s="109"/>
      <c r="AA4585" s="109"/>
      <c r="AB4585" s="109"/>
      <c r="AC4585" s="113"/>
      <c r="AD4585" s="29"/>
      <c r="AE4585" s="29"/>
      <c r="AF4585" s="29"/>
      <c r="AG4585" s="65"/>
    </row>
    <row r="4586" spans="1:33" ht="12">
      <c r="A4586" s="100">
        <v>42081.911932870396</v>
      </c>
      <c r="B4586" s="109" t="s">
        <v>27098</v>
      </c>
      <c r="C4586" s="121">
        <v>20</v>
      </c>
      <c r="D4586" s="109" t="s">
        <v>23</v>
      </c>
      <c r="E4586" s="109" t="s">
        <v>40</v>
      </c>
      <c r="F4586" s="109"/>
      <c r="G4586" s="42">
        <v>41163</v>
      </c>
      <c r="H4586" s="109" t="s">
        <v>27099</v>
      </c>
      <c r="I4586" s="109" t="s">
        <v>2554</v>
      </c>
      <c r="J4586" s="109" t="s">
        <v>85</v>
      </c>
      <c r="K4586" s="98" t="s">
        <v>27091</v>
      </c>
      <c r="L4586" s="109" t="s">
        <v>539</v>
      </c>
      <c r="M4586" s="109" t="s">
        <v>2556</v>
      </c>
      <c r="N4586" s="109" t="s">
        <v>32</v>
      </c>
      <c r="O4586" s="109" t="s">
        <v>27100</v>
      </c>
      <c r="P4586" s="109" t="s">
        <v>760</v>
      </c>
      <c r="Q4586" s="109" t="s">
        <v>27101</v>
      </c>
      <c r="R4586" s="109" t="s">
        <v>36</v>
      </c>
      <c r="S4586" s="122" t="s">
        <v>22184</v>
      </c>
      <c r="T4586" s="31"/>
      <c r="U4586" s="109" t="str">
        <f t="shared" si="72"/>
        <v>41163: Long Beach Police Department reported that they responded to a call from Jordan's family member that he was threatening violence, and that he wanted the police to end his life. When officers arrived, Jordan tried to attack them with a knife, and they shot him to death. http://homicide.latimes.com/post/unidentified-man/</v>
      </c>
      <c r="V4586" s="109"/>
      <c r="W4586" s="109">
        <v>5633.1</v>
      </c>
      <c r="X4586" s="109"/>
      <c r="Y4586" s="109"/>
      <c r="Z4586" s="109"/>
      <c r="AA4586" s="109"/>
      <c r="AB4586" s="109"/>
      <c r="AC4586" s="113"/>
      <c r="AD4586" s="29"/>
      <c r="AE4586" s="29"/>
      <c r="AF4586" s="29"/>
      <c r="AG4586" s="65"/>
    </row>
    <row r="4587" spans="1:33" ht="12">
      <c r="A4587" s="100">
        <v>42081.919120370403</v>
      </c>
      <c r="B4587" s="109" t="s">
        <v>27102</v>
      </c>
      <c r="C4587" s="121">
        <v>64</v>
      </c>
      <c r="D4587" s="109" t="s">
        <v>23</v>
      </c>
      <c r="E4587" s="109" t="s">
        <v>40</v>
      </c>
      <c r="F4587" s="109"/>
      <c r="G4587" s="42">
        <v>41188</v>
      </c>
      <c r="H4587" s="109" t="s">
        <v>27103</v>
      </c>
      <c r="I4587" s="109" t="s">
        <v>539</v>
      </c>
      <c r="J4587" s="109" t="s">
        <v>85</v>
      </c>
      <c r="K4587" s="98" t="s">
        <v>20672</v>
      </c>
      <c r="L4587" s="109" t="s">
        <v>539</v>
      </c>
      <c r="M4587" s="109" t="s">
        <v>540</v>
      </c>
      <c r="N4587" s="109" t="s">
        <v>32</v>
      </c>
      <c r="O4587" s="109" t="s">
        <v>27104</v>
      </c>
      <c r="P4587" s="109" t="s">
        <v>760</v>
      </c>
      <c r="Q4587" s="109" t="s">
        <v>27105</v>
      </c>
      <c r="R4587" s="109" t="s">
        <v>36</v>
      </c>
      <c r="S4587" s="122" t="s">
        <v>22184</v>
      </c>
      <c r="T4587" s="31"/>
      <c r="U4587" s="109" t="str">
        <f t="shared" si="72"/>
        <v>41188: Los Angeles Police Department reported that officers responded to a call that Fu was holding his wife hostage in an apartment with a knife. When officers arrived, they ordered Fu to drop the knife, he moved towards his wife who was on the floor, and officers shot him to death. http://homicide.latimes.com/post/wilfredo-fu/</v>
      </c>
      <c r="V4587" s="109"/>
      <c r="W4587" s="109">
        <v>5634.1</v>
      </c>
      <c r="X4587" s="109"/>
      <c r="Y4587" s="109"/>
      <c r="Z4587" s="109"/>
      <c r="AA4587" s="109"/>
      <c r="AB4587" s="109"/>
      <c r="AC4587" s="113"/>
      <c r="AD4587" s="29"/>
      <c r="AE4587" s="29"/>
      <c r="AF4587" s="29"/>
      <c r="AG4587" s="65"/>
    </row>
    <row r="4588" spans="1:33" ht="12">
      <c r="A4588" s="100">
        <v>42081.923414351899</v>
      </c>
      <c r="B4588" s="109" t="s">
        <v>27106</v>
      </c>
      <c r="C4588" s="121">
        <v>22</v>
      </c>
      <c r="D4588" s="109" t="s">
        <v>23</v>
      </c>
      <c r="E4588" s="109" t="s">
        <v>40</v>
      </c>
      <c r="F4588" s="109"/>
      <c r="G4588" s="42">
        <v>41199</v>
      </c>
      <c r="H4588" s="109" t="s">
        <v>27107</v>
      </c>
      <c r="I4588" s="109" t="s">
        <v>539</v>
      </c>
      <c r="J4588" s="109" t="s">
        <v>85</v>
      </c>
      <c r="K4588" s="98" t="s">
        <v>13708</v>
      </c>
      <c r="L4588" s="109" t="s">
        <v>539</v>
      </c>
      <c r="M4588" s="109" t="s">
        <v>540</v>
      </c>
      <c r="N4588" s="109" t="s">
        <v>32</v>
      </c>
      <c r="O4588" s="109" t="s">
        <v>27108</v>
      </c>
      <c r="P4588" s="109" t="s">
        <v>760</v>
      </c>
      <c r="Q4588" s="109" t="s">
        <v>27109</v>
      </c>
      <c r="R4588" s="109" t="s">
        <v>36</v>
      </c>
      <c r="S4588" s="122" t="s">
        <v>22184</v>
      </c>
      <c r="T4588" s="31"/>
      <c r="U4588" s="109" t="str">
        <f t="shared" si="72"/>
        <v>41199: Officers said that they tried to stop Rombeau for a red light violation, that he led them on a chase, and that when he was stopped began shooting at officers. Officers returned fire and shot him to death. http://homicide.latimes.com/post/steve-rombeau/</v>
      </c>
      <c r="V4588" s="109"/>
      <c r="W4588" s="109">
        <v>5635.1</v>
      </c>
      <c r="X4588" s="109"/>
      <c r="Y4588" s="109"/>
      <c r="Z4588" s="109"/>
      <c r="AA4588" s="109"/>
      <c r="AB4588" s="109"/>
      <c r="AC4588" s="113"/>
      <c r="AD4588" s="29"/>
      <c r="AE4588" s="29"/>
      <c r="AF4588" s="29"/>
      <c r="AG4588" s="65"/>
    </row>
    <row r="4589" spans="1:33" ht="12">
      <c r="A4589" s="100">
        <v>42081.926354166702</v>
      </c>
      <c r="B4589" s="109" t="s">
        <v>27110</v>
      </c>
      <c r="C4589" s="121">
        <v>49</v>
      </c>
      <c r="D4589" s="109" t="s">
        <v>23</v>
      </c>
      <c r="E4589" s="109" t="s">
        <v>40</v>
      </c>
      <c r="F4589" s="109"/>
      <c r="G4589" s="42">
        <v>41200</v>
      </c>
      <c r="H4589" s="109" t="s">
        <v>27111</v>
      </c>
      <c r="I4589" s="109" t="s">
        <v>539</v>
      </c>
      <c r="J4589" s="109" t="s">
        <v>85</v>
      </c>
      <c r="K4589" s="98" t="s">
        <v>27112</v>
      </c>
      <c r="L4589" s="109" t="s">
        <v>539</v>
      </c>
      <c r="M4589" s="109" t="s">
        <v>540</v>
      </c>
      <c r="N4589" s="109" t="s">
        <v>32</v>
      </c>
      <c r="O4589" s="109" t="s">
        <v>27113</v>
      </c>
      <c r="P4589" s="109" t="s">
        <v>760</v>
      </c>
      <c r="Q4589" s="109" t="s">
        <v>27114</v>
      </c>
      <c r="R4589" s="109" t="s">
        <v>36</v>
      </c>
      <c r="S4589" s="122" t="s">
        <v>22184</v>
      </c>
      <c r="T4589" s="31"/>
      <c r="U4589" s="109" t="str">
        <f t="shared" ref="U4589:U4652" si="73">CONCATENATE(G4589, ": ", O4589, " ", Q4589)</f>
        <v>41200: Officers said they responded to a call that Nestoiter was wielding a knife or machete. When they arrived, they said he had a gun, and they shot him to death. http://homicide.latimes.com/post/alexander-nestoiter/</v>
      </c>
      <c r="V4589" s="109"/>
      <c r="W4589" s="109">
        <v>5636.1</v>
      </c>
      <c r="X4589" s="109"/>
      <c r="Y4589" s="109"/>
      <c r="Z4589" s="109"/>
      <c r="AA4589" s="109"/>
      <c r="AB4589" s="109"/>
      <c r="AC4589" s="113"/>
      <c r="AD4589" s="29"/>
      <c r="AE4589" s="29"/>
      <c r="AF4589" s="29"/>
      <c r="AG4589" s="65"/>
    </row>
    <row r="4590" spans="1:33" ht="12">
      <c r="A4590" s="100">
        <v>42081.929560185199</v>
      </c>
      <c r="B4590" s="109" t="s">
        <v>27115</v>
      </c>
      <c r="C4590" s="121">
        <v>27</v>
      </c>
      <c r="D4590" s="109" t="s">
        <v>23</v>
      </c>
      <c r="E4590" s="109" t="s">
        <v>173</v>
      </c>
      <c r="F4590" s="109"/>
      <c r="G4590" s="42">
        <v>41200</v>
      </c>
      <c r="H4590" s="109" t="s">
        <v>27116</v>
      </c>
      <c r="I4590" s="109" t="s">
        <v>12012</v>
      </c>
      <c r="J4590" s="109" t="s">
        <v>85</v>
      </c>
      <c r="K4590" s="98" t="s">
        <v>24077</v>
      </c>
      <c r="L4590" s="109" t="s">
        <v>539</v>
      </c>
      <c r="M4590" s="109" t="s">
        <v>13072</v>
      </c>
      <c r="N4590" s="109" t="s">
        <v>32</v>
      </c>
      <c r="O4590" s="109" t="s">
        <v>27117</v>
      </c>
      <c r="P4590" s="109" t="s">
        <v>760</v>
      </c>
      <c r="Q4590" s="109" t="s">
        <v>27118</v>
      </c>
      <c r="R4590" s="109" t="s">
        <v>36</v>
      </c>
      <c r="S4590" s="122" t="s">
        <v>22184</v>
      </c>
      <c r="T4590" s="31"/>
      <c r="U4590" s="109" t="str">
        <f t="shared" si="73"/>
        <v>41200: A deputy reported that while detained, Gutierrez developed an illness and was taken to the hospital. He allegedly reached for the deputy's gun even though one of his hands was handcuffed to the hospital bed, and the deputy shot him to death. http://homicide.latimes.com/post/jilberto-gutierrez/</v>
      </c>
      <c r="V4590" s="109"/>
      <c r="W4590" s="109">
        <v>5637.1</v>
      </c>
      <c r="X4590" s="109"/>
      <c r="Y4590" s="109"/>
      <c r="Z4590" s="109"/>
      <c r="AA4590" s="109"/>
      <c r="AB4590" s="109"/>
      <c r="AC4590" s="113"/>
      <c r="AD4590" s="29"/>
      <c r="AE4590" s="29"/>
      <c r="AF4590" s="29"/>
      <c r="AG4590" s="65"/>
    </row>
    <row r="4591" spans="1:33" ht="12">
      <c r="A4591" s="100">
        <v>42081.933981481503</v>
      </c>
      <c r="B4591" s="109" t="s">
        <v>27119</v>
      </c>
      <c r="C4591" s="121">
        <v>60</v>
      </c>
      <c r="D4591" s="109" t="s">
        <v>23</v>
      </c>
      <c r="E4591" s="109" t="s">
        <v>40</v>
      </c>
      <c r="F4591" s="109"/>
      <c r="G4591" s="42">
        <v>41222</v>
      </c>
      <c r="H4591" s="109" t="s">
        <v>27120</v>
      </c>
      <c r="I4591" s="109" t="s">
        <v>5694</v>
      </c>
      <c r="J4591" s="109" t="s">
        <v>85</v>
      </c>
      <c r="K4591" s="98" t="s">
        <v>24663</v>
      </c>
      <c r="L4591" s="109" t="s">
        <v>539</v>
      </c>
      <c r="M4591" s="109" t="s">
        <v>13072</v>
      </c>
      <c r="N4591" s="109" t="s">
        <v>32</v>
      </c>
      <c r="O4591" s="109" t="s">
        <v>27121</v>
      </c>
      <c r="P4591" s="109" t="s">
        <v>760</v>
      </c>
      <c r="Q4591" s="109" t="s">
        <v>27122</v>
      </c>
      <c r="R4591" s="109" t="s">
        <v>36</v>
      </c>
      <c r="S4591" s="122" t="s">
        <v>22184</v>
      </c>
      <c r="T4591" s="31"/>
      <c r="U4591" s="109" t="str">
        <f t="shared" si="73"/>
        <v>41222: Deputies reported that they suspected Bowman of having robbed a bank, and that after chasing him in his SUV he got trapped in a cul-de-sac. He left his vehicle as if to surrender and dropped his jacket, then reached back into the SUV and began firing a gun at deputies. They returned fire, killing him. http://homicide.latimes.com/post/steven-bowman/</v>
      </c>
      <c r="V4591" s="109"/>
      <c r="W4591" s="109">
        <v>5638.1</v>
      </c>
      <c r="X4591" s="109"/>
      <c r="Y4591" s="109"/>
      <c r="Z4591" s="109"/>
      <c r="AA4591" s="109"/>
      <c r="AB4591" s="109"/>
      <c r="AC4591" s="113"/>
      <c r="AD4591" s="29"/>
      <c r="AE4591" s="29"/>
      <c r="AF4591" s="29"/>
      <c r="AG4591" s="65"/>
    </row>
    <row r="4592" spans="1:33" ht="12">
      <c r="A4592" s="100">
        <v>42081.938206018502</v>
      </c>
      <c r="B4592" s="109" t="s">
        <v>27123</v>
      </c>
      <c r="C4592" s="121">
        <v>18</v>
      </c>
      <c r="D4592" s="109" t="s">
        <v>23</v>
      </c>
      <c r="E4592" s="109" t="s">
        <v>173</v>
      </c>
      <c r="F4592" s="109"/>
      <c r="G4592" s="42">
        <v>41244</v>
      </c>
      <c r="H4592" s="109" t="s">
        <v>27124</v>
      </c>
      <c r="I4592" s="109" t="s">
        <v>539</v>
      </c>
      <c r="J4592" s="109" t="s">
        <v>85</v>
      </c>
      <c r="K4592" s="98" t="s">
        <v>5023</v>
      </c>
      <c r="L4592" s="109" t="s">
        <v>539</v>
      </c>
      <c r="M4592" s="109" t="s">
        <v>540</v>
      </c>
      <c r="N4592" s="109" t="s">
        <v>32</v>
      </c>
      <c r="O4592" s="109" t="s">
        <v>27125</v>
      </c>
      <c r="P4592" s="109" t="s">
        <v>760</v>
      </c>
      <c r="Q4592" s="109" t="s">
        <v>27126</v>
      </c>
      <c r="R4592" s="109" t="s">
        <v>36</v>
      </c>
      <c r="S4592" s="122" t="s">
        <v>22184</v>
      </c>
      <c r="T4592" s="31"/>
      <c r="U4592" s="109" t="str">
        <f t="shared" si="73"/>
        <v>41244: Officers said that they responded to a call about a an assault with a deadly weapon, and when they arrived at the scene Mendoza was holding a woman hostage with a knife to her neck. Mendoza refused to drop the knife, and one or more officers shot him to death. http://homicide.latimes.com/post/jeovany-mendoza/</v>
      </c>
      <c r="V4592" s="109"/>
      <c r="W4592" s="109">
        <v>5639.1</v>
      </c>
      <c r="X4592" s="109"/>
      <c r="Y4592" s="109"/>
      <c r="Z4592" s="109"/>
      <c r="AA4592" s="109"/>
      <c r="AB4592" s="109"/>
      <c r="AC4592" s="113"/>
      <c r="AD4592" s="29"/>
      <c r="AE4592" s="29"/>
      <c r="AF4592" s="29"/>
      <c r="AG4592" s="65"/>
    </row>
    <row r="4593" spans="1:33" ht="12">
      <c r="A4593" s="100">
        <v>42081.969537037003</v>
      </c>
      <c r="B4593" s="109" t="s">
        <v>27127</v>
      </c>
      <c r="C4593" s="121">
        <v>25</v>
      </c>
      <c r="D4593" s="109" t="s">
        <v>23</v>
      </c>
      <c r="E4593" s="109" t="s">
        <v>173</v>
      </c>
      <c r="F4593" s="109"/>
      <c r="G4593" s="42">
        <v>41329</v>
      </c>
      <c r="H4593" s="109" t="s">
        <v>27128</v>
      </c>
      <c r="I4593" s="109" t="s">
        <v>539</v>
      </c>
      <c r="J4593" s="109" t="s">
        <v>85</v>
      </c>
      <c r="K4593" s="98" t="s">
        <v>23890</v>
      </c>
      <c r="L4593" s="109" t="s">
        <v>539</v>
      </c>
      <c r="M4593" s="109" t="s">
        <v>540</v>
      </c>
      <c r="N4593" s="109" t="s">
        <v>32</v>
      </c>
      <c r="O4593" s="109" t="s">
        <v>27129</v>
      </c>
      <c r="P4593" s="109" t="s">
        <v>760</v>
      </c>
      <c r="Q4593" s="109" t="s">
        <v>27130</v>
      </c>
      <c r="R4593" s="109" t="s">
        <v>100</v>
      </c>
      <c r="S4593" s="122" t="s">
        <v>22184</v>
      </c>
      <c r="T4593" s="31"/>
      <c r="U4593" s="109" t="str">
        <f t="shared" si="73"/>
        <v>41329: 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 http://www.huffingtonpost.com/2013/10/24/moises-de-la-torre-lawsuit_n_4153265.html</v>
      </c>
      <c r="V4593" s="109"/>
      <c r="W4593" s="109">
        <v>5640.1</v>
      </c>
      <c r="X4593" s="109"/>
      <c r="Y4593" s="109"/>
      <c r="Z4593" s="109"/>
      <c r="AA4593" s="109"/>
      <c r="AB4593" s="109"/>
      <c r="AC4593" s="113"/>
      <c r="AD4593" s="29"/>
      <c r="AE4593" s="29"/>
      <c r="AF4593" s="29"/>
      <c r="AG4593" s="65"/>
    </row>
    <row r="4594" spans="1:33" ht="12">
      <c r="A4594" s="100">
        <v>42081.981157407397</v>
      </c>
      <c r="B4594" s="109" t="s">
        <v>27131</v>
      </c>
      <c r="C4594" s="121">
        <v>28</v>
      </c>
      <c r="D4594" s="109" t="s">
        <v>91</v>
      </c>
      <c r="E4594" s="109" t="s">
        <v>173</v>
      </c>
      <c r="F4594" s="109"/>
      <c r="G4594" s="42">
        <v>41349</v>
      </c>
      <c r="H4594" s="109" t="s">
        <v>27132</v>
      </c>
      <c r="I4594" s="109" t="s">
        <v>22790</v>
      </c>
      <c r="J4594" s="109" t="s">
        <v>85</v>
      </c>
      <c r="K4594" s="98" t="s">
        <v>22791</v>
      </c>
      <c r="L4594" s="109" t="s">
        <v>539</v>
      </c>
      <c r="M4594" s="109" t="s">
        <v>27133</v>
      </c>
      <c r="N4594" s="109" t="s">
        <v>32</v>
      </c>
      <c r="O4594" s="109" t="s">
        <v>27134</v>
      </c>
      <c r="P4594" s="109" t="s">
        <v>760</v>
      </c>
      <c r="Q4594" s="109" t="s">
        <v>27135</v>
      </c>
      <c r="R4594" s="109" t="s">
        <v>36</v>
      </c>
      <c r="S4594" s="122" t="s">
        <v>22184</v>
      </c>
      <c r="T4594" s="31"/>
      <c r="U4594" s="109" t="str">
        <f t="shared" si="73"/>
        <v>41349: Officials from a multi-agency gang unit report that they were patrolling a motel when Castaneda-Montoya walked towards them pointing a handgun at them, at which point they shot her to death. http://www.dailybulletin.com/general-news/20130319/officer-involved-shooting-in-pomona-still-under-investigation</v>
      </c>
      <c r="V4594" s="109"/>
      <c r="W4594" s="109">
        <v>5641.1</v>
      </c>
      <c r="X4594" s="109"/>
      <c r="Y4594" s="109"/>
      <c r="Z4594" s="109"/>
      <c r="AA4594" s="109"/>
      <c r="AB4594" s="109"/>
      <c r="AC4594" s="113"/>
      <c r="AD4594" s="29"/>
      <c r="AE4594" s="29"/>
      <c r="AF4594" s="29"/>
      <c r="AG4594" s="65"/>
    </row>
    <row r="4595" spans="1:33" ht="12">
      <c r="A4595" s="100">
        <v>42082.411400463003</v>
      </c>
      <c r="B4595" s="109" t="s">
        <v>27136</v>
      </c>
      <c r="C4595" s="121" t="s">
        <v>27137</v>
      </c>
      <c r="D4595" s="109" t="s">
        <v>91</v>
      </c>
      <c r="E4595" s="109" t="s">
        <v>40</v>
      </c>
      <c r="F4595" s="109" t="s">
        <v>27138</v>
      </c>
      <c r="G4595" s="42">
        <v>42081</v>
      </c>
      <c r="H4595" s="109" t="s">
        <v>27139</v>
      </c>
      <c r="I4595" s="109" t="s">
        <v>27140</v>
      </c>
      <c r="J4595" s="109" t="s">
        <v>195</v>
      </c>
      <c r="K4595" s="98" t="s">
        <v>27141</v>
      </c>
      <c r="L4595" s="109" t="s">
        <v>686</v>
      </c>
      <c r="M4595" s="109" t="s">
        <v>1557</v>
      </c>
      <c r="N4595" s="109" t="s">
        <v>32</v>
      </c>
      <c r="O4595" s="109" t="s">
        <v>27142</v>
      </c>
      <c r="P4595" s="109" t="s">
        <v>323</v>
      </c>
      <c r="Q4595" s="109" t="s">
        <v>27143</v>
      </c>
      <c r="R4595" s="109" t="s">
        <v>80</v>
      </c>
      <c r="S4595" s="122" t="s">
        <v>19638</v>
      </c>
      <c r="T4595" s="31"/>
      <c r="U4595" s="109" t="str">
        <f t="shared" si="73"/>
        <v>42081: Stone was seated in her vehicle when two officers approached her, she displayed a weapon and she refused to comply with officers' commands to drop the weapon and, fearing for their lives, they fired multiple shots, killing her. http://www.azcentral.com/story/news/local/glendale/2015/03/18/glendale-police-officer-involved-shooting-peoria/24972525/</v>
      </c>
      <c r="V4595" s="109"/>
      <c r="W4595" s="109">
        <v>5642.1</v>
      </c>
      <c r="X4595" s="109"/>
      <c r="Y4595" s="109"/>
      <c r="Z4595" s="109"/>
      <c r="AA4595" s="109"/>
      <c r="AB4595" s="109"/>
      <c r="AC4595" s="113"/>
      <c r="AD4595" s="29"/>
      <c r="AE4595" s="29"/>
      <c r="AF4595" s="29"/>
      <c r="AG4595" s="65"/>
    </row>
    <row r="4596" spans="1:33" ht="12">
      <c r="A4596" s="100">
        <v>42083.222939814797</v>
      </c>
      <c r="B4596" s="109" t="s">
        <v>27144</v>
      </c>
      <c r="C4596" s="121">
        <v>25</v>
      </c>
      <c r="D4596" s="109" t="s">
        <v>23</v>
      </c>
      <c r="E4596" s="109" t="s">
        <v>173</v>
      </c>
      <c r="F4596" s="109"/>
      <c r="G4596" s="42">
        <v>41373</v>
      </c>
      <c r="H4596" s="109" t="s">
        <v>27145</v>
      </c>
      <c r="I4596" s="109" t="s">
        <v>8789</v>
      </c>
      <c r="J4596" s="109" t="s">
        <v>85</v>
      </c>
      <c r="K4596" s="98" t="s">
        <v>8790</v>
      </c>
      <c r="L4596" s="109" t="s">
        <v>539</v>
      </c>
      <c r="M4596" s="109" t="s">
        <v>22164</v>
      </c>
      <c r="N4596" s="109" t="s">
        <v>32</v>
      </c>
      <c r="O4596" s="109" t="s">
        <v>27146</v>
      </c>
      <c r="P4596" s="109" t="s">
        <v>760</v>
      </c>
      <c r="Q4596" s="109" t="s">
        <v>27147</v>
      </c>
      <c r="R4596" s="109" t="s">
        <v>36</v>
      </c>
      <c r="S4596" s="122" t="s">
        <v>27148</v>
      </c>
      <c r="T4596" s="31"/>
      <c r="U4596" s="109" t="str">
        <f t="shared" si="73"/>
        <v>41373: As reported to the Los Angeles Times, Edgar Villareal, 25, died after being shot in Lynwood, according to Los Angeles County coroner's records. http://homicide.latimes.com/post/edgar-villareal/</v>
      </c>
      <c r="V4596" s="109"/>
      <c r="W4596" s="109">
        <v>5643.1</v>
      </c>
      <c r="X4596" s="109"/>
      <c r="Y4596" s="109"/>
      <c r="Z4596" s="109"/>
      <c r="AA4596" s="109"/>
      <c r="AB4596" s="109"/>
      <c r="AC4596" s="113"/>
      <c r="AD4596" s="29"/>
      <c r="AE4596" s="29"/>
      <c r="AF4596" s="29"/>
      <c r="AG4596" s="65"/>
    </row>
    <row r="4597" spans="1:33" ht="12">
      <c r="A4597" s="100">
        <v>42083.228819444397</v>
      </c>
      <c r="B4597" s="109" t="s">
        <v>27149</v>
      </c>
      <c r="C4597" s="121">
        <v>24</v>
      </c>
      <c r="D4597" s="109" t="s">
        <v>23</v>
      </c>
      <c r="E4597" s="109" t="s">
        <v>24</v>
      </c>
      <c r="F4597" s="109"/>
      <c r="G4597" s="42">
        <v>41390</v>
      </c>
      <c r="H4597" s="109" t="s">
        <v>27150</v>
      </c>
      <c r="I4597" s="109" t="s">
        <v>2194</v>
      </c>
      <c r="J4597" s="109" t="s">
        <v>85</v>
      </c>
      <c r="K4597" s="98" t="s">
        <v>6959</v>
      </c>
      <c r="L4597" s="109" t="s">
        <v>539</v>
      </c>
      <c r="M4597" s="109" t="s">
        <v>13072</v>
      </c>
      <c r="N4597" s="109" t="s">
        <v>32</v>
      </c>
      <c r="O4597" s="109" t="s">
        <v>27151</v>
      </c>
      <c r="P4597" s="109" t="s">
        <v>760</v>
      </c>
      <c r="Q4597" s="109" t="s">
        <v>27152</v>
      </c>
      <c r="R4597" s="109" t="s">
        <v>36</v>
      </c>
      <c r="S4597" s="122" t="s">
        <v>27148</v>
      </c>
      <c r="T4597" s="31"/>
      <c r="U4597" s="109" t="str">
        <f t="shared" si="73"/>
        <v>41390: 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 http://homicide.latimes.com/post/brice-quintin-jefferson/</v>
      </c>
      <c r="V4597" s="109"/>
      <c r="W4597" s="109">
        <v>5644.1</v>
      </c>
      <c r="X4597" s="109"/>
      <c r="Y4597" s="109"/>
      <c r="Z4597" s="109"/>
      <c r="AA4597" s="109"/>
      <c r="AB4597" s="109"/>
      <c r="AC4597" s="113"/>
      <c r="AD4597" s="29"/>
      <c r="AE4597" s="29"/>
      <c r="AF4597" s="29"/>
      <c r="AG4597" s="65"/>
    </row>
    <row r="4598" spans="1:33" ht="12">
      <c r="A4598" s="100">
        <v>42083.233171296299</v>
      </c>
      <c r="B4598" s="109" t="s">
        <v>27153</v>
      </c>
      <c r="C4598" s="121">
        <v>55</v>
      </c>
      <c r="D4598" s="109" t="s">
        <v>23</v>
      </c>
      <c r="E4598" s="109" t="s">
        <v>24</v>
      </c>
      <c r="F4598" s="109"/>
      <c r="G4598" s="42">
        <v>41395</v>
      </c>
      <c r="H4598" s="109" t="s">
        <v>27154</v>
      </c>
      <c r="I4598" s="109" t="s">
        <v>539</v>
      </c>
      <c r="J4598" s="109" t="s">
        <v>85</v>
      </c>
      <c r="K4598" s="98" t="s">
        <v>12035</v>
      </c>
      <c r="L4598" s="109" t="s">
        <v>539</v>
      </c>
      <c r="M4598" s="109" t="s">
        <v>22164</v>
      </c>
      <c r="N4598" s="109" t="s">
        <v>32</v>
      </c>
      <c r="O4598" s="109" t="s">
        <v>27155</v>
      </c>
      <c r="P4598" s="109" t="s">
        <v>760</v>
      </c>
      <c r="Q4598" s="109" t="s">
        <v>27156</v>
      </c>
      <c r="R4598" s="109" t="s">
        <v>36</v>
      </c>
      <c r="S4598" s="122" t="s">
        <v>27148</v>
      </c>
      <c r="T4598" s="31"/>
      <c r="U4598" s="109" t="str">
        <f t="shared" si="73"/>
        <v>41395: As reported to the Los Angeles Times, Kenneth Bernard Williams, 55, died after being shot in Downtown, according to Los Angeles County coroner's records. http://homicide.latimes.com/post/kenneth-bernard-williams/</v>
      </c>
      <c r="V4598" s="109"/>
      <c r="W4598" s="109">
        <v>5645.1</v>
      </c>
      <c r="X4598" s="109"/>
      <c r="Y4598" s="109"/>
      <c r="Z4598" s="109"/>
      <c r="AA4598" s="109"/>
      <c r="AB4598" s="109"/>
      <c r="AC4598" s="113"/>
      <c r="AD4598" s="29"/>
      <c r="AE4598" s="29"/>
      <c r="AF4598" s="29"/>
      <c r="AG4598" s="65"/>
    </row>
    <row r="4599" spans="1:33" ht="12">
      <c r="A4599" s="100">
        <v>42083.239513888897</v>
      </c>
      <c r="B4599" s="109" t="s">
        <v>27157</v>
      </c>
      <c r="C4599" s="121">
        <v>37</v>
      </c>
      <c r="D4599" s="109" t="s">
        <v>23</v>
      </c>
      <c r="E4599" s="109" t="s">
        <v>173</v>
      </c>
      <c r="F4599" s="109"/>
      <c r="G4599" s="42">
        <v>41408</v>
      </c>
      <c r="H4599" s="109" t="s">
        <v>27158</v>
      </c>
      <c r="I4599" s="109" t="s">
        <v>6082</v>
      </c>
      <c r="J4599" s="109" t="s">
        <v>85</v>
      </c>
      <c r="K4599" s="98" t="s">
        <v>6083</v>
      </c>
      <c r="L4599" s="109" t="s">
        <v>539</v>
      </c>
      <c r="M4599" s="109" t="s">
        <v>13072</v>
      </c>
      <c r="N4599" s="109" t="s">
        <v>32</v>
      </c>
      <c r="O4599" s="109" t="s">
        <v>27159</v>
      </c>
      <c r="P4599" s="109" t="s">
        <v>760</v>
      </c>
      <c r="Q4599" s="109" t="s">
        <v>27160</v>
      </c>
      <c r="R4599" s="109" t="s">
        <v>36</v>
      </c>
      <c r="S4599" s="122" t="s">
        <v>27148</v>
      </c>
      <c r="T4599" s="31"/>
      <c r="U4599" s="109" t="str">
        <f t="shared" si="73"/>
        <v>41408: Witnesses reported that Ochoa was riding his bike home after buying something to drink. He had his headphones on and couldn't hear a deputy's orders. A resident reported that the deputy handcuffed Ochoa, and shot him in the back of the head. http://therebelpress.com/articles/show?id=69</v>
      </c>
      <c r="V4599" s="109"/>
      <c r="W4599" s="109">
        <v>5646.1</v>
      </c>
      <c r="X4599" s="109"/>
      <c r="Y4599" s="109"/>
      <c r="Z4599" s="109"/>
      <c r="AA4599" s="109"/>
      <c r="AB4599" s="109"/>
      <c r="AC4599" s="113"/>
      <c r="AD4599" s="29"/>
      <c r="AE4599" s="29"/>
      <c r="AF4599" s="29"/>
      <c r="AG4599" s="65"/>
    </row>
    <row r="4600" spans="1:33" ht="12">
      <c r="A4600" s="100">
        <v>42083.308715277803</v>
      </c>
      <c r="B4600" s="109" t="s">
        <v>27161</v>
      </c>
      <c r="C4600" s="121">
        <v>24</v>
      </c>
      <c r="D4600" s="109" t="s">
        <v>23</v>
      </c>
      <c r="E4600" s="109" t="s">
        <v>173</v>
      </c>
      <c r="F4600" s="109" t="s">
        <v>27162</v>
      </c>
      <c r="G4600" s="42">
        <v>41447</v>
      </c>
      <c r="H4600" s="109" t="s">
        <v>27163</v>
      </c>
      <c r="I4600" s="109" t="s">
        <v>27164</v>
      </c>
      <c r="J4600" s="109" t="s">
        <v>85</v>
      </c>
      <c r="K4600" s="98" t="s">
        <v>27069</v>
      </c>
      <c r="L4600" s="109" t="s">
        <v>539</v>
      </c>
      <c r="M4600" s="109" t="s">
        <v>13072</v>
      </c>
      <c r="N4600" s="109" t="s">
        <v>32</v>
      </c>
      <c r="O4600" s="109" t="s">
        <v>27165</v>
      </c>
      <c r="P4600" s="109" t="s">
        <v>58</v>
      </c>
      <c r="Q4600" s="109" t="s">
        <v>27166</v>
      </c>
      <c r="R4600" s="109" t="s">
        <v>36</v>
      </c>
      <c r="S4600" s="122" t="s">
        <v>27148</v>
      </c>
      <c r="T4600" s="31"/>
      <c r="U4600" s="109" t="str">
        <f t="shared" si="73"/>
        <v>41447: 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 http://www.sgvtribune.com/general-news/20140627/loved-ones-mark-anniversary-of-fatal-la-puente-deputy-involved-shooting</v>
      </c>
      <c r="V4600" s="109"/>
      <c r="W4600" s="109">
        <v>5647.1</v>
      </c>
      <c r="X4600" s="109"/>
      <c r="Y4600" s="109"/>
      <c r="Z4600" s="109"/>
      <c r="AA4600" s="109"/>
      <c r="AB4600" s="109"/>
      <c r="AC4600" s="113"/>
      <c r="AD4600" s="29"/>
      <c r="AE4600" s="29"/>
      <c r="AF4600" s="29"/>
      <c r="AG4600" s="65"/>
    </row>
    <row r="4601" spans="1:33" ht="12">
      <c r="A4601" s="100">
        <v>42083.320069444402</v>
      </c>
      <c r="B4601" s="109" t="s">
        <v>27167</v>
      </c>
      <c r="C4601" s="121">
        <v>29</v>
      </c>
      <c r="D4601" s="109" t="s">
        <v>23</v>
      </c>
      <c r="E4601" s="109" t="s">
        <v>173</v>
      </c>
      <c r="F4601" s="109" t="s">
        <v>27168</v>
      </c>
      <c r="G4601" s="42">
        <v>41474</v>
      </c>
      <c r="H4601" s="109" t="s">
        <v>27169</v>
      </c>
      <c r="I4601" s="109" t="s">
        <v>21603</v>
      </c>
      <c r="J4601" s="109" t="s">
        <v>85</v>
      </c>
      <c r="K4601" s="98" t="s">
        <v>18956</v>
      </c>
      <c r="L4601" s="109" t="s">
        <v>539</v>
      </c>
      <c r="M4601" s="109" t="s">
        <v>13072</v>
      </c>
      <c r="N4601" s="109" t="s">
        <v>32</v>
      </c>
      <c r="O4601" s="109" t="s">
        <v>27170</v>
      </c>
      <c r="P4601" s="109" t="s">
        <v>760</v>
      </c>
      <c r="Q4601" s="109" t="s">
        <v>27171</v>
      </c>
      <c r="R4601" s="109" t="s">
        <v>36</v>
      </c>
      <c r="S4601" s="122" t="s">
        <v>27148</v>
      </c>
      <c r="T4601" s="31"/>
      <c r="U4601" s="109" t="str">
        <f t="shared" si="73"/>
        <v>41474: 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 http://www.whittierdailynews.com/general-news/20130727/mother-questions-fatal-west-whittier-deputy-involved-shooting</v>
      </c>
      <c r="V4601" s="109"/>
      <c r="W4601" s="109">
        <v>5648.1</v>
      </c>
      <c r="X4601" s="109"/>
      <c r="Y4601" s="109"/>
      <c r="Z4601" s="109"/>
      <c r="AA4601" s="109"/>
      <c r="AB4601" s="109"/>
      <c r="AC4601" s="113"/>
      <c r="AD4601" s="29"/>
      <c r="AE4601" s="29"/>
      <c r="AF4601" s="29"/>
      <c r="AG4601" s="65"/>
    </row>
    <row r="4602" spans="1:33" ht="12">
      <c r="A4602" s="100">
        <v>42083.327777777798</v>
      </c>
      <c r="B4602" s="109" t="s">
        <v>27172</v>
      </c>
      <c r="C4602" s="121">
        <v>42</v>
      </c>
      <c r="D4602" s="109" t="s">
        <v>23</v>
      </c>
      <c r="E4602" s="109" t="s">
        <v>173</v>
      </c>
      <c r="F4602" s="109"/>
      <c r="G4602" s="42">
        <v>41480</v>
      </c>
      <c r="H4602" s="109" t="s">
        <v>27173</v>
      </c>
      <c r="I4602" s="109" t="s">
        <v>1392</v>
      </c>
      <c r="J4602" s="109" t="s">
        <v>85</v>
      </c>
      <c r="K4602" s="98" t="s">
        <v>11849</v>
      </c>
      <c r="L4602" s="109" t="s">
        <v>539</v>
      </c>
      <c r="M4602" s="109" t="s">
        <v>22164</v>
      </c>
      <c r="N4602" s="109" t="s">
        <v>32</v>
      </c>
      <c r="O4602" s="109" t="s">
        <v>27174</v>
      </c>
      <c r="P4602" s="109" t="s">
        <v>760</v>
      </c>
      <c r="Q4602" s="109" t="s">
        <v>27175</v>
      </c>
      <c r="R4602" s="109" t="s">
        <v>36</v>
      </c>
      <c r="S4602" s="122" t="s">
        <v>27148</v>
      </c>
      <c r="T4602" s="31"/>
      <c r="U4602" s="109" t="str">
        <f t="shared" si="73"/>
        <v>41480: As reported to the Los Angeles Times, Luis Alonzo Juarez, 42, died after being shot in Compton, according to Los Angeles County coroner's records. http://homicide.latimes.com/post/luis-alonzo-juarez/</v>
      </c>
      <c r="V4602" s="109"/>
      <c r="W4602" s="109">
        <v>5649.1</v>
      </c>
      <c r="X4602" s="109"/>
      <c r="Y4602" s="109"/>
      <c r="Z4602" s="109"/>
      <c r="AA4602" s="109"/>
      <c r="AB4602" s="109"/>
      <c r="AC4602" s="113"/>
      <c r="AD4602" s="29"/>
      <c r="AE4602" s="29"/>
      <c r="AF4602" s="29"/>
      <c r="AG4602" s="65"/>
    </row>
    <row r="4603" spans="1:33" ht="12">
      <c r="A4603" s="100">
        <v>42083.333356481497</v>
      </c>
      <c r="B4603" s="109" t="s">
        <v>27176</v>
      </c>
      <c r="C4603" s="121">
        <v>42</v>
      </c>
      <c r="D4603" s="109" t="s">
        <v>23</v>
      </c>
      <c r="E4603" s="109" t="s">
        <v>40</v>
      </c>
      <c r="F4603" s="109"/>
      <c r="G4603" s="42">
        <v>41502</v>
      </c>
      <c r="H4603" s="109" t="s">
        <v>27177</v>
      </c>
      <c r="I4603" s="109" t="s">
        <v>14929</v>
      </c>
      <c r="J4603" s="109" t="s">
        <v>85</v>
      </c>
      <c r="K4603" s="98" t="s">
        <v>14930</v>
      </c>
      <c r="L4603" s="109" t="s">
        <v>539</v>
      </c>
      <c r="M4603" s="109" t="s">
        <v>14931</v>
      </c>
      <c r="N4603" s="109" t="s">
        <v>32</v>
      </c>
      <c r="O4603" s="109" t="s">
        <v>27178</v>
      </c>
      <c r="P4603" s="109" t="s">
        <v>760</v>
      </c>
      <c r="Q4603" s="109" t="s">
        <v>27179</v>
      </c>
      <c r="R4603" s="109" t="s">
        <v>36</v>
      </c>
      <c r="S4603" s="122" t="s">
        <v>27148</v>
      </c>
      <c r="T4603" s="31"/>
      <c r="U4603" s="109" t="str">
        <f t="shared" si="73"/>
        <v>41502: Allison had assaulted his mother with a knife, when officers arrived they found her outside and forced their way inside the house where he was. He was armed with a knife, not obeying orders, and officers shot him to death. http://www.dailybreeze.com/general-news/20130816/redondo-beach-police-fatally-shoot-man-reportedly-armed-with-knife-updated</v>
      </c>
      <c r="V4603" s="109"/>
      <c r="W4603" s="109">
        <v>5650.1</v>
      </c>
      <c r="X4603" s="109"/>
      <c r="Y4603" s="109"/>
      <c r="Z4603" s="109"/>
      <c r="AA4603" s="109"/>
      <c r="AB4603" s="109"/>
      <c r="AC4603" s="113"/>
      <c r="AD4603" s="29"/>
      <c r="AE4603" s="29"/>
      <c r="AF4603" s="29"/>
      <c r="AG4603" s="65"/>
    </row>
    <row r="4604" spans="1:33" ht="12">
      <c r="A4604" s="100">
        <v>42083.349456018499</v>
      </c>
      <c r="B4604" s="109" t="s">
        <v>27180</v>
      </c>
      <c r="C4604" s="121">
        <v>74</v>
      </c>
      <c r="D4604" s="109" t="s">
        <v>23</v>
      </c>
      <c r="E4604" s="109" t="s">
        <v>24</v>
      </c>
      <c r="F4604" s="109"/>
      <c r="G4604" s="42">
        <v>41502</v>
      </c>
      <c r="H4604" s="109" t="s">
        <v>27181</v>
      </c>
      <c r="I4604" s="109" t="s">
        <v>27182</v>
      </c>
      <c r="J4604" s="109" t="s">
        <v>85</v>
      </c>
      <c r="K4604" s="98" t="s">
        <v>15022</v>
      </c>
      <c r="L4604" s="109" t="s">
        <v>539</v>
      </c>
      <c r="M4604" s="109" t="s">
        <v>22164</v>
      </c>
      <c r="N4604" s="109" t="s">
        <v>32</v>
      </c>
      <c r="O4604" s="109" t="s">
        <v>27183</v>
      </c>
      <c r="P4604" s="109" t="s">
        <v>760</v>
      </c>
      <c r="Q4604" s="109" t="s">
        <v>27184</v>
      </c>
      <c r="R4604" s="109" t="s">
        <v>36</v>
      </c>
      <c r="S4604" s="122" t="s">
        <v>27148</v>
      </c>
      <c r="T4604" s="31"/>
      <c r="U4604" s="109" t="str">
        <f t="shared" si="73"/>
        <v>41502: As reported to the Los Angeles Times, Patrick Ortho Sullivan, 74, died after being shot in Vermont Square, according to Los Angeles County coroner's records. http://homicide.latimes.com/post/patrick-othro-sullivan/</v>
      </c>
      <c r="V4604" s="109"/>
      <c r="W4604" s="109">
        <v>5651.1</v>
      </c>
      <c r="X4604" s="109"/>
      <c r="Y4604" s="109"/>
      <c r="Z4604" s="109"/>
      <c r="AA4604" s="109"/>
      <c r="AB4604" s="109"/>
      <c r="AC4604" s="113"/>
      <c r="AD4604" s="29"/>
      <c r="AE4604" s="29"/>
      <c r="AF4604" s="29"/>
      <c r="AG4604" s="65"/>
    </row>
    <row r="4605" spans="1:33" ht="12">
      <c r="A4605" s="100">
        <v>42083.354236111103</v>
      </c>
      <c r="B4605" s="109" t="s">
        <v>27185</v>
      </c>
      <c r="C4605" s="121">
        <v>17</v>
      </c>
      <c r="D4605" s="109" t="s">
        <v>23</v>
      </c>
      <c r="E4605" s="109" t="s">
        <v>173</v>
      </c>
      <c r="F4605" s="109"/>
      <c r="G4605" s="42">
        <v>41514</v>
      </c>
      <c r="H4605" s="109" t="s">
        <v>27186</v>
      </c>
      <c r="I4605" s="109" t="s">
        <v>1392</v>
      </c>
      <c r="J4605" s="109" t="s">
        <v>85</v>
      </c>
      <c r="K4605" s="98" t="s">
        <v>15109</v>
      </c>
      <c r="L4605" s="109" t="s">
        <v>539</v>
      </c>
      <c r="M4605" s="109" t="s">
        <v>22164</v>
      </c>
      <c r="N4605" s="109" t="s">
        <v>32</v>
      </c>
      <c r="O4605" s="109" t="s">
        <v>27187</v>
      </c>
      <c r="P4605" s="109" t="s">
        <v>760</v>
      </c>
      <c r="Q4605" s="109" t="s">
        <v>27188</v>
      </c>
      <c r="R4605" s="109" t="s">
        <v>36</v>
      </c>
      <c r="S4605" s="122" t="s">
        <v>27148</v>
      </c>
      <c r="T4605" s="31"/>
      <c r="U4605" s="109" t="str">
        <f t="shared" si="73"/>
        <v>41514: As reported to the Los Angeles Times, Dennis Hakeem Vasquez, 17, died after being shot in Willowbrook, according to Los Angeles County coroner's records. http://homicide.latimes.com/post/dennis-hakeen-vasquez/</v>
      </c>
      <c r="V4605" s="109"/>
      <c r="W4605" s="109">
        <v>5652.1</v>
      </c>
      <c r="X4605" s="109"/>
      <c r="Y4605" s="109"/>
      <c r="Z4605" s="109"/>
      <c r="AA4605" s="109"/>
      <c r="AB4605" s="109"/>
      <c r="AC4605" s="113"/>
      <c r="AD4605" s="29"/>
      <c r="AE4605" s="29"/>
      <c r="AF4605" s="29"/>
      <c r="AG4605" s="65"/>
    </row>
    <row r="4606" spans="1:33" ht="12">
      <c r="A4606" s="100">
        <v>42083.3581134259</v>
      </c>
      <c r="B4606" s="109" t="s">
        <v>27189</v>
      </c>
      <c r="C4606" s="121">
        <v>59</v>
      </c>
      <c r="D4606" s="109" t="s">
        <v>23</v>
      </c>
      <c r="E4606" s="109" t="s">
        <v>173</v>
      </c>
      <c r="F4606" s="109"/>
      <c r="G4606" s="42">
        <v>41535</v>
      </c>
      <c r="H4606" s="109" t="s">
        <v>27190</v>
      </c>
      <c r="I4606" s="109" t="s">
        <v>539</v>
      </c>
      <c r="J4606" s="109" t="s">
        <v>85</v>
      </c>
      <c r="K4606" s="98" t="s">
        <v>13812</v>
      </c>
      <c r="L4606" s="109" t="s">
        <v>539</v>
      </c>
      <c r="M4606" s="109" t="s">
        <v>22164</v>
      </c>
      <c r="N4606" s="109" t="s">
        <v>32</v>
      </c>
      <c r="O4606" s="109" t="s">
        <v>27191</v>
      </c>
      <c r="P4606" s="109" t="s">
        <v>760</v>
      </c>
      <c r="Q4606" s="109" t="s">
        <v>27192</v>
      </c>
      <c r="R4606" s="109" t="s">
        <v>36</v>
      </c>
      <c r="S4606" s="122" t="s">
        <v>27148</v>
      </c>
      <c r="T4606" s="31"/>
      <c r="U4606" s="109" t="str">
        <f t="shared" si="73"/>
        <v>41535: Ruben Ramos-Escobedo, a 59-year-old Latino male, died after being shot in West Adams, according to Los Angeles County coroner's records. http://homicide.latimes.com/post/ruben-ramos-escobedo/</v>
      </c>
      <c r="V4606" s="109"/>
      <c r="W4606" s="109">
        <v>5653.1</v>
      </c>
      <c r="X4606" s="109"/>
      <c r="Y4606" s="109"/>
      <c r="Z4606" s="109"/>
      <c r="AA4606" s="109"/>
      <c r="AB4606" s="109"/>
      <c r="AC4606" s="113"/>
      <c r="AD4606" s="29"/>
      <c r="AE4606" s="29"/>
      <c r="AF4606" s="29"/>
      <c r="AG4606" s="65"/>
    </row>
    <row r="4607" spans="1:33" ht="12">
      <c r="A4607" s="100">
        <v>42083.437824074099</v>
      </c>
      <c r="B4607" s="109" t="s">
        <v>436</v>
      </c>
      <c r="C4607" s="121">
        <v>18</v>
      </c>
      <c r="D4607" s="109" t="s">
        <v>23</v>
      </c>
      <c r="E4607" s="109" t="s">
        <v>24</v>
      </c>
      <c r="F4607" s="109"/>
      <c r="G4607" s="42">
        <v>42082</v>
      </c>
      <c r="H4607" s="109" t="s">
        <v>27193</v>
      </c>
      <c r="I4607" s="109" t="s">
        <v>4015</v>
      </c>
      <c r="J4607" s="109" t="s">
        <v>1304</v>
      </c>
      <c r="K4607" s="98" t="s">
        <v>27194</v>
      </c>
      <c r="L4607" s="109" t="s">
        <v>1685</v>
      </c>
      <c r="M4607" s="109" t="s">
        <v>4017</v>
      </c>
      <c r="N4607" s="109" t="s">
        <v>32</v>
      </c>
      <c r="O4607" s="109" t="s">
        <v>27195</v>
      </c>
      <c r="P4607" s="109" t="s">
        <v>760</v>
      </c>
      <c r="Q4607" s="109" t="s">
        <v>27196</v>
      </c>
      <c r="R4607" s="109" t="s">
        <v>36</v>
      </c>
      <c r="S4607" s="122" t="s">
        <v>21640</v>
      </c>
      <c r="T4607" s="31"/>
      <c r="U4607" s="109" t="str">
        <f t="shared" si="73"/>
        <v>42082: 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 http://newsone.com/3100355/brandon-jones-unarmed-teen-fatally-shot-by-cleveland-police/</v>
      </c>
      <c r="V4607" s="109"/>
      <c r="W4607" s="109">
        <v>5654.1</v>
      </c>
      <c r="X4607" s="109"/>
      <c r="Y4607" s="109"/>
      <c r="Z4607" s="109"/>
      <c r="AA4607" s="109"/>
      <c r="AB4607" s="109"/>
      <c r="AC4607" s="113"/>
      <c r="AD4607" s="29"/>
      <c r="AE4607" s="29"/>
      <c r="AF4607" s="29"/>
      <c r="AG4607" s="65"/>
    </row>
    <row r="4608" spans="1:33" ht="12">
      <c r="A4608" s="100">
        <v>42083.461886574099</v>
      </c>
      <c r="B4608" s="109" t="s">
        <v>27197</v>
      </c>
      <c r="C4608" s="121">
        <v>29</v>
      </c>
      <c r="D4608" s="109" t="s">
        <v>23</v>
      </c>
      <c r="E4608" s="109" t="s">
        <v>82</v>
      </c>
      <c r="F4608" s="109" t="s">
        <v>27198</v>
      </c>
      <c r="G4608" s="42">
        <v>42082</v>
      </c>
      <c r="H4608" s="109" t="s">
        <v>27199</v>
      </c>
      <c r="I4608" s="109" t="s">
        <v>27200</v>
      </c>
      <c r="J4608" s="109" t="s">
        <v>1304</v>
      </c>
      <c r="K4608" s="98" t="s">
        <v>27201</v>
      </c>
      <c r="L4608" s="109" t="s">
        <v>21209</v>
      </c>
      <c r="M4608" s="109" t="s">
        <v>2166</v>
      </c>
      <c r="N4608" s="109" t="s">
        <v>32</v>
      </c>
      <c r="O4608" s="109" t="s">
        <v>27202</v>
      </c>
      <c r="P4608" s="109" t="s">
        <v>760</v>
      </c>
      <c r="Q4608" s="109" t="s">
        <v>27203</v>
      </c>
      <c r="R4608" s="109" t="s">
        <v>219</v>
      </c>
      <c r="S4608" s="122" t="s">
        <v>21640</v>
      </c>
      <c r="T4608" s="31"/>
      <c r="U4608" s="109" t="str">
        <f t="shared" si="73"/>
        <v>42082: An off-duty female officer called 911 because her ex-boyfriend had broken into her home and was beating her, then she shot him to death. Beer bottles were found outside of the house, and investigators are swabbing them for DNA evidence. http://www.cleveland.com/akron/index.ssf/2015/03/kent_police_officer_fatally_sh.html</v>
      </c>
      <c r="V4608" s="109"/>
      <c r="W4608" s="109">
        <v>5655.1</v>
      </c>
      <c r="X4608" s="109"/>
      <c r="Y4608" s="109"/>
      <c r="Z4608" s="109"/>
      <c r="AA4608" s="109"/>
      <c r="AB4608" s="109"/>
      <c r="AC4608" s="113"/>
      <c r="AD4608" s="29"/>
      <c r="AE4608" s="29"/>
      <c r="AF4608" s="29"/>
      <c r="AG4608" s="65"/>
    </row>
    <row r="4609" spans="1:33" ht="12">
      <c r="A4609" s="100">
        <v>42083.4708680556</v>
      </c>
      <c r="B4609" s="109" t="s">
        <v>27204</v>
      </c>
      <c r="C4609" s="121">
        <v>47</v>
      </c>
      <c r="D4609" s="109" t="s">
        <v>23</v>
      </c>
      <c r="E4609" s="109" t="s">
        <v>82</v>
      </c>
      <c r="F4609" s="109"/>
      <c r="G4609" s="42">
        <v>42058</v>
      </c>
      <c r="H4609" s="109" t="s">
        <v>27205</v>
      </c>
      <c r="I4609" s="109" t="s">
        <v>27206</v>
      </c>
      <c r="J4609" s="109" t="s">
        <v>1154</v>
      </c>
      <c r="K4609" s="98" t="s">
        <v>27207</v>
      </c>
      <c r="L4609" s="109" t="s">
        <v>15883</v>
      </c>
      <c r="M4609" s="109" t="s">
        <v>27208</v>
      </c>
      <c r="N4609" s="109" t="s">
        <v>32</v>
      </c>
      <c r="O4609" s="109" t="s">
        <v>27209</v>
      </c>
      <c r="P4609" s="109" t="s">
        <v>760</v>
      </c>
      <c r="Q4609" s="109" t="s">
        <v>27210</v>
      </c>
      <c r="R4609" s="109" t="s">
        <v>36</v>
      </c>
      <c r="S4609" s="122" t="s">
        <v>21640</v>
      </c>
      <c r="T4609" s="31"/>
      <c r="U4609" s="109" t="str">
        <f t="shared" si="73"/>
        <v>42058: Kohl's mother called police saying that he was talking about killing himself. Officers said that when they confronted Kohl, he pointed a gun at them, and they shot him to death. http://www.nola.com/crime/baton-rouge/index.ssf/2015/03/bass_pro_shooting_officer_clea.html</v>
      </c>
      <c r="V4609" s="109"/>
      <c r="W4609" s="109">
        <v>5656.1</v>
      </c>
      <c r="X4609" s="109"/>
      <c r="Y4609" s="109"/>
      <c r="Z4609" s="109"/>
      <c r="AA4609" s="109"/>
      <c r="AB4609" s="109"/>
      <c r="AC4609" s="113"/>
      <c r="AD4609" s="29"/>
      <c r="AE4609" s="29"/>
      <c r="AF4609" s="29"/>
      <c r="AG4609" s="65"/>
    </row>
    <row r="4610" spans="1:33" ht="12">
      <c r="A4610" s="100">
        <v>42083.4915162037</v>
      </c>
      <c r="B4610" s="109" t="s">
        <v>27136</v>
      </c>
      <c r="C4610" s="121">
        <v>49</v>
      </c>
      <c r="D4610" s="109" t="s">
        <v>91</v>
      </c>
      <c r="E4610" s="109" t="s">
        <v>82</v>
      </c>
      <c r="F4610" s="109"/>
      <c r="G4610" s="42">
        <v>42081</v>
      </c>
      <c r="H4610" s="109" t="s">
        <v>27211</v>
      </c>
      <c r="I4610" s="109" t="s">
        <v>1555</v>
      </c>
      <c r="J4610" s="109" t="s">
        <v>195</v>
      </c>
      <c r="K4610" s="98" t="s">
        <v>1556</v>
      </c>
      <c r="L4610" s="109" t="s">
        <v>686</v>
      </c>
      <c r="M4610" s="109" t="s">
        <v>1557</v>
      </c>
      <c r="N4610" s="109" t="s">
        <v>32</v>
      </c>
      <c r="O4610" s="109" t="s">
        <v>27212</v>
      </c>
      <c r="P4610" s="109" t="s">
        <v>760</v>
      </c>
      <c r="Q4610" s="109" t="s">
        <v>27143</v>
      </c>
      <c r="R4610" s="109" t="s">
        <v>36</v>
      </c>
      <c r="S4610" s="122" t="s">
        <v>21640</v>
      </c>
      <c r="T4610" s="31"/>
      <c r="U4610" s="109" t="str">
        <f t="shared" si="73"/>
        <v>42081: Undercover narcotics officers said they were following Stone on a drug warrant, and when she pointed a gun at them, they shot her to death. http://www.azcentral.com/story/news/local/glendale/2015/03/18/glendale-police-officer-involved-shooting-peoria/24972525/</v>
      </c>
      <c r="V4610" s="109"/>
      <c r="W4610" s="109">
        <v>5657.1</v>
      </c>
      <c r="X4610" s="109"/>
      <c r="Y4610" s="109"/>
      <c r="Z4610" s="109"/>
      <c r="AA4610" s="109"/>
      <c r="AB4610" s="109"/>
      <c r="AC4610" s="113"/>
      <c r="AD4610" s="29"/>
      <c r="AE4610" s="29"/>
      <c r="AF4610" s="29"/>
      <c r="AG4610" s="65"/>
    </row>
    <row r="4611" spans="1:33" ht="12">
      <c r="A4611" s="100">
        <v>42083.515138888899</v>
      </c>
      <c r="B4611" s="109" t="s">
        <v>27213</v>
      </c>
      <c r="C4611" s="121">
        <v>24</v>
      </c>
      <c r="D4611" s="109" t="s">
        <v>23</v>
      </c>
      <c r="E4611" s="109" t="s">
        <v>82</v>
      </c>
      <c r="F4611" s="109"/>
      <c r="G4611" s="42">
        <v>42081</v>
      </c>
      <c r="H4611" s="109" t="s">
        <v>27214</v>
      </c>
      <c r="I4611" s="109" t="s">
        <v>27215</v>
      </c>
      <c r="J4611" s="109" t="s">
        <v>195</v>
      </c>
      <c r="K4611" s="98" t="s">
        <v>27216</v>
      </c>
      <c r="L4611" s="109" t="s">
        <v>27217</v>
      </c>
      <c r="M4611" s="109" t="s">
        <v>27218</v>
      </c>
      <c r="N4611" s="109" t="s">
        <v>32</v>
      </c>
      <c r="O4611" s="109" t="s">
        <v>27219</v>
      </c>
      <c r="P4611" s="109" t="s">
        <v>760</v>
      </c>
      <c r="Q4611" s="109" t="s">
        <v>27220</v>
      </c>
      <c r="R4611" s="109" t="s">
        <v>36</v>
      </c>
      <c r="S4611" s="122" t="s">
        <v>21640</v>
      </c>
      <c r="T4611" s="31"/>
      <c r="U4611" s="109" t="str">
        <f t="shared" si="73"/>
        <v>42081: Officers reported that Fowler was holding his family at gunpoint with an assault rifle, then led police on a chase, at which point he fired on them, killing one officer and was himself shot to death. http://hosted.ap.org/dynamic/stories/U/US_NAVAJO_OFFICER_KILLED?SITE=MTBIL&amp;SECTION=HOME&amp;TEMPLATE=DEFAULT</v>
      </c>
      <c r="V4611" s="109"/>
      <c r="W4611" s="109">
        <v>5658.1</v>
      </c>
      <c r="X4611" s="109"/>
      <c r="Y4611" s="109"/>
      <c r="Z4611" s="109"/>
      <c r="AA4611" s="109"/>
      <c r="AB4611" s="109"/>
      <c r="AC4611" s="113"/>
      <c r="AD4611" s="29"/>
      <c r="AE4611" s="29"/>
      <c r="AF4611" s="29"/>
      <c r="AG4611" s="65"/>
    </row>
    <row r="4612" spans="1:33" ht="12">
      <c r="A4612" s="100">
        <v>42083.534942129598</v>
      </c>
      <c r="B4612" s="109" t="s">
        <v>27221</v>
      </c>
      <c r="C4612" s="121">
        <v>41</v>
      </c>
      <c r="D4612" s="109" t="s">
        <v>23</v>
      </c>
      <c r="E4612" s="109" t="s">
        <v>82</v>
      </c>
      <c r="F4612" s="109" t="s">
        <v>27222</v>
      </c>
      <c r="G4612" s="42">
        <v>42056</v>
      </c>
      <c r="H4612" s="109" t="s">
        <v>27223</v>
      </c>
      <c r="I4612" s="109" t="s">
        <v>27224</v>
      </c>
      <c r="J4612" s="109" t="s">
        <v>1033</v>
      </c>
      <c r="K4612" s="98" t="s">
        <v>27225</v>
      </c>
      <c r="L4612" s="109" t="s">
        <v>1003</v>
      </c>
      <c r="M4612" s="109" t="s">
        <v>4158</v>
      </c>
      <c r="N4612" s="109" t="s">
        <v>32</v>
      </c>
      <c r="O4612" s="109" t="s">
        <v>27226</v>
      </c>
      <c r="P4612" s="109" t="s">
        <v>760</v>
      </c>
      <c r="Q4612" s="109" t="s">
        <v>27227</v>
      </c>
      <c r="R4612" s="109" t="s">
        <v>36</v>
      </c>
      <c r="S4612" s="122" t="s">
        <v>21640</v>
      </c>
      <c r="T4612" s="31"/>
      <c r="U4612" s="109" t="str">
        <f t="shared" si="73"/>
        <v>42056: Authorities said that Fowler was on the run for a warrant for sexual contact with a minor, and after a 16-hour standoff with him inside of his RV with a gun and threatening officers, they shot him to death. http://www.alamogordonews.com/alamogordo-news/ci_27588464/texas-fugitive-fatally-shot-near-ruidoso</v>
      </c>
      <c r="V4612" s="109"/>
      <c r="W4612" s="109">
        <v>5659.1</v>
      </c>
      <c r="X4612" s="109"/>
      <c r="Y4612" s="109"/>
      <c r="Z4612" s="109"/>
      <c r="AA4612" s="109"/>
      <c r="AB4612" s="109"/>
      <c r="AC4612" s="113"/>
      <c r="AD4612" s="29"/>
      <c r="AE4612" s="29"/>
      <c r="AF4612" s="29"/>
      <c r="AG4612" s="65"/>
    </row>
    <row r="4613" spans="1:33" ht="12">
      <c r="A4613" s="100">
        <v>42083.547164351898</v>
      </c>
      <c r="B4613" s="109" t="s">
        <v>27228</v>
      </c>
      <c r="C4613" s="121">
        <v>41</v>
      </c>
      <c r="D4613" s="109" t="s">
        <v>23</v>
      </c>
      <c r="E4613" s="109" t="s">
        <v>82</v>
      </c>
      <c r="F4613" s="109" t="s">
        <v>27229</v>
      </c>
      <c r="G4613" s="42">
        <v>42044</v>
      </c>
      <c r="H4613" s="109" t="s">
        <v>27230</v>
      </c>
      <c r="I4613" s="109" t="s">
        <v>27231</v>
      </c>
      <c r="J4613" s="109" t="s">
        <v>213</v>
      </c>
      <c r="K4613" s="98" t="s">
        <v>27232</v>
      </c>
      <c r="L4613" s="109" t="s">
        <v>27233</v>
      </c>
      <c r="M4613" s="109" t="s">
        <v>27234</v>
      </c>
      <c r="N4613" s="109" t="s">
        <v>32</v>
      </c>
      <c r="O4613" s="109" t="s">
        <v>27235</v>
      </c>
      <c r="P4613" s="109" t="s">
        <v>323</v>
      </c>
      <c r="Q4613" s="109" t="s">
        <v>27236</v>
      </c>
      <c r="R4613" s="109" t="s">
        <v>36</v>
      </c>
      <c r="S4613" s="122" t="s">
        <v>21640</v>
      </c>
      <c r="T4613" s="31"/>
      <c r="U4613" s="109" t="str">
        <f t="shared" si="73"/>
        <v>42044: An officer reportedly responded to a domestic disturbance call and shot an off-duty deputy living there to death. http://www.cbsnews.com/news/texas-officer-responding-to-home-fatally-shoots-off-duty-deputy/</v>
      </c>
      <c r="V4613" s="109"/>
      <c r="W4613" s="109">
        <v>5660.1</v>
      </c>
      <c r="X4613" s="109"/>
      <c r="Y4613" s="109"/>
      <c r="Z4613" s="109"/>
      <c r="AA4613" s="109"/>
      <c r="AB4613" s="109"/>
      <c r="AC4613" s="113"/>
      <c r="AD4613" s="29"/>
      <c r="AE4613" s="29"/>
      <c r="AF4613" s="29"/>
      <c r="AG4613" s="65"/>
    </row>
    <row r="4614" spans="1:33" ht="12">
      <c r="A4614" s="100">
        <v>42085.523182870398</v>
      </c>
      <c r="B4614" s="109" t="s">
        <v>27237</v>
      </c>
      <c r="C4614" s="121">
        <v>53</v>
      </c>
      <c r="D4614" s="109" t="s">
        <v>23</v>
      </c>
      <c r="E4614" s="109" t="s">
        <v>82</v>
      </c>
      <c r="F4614" s="109"/>
      <c r="G4614" s="42">
        <v>42073</v>
      </c>
      <c r="H4614" s="109" t="s">
        <v>27238</v>
      </c>
      <c r="I4614" s="109" t="s">
        <v>27239</v>
      </c>
      <c r="J4614" s="109" t="s">
        <v>44</v>
      </c>
      <c r="K4614" s="98" t="s">
        <v>27240</v>
      </c>
      <c r="L4614" s="109" t="s">
        <v>491</v>
      </c>
      <c r="M4614" s="109" t="s">
        <v>27241</v>
      </c>
      <c r="N4614" s="109" t="s">
        <v>32</v>
      </c>
      <c r="O4614" s="109" t="s">
        <v>27242</v>
      </c>
      <c r="P4614" s="109" t="s">
        <v>323</v>
      </c>
      <c r="Q4614" s="109" t="s">
        <v>27243</v>
      </c>
      <c r="R4614" s="109" t="s">
        <v>100</v>
      </c>
      <c r="S4614" s="122" t="s">
        <v>8340</v>
      </c>
      <c r="T4614" s="31"/>
      <c r="U4614" s="109" t="str">
        <f t="shared" si="73"/>
        <v>42073: 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 http://www.al.com/news/birmingham/index.ssf/2015/03/man_fatally_shot_by_hoover_pol.html#incart_story_package</v>
      </c>
      <c r="V4614" s="109"/>
      <c r="W4614" s="109">
        <v>5661.1</v>
      </c>
      <c r="X4614" s="109"/>
      <c r="Y4614" s="109"/>
      <c r="Z4614" s="109"/>
      <c r="AA4614" s="109"/>
      <c r="AB4614" s="109"/>
      <c r="AC4614" s="113"/>
      <c r="AD4614" s="29"/>
      <c r="AE4614" s="29"/>
      <c r="AF4614" s="29"/>
      <c r="AG4614" s="65"/>
    </row>
    <row r="4615" spans="1:33" ht="12">
      <c r="A4615" s="100">
        <v>42085.981747685197</v>
      </c>
      <c r="B4615" s="109" t="s">
        <v>27244</v>
      </c>
      <c r="C4615" s="121">
        <v>21</v>
      </c>
      <c r="D4615" s="109" t="s">
        <v>23</v>
      </c>
      <c r="E4615" s="109" t="s">
        <v>173</v>
      </c>
      <c r="F4615" s="109"/>
      <c r="G4615" s="42">
        <v>42061</v>
      </c>
      <c r="H4615" s="109" t="s">
        <v>27245</v>
      </c>
      <c r="I4615" s="109" t="s">
        <v>84</v>
      </c>
      <c r="J4615" s="109" t="s">
        <v>85</v>
      </c>
      <c r="K4615" s="98" t="s">
        <v>27246</v>
      </c>
      <c r="L4615" s="109" t="s">
        <v>84</v>
      </c>
      <c r="M4615" s="109" t="s">
        <v>87</v>
      </c>
      <c r="N4615" s="109" t="s">
        <v>32</v>
      </c>
      <c r="O4615" s="109" t="s">
        <v>27247</v>
      </c>
      <c r="P4615" s="109" t="s">
        <v>323</v>
      </c>
      <c r="Q4615" s="109" t="s">
        <v>27248</v>
      </c>
      <c r="R4615" s="109" t="s">
        <v>80</v>
      </c>
      <c r="S4615" s="122" t="s">
        <v>27249</v>
      </c>
      <c r="T4615" s="31"/>
      <c r="U4615" s="109" t="str">
        <f t="shared" si="73"/>
        <v>42061: Police shot subject they say was carrying a knife and attempting to rob a bicyclist. Witnesses dispute police account and say the bicyclist had actually stolen the subject's cellphone prior to the officers' arrival. http://www.sfgate.com/crime/article/Man-killed-by-S-F-police-didn-t-speak-English-6110102.php#photo-7598730</v>
      </c>
      <c r="V4615" s="109"/>
      <c r="W4615" s="109">
        <v>5662.1</v>
      </c>
      <c r="X4615" s="109"/>
      <c r="Y4615" s="109"/>
      <c r="Z4615" s="109"/>
      <c r="AA4615" s="109"/>
      <c r="AB4615" s="109"/>
      <c r="AC4615" s="113"/>
      <c r="AD4615" s="29"/>
      <c r="AE4615" s="29"/>
      <c r="AF4615" s="29"/>
      <c r="AG4615" s="65"/>
    </row>
    <row r="4616" spans="1:33" ht="12">
      <c r="A4616" s="100">
        <v>42077.342962962997</v>
      </c>
      <c r="B4616" s="109" t="s">
        <v>27250</v>
      </c>
      <c r="C4616" s="121">
        <v>17</v>
      </c>
      <c r="D4616" s="109" t="s">
        <v>23</v>
      </c>
      <c r="E4616" s="109" t="s">
        <v>173</v>
      </c>
      <c r="F4616" s="109"/>
      <c r="G4616" s="42">
        <v>40561</v>
      </c>
      <c r="H4616" s="109" t="s">
        <v>27251</v>
      </c>
      <c r="I4616" s="109" t="s">
        <v>539</v>
      </c>
      <c r="J4616" s="109" t="s">
        <v>85</v>
      </c>
      <c r="K4616" s="98" t="s">
        <v>27252</v>
      </c>
      <c r="L4616" s="109" t="s">
        <v>539</v>
      </c>
      <c r="M4616" s="109" t="s">
        <v>540</v>
      </c>
      <c r="N4616" s="109" t="s">
        <v>32</v>
      </c>
      <c r="O4616" s="109" t="s">
        <v>27253</v>
      </c>
      <c r="P4616" s="109" t="s">
        <v>760</v>
      </c>
      <c r="Q4616" s="109" t="s">
        <v>27254</v>
      </c>
      <c r="R4616" s="109" t="s">
        <v>36</v>
      </c>
      <c r="S4616" s="122" t="s">
        <v>22184</v>
      </c>
      <c r="T4616" s="31"/>
      <c r="U4616" s="109" t="str">
        <f t="shared" si="73"/>
        <v>40561: Officers reported that they responded to a robbery call, and when they chased Heredia he displayed a gun, at which point one officer shot him to death. http://homicide.latimes.com/post/carlos-heredia-jr/</v>
      </c>
      <c r="V4616" s="109"/>
      <c r="W4616" s="109">
        <v>5663.1</v>
      </c>
      <c r="X4616" s="109"/>
      <c r="Y4616" s="109"/>
      <c r="Z4616" s="109"/>
      <c r="AA4616" s="109"/>
      <c r="AB4616" s="109"/>
      <c r="AC4616" s="113"/>
      <c r="AD4616" s="29"/>
      <c r="AE4616" s="29"/>
      <c r="AF4616" s="29"/>
      <c r="AG4616" s="65"/>
    </row>
    <row r="4617" spans="1:33" ht="12">
      <c r="A4617" s="100">
        <v>42077.348437499997</v>
      </c>
      <c r="B4617" s="109" t="s">
        <v>27255</v>
      </c>
      <c r="C4617" s="121">
        <v>48</v>
      </c>
      <c r="D4617" s="109" t="s">
        <v>23</v>
      </c>
      <c r="E4617" s="109" t="s">
        <v>24</v>
      </c>
      <c r="F4617" s="109" t="s">
        <v>27256</v>
      </c>
      <c r="G4617" s="42">
        <v>40567</v>
      </c>
      <c r="H4617" s="109" t="s">
        <v>27257</v>
      </c>
      <c r="I4617" s="109" t="s">
        <v>539</v>
      </c>
      <c r="J4617" s="109" t="s">
        <v>85</v>
      </c>
      <c r="K4617" s="98" t="s">
        <v>8648</v>
      </c>
      <c r="L4617" s="109" t="s">
        <v>539</v>
      </c>
      <c r="M4617" s="109" t="s">
        <v>540</v>
      </c>
      <c r="N4617" s="109" t="s">
        <v>32</v>
      </c>
      <c r="O4617" s="109" t="s">
        <v>27258</v>
      </c>
      <c r="P4617" s="109" t="s">
        <v>760</v>
      </c>
      <c r="Q4617" s="109" t="s">
        <v>27259</v>
      </c>
      <c r="R4617" s="109" t="s">
        <v>36</v>
      </c>
      <c r="S4617" s="122" t="s">
        <v>22184</v>
      </c>
      <c r="T4617" s="31"/>
      <c r="U4617" s="109" t="str">
        <f t="shared" si="73"/>
        <v>40567: Officers say they responded to a call about Rhodes not taking his medication and acting erratically. After fighting with, tasering, shooting a bean bag round, and after Rhodes tried to grab one of the officers gun, both officers shot him to death. http://homicide.latimes.com/post/earl-rhodes/</v>
      </c>
      <c r="V4617" s="109"/>
      <c r="W4617" s="109">
        <v>5664.1</v>
      </c>
      <c r="X4617" s="109"/>
      <c r="Y4617" s="109"/>
      <c r="Z4617" s="109"/>
      <c r="AA4617" s="109"/>
      <c r="AB4617" s="109"/>
      <c r="AC4617" s="113"/>
      <c r="AD4617" s="29"/>
      <c r="AE4617" s="29"/>
      <c r="AF4617" s="29"/>
      <c r="AG4617" s="65"/>
    </row>
    <row r="4618" spans="1:33" ht="12">
      <c r="A4618" s="100">
        <v>42077.354456018496</v>
      </c>
      <c r="B4618" s="109" t="s">
        <v>27260</v>
      </c>
      <c r="C4618" s="121">
        <v>21</v>
      </c>
      <c r="D4618" s="109" t="s">
        <v>23</v>
      </c>
      <c r="E4618" s="109" t="s">
        <v>173</v>
      </c>
      <c r="F4618" s="109" t="s">
        <v>27261</v>
      </c>
      <c r="G4618" s="42">
        <v>40589</v>
      </c>
      <c r="H4618" s="109" t="s">
        <v>27262</v>
      </c>
      <c r="I4618" s="109" t="s">
        <v>5072</v>
      </c>
      <c r="J4618" s="109" t="s">
        <v>85</v>
      </c>
      <c r="K4618" s="98" t="s">
        <v>5073</v>
      </c>
      <c r="L4618" s="109" t="s">
        <v>539</v>
      </c>
      <c r="M4618" s="109" t="s">
        <v>540</v>
      </c>
      <c r="N4618" s="109" t="s">
        <v>32</v>
      </c>
      <c r="O4618" s="109" t="s">
        <v>27263</v>
      </c>
      <c r="P4618" s="109" t="s">
        <v>760</v>
      </c>
      <c r="Q4618" s="109" t="s">
        <v>27264</v>
      </c>
      <c r="R4618" s="109" t="s">
        <v>36</v>
      </c>
      <c r="S4618" s="122" t="s">
        <v>22184</v>
      </c>
      <c r="T4618" s="31"/>
      <c r="U4618" s="109" t="str">
        <f t="shared" si="73"/>
        <v>40589: An off-duty police officer reported that he was parked and Sanchez was running towards him with a gun. Sanchez pointed his gun at the officer, and the officer shot him to death. http://homicide.latimes.com/post/miguel-sanchez-jr/</v>
      </c>
      <c r="V4618" s="109"/>
      <c r="W4618" s="109">
        <v>5665.1</v>
      </c>
      <c r="X4618" s="109"/>
      <c r="Y4618" s="109"/>
      <c r="Z4618" s="109"/>
      <c r="AA4618" s="109"/>
      <c r="AB4618" s="109"/>
      <c r="AC4618" s="113"/>
      <c r="AD4618" s="29"/>
      <c r="AE4618" s="29"/>
      <c r="AF4618" s="29"/>
      <c r="AG4618" s="65"/>
    </row>
    <row r="4619" spans="1:33" ht="12">
      <c r="A4619" s="100">
        <v>42077.359895833302</v>
      </c>
      <c r="B4619" s="109" t="s">
        <v>27265</v>
      </c>
      <c r="C4619" s="121">
        <v>33</v>
      </c>
      <c r="D4619" s="109" t="s">
        <v>23</v>
      </c>
      <c r="E4619" s="109" t="s">
        <v>24</v>
      </c>
      <c r="F4619" s="109" t="s">
        <v>27266</v>
      </c>
      <c r="G4619" s="42">
        <v>40592</v>
      </c>
      <c r="H4619" s="109" t="s">
        <v>27267</v>
      </c>
      <c r="I4619" s="109" t="s">
        <v>27268</v>
      </c>
      <c r="J4619" s="109" t="s">
        <v>85</v>
      </c>
      <c r="K4619" s="98" t="s">
        <v>27269</v>
      </c>
      <c r="L4619" s="109" t="s">
        <v>539</v>
      </c>
      <c r="M4619" s="109" t="s">
        <v>13072</v>
      </c>
      <c r="N4619" s="109" t="s">
        <v>32</v>
      </c>
      <c r="O4619" s="109" t="s">
        <v>27270</v>
      </c>
      <c r="P4619" s="109" t="s">
        <v>760</v>
      </c>
      <c r="Q4619" s="109" t="s">
        <v>27271</v>
      </c>
      <c r="R4619" s="109" t="s">
        <v>36</v>
      </c>
      <c r="S4619" s="122" t="s">
        <v>22184</v>
      </c>
      <c r="T4619" s="31"/>
      <c r="U4619" s="109" t="str">
        <f t="shared" si="73"/>
        <v>40592: Deputies report that they stopped a vehicle for a traffic violation, and Bullock ran from the passenger side. When he struggled with a deputy and drew a gun, the deputy shot him. http://homicide.latimes.com/post/stephen-bullock/</v>
      </c>
      <c r="V4619" s="109"/>
      <c r="W4619" s="109">
        <v>5666.1</v>
      </c>
      <c r="X4619" s="109"/>
      <c r="Y4619" s="109"/>
      <c r="Z4619" s="109"/>
      <c r="AA4619" s="109"/>
      <c r="AB4619" s="109"/>
      <c r="AC4619" s="113"/>
      <c r="AD4619" s="29"/>
      <c r="AE4619" s="29"/>
      <c r="AF4619" s="29"/>
      <c r="AG4619" s="65"/>
    </row>
    <row r="4620" spans="1:33" ht="12">
      <c r="A4620" s="100">
        <v>42077.364791666703</v>
      </c>
      <c r="B4620" s="109" t="s">
        <v>27272</v>
      </c>
      <c r="C4620" s="121">
        <v>49</v>
      </c>
      <c r="D4620" s="109" t="s">
        <v>23</v>
      </c>
      <c r="E4620" s="109" t="s">
        <v>40</v>
      </c>
      <c r="F4620" s="109"/>
      <c r="G4620" s="42">
        <v>40593</v>
      </c>
      <c r="H4620" s="109" t="s">
        <v>27273</v>
      </c>
      <c r="I4620" s="109" t="s">
        <v>539</v>
      </c>
      <c r="J4620" s="109" t="s">
        <v>85</v>
      </c>
      <c r="K4620" s="98" t="s">
        <v>23656</v>
      </c>
      <c r="L4620" s="109" t="s">
        <v>539</v>
      </c>
      <c r="M4620" s="109" t="s">
        <v>540</v>
      </c>
      <c r="N4620" s="109" t="s">
        <v>32</v>
      </c>
      <c r="O4620" s="109" t="s">
        <v>27274</v>
      </c>
      <c r="P4620" s="109" t="s">
        <v>760</v>
      </c>
      <c r="Q4620" s="109" t="s">
        <v>27275</v>
      </c>
      <c r="R4620" s="109" t="s">
        <v>36</v>
      </c>
      <c r="S4620" s="122" t="s">
        <v>22184</v>
      </c>
      <c r="T4620" s="31"/>
      <c r="U4620" s="109" t="str">
        <f t="shared" si="73"/>
        <v>40593: Officers reported that they responded to a call about a prowler, and identified McMahon who ran and produced a weapon, upon which the officers shot him to death. http://homicide.latimes.com/post/david-mcmahon/</v>
      </c>
      <c r="V4620" s="109"/>
      <c r="W4620" s="109">
        <v>5667.1</v>
      </c>
      <c r="X4620" s="109"/>
      <c r="Y4620" s="109"/>
      <c r="Z4620" s="109"/>
      <c r="AA4620" s="109"/>
      <c r="AB4620" s="109"/>
      <c r="AC4620" s="113"/>
      <c r="AD4620" s="29"/>
      <c r="AE4620" s="29"/>
      <c r="AF4620" s="29"/>
      <c r="AG4620" s="65"/>
    </row>
    <row r="4621" spans="1:33" ht="12">
      <c r="A4621" s="100">
        <v>42077.371388888903</v>
      </c>
      <c r="B4621" s="109" t="s">
        <v>27276</v>
      </c>
      <c r="C4621" s="121">
        <v>17</v>
      </c>
      <c r="D4621" s="109" t="s">
        <v>23</v>
      </c>
      <c r="E4621" s="109" t="s">
        <v>24</v>
      </c>
      <c r="F4621" s="109" t="s">
        <v>27277</v>
      </c>
      <c r="G4621" s="42">
        <v>40603</v>
      </c>
      <c r="H4621" s="109" t="s">
        <v>27278</v>
      </c>
      <c r="I4621" s="109" t="s">
        <v>20997</v>
      </c>
      <c r="J4621" s="109" t="s">
        <v>85</v>
      </c>
      <c r="K4621" s="98" t="s">
        <v>23704</v>
      </c>
      <c r="L4621" s="109" t="s">
        <v>539</v>
      </c>
      <c r="M4621" s="109" t="s">
        <v>13072</v>
      </c>
      <c r="N4621" s="109" t="s">
        <v>32</v>
      </c>
      <c r="O4621" s="109" t="s">
        <v>27279</v>
      </c>
      <c r="P4621" s="109" t="s">
        <v>760</v>
      </c>
      <c r="Q4621" s="109" t="s">
        <v>27280</v>
      </c>
      <c r="R4621" s="109" t="s">
        <v>36</v>
      </c>
      <c r="S4621" s="122" t="s">
        <v>22184</v>
      </c>
      <c r="T4621" s="31"/>
      <c r="U4621" s="109" t="str">
        <f t="shared" si="73"/>
        <v>40603: Deputies said that they responded to a child abduction call, and while in pursuit of Glass saw him stabbing his baby to death in the car. A foot chase ensued, and Glass charged deputies with a knife, and they shot him to death. http://www.truecrimereport.com/2011/03/christopher_earl_glass_stabs_i.php</v>
      </c>
      <c r="V4621" s="109"/>
      <c r="W4621" s="109">
        <v>5668.1</v>
      </c>
      <c r="X4621" s="109"/>
      <c r="Y4621" s="109"/>
      <c r="Z4621" s="109"/>
      <c r="AA4621" s="109"/>
      <c r="AB4621" s="109"/>
      <c r="AC4621" s="113"/>
      <c r="AD4621" s="29"/>
      <c r="AE4621" s="29"/>
      <c r="AF4621" s="29"/>
      <c r="AG4621" s="65"/>
    </row>
    <row r="4622" spans="1:33" ht="12">
      <c r="A4622" s="100">
        <v>42077.424224536997</v>
      </c>
      <c r="B4622" s="109" t="s">
        <v>27281</v>
      </c>
      <c r="C4622" s="121">
        <v>41</v>
      </c>
      <c r="D4622" s="109" t="s">
        <v>23</v>
      </c>
      <c r="E4622" s="109" t="s">
        <v>24</v>
      </c>
      <c r="F4622" s="109" t="s">
        <v>27282</v>
      </c>
      <c r="G4622" s="42">
        <v>40605</v>
      </c>
      <c r="H4622" s="109" t="s">
        <v>27283</v>
      </c>
      <c r="I4622" s="109" t="s">
        <v>539</v>
      </c>
      <c r="J4622" s="109" t="s">
        <v>85</v>
      </c>
      <c r="K4622" s="98" t="s">
        <v>6959</v>
      </c>
      <c r="L4622" s="109" t="s">
        <v>539</v>
      </c>
      <c r="M4622" s="109" t="s">
        <v>540</v>
      </c>
      <c r="N4622" s="109" t="s">
        <v>32</v>
      </c>
      <c r="O4622" s="109" t="s">
        <v>27284</v>
      </c>
      <c r="P4622" s="109" t="s">
        <v>760</v>
      </c>
      <c r="Q4622" s="109" t="s">
        <v>27285</v>
      </c>
      <c r="R4622" s="109" t="s">
        <v>36</v>
      </c>
      <c r="S4622" s="122" t="s">
        <v>22184</v>
      </c>
      <c r="T4622" s="31"/>
      <c r="U4622" s="109" t="str">
        <f t="shared" si="73"/>
        <v>40605: Officers report that Williams drove up to them and got out of his car waving a gun and yelling obscenities at them. Then he put the gun on the car, and walked towards the officer, refused orders to stop, reached toward his waist, and the officers shot him to death. http://homicide.latimes.com/post/roger-williams/</v>
      </c>
      <c r="V4622" s="109"/>
      <c r="W4622" s="109">
        <v>5669.1</v>
      </c>
      <c r="X4622" s="109"/>
      <c r="Y4622" s="109"/>
      <c r="Z4622" s="109"/>
      <c r="AA4622" s="109"/>
      <c r="AB4622" s="109"/>
      <c r="AC4622" s="113"/>
      <c r="AD4622" s="29"/>
      <c r="AE4622" s="29"/>
      <c r="AF4622" s="29"/>
      <c r="AG4622" s="65"/>
    </row>
    <row r="4623" spans="1:33" ht="12">
      <c r="A4623" s="100">
        <v>42077.429050925901</v>
      </c>
      <c r="B4623" s="109" t="s">
        <v>27286</v>
      </c>
      <c r="C4623" s="121">
        <v>23</v>
      </c>
      <c r="D4623" s="109" t="s">
        <v>23</v>
      </c>
      <c r="E4623" s="109" t="s">
        <v>24</v>
      </c>
      <c r="F4623" s="109"/>
      <c r="G4623" s="42">
        <v>40614</v>
      </c>
      <c r="H4623" s="109" t="s">
        <v>27287</v>
      </c>
      <c r="I4623" s="109" t="s">
        <v>21579</v>
      </c>
      <c r="J4623" s="109" t="s">
        <v>85</v>
      </c>
      <c r="K4623" s="98" t="s">
        <v>24056</v>
      </c>
      <c r="L4623" s="109" t="s">
        <v>539</v>
      </c>
      <c r="M4623" s="109" t="s">
        <v>13072</v>
      </c>
      <c r="N4623" s="109" t="s">
        <v>32</v>
      </c>
      <c r="O4623" s="109" t="s">
        <v>27288</v>
      </c>
      <c r="P4623" s="109" t="s">
        <v>760</v>
      </c>
      <c r="Q4623" s="109" t="s">
        <v>27289</v>
      </c>
      <c r="R4623" s="109" t="s">
        <v>36</v>
      </c>
      <c r="S4623" s="122" t="s">
        <v>22184</v>
      </c>
      <c r="T4623" s="31"/>
      <c r="U4623" s="109" t="str">
        <f t="shared" si="73"/>
        <v>40614: Deputies report that they responded to a call about a man waving a gun at motorists. Ford challenged them to a fight and reached towards his waist and produced what deputies thought was a gun, and they shot him to death. A replica gun was found. http://homicide.latimes.com/post/justin-ford/</v>
      </c>
      <c r="V4623" s="109"/>
      <c r="W4623" s="109">
        <v>5670.1</v>
      </c>
      <c r="X4623" s="109"/>
      <c r="Y4623" s="109"/>
      <c r="Z4623" s="109"/>
      <c r="AA4623" s="109"/>
      <c r="AB4623" s="109"/>
      <c r="AC4623" s="113"/>
      <c r="AD4623" s="29"/>
      <c r="AE4623" s="29"/>
      <c r="AF4623" s="29"/>
      <c r="AG4623" s="65"/>
    </row>
    <row r="4624" spans="1:33" ht="12">
      <c r="A4624" s="100">
        <v>42077.433784722198</v>
      </c>
      <c r="B4624" s="109" t="s">
        <v>27290</v>
      </c>
      <c r="C4624" s="121">
        <v>25</v>
      </c>
      <c r="D4624" s="109" t="s">
        <v>91</v>
      </c>
      <c r="E4624" s="109" t="s">
        <v>173</v>
      </c>
      <c r="F4624" s="109"/>
      <c r="G4624" s="42">
        <v>40619</v>
      </c>
      <c r="H4624" s="109" t="s">
        <v>27291</v>
      </c>
      <c r="I4624" s="109" t="s">
        <v>2554</v>
      </c>
      <c r="J4624" s="109" t="s">
        <v>85</v>
      </c>
      <c r="K4624" s="98" t="s">
        <v>27091</v>
      </c>
      <c r="L4624" s="109" t="s">
        <v>539</v>
      </c>
      <c r="M4624" s="109" t="s">
        <v>2556</v>
      </c>
      <c r="N4624" s="109" t="s">
        <v>32</v>
      </c>
      <c r="O4624" s="109" t="s">
        <v>27292</v>
      </c>
      <c r="P4624" s="109" t="s">
        <v>760</v>
      </c>
      <c r="Q4624" s="109" t="s">
        <v>27293</v>
      </c>
      <c r="R4624" s="109" t="s">
        <v>36</v>
      </c>
      <c r="S4624" s="122" t="s">
        <v>22184</v>
      </c>
      <c r="T4624" s="31"/>
      <c r="U4624" s="109" t="str">
        <f t="shared" si="73"/>
        <v>40619: Officers reported that they responded to a call to find Ortega stabbing a man, and when she approached officers with the knife, a Taser deployed by the officers didn't work, then they shot her to death. Investigators say Ortega feared her partner would hurt their children. http://homicide.latimes.com/post/jesucita-ortega/</v>
      </c>
      <c r="V4624" s="109"/>
      <c r="W4624" s="109">
        <v>5671.1</v>
      </c>
      <c r="X4624" s="109"/>
      <c r="Y4624" s="109"/>
      <c r="Z4624" s="109"/>
      <c r="AA4624" s="109"/>
      <c r="AB4624" s="109"/>
      <c r="AC4624" s="113"/>
      <c r="AD4624" s="29"/>
      <c r="AE4624" s="29"/>
      <c r="AF4624" s="29"/>
      <c r="AG4624" s="65"/>
    </row>
    <row r="4625" spans="1:33" ht="12">
      <c r="A4625" s="100">
        <v>42077.446550925903</v>
      </c>
      <c r="B4625" s="109" t="s">
        <v>27294</v>
      </c>
      <c r="C4625" s="121">
        <v>53</v>
      </c>
      <c r="D4625" s="109" t="s">
        <v>23</v>
      </c>
      <c r="E4625" s="109" t="s">
        <v>173</v>
      </c>
      <c r="F4625" s="109"/>
      <c r="G4625" s="42">
        <v>40637</v>
      </c>
      <c r="H4625" s="109" t="s">
        <v>27295</v>
      </c>
      <c r="I4625" s="109" t="s">
        <v>539</v>
      </c>
      <c r="J4625" s="109" t="s">
        <v>85</v>
      </c>
      <c r="K4625" s="98" t="s">
        <v>22751</v>
      </c>
      <c r="L4625" s="109" t="s">
        <v>539</v>
      </c>
      <c r="M4625" s="109" t="s">
        <v>540</v>
      </c>
      <c r="N4625" s="109" t="s">
        <v>32</v>
      </c>
      <c r="O4625" s="109" t="s">
        <v>27296</v>
      </c>
      <c r="P4625" s="109" t="s">
        <v>760</v>
      </c>
      <c r="Q4625" s="109" t="s">
        <v>27297</v>
      </c>
      <c r="R4625" s="109" t="s">
        <v>36</v>
      </c>
      <c r="S4625" s="122" t="s">
        <v>22184</v>
      </c>
      <c r="T4625" s="31"/>
      <c r="U4625" s="109" t="str">
        <f t="shared" si="73"/>
        <v>40637: Officers reported that they were in a standoff with Salazar who was in his home. Salazar fired on officers, and they fired back, killing him. http://homicide.latimes.com/post/sergio-salazar/</v>
      </c>
      <c r="V4625" s="109"/>
      <c r="W4625" s="109">
        <v>5672.1</v>
      </c>
      <c r="X4625" s="109"/>
      <c r="Y4625" s="109"/>
      <c r="Z4625" s="109"/>
      <c r="AA4625" s="109"/>
      <c r="AB4625" s="109"/>
      <c r="AC4625" s="113"/>
      <c r="AD4625" s="29"/>
      <c r="AE4625" s="29"/>
      <c r="AF4625" s="29"/>
      <c r="AG4625" s="65"/>
    </row>
    <row r="4626" spans="1:33" ht="12">
      <c r="A4626" s="100">
        <v>42077.450312499997</v>
      </c>
      <c r="B4626" s="109" t="s">
        <v>27298</v>
      </c>
      <c r="C4626" s="121">
        <v>19</v>
      </c>
      <c r="D4626" s="109" t="s">
        <v>23</v>
      </c>
      <c r="E4626" s="109" t="s">
        <v>40</v>
      </c>
      <c r="F4626" s="109"/>
      <c r="G4626" s="42">
        <v>40641</v>
      </c>
      <c r="H4626" s="109" t="s">
        <v>27299</v>
      </c>
      <c r="I4626" s="109" t="s">
        <v>20997</v>
      </c>
      <c r="J4626" s="109" t="s">
        <v>85</v>
      </c>
      <c r="K4626" s="98" t="s">
        <v>23704</v>
      </c>
      <c r="L4626" s="109" t="s">
        <v>539</v>
      </c>
      <c r="M4626" s="109" t="s">
        <v>13072</v>
      </c>
      <c r="N4626" s="109" t="s">
        <v>32</v>
      </c>
      <c r="O4626" s="109" t="s">
        <v>27300</v>
      </c>
      <c r="P4626" s="109" t="s">
        <v>760</v>
      </c>
      <c r="Q4626" s="109" t="s">
        <v>27301</v>
      </c>
      <c r="R4626" s="109" t="s">
        <v>36</v>
      </c>
      <c r="S4626" s="122" t="s">
        <v>22184</v>
      </c>
      <c r="T4626" s="31"/>
      <c r="U4626" s="109" t="str">
        <f t="shared" si="73"/>
        <v>40641: Deputies responded to a call about a man with a gun. When Monteon refused to drop his gun, the deputies shot him to death. http://homicide.latimes.com/post/jose-monteon-jr/</v>
      </c>
      <c r="V4626" s="109"/>
      <c r="W4626" s="109">
        <v>5673.1</v>
      </c>
      <c r="X4626" s="109"/>
      <c r="Y4626" s="109"/>
      <c r="Z4626" s="109"/>
      <c r="AA4626" s="109"/>
      <c r="AB4626" s="109"/>
      <c r="AC4626" s="113"/>
      <c r="AD4626" s="29"/>
      <c r="AE4626" s="29"/>
      <c r="AF4626" s="29"/>
      <c r="AG4626" s="65"/>
    </row>
    <row r="4627" spans="1:33" ht="12">
      <c r="A4627" s="100">
        <v>42077.455000000002</v>
      </c>
      <c r="B4627" s="109" t="s">
        <v>27302</v>
      </c>
      <c r="C4627" s="121">
        <v>59</v>
      </c>
      <c r="D4627" s="109" t="s">
        <v>23</v>
      </c>
      <c r="E4627" s="109" t="s">
        <v>24</v>
      </c>
      <c r="F4627" s="109"/>
      <c r="G4627" s="42">
        <v>40646</v>
      </c>
      <c r="H4627" s="109" t="s">
        <v>27303</v>
      </c>
      <c r="I4627" s="109" t="s">
        <v>23831</v>
      </c>
      <c r="J4627" s="109" t="s">
        <v>85</v>
      </c>
      <c r="K4627" s="98" t="s">
        <v>23832</v>
      </c>
      <c r="L4627" s="109" t="s">
        <v>539</v>
      </c>
      <c r="M4627" s="109" t="s">
        <v>24820</v>
      </c>
      <c r="N4627" s="109" t="s">
        <v>32</v>
      </c>
      <c r="O4627" s="109" t="s">
        <v>27304</v>
      </c>
      <c r="P4627" s="109" t="s">
        <v>760</v>
      </c>
      <c r="Q4627" s="109" t="s">
        <v>27305</v>
      </c>
      <c r="R4627" s="109" t="s">
        <v>36</v>
      </c>
      <c r="S4627" s="122" t="s">
        <v>22184</v>
      </c>
      <c r="T4627" s="31"/>
      <c r="U4627" s="109" t="str">
        <f t="shared" si="73"/>
        <v>40646: Officers reported that they responded to a call regarding an assault with a deadly weapon. Officers forced their way into Johnson's home, and he was straddling his ex-girlfriend, stabbing her. When Johnson refused orders to stop, officers shot him to death. http://homicide.latimes.com/post/frank-johnson/</v>
      </c>
      <c r="V4627" s="109"/>
      <c r="W4627" s="109">
        <v>5674.1</v>
      </c>
      <c r="X4627" s="109"/>
      <c r="Y4627" s="109"/>
      <c r="Z4627" s="109"/>
      <c r="AA4627" s="109"/>
      <c r="AB4627" s="109"/>
      <c r="AC4627" s="113"/>
      <c r="AD4627" s="29"/>
      <c r="AE4627" s="29"/>
      <c r="AF4627" s="29"/>
      <c r="AG4627" s="65"/>
    </row>
    <row r="4628" spans="1:33" ht="12">
      <c r="A4628" s="100">
        <v>42077.767824074101</v>
      </c>
      <c r="B4628" s="109" t="s">
        <v>27306</v>
      </c>
      <c r="C4628" s="121">
        <v>63</v>
      </c>
      <c r="D4628" s="109" t="s">
        <v>23</v>
      </c>
      <c r="E4628" s="109" t="s">
        <v>1728</v>
      </c>
      <c r="F4628" s="109"/>
      <c r="G4628" s="42">
        <v>40657</v>
      </c>
      <c r="H4628" s="109" t="s">
        <v>27307</v>
      </c>
      <c r="I4628" s="109" t="s">
        <v>10621</v>
      </c>
      <c r="J4628" s="109" t="s">
        <v>85</v>
      </c>
      <c r="K4628" s="98" t="s">
        <v>14469</v>
      </c>
      <c r="L4628" s="109" t="s">
        <v>539</v>
      </c>
      <c r="M4628" s="109" t="s">
        <v>10623</v>
      </c>
      <c r="N4628" s="109" t="s">
        <v>32</v>
      </c>
      <c r="O4628" s="109" t="s">
        <v>27308</v>
      </c>
      <c r="P4628" s="109" t="s">
        <v>760</v>
      </c>
      <c r="Q4628" s="109" t="s">
        <v>27309</v>
      </c>
      <c r="R4628" s="109" t="s">
        <v>36</v>
      </c>
      <c r="S4628" s="122" t="s">
        <v>22184</v>
      </c>
      <c r="T4628" s="31"/>
      <c r="U4628" s="109" t="str">
        <f t="shared" si="73"/>
        <v>40657: Officers say they responded to a road rage stabbing, and when they encountered Battad he shot at them, and the officers shot and killed him. http://homicide.latimes.com/post/unknown-male-2/</v>
      </c>
      <c r="V4628" s="109"/>
      <c r="W4628" s="109">
        <v>5675.1</v>
      </c>
      <c r="X4628" s="109"/>
      <c r="Y4628" s="109"/>
      <c r="Z4628" s="109"/>
      <c r="AA4628" s="109"/>
      <c r="AB4628" s="109"/>
      <c r="AC4628" s="113"/>
      <c r="AD4628" s="29"/>
      <c r="AE4628" s="29"/>
      <c r="AF4628" s="29"/>
      <c r="AG4628" s="65"/>
    </row>
    <row r="4629" spans="1:33" ht="12">
      <c r="A4629" s="100">
        <v>42077.772037037001</v>
      </c>
      <c r="B4629" s="109" t="s">
        <v>27310</v>
      </c>
      <c r="C4629" s="121">
        <v>46</v>
      </c>
      <c r="D4629" s="109" t="s">
        <v>23</v>
      </c>
      <c r="E4629" s="109" t="s">
        <v>173</v>
      </c>
      <c r="F4629" s="109"/>
      <c r="G4629" s="42">
        <v>40660</v>
      </c>
      <c r="H4629" s="109" t="s">
        <v>27311</v>
      </c>
      <c r="I4629" s="109" t="s">
        <v>539</v>
      </c>
      <c r="J4629" s="109" t="s">
        <v>85</v>
      </c>
      <c r="K4629" s="98" t="s">
        <v>18398</v>
      </c>
      <c r="L4629" s="109" t="s">
        <v>539</v>
      </c>
      <c r="M4629" s="109" t="s">
        <v>22164</v>
      </c>
      <c r="N4629" s="109" t="s">
        <v>32</v>
      </c>
      <c r="O4629" s="109" t="s">
        <v>27312</v>
      </c>
      <c r="P4629" s="109" t="s">
        <v>760</v>
      </c>
      <c r="Q4629" s="109" t="s">
        <v>27313</v>
      </c>
      <c r="R4629" s="109" t="s">
        <v>36</v>
      </c>
      <c r="S4629" s="122" t="s">
        <v>22184</v>
      </c>
      <c r="T4629" s="31"/>
      <c r="U4629" s="109" t="str">
        <f t="shared" si="73"/>
        <v>40660: Officers reported that they responded to a dispute between neighbors. When they arrived at Solorio's home, someone let them in. When Solorio pointed a shotgun at them, they shot him to death. A loaded shotgun was found at the scene. http://homicide.latimes.com/post/jose-solorio/</v>
      </c>
      <c r="V4629" s="109"/>
      <c r="W4629" s="109">
        <v>5676.1</v>
      </c>
      <c r="X4629" s="109"/>
      <c r="Y4629" s="109"/>
      <c r="Z4629" s="109"/>
      <c r="AA4629" s="109"/>
      <c r="AB4629" s="109"/>
      <c r="AC4629" s="113"/>
      <c r="AD4629" s="29"/>
      <c r="AE4629" s="29"/>
      <c r="AF4629" s="29"/>
      <c r="AG4629" s="65"/>
    </row>
    <row r="4630" spans="1:33" ht="12">
      <c r="A4630" s="100">
        <v>42077.775497685201</v>
      </c>
      <c r="B4630" s="109" t="s">
        <v>27314</v>
      </c>
      <c r="C4630" s="121">
        <v>57</v>
      </c>
      <c r="D4630" s="109" t="s">
        <v>91</v>
      </c>
      <c r="E4630" s="109" t="s">
        <v>24</v>
      </c>
      <c r="F4630" s="109"/>
      <c r="G4630" s="42">
        <v>40660</v>
      </c>
      <c r="H4630" s="109" t="s">
        <v>27315</v>
      </c>
      <c r="I4630" s="109" t="s">
        <v>27316</v>
      </c>
      <c r="J4630" s="109" t="s">
        <v>85</v>
      </c>
      <c r="K4630" s="98" t="s">
        <v>8648</v>
      </c>
      <c r="L4630" s="109" t="s">
        <v>539</v>
      </c>
      <c r="M4630" s="109" t="s">
        <v>540</v>
      </c>
      <c r="N4630" s="109" t="s">
        <v>32</v>
      </c>
      <c r="O4630" s="109" t="s">
        <v>27317</v>
      </c>
      <c r="P4630" s="109" t="s">
        <v>760</v>
      </c>
      <c r="Q4630" s="109" t="s">
        <v>27318</v>
      </c>
      <c r="R4630" s="109" t="s">
        <v>36</v>
      </c>
      <c r="S4630" s="122" t="s">
        <v>22184</v>
      </c>
      <c r="T4630" s="31"/>
      <c r="U4630" s="109" t="str">
        <f t="shared" si="73"/>
        <v>40660: Officers reported that they responded to a call about a woman shooting at her daughter and grandchildren. When they arrived they saw Williams aiming her weapon at a neighbor, and they shot her to death. http://homicide.latimes.com/post/brenda-williams/</v>
      </c>
      <c r="V4630" s="109"/>
      <c r="W4630" s="109">
        <v>5677.1</v>
      </c>
      <c r="X4630" s="109"/>
      <c r="Y4630" s="109"/>
      <c r="Z4630" s="109"/>
      <c r="AA4630" s="109"/>
      <c r="AB4630" s="109"/>
      <c r="AC4630" s="113"/>
      <c r="AD4630" s="29"/>
      <c r="AE4630" s="29"/>
      <c r="AF4630" s="29"/>
      <c r="AG4630" s="65"/>
    </row>
    <row r="4631" spans="1:33" ht="12">
      <c r="A4631" s="100">
        <v>42077.787326388898</v>
      </c>
      <c r="B4631" s="109" t="s">
        <v>27319</v>
      </c>
      <c r="C4631" s="121">
        <v>51</v>
      </c>
      <c r="D4631" s="109" t="s">
        <v>23</v>
      </c>
      <c r="E4631" s="109" t="s">
        <v>24</v>
      </c>
      <c r="F4631" s="109"/>
      <c r="G4631" s="42">
        <v>40673</v>
      </c>
      <c r="H4631" s="109" t="s">
        <v>27320</v>
      </c>
      <c r="I4631" s="109" t="s">
        <v>539</v>
      </c>
      <c r="J4631" s="109" t="s">
        <v>85</v>
      </c>
      <c r="K4631" s="98" t="s">
        <v>12035</v>
      </c>
      <c r="L4631" s="109" t="s">
        <v>539</v>
      </c>
      <c r="M4631" s="109" t="s">
        <v>540</v>
      </c>
      <c r="N4631" s="109" t="s">
        <v>32</v>
      </c>
      <c r="O4631" s="109" t="s">
        <v>27321</v>
      </c>
      <c r="P4631" s="109" t="s">
        <v>27322</v>
      </c>
      <c r="Q4631" s="109" t="s">
        <v>27323</v>
      </c>
      <c r="R4631" s="109" t="s">
        <v>36</v>
      </c>
      <c r="S4631" s="122" t="s">
        <v>22184</v>
      </c>
      <c r="T4631" s="31"/>
      <c r="U4631" s="109" t="str">
        <f t="shared" si="73"/>
        <v>40673: Undercover detectives reported that they were walking and noticed Garrett cutting up what they thought were drugs, and when they attempted to arrest him, he turned towards them with a knife, and the detectives shot him to death. Garrett was found to have been shot twice in the back. The circumstances of the shooting are disputed between detectives and witnesses. http://articles.latimes.com/2012/may/07/local/la-me-lapd-shooting-20120507</v>
      </c>
      <c r="V4631" s="109"/>
      <c r="W4631" s="109">
        <v>5678.1</v>
      </c>
      <c r="X4631" s="109"/>
      <c r="Y4631" s="109"/>
      <c r="Z4631" s="109"/>
      <c r="AA4631" s="109"/>
      <c r="AB4631" s="109"/>
      <c r="AC4631" s="113"/>
      <c r="AD4631" s="29"/>
      <c r="AE4631" s="29"/>
      <c r="AF4631" s="29"/>
      <c r="AG4631" s="65"/>
    </row>
    <row r="4632" spans="1:33" ht="12">
      <c r="A4632" s="100">
        <v>42077.812349537002</v>
      </c>
      <c r="B4632" s="109" t="s">
        <v>27324</v>
      </c>
      <c r="C4632" s="121">
        <v>29</v>
      </c>
      <c r="D4632" s="109" t="s">
        <v>23</v>
      </c>
      <c r="E4632" s="109" t="s">
        <v>173</v>
      </c>
      <c r="F4632" s="109"/>
      <c r="G4632" s="42">
        <v>40679</v>
      </c>
      <c r="H4632" s="109" t="s">
        <v>27325</v>
      </c>
      <c r="I4632" s="109" t="s">
        <v>27326</v>
      </c>
      <c r="J4632" s="109" t="s">
        <v>85</v>
      </c>
      <c r="K4632" s="98" t="s">
        <v>27327</v>
      </c>
      <c r="L4632" s="109" t="s">
        <v>539</v>
      </c>
      <c r="M4632" s="109" t="s">
        <v>27328</v>
      </c>
      <c r="N4632" s="109" t="s">
        <v>32</v>
      </c>
      <c r="O4632" s="109" t="s">
        <v>27329</v>
      </c>
      <c r="P4632" s="109" t="s">
        <v>760</v>
      </c>
      <c r="Q4632" s="109" t="s">
        <v>27330</v>
      </c>
      <c r="R4632" s="109" t="s">
        <v>36</v>
      </c>
      <c r="S4632" s="122" t="s">
        <v>22184</v>
      </c>
      <c r="T4632" s="31"/>
      <c r="U4632" s="109" t="str">
        <f t="shared" si="73"/>
        <v>40679: An officer reported that Varela was suspected in an earlier robbery, and when the officer approached Varela, he pulled out a gun and ran into a department store. Varela fired his gun at the officer, and the officer shot Varela, and he died at the hospital. http://homicide.latimes.com/post/luis-varela-jr/</v>
      </c>
      <c r="V4632" s="109"/>
      <c r="W4632" s="109">
        <v>5679.1</v>
      </c>
      <c r="X4632" s="109"/>
      <c r="Y4632" s="109"/>
      <c r="Z4632" s="109"/>
      <c r="AA4632" s="109"/>
      <c r="AB4632" s="109"/>
      <c r="AC4632" s="113"/>
      <c r="AD4632" s="29"/>
      <c r="AE4632" s="29"/>
      <c r="AF4632" s="29"/>
      <c r="AG4632" s="65"/>
    </row>
    <row r="4633" spans="1:33" ht="12">
      <c r="A4633" s="100">
        <v>42077.818576388898</v>
      </c>
      <c r="B4633" s="109" t="s">
        <v>27331</v>
      </c>
      <c r="C4633" s="121">
        <v>19</v>
      </c>
      <c r="D4633" s="109" t="s">
        <v>23</v>
      </c>
      <c r="E4633" s="109" t="s">
        <v>173</v>
      </c>
      <c r="F4633" s="109"/>
      <c r="G4633" s="42">
        <v>40688</v>
      </c>
      <c r="H4633" s="109" t="s">
        <v>27332</v>
      </c>
      <c r="I4633" s="109" t="s">
        <v>539</v>
      </c>
      <c r="J4633" s="109" t="s">
        <v>85</v>
      </c>
      <c r="K4633" s="98" t="s">
        <v>18398</v>
      </c>
      <c r="L4633" s="109" t="s">
        <v>539</v>
      </c>
      <c r="M4633" s="109" t="s">
        <v>13072</v>
      </c>
      <c r="N4633" s="109" t="s">
        <v>32</v>
      </c>
      <c r="O4633" s="109" t="s">
        <v>27333</v>
      </c>
      <c r="P4633" s="109" t="s">
        <v>760</v>
      </c>
      <c r="Q4633" s="109" t="s">
        <v>27334</v>
      </c>
      <c r="R4633" s="109" t="s">
        <v>36</v>
      </c>
      <c r="S4633" s="122" t="s">
        <v>22184</v>
      </c>
      <c r="T4633" s="31"/>
      <c r="U4633" s="109" t="str">
        <f t="shared" si="73"/>
        <v>40688: Deputies suspected two men of being in a stolen car, and said that Lusk and his partner ran away. Upon pursuit, deputies trapped Lusk in a carport, and thought he was reaching into his pocket for a gun, and deputies shot him several times. No weapon was found. http://homicide.latimes.com/post/william-lusk/</v>
      </c>
      <c r="V4633" s="109"/>
      <c r="W4633" s="109">
        <v>5680.1</v>
      </c>
      <c r="X4633" s="109"/>
      <c r="Y4633" s="109"/>
      <c r="Z4633" s="109"/>
      <c r="AA4633" s="109"/>
      <c r="AB4633" s="109"/>
      <c r="AC4633" s="113"/>
      <c r="AD4633" s="29"/>
      <c r="AE4633" s="29"/>
      <c r="AF4633" s="29"/>
      <c r="AG4633" s="65"/>
    </row>
    <row r="4634" spans="1:33" ht="12">
      <c r="A4634" s="100">
        <v>42077.822916666701</v>
      </c>
      <c r="B4634" s="109" t="s">
        <v>27335</v>
      </c>
      <c r="C4634" s="121">
        <v>21</v>
      </c>
      <c r="D4634" s="109" t="s">
        <v>23</v>
      </c>
      <c r="E4634" s="109" t="s">
        <v>173</v>
      </c>
      <c r="F4634" s="109"/>
      <c r="G4634" s="42">
        <v>40688</v>
      </c>
      <c r="H4634" s="109" t="s">
        <v>27336</v>
      </c>
      <c r="I4634" s="109" t="s">
        <v>16850</v>
      </c>
      <c r="J4634" s="109" t="s">
        <v>85</v>
      </c>
      <c r="K4634" s="98" t="s">
        <v>16851</v>
      </c>
      <c r="L4634" s="109" t="s">
        <v>539</v>
      </c>
      <c r="M4634" s="109" t="s">
        <v>16852</v>
      </c>
      <c r="N4634" s="109" t="s">
        <v>32</v>
      </c>
      <c r="O4634" s="109" t="s">
        <v>27337</v>
      </c>
      <c r="P4634" s="109" t="s">
        <v>760</v>
      </c>
      <c r="Q4634" s="109" t="s">
        <v>27338</v>
      </c>
      <c r="R4634" s="109" t="s">
        <v>36</v>
      </c>
      <c r="S4634" s="122" t="s">
        <v>22184</v>
      </c>
      <c r="T4634" s="31"/>
      <c r="U4634" s="109" t="str">
        <f t="shared" si="73"/>
        <v>40688: Officers report that they responded to a call from Coronel saying that he had stabbed himself. When they arrived, he claimed to have a gun, went into his house, and came out with a knife. He tried to get into a neighbor's house, and officers tasered and shot him with a stun bag gun, but Coronel ran towards an officer with the knife, and the officer shot him several times. http://homicide.latimes.com/post/christopher-coronel/</v>
      </c>
      <c r="V4634" s="109"/>
      <c r="W4634" s="109">
        <v>5681.1</v>
      </c>
      <c r="X4634" s="109"/>
      <c r="Y4634" s="109"/>
      <c r="Z4634" s="109"/>
      <c r="AA4634" s="109"/>
      <c r="AB4634" s="109"/>
      <c r="AC4634" s="113"/>
      <c r="AD4634" s="29"/>
      <c r="AE4634" s="29"/>
      <c r="AF4634" s="29"/>
      <c r="AG4634" s="65"/>
    </row>
    <row r="4635" spans="1:33" ht="12">
      <c r="A4635" s="100">
        <v>42077.827094907399</v>
      </c>
      <c r="B4635" s="109" t="s">
        <v>27339</v>
      </c>
      <c r="C4635" s="121">
        <v>45</v>
      </c>
      <c r="D4635" s="109" t="s">
        <v>23</v>
      </c>
      <c r="E4635" s="109" t="s">
        <v>173</v>
      </c>
      <c r="F4635" s="109"/>
      <c r="G4635" s="42">
        <v>40716</v>
      </c>
      <c r="H4635" s="109" t="s">
        <v>27340</v>
      </c>
      <c r="I4635" s="109" t="s">
        <v>539</v>
      </c>
      <c r="J4635" s="109" t="s">
        <v>85</v>
      </c>
      <c r="K4635" s="98" t="s">
        <v>20672</v>
      </c>
      <c r="L4635" s="109" t="s">
        <v>539</v>
      </c>
      <c r="M4635" s="109" t="s">
        <v>540</v>
      </c>
      <c r="N4635" s="109" t="s">
        <v>32</v>
      </c>
      <c r="O4635" s="109" t="s">
        <v>27341</v>
      </c>
      <c r="P4635" s="109" t="s">
        <v>760</v>
      </c>
      <c r="Q4635" s="109" t="s">
        <v>27342</v>
      </c>
      <c r="R4635" s="109" t="s">
        <v>36</v>
      </c>
      <c r="S4635" s="122" t="s">
        <v>22184</v>
      </c>
      <c r="T4635" s="31"/>
      <c r="U4635" s="109" t="str">
        <f t="shared" si="73"/>
        <v>40716: Officers reported that they responded to a call about a man with a weapon, and heard Vanegas' daughter yelling from inside their residence. Police entered the residence and Vanegas rushed them with a rifle, and officers shot him to death. http://homicide.latimes.com/post/mario-vanegas/</v>
      </c>
      <c r="V4635" s="109"/>
      <c r="W4635" s="109">
        <v>5682.1</v>
      </c>
      <c r="X4635" s="109"/>
      <c r="Y4635" s="109"/>
      <c r="Z4635" s="109"/>
      <c r="AA4635" s="109"/>
      <c r="AB4635" s="109"/>
      <c r="AC4635" s="113"/>
      <c r="AD4635" s="29"/>
      <c r="AE4635" s="29"/>
      <c r="AF4635" s="29"/>
      <c r="AG4635" s="65"/>
    </row>
    <row r="4636" spans="1:33" ht="12">
      <c r="A4636" s="100">
        <v>42077.831064814804</v>
      </c>
      <c r="B4636" s="109" t="s">
        <v>27343</v>
      </c>
      <c r="C4636" s="121">
        <v>32</v>
      </c>
      <c r="D4636" s="109" t="s">
        <v>23</v>
      </c>
      <c r="E4636" s="109" t="s">
        <v>173</v>
      </c>
      <c r="F4636" s="109"/>
      <c r="G4636" s="42">
        <v>40717</v>
      </c>
      <c r="H4636" s="109" t="s">
        <v>27344</v>
      </c>
      <c r="I4636" s="109" t="s">
        <v>3956</v>
      </c>
      <c r="J4636" s="109" t="s">
        <v>85</v>
      </c>
      <c r="K4636" s="98" t="s">
        <v>6209</v>
      </c>
      <c r="L4636" s="109" t="s">
        <v>539</v>
      </c>
      <c r="M4636" s="109" t="s">
        <v>13072</v>
      </c>
      <c r="N4636" s="109" t="s">
        <v>32</v>
      </c>
      <c r="O4636" s="109" t="s">
        <v>27345</v>
      </c>
      <c r="P4636" s="109" t="s">
        <v>760</v>
      </c>
      <c r="Q4636" s="109" t="s">
        <v>27346</v>
      </c>
      <c r="R4636" s="109" t="s">
        <v>36</v>
      </c>
      <c r="S4636" s="122" t="s">
        <v>22184</v>
      </c>
      <c r="T4636" s="31"/>
      <c r="U4636" s="109" t="str">
        <f t="shared" si="73"/>
        <v>40717: Deputies reported that they attempted to talk with Quiros, a known gang member and parolee, and he got into a car refusing to get out. Then Quiros got out of the car and started fighting deputies, one deputy felt a gun at Quiros' belt, and deputies shot him to death. A gun was recovered at the scene. http://homicide.latimes.com/post/william-quiros-jr/</v>
      </c>
      <c r="V4636" s="109"/>
      <c r="W4636" s="109">
        <v>5683.1</v>
      </c>
      <c r="X4636" s="109"/>
      <c r="Y4636" s="109"/>
      <c r="Z4636" s="109"/>
      <c r="AA4636" s="109"/>
      <c r="AB4636" s="109"/>
      <c r="AC4636" s="113"/>
      <c r="AD4636" s="29"/>
      <c r="AE4636" s="29"/>
      <c r="AF4636" s="29"/>
      <c r="AG4636" s="65"/>
    </row>
    <row r="4637" spans="1:33" ht="12">
      <c r="A4637" s="100">
        <v>42077.837685185201</v>
      </c>
      <c r="B4637" s="109" t="s">
        <v>27347</v>
      </c>
      <c r="C4637" s="121">
        <v>23</v>
      </c>
      <c r="D4637" s="109" t="s">
        <v>23</v>
      </c>
      <c r="E4637" s="109" t="s">
        <v>173</v>
      </c>
      <c r="F4637" s="109"/>
      <c r="G4637" s="42">
        <v>40721</v>
      </c>
      <c r="H4637" s="109" t="s">
        <v>27348</v>
      </c>
      <c r="I4637" s="109" t="s">
        <v>16850</v>
      </c>
      <c r="J4637" s="109" t="s">
        <v>85</v>
      </c>
      <c r="K4637" s="98" t="s">
        <v>16851</v>
      </c>
      <c r="L4637" s="109" t="s">
        <v>539</v>
      </c>
      <c r="M4637" s="109" t="s">
        <v>16852</v>
      </c>
      <c r="N4637" s="109" t="s">
        <v>32</v>
      </c>
      <c r="O4637" s="109" t="s">
        <v>27349</v>
      </c>
      <c r="P4637" s="109" t="s">
        <v>760</v>
      </c>
      <c r="Q4637" s="109" t="s">
        <v>27350</v>
      </c>
      <c r="R4637" s="109" t="s">
        <v>36</v>
      </c>
      <c r="S4637" s="122" t="s">
        <v>22184</v>
      </c>
      <c r="T4637" s="31"/>
      <c r="U4637" s="109" t="str">
        <f t="shared" si="73"/>
        <v>40721: Officers reported that they had a confrontation with Osuna-Aguilar, and officers shot him to death. http://homicide.latimes.com/post/martin-osuna-aguilar/</v>
      </c>
      <c r="V4637" s="109"/>
      <c r="W4637" s="109">
        <v>5684.1</v>
      </c>
      <c r="X4637" s="109"/>
      <c r="Y4637" s="109"/>
      <c r="Z4637" s="109"/>
      <c r="AA4637" s="109"/>
      <c r="AB4637" s="109"/>
      <c r="AC4637" s="113"/>
      <c r="AD4637" s="29"/>
      <c r="AE4637" s="29"/>
      <c r="AF4637" s="29"/>
      <c r="AG4637" s="65"/>
    </row>
    <row r="4638" spans="1:33" ht="12">
      <c r="A4638" s="100">
        <v>42077.8462731482</v>
      </c>
      <c r="B4638" s="109" t="s">
        <v>27351</v>
      </c>
      <c r="C4638" s="121">
        <v>36</v>
      </c>
      <c r="D4638" s="109" t="s">
        <v>23</v>
      </c>
      <c r="E4638" s="109" t="s">
        <v>40</v>
      </c>
      <c r="F4638" s="109"/>
      <c r="G4638" s="42">
        <v>40725</v>
      </c>
      <c r="H4638" s="109" t="s">
        <v>27352</v>
      </c>
      <c r="I4638" s="109" t="s">
        <v>2554</v>
      </c>
      <c r="J4638" s="109" t="s">
        <v>85</v>
      </c>
      <c r="K4638" s="98" t="s">
        <v>22485</v>
      </c>
      <c r="L4638" s="109" t="s">
        <v>539</v>
      </c>
      <c r="M4638" s="109" t="s">
        <v>2556</v>
      </c>
      <c r="N4638" s="109" t="s">
        <v>32</v>
      </c>
      <c r="O4638" s="109" t="s">
        <v>27353</v>
      </c>
      <c r="P4638" s="109" t="s">
        <v>760</v>
      </c>
      <c r="Q4638" s="109" t="s">
        <v>27354</v>
      </c>
      <c r="R4638" s="109" t="s">
        <v>36</v>
      </c>
      <c r="S4638" s="122" t="s">
        <v>22184</v>
      </c>
      <c r="T4638" s="31"/>
      <c r="U4638" s="109" t="str">
        <f t="shared" si="73"/>
        <v>40725: Officers reported that they responded to a hostage situation in which Maguire instructed his estranged wife to bring their children to the home of the wife's parents, where Maguire had her parents held hostage. He threatened to kill his wife's parents if she contacted authorities. SWAT officers hid, and when Maguire came out the back door, saw officers, and tried to push the hostage back inside, was shot to death. http://homicide.latimes.com/post/michael-maguire/</v>
      </c>
      <c r="V4638" s="109"/>
      <c r="W4638" s="109">
        <v>5685.1</v>
      </c>
      <c r="X4638" s="109"/>
      <c r="Y4638" s="109"/>
      <c r="Z4638" s="109"/>
      <c r="AA4638" s="109"/>
      <c r="AB4638" s="109"/>
      <c r="AC4638" s="113"/>
      <c r="AD4638" s="29"/>
      <c r="AE4638" s="29"/>
      <c r="AF4638" s="29"/>
      <c r="AG4638" s="65"/>
    </row>
    <row r="4639" spans="1:33" ht="12">
      <c r="A4639" s="100">
        <v>42077.850636574098</v>
      </c>
      <c r="B4639" s="109" t="s">
        <v>27355</v>
      </c>
      <c r="C4639" s="121">
        <v>23</v>
      </c>
      <c r="D4639" s="109" t="s">
        <v>23</v>
      </c>
      <c r="E4639" s="109" t="s">
        <v>173</v>
      </c>
      <c r="F4639" s="109"/>
      <c r="G4639" s="42">
        <v>40737</v>
      </c>
      <c r="H4639" s="109" t="s">
        <v>27356</v>
      </c>
      <c r="I4639" s="109" t="s">
        <v>23996</v>
      </c>
      <c r="J4639" s="109" t="s">
        <v>85</v>
      </c>
      <c r="K4639" s="98" t="s">
        <v>13071</v>
      </c>
      <c r="L4639" s="109" t="s">
        <v>539</v>
      </c>
      <c r="M4639" s="109" t="s">
        <v>23997</v>
      </c>
      <c r="N4639" s="109" t="s">
        <v>32</v>
      </c>
      <c r="O4639" s="109" t="s">
        <v>27357</v>
      </c>
      <c r="P4639" s="109" t="s">
        <v>760</v>
      </c>
      <c r="Q4639" s="109" t="s">
        <v>27358</v>
      </c>
      <c r="R4639" s="109" t="s">
        <v>36</v>
      </c>
      <c r="S4639" s="122" t="s">
        <v>22184</v>
      </c>
      <c r="T4639" s="31"/>
      <c r="U4639" s="109" t="str">
        <f t="shared" si="73"/>
        <v>40737: Officers reported that they responded to a call about an armed robbery and Garcia ran from the scene. During the chase he turned with his gun pointed at an officer, and the officer shot him to death. http://homicide.latimes.com/post/nahun-garcia/</v>
      </c>
      <c r="V4639" s="109"/>
      <c r="W4639" s="109">
        <v>5686.1</v>
      </c>
      <c r="X4639" s="109"/>
      <c r="Y4639" s="109"/>
      <c r="Z4639" s="109"/>
      <c r="AA4639" s="109"/>
      <c r="AB4639" s="109"/>
      <c r="AC4639" s="113"/>
      <c r="AD4639" s="29"/>
      <c r="AE4639" s="29"/>
      <c r="AF4639" s="29"/>
      <c r="AG4639" s="65"/>
    </row>
    <row r="4640" spans="1:33" ht="12">
      <c r="A4640" s="100">
        <v>42077.855046296303</v>
      </c>
      <c r="B4640" s="109" t="s">
        <v>27359</v>
      </c>
      <c r="C4640" s="121">
        <v>39</v>
      </c>
      <c r="D4640" s="109" t="s">
        <v>23</v>
      </c>
      <c r="E4640" s="109" t="s">
        <v>40</v>
      </c>
      <c r="F4640" s="109"/>
      <c r="G4640" s="42">
        <v>40744</v>
      </c>
      <c r="H4640" s="109" t="s">
        <v>27360</v>
      </c>
      <c r="I4640" s="109" t="s">
        <v>539</v>
      </c>
      <c r="J4640" s="109" t="s">
        <v>85</v>
      </c>
      <c r="K4640" s="98" t="s">
        <v>13415</v>
      </c>
      <c r="L4640" s="109" t="s">
        <v>539</v>
      </c>
      <c r="M4640" s="109" t="s">
        <v>540</v>
      </c>
      <c r="N4640" s="109" t="s">
        <v>32</v>
      </c>
      <c r="O4640" s="109" t="s">
        <v>27361</v>
      </c>
      <c r="P4640" s="109" t="s">
        <v>760</v>
      </c>
      <c r="Q4640" s="109" t="s">
        <v>27362</v>
      </c>
      <c r="R4640" s="109" t="s">
        <v>36</v>
      </c>
      <c r="S4640" s="122" t="s">
        <v>22184</v>
      </c>
      <c r="T4640" s="31"/>
      <c r="U4640" s="109" t="str">
        <f t="shared" si="73"/>
        <v>40744: Officers reported that they responded to a robbery call, but when they arrived they were pointed to a warehouse where they heard a woman screaming. Officers broke in the door, and Sites was attempting to slash a woman's throat. He came towards officers with a knife, and they shot him to death. http://homicide.latimes.com/post/derrick-sites/</v>
      </c>
      <c r="V4640" s="109"/>
      <c r="W4640" s="109">
        <v>5687.1</v>
      </c>
      <c r="X4640" s="109"/>
      <c r="Y4640" s="109"/>
      <c r="Z4640" s="109"/>
      <c r="AA4640" s="109"/>
      <c r="AB4640" s="109"/>
      <c r="AC4640" s="113"/>
      <c r="AD4640" s="29"/>
      <c r="AE4640" s="29"/>
      <c r="AF4640" s="29"/>
      <c r="AG4640" s="65"/>
    </row>
    <row r="4641" spans="1:33" ht="12">
      <c r="A4641" s="100">
        <v>42077.859375</v>
      </c>
      <c r="B4641" s="109" t="s">
        <v>27363</v>
      </c>
      <c r="C4641" s="121">
        <v>29</v>
      </c>
      <c r="D4641" s="109" t="s">
        <v>91</v>
      </c>
      <c r="E4641" s="109" t="s">
        <v>173</v>
      </c>
      <c r="F4641" s="109"/>
      <c r="G4641" s="42">
        <v>40746</v>
      </c>
      <c r="H4641" s="109" t="s">
        <v>27364</v>
      </c>
      <c r="I4641" s="109" t="s">
        <v>539</v>
      </c>
      <c r="J4641" s="109" t="s">
        <v>85</v>
      </c>
      <c r="K4641" s="98" t="s">
        <v>26371</v>
      </c>
      <c r="L4641" s="109" t="s">
        <v>539</v>
      </c>
      <c r="M4641" s="109" t="s">
        <v>22164</v>
      </c>
      <c r="N4641" s="109" t="s">
        <v>32</v>
      </c>
      <c r="O4641" s="109" t="s">
        <v>27365</v>
      </c>
      <c r="P4641" s="109" t="s">
        <v>760</v>
      </c>
      <c r="Q4641" s="109" t="s">
        <v>27366</v>
      </c>
      <c r="R4641" s="109" t="s">
        <v>36</v>
      </c>
      <c r="S4641" s="122" t="s">
        <v>22184</v>
      </c>
      <c r="T4641" s="31"/>
      <c r="U4641" s="109" t="str">
        <f t="shared" si="73"/>
        <v>40746: Officers reported that they responded to a call about a violent woman and when they arrived at her house, she was locked inside of her bathroom. She came out of the bathroom coming towards an officer carrying a knife, and the officers shot her to death. http://homicide.latimes.com/post/maria-ruvalcaba/</v>
      </c>
      <c r="V4641" s="109"/>
      <c r="W4641" s="109">
        <v>5688.1</v>
      </c>
      <c r="X4641" s="109"/>
      <c r="Y4641" s="109"/>
      <c r="Z4641" s="109"/>
      <c r="AA4641" s="109"/>
      <c r="AB4641" s="109"/>
      <c r="AC4641" s="113"/>
      <c r="AD4641" s="29"/>
      <c r="AE4641" s="29"/>
      <c r="AF4641" s="29"/>
      <c r="AG4641" s="65"/>
    </row>
    <row r="4642" spans="1:33" ht="12">
      <c r="A4642" s="100">
        <v>42077.865416666697</v>
      </c>
      <c r="B4642" s="109" t="s">
        <v>27367</v>
      </c>
      <c r="C4642" s="121">
        <v>38</v>
      </c>
      <c r="D4642" s="109" t="s">
        <v>23</v>
      </c>
      <c r="E4642" s="109" t="s">
        <v>173</v>
      </c>
      <c r="F4642" s="109"/>
      <c r="G4642" s="42">
        <v>40754</v>
      </c>
      <c r="H4642" s="109" t="s">
        <v>27368</v>
      </c>
      <c r="I4642" s="109" t="s">
        <v>539</v>
      </c>
      <c r="J4642" s="109" t="s">
        <v>85</v>
      </c>
      <c r="K4642" s="98" t="s">
        <v>4737</v>
      </c>
      <c r="L4642" s="109" t="s">
        <v>539</v>
      </c>
      <c r="M4642" s="109" t="s">
        <v>540</v>
      </c>
      <c r="N4642" s="109" t="s">
        <v>32</v>
      </c>
      <c r="O4642" s="109" t="s">
        <v>27369</v>
      </c>
      <c r="P4642" s="109" t="s">
        <v>760</v>
      </c>
      <c r="Q4642" s="109" t="s">
        <v>27370</v>
      </c>
      <c r="R4642" s="109" t="s">
        <v>36</v>
      </c>
      <c r="S4642" s="122" t="s">
        <v>22184</v>
      </c>
      <c r="T4642" s="31"/>
      <c r="U4642" s="109" t="str">
        <f t="shared" si="73"/>
        <v>40754: Officers reported that Moreno was released from jail, but had gotten hurt in a fight. In route to the hospital, he attacked the paramedic and fled into a church. While officers were searching for Moreno, he stabbed one of them, and the officers shot him to death. http://homicide.latimes.com/post/christopher-moreno/</v>
      </c>
      <c r="V4642" s="109"/>
      <c r="W4642" s="109">
        <v>5689.1</v>
      </c>
      <c r="X4642" s="109"/>
      <c r="Y4642" s="109"/>
      <c r="Z4642" s="109"/>
      <c r="AA4642" s="109"/>
      <c r="AB4642" s="109"/>
      <c r="AC4642" s="113"/>
      <c r="AD4642" s="29"/>
      <c r="AE4642" s="29"/>
      <c r="AF4642" s="29"/>
      <c r="AG4642" s="65"/>
    </row>
    <row r="4643" spans="1:33" ht="12">
      <c r="A4643" s="100">
        <v>42077.924212963</v>
      </c>
      <c r="B4643" s="109" t="s">
        <v>27371</v>
      </c>
      <c r="C4643" s="121">
        <v>42</v>
      </c>
      <c r="D4643" s="109" t="s">
        <v>23</v>
      </c>
      <c r="E4643" s="109" t="s">
        <v>40</v>
      </c>
      <c r="F4643" s="109"/>
      <c r="G4643" s="42">
        <v>42061</v>
      </c>
      <c r="H4643" s="109" t="s">
        <v>27372</v>
      </c>
      <c r="I4643" s="109" t="s">
        <v>11922</v>
      </c>
      <c r="J4643" s="109" t="s">
        <v>28</v>
      </c>
      <c r="K4643" s="98" t="s">
        <v>27373</v>
      </c>
      <c r="L4643" s="109" t="s">
        <v>5141</v>
      </c>
      <c r="M4643" s="109" t="s">
        <v>11924</v>
      </c>
      <c r="N4643" s="109" t="s">
        <v>32</v>
      </c>
      <c r="O4643" s="109" t="s">
        <v>27374</v>
      </c>
      <c r="P4643" s="109" t="s">
        <v>323</v>
      </c>
      <c r="Q4643" s="109" t="s">
        <v>27375</v>
      </c>
      <c r="R4643" s="109" t="s">
        <v>80</v>
      </c>
      <c r="S4643" s="122" t="s">
        <v>5119</v>
      </c>
      <c r="T4643" s="31"/>
      <c r="U4643" s="109" t="str">
        <f t="shared" si="73"/>
        <v>42061: 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 http://www.orlandosentinel.com/news/breaking-news/os-officer-involved-shooting-scorum-loop-road-lakeland-20150226-story.html</v>
      </c>
      <c r="V4643" s="109"/>
      <c r="W4643" s="109">
        <v>5690.1</v>
      </c>
      <c r="X4643" s="109"/>
      <c r="Y4643" s="109"/>
      <c r="Z4643" s="109"/>
      <c r="AA4643" s="109"/>
      <c r="AB4643" s="109"/>
      <c r="AC4643" s="113"/>
      <c r="AD4643" s="29"/>
      <c r="AE4643" s="29"/>
      <c r="AF4643" s="29"/>
      <c r="AG4643" s="65"/>
    </row>
    <row r="4644" spans="1:33" ht="12">
      <c r="A4644" s="100">
        <v>42077.932175925896</v>
      </c>
      <c r="B4644" s="109" t="s">
        <v>27376</v>
      </c>
      <c r="C4644" s="121">
        <v>43</v>
      </c>
      <c r="D4644" s="109" t="s">
        <v>23</v>
      </c>
      <c r="E4644" s="109" t="s">
        <v>82</v>
      </c>
      <c r="F4644" s="109"/>
      <c r="G4644" s="42">
        <v>41336</v>
      </c>
      <c r="H4644" s="109" t="s">
        <v>27377</v>
      </c>
      <c r="I4644" s="109" t="s">
        <v>27378</v>
      </c>
      <c r="J4644" s="109" t="s">
        <v>28</v>
      </c>
      <c r="K4644" s="98" t="s">
        <v>12048</v>
      </c>
      <c r="L4644" s="109" t="s">
        <v>4778</v>
      </c>
      <c r="M4644" s="109" t="s">
        <v>14087</v>
      </c>
      <c r="N4644" s="109" t="s">
        <v>32</v>
      </c>
      <c r="O4644" s="109" t="s">
        <v>27379</v>
      </c>
      <c r="P4644" s="109" t="s">
        <v>760</v>
      </c>
      <c r="Q4644" s="109" t="s">
        <v>27380</v>
      </c>
      <c r="R4644" s="109" t="s">
        <v>80</v>
      </c>
      <c r="S4644" s="122" t="s">
        <v>5119</v>
      </c>
      <c r="T4644" s="31"/>
      <c r="U4644" s="109" t="str">
        <f t="shared" si="73"/>
        <v>41336: The owner of cable installation business, Lowry was shot dead by six bullets fired by local officers after a Sunday evening domestic dispute. Initially police claimed that he had a knife -- a claim that Lowry's wife flatly called "a lie," describing the incident as an assassination. http://articles.sun-sentinel.com/2013-03-04/news/fl-victoria-park-shooting-folo-20130304_1_butter-knife-butcher-knife-officers</v>
      </c>
      <c r="V4644" s="109"/>
      <c r="W4644" s="109">
        <v>5691.1</v>
      </c>
      <c r="X4644" s="109"/>
      <c r="Y4644" s="109"/>
      <c r="Z4644" s="109"/>
      <c r="AA4644" s="109"/>
      <c r="AB4644" s="109"/>
      <c r="AC4644" s="113"/>
      <c r="AD4644" s="29"/>
      <c r="AE4644" s="29"/>
      <c r="AF4644" s="29"/>
      <c r="AG4644" s="65"/>
    </row>
    <row r="4645" spans="1:33" ht="12">
      <c r="A4645" s="100">
        <v>42077.937175925901</v>
      </c>
      <c r="B4645" s="109" t="s">
        <v>27381</v>
      </c>
      <c r="C4645" s="121">
        <v>37</v>
      </c>
      <c r="D4645" s="109" t="s">
        <v>23</v>
      </c>
      <c r="E4645" s="109" t="s">
        <v>82</v>
      </c>
      <c r="F4645" s="109"/>
      <c r="G4645" s="42">
        <v>42039</v>
      </c>
      <c r="H4645" s="109" t="s">
        <v>27382</v>
      </c>
      <c r="I4645" s="109" t="s">
        <v>4951</v>
      </c>
      <c r="J4645" s="109" t="s">
        <v>28</v>
      </c>
      <c r="K4645" s="98" t="s">
        <v>24507</v>
      </c>
      <c r="L4645" s="109" t="s">
        <v>404</v>
      </c>
      <c r="M4645" s="109" t="s">
        <v>4953</v>
      </c>
      <c r="N4645" s="109" t="s">
        <v>32</v>
      </c>
      <c r="O4645" s="109" t="s">
        <v>27383</v>
      </c>
      <c r="P4645" s="109" t="s">
        <v>760</v>
      </c>
      <c r="Q4645" s="109" t="s">
        <v>27384</v>
      </c>
      <c r="R4645" s="109" t="s">
        <v>80</v>
      </c>
      <c r="S4645" s="122" t="s">
        <v>5119</v>
      </c>
      <c r="T4645" s="31"/>
      <c r="U4645" s="109" t="str">
        <f t="shared" si="73"/>
        <v>42039: Two undercover narcotics detectives were working in an apartment complex when they noticed two nearby men openly firing handguns. After a brief confrontation one of the men, Colon, was fatally shot, and the other taken into custody. http://www.orlandosentinel.com/news/breaking-news/os-police-shooting-orlando-pershing-20150205-story.html</v>
      </c>
      <c r="V4645" s="109"/>
      <c r="W4645" s="109">
        <v>5692.1</v>
      </c>
      <c r="X4645" s="109"/>
      <c r="Y4645" s="109"/>
      <c r="Z4645" s="109"/>
      <c r="AA4645" s="109"/>
      <c r="AB4645" s="109"/>
      <c r="AC4645" s="113"/>
      <c r="AD4645" s="29"/>
      <c r="AE4645" s="29"/>
      <c r="AF4645" s="29"/>
      <c r="AG4645" s="65"/>
    </row>
    <row r="4646" spans="1:33" ht="12">
      <c r="A4646" s="100">
        <v>42077.948993055601</v>
      </c>
      <c r="B4646" s="109" t="s">
        <v>27385</v>
      </c>
      <c r="C4646" s="121">
        <v>50</v>
      </c>
      <c r="D4646" s="109" t="s">
        <v>23</v>
      </c>
      <c r="E4646" s="109" t="s">
        <v>82</v>
      </c>
      <c r="F4646" s="109"/>
      <c r="G4646" s="42">
        <v>42057</v>
      </c>
      <c r="H4646" s="109" t="s">
        <v>27386</v>
      </c>
      <c r="I4646" s="109" t="s">
        <v>27387</v>
      </c>
      <c r="J4646" s="109" t="s">
        <v>28</v>
      </c>
      <c r="K4646" s="98" t="s">
        <v>27388</v>
      </c>
      <c r="L4646" s="109" t="s">
        <v>6303</v>
      </c>
      <c r="M4646" s="109" t="s">
        <v>27389</v>
      </c>
      <c r="N4646" s="109" t="s">
        <v>32</v>
      </c>
      <c r="O4646" s="109" t="s">
        <v>27390</v>
      </c>
      <c r="P4646" s="109" t="s">
        <v>760</v>
      </c>
      <c r="Q4646" s="109" t="s">
        <v>27391</v>
      </c>
      <c r="R4646" s="109" t="s">
        <v>80</v>
      </c>
      <c r="S4646" s="122" t="s">
        <v>5119</v>
      </c>
      <c r="T4646" s="31"/>
      <c r="U4646" s="109" t="str">
        <f t="shared" si="73"/>
        <v>42057: Police were called out on a 5:30 a.m. 911 call and arrived to find Leonard shooting out of his residence windows at them. They returned fire and shot him fatally. http://webcache.googleusercontent.com/search?q=cache:pz9ZEPMioeIJ:www.orlandosentinel.com/news/breaking-news/os-palm-bay-police-shooting-20150222-story.html+&amp;cd=17&amp;hl=en&amp;ct=clnk&amp;gl=us</v>
      </c>
      <c r="V4646" s="109"/>
      <c r="W4646" s="109">
        <v>5693.1</v>
      </c>
      <c r="X4646" s="109"/>
      <c r="Y4646" s="109"/>
      <c r="Z4646" s="109"/>
      <c r="AA4646" s="109"/>
      <c r="AB4646" s="109"/>
      <c r="AC4646" s="113"/>
      <c r="AD4646" s="29"/>
      <c r="AE4646" s="29"/>
      <c r="AF4646" s="29"/>
      <c r="AG4646" s="65"/>
    </row>
    <row r="4647" spans="1:33" ht="12">
      <c r="A4647" s="100">
        <v>42077.967708333301</v>
      </c>
      <c r="B4647" s="109" t="s">
        <v>27392</v>
      </c>
      <c r="C4647" s="121">
        <v>28</v>
      </c>
      <c r="D4647" s="109" t="s">
        <v>23</v>
      </c>
      <c r="E4647" s="109" t="s">
        <v>82</v>
      </c>
      <c r="F4647" s="109"/>
      <c r="G4647" s="42">
        <v>42039</v>
      </c>
      <c r="H4647" s="109" t="s">
        <v>27393</v>
      </c>
      <c r="I4647" s="109" t="s">
        <v>11065</v>
      </c>
      <c r="J4647" s="109" t="s">
        <v>28</v>
      </c>
      <c r="K4647" s="98" t="s">
        <v>20116</v>
      </c>
      <c r="L4647" s="109" t="s">
        <v>11067</v>
      </c>
      <c r="M4647" s="109" t="s">
        <v>11068</v>
      </c>
      <c r="N4647" s="109" t="s">
        <v>32</v>
      </c>
      <c r="O4647" s="109" t="s">
        <v>27394</v>
      </c>
      <c r="P4647" s="109" t="s">
        <v>58</v>
      </c>
      <c r="Q4647" s="109" t="s">
        <v>27395</v>
      </c>
      <c r="R4647" s="109" t="s">
        <v>80</v>
      </c>
      <c r="S4647" s="122" t="s">
        <v>5119</v>
      </c>
      <c r="T4647" s="31"/>
      <c r="U4647" s="109" t="str">
        <f t="shared" si="73"/>
        <v>42039: 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 http://www.wctv.tv/home/headlines/Crime-Scene-Unfolding-in-Tallahassee-290858461.html</v>
      </c>
      <c r="V4647" s="109"/>
      <c r="W4647" s="109">
        <v>5694.1</v>
      </c>
      <c r="X4647" s="109"/>
      <c r="Y4647" s="109"/>
      <c r="Z4647" s="109"/>
      <c r="AA4647" s="109"/>
      <c r="AB4647" s="109"/>
      <c r="AC4647" s="113"/>
      <c r="AD4647" s="29"/>
      <c r="AE4647" s="29"/>
      <c r="AF4647" s="29"/>
      <c r="AG4647" s="65"/>
    </row>
    <row r="4648" spans="1:33" ht="12">
      <c r="A4648" s="100">
        <v>42077.980763888903</v>
      </c>
      <c r="B4648" s="109" t="s">
        <v>27396</v>
      </c>
      <c r="C4648" s="121">
        <v>27</v>
      </c>
      <c r="D4648" s="109" t="s">
        <v>23</v>
      </c>
      <c r="E4648" s="109" t="s">
        <v>82</v>
      </c>
      <c r="F4648" s="109"/>
      <c r="G4648" s="42">
        <v>38697</v>
      </c>
      <c r="H4648" s="109" t="s">
        <v>27397</v>
      </c>
      <c r="I4648" s="109" t="s">
        <v>15734</v>
      </c>
      <c r="J4648" s="109" t="s">
        <v>28</v>
      </c>
      <c r="K4648" s="98" t="s">
        <v>27398</v>
      </c>
      <c r="L4648" s="109" t="s">
        <v>1714</v>
      </c>
      <c r="M4648" s="109" t="s">
        <v>11991</v>
      </c>
      <c r="N4648" s="109" t="s">
        <v>32</v>
      </c>
      <c r="O4648" s="109" t="s">
        <v>27399</v>
      </c>
      <c r="P4648" s="109" t="s">
        <v>58</v>
      </c>
      <c r="Q4648" s="109" t="s">
        <v>27400</v>
      </c>
      <c r="R4648" s="109" t="s">
        <v>80</v>
      </c>
      <c r="S4648" s="122" t="s">
        <v>5119</v>
      </c>
      <c r="T4648" s="31"/>
      <c r="U4648" s="109" t="str">
        <f t="shared" si="73"/>
        <v>38697: Deputies responding to a disturbance call found Whetstone in a motel room, in the midst of an argument with a woman he was staying with, his girlfriend, and his girlfriend's 1-year-old child. Whetstone is said to have taken his girlfriend in a chokehold as a human shield before being fatally shot by deputies. The incident was controversial; an insurance investigation found reason to doubt the police version of events. http://www.suwanneedemocrat.com/news/local_news/lawsuit-claims-deputy-planted-gun/article_3ca35607-9756-55cb-a056-5bec2720a7f2.html</v>
      </c>
      <c r="V4648" s="109"/>
      <c r="W4648" s="109">
        <v>5695.1</v>
      </c>
      <c r="X4648" s="109"/>
      <c r="Y4648" s="109"/>
      <c r="Z4648" s="109"/>
      <c r="AA4648" s="109"/>
      <c r="AB4648" s="109"/>
      <c r="AC4648" s="113"/>
      <c r="AD4648" s="29"/>
      <c r="AE4648" s="29"/>
      <c r="AF4648" s="29"/>
      <c r="AG4648" s="65"/>
    </row>
    <row r="4649" spans="1:33" ht="12">
      <c r="A4649" s="100">
        <v>42077.990624999999</v>
      </c>
      <c r="B4649" s="109" t="s">
        <v>27401</v>
      </c>
      <c r="C4649" s="121">
        <v>48</v>
      </c>
      <c r="D4649" s="109" t="s">
        <v>23</v>
      </c>
      <c r="E4649" s="109" t="s">
        <v>24</v>
      </c>
      <c r="F4649" s="109" t="s">
        <v>27402</v>
      </c>
      <c r="G4649" s="42">
        <v>42069</v>
      </c>
      <c r="H4649" s="109" t="s">
        <v>27403</v>
      </c>
      <c r="I4649" s="109" t="s">
        <v>27404</v>
      </c>
      <c r="J4649" s="109" t="s">
        <v>28</v>
      </c>
      <c r="K4649" s="98" t="s">
        <v>27405</v>
      </c>
      <c r="L4649" s="109" t="s">
        <v>6355</v>
      </c>
      <c r="M4649" s="109" t="s">
        <v>6356</v>
      </c>
      <c r="N4649" s="109" t="s">
        <v>32</v>
      </c>
      <c r="O4649" s="109" t="s">
        <v>27406</v>
      </c>
      <c r="P4649" s="109" t="s">
        <v>323</v>
      </c>
      <c r="Q4649" s="109" t="s">
        <v>27407</v>
      </c>
      <c r="R4649" s="109" t="s">
        <v>80</v>
      </c>
      <c r="S4649" s="122" t="s">
        <v>5119</v>
      </c>
      <c r="T4649" s="31"/>
      <c r="U4649" s="109" t="str">
        <f t="shared" si="73"/>
        <v>42069: During a drug-buying sting operation Williams is said to have resisted, tried to flee in his vehicle, drove into a tree, then aimed his car at deputies. Four deputies fired at him numerous times and killed him. http://www.gainesville.com/article/20150309/ARTICLES/150309637&amp;tc=ix</v>
      </c>
      <c r="V4649" s="109"/>
      <c r="W4649" s="109">
        <v>5696.1</v>
      </c>
      <c r="X4649" s="109"/>
      <c r="Y4649" s="109"/>
      <c r="Z4649" s="109"/>
      <c r="AA4649" s="109"/>
      <c r="AB4649" s="109"/>
      <c r="AC4649" s="113"/>
      <c r="AD4649" s="29"/>
      <c r="AE4649" s="29"/>
      <c r="AF4649" s="29"/>
      <c r="AG4649" s="65"/>
    </row>
    <row r="4650" spans="1:33" ht="12">
      <c r="A4650" s="100">
        <v>42077.992847222202</v>
      </c>
      <c r="B4650" s="109" t="s">
        <v>27408</v>
      </c>
      <c r="C4650" s="121">
        <v>26</v>
      </c>
      <c r="D4650" s="109" t="s">
        <v>23</v>
      </c>
      <c r="E4650" s="109" t="s">
        <v>82</v>
      </c>
      <c r="F4650" s="109"/>
      <c r="G4650" s="42">
        <v>38937</v>
      </c>
      <c r="H4650" s="109"/>
      <c r="I4650" s="109" t="s">
        <v>4705</v>
      </c>
      <c r="J4650" s="109" t="s">
        <v>28</v>
      </c>
      <c r="K4650" s="98"/>
      <c r="L4650" s="109" t="s">
        <v>6303</v>
      </c>
      <c r="M4650" s="109" t="s">
        <v>12329</v>
      </c>
      <c r="N4650" s="109" t="s">
        <v>262</v>
      </c>
      <c r="O4650" s="109" t="s">
        <v>27409</v>
      </c>
      <c r="P4650" s="109" t="s">
        <v>760</v>
      </c>
      <c r="Q4650" s="109" t="s">
        <v>27410</v>
      </c>
      <c r="R4650" s="109" t="s">
        <v>80</v>
      </c>
      <c r="S4650" s="122" t="s">
        <v>5119</v>
      </c>
      <c r="T4650" s="31"/>
      <c r="U4650" s="109" t="str">
        <f t="shared" si="73"/>
        <v>38937: McCrimmon is said to have attacked officers with a broom as they responded to a 7 a.m. call at a residence, and they tried to control him with a Taser. He died at two p.m. In defense the police chief pointed out the six-hour time span and held that the Taser hadn't even been effective in subduing him. http://staugustine.com/stories/081006/state_4009765.shtml</v>
      </c>
      <c r="V4650" s="109"/>
      <c r="W4650" s="109">
        <v>5697.1</v>
      </c>
      <c r="X4650" s="109"/>
      <c r="Y4650" s="109"/>
      <c r="Z4650" s="109"/>
      <c r="AA4650" s="109"/>
      <c r="AB4650" s="109"/>
      <c r="AC4650" s="113"/>
      <c r="AD4650" s="29"/>
      <c r="AE4650" s="29"/>
      <c r="AF4650" s="29"/>
      <c r="AG4650" s="65"/>
    </row>
    <row r="4651" spans="1:33" ht="12">
      <c r="A4651" s="100">
        <v>42078.056608796302</v>
      </c>
      <c r="B4651" s="109" t="s">
        <v>27411</v>
      </c>
      <c r="C4651" s="121">
        <v>31</v>
      </c>
      <c r="D4651" s="109" t="s">
        <v>91</v>
      </c>
      <c r="E4651" s="109" t="s">
        <v>82</v>
      </c>
      <c r="F4651" s="109"/>
      <c r="G4651" s="42">
        <v>39800</v>
      </c>
      <c r="H4651" s="109" t="s">
        <v>27412</v>
      </c>
      <c r="I4651" s="109" t="s">
        <v>5220</v>
      </c>
      <c r="J4651" s="109" t="s">
        <v>28</v>
      </c>
      <c r="K4651" s="98" t="s">
        <v>17209</v>
      </c>
      <c r="L4651" s="109" t="s">
        <v>30</v>
      </c>
      <c r="M4651" s="109" t="s">
        <v>5222</v>
      </c>
      <c r="N4651" s="109" t="s">
        <v>32</v>
      </c>
      <c r="O4651" s="109" t="s">
        <v>27413</v>
      </c>
      <c r="P4651" s="109" t="s">
        <v>760</v>
      </c>
      <c r="Q4651" s="109" t="s">
        <v>27414</v>
      </c>
      <c r="R4651" s="109" t="s">
        <v>80</v>
      </c>
      <c r="S4651" s="122" t="s">
        <v>5119</v>
      </c>
      <c r="T4651" s="31"/>
      <c r="U4651" s="109" t="str">
        <f t="shared" si="73"/>
        <v>39800: The city's Special Response Team conducted a drug raid on Middleton's residence. She responded by shooting a .22 weapon through the closed door, striking one of the raiders in the jaw, critically wounding him. She was mortally wounded by return fire, dying the day after Christmas. http://www.elnuevoherald.com/noticias/sur-de-la-florida/article1970279.html</v>
      </c>
      <c r="V4651" s="109"/>
      <c r="W4651" s="109">
        <v>5698.1</v>
      </c>
      <c r="X4651" s="109"/>
      <c r="Y4651" s="109"/>
      <c r="Z4651" s="109"/>
      <c r="AA4651" s="109"/>
      <c r="AB4651" s="109"/>
      <c r="AC4651" s="113"/>
      <c r="AD4651" s="29"/>
      <c r="AE4651" s="29"/>
      <c r="AF4651" s="29"/>
      <c r="AG4651" s="65"/>
    </row>
    <row r="4652" spans="1:33" ht="12">
      <c r="A4652" s="100">
        <v>42079.050358796303</v>
      </c>
      <c r="B4652" s="109" t="s">
        <v>27415</v>
      </c>
      <c r="C4652" s="121">
        <v>29</v>
      </c>
      <c r="D4652" s="109" t="s">
        <v>23</v>
      </c>
      <c r="E4652" s="109" t="s">
        <v>173</v>
      </c>
      <c r="F4652" s="109"/>
      <c r="G4652" s="42">
        <v>40781</v>
      </c>
      <c r="H4652" s="109" t="s">
        <v>27416</v>
      </c>
      <c r="I4652" s="109" t="s">
        <v>2554</v>
      </c>
      <c r="J4652" s="109" t="s">
        <v>85</v>
      </c>
      <c r="K4652" s="98" t="s">
        <v>11021</v>
      </c>
      <c r="L4652" s="109" t="s">
        <v>539</v>
      </c>
      <c r="M4652" s="109" t="s">
        <v>2556</v>
      </c>
      <c r="N4652" s="109" t="s">
        <v>32</v>
      </c>
      <c r="O4652" s="109" t="s">
        <v>27417</v>
      </c>
      <c r="P4652" s="109" t="s">
        <v>760</v>
      </c>
      <c r="Q4652" s="109" t="s">
        <v>27418</v>
      </c>
      <c r="R4652" s="109" t="s">
        <v>36</v>
      </c>
      <c r="S4652" s="122" t="s">
        <v>22184</v>
      </c>
      <c r="T4652" s="31"/>
      <c r="U4652" s="109" t="str">
        <f t="shared" si="73"/>
        <v>40781: Officers reported that they responded to a shooting, and Lopez and another man were walking towards a car the officers suspected of containing some involved, but Lopez and another man fled when they saw the police. One officer said that because of an action of one of the men, that he feared for his or another officer's life, and shot Lopez to death. No gun was found, but a knife was reported found in Lopez' flight path. http://www.presstelegram.com/technology/20110828/long-beach-man-fatally-shot-by-police-identified</v>
      </c>
      <c r="V4652" s="109"/>
      <c r="W4652" s="109">
        <v>5699.1</v>
      </c>
      <c r="X4652" s="109"/>
      <c r="Y4652" s="109"/>
      <c r="Z4652" s="109"/>
      <c r="AA4652" s="109"/>
      <c r="AB4652" s="109"/>
      <c r="AC4652" s="113"/>
      <c r="AD4652" s="29"/>
      <c r="AE4652" s="29"/>
      <c r="AF4652" s="29"/>
      <c r="AG4652" s="65"/>
    </row>
    <row r="4653" spans="1:33" ht="12">
      <c r="A4653" s="30">
        <v>42075</v>
      </c>
      <c r="B4653" s="109" t="s">
        <v>27419</v>
      </c>
      <c r="C4653" s="121">
        <v>32</v>
      </c>
      <c r="D4653" s="109" t="s">
        <v>23</v>
      </c>
      <c r="E4653" s="109" t="s">
        <v>40</v>
      </c>
      <c r="F4653" s="109"/>
      <c r="G4653" s="42">
        <v>42008</v>
      </c>
      <c r="H4653" s="109" t="s">
        <v>27420</v>
      </c>
      <c r="I4653" s="109" t="s">
        <v>84</v>
      </c>
      <c r="J4653" s="109" t="s">
        <v>85</v>
      </c>
      <c r="K4653" s="98" t="s">
        <v>27246</v>
      </c>
      <c r="L4653" s="109" t="s">
        <v>84</v>
      </c>
      <c r="M4653" s="109" t="s">
        <v>87</v>
      </c>
      <c r="N4653" s="109" t="s">
        <v>32</v>
      </c>
      <c r="O4653" s="109" t="s">
        <v>27421</v>
      </c>
      <c r="P4653" s="109" t="s">
        <v>7428</v>
      </c>
      <c r="Q4653" s="109" t="s">
        <v>27422</v>
      </c>
      <c r="R4653" s="109" t="s">
        <v>36</v>
      </c>
      <c r="S4653" s="78" t="s">
        <v>25608</v>
      </c>
      <c r="T4653" s="31"/>
      <c r="U4653" s="109" t="str">
        <f t="shared" ref="U4653:U4716" si="74">CONCATENATE(G4653, ": ", O4653, " ", Q4653)</f>
        <v>42008: A man shot and killed by San Francisco police outside a police station after brandishing what appeared to be a handgun left a suicide note on his phone, officials said Monday http://www.insidebayarea.com/breaking-news/ci_27257662/san-francisco-police-responding-officer-involved-shooting</v>
      </c>
      <c r="V4653" s="109"/>
      <c r="W4653" s="109">
        <v>5700.1</v>
      </c>
      <c r="X4653" s="109"/>
      <c r="Y4653" s="109"/>
      <c r="Z4653" s="109"/>
      <c r="AA4653" s="109"/>
      <c r="AB4653" s="109"/>
      <c r="AC4653" s="113"/>
      <c r="AD4653" s="29"/>
      <c r="AE4653" s="29"/>
      <c r="AF4653" s="29"/>
      <c r="AG4653" s="65"/>
    </row>
    <row r="4654" spans="1:33" ht="12">
      <c r="A4654" s="30">
        <v>42076</v>
      </c>
      <c r="B4654" s="109" t="s">
        <v>27423</v>
      </c>
      <c r="C4654" s="121">
        <v>28</v>
      </c>
      <c r="D4654" s="109" t="s">
        <v>23</v>
      </c>
      <c r="E4654" s="109" t="s">
        <v>173</v>
      </c>
      <c r="F4654" s="109" t="s">
        <v>27424</v>
      </c>
      <c r="G4654" s="42">
        <v>41939</v>
      </c>
      <c r="H4654" s="109" t="s">
        <v>27425</v>
      </c>
      <c r="I4654" s="109" t="s">
        <v>6082</v>
      </c>
      <c r="J4654" s="109" t="s">
        <v>85</v>
      </c>
      <c r="K4654" s="98" t="s">
        <v>6083</v>
      </c>
      <c r="L4654" s="109" t="s">
        <v>539</v>
      </c>
      <c r="M4654" s="109" t="s">
        <v>13072</v>
      </c>
      <c r="N4654" s="109" t="s">
        <v>32</v>
      </c>
      <c r="O4654" s="109" t="s">
        <v>27426</v>
      </c>
      <c r="P4654" s="109" t="s">
        <v>7428</v>
      </c>
      <c r="Q4654" s="109" t="s">
        <v>27427</v>
      </c>
      <c r="R4654" s="109" t="s">
        <v>80</v>
      </c>
      <c r="S4654" s="122" t="s">
        <v>769</v>
      </c>
      <c r="T4654" s="31"/>
      <c r="U4654" s="109" t="str">
        <f t="shared" si="74"/>
        <v>41939: Ramirez, suspected of carrying a weapon was chased by a deputy. The deputy felt threatened  after Ramirez move is him from his back, prompting the him to shoot and kill Ramirez. http://www.latimes.com/local/lanow/la-me-ln-paramount-shooting-ramirez-20141219-story.html</v>
      </c>
      <c r="V4654" s="109"/>
      <c r="W4654" s="109">
        <v>5701.1</v>
      </c>
      <c r="X4654" s="109"/>
      <c r="Y4654" s="109"/>
      <c r="Z4654" s="109"/>
      <c r="AA4654" s="109"/>
      <c r="AB4654" s="109"/>
      <c r="AC4654" s="113"/>
      <c r="AD4654" s="29"/>
      <c r="AE4654" s="29"/>
      <c r="AF4654" s="29"/>
      <c r="AG4654" s="65"/>
    </row>
    <row r="4655" spans="1:33" ht="12">
      <c r="A4655" s="30">
        <v>42076</v>
      </c>
      <c r="B4655" s="109" t="s">
        <v>27428</v>
      </c>
      <c r="C4655" s="121">
        <v>26</v>
      </c>
      <c r="D4655" s="109" t="s">
        <v>23</v>
      </c>
      <c r="E4655" s="109" t="s">
        <v>173</v>
      </c>
      <c r="F4655" s="109" t="s">
        <v>27429</v>
      </c>
      <c r="G4655" s="42">
        <v>42029</v>
      </c>
      <c r="H4655" s="109" t="s">
        <v>27430</v>
      </c>
      <c r="I4655" s="109" t="s">
        <v>2093</v>
      </c>
      <c r="J4655" s="109" t="s">
        <v>1694</v>
      </c>
      <c r="K4655" s="98" t="s">
        <v>20077</v>
      </c>
      <c r="L4655" s="109" t="s">
        <v>2093</v>
      </c>
      <c r="M4655" s="109" t="s">
        <v>2095</v>
      </c>
      <c r="N4655" s="109" t="s">
        <v>32</v>
      </c>
      <c r="O4655" s="109" t="s">
        <v>27431</v>
      </c>
      <c r="P4655" s="109" t="s">
        <v>7428</v>
      </c>
      <c r="Q4655" s="109" t="s">
        <v>27432</v>
      </c>
      <c r="R4655" s="109" t="s">
        <v>80</v>
      </c>
      <c r="S4655" s="78" t="s">
        <v>25608</v>
      </c>
      <c r="T4655" s="31"/>
      <c r="U4655" s="109" t="str">
        <f t="shared" si="74"/>
        <v>42029: Lopez and a second man, Roberto Felix Rodriguez-Garcia, 22, were being pursued by police as suspects in a home invasion. Police caught up to Lopez where there was an exchange of gunfire between he and police officers. http://www.chieftain.com/news/pueblo/3281920-120/officers-police-incident-lopez</v>
      </c>
      <c r="V4655" s="109"/>
      <c r="W4655" s="109">
        <v>5702.1</v>
      </c>
      <c r="X4655" s="109"/>
      <c r="Y4655" s="109"/>
      <c r="Z4655" s="109"/>
      <c r="AA4655" s="109"/>
      <c r="AB4655" s="109"/>
      <c r="AC4655" s="113"/>
      <c r="AD4655" s="29"/>
      <c r="AE4655" s="29"/>
      <c r="AF4655" s="29"/>
      <c r="AG4655" s="65"/>
    </row>
    <row r="4656" spans="1:33" ht="12">
      <c r="A4656" s="30">
        <v>42076</v>
      </c>
      <c r="B4656" s="109" t="s">
        <v>27433</v>
      </c>
      <c r="C4656" s="121">
        <v>39</v>
      </c>
      <c r="D4656" s="109" t="s">
        <v>23</v>
      </c>
      <c r="E4656" s="109" t="s">
        <v>24</v>
      </c>
      <c r="F4656" s="109" t="s">
        <v>27434</v>
      </c>
      <c r="G4656" s="42">
        <v>42019</v>
      </c>
      <c r="H4656" s="109" t="s">
        <v>27435</v>
      </c>
      <c r="I4656" s="109" t="s">
        <v>2235</v>
      </c>
      <c r="J4656" s="109" t="s">
        <v>1694</v>
      </c>
      <c r="K4656" s="98" t="s">
        <v>25884</v>
      </c>
      <c r="L4656" s="109" t="s">
        <v>2237</v>
      </c>
      <c r="M4656" s="109" t="s">
        <v>2238</v>
      </c>
      <c r="N4656" s="109" t="s">
        <v>32</v>
      </c>
      <c r="O4656" s="109" t="s">
        <v>27436</v>
      </c>
      <c r="P4656" s="109" t="s">
        <v>7428</v>
      </c>
      <c r="Q4656" s="109" t="s">
        <v>27437</v>
      </c>
      <c r="R4656" s="109" t="s">
        <v>80</v>
      </c>
      <c r="S4656" s="78" t="s">
        <v>25608</v>
      </c>
      <c r="T4656" s="31"/>
      <c r="U4656" s="109" t="str">
        <f t="shared" si="74"/>
        <v>42019: Payton was involved in an armed robbery. Officers caught up with him and after a short chase Payton left his vehicle with a gun. He ignored officer's orders and was shot and killed. http://www.9news.com/story/news/crime/2015/01/21/man-killed-by-officer-after-chase-identified/22138879/</v>
      </c>
      <c r="V4656" s="109"/>
      <c r="W4656" s="109">
        <v>5703.1</v>
      </c>
      <c r="X4656" s="109"/>
      <c r="Y4656" s="109"/>
      <c r="Z4656" s="109"/>
      <c r="AA4656" s="109"/>
      <c r="AB4656" s="109"/>
      <c r="AC4656" s="113"/>
      <c r="AD4656" s="29"/>
      <c r="AE4656" s="29"/>
      <c r="AF4656" s="29"/>
      <c r="AG4656" s="65"/>
    </row>
    <row r="4657" spans="1:33" ht="12">
      <c r="A4657" s="30">
        <v>42078</v>
      </c>
      <c r="B4657" s="109" t="s">
        <v>27438</v>
      </c>
      <c r="C4657" s="121">
        <v>39</v>
      </c>
      <c r="D4657" s="109" t="s">
        <v>23</v>
      </c>
      <c r="E4657" s="109" t="s">
        <v>173</v>
      </c>
      <c r="F4657" s="109" t="s">
        <v>27439</v>
      </c>
      <c r="G4657" s="42">
        <v>42008</v>
      </c>
      <c r="H4657" s="109" t="s">
        <v>27440</v>
      </c>
      <c r="I4657" s="109" t="s">
        <v>27441</v>
      </c>
      <c r="J4657" s="109" t="s">
        <v>1694</v>
      </c>
      <c r="K4657" s="98" t="s">
        <v>27442</v>
      </c>
      <c r="L4657" s="109" t="s">
        <v>11425</v>
      </c>
      <c r="M4657" s="109" t="s">
        <v>27443</v>
      </c>
      <c r="N4657" s="109" t="s">
        <v>32</v>
      </c>
      <c r="O4657" s="109" t="s">
        <v>27444</v>
      </c>
      <c r="P4657" s="109" t="s">
        <v>58</v>
      </c>
      <c r="Q4657" s="109" t="s">
        <v>27445</v>
      </c>
      <c r="R4657" s="109" t="s">
        <v>80</v>
      </c>
      <c r="S4657" s="78" t="s">
        <v>25608</v>
      </c>
      <c r="T4657" s="31"/>
      <c r="U4657" s="109" t="str">
        <f t="shared" si="74"/>
        <v>42008: 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 http://www.thedenverchannel.com/news/local-news/man-killed-by-officer-outside-pool-hall-in-evans-identified-as-michael-ray-rodriguez</v>
      </c>
      <c r="V4657" s="109"/>
      <c r="W4657" s="109">
        <v>5704.1</v>
      </c>
      <c r="X4657" s="109"/>
      <c r="Y4657" s="109"/>
      <c r="Z4657" s="109"/>
      <c r="AA4657" s="109"/>
      <c r="AB4657" s="109"/>
      <c r="AC4657" s="113"/>
      <c r="AD4657" s="29"/>
      <c r="AE4657" s="29"/>
      <c r="AF4657" s="29"/>
      <c r="AG4657" s="65"/>
    </row>
    <row r="4658" spans="1:33" ht="12">
      <c r="A4658" s="100">
        <v>42086.296886574099</v>
      </c>
      <c r="B4658" s="109" t="s">
        <v>27446</v>
      </c>
      <c r="C4658" s="121">
        <v>20</v>
      </c>
      <c r="D4658" s="109" t="s">
        <v>23</v>
      </c>
      <c r="E4658" s="109" t="s">
        <v>82</v>
      </c>
      <c r="F4658" s="109" t="s">
        <v>27447</v>
      </c>
      <c r="G4658" s="42">
        <v>42082</v>
      </c>
      <c r="H4658" s="109" t="s">
        <v>27448</v>
      </c>
      <c r="I4658" s="109" t="s">
        <v>27449</v>
      </c>
      <c r="J4658" s="109" t="s">
        <v>124</v>
      </c>
      <c r="K4658" s="98" t="s">
        <v>27450</v>
      </c>
      <c r="L4658" s="109" t="s">
        <v>20457</v>
      </c>
      <c r="M4658" s="109" t="s">
        <v>27451</v>
      </c>
      <c r="N4658" s="109" t="s">
        <v>32</v>
      </c>
      <c r="O4658" s="109" t="s">
        <v>27452</v>
      </c>
      <c r="P4658" s="109" t="s">
        <v>760</v>
      </c>
      <c r="Q4658" s="109" t="s">
        <v>27453</v>
      </c>
      <c r="R4658" s="109" t="s">
        <v>219</v>
      </c>
      <c r="S4658" s="122" t="s">
        <v>21640</v>
      </c>
      <c r="T4658" s="31"/>
      <c r="U4658" s="109" t="str">
        <f t="shared" si="74"/>
        <v>42082: It's alleged that Childress was wanted in a murder, and sprayed something into the agent's eyes, and the agent shot him to death. http://www.cbc.ca/news/canada/calgary/jamison-childress-suspect-in-brando-walker-homicide-killed-by-u-s-border-agents-1.3004636</v>
      </c>
      <c r="V4658" s="109"/>
      <c r="W4658" s="109">
        <v>5705.1</v>
      </c>
      <c r="X4658" s="109"/>
      <c r="Y4658" s="109"/>
      <c r="Z4658" s="109"/>
      <c r="AA4658" s="109"/>
      <c r="AB4658" s="109"/>
      <c r="AC4658" s="113"/>
      <c r="AD4658" s="29"/>
      <c r="AE4658" s="29"/>
      <c r="AF4658" s="29"/>
      <c r="AG4658" s="65"/>
    </row>
    <row r="4659" spans="1:33" ht="12">
      <c r="A4659" s="100">
        <v>42086.340486111098</v>
      </c>
      <c r="B4659" s="109" t="s">
        <v>27454</v>
      </c>
      <c r="C4659" s="121">
        <v>49</v>
      </c>
      <c r="D4659" s="109" t="s">
        <v>23</v>
      </c>
      <c r="E4659" s="109" t="s">
        <v>82</v>
      </c>
      <c r="F4659" s="109"/>
      <c r="G4659" s="42">
        <v>42080</v>
      </c>
      <c r="H4659" s="109" t="s">
        <v>27455</v>
      </c>
      <c r="I4659" s="109" t="s">
        <v>11680</v>
      </c>
      <c r="J4659" s="109" t="s">
        <v>2035</v>
      </c>
      <c r="K4659" s="98" t="s">
        <v>11681</v>
      </c>
      <c r="L4659" s="109" t="s">
        <v>165</v>
      </c>
      <c r="M4659" s="109" t="s">
        <v>12759</v>
      </c>
      <c r="N4659" s="109" t="s">
        <v>32</v>
      </c>
      <c r="O4659" s="109" t="s">
        <v>27456</v>
      </c>
      <c r="P4659" s="109" t="s">
        <v>760</v>
      </c>
      <c r="Q4659" s="109" t="s">
        <v>27457</v>
      </c>
      <c r="R4659" s="109" t="s">
        <v>36</v>
      </c>
      <c r="S4659" s="122" t="s">
        <v>21640</v>
      </c>
      <c r="T4659" s="31"/>
      <c r="U4659" s="109" t="str">
        <f t="shared" si="74"/>
        <v>42080: Officers were in a standoff after 2 welfare calls to the house of Shipley who was thought to have weapons and to be in the process of being evicted by his girlfriend. Officers reported that Shipley opened the garage and fired at them, and they returned fire killing him. http://kobi5.com/component/zoo/item/police-armed-standoff-in-medford.html#.VRAssJXn_vI</v>
      </c>
      <c r="V4659" s="109"/>
      <c r="W4659" s="109">
        <v>5706.1</v>
      </c>
      <c r="X4659" s="109"/>
      <c r="Y4659" s="109"/>
      <c r="Z4659" s="109"/>
      <c r="AA4659" s="109"/>
      <c r="AB4659" s="109"/>
      <c r="AC4659" s="113"/>
      <c r="AD4659" s="29"/>
      <c r="AE4659" s="29"/>
      <c r="AF4659" s="29"/>
      <c r="AG4659" s="65"/>
    </row>
    <row r="4660" spans="1:33" ht="12">
      <c r="A4660" s="100">
        <v>42086.873854166697</v>
      </c>
      <c r="B4660" s="109" t="s">
        <v>27458</v>
      </c>
      <c r="C4660" s="121">
        <v>29</v>
      </c>
      <c r="D4660" s="109" t="s">
        <v>23</v>
      </c>
      <c r="E4660" s="109" t="s">
        <v>24</v>
      </c>
      <c r="F4660" s="109" t="s">
        <v>27459</v>
      </c>
      <c r="G4660" s="42">
        <v>41946</v>
      </c>
      <c r="H4660" s="109" t="s">
        <v>27460</v>
      </c>
      <c r="I4660" s="109" t="s">
        <v>21207</v>
      </c>
      <c r="J4660" s="109" t="s">
        <v>1304</v>
      </c>
      <c r="K4660" s="98" t="s">
        <v>21208</v>
      </c>
      <c r="L4660" s="109" t="s">
        <v>21209</v>
      </c>
      <c r="M4660" s="109" t="s">
        <v>27461</v>
      </c>
      <c r="N4660" s="109" t="s">
        <v>32</v>
      </c>
      <c r="O4660" s="109" t="s">
        <v>27462</v>
      </c>
      <c r="P4660" s="109" t="s">
        <v>323</v>
      </c>
      <c r="Q4660" s="109" t="s">
        <v>27463</v>
      </c>
      <c r="R4660" s="109" t="s">
        <v>80</v>
      </c>
      <c r="S4660" s="122" t="s">
        <v>23674</v>
      </c>
      <c r="T4660" s="31"/>
      <c r="U4660" s="109" t="str">
        <f t="shared" si="74"/>
        <v>41946: Police responded to a report of two men were possibly casing a neighborhood. When police approached the men, Thomas became "very confrontational" with them . Officers tried to arrest the man and a fight ensued. The officer shot Thomas during the fight. http://www.cleveland.com/akron/index.ssf/2014/11/akron_police_fatally_shoot_man.html#incart_river</v>
      </c>
      <c r="V4660" s="109"/>
      <c r="W4660" s="109">
        <v>5707.1</v>
      </c>
      <c r="X4660" s="109"/>
      <c r="Y4660" s="109"/>
      <c r="Z4660" s="109"/>
      <c r="AA4660" s="109"/>
      <c r="AB4660" s="109"/>
      <c r="AC4660" s="113"/>
      <c r="AD4660" s="29"/>
      <c r="AE4660" s="29"/>
      <c r="AF4660" s="29"/>
      <c r="AG4660" s="65"/>
    </row>
    <row r="4661" spans="1:33" ht="12">
      <c r="A4661" s="100">
        <v>42086.881944444402</v>
      </c>
      <c r="B4661" s="109" t="s">
        <v>27464</v>
      </c>
      <c r="C4661" s="121">
        <v>23</v>
      </c>
      <c r="D4661" s="109" t="s">
        <v>23</v>
      </c>
      <c r="E4661" s="109" t="s">
        <v>24</v>
      </c>
      <c r="F4661" s="109" t="s">
        <v>27465</v>
      </c>
      <c r="G4661" s="42">
        <v>42020</v>
      </c>
      <c r="H4661" s="109" t="s">
        <v>27466</v>
      </c>
      <c r="I4661" s="109" t="s">
        <v>5193</v>
      </c>
      <c r="J4661" s="109" t="s">
        <v>482</v>
      </c>
      <c r="K4661" s="98" t="s">
        <v>27467</v>
      </c>
      <c r="L4661" s="109" t="s">
        <v>5193</v>
      </c>
      <c r="M4661" s="109" t="s">
        <v>27468</v>
      </c>
      <c r="N4661" s="109" t="s">
        <v>32</v>
      </c>
      <c r="O4661" s="109" t="s">
        <v>27469</v>
      </c>
      <c r="P4661" s="109" t="s">
        <v>323</v>
      </c>
      <c r="Q4661" s="109" t="s">
        <v>27470</v>
      </c>
      <c r="R4661" s="109" t="s">
        <v>80</v>
      </c>
      <c r="S4661" s="122" t="s">
        <v>23674</v>
      </c>
      <c r="T4661" s="31"/>
      <c r="U4661" s="109" t="str">
        <f t="shared" si="74"/>
        <v>42020: Witnesses say they saw a domestic disturbance occur blocks from a concert, in which Walker was abusing a woman. An officer witnessed the altercation and tried to intervene. When he approached Walker, the officer said he saw Walker reach for a gun so he shot Walker. http://kfor.com/2015/01/17/update-on-off-duty-officer-shooting-at-garth-brooks-concert-in-tulsa/</v>
      </c>
      <c r="V4661" s="109"/>
      <c r="W4661" s="109">
        <v>5708.1</v>
      </c>
      <c r="X4661" s="109"/>
      <c r="Y4661" s="109"/>
      <c r="Z4661" s="109"/>
      <c r="AA4661" s="109"/>
      <c r="AB4661" s="109"/>
      <c r="AC4661" s="113"/>
      <c r="AD4661" s="29"/>
      <c r="AE4661" s="29"/>
      <c r="AF4661" s="29"/>
      <c r="AG4661" s="65"/>
    </row>
    <row r="4662" spans="1:33" ht="12">
      <c r="A4662" s="100">
        <v>42086.888749999998</v>
      </c>
      <c r="B4662" s="109" t="s">
        <v>27471</v>
      </c>
      <c r="C4662" s="121">
        <v>42</v>
      </c>
      <c r="D4662" s="109" t="s">
        <v>23</v>
      </c>
      <c r="E4662" s="109" t="s">
        <v>40</v>
      </c>
      <c r="F4662" s="109" t="s">
        <v>27472</v>
      </c>
      <c r="G4662" s="42">
        <v>42033</v>
      </c>
      <c r="H4662" s="109" t="s">
        <v>27473</v>
      </c>
      <c r="I4662" s="109" t="s">
        <v>21343</v>
      </c>
      <c r="J4662" s="109" t="s">
        <v>482</v>
      </c>
      <c r="K4662" s="98" t="s">
        <v>27474</v>
      </c>
      <c r="L4662" s="109" t="s">
        <v>2027</v>
      </c>
      <c r="M4662" s="109" t="s">
        <v>21345</v>
      </c>
      <c r="N4662" s="109" t="s">
        <v>32</v>
      </c>
      <c r="O4662" s="109" t="s">
        <v>27475</v>
      </c>
      <c r="P4662" s="109" t="s">
        <v>58</v>
      </c>
      <c r="Q4662" s="109" t="s">
        <v>27476</v>
      </c>
      <c r="R4662" s="109" t="s">
        <v>80</v>
      </c>
      <c r="S4662" s="122" t="s">
        <v>23674</v>
      </c>
      <c r="T4662" s="31"/>
      <c r="U4662" s="109" t="str">
        <f t="shared" si="74"/>
        <v>42033: 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 http://newsok.com/new-details-released-in-stillwater-homicide-officer-shooting/article/5389230</v>
      </c>
      <c r="V4662" s="109"/>
      <c r="W4662" s="109">
        <v>5709.1</v>
      </c>
      <c r="X4662" s="109"/>
      <c r="Y4662" s="109"/>
      <c r="Z4662" s="109"/>
      <c r="AA4662" s="109"/>
      <c r="AB4662" s="109"/>
      <c r="AC4662" s="113"/>
      <c r="AD4662" s="29"/>
      <c r="AE4662" s="29"/>
      <c r="AF4662" s="29"/>
      <c r="AG4662" s="65"/>
    </row>
    <row r="4663" spans="1:33" ht="12">
      <c r="A4663" s="100">
        <v>42086.898402777799</v>
      </c>
      <c r="B4663" s="109" t="s">
        <v>27477</v>
      </c>
      <c r="C4663" s="121">
        <v>21</v>
      </c>
      <c r="D4663" s="109" t="s">
        <v>23</v>
      </c>
      <c r="E4663" s="109" t="s">
        <v>24</v>
      </c>
      <c r="F4663" s="109" t="s">
        <v>27478</v>
      </c>
      <c r="G4663" s="42">
        <v>42021</v>
      </c>
      <c r="H4663" s="109" t="s">
        <v>27479</v>
      </c>
      <c r="I4663" s="109" t="s">
        <v>27480</v>
      </c>
      <c r="J4663" s="109" t="s">
        <v>482</v>
      </c>
      <c r="K4663" s="98" t="s">
        <v>27481</v>
      </c>
      <c r="L4663" s="109" t="s">
        <v>27480</v>
      </c>
      <c r="M4663" s="109" t="s">
        <v>27482</v>
      </c>
      <c r="N4663" s="109" t="s">
        <v>32</v>
      </c>
      <c r="O4663" s="109" t="s">
        <v>27483</v>
      </c>
      <c r="P4663" s="109" t="s">
        <v>58</v>
      </c>
      <c r="Q4663" s="109" t="s">
        <v>27484</v>
      </c>
      <c r="R4663" s="109" t="s">
        <v>80</v>
      </c>
      <c r="S4663" s="122" t="s">
        <v>23674</v>
      </c>
      <c r="T4663" s="31"/>
      <c r="U4663" s="109" t="str">
        <f t="shared" si="74"/>
        <v>42021: 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 http://www.tulsaworld.com/news/crimewatch/muskogee-police-investigating-fatal-officer-involved-shooting-saturday/article_2bf1e887-361b-5fff-b6ee-ff59aedcb466.html</v>
      </c>
      <c r="V4663" s="109"/>
      <c r="W4663" s="109">
        <v>5710.1</v>
      </c>
      <c r="X4663" s="109"/>
      <c r="Y4663" s="109"/>
      <c r="Z4663" s="109"/>
      <c r="AA4663" s="109"/>
      <c r="AB4663" s="109"/>
      <c r="AC4663" s="113"/>
      <c r="AD4663" s="29"/>
      <c r="AE4663" s="29"/>
      <c r="AF4663" s="29"/>
      <c r="AG4663" s="65"/>
    </row>
    <row r="4664" spans="1:33" ht="12">
      <c r="A4664" s="100">
        <v>42086.910069444399</v>
      </c>
      <c r="B4664" s="109" t="s">
        <v>27485</v>
      </c>
      <c r="C4664" s="121">
        <v>33</v>
      </c>
      <c r="D4664" s="109" t="s">
        <v>23</v>
      </c>
      <c r="E4664" s="109" t="s">
        <v>24</v>
      </c>
      <c r="F4664" s="109" t="s">
        <v>27486</v>
      </c>
      <c r="G4664" s="42">
        <v>42031</v>
      </c>
      <c r="H4664" s="109" t="s">
        <v>27487</v>
      </c>
      <c r="I4664" s="109" t="s">
        <v>1303</v>
      </c>
      <c r="J4664" s="109" t="s">
        <v>1304</v>
      </c>
      <c r="K4664" s="98" t="s">
        <v>18586</v>
      </c>
      <c r="L4664" s="109" t="s">
        <v>1306</v>
      </c>
      <c r="M4664" s="109" t="s">
        <v>27488</v>
      </c>
      <c r="N4664" s="109" t="s">
        <v>32</v>
      </c>
      <c r="O4664" s="109" t="s">
        <v>27489</v>
      </c>
      <c r="P4664" s="109" t="s">
        <v>323</v>
      </c>
      <c r="Q4664" s="109" t="s">
        <v>27490</v>
      </c>
      <c r="R4664" s="109" t="s">
        <v>80</v>
      </c>
      <c r="S4664" s="122" t="s">
        <v>23674</v>
      </c>
      <c r="T4664" s="31"/>
      <c r="U4664" s="109" t="str">
        <f t="shared" si="74"/>
        <v>42031: Police located Jermonte Fletcher, who was a member of gang being investigated by authorities. They located him at a residence and told him to surrender. Fletcher shot at officers, so they fired back. http://www.nbc4i.com/story/27949788/2-injured-after-officer-involved-shooting</v>
      </c>
      <c r="V4664" s="109"/>
      <c r="W4664" s="109">
        <v>5711.1</v>
      </c>
      <c r="X4664" s="109"/>
      <c r="Y4664" s="109"/>
      <c r="Z4664" s="109"/>
      <c r="AA4664" s="109"/>
      <c r="AB4664" s="109"/>
      <c r="AC4664" s="113"/>
      <c r="AD4664" s="29"/>
      <c r="AE4664" s="29"/>
      <c r="AF4664" s="29"/>
      <c r="AG4664" s="65"/>
    </row>
    <row r="4665" spans="1:33" ht="12">
      <c r="A4665" s="100">
        <v>42086.923750000002</v>
      </c>
      <c r="B4665" s="109" t="s">
        <v>27491</v>
      </c>
      <c r="C4665" s="121">
        <v>75</v>
      </c>
      <c r="D4665" s="109" t="s">
        <v>23</v>
      </c>
      <c r="E4665" s="109" t="s">
        <v>82</v>
      </c>
      <c r="F4665" s="109"/>
      <c r="G4665" s="42">
        <v>42018</v>
      </c>
      <c r="H4665" s="109" t="s">
        <v>27492</v>
      </c>
      <c r="I4665" s="109" t="s">
        <v>27493</v>
      </c>
      <c r="J4665" s="109" t="s">
        <v>1791</v>
      </c>
      <c r="K4665" s="98" t="s">
        <v>27494</v>
      </c>
      <c r="L4665" s="109" t="s">
        <v>76</v>
      </c>
      <c r="M4665" s="109" t="s">
        <v>27495</v>
      </c>
      <c r="N4665" s="109" t="s">
        <v>32</v>
      </c>
      <c r="O4665" s="109" t="s">
        <v>27496</v>
      </c>
      <c r="P4665" s="109" t="s">
        <v>323</v>
      </c>
      <c r="Q4665" s="109" t="s">
        <v>27497</v>
      </c>
      <c r="R4665" s="109" t="s">
        <v>36</v>
      </c>
      <c r="S4665" s="122" t="s">
        <v>23674</v>
      </c>
      <c r="T4665" s="31"/>
      <c r="U4665" s="109" t="str">
        <f t="shared" si="74"/>
        <v>42018: 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 http://www.nj.com/middlesex/index.ssf/2015/01/never_a_hint_of_trouble_in_old_bridge_home_where_p.html</v>
      </c>
      <c r="V4665" s="109"/>
      <c r="W4665" s="109">
        <v>5712.1</v>
      </c>
      <c r="X4665" s="109"/>
      <c r="Y4665" s="109"/>
      <c r="Z4665" s="109"/>
      <c r="AA4665" s="109"/>
      <c r="AB4665" s="109"/>
      <c r="AC4665" s="113"/>
      <c r="AD4665" s="29"/>
      <c r="AE4665" s="29"/>
      <c r="AF4665" s="29"/>
      <c r="AG4665" s="65"/>
    </row>
    <row r="4666" spans="1:33" ht="12">
      <c r="A4666" s="100">
        <v>42086.9304976852</v>
      </c>
      <c r="B4666" s="109" t="s">
        <v>27498</v>
      </c>
      <c r="C4666" s="121">
        <v>59</v>
      </c>
      <c r="D4666" s="109" t="s">
        <v>23</v>
      </c>
      <c r="E4666" s="109" t="s">
        <v>82</v>
      </c>
      <c r="F4666" s="109"/>
      <c r="G4666" s="42">
        <v>42029</v>
      </c>
      <c r="H4666" s="109" t="s">
        <v>27499</v>
      </c>
      <c r="I4666" s="109" t="s">
        <v>27500</v>
      </c>
      <c r="J4666" s="109" t="s">
        <v>1791</v>
      </c>
      <c r="K4666" s="98" t="s">
        <v>27501</v>
      </c>
      <c r="L4666" s="109" t="s">
        <v>13000</v>
      </c>
      <c r="M4666" s="109" t="s">
        <v>27502</v>
      </c>
      <c r="N4666" s="109" t="s">
        <v>32</v>
      </c>
      <c r="O4666" s="109" t="s">
        <v>27503</v>
      </c>
      <c r="P4666" s="109" t="s">
        <v>760</v>
      </c>
      <c r="Q4666" s="109" t="s">
        <v>27504</v>
      </c>
      <c r="R4666" s="109" t="s">
        <v>80</v>
      </c>
      <c r="S4666" s="122" t="s">
        <v>23674</v>
      </c>
      <c r="T4666" s="31"/>
      <c r="U4666" s="109" t="str">
        <f t="shared" si="74"/>
        <v>42029: 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 http://www.nbcphiladelphia.com/news/breaking/Winslow-Township-Police-Response-289717891.html</v>
      </c>
      <c r="V4666" s="109"/>
      <c r="W4666" s="109">
        <v>5713.1</v>
      </c>
      <c r="X4666" s="109"/>
      <c r="Y4666" s="109"/>
      <c r="Z4666" s="109"/>
      <c r="AA4666" s="109"/>
      <c r="AB4666" s="109"/>
      <c r="AC4666" s="113"/>
      <c r="AD4666" s="29"/>
      <c r="AE4666" s="29"/>
      <c r="AF4666" s="29"/>
      <c r="AG4666" s="65"/>
    </row>
    <row r="4667" spans="1:33" ht="12">
      <c r="A4667" s="100">
        <v>42086.937523148103</v>
      </c>
      <c r="B4667" s="109" t="s">
        <v>27505</v>
      </c>
      <c r="C4667" s="121">
        <v>54</v>
      </c>
      <c r="D4667" s="109" t="s">
        <v>23</v>
      </c>
      <c r="E4667" s="109" t="s">
        <v>82</v>
      </c>
      <c r="F4667" s="109"/>
      <c r="G4667" s="42">
        <v>42025</v>
      </c>
      <c r="H4667" s="109" t="s">
        <v>27506</v>
      </c>
      <c r="I4667" s="109" t="s">
        <v>27507</v>
      </c>
      <c r="J4667" s="109" t="s">
        <v>3975</v>
      </c>
      <c r="K4667" s="98" t="s">
        <v>27508</v>
      </c>
      <c r="L4667" s="109" t="s">
        <v>27509</v>
      </c>
      <c r="M4667" s="109" t="s">
        <v>27510</v>
      </c>
      <c r="N4667" s="109" t="s">
        <v>32</v>
      </c>
      <c r="O4667" s="109" t="s">
        <v>27511</v>
      </c>
      <c r="P4667" s="109" t="s">
        <v>323</v>
      </c>
      <c r="Q4667" s="109" t="s">
        <v>27512</v>
      </c>
      <c r="R4667" s="109" t="s">
        <v>100</v>
      </c>
      <c r="S4667" s="122" t="s">
        <v>23674</v>
      </c>
      <c r="T4667" s="31"/>
      <c r="U4667" s="109" t="str">
        <f t="shared" si="74"/>
        <v>42025: 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 http://nutfieldnews.net/2015/01/police-officer-involved-fatal-derry-shooting/</v>
      </c>
      <c r="V4667" s="109"/>
      <c r="W4667" s="109">
        <v>5714.1</v>
      </c>
      <c r="X4667" s="109"/>
      <c r="Y4667" s="109"/>
      <c r="Z4667" s="109"/>
      <c r="AA4667" s="109"/>
      <c r="AB4667" s="109"/>
      <c r="AC4667" s="113"/>
      <c r="AD4667" s="29"/>
      <c r="AE4667" s="29"/>
      <c r="AF4667" s="29"/>
      <c r="AG4667" s="65"/>
    </row>
    <row r="4668" spans="1:33" ht="12">
      <c r="A4668" s="100">
        <v>42086.944178240701</v>
      </c>
      <c r="B4668" s="109" t="s">
        <v>27513</v>
      </c>
      <c r="C4668" s="121">
        <v>29</v>
      </c>
      <c r="D4668" s="109" t="s">
        <v>23</v>
      </c>
      <c r="E4668" s="109" t="s">
        <v>173</v>
      </c>
      <c r="F4668" s="109"/>
      <c r="G4668" s="42">
        <v>42015</v>
      </c>
      <c r="H4668" s="109" t="s">
        <v>27514</v>
      </c>
      <c r="I4668" s="109" t="s">
        <v>52</v>
      </c>
      <c r="J4668" s="109" t="s">
        <v>53</v>
      </c>
      <c r="K4668" s="98" t="s">
        <v>2619</v>
      </c>
      <c r="L4668" s="109" t="s">
        <v>55</v>
      </c>
      <c r="M4668" s="109" t="s">
        <v>2688</v>
      </c>
      <c r="N4668" s="109" t="s">
        <v>32</v>
      </c>
      <c r="O4668" s="109" t="s">
        <v>27515</v>
      </c>
      <c r="P4668" s="109" t="s">
        <v>323</v>
      </c>
      <c r="Q4668" s="109" t="s">
        <v>27516</v>
      </c>
      <c r="R4668" s="109" t="s">
        <v>80</v>
      </c>
      <c r="S4668" s="122" t="s">
        <v>23674</v>
      </c>
      <c r="T4668" s="31"/>
      <c r="U4668" s="109" t="str">
        <f t="shared" si="74"/>
        <v>42015: 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 http://www.fox5vegas.com/story/27824351/pd-officer-shoots-kills-man-in-north-las-vegas</v>
      </c>
      <c r="V4668" s="109"/>
      <c r="W4668" s="109">
        <v>5715.1</v>
      </c>
      <c r="X4668" s="109"/>
      <c r="Y4668" s="109"/>
      <c r="Z4668" s="109"/>
      <c r="AA4668" s="109"/>
      <c r="AB4668" s="109"/>
      <c r="AC4668" s="113"/>
      <c r="AD4668" s="29"/>
      <c r="AE4668" s="29"/>
      <c r="AF4668" s="29"/>
      <c r="AG4668" s="65"/>
    </row>
    <row r="4669" spans="1:33" ht="12">
      <c r="A4669" s="100">
        <v>42086.959803240701</v>
      </c>
      <c r="B4669" s="109" t="s">
        <v>27517</v>
      </c>
      <c r="C4669" s="121">
        <v>19</v>
      </c>
      <c r="D4669" s="109" t="s">
        <v>23</v>
      </c>
      <c r="E4669" s="109" t="s">
        <v>24</v>
      </c>
      <c r="F4669" s="109" t="s">
        <v>27518</v>
      </c>
      <c r="G4669" s="42">
        <v>42025</v>
      </c>
      <c r="H4669" s="109" t="s">
        <v>27519</v>
      </c>
      <c r="I4669" s="109" t="s">
        <v>438</v>
      </c>
      <c r="J4669" s="109" t="s">
        <v>439</v>
      </c>
      <c r="K4669" s="98" t="s">
        <v>17296</v>
      </c>
      <c r="L4669" s="109" t="s">
        <v>2515</v>
      </c>
      <c r="M4669" s="109" t="s">
        <v>4614</v>
      </c>
      <c r="N4669" s="109" t="s">
        <v>32</v>
      </c>
      <c r="O4669" s="109" t="s">
        <v>27520</v>
      </c>
      <c r="P4669" s="109" t="s">
        <v>323</v>
      </c>
      <c r="Q4669" s="109" t="s">
        <v>27521</v>
      </c>
      <c r="R4669" s="109" t="s">
        <v>80</v>
      </c>
      <c r="S4669" s="122" t="s">
        <v>23674</v>
      </c>
      <c r="T4669" s="31"/>
      <c r="U4669" s="109" t="str">
        <f t="shared" si="74"/>
        <v>42025: Police attempted to make a traffic stop, but the car fled. They located at an intersection and followed it. The car drove down an alley and hit a wall. Holmes got out of the car and pulled out a gun. Officers told him to drop the weapon and when he didn't, they shot him. http://www.latimes.com/nation/la-na-st-louis-police-shooting-20150122-story.html?track=rss&amp;utm_source=feedburner&amp;utm_medium=feed&amp;utm_campaign=Feed%3A+latimes%2Fnews%2Fnationworld%2Fnation+%28L.A.+Times+-+National+News%29</v>
      </c>
      <c r="V4669" s="109"/>
      <c r="W4669" s="109">
        <v>5716.1</v>
      </c>
      <c r="X4669" s="109"/>
      <c r="Y4669" s="109"/>
      <c r="Z4669" s="109"/>
      <c r="AA4669" s="109"/>
      <c r="AB4669" s="109"/>
      <c r="AC4669" s="113"/>
      <c r="AD4669" s="29"/>
      <c r="AE4669" s="29"/>
      <c r="AF4669" s="29"/>
      <c r="AG4669" s="65"/>
    </row>
    <row r="4670" spans="1:33" ht="12">
      <c r="A4670" s="100">
        <v>42086.966620370396</v>
      </c>
      <c r="B4670" s="109" t="s">
        <v>27522</v>
      </c>
      <c r="C4670" s="121">
        <v>24</v>
      </c>
      <c r="D4670" s="109" t="s">
        <v>23</v>
      </c>
      <c r="E4670" s="109" t="s">
        <v>82</v>
      </c>
      <c r="F4670" s="109"/>
      <c r="G4670" s="42">
        <v>42019</v>
      </c>
      <c r="H4670" s="109" t="s">
        <v>27523</v>
      </c>
      <c r="I4670" s="109" t="s">
        <v>4851</v>
      </c>
      <c r="J4670" s="109" t="s">
        <v>1577</v>
      </c>
      <c r="K4670" s="98" t="s">
        <v>27524</v>
      </c>
      <c r="L4670" s="109" t="s">
        <v>1816</v>
      </c>
      <c r="M4670" s="109" t="s">
        <v>21402</v>
      </c>
      <c r="N4670" s="109" t="s">
        <v>32</v>
      </c>
      <c r="O4670" s="109" t="s">
        <v>27525</v>
      </c>
      <c r="P4670" s="109" t="s">
        <v>323</v>
      </c>
      <c r="Q4670" s="109" t="s">
        <v>27526</v>
      </c>
      <c r="R4670" s="109" t="s">
        <v>100</v>
      </c>
      <c r="S4670" s="122" t="s">
        <v>23674</v>
      </c>
      <c r="T4670" s="31"/>
      <c r="U4670" s="109" t="str">
        <f t="shared" si="74"/>
        <v>42019: Police responded to a call of a suicidal man. When they arrived, they found Reindl outside his residence with a gun. They shot him. http://minnesota.cbslocal.com/2015/01/18/man-killed-in-bloomington-officer-involved-shooting-idd/</v>
      </c>
      <c r="V4670" s="109"/>
      <c r="W4670" s="109">
        <v>5717.1</v>
      </c>
      <c r="X4670" s="109"/>
      <c r="Y4670" s="109"/>
      <c r="Z4670" s="109"/>
      <c r="AA4670" s="109"/>
      <c r="AB4670" s="109"/>
      <c r="AC4670" s="113"/>
      <c r="AD4670" s="29"/>
      <c r="AE4670" s="29"/>
      <c r="AF4670" s="29"/>
      <c r="AG4670" s="65"/>
    </row>
    <row r="4671" spans="1:33" ht="12">
      <c r="A4671" s="100">
        <v>42086.980439814797</v>
      </c>
      <c r="B4671" s="109" t="s">
        <v>27527</v>
      </c>
      <c r="C4671" s="121">
        <v>68</v>
      </c>
      <c r="D4671" s="109" t="s">
        <v>23</v>
      </c>
      <c r="E4671" s="109" t="s">
        <v>40</v>
      </c>
      <c r="F4671" s="109" t="s">
        <v>27528</v>
      </c>
      <c r="G4671" s="42">
        <v>42030</v>
      </c>
      <c r="H4671" s="109" t="s">
        <v>27529</v>
      </c>
      <c r="I4671" s="109" t="s">
        <v>27530</v>
      </c>
      <c r="J4671" s="109" t="s">
        <v>1577</v>
      </c>
      <c r="K4671" s="98" t="s">
        <v>27531</v>
      </c>
      <c r="L4671" s="109" t="s">
        <v>1816</v>
      </c>
      <c r="M4671" s="109" t="s">
        <v>27532</v>
      </c>
      <c r="N4671" s="109" t="s">
        <v>32</v>
      </c>
      <c r="O4671" s="109" t="s">
        <v>27533</v>
      </c>
      <c r="P4671" s="109" t="s">
        <v>58</v>
      </c>
      <c r="Q4671" s="109" t="s">
        <v>27534</v>
      </c>
      <c r="R4671" s="109" t="s">
        <v>80</v>
      </c>
      <c r="S4671" s="122" t="s">
        <v>23674</v>
      </c>
      <c r="T4671" s="31"/>
      <c r="U4671" s="109" t="str">
        <f t="shared" si="74"/>
        <v>42030: Two officers were being sworn in at a city council meeting when Kmetz shot at the officers, injuring them. Other officers returned fire, killing Kmetz. http://www.ksfy.com/home/headlines/Documents-Minn-shooting-suspect-had-history-of-violence-289983461.html</v>
      </c>
      <c r="V4671" s="109"/>
      <c r="W4671" s="109">
        <v>5718.1</v>
      </c>
      <c r="X4671" s="109"/>
      <c r="Y4671" s="109"/>
      <c r="Z4671" s="109"/>
      <c r="AA4671" s="109"/>
      <c r="AB4671" s="109"/>
      <c r="AC4671" s="113"/>
      <c r="AD4671" s="29"/>
      <c r="AE4671" s="29"/>
      <c r="AF4671" s="29"/>
      <c r="AG4671" s="65"/>
    </row>
    <row r="4672" spans="1:33" ht="12">
      <c r="A4672" s="100">
        <v>42086.987500000003</v>
      </c>
      <c r="B4672" s="109" t="s">
        <v>27535</v>
      </c>
      <c r="C4672" s="121">
        <v>49</v>
      </c>
      <c r="D4672" s="109" t="s">
        <v>23</v>
      </c>
      <c r="E4672" s="109" t="s">
        <v>40</v>
      </c>
      <c r="F4672" s="109" t="s">
        <v>27536</v>
      </c>
      <c r="G4672" s="42">
        <v>42023</v>
      </c>
      <c r="H4672" s="109" t="s">
        <v>27537</v>
      </c>
      <c r="I4672" s="109" t="s">
        <v>27538</v>
      </c>
      <c r="J4672" s="109" t="s">
        <v>74</v>
      </c>
      <c r="K4672" s="98" t="s">
        <v>27539</v>
      </c>
      <c r="L4672" s="109" t="s">
        <v>11057</v>
      </c>
      <c r="M4672" s="109" t="s">
        <v>27540</v>
      </c>
      <c r="N4672" s="109" t="s">
        <v>32</v>
      </c>
      <c r="O4672" s="109" t="s">
        <v>27541</v>
      </c>
      <c r="P4672" s="109" t="s">
        <v>323</v>
      </c>
      <c r="Q4672" s="109" t="s">
        <v>27542</v>
      </c>
      <c r="R4672" s="109" t="s">
        <v>36</v>
      </c>
      <c r="S4672" s="122" t="s">
        <v>23674</v>
      </c>
      <c r="T4672" s="31"/>
      <c r="U4672" s="109" t="str">
        <f t="shared" si="74"/>
        <v>42023: Police arrived at a residence and found a woman dead. They encountered her son holding knives and shot him. http://www.necn.com/news/new-england/2-Injured-in-Domestic-Violence-Altercation-289007141.html</v>
      </c>
      <c r="V4672" s="109"/>
      <c r="W4672" s="109">
        <v>5719.1</v>
      </c>
      <c r="X4672" s="109"/>
      <c r="Y4672" s="109"/>
      <c r="Z4672" s="109"/>
      <c r="AA4672" s="109"/>
      <c r="AB4672" s="109"/>
      <c r="AC4672" s="113"/>
      <c r="AD4672" s="29"/>
      <c r="AE4672" s="29"/>
      <c r="AF4672" s="29"/>
      <c r="AG4672" s="65"/>
    </row>
    <row r="4673" spans="1:33" ht="12">
      <c r="A4673" s="100">
        <v>42087.050844907397</v>
      </c>
      <c r="B4673" s="109" t="s">
        <v>27543</v>
      </c>
      <c r="C4673" s="121">
        <v>31</v>
      </c>
      <c r="D4673" s="109" t="s">
        <v>91</v>
      </c>
      <c r="E4673" s="109" t="s">
        <v>82</v>
      </c>
      <c r="F4673" s="109"/>
      <c r="G4673" s="42">
        <v>36626</v>
      </c>
      <c r="H4673" s="109" t="s">
        <v>27544</v>
      </c>
      <c r="I4673" s="109" t="s">
        <v>2432</v>
      </c>
      <c r="J4673" s="109" t="s">
        <v>85</v>
      </c>
      <c r="K4673" s="98" t="s">
        <v>2433</v>
      </c>
      <c r="L4673" s="109" t="s">
        <v>178</v>
      </c>
      <c r="M4673" s="109" t="s">
        <v>27545</v>
      </c>
      <c r="N4673" s="109" t="s">
        <v>32</v>
      </c>
      <c r="O4673" s="109" t="s">
        <v>27546</v>
      </c>
      <c r="P4673" s="109" t="s">
        <v>760</v>
      </c>
      <c r="Q4673" s="109" t="s">
        <v>27547</v>
      </c>
      <c r="R4673" s="109" t="s">
        <v>100</v>
      </c>
      <c r="S4673" s="122" t="s">
        <v>21640</v>
      </c>
      <c r="T4673" s="31"/>
      <c r="U4673" s="109" t="str">
        <f t="shared" si="74"/>
        <v>36626: Officers reported that they shot McDonald to death after she pointed a BB gun at them,and that they had responded to a call in which McDonald had had a psychotic episode. Witnesses reported that officers shot before they entered the house, and were covering up bullet holes in the house the next day. http://www.purpleberets.org/leissues_policekillings.html</v>
      </c>
      <c r="V4673" s="109"/>
      <c r="W4673" s="109">
        <v>5720.1</v>
      </c>
      <c r="X4673" s="109"/>
      <c r="Y4673" s="109"/>
      <c r="Z4673" s="109"/>
      <c r="AA4673" s="109"/>
      <c r="AB4673" s="109"/>
      <c r="AC4673" s="113"/>
      <c r="AD4673" s="29"/>
      <c r="AE4673" s="29"/>
      <c r="AF4673" s="29"/>
      <c r="AG4673" s="65"/>
    </row>
    <row r="4674" spans="1:33" ht="12">
      <c r="A4674" s="100">
        <v>42087.080219907402</v>
      </c>
      <c r="B4674" s="109" t="s">
        <v>27548</v>
      </c>
      <c r="C4674" s="121">
        <v>37</v>
      </c>
      <c r="D4674" s="109" t="s">
        <v>23</v>
      </c>
      <c r="E4674" s="109" t="s">
        <v>82</v>
      </c>
      <c r="F4674" s="109"/>
      <c r="G4674" s="42">
        <v>36650</v>
      </c>
      <c r="H4674" s="109" t="s">
        <v>27549</v>
      </c>
      <c r="I4674" s="109" t="s">
        <v>176</v>
      </c>
      <c r="J4674" s="109" t="s">
        <v>85</v>
      </c>
      <c r="K4674" s="98" t="s">
        <v>27550</v>
      </c>
      <c r="L4674" s="109" t="s">
        <v>178</v>
      </c>
      <c r="M4674" s="109" t="s">
        <v>27551</v>
      </c>
      <c r="N4674" s="109" t="s">
        <v>32</v>
      </c>
      <c r="O4674" s="109" t="s">
        <v>27552</v>
      </c>
      <c r="P4674" s="109" t="s">
        <v>760</v>
      </c>
      <c r="Q4674" s="109" t="s">
        <v>27553</v>
      </c>
      <c r="R4674" s="109" t="s">
        <v>36</v>
      </c>
      <c r="S4674" s="122" t="s">
        <v>21640</v>
      </c>
      <c r="T4674" s="31"/>
      <c r="U4674" s="109" t="str">
        <f t="shared" si="74"/>
        <v>36650: Dieterle was attempting to rob a convenience store with a replica gun, and officers shot him to death. https://en.wikipedia.org/wiki/List_of_killings_by_law_enforcement_officers_in_the_United_States_prior_to_2009#2002</v>
      </c>
      <c r="V4674" s="109"/>
      <c r="W4674" s="109">
        <v>5721.1</v>
      </c>
      <c r="X4674" s="109"/>
      <c r="Y4674" s="109"/>
      <c r="Z4674" s="109"/>
      <c r="AA4674" s="109"/>
      <c r="AB4674" s="109"/>
      <c r="AC4674" s="113"/>
      <c r="AD4674" s="29"/>
      <c r="AE4674" s="29"/>
      <c r="AF4674" s="29"/>
      <c r="AG4674" s="65"/>
    </row>
    <row r="4675" spans="1:33" ht="12">
      <c r="A4675" s="100">
        <v>42087.212534722203</v>
      </c>
      <c r="B4675" s="109" t="s">
        <v>27554</v>
      </c>
      <c r="C4675" s="121">
        <v>51</v>
      </c>
      <c r="D4675" s="109" t="s">
        <v>23</v>
      </c>
      <c r="E4675" s="109" t="s">
        <v>82</v>
      </c>
      <c r="F4675" s="109"/>
      <c r="G4675" s="42">
        <v>36604</v>
      </c>
      <c r="H4675" s="109" t="s">
        <v>27555</v>
      </c>
      <c r="I4675" s="109" t="s">
        <v>176</v>
      </c>
      <c r="J4675" s="109" t="s">
        <v>85</v>
      </c>
      <c r="K4675" s="98" t="s">
        <v>177</v>
      </c>
      <c r="L4675" s="109" t="s">
        <v>178</v>
      </c>
      <c r="M4675" s="109" t="s">
        <v>6348</v>
      </c>
      <c r="N4675" s="109" t="s">
        <v>760</v>
      </c>
      <c r="O4675" s="109" t="s">
        <v>27556</v>
      </c>
      <c r="P4675" s="109" t="s">
        <v>760</v>
      </c>
      <c r="Q4675" s="109" t="s">
        <v>27557</v>
      </c>
      <c r="R4675" s="109" t="s">
        <v>36</v>
      </c>
      <c r="S4675" s="122" t="s">
        <v>21640</v>
      </c>
      <c r="T4675" s="31"/>
      <c r="U4675" s="109" t="str">
        <f t="shared" si="74"/>
        <v>36604: Sonoma County deputies reportedly responded to a call about a man behaving strangely at the Monte Vista Motel on Santa Rosa Avenue at 4 a.m. Curran was reported to be thrashing around the motel bathroom. Deputies claim that to prevent him from hurting himself, they handcuffed him. An ambulance took him to a local hospital; he died one hour later. http://www.exposebohemiangrove.org/fp/police/death-again.html</v>
      </c>
      <c r="V4675" s="109"/>
      <c r="W4675" s="109">
        <v>5722.1</v>
      </c>
      <c r="X4675" s="109"/>
      <c r="Y4675" s="109"/>
      <c r="Z4675" s="109"/>
      <c r="AA4675" s="109"/>
      <c r="AB4675" s="109"/>
      <c r="AC4675" s="113"/>
      <c r="AD4675" s="29"/>
      <c r="AE4675" s="29"/>
      <c r="AF4675" s="29"/>
      <c r="AG4675" s="65"/>
    </row>
    <row r="4676" spans="1:33" ht="12">
      <c r="A4676" s="100">
        <v>42087.2186574074</v>
      </c>
      <c r="B4676" s="109" t="s">
        <v>27558</v>
      </c>
      <c r="C4676" s="121"/>
      <c r="D4676" s="109" t="s">
        <v>23</v>
      </c>
      <c r="E4676" s="109" t="s">
        <v>82</v>
      </c>
      <c r="F4676" s="109"/>
      <c r="G4676" s="42">
        <v>36575</v>
      </c>
      <c r="H4676" s="109"/>
      <c r="I4676" s="109" t="s">
        <v>27559</v>
      </c>
      <c r="J4676" s="109" t="s">
        <v>85</v>
      </c>
      <c r="K4676" s="98" t="s">
        <v>27560</v>
      </c>
      <c r="L4676" s="109" t="s">
        <v>178</v>
      </c>
      <c r="M4676" s="109" t="s">
        <v>6578</v>
      </c>
      <c r="N4676" s="109" t="s">
        <v>20589</v>
      </c>
      <c r="O4676" s="109" t="s">
        <v>27561</v>
      </c>
      <c r="P4676" s="109" t="s">
        <v>760</v>
      </c>
      <c r="Q4676" s="109" t="s">
        <v>27557</v>
      </c>
      <c r="R4676" s="109" t="s">
        <v>36</v>
      </c>
      <c r="S4676" s="122" t="s">
        <v>21640</v>
      </c>
      <c r="T4676" s="31"/>
      <c r="U4676" s="109" t="str">
        <f t="shared" si="74"/>
        <v>36575: Reportedly, Sanchez, on parole and afraid of being sent back to prison, sped away from a California Highway Patrol officer trying to make a traffic stop. After some miles he abandoned his vehicle and fled from the officer on foot. He disappeared into some bushes near the rain-swollen Russian River. His body was found six weeks later; he had drowned in the river. http://www.exposebohemiangrove.org/fp/police/death-again.html</v>
      </c>
      <c r="V4676" s="109"/>
      <c r="W4676" s="109">
        <v>5723.1</v>
      </c>
      <c r="X4676" s="109"/>
      <c r="Y4676" s="109"/>
      <c r="Z4676" s="109"/>
      <c r="AA4676" s="109"/>
      <c r="AB4676" s="109"/>
      <c r="AC4676" s="113"/>
      <c r="AD4676" s="29"/>
      <c r="AE4676" s="29"/>
      <c r="AF4676" s="29"/>
      <c r="AG4676" s="65"/>
    </row>
    <row r="4677" spans="1:33" ht="12">
      <c r="A4677" s="100">
        <v>42087.223935185197</v>
      </c>
      <c r="B4677" s="109" t="s">
        <v>27562</v>
      </c>
      <c r="C4677" s="121">
        <v>28</v>
      </c>
      <c r="D4677" s="109" t="s">
        <v>91</v>
      </c>
      <c r="E4677" s="109" t="s">
        <v>82</v>
      </c>
      <c r="F4677" s="109"/>
      <c r="G4677" s="42">
        <v>36591</v>
      </c>
      <c r="H4677" s="109" t="s">
        <v>27563</v>
      </c>
      <c r="I4677" s="109" t="s">
        <v>176</v>
      </c>
      <c r="J4677" s="109" t="s">
        <v>85</v>
      </c>
      <c r="K4677" s="98" t="s">
        <v>27564</v>
      </c>
      <c r="L4677" s="109" t="s">
        <v>178</v>
      </c>
      <c r="M4677" s="109" t="s">
        <v>6578</v>
      </c>
      <c r="N4677" s="109" t="s">
        <v>314</v>
      </c>
      <c r="O4677" s="109" t="s">
        <v>27565</v>
      </c>
      <c r="P4677" s="109" t="s">
        <v>760</v>
      </c>
      <c r="Q4677" s="109" t="s">
        <v>27557</v>
      </c>
      <c r="R4677" s="109" t="s">
        <v>36</v>
      </c>
      <c r="S4677" s="122" t="s">
        <v>21640</v>
      </c>
      <c r="T4677" s="31"/>
      <c r="U4677" s="109" t="str">
        <f t="shared" si="74"/>
        <v>36591: Reportedly, Audra Hynes, was killed when she lost control of her car on Highway 12. She was fleeing a CHP officer in a high-speed car chase. Another woman was seriously injured in the crash. http://www.exposebohemiangrove.org/fp/police/death-again.html</v>
      </c>
      <c r="V4677" s="109"/>
      <c r="W4677" s="109">
        <v>5724.1</v>
      </c>
      <c r="X4677" s="109"/>
      <c r="Y4677" s="109"/>
      <c r="Z4677" s="109"/>
      <c r="AA4677" s="109"/>
      <c r="AB4677" s="109"/>
      <c r="AC4677" s="113"/>
      <c r="AD4677" s="29"/>
      <c r="AE4677" s="29"/>
      <c r="AF4677" s="29"/>
      <c r="AG4677" s="65"/>
    </row>
    <row r="4678" spans="1:33" ht="12">
      <c r="A4678" s="30">
        <v>42101</v>
      </c>
      <c r="B4678" s="109" t="s">
        <v>27566</v>
      </c>
      <c r="C4678" s="121">
        <v>50</v>
      </c>
      <c r="D4678" s="109" t="s">
        <v>23</v>
      </c>
      <c r="E4678" s="109" t="s">
        <v>24</v>
      </c>
      <c r="F4678" s="109" t="s">
        <v>27567</v>
      </c>
      <c r="G4678" s="42">
        <v>42098</v>
      </c>
      <c r="H4678" s="109" t="s">
        <v>27568</v>
      </c>
      <c r="I4678" s="109" t="s">
        <v>11645</v>
      </c>
      <c r="J4678" s="109" t="s">
        <v>2539</v>
      </c>
      <c r="K4678" s="98" t="s">
        <v>14999</v>
      </c>
      <c r="L4678" s="109" t="s">
        <v>10347</v>
      </c>
      <c r="M4678" s="109" t="s">
        <v>11647</v>
      </c>
      <c r="N4678" s="109" t="s">
        <v>32</v>
      </c>
      <c r="O4678" s="109" t="s">
        <v>27569</v>
      </c>
      <c r="P4678" s="109" t="s">
        <v>27570</v>
      </c>
      <c r="Q4678" s="109" t="s">
        <v>27571</v>
      </c>
      <c r="R4678" s="109" t="s">
        <v>80</v>
      </c>
      <c r="S4678" s="122"/>
      <c r="T4678" s="31"/>
      <c r="U4678" s="109" t="str">
        <f t="shared" si="74"/>
        <v>42098: 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 http://www.abcnews4.com/story/28720563/officers-respond-to-traffic-incident-witnesses-call-shooting-in-north-charleston</v>
      </c>
      <c r="V4678" s="109"/>
      <c r="W4678" s="109">
        <v>5725.1</v>
      </c>
      <c r="X4678" s="109"/>
      <c r="Y4678" s="109"/>
      <c r="Z4678" s="109"/>
      <c r="AA4678" s="109"/>
      <c r="AB4678" s="109"/>
      <c r="AC4678" s="113"/>
      <c r="AD4678" s="29"/>
      <c r="AE4678" s="29"/>
      <c r="AF4678" s="29"/>
      <c r="AG4678" s="65"/>
    </row>
    <row r="4679" spans="1:33" ht="12">
      <c r="A4679" s="100">
        <v>42087.654224537</v>
      </c>
      <c r="B4679" s="109" t="s">
        <v>27572</v>
      </c>
      <c r="C4679" s="121">
        <v>43</v>
      </c>
      <c r="D4679" s="109" t="s">
        <v>23</v>
      </c>
      <c r="E4679" s="109" t="s">
        <v>82</v>
      </c>
      <c r="F4679" s="109"/>
      <c r="G4679" s="42">
        <v>37072</v>
      </c>
      <c r="H4679" s="109" t="s">
        <v>27573</v>
      </c>
      <c r="I4679" s="109" t="s">
        <v>27574</v>
      </c>
      <c r="J4679" s="109" t="s">
        <v>482</v>
      </c>
      <c r="K4679" s="98" t="s">
        <v>27575</v>
      </c>
      <c r="L4679" s="109" t="s">
        <v>27576</v>
      </c>
      <c r="M4679" s="109" t="s">
        <v>7314</v>
      </c>
      <c r="N4679" s="109" t="s">
        <v>32</v>
      </c>
      <c r="O4679" s="109" t="s">
        <v>27577</v>
      </c>
      <c r="P4679" s="109" t="s">
        <v>760</v>
      </c>
      <c r="Q4679" s="109" t="s">
        <v>27578</v>
      </c>
      <c r="R4679" s="109" t="s">
        <v>36</v>
      </c>
      <c r="S4679" s="122" t="s">
        <v>21640</v>
      </c>
      <c r="T4679" s="31"/>
      <c r="U4679" s="109" t="str">
        <f t="shared" si="74"/>
        <v>37072: Shot and killed after leading troopers on a car chase. http://amarillo.com/stories/070301/usn_statetrooper.shtml#.VSlBA_nF-wQ</v>
      </c>
      <c r="V4679" s="109"/>
      <c r="W4679" s="109">
        <v>5726.1</v>
      </c>
      <c r="X4679" s="109"/>
      <c r="Y4679" s="109"/>
      <c r="Z4679" s="109"/>
      <c r="AA4679" s="109"/>
      <c r="AB4679" s="109"/>
      <c r="AC4679" s="113"/>
      <c r="AD4679" s="29"/>
      <c r="AE4679" s="29"/>
      <c r="AF4679" s="29"/>
      <c r="AG4679" s="65"/>
    </row>
    <row r="4680" spans="1:33" ht="12">
      <c r="A4680" s="102">
        <v>42087.668287036999</v>
      </c>
      <c r="B4680" s="9" t="s">
        <v>27579</v>
      </c>
      <c r="C4680" s="70">
        <v>22</v>
      </c>
      <c r="D4680" s="9" t="s">
        <v>23</v>
      </c>
      <c r="E4680" s="9" t="s">
        <v>82</v>
      </c>
      <c r="F4680" s="9"/>
      <c r="G4680" s="115">
        <v>37201</v>
      </c>
      <c r="H4680" s="9" t="s">
        <v>27580</v>
      </c>
      <c r="I4680" s="9" t="s">
        <v>2194</v>
      </c>
      <c r="J4680" s="9" t="s">
        <v>64</v>
      </c>
      <c r="K4680" s="117" t="s">
        <v>27581</v>
      </c>
      <c r="L4680" s="9" t="s">
        <v>2195</v>
      </c>
      <c r="M4680" s="9" t="s">
        <v>27582</v>
      </c>
      <c r="N4680" s="9" t="s">
        <v>32</v>
      </c>
      <c r="O4680" s="9" t="s">
        <v>27583</v>
      </c>
      <c r="P4680" s="9" t="s">
        <v>760</v>
      </c>
      <c r="Q4680" s="9" t="s">
        <v>27584</v>
      </c>
      <c r="R4680" s="9" t="s">
        <v>36</v>
      </c>
      <c r="S4680" s="61" t="s">
        <v>21640</v>
      </c>
      <c r="T4680" s="104"/>
      <c r="U4680" s="68" t="str">
        <f t="shared" si="74"/>
        <v>37201: Hood was shot after placing a gun to officer's head. http://onlineathens.com/stories/110701/new_shooting.shtml#.VSlLdPnF-wQ</v>
      </c>
      <c r="V4680" s="68"/>
      <c r="W4680" s="9">
        <v>5727.1</v>
      </c>
      <c r="X4680" s="9"/>
      <c r="Y4680" s="9"/>
      <c r="Z4680" s="9"/>
      <c r="AA4680" s="9"/>
      <c r="AB4680" s="9"/>
      <c r="AC4680" s="18"/>
      <c r="AD4680" s="106"/>
      <c r="AE4680" s="106"/>
      <c r="AF4680" s="106"/>
      <c r="AG4680" s="58"/>
    </row>
    <row r="4681" spans="1:33" ht="12">
      <c r="A4681" s="102">
        <v>42087.679062499999</v>
      </c>
      <c r="B4681" s="9" t="s">
        <v>27585</v>
      </c>
      <c r="C4681" s="70">
        <v>29</v>
      </c>
      <c r="D4681" s="9" t="s">
        <v>23</v>
      </c>
      <c r="E4681" s="9" t="s">
        <v>82</v>
      </c>
      <c r="F4681" s="9"/>
      <c r="G4681" s="115">
        <v>37480</v>
      </c>
      <c r="H4681" s="9"/>
      <c r="I4681" s="9" t="s">
        <v>145</v>
      </c>
      <c r="J4681" s="9" t="s">
        <v>143</v>
      </c>
      <c r="K4681" s="117" t="s">
        <v>27586</v>
      </c>
      <c r="L4681" s="9" t="s">
        <v>145</v>
      </c>
      <c r="M4681" s="9" t="s">
        <v>27582</v>
      </c>
      <c r="N4681" s="9" t="s">
        <v>474</v>
      </c>
      <c r="O4681" s="9" t="s">
        <v>27587</v>
      </c>
      <c r="P4681" s="9"/>
      <c r="Q4681" s="9" t="s">
        <v>27588</v>
      </c>
      <c r="R4681" s="9" t="s">
        <v>100</v>
      </c>
      <c r="S4681" s="61" t="s">
        <v>21640</v>
      </c>
      <c r="T4681" s="104"/>
      <c r="U4681" s="68" t="str">
        <f t="shared" si="74"/>
        <v>37480: Arnold died of positional asphyxiation after being beaten by police in his front yard, hogtied, and placed face down in the police wagon. Officers were responding to reports of Arnold, a schizophrenic, walking around and talking to himself. http://www.aele.org/law/2008ALL12/arnold-york.html</v>
      </c>
      <c r="V4681" s="68"/>
      <c r="W4681" s="9">
        <v>5728.1</v>
      </c>
      <c r="X4681" s="9"/>
      <c r="Y4681" s="9"/>
      <c r="Z4681" s="9"/>
      <c r="AA4681" s="9"/>
      <c r="AB4681" s="9"/>
      <c r="AC4681" s="18"/>
      <c r="AD4681" s="106"/>
      <c r="AE4681" s="106"/>
      <c r="AF4681" s="106"/>
      <c r="AG4681" s="58"/>
    </row>
    <row r="4682" spans="1:33" ht="12">
      <c r="A4682" s="102">
        <v>42087.6953125</v>
      </c>
      <c r="B4682" s="9" t="s">
        <v>27589</v>
      </c>
      <c r="C4682" s="70">
        <v>19</v>
      </c>
      <c r="D4682" s="9" t="s">
        <v>23</v>
      </c>
      <c r="E4682" s="9" t="s">
        <v>82</v>
      </c>
      <c r="F4682" s="9"/>
      <c r="G4682" s="115">
        <v>37602</v>
      </c>
      <c r="H4682" s="9" t="s">
        <v>27590</v>
      </c>
      <c r="I4682" s="9" t="s">
        <v>27591</v>
      </c>
      <c r="J4682" s="9" t="s">
        <v>64</v>
      </c>
      <c r="K4682" s="117" t="s">
        <v>27592</v>
      </c>
      <c r="L4682" s="9" t="s">
        <v>27593</v>
      </c>
      <c r="M4682" s="9" t="s">
        <v>27594</v>
      </c>
      <c r="N4682" s="9" t="s">
        <v>314</v>
      </c>
      <c r="O4682" s="9" t="s">
        <v>27595</v>
      </c>
      <c r="P4682" s="9" t="s">
        <v>760</v>
      </c>
      <c r="Q4682" s="9" t="s">
        <v>27596</v>
      </c>
      <c r="R4682" s="9" t="s">
        <v>36</v>
      </c>
      <c r="S4682" s="61" t="s">
        <v>21640</v>
      </c>
      <c r="T4682" s="104"/>
      <c r="U4682" s="68" t="str">
        <f t="shared" si="74"/>
        <v>37602: Ham died from injuries following police use of a vehicular maneuver on suspect's vehicle on I-75 in Tift County Georgia. Police were attempting to stop suspect after having stolen $10.69 worth of gas. http://www.walb.com/story/1047649/man-killed-during-i-75-police-chase?clienttype=printable</v>
      </c>
      <c r="V4682" s="68"/>
      <c r="W4682" s="9">
        <v>5729.1</v>
      </c>
      <c r="X4682" s="9"/>
      <c r="Y4682" s="9"/>
      <c r="Z4682" s="9"/>
      <c r="AA4682" s="9"/>
      <c r="AB4682" s="9"/>
      <c r="AC4682" s="18"/>
      <c r="AD4682" s="106"/>
      <c r="AE4682" s="106"/>
      <c r="AF4682" s="106"/>
      <c r="AG4682" s="58"/>
    </row>
    <row r="4683" spans="1:33" ht="12">
      <c r="A4683" s="102">
        <v>42088.285717592596</v>
      </c>
      <c r="B4683" s="9" t="s">
        <v>27597</v>
      </c>
      <c r="C4683" s="70">
        <v>21</v>
      </c>
      <c r="D4683" s="9" t="s">
        <v>23</v>
      </c>
      <c r="E4683" s="9" t="s">
        <v>82</v>
      </c>
      <c r="F4683" s="9"/>
      <c r="G4683" s="115">
        <v>42048</v>
      </c>
      <c r="H4683" s="9" t="s">
        <v>27598</v>
      </c>
      <c r="I4683" s="9" t="s">
        <v>756</v>
      </c>
      <c r="J4683" s="9" t="s">
        <v>809</v>
      </c>
      <c r="K4683" s="117" t="s">
        <v>13722</v>
      </c>
      <c r="L4683" s="9" t="s">
        <v>6277</v>
      </c>
      <c r="M4683" s="9" t="s">
        <v>27599</v>
      </c>
      <c r="N4683" s="9" t="s">
        <v>32</v>
      </c>
      <c r="O4683" s="9" t="s">
        <v>27600</v>
      </c>
      <c r="P4683" s="9" t="s">
        <v>760</v>
      </c>
      <c r="Q4683" s="9" t="s">
        <v>27601</v>
      </c>
      <c r="R4683" s="9" t="s">
        <v>36</v>
      </c>
      <c r="S4683" s="61" t="s">
        <v>27602</v>
      </c>
      <c r="T4683" s="104"/>
      <c r="U4683" s="68" t="str">
        <f t="shared" si="74"/>
        <v>42048: Officers allege that Lara-Rodriguez carjacked someone at gunpoint and led police on a chase. Upon crashing Lara-Rodriguez attempted to point a gun at officers, and they shot him to death. http://www.kansascity.com/news/local/crime/article10022345.html</v>
      </c>
      <c r="V4683" s="68"/>
      <c r="W4683" s="9">
        <v>5730.1</v>
      </c>
      <c r="X4683" s="9"/>
      <c r="Y4683" s="9"/>
      <c r="Z4683" s="9"/>
      <c r="AA4683" s="9"/>
      <c r="AB4683" s="9"/>
      <c r="AC4683" s="18"/>
      <c r="AD4683" s="106"/>
      <c r="AE4683" s="106"/>
      <c r="AF4683" s="106"/>
      <c r="AG4683" s="58"/>
    </row>
    <row r="4684" spans="1:33" ht="12">
      <c r="A4684" s="102">
        <v>42088.317187499997</v>
      </c>
      <c r="B4684" s="9" t="s">
        <v>27603</v>
      </c>
      <c r="C4684" s="70">
        <v>48</v>
      </c>
      <c r="D4684" s="9" t="s">
        <v>23</v>
      </c>
      <c r="E4684" s="9" t="s">
        <v>24</v>
      </c>
      <c r="F4684" s="9" t="s">
        <v>27604</v>
      </c>
      <c r="G4684" s="115">
        <v>42045</v>
      </c>
      <c r="H4684" s="9" t="s">
        <v>27605</v>
      </c>
      <c r="I4684" s="9" t="s">
        <v>4565</v>
      </c>
      <c r="J4684" s="9" t="s">
        <v>1128</v>
      </c>
      <c r="K4684" s="117" t="s">
        <v>27606</v>
      </c>
      <c r="L4684" s="9" t="s">
        <v>4567</v>
      </c>
      <c r="M4684" s="9" t="s">
        <v>4568</v>
      </c>
      <c r="N4684" s="9" t="s">
        <v>32</v>
      </c>
      <c r="O4684" s="9" t="s">
        <v>27607</v>
      </c>
      <c r="P4684" s="9" t="s">
        <v>760</v>
      </c>
      <c r="Q4684" s="9" t="s">
        <v>27608</v>
      </c>
      <c r="R4684" s="9" t="s">
        <v>36</v>
      </c>
      <c r="S4684" s="61" t="s">
        <v>27602</v>
      </c>
      <c r="T4684" s="104"/>
      <c r="U4684" s="68" t="str">
        <f t="shared" si="74"/>
        <v>42045: Officers said that they were attempting to serve an assault warrant and that gunfire was exchanged at the home, killing Bess. http://www.wmcactionnews5.com/story/28076932/police-investigate-reports-of-shooting-in-whitehaven</v>
      </c>
      <c r="V4684" s="68"/>
      <c r="W4684" s="9">
        <v>5731.1</v>
      </c>
      <c r="X4684" s="9"/>
      <c r="Y4684" s="9"/>
      <c r="Z4684" s="9"/>
      <c r="AA4684" s="9"/>
      <c r="AB4684" s="9"/>
      <c r="AC4684" s="18"/>
      <c r="AD4684" s="106"/>
      <c r="AE4684" s="106"/>
      <c r="AF4684" s="106"/>
      <c r="AG4684" s="58"/>
    </row>
    <row r="4685" spans="1:33" ht="12">
      <c r="A4685" s="102">
        <v>42088.328761574099</v>
      </c>
      <c r="B4685" s="9" t="s">
        <v>27609</v>
      </c>
      <c r="C4685" s="70">
        <v>40</v>
      </c>
      <c r="D4685" s="9" t="s">
        <v>23</v>
      </c>
      <c r="E4685" s="9" t="s">
        <v>22727</v>
      </c>
      <c r="F4685" s="9" t="s">
        <v>27610</v>
      </c>
      <c r="G4685" s="115">
        <v>42057</v>
      </c>
      <c r="H4685" s="9" t="s">
        <v>27611</v>
      </c>
      <c r="I4685" s="9" t="s">
        <v>27612</v>
      </c>
      <c r="J4685" s="9" t="s">
        <v>64</v>
      </c>
      <c r="K4685" s="117" t="s">
        <v>27613</v>
      </c>
      <c r="L4685" s="9" t="s">
        <v>27614</v>
      </c>
      <c r="M4685" s="9" t="s">
        <v>27615</v>
      </c>
      <c r="N4685" s="9" t="s">
        <v>32</v>
      </c>
      <c r="O4685" s="9" t="s">
        <v>27616</v>
      </c>
      <c r="P4685" s="9"/>
      <c r="Q4685" s="9" t="s">
        <v>27617</v>
      </c>
      <c r="R4685" s="9" t="s">
        <v>36</v>
      </c>
      <c r="S4685" s="61" t="s">
        <v>27602</v>
      </c>
      <c r="T4685" s="104"/>
      <c r="U4685" s="68" t="str">
        <f t="shared" si="74"/>
        <v>42057: 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 http://www.11alive.com/story/news/local/gainesville/2015/02/22/deputies-shot-habersham-county/23861713/</v>
      </c>
      <c r="V4685" s="68"/>
      <c r="W4685" s="9">
        <v>5732.1</v>
      </c>
      <c r="X4685" s="9"/>
      <c r="Y4685" s="9"/>
      <c r="Z4685" s="9"/>
      <c r="AA4685" s="9"/>
      <c r="AB4685" s="9"/>
      <c r="AC4685" s="18"/>
      <c r="AD4685" s="106"/>
      <c r="AE4685" s="106"/>
      <c r="AF4685" s="106"/>
      <c r="AG4685" s="58"/>
    </row>
    <row r="4686" spans="1:33" ht="12">
      <c r="A4686" s="102">
        <v>42088.334699074097</v>
      </c>
      <c r="B4686" s="9" t="s">
        <v>27618</v>
      </c>
      <c r="C4686" s="70">
        <v>45</v>
      </c>
      <c r="D4686" s="9" t="s">
        <v>23</v>
      </c>
      <c r="E4686" s="9" t="s">
        <v>82</v>
      </c>
      <c r="F4686" s="9"/>
      <c r="G4686" s="115">
        <v>42038</v>
      </c>
      <c r="H4686" s="9" t="s">
        <v>27619</v>
      </c>
      <c r="I4686" s="9" t="s">
        <v>3821</v>
      </c>
      <c r="J4686" s="9" t="s">
        <v>64</v>
      </c>
      <c r="K4686" s="117" t="s">
        <v>27620</v>
      </c>
      <c r="L4686" s="9" t="s">
        <v>27621</v>
      </c>
      <c r="M4686" s="9" t="s">
        <v>27622</v>
      </c>
      <c r="N4686" s="9" t="s">
        <v>32</v>
      </c>
      <c r="O4686" s="9" t="s">
        <v>27623</v>
      </c>
      <c r="P4686" s="9" t="s">
        <v>760</v>
      </c>
      <c r="Q4686" s="9" t="s">
        <v>27624</v>
      </c>
      <c r="R4686" s="9" t="s">
        <v>36</v>
      </c>
      <c r="S4686" s="61" t="s">
        <v>27602</v>
      </c>
      <c r="T4686" s="104"/>
      <c r="U4686" s="68" t="str">
        <f t="shared" si="74"/>
        <v>42038: Officers said they responded to a call from a woman who'd been shot in the hand, and when they arrived they found Purvis sitting on a front porch with a gun to his chin. When Purvis pointed the gun at an officer, the officer shot him to death. http://www.walb.com/story/28014993/man-woman-injured-in-douglas-officer-involved-shooting</v>
      </c>
      <c r="V4686" s="68"/>
      <c r="W4686" s="9">
        <v>5733.1</v>
      </c>
      <c r="X4686" s="9"/>
      <c r="Y4686" s="9"/>
      <c r="Z4686" s="9"/>
      <c r="AA4686" s="9"/>
      <c r="AB4686" s="9"/>
      <c r="AC4686" s="18"/>
      <c r="AD4686" s="106"/>
      <c r="AE4686" s="106"/>
      <c r="AF4686" s="106"/>
      <c r="AG4686" s="58"/>
    </row>
    <row r="4687" spans="1:33" ht="12">
      <c r="A4687" s="102">
        <v>42088.3426273148</v>
      </c>
      <c r="B4687" s="9" t="s">
        <v>27625</v>
      </c>
      <c r="C4687" s="70">
        <v>35</v>
      </c>
      <c r="D4687" s="9" t="s">
        <v>91</v>
      </c>
      <c r="E4687" s="9" t="s">
        <v>40</v>
      </c>
      <c r="F4687" s="9" t="s">
        <v>27626</v>
      </c>
      <c r="G4687" s="115">
        <v>42010</v>
      </c>
      <c r="H4687" s="9" t="s">
        <v>27627</v>
      </c>
      <c r="I4687" s="9" t="s">
        <v>19019</v>
      </c>
      <c r="J4687" s="9" t="s">
        <v>2311</v>
      </c>
      <c r="K4687" s="117" t="s">
        <v>27628</v>
      </c>
      <c r="L4687" s="9" t="s">
        <v>5139</v>
      </c>
      <c r="M4687" s="9" t="s">
        <v>27629</v>
      </c>
      <c r="N4687" s="9" t="s">
        <v>32</v>
      </c>
      <c r="O4687" s="9" t="s">
        <v>27630</v>
      </c>
      <c r="P4687" s="9" t="s">
        <v>760</v>
      </c>
      <c r="Q4687" s="9" t="s">
        <v>27631</v>
      </c>
      <c r="R4687" s="9" t="s">
        <v>36</v>
      </c>
      <c r="S4687" s="61" t="s">
        <v>27602</v>
      </c>
      <c r="T4687" s="104"/>
      <c r="U4687" s="68" t="str">
        <f t="shared" si="74"/>
        <v>42010: Officers reported that they responded to a domestic dispute call, gunfire was exchanged, and one officer was injured, while Steele was killed. http://www.washingtonpost.com/news/the-watch/wp/2015/01/09/iowa-cop-reportedly-tries-to-shoot-dog-kills-woman-instead/</v>
      </c>
      <c r="V4687" s="68"/>
      <c r="W4687" s="9">
        <v>5734.1</v>
      </c>
      <c r="X4687" s="9"/>
      <c r="Y4687" s="9"/>
      <c r="Z4687" s="9"/>
      <c r="AA4687" s="9"/>
      <c r="AB4687" s="9"/>
      <c r="AC4687" s="18"/>
      <c r="AD4687" s="106"/>
      <c r="AE4687" s="106"/>
      <c r="AF4687" s="106"/>
      <c r="AG4687" s="58"/>
    </row>
    <row r="4688" spans="1:33" ht="12">
      <c r="A4688" s="102">
        <v>42088.354583333297</v>
      </c>
      <c r="B4688" s="9" t="s">
        <v>27632</v>
      </c>
      <c r="C4688" s="70">
        <v>59</v>
      </c>
      <c r="D4688" s="9" t="s">
        <v>23</v>
      </c>
      <c r="E4688" s="9" t="s">
        <v>82</v>
      </c>
      <c r="F4688" s="9" t="s">
        <v>27633</v>
      </c>
      <c r="G4688" s="115">
        <v>42037</v>
      </c>
      <c r="H4688" s="9" t="s">
        <v>27634</v>
      </c>
      <c r="I4688" s="9" t="s">
        <v>27635</v>
      </c>
      <c r="J4688" s="9" t="s">
        <v>143</v>
      </c>
      <c r="K4688" s="117" t="s">
        <v>27636</v>
      </c>
      <c r="L4688" s="9" t="s">
        <v>1077</v>
      </c>
      <c r="M4688" s="9" t="s">
        <v>27637</v>
      </c>
      <c r="N4688" s="9" t="s">
        <v>32</v>
      </c>
      <c r="O4688" s="9" t="s">
        <v>27638</v>
      </c>
      <c r="P4688" s="9" t="s">
        <v>323</v>
      </c>
      <c r="Q4688" s="9" t="s">
        <v>27639</v>
      </c>
      <c r="R4688" s="9" t="s">
        <v>219</v>
      </c>
      <c r="S4688" s="61" t="s">
        <v>27602</v>
      </c>
      <c r="T4688" s="104"/>
      <c r="U4688" s="68" t="str">
        <f t="shared" si="74"/>
        <v>42037: 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 http://news.yahoo.com/pa-officer-charged-fatal-shooting-unarmed-motorist-165424205.html</v>
      </c>
      <c r="V4688" s="68"/>
      <c r="W4688" s="9">
        <v>5735.1</v>
      </c>
      <c r="X4688" s="9"/>
      <c r="Y4688" s="9"/>
      <c r="Z4688" s="9"/>
      <c r="AA4688" s="9"/>
      <c r="AB4688" s="9"/>
      <c r="AC4688" s="18"/>
      <c r="AD4688" s="106"/>
      <c r="AE4688" s="106"/>
      <c r="AF4688" s="106"/>
      <c r="AG4688" s="58"/>
    </row>
    <row r="4689" spans="1:33" ht="12">
      <c r="A4689" s="102">
        <v>42088.3655671296</v>
      </c>
      <c r="B4689" s="9" t="s">
        <v>27640</v>
      </c>
      <c r="C4689" s="70">
        <v>28</v>
      </c>
      <c r="D4689" s="9" t="s">
        <v>23</v>
      </c>
      <c r="E4689" s="9" t="s">
        <v>82</v>
      </c>
      <c r="F4689" s="9"/>
      <c r="G4689" s="115">
        <v>42083</v>
      </c>
      <c r="H4689" s="9" t="s">
        <v>27641</v>
      </c>
      <c r="I4689" s="9" t="s">
        <v>1479</v>
      </c>
      <c r="J4689" s="9" t="s">
        <v>152</v>
      </c>
      <c r="K4689" s="117" t="s">
        <v>27642</v>
      </c>
      <c r="L4689" s="9" t="s">
        <v>1481</v>
      </c>
      <c r="M4689" s="9" t="s">
        <v>27643</v>
      </c>
      <c r="N4689" s="9" t="s">
        <v>314</v>
      </c>
      <c r="O4689" s="9" t="s">
        <v>27644</v>
      </c>
      <c r="P4689" s="9" t="s">
        <v>323</v>
      </c>
      <c r="Q4689" s="9" t="s">
        <v>27645</v>
      </c>
      <c r="R4689" s="9" t="s">
        <v>100</v>
      </c>
      <c r="S4689" s="61" t="s">
        <v>21640</v>
      </c>
      <c r="T4689" s="104"/>
      <c r="U4689" s="68" t="str">
        <f t="shared" si="74"/>
        <v>42083: Several off-duty officers had been out drinking together, and were involved in a head-on collision with a tractor-trailer. Two of the off-duty officers in the smaller vehicle, including Rodriguez died. http://news.yahoo.com/officer-behind-wheel-fatal-wrong-way-crash-had-185420604.html</v>
      </c>
      <c r="V4689" s="68"/>
      <c r="W4689" s="9">
        <v>5736.1</v>
      </c>
      <c r="X4689" s="9"/>
      <c r="Y4689" s="9"/>
      <c r="Z4689" s="9"/>
      <c r="AA4689" s="9"/>
      <c r="AB4689" s="9"/>
      <c r="AC4689" s="18"/>
      <c r="AD4689" s="106"/>
      <c r="AE4689" s="106"/>
      <c r="AF4689" s="106"/>
      <c r="AG4689" s="58"/>
    </row>
    <row r="4690" spans="1:33" ht="12">
      <c r="A4690" s="102">
        <v>42088.365787037001</v>
      </c>
      <c r="B4690" s="9" t="s">
        <v>27646</v>
      </c>
      <c r="C4690" s="70">
        <v>28</v>
      </c>
      <c r="D4690" s="9" t="s">
        <v>23</v>
      </c>
      <c r="E4690" s="9" t="s">
        <v>82</v>
      </c>
      <c r="F4690" s="9"/>
      <c r="G4690" s="115">
        <v>42083</v>
      </c>
      <c r="H4690" s="9" t="s">
        <v>27641</v>
      </c>
      <c r="I4690" s="9" t="s">
        <v>1479</v>
      </c>
      <c r="J4690" s="9" t="s">
        <v>152</v>
      </c>
      <c r="K4690" s="117" t="s">
        <v>27642</v>
      </c>
      <c r="L4690" s="9" t="s">
        <v>1481</v>
      </c>
      <c r="M4690" s="9" t="s">
        <v>27643</v>
      </c>
      <c r="N4690" s="9" t="s">
        <v>314</v>
      </c>
      <c r="O4690" s="9" t="s">
        <v>27647</v>
      </c>
      <c r="P4690" s="9" t="s">
        <v>323</v>
      </c>
      <c r="Q4690" s="9" t="s">
        <v>27645</v>
      </c>
      <c r="R4690" s="9" t="s">
        <v>219</v>
      </c>
      <c r="S4690" s="61" t="s">
        <v>21640</v>
      </c>
      <c r="T4690" s="104"/>
      <c r="U4690" s="68" t="str">
        <f t="shared" si="74"/>
        <v>42083: Several off-duty officers had been out drinking together, and were involved in a head-on collision with a tractor-trailer. Two of the off-duty officers in the smaller vehicle, including Viggiano died. http://news.yahoo.com/officer-behind-wheel-fatal-wrong-way-crash-had-185420604.html</v>
      </c>
      <c r="V4690" s="68"/>
      <c r="W4690" s="9">
        <v>5737.1</v>
      </c>
      <c r="X4690" s="9"/>
      <c r="Y4690" s="9"/>
      <c r="Z4690" s="9"/>
      <c r="AA4690" s="9"/>
      <c r="AB4690" s="9"/>
      <c r="AC4690" s="18"/>
      <c r="AD4690" s="106"/>
      <c r="AE4690" s="106"/>
      <c r="AF4690" s="106"/>
      <c r="AG4690" s="58"/>
    </row>
    <row r="4691" spans="1:33" ht="12">
      <c r="A4691" s="102">
        <v>42088.632800925901</v>
      </c>
      <c r="B4691" s="9" t="s">
        <v>27648</v>
      </c>
      <c r="C4691" s="70">
        <v>35</v>
      </c>
      <c r="D4691" s="9" t="s">
        <v>23</v>
      </c>
      <c r="E4691" s="9" t="s">
        <v>24</v>
      </c>
      <c r="F4691" s="9"/>
      <c r="G4691" s="115">
        <v>37654</v>
      </c>
      <c r="H4691" s="9" t="s">
        <v>27649</v>
      </c>
      <c r="I4691" s="9" t="s">
        <v>7338</v>
      </c>
      <c r="J4691" s="9" t="s">
        <v>64</v>
      </c>
      <c r="K4691" s="117" t="s">
        <v>15226</v>
      </c>
      <c r="L4691" s="9" t="s">
        <v>7338</v>
      </c>
      <c r="M4691" s="9" t="s">
        <v>614</v>
      </c>
      <c r="N4691" s="9" t="s">
        <v>32</v>
      </c>
      <c r="O4691" s="9" t="s">
        <v>27650</v>
      </c>
      <c r="P4691" s="9" t="s">
        <v>760</v>
      </c>
      <c r="Q4691" s="9" t="s">
        <v>27651</v>
      </c>
      <c r="R4691" s="9" t="s">
        <v>219</v>
      </c>
      <c r="S4691" s="61" t="s">
        <v>21640</v>
      </c>
      <c r="T4691" s="104"/>
      <c r="U4691" s="68" t="str">
        <f t="shared" si="74"/>
        <v>37654: Bates' mother was awarded a verdict of $7 million for her son's death. He was high on drugs and holding a knife when she called the police so he could sober up in jail. An officer shot him to death as he said Bates came at him with the knife, but investigators found that Bates was 35-40 feet away from the officer, who shot him three times including once in the back. The officer resigned and is reported never to have paid the verdict to Bates' mother. http://www.ajc.com/news/news/local/bullet-holes-remind-mother-of-sons-last-moments/nQKsK/</v>
      </c>
      <c r="V4691" s="68"/>
      <c r="W4691" s="9">
        <v>5738.1</v>
      </c>
      <c r="X4691" s="9"/>
      <c r="Y4691" s="9"/>
      <c r="Z4691" s="9"/>
      <c r="AA4691" s="9"/>
      <c r="AB4691" s="9"/>
      <c r="AC4691" s="18"/>
      <c r="AD4691" s="106"/>
      <c r="AE4691" s="106"/>
      <c r="AF4691" s="106"/>
      <c r="AG4691" s="58"/>
    </row>
    <row r="4692" spans="1:33" ht="12">
      <c r="A4692" s="102">
        <v>42088.649953703702</v>
      </c>
      <c r="B4692" s="9" t="s">
        <v>27652</v>
      </c>
      <c r="C4692" s="70">
        <v>23</v>
      </c>
      <c r="D4692" s="9" t="s">
        <v>23</v>
      </c>
      <c r="E4692" s="9" t="s">
        <v>24</v>
      </c>
      <c r="F4692" s="9" t="s">
        <v>27653</v>
      </c>
      <c r="G4692" s="115">
        <v>37688</v>
      </c>
      <c r="H4692" s="9" t="s">
        <v>27654</v>
      </c>
      <c r="I4692" s="9" t="s">
        <v>327</v>
      </c>
      <c r="J4692" s="9" t="s">
        <v>328</v>
      </c>
      <c r="K4692" s="117" t="s">
        <v>1040</v>
      </c>
      <c r="L4692" s="9" t="s">
        <v>329</v>
      </c>
      <c r="M4692" s="9" t="s">
        <v>330</v>
      </c>
      <c r="N4692" s="9" t="s">
        <v>32</v>
      </c>
      <c r="O4692" s="9" t="s">
        <v>27655</v>
      </c>
      <c r="P4692" s="9" t="s">
        <v>58</v>
      </c>
      <c r="Q4692" s="9" t="s">
        <v>27656</v>
      </c>
      <c r="R4692" s="9" t="s">
        <v>36</v>
      </c>
      <c r="S4692" s="61" t="s">
        <v>21640</v>
      </c>
      <c r="T4692" s="104"/>
      <c r="U4692" s="68" t="str">
        <f t="shared" si="74"/>
        <v>37688: An off-duty officer who was late for work and not displaying his proper police gear shot Pleasance who was near his friends fighting at a train station. Surveillance footage showed no aggression from Pleasance towards the officer. https://www.state.il.us/court/Opinions/AppellateCourt/2009/1stDistrict/December/1081510.pdf</v>
      </c>
      <c r="V4692" s="68"/>
      <c r="W4692" s="9">
        <v>5739.1</v>
      </c>
      <c r="X4692" s="9"/>
      <c r="Y4692" s="9"/>
      <c r="Z4692" s="9"/>
      <c r="AA4692" s="9"/>
      <c r="AB4692" s="9"/>
      <c r="AC4692" s="18"/>
      <c r="AD4692" s="106"/>
      <c r="AE4692" s="106"/>
      <c r="AF4692" s="106"/>
      <c r="AG4692" s="58"/>
    </row>
    <row r="4693" spans="1:33" ht="12">
      <c r="A4693" s="102">
        <v>42088.660173611097</v>
      </c>
      <c r="B4693" s="9" t="s">
        <v>27657</v>
      </c>
      <c r="C4693" s="70">
        <v>37</v>
      </c>
      <c r="D4693" s="9" t="s">
        <v>23</v>
      </c>
      <c r="E4693" s="9" t="s">
        <v>82</v>
      </c>
      <c r="F4693" s="9"/>
      <c r="G4693" s="115">
        <v>37743</v>
      </c>
      <c r="H4693" s="9" t="s">
        <v>27658</v>
      </c>
      <c r="I4693" s="9" t="s">
        <v>26516</v>
      </c>
      <c r="J4693" s="9" t="s">
        <v>1694</v>
      </c>
      <c r="K4693" s="117" t="s">
        <v>27659</v>
      </c>
      <c r="L4693" s="9" t="s">
        <v>1995</v>
      </c>
      <c r="M4693" s="9" t="s">
        <v>26518</v>
      </c>
      <c r="N4693" s="9" t="s">
        <v>1589</v>
      </c>
      <c r="O4693" s="9" t="s">
        <v>27660</v>
      </c>
      <c r="P4693" s="9" t="s">
        <v>760</v>
      </c>
      <c r="Q4693" s="9" t="s">
        <v>27661</v>
      </c>
      <c r="R4693" s="9" t="s">
        <v>36</v>
      </c>
      <c r="S4693" s="61" t="s">
        <v>21640</v>
      </c>
      <c r="T4693" s="104"/>
      <c r="U4693" s="68" t="str">
        <f t="shared" si="74"/>
        <v>37743: Died of “sudden cardiovascular collapse” during struggle with police. The police were responding to report of a naked and bleeding man in apartment parking lot who was yelling and banging on doors. City settled for $19,500 with Herring estate http://gazette.com/article/18957</v>
      </c>
      <c r="V4693" s="68"/>
      <c r="W4693" s="9">
        <v>5740.1</v>
      </c>
      <c r="X4693" s="9"/>
      <c r="Y4693" s="9"/>
      <c r="Z4693" s="9"/>
      <c r="AA4693" s="9"/>
      <c r="AB4693" s="9"/>
      <c r="AC4693" s="18"/>
      <c r="AD4693" s="106"/>
      <c r="AE4693" s="106"/>
      <c r="AF4693" s="106"/>
      <c r="AG4693" s="58"/>
    </row>
    <row r="4694" spans="1:33" ht="12">
      <c r="A4694" s="102">
        <v>42088.675497685203</v>
      </c>
      <c r="B4694" s="9" t="s">
        <v>27662</v>
      </c>
      <c r="C4694" s="70">
        <v>26</v>
      </c>
      <c r="D4694" s="9" t="s">
        <v>23</v>
      </c>
      <c r="E4694" s="9" t="s">
        <v>82</v>
      </c>
      <c r="F4694" s="9"/>
      <c r="G4694" s="115">
        <v>37905</v>
      </c>
      <c r="H4694" s="9" t="s">
        <v>27663</v>
      </c>
      <c r="I4694" s="9" t="s">
        <v>203</v>
      </c>
      <c r="J4694" s="9" t="s">
        <v>85</v>
      </c>
      <c r="K4694" s="117" t="s">
        <v>204</v>
      </c>
      <c r="L4694" s="9" t="s">
        <v>203</v>
      </c>
      <c r="M4694" s="9" t="s">
        <v>205</v>
      </c>
      <c r="N4694" s="9" t="s">
        <v>32</v>
      </c>
      <c r="O4694" s="9" t="s">
        <v>27664</v>
      </c>
      <c r="P4694" s="9" t="s">
        <v>58</v>
      </c>
      <c r="Q4694" s="9" t="s">
        <v>27665</v>
      </c>
      <c r="R4694" s="9" t="s">
        <v>36</v>
      </c>
      <c r="S4694" s="61" t="s">
        <v>21640</v>
      </c>
      <c r="T4694" s="104"/>
      <c r="U4694" s="68" t="str">
        <f t="shared" si="74"/>
        <v>37905: It was alleged by police that Venable ran from police after fleeing a vehicle. Venable had warrants including parole violation. It's disputed, but the officer says that a fight ensued, and Venable tried to reach for the officer's gun, and was shot to death. http://legacy.utsandiego.com/news/metro/20080117-9999-1m17venable.html</v>
      </c>
      <c r="V4694" s="68"/>
      <c r="W4694" s="9">
        <v>5741.1</v>
      </c>
      <c r="X4694" s="9"/>
      <c r="Y4694" s="9"/>
      <c r="Z4694" s="9"/>
      <c r="AA4694" s="9"/>
      <c r="AB4694" s="9"/>
      <c r="AC4694" s="18"/>
      <c r="AD4694" s="106"/>
      <c r="AE4694" s="106"/>
      <c r="AF4694" s="106"/>
      <c r="AG4694" s="58"/>
    </row>
    <row r="4695" spans="1:33" ht="12">
      <c r="A4695" s="102">
        <v>42088.693958333301</v>
      </c>
      <c r="B4695" s="9" t="s">
        <v>27666</v>
      </c>
      <c r="C4695" s="70">
        <v>19</v>
      </c>
      <c r="D4695" s="9" t="s">
        <v>23</v>
      </c>
      <c r="E4695" s="9" t="s">
        <v>82</v>
      </c>
      <c r="F4695" s="9"/>
      <c r="G4695" s="115">
        <v>37999</v>
      </c>
      <c r="H4695" s="9" t="s">
        <v>27667</v>
      </c>
      <c r="I4695" s="9" t="s">
        <v>2452</v>
      </c>
      <c r="J4695" s="9" t="s">
        <v>64</v>
      </c>
      <c r="K4695" s="117" t="s">
        <v>27668</v>
      </c>
      <c r="L4695" s="9" t="s">
        <v>66</v>
      </c>
      <c r="M4695" s="9" t="s">
        <v>27669</v>
      </c>
      <c r="N4695" s="9" t="s">
        <v>32</v>
      </c>
      <c r="O4695" s="9" t="s">
        <v>27670</v>
      </c>
      <c r="P4695" s="9" t="s">
        <v>760</v>
      </c>
      <c r="Q4695" s="9" t="s">
        <v>27671</v>
      </c>
      <c r="R4695" s="9" t="s">
        <v>36</v>
      </c>
      <c r="S4695" s="61" t="s">
        <v>21640</v>
      </c>
      <c r="T4695" s="104"/>
      <c r="U4695" s="68" t="str">
        <f t="shared" si="74"/>
        <v>37999: Shot after allegedly shooting at deputies. Officers were responding to a report of a home invasion were two people were killed. Officers chased the suspect into the woods where they say he shot at them, and they shot him to death. http://www.wsbtv.com/news/news/gwinnett-murder-case-takes-twist/nJbjZ/</v>
      </c>
      <c r="V4695" s="68"/>
      <c r="W4695" s="9">
        <v>5742.1</v>
      </c>
      <c r="X4695" s="9"/>
      <c r="Y4695" s="9"/>
      <c r="Z4695" s="9"/>
      <c r="AA4695" s="9"/>
      <c r="AB4695" s="9"/>
      <c r="AC4695" s="18"/>
      <c r="AD4695" s="106"/>
      <c r="AE4695" s="106"/>
      <c r="AF4695" s="106"/>
      <c r="AG4695" s="58"/>
    </row>
    <row r="4696" spans="1:33" ht="12">
      <c r="A4696" s="102">
        <v>42088.701527777797</v>
      </c>
      <c r="B4696" s="9" t="s">
        <v>27672</v>
      </c>
      <c r="C4696" s="70">
        <v>43</v>
      </c>
      <c r="D4696" s="9" t="s">
        <v>23</v>
      </c>
      <c r="E4696" s="9" t="s">
        <v>82</v>
      </c>
      <c r="F4696" s="9"/>
      <c r="G4696" s="115">
        <v>38034</v>
      </c>
      <c r="H4696" s="9" t="s">
        <v>27673</v>
      </c>
      <c r="I4696" s="9" t="s">
        <v>3609</v>
      </c>
      <c r="J4696" s="9" t="s">
        <v>85</v>
      </c>
      <c r="K4696" s="117" t="s">
        <v>7897</v>
      </c>
      <c r="L4696" s="9" t="s">
        <v>3611</v>
      </c>
      <c r="M4696" s="9" t="s">
        <v>27674</v>
      </c>
      <c r="N4696" s="9" t="s">
        <v>32</v>
      </c>
      <c r="O4696" s="9" t="s">
        <v>27675</v>
      </c>
      <c r="P4696" s="9" t="s">
        <v>760</v>
      </c>
      <c r="Q4696" s="9" t="s">
        <v>27676</v>
      </c>
      <c r="R4696" s="9" t="s">
        <v>219</v>
      </c>
      <c r="S4696" s="61" t="s">
        <v>21640</v>
      </c>
      <c r="T4696" s="104"/>
      <c r="U4696" s="68" t="str">
        <f t="shared" si="74"/>
        <v>38034: An officer alleged that Cardenas led him on a car chase, then on a foot chase, and tried to pull out a weapon, at which point the officer shot him to death. Cardenas' family was awarded $1 million in a civil rights lawsuit, and the officer had mistaken him for a wanted fugitive. The officer shot Cardenas in the back. Cardenas had meth in his system. http://www.sfgate.com/bayarea/article/SAN-JOSE-Agent-absolved-in-killing-Narcotics-2588604.php</v>
      </c>
      <c r="V4696" s="68"/>
      <c r="W4696" s="9">
        <v>5743.1</v>
      </c>
      <c r="X4696" s="9"/>
      <c r="Y4696" s="9"/>
      <c r="Z4696" s="9"/>
      <c r="AA4696" s="9"/>
      <c r="AB4696" s="9"/>
      <c r="AC4696" s="18"/>
      <c r="AD4696" s="106"/>
      <c r="AE4696" s="106"/>
      <c r="AF4696" s="106"/>
      <c r="AG4696" s="58"/>
    </row>
    <row r="4697" spans="1:33" ht="12">
      <c r="A4697" s="102">
        <v>42092.540844907402</v>
      </c>
      <c r="B4697" s="9" t="s">
        <v>27677</v>
      </c>
      <c r="C4697" s="70">
        <v>22</v>
      </c>
      <c r="D4697" s="9" t="s">
        <v>23</v>
      </c>
      <c r="E4697" s="9" t="s">
        <v>82</v>
      </c>
      <c r="F4697" s="9"/>
      <c r="G4697" s="115">
        <v>38913</v>
      </c>
      <c r="H4697" s="9" t="s">
        <v>27678</v>
      </c>
      <c r="I4697" s="9" t="s">
        <v>552</v>
      </c>
      <c r="J4697" s="9" t="s">
        <v>64</v>
      </c>
      <c r="K4697" s="117" t="s">
        <v>12247</v>
      </c>
      <c r="L4697" s="9" t="s">
        <v>364</v>
      </c>
      <c r="M4697" s="9" t="s">
        <v>12994</v>
      </c>
      <c r="N4697" s="9" t="s">
        <v>32</v>
      </c>
      <c r="O4697" s="9" t="s">
        <v>27679</v>
      </c>
      <c r="P4697" s="9" t="s">
        <v>157</v>
      </c>
      <c r="Q4697" s="9" t="s">
        <v>27680</v>
      </c>
      <c r="R4697" s="9" t="s">
        <v>36</v>
      </c>
      <c r="S4697" s="61" t="s">
        <v>21640</v>
      </c>
      <c r="T4697" s="104"/>
      <c r="U4697" s="68" t="str">
        <f t="shared" si="74"/>
        <v>38913: Griffin was shot by an off-duty deputy. Griffin was the pimp for a prostitute that the deputy had attacked. The deputy shot Griffin when Griffin confronted him with a handgun. The deputy was found guilty of manslaughter and was sentenced to 15 years in prison. http://www.ajc.com/news/news/local/second-trial-begins-for-ex-deputy-in-pimps-shootin/nQp49/</v>
      </c>
      <c r="V4697" s="68"/>
      <c r="W4697" s="9">
        <v>5744.1</v>
      </c>
      <c r="X4697" s="9"/>
      <c r="Y4697" s="9"/>
      <c r="Z4697" s="9"/>
      <c r="AA4697" s="9"/>
      <c r="AB4697" s="9"/>
      <c r="AC4697" s="18"/>
      <c r="AD4697" s="106"/>
      <c r="AE4697" s="106"/>
      <c r="AF4697" s="106"/>
      <c r="AG4697" s="58"/>
    </row>
    <row r="4698" spans="1:33" ht="12">
      <c r="A4698" s="102">
        <v>42092.550983796304</v>
      </c>
      <c r="B4698" s="9" t="s">
        <v>27681</v>
      </c>
      <c r="C4698" s="70">
        <v>30</v>
      </c>
      <c r="D4698" s="9" t="s">
        <v>23</v>
      </c>
      <c r="E4698" s="9" t="s">
        <v>82</v>
      </c>
      <c r="F4698" s="9"/>
      <c r="G4698" s="115">
        <v>38993</v>
      </c>
      <c r="H4698" s="9" t="s">
        <v>27682</v>
      </c>
      <c r="I4698" s="9" t="s">
        <v>27683</v>
      </c>
      <c r="J4698" s="9" t="s">
        <v>195</v>
      </c>
      <c r="K4698" s="117" t="s">
        <v>27684</v>
      </c>
      <c r="L4698" s="9" t="s">
        <v>197</v>
      </c>
      <c r="M4698" s="9" t="s">
        <v>27685</v>
      </c>
      <c r="N4698" s="9" t="s">
        <v>32</v>
      </c>
      <c r="O4698" s="9" t="s">
        <v>27686</v>
      </c>
      <c r="P4698" s="9" t="s">
        <v>760</v>
      </c>
      <c r="Q4698" s="9" t="s">
        <v>27687</v>
      </c>
      <c r="R4698" s="9" t="s">
        <v>36</v>
      </c>
      <c r="S4698" s="61" t="s">
        <v>21640</v>
      </c>
      <c r="T4698" s="104"/>
      <c r="U4698" s="68" t="str">
        <f t="shared" si="74"/>
        <v>38993: Deputies reported that they responded to a call of an armed and suicidal man. When Hunnicutt refused to drop his weapon, deputies shot him to death. http://tucsoncitizen.com/morgue/2006/10/04/28277-deputies-shoot-kill-man-outside-hotel/</v>
      </c>
      <c r="V4698" s="68"/>
      <c r="W4698" s="9">
        <v>5745.1</v>
      </c>
      <c r="X4698" s="9"/>
      <c r="Y4698" s="9"/>
      <c r="Z4698" s="9"/>
      <c r="AA4698" s="9"/>
      <c r="AB4698" s="9"/>
      <c r="AC4698" s="18"/>
      <c r="AD4698" s="106"/>
      <c r="AE4698" s="106"/>
      <c r="AF4698" s="106"/>
      <c r="AG4698" s="58"/>
    </row>
    <row r="4699" spans="1:33" ht="12">
      <c r="A4699" s="102">
        <v>42092.574675925898</v>
      </c>
      <c r="B4699" s="9" t="s">
        <v>27688</v>
      </c>
      <c r="C4699" s="70"/>
      <c r="D4699" s="9" t="s">
        <v>23</v>
      </c>
      <c r="E4699" s="9" t="s">
        <v>82</v>
      </c>
      <c r="F4699" s="9"/>
      <c r="G4699" s="115">
        <v>39037</v>
      </c>
      <c r="H4699" s="9" t="s">
        <v>27689</v>
      </c>
      <c r="I4699" s="9" t="s">
        <v>9873</v>
      </c>
      <c r="J4699" s="9" t="s">
        <v>64</v>
      </c>
      <c r="K4699" s="117" t="s">
        <v>9874</v>
      </c>
      <c r="L4699" s="9" t="s">
        <v>9875</v>
      </c>
      <c r="M4699" s="9" t="s">
        <v>9876</v>
      </c>
      <c r="N4699" s="9" t="s">
        <v>32</v>
      </c>
      <c r="O4699" s="9" t="s">
        <v>27690</v>
      </c>
      <c r="P4699" s="9" t="s">
        <v>760</v>
      </c>
      <c r="Q4699" s="9" t="s">
        <v>27691</v>
      </c>
      <c r="R4699" s="9" t="s">
        <v>36</v>
      </c>
      <c r="S4699" s="61" t="s">
        <v>21640</v>
      </c>
      <c r="T4699" s="104"/>
      <c r="U4699" s="68" t="str">
        <f t="shared" si="74"/>
        <v>39037: Banks was shot after pulling out a pocket knife. Police were serving a bench warrant. Witnesses claim Banks was handing a box cutter to police. http://www.walb.com/story/5709286/moultrie-cop-has-killed-before?redirected=true</v>
      </c>
      <c r="V4699" s="68"/>
      <c r="W4699" s="9">
        <v>5746.1</v>
      </c>
      <c r="X4699" s="9"/>
      <c r="Y4699" s="9"/>
      <c r="Z4699" s="9"/>
      <c r="AA4699" s="9"/>
      <c r="AB4699" s="9"/>
      <c r="AC4699" s="18"/>
      <c r="AD4699" s="106"/>
      <c r="AE4699" s="106"/>
      <c r="AF4699" s="106"/>
      <c r="AG4699" s="58"/>
    </row>
    <row r="4700" spans="1:33" ht="12">
      <c r="A4700" s="102">
        <v>42092.579062500001</v>
      </c>
      <c r="B4700" s="9" t="s">
        <v>27692</v>
      </c>
      <c r="C4700" s="70">
        <v>44</v>
      </c>
      <c r="D4700" s="9" t="s">
        <v>23</v>
      </c>
      <c r="E4700" s="9" t="s">
        <v>82</v>
      </c>
      <c r="F4700" s="9"/>
      <c r="G4700" s="115">
        <v>39033</v>
      </c>
      <c r="H4700" s="9" t="s">
        <v>27693</v>
      </c>
      <c r="I4700" s="9" t="s">
        <v>559</v>
      </c>
      <c r="J4700" s="9" t="s">
        <v>64</v>
      </c>
      <c r="K4700" s="117" t="s">
        <v>27694</v>
      </c>
      <c r="L4700" s="9" t="s">
        <v>7673</v>
      </c>
      <c r="M4700" s="9" t="s">
        <v>10995</v>
      </c>
      <c r="N4700" s="9" t="s">
        <v>314</v>
      </c>
      <c r="O4700" s="9" t="s">
        <v>27695</v>
      </c>
      <c r="P4700" s="9" t="s">
        <v>760</v>
      </c>
      <c r="Q4700" s="9" t="s">
        <v>27696</v>
      </c>
      <c r="R4700" s="9" t="s">
        <v>36</v>
      </c>
      <c r="S4700" s="61" t="s">
        <v>21640</v>
      </c>
      <c r="T4700" s="104"/>
      <c r="U4700" s="68" t="str">
        <f t="shared" si="74"/>
        <v>39033: Fender died from injuries after being struck by a police cruiser on Bay Street. Witness report that Fender walked in front of the vehicle and was not using a designated crosswalk. http://savannahnow.com/local/2006-11-13/man-struck-police-cruiser-bay-street</v>
      </c>
      <c r="V4700" s="68"/>
      <c r="W4700" s="9">
        <v>5747.1</v>
      </c>
      <c r="X4700" s="9"/>
      <c r="Y4700" s="9"/>
      <c r="Z4700" s="9"/>
      <c r="AA4700" s="9"/>
      <c r="AB4700" s="9"/>
      <c r="AC4700" s="18"/>
      <c r="AD4700" s="106"/>
      <c r="AE4700" s="106"/>
      <c r="AF4700" s="106"/>
      <c r="AG4700" s="58"/>
    </row>
    <row r="4701" spans="1:33" ht="12">
      <c r="A4701" s="102">
        <v>42092.590613425898</v>
      </c>
      <c r="B4701" s="9" t="s">
        <v>27697</v>
      </c>
      <c r="C4701" s="70">
        <v>52</v>
      </c>
      <c r="D4701" s="9" t="s">
        <v>23</v>
      </c>
      <c r="E4701" s="9" t="s">
        <v>82</v>
      </c>
      <c r="F4701" s="9" t="s">
        <v>27698</v>
      </c>
      <c r="G4701" s="115">
        <v>39066</v>
      </c>
      <c r="H4701" s="9" t="s">
        <v>27699</v>
      </c>
      <c r="I4701" s="9" t="s">
        <v>2452</v>
      </c>
      <c r="J4701" s="9" t="s">
        <v>64</v>
      </c>
      <c r="K4701" s="117" t="s">
        <v>27668</v>
      </c>
      <c r="L4701" s="9" t="s">
        <v>66</v>
      </c>
      <c r="M4701" s="9" t="s">
        <v>796</v>
      </c>
      <c r="N4701" s="9" t="s">
        <v>314</v>
      </c>
      <c r="O4701" s="9" t="s">
        <v>27700</v>
      </c>
      <c r="P4701" s="9" t="s">
        <v>760</v>
      </c>
      <c r="Q4701" s="9" t="s">
        <v>27701</v>
      </c>
      <c r="R4701" s="9" t="s">
        <v>36</v>
      </c>
      <c r="S4701" s="61" t="s">
        <v>21640</v>
      </c>
      <c r="T4701" s="104"/>
      <c r="U4701" s="68" t="str">
        <f t="shared" si="74"/>
        <v>39066: An officer responded to a "non-emergent" call for backup investigating a suspicious person. The officer was driving 79 mph in a 45 mph zone with out his lights or siren turned on. All of these were violations. http://caselaw.findlaw.com/ga-court-of-appeals/1625212.html</v>
      </c>
      <c r="V4701" s="68"/>
      <c r="W4701" s="9">
        <v>5748.1</v>
      </c>
      <c r="X4701" s="9"/>
      <c r="Y4701" s="9"/>
      <c r="Z4701" s="9"/>
      <c r="AA4701" s="9"/>
      <c r="AB4701" s="9"/>
      <c r="AC4701" s="18"/>
      <c r="AD4701" s="106"/>
      <c r="AE4701" s="106"/>
      <c r="AF4701" s="106"/>
      <c r="AG4701" s="58"/>
    </row>
    <row r="4702" spans="1:33" ht="12">
      <c r="A4702" s="102">
        <v>42092.595034722202</v>
      </c>
      <c r="B4702" s="9" t="s">
        <v>27702</v>
      </c>
      <c r="C4702" s="70">
        <v>39</v>
      </c>
      <c r="D4702" s="9" t="s">
        <v>23</v>
      </c>
      <c r="E4702" s="9" t="s">
        <v>82</v>
      </c>
      <c r="F4702" s="9"/>
      <c r="G4702" s="115">
        <v>39073</v>
      </c>
      <c r="H4702" s="9" t="s">
        <v>27703</v>
      </c>
      <c r="I4702" s="9" t="s">
        <v>2045</v>
      </c>
      <c r="J4702" s="9" t="s">
        <v>124</v>
      </c>
      <c r="K4702" s="117" t="s">
        <v>27704</v>
      </c>
      <c r="L4702" s="9" t="s">
        <v>2045</v>
      </c>
      <c r="M4702" s="9" t="s">
        <v>6548</v>
      </c>
      <c r="N4702" s="9" t="s">
        <v>32</v>
      </c>
      <c r="O4702" s="9" t="s">
        <v>27705</v>
      </c>
      <c r="P4702" s="9" t="s">
        <v>760</v>
      </c>
      <c r="Q4702" s="9" t="s">
        <v>27706</v>
      </c>
      <c r="R4702" s="9" t="s">
        <v>36</v>
      </c>
      <c r="S4702" s="61" t="s">
        <v>5225</v>
      </c>
      <c r="T4702" s="104"/>
      <c r="U4702" s="68" t="str">
        <f t="shared" si="74"/>
        <v>39073: Caywood was shot after apparently attempting to run down officer with vehicle. Police were pursuing Caywood as a prime suspect in a recent home burglary. After crashing vehicle, and as officers were approaching on foot, Caywood reversed into police cruiser. http://seattletimes.nwsource.com/html/localnews/2003493882_dige25m.html</v>
      </c>
      <c r="V4702" s="68"/>
      <c r="W4702" s="9">
        <v>5749.1</v>
      </c>
      <c r="X4702" s="9"/>
      <c r="Y4702" s="9"/>
      <c r="Z4702" s="9"/>
      <c r="AA4702" s="9"/>
      <c r="AB4702" s="9"/>
      <c r="AC4702" s="18"/>
      <c r="AD4702" s="106"/>
      <c r="AE4702" s="106"/>
      <c r="AF4702" s="106"/>
      <c r="AG4702" s="58"/>
    </row>
    <row r="4703" spans="1:33" ht="12">
      <c r="A4703" s="102">
        <v>42092.605775463002</v>
      </c>
      <c r="B4703" s="9" t="s">
        <v>27707</v>
      </c>
      <c r="C4703" s="70">
        <v>28</v>
      </c>
      <c r="D4703" s="9" t="s">
        <v>91</v>
      </c>
      <c r="E4703" s="9" t="s">
        <v>82</v>
      </c>
      <c r="F4703" s="9"/>
      <c r="G4703" s="115">
        <v>42063</v>
      </c>
      <c r="H4703" s="9" t="s">
        <v>27708</v>
      </c>
      <c r="I4703" s="9" t="s">
        <v>194</v>
      </c>
      <c r="J4703" s="9" t="s">
        <v>195</v>
      </c>
      <c r="K4703" s="117" t="s">
        <v>27709</v>
      </c>
      <c r="L4703" s="9" t="s">
        <v>197</v>
      </c>
      <c r="M4703" s="9" t="s">
        <v>834</v>
      </c>
      <c r="N4703" s="9" t="s">
        <v>32</v>
      </c>
      <c r="O4703" s="9" t="s">
        <v>27710</v>
      </c>
      <c r="P4703" s="9" t="s">
        <v>760</v>
      </c>
      <c r="Q4703" s="9" t="s">
        <v>27711</v>
      </c>
      <c r="R4703" s="9" t="s">
        <v>80</v>
      </c>
      <c r="S4703" s="61" t="s">
        <v>27712</v>
      </c>
      <c r="T4703" s="104"/>
      <c r="U4703" s="68" t="str">
        <f t="shared" si="74"/>
        <v>42063: Police received a report of a suspicious woman around 9 pm near St. Mary's Road and Grande Avenue. When the officer arrived, the woman allegedly charged at him with a knife. The officer shot her and she died hours later in the hospital. http://www.kvoa.com/story/28230565/woman-killed-after-officer-involved-shooting-on-westside</v>
      </c>
      <c r="V4703" s="68"/>
      <c r="W4703" s="9">
        <v>5750.1</v>
      </c>
      <c r="X4703" s="9"/>
      <c r="Y4703" s="9"/>
      <c r="Z4703" s="9"/>
      <c r="AA4703" s="9"/>
      <c r="AB4703" s="9"/>
      <c r="AC4703" s="18"/>
      <c r="AD4703" s="106"/>
      <c r="AE4703" s="106"/>
      <c r="AF4703" s="106"/>
      <c r="AG4703" s="58"/>
    </row>
    <row r="4704" spans="1:33" ht="12">
      <c r="A4704" s="102">
        <v>42092.641284722202</v>
      </c>
      <c r="B4704" s="9" t="s">
        <v>27713</v>
      </c>
      <c r="C4704" s="70">
        <v>49</v>
      </c>
      <c r="D4704" s="9" t="s">
        <v>23</v>
      </c>
      <c r="E4704" s="9" t="s">
        <v>82</v>
      </c>
      <c r="F4704" s="9"/>
      <c r="G4704" s="115">
        <v>42064</v>
      </c>
      <c r="H4704" s="9" t="s">
        <v>27714</v>
      </c>
      <c r="I4704" s="9" t="s">
        <v>27715</v>
      </c>
      <c r="J4704" s="9" t="s">
        <v>166</v>
      </c>
      <c r="K4704" s="117" t="s">
        <v>27716</v>
      </c>
      <c r="L4704" s="9" t="s">
        <v>27717</v>
      </c>
      <c r="M4704" s="9" t="s">
        <v>27718</v>
      </c>
      <c r="N4704" s="9" t="s">
        <v>32</v>
      </c>
      <c r="O4704" s="9" t="s">
        <v>27719</v>
      </c>
      <c r="P4704" s="9" t="s">
        <v>760</v>
      </c>
      <c r="Q4704" s="9" t="s">
        <v>27720</v>
      </c>
      <c r="R4704" s="9" t="s">
        <v>36</v>
      </c>
      <c r="S4704" s="61" t="s">
        <v>27712</v>
      </c>
      <c r="T4704" s="104"/>
      <c r="U4704" s="68" t="str">
        <f t="shared" si="74"/>
        <v>42064: 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 http://www.msnewsnow.com/story/28231270/officials-suspect-shot-killed-in-george-co-standoff</v>
      </c>
      <c r="V4704" s="68"/>
      <c r="W4704" s="9">
        <v>5751.1</v>
      </c>
      <c r="X4704" s="9"/>
      <c r="Y4704" s="9"/>
      <c r="Z4704" s="9"/>
      <c r="AA4704" s="9"/>
      <c r="AB4704" s="9"/>
      <c r="AC4704" s="18"/>
      <c r="AD4704" s="106"/>
      <c r="AE4704" s="106"/>
      <c r="AF4704" s="106"/>
      <c r="AG4704" s="58"/>
    </row>
    <row r="4705" spans="1:33" ht="12">
      <c r="A4705" s="102">
        <v>42093.5067361111</v>
      </c>
      <c r="B4705" s="9" t="s">
        <v>27721</v>
      </c>
      <c r="C4705" s="70">
        <v>28</v>
      </c>
      <c r="D4705" s="9" t="s">
        <v>23</v>
      </c>
      <c r="E4705" s="9" t="s">
        <v>82</v>
      </c>
      <c r="F4705" s="9"/>
      <c r="G4705" s="115">
        <v>39099</v>
      </c>
      <c r="H4705" s="9" t="s">
        <v>27722</v>
      </c>
      <c r="I4705" s="9" t="s">
        <v>123</v>
      </c>
      <c r="J4705" s="9" t="s">
        <v>124</v>
      </c>
      <c r="K4705" s="117" t="s">
        <v>856</v>
      </c>
      <c r="L4705" s="9" t="s">
        <v>126</v>
      </c>
      <c r="M4705" s="9" t="s">
        <v>127</v>
      </c>
      <c r="N4705" s="9" t="s">
        <v>32</v>
      </c>
      <c r="O4705" s="9" t="s">
        <v>27723</v>
      </c>
      <c r="P4705" s="9" t="s">
        <v>760</v>
      </c>
      <c r="Q4705" s="9" t="s">
        <v>27724</v>
      </c>
      <c r="R4705" s="9" t="s">
        <v>36</v>
      </c>
      <c r="S4705" s="61" t="s">
        <v>21640</v>
      </c>
      <c r="T4705" s="104"/>
      <c r="U4705" s="68" t="str">
        <f t="shared" si="74"/>
        <v>39099: Sullivan was shot along Aurora Avenue North after shooting at and injuring one officer. Police had confronted Sullivan when they saw him shooting at someone else. http://www.seattletimes.com/seattle-news/north-seattle-shooting-leaves-1-man-dead-police-officer-hurt-1/?syndication=rss</v>
      </c>
      <c r="V4705" s="68"/>
      <c r="W4705" s="9">
        <v>5752.1</v>
      </c>
      <c r="X4705" s="9"/>
      <c r="Y4705" s="9"/>
      <c r="Z4705" s="9"/>
      <c r="AA4705" s="9"/>
      <c r="AB4705" s="9"/>
      <c r="AC4705" s="18"/>
      <c r="AD4705" s="106"/>
      <c r="AE4705" s="106"/>
      <c r="AF4705" s="106"/>
      <c r="AG4705" s="58"/>
    </row>
    <row r="4706" spans="1:33" ht="12">
      <c r="A4706" s="102">
        <v>42093.511967592603</v>
      </c>
      <c r="B4706" s="9" t="s">
        <v>27725</v>
      </c>
      <c r="C4706" s="70">
        <v>38</v>
      </c>
      <c r="D4706" s="9" t="s">
        <v>23</v>
      </c>
      <c r="E4706" s="9" t="s">
        <v>82</v>
      </c>
      <c r="F4706" s="9"/>
      <c r="G4706" s="115">
        <v>39125</v>
      </c>
      <c r="H4706" s="9" t="s">
        <v>27726</v>
      </c>
      <c r="I4706" s="9" t="s">
        <v>1603</v>
      </c>
      <c r="J4706" s="9" t="s">
        <v>124</v>
      </c>
      <c r="K4706" s="117" t="s">
        <v>2100</v>
      </c>
      <c r="L4706" s="9" t="s">
        <v>2101</v>
      </c>
      <c r="M4706" s="9" t="s">
        <v>1606</v>
      </c>
      <c r="N4706" s="9" t="s">
        <v>32</v>
      </c>
      <c r="O4706" s="9" t="s">
        <v>27727</v>
      </c>
      <c r="P4706" s="9" t="s">
        <v>760</v>
      </c>
      <c r="Q4706" s="9" t="s">
        <v>27728</v>
      </c>
      <c r="R4706" s="9" t="s">
        <v>36</v>
      </c>
      <c r="S4706" s="61" t="s">
        <v>21640</v>
      </c>
      <c r="T4706" s="104"/>
      <c r="U4706" s="68" t="str">
        <f t="shared" si="74"/>
        <v>39125: Millsap was shot after pointing a cordless drill at police. Police were responding to report of a domestic disturbance. Millsap had met officers on porch of home and had threatened to shoot them if they went inside the house. Millsap ran into the house and hid behind couch, then stood up pointing a drill at officers. http://www.seattletimes.com/seattle-news/man-shot-by-police-was-holding-drill/</v>
      </c>
      <c r="V4706" s="68"/>
      <c r="W4706" s="9">
        <v>5753.1</v>
      </c>
      <c r="X4706" s="9"/>
      <c r="Y4706" s="9"/>
      <c r="Z4706" s="9"/>
      <c r="AA4706" s="9"/>
      <c r="AB4706" s="9"/>
      <c r="AC4706" s="18"/>
      <c r="AD4706" s="106"/>
      <c r="AE4706" s="106"/>
      <c r="AF4706" s="106"/>
      <c r="AG4706" s="58"/>
    </row>
    <row r="4707" spans="1:33" ht="12">
      <c r="A4707" s="102">
        <v>42093.522928240702</v>
      </c>
      <c r="B4707" s="9" t="s">
        <v>27729</v>
      </c>
      <c r="C4707" s="70">
        <v>17</v>
      </c>
      <c r="D4707" s="9" t="s">
        <v>23</v>
      </c>
      <c r="E4707" s="9" t="s">
        <v>173</v>
      </c>
      <c r="F4707" s="9"/>
      <c r="G4707" s="115">
        <v>39123</v>
      </c>
      <c r="H4707" s="9" t="s">
        <v>27730</v>
      </c>
      <c r="I4707" s="9" t="s">
        <v>203</v>
      </c>
      <c r="J4707" s="9" t="s">
        <v>85</v>
      </c>
      <c r="K4707" s="117" t="s">
        <v>204</v>
      </c>
      <c r="L4707" s="9" t="s">
        <v>203</v>
      </c>
      <c r="M4707" s="9" t="s">
        <v>205</v>
      </c>
      <c r="N4707" s="9" t="s">
        <v>32</v>
      </c>
      <c r="O4707" s="9" t="s">
        <v>27731</v>
      </c>
      <c r="P4707" s="9" t="s">
        <v>27732</v>
      </c>
      <c r="Q4707" s="9" t="s">
        <v>27733</v>
      </c>
      <c r="R4707" s="9" t="s">
        <v>36</v>
      </c>
      <c r="S4707" s="61" t="s">
        <v>21640</v>
      </c>
      <c r="T4707" s="104"/>
      <c r="U4707" s="68" t="str">
        <f t="shared" si="74"/>
        <v>39123: Rojas was shot while having a replica handgun. He attempted to evade officers in his vehicle, and they feared he'd run them over. http://www.sandiego.gov/police/pdf/2007/rojasgodinez.pdf</v>
      </c>
      <c r="V4707" s="68"/>
      <c r="W4707" s="9">
        <v>5754.1</v>
      </c>
      <c r="X4707" s="9"/>
      <c r="Y4707" s="9"/>
      <c r="Z4707" s="9"/>
      <c r="AA4707" s="9"/>
      <c r="AB4707" s="9"/>
      <c r="AC4707" s="18"/>
      <c r="AD4707" s="106"/>
      <c r="AE4707" s="106"/>
      <c r="AF4707" s="106"/>
      <c r="AG4707" s="58"/>
    </row>
    <row r="4708" spans="1:33" ht="12">
      <c r="A4708" s="102">
        <v>42093.534456018497</v>
      </c>
      <c r="B4708" s="9" t="s">
        <v>27734</v>
      </c>
      <c r="C4708" s="70">
        <v>16</v>
      </c>
      <c r="D4708" s="9" t="s">
        <v>23</v>
      </c>
      <c r="E4708" s="9" t="s">
        <v>82</v>
      </c>
      <c r="F4708" s="9" t="s">
        <v>27735</v>
      </c>
      <c r="G4708" s="115">
        <v>39153</v>
      </c>
      <c r="H4708" s="9" t="s">
        <v>27736</v>
      </c>
      <c r="I4708" s="9" t="s">
        <v>27737</v>
      </c>
      <c r="J4708" s="9" t="s">
        <v>85</v>
      </c>
      <c r="K4708" s="117" t="s">
        <v>27738</v>
      </c>
      <c r="L4708" s="9" t="s">
        <v>178</v>
      </c>
      <c r="M4708" s="9" t="s">
        <v>6348</v>
      </c>
      <c r="N4708" s="9" t="s">
        <v>32</v>
      </c>
      <c r="O4708" s="9" t="s">
        <v>27739</v>
      </c>
      <c r="P4708" s="9" t="s">
        <v>58</v>
      </c>
      <c r="Q4708" s="9" t="s">
        <v>27740</v>
      </c>
      <c r="R4708" s="9" t="s">
        <v>100</v>
      </c>
      <c r="S4708" s="61" t="s">
        <v>21640</v>
      </c>
      <c r="T4708" s="104"/>
      <c r="U4708" s="68" t="str">
        <f t="shared" si="74"/>
        <v>39153: Chass was shot to death by deputies after he'd allegedly held his 6-year-old brother hostage with a pocketknife. He released the 6 yr old, was pepper sprayed by deputies, then started kicking one in the face and waving the knife. Deputies shot him seven times. The family received a $1.75 million settlement in 2009 for their allegations of civil rights violations, wrongful death, and excessive use of force. http://www.pressdemocrat.com/news/2258313-181/chass-lawsuit-settled-for-175</v>
      </c>
      <c r="V4708" s="68"/>
      <c r="W4708" s="9">
        <v>5755.1</v>
      </c>
      <c r="X4708" s="9"/>
      <c r="Y4708" s="9"/>
      <c r="Z4708" s="9"/>
      <c r="AA4708" s="9"/>
      <c r="AB4708" s="9"/>
      <c r="AC4708" s="18"/>
      <c r="AD4708" s="106"/>
      <c r="AE4708" s="106"/>
      <c r="AF4708" s="106"/>
      <c r="AG4708" s="58"/>
    </row>
    <row r="4709" spans="1:33" ht="12">
      <c r="A4709" s="102">
        <v>42093.540358796301</v>
      </c>
      <c r="B4709" s="9" t="s">
        <v>27741</v>
      </c>
      <c r="C4709" s="70">
        <v>34</v>
      </c>
      <c r="D4709" s="9" t="s">
        <v>23</v>
      </c>
      <c r="E4709" s="9" t="s">
        <v>82</v>
      </c>
      <c r="F4709" s="9"/>
      <c r="G4709" s="115">
        <v>39158</v>
      </c>
      <c r="H4709" s="9" t="s">
        <v>27742</v>
      </c>
      <c r="I4709" s="9" t="s">
        <v>12026</v>
      </c>
      <c r="J4709" s="9" t="s">
        <v>124</v>
      </c>
      <c r="K4709" s="117" t="s">
        <v>12027</v>
      </c>
      <c r="L4709" s="9" t="s">
        <v>12028</v>
      </c>
      <c r="M4709" s="9" t="s">
        <v>12029</v>
      </c>
      <c r="N4709" s="9" t="s">
        <v>32</v>
      </c>
      <c r="O4709" s="9" t="s">
        <v>27743</v>
      </c>
      <c r="P4709" s="9" t="s">
        <v>760</v>
      </c>
      <c r="Q4709" s="9" t="s">
        <v>27744</v>
      </c>
      <c r="R4709" s="9" t="s">
        <v>36</v>
      </c>
      <c r="S4709" s="61" t="s">
        <v>21640</v>
      </c>
      <c r="T4709" s="104"/>
      <c r="U4709" s="68" t="str">
        <f t="shared" si="74"/>
        <v>39158: German was shot after threatening to kill his estranged girlfriend and striking her with a knife. Police were responding to report of domestic violence. http://www.keprtv.com/news/local/6565257.html?</v>
      </c>
      <c r="V4709" s="68"/>
      <c r="W4709" s="9">
        <v>5756.1</v>
      </c>
      <c r="X4709" s="9"/>
      <c r="Y4709" s="9"/>
      <c r="Z4709" s="9"/>
      <c r="AA4709" s="9"/>
      <c r="AB4709" s="9"/>
      <c r="AC4709" s="18"/>
      <c r="AD4709" s="106"/>
      <c r="AE4709" s="106"/>
      <c r="AF4709" s="106"/>
      <c r="AG4709" s="58"/>
    </row>
    <row r="4710" spans="1:33" ht="12">
      <c r="A4710" s="102">
        <v>42093.635277777801</v>
      </c>
      <c r="B4710" s="9" t="s">
        <v>27745</v>
      </c>
      <c r="C4710" s="70">
        <v>34</v>
      </c>
      <c r="D4710" s="9" t="s">
        <v>23</v>
      </c>
      <c r="E4710" s="9" t="s">
        <v>173</v>
      </c>
      <c r="F4710" s="9"/>
      <c r="G4710" s="115">
        <v>39183</v>
      </c>
      <c r="H4710" s="9" t="s">
        <v>27746</v>
      </c>
      <c r="I4710" s="9" t="s">
        <v>5193</v>
      </c>
      <c r="J4710" s="9" t="s">
        <v>482</v>
      </c>
      <c r="K4710" s="117" t="s">
        <v>9445</v>
      </c>
      <c r="L4710" s="9" t="s">
        <v>5193</v>
      </c>
      <c r="M4710" s="9" t="s">
        <v>5195</v>
      </c>
      <c r="N4710" s="9" t="s">
        <v>32</v>
      </c>
      <c r="O4710" s="9" t="s">
        <v>27747</v>
      </c>
      <c r="P4710" s="9" t="s">
        <v>58</v>
      </c>
      <c r="Q4710" s="9" t="s">
        <v>27748</v>
      </c>
      <c r="R4710" s="9" t="s">
        <v>36</v>
      </c>
      <c r="S4710" s="61" t="s">
        <v>21640</v>
      </c>
      <c r="T4710" s="104"/>
      <c r="U4710" s="68" t="str">
        <f t="shared" si="74"/>
        <v>39183: Gomez was unarmed and fleeing from police when he was shot.The officer who shot Gomez was cleared in the shooting, but in 2010 the city paid $85,000 to settle a lawsuit by Gomez's family. Gomez was an undocumented immigrant and the officer suspected him of being involved in an armed robbery, and alleged that Gomez reached for his waistband before the officer shot. http://www.ssrok.com/wp-content/themes/smolensmolenroytman/inc/City_settles_lawsuit_over_fatal_police_shooting__Tulsa_World.pdf</v>
      </c>
      <c r="V4710" s="68"/>
      <c r="W4710" s="9">
        <v>5757.1</v>
      </c>
      <c r="X4710" s="9"/>
      <c r="Y4710" s="9"/>
      <c r="Z4710" s="9"/>
      <c r="AA4710" s="9"/>
      <c r="AB4710" s="9"/>
      <c r="AC4710" s="18"/>
      <c r="AD4710" s="106"/>
      <c r="AE4710" s="106"/>
      <c r="AF4710" s="106"/>
      <c r="AG4710" s="58"/>
    </row>
    <row r="4711" spans="1:33" ht="12">
      <c r="A4711" s="102">
        <v>42093.645648148202</v>
      </c>
      <c r="B4711" s="9" t="s">
        <v>27749</v>
      </c>
      <c r="C4711" s="70">
        <v>25</v>
      </c>
      <c r="D4711" s="9" t="s">
        <v>23</v>
      </c>
      <c r="E4711" s="9" t="s">
        <v>82</v>
      </c>
      <c r="F4711" s="9"/>
      <c r="G4711" s="115">
        <v>39202</v>
      </c>
      <c r="H4711" s="9"/>
      <c r="I4711" s="9" t="s">
        <v>1714</v>
      </c>
      <c r="J4711" s="9" t="s">
        <v>1791</v>
      </c>
      <c r="K4711" s="117"/>
      <c r="L4711" s="9" t="s">
        <v>4534</v>
      </c>
      <c r="M4711" s="9" t="s">
        <v>27750</v>
      </c>
      <c r="N4711" s="9" t="s">
        <v>32</v>
      </c>
      <c r="O4711" s="9" t="s">
        <v>27751</v>
      </c>
      <c r="P4711" s="9" t="s">
        <v>760</v>
      </c>
      <c r="Q4711" s="9" t="s">
        <v>27752</v>
      </c>
      <c r="R4711" s="9" t="s">
        <v>36</v>
      </c>
      <c r="S4711" s="61" t="s">
        <v>21640</v>
      </c>
      <c r="T4711" s="104"/>
      <c r="U4711" s="68" t="str">
        <f t="shared" si="74"/>
        <v>39202: Duong was shot to death by an officer when he moved towards an officer and didn't obey calls to drop to the ground. The officer contended that he thought Duong was a robbery suspect and that seemed like he was reaching for a gun, but Duong was unarmed. http://www.nj.com/south/index.ssf/2007/10/hamilton_cop_cleared_in_death.html</v>
      </c>
      <c r="V4711" s="68"/>
      <c r="W4711" s="9">
        <v>5758.1</v>
      </c>
      <c r="X4711" s="9"/>
      <c r="Y4711" s="9"/>
      <c r="Z4711" s="9"/>
      <c r="AA4711" s="9"/>
      <c r="AB4711" s="9"/>
      <c r="AC4711" s="18"/>
      <c r="AD4711" s="106"/>
      <c r="AE4711" s="106"/>
      <c r="AF4711" s="106"/>
      <c r="AG4711" s="58"/>
    </row>
    <row r="4712" spans="1:33" ht="12">
      <c r="A4712" s="102">
        <v>42093.657638888901</v>
      </c>
      <c r="B4712" s="9" t="s">
        <v>27753</v>
      </c>
      <c r="C4712" s="70">
        <v>41</v>
      </c>
      <c r="D4712" s="9" t="s">
        <v>23</v>
      </c>
      <c r="E4712" s="9" t="s">
        <v>24</v>
      </c>
      <c r="F4712" s="9" t="s">
        <v>27754</v>
      </c>
      <c r="G4712" s="115">
        <v>39232</v>
      </c>
      <c r="H4712" s="9" t="s">
        <v>27755</v>
      </c>
      <c r="I4712" s="9" t="s">
        <v>559</v>
      </c>
      <c r="J4712" s="9" t="s">
        <v>64</v>
      </c>
      <c r="K4712" s="117" t="s">
        <v>27694</v>
      </c>
      <c r="L4712" s="9" t="s">
        <v>7673</v>
      </c>
      <c r="M4712" s="9" t="s">
        <v>27756</v>
      </c>
      <c r="N4712" s="9" t="s">
        <v>32</v>
      </c>
      <c r="O4712" s="9" t="s">
        <v>27757</v>
      </c>
      <c r="P4712" s="9" t="s">
        <v>760</v>
      </c>
      <c r="Q4712" s="9" t="s">
        <v>27758</v>
      </c>
      <c r="R4712" s="9" t="s">
        <v>36</v>
      </c>
      <c r="S4712" s="61" t="s">
        <v>21640</v>
      </c>
      <c r="T4712" s="104"/>
      <c r="U4712" s="68" t="str">
        <f t="shared" si="74"/>
        <v>39232: Smashum was shot while climbing fence to escape from police. Officers approached Smashum attempting to arrest him on a warrant. Smashum fought with officers before fleeing. http://m.savannahnow.com/news/2007-05-31/police-shoot-kill-fleeing-suspect</v>
      </c>
      <c r="V4712" s="68"/>
      <c r="W4712" s="9">
        <v>5759.1</v>
      </c>
      <c r="X4712" s="9"/>
      <c r="Y4712" s="9"/>
      <c r="Z4712" s="9"/>
      <c r="AA4712" s="9"/>
      <c r="AB4712" s="9"/>
      <c r="AC4712" s="18"/>
      <c r="AD4712" s="106"/>
      <c r="AE4712" s="106"/>
      <c r="AF4712" s="106"/>
      <c r="AG4712" s="58"/>
    </row>
    <row r="4713" spans="1:33" ht="12">
      <c r="A4713" s="111">
        <v>42087</v>
      </c>
      <c r="B4713" s="9" t="s">
        <v>27759</v>
      </c>
      <c r="C4713" s="70">
        <v>31</v>
      </c>
      <c r="D4713" s="9" t="s">
        <v>23</v>
      </c>
      <c r="E4713" s="9" t="s">
        <v>40</v>
      </c>
      <c r="F4713" s="9" t="s">
        <v>27760</v>
      </c>
      <c r="G4713" s="115" t="s">
        <v>27761</v>
      </c>
      <c r="H4713" s="9" t="s">
        <v>27762</v>
      </c>
      <c r="I4713" s="9" t="s">
        <v>4844</v>
      </c>
      <c r="J4713" s="9" t="s">
        <v>1103</v>
      </c>
      <c r="K4713" s="117" t="s">
        <v>27763</v>
      </c>
      <c r="L4713" s="9" t="s">
        <v>2164</v>
      </c>
      <c r="M4713" s="9" t="s">
        <v>27764</v>
      </c>
      <c r="N4713" s="9" t="s">
        <v>32</v>
      </c>
      <c r="O4713" s="9" t="s">
        <v>27765</v>
      </c>
      <c r="P4713" s="9" t="s">
        <v>58</v>
      </c>
      <c r="Q4713" s="9" t="s">
        <v>27766</v>
      </c>
      <c r="R4713" s="9" t="s">
        <v>80</v>
      </c>
      <c r="S4713" s="61" t="s">
        <v>27767</v>
      </c>
      <c r="T4713" s="104"/>
      <c r="U4713" s="68" t="str">
        <f t="shared" si="74"/>
        <v>Saturday, January 29, 2015: Police were called about a domestic dispute. After James allegedly opened fire, police returned fire, and James was struck in the chest with a bullet. http://woodtv.com/2015/02/07/suspect-in-officer-shooting-to-be-taken-off-life-support/</v>
      </c>
      <c r="V4713" s="68"/>
      <c r="W4713" s="9">
        <v>5760.1</v>
      </c>
      <c r="X4713" s="9"/>
      <c r="Y4713" s="9"/>
      <c r="Z4713" s="9"/>
      <c r="AA4713" s="9"/>
      <c r="AB4713" s="9"/>
      <c r="AC4713" s="18"/>
      <c r="AD4713" s="106"/>
      <c r="AE4713" s="106"/>
      <c r="AF4713" s="106"/>
      <c r="AG4713" s="58"/>
    </row>
    <row r="4714" spans="1:33" ht="12">
      <c r="A4714" s="111">
        <v>42087</v>
      </c>
      <c r="B4714" s="9" t="s">
        <v>27768</v>
      </c>
      <c r="C4714" s="70">
        <v>45</v>
      </c>
      <c r="D4714" s="9" t="s">
        <v>23</v>
      </c>
      <c r="E4714" s="9" t="s">
        <v>40</v>
      </c>
      <c r="F4714" s="9" t="s">
        <v>27769</v>
      </c>
      <c r="G4714" s="115" t="s">
        <v>27770</v>
      </c>
      <c r="H4714" s="9" t="s">
        <v>27771</v>
      </c>
      <c r="I4714" s="9" t="s">
        <v>27772</v>
      </c>
      <c r="J4714" s="9" t="s">
        <v>213</v>
      </c>
      <c r="K4714" s="117" t="s">
        <v>27773</v>
      </c>
      <c r="L4714" s="9" t="s">
        <v>27233</v>
      </c>
      <c r="M4714" s="9" t="s">
        <v>27774</v>
      </c>
      <c r="N4714" s="9" t="s">
        <v>32</v>
      </c>
      <c r="O4714" s="9" t="s">
        <v>27775</v>
      </c>
      <c r="P4714" s="9" t="s">
        <v>760</v>
      </c>
      <c r="Q4714" s="9" t="s">
        <v>27776</v>
      </c>
      <c r="R4714" s="9" t="s">
        <v>80</v>
      </c>
      <c r="S4714" s="61" t="s">
        <v>27767</v>
      </c>
      <c r="T4714" s="104"/>
      <c r="U4714" s="68" t="str">
        <f t="shared" si="74"/>
        <v>Wednesday, January 28, 2015: Bowie Police and Montague County sheriff’s deputies attempted to stop Alverson for two felony warrants. He failed to stop and ran from police out U.S. 287. At one point when officer had him cornered in the car, he allegedly put a pistol outside the window and pointed it toward the cop’s vehicle. Three DPS troopers and two Wise County Sheriff’s deputies and one canine pursued the man into the woods. He was tracked by the dog and when he was found, Alverson reportedly began shooting toward the officers. Pepper, the canine officer was struck and died. Officers opened fire and killed Alverson. http://www.wfaa.com/story/news/crime/2015/01/28/suspect-shot-in-rural-wise-county/22487953/</v>
      </c>
      <c r="V4714" s="68"/>
      <c r="W4714" s="9">
        <v>5761.1</v>
      </c>
      <c r="X4714" s="9"/>
      <c r="Y4714" s="9"/>
      <c r="Z4714" s="9"/>
      <c r="AA4714" s="9"/>
      <c r="AB4714" s="9"/>
      <c r="AC4714" s="18"/>
      <c r="AD4714" s="106"/>
      <c r="AE4714" s="106"/>
      <c r="AF4714" s="106"/>
      <c r="AG4714" s="58"/>
    </row>
    <row r="4715" spans="1:33" ht="12">
      <c r="A4715" s="111">
        <v>42087</v>
      </c>
      <c r="B4715" s="9" t="s">
        <v>27777</v>
      </c>
      <c r="C4715" s="70">
        <v>31</v>
      </c>
      <c r="D4715" s="9" t="s">
        <v>23</v>
      </c>
      <c r="E4715" s="9" t="s">
        <v>40</v>
      </c>
      <c r="F4715" s="9" t="s">
        <v>27778</v>
      </c>
      <c r="G4715" s="115" t="s">
        <v>27779</v>
      </c>
      <c r="H4715" s="9" t="s">
        <v>27780</v>
      </c>
      <c r="I4715" s="9" t="s">
        <v>27781</v>
      </c>
      <c r="J4715" s="9" t="s">
        <v>233</v>
      </c>
      <c r="K4715" s="117" t="s">
        <v>27782</v>
      </c>
      <c r="L4715" s="9" t="s">
        <v>6845</v>
      </c>
      <c r="M4715" s="9" t="s">
        <v>27783</v>
      </c>
      <c r="N4715" s="9" t="s">
        <v>32</v>
      </c>
      <c r="O4715" s="9" t="s">
        <v>27784</v>
      </c>
      <c r="P4715" s="9" t="s">
        <v>760</v>
      </c>
      <c r="Q4715" s="9" t="s">
        <v>27785</v>
      </c>
      <c r="R4715" s="9" t="s">
        <v>80</v>
      </c>
      <c r="S4715" s="61" t="s">
        <v>27767</v>
      </c>
      <c r="T4715" s="104"/>
      <c r="U4715" s="68" t="str">
        <f t="shared" si="74"/>
        <v>Wednesday, February 25, 2015: Authorities had a warrant out for the arrest of a suspect charged with rape, criminal confinement, and domestic battery. Officers said they located the man around 5:30 EST, and he drove off in his vehicle. After a chase, authorities were able to box in the vehicle to get him to stop. Officers broke the side windows of the vehicle and used a Taser, but they say it had apparently no effect on the suspect. Police say the suspect then made an "aggressive threatening move" with his hands inside the car, causing a police officer to shoot him in the right torso area. http://www.tristatehomepage.com/story/d/story/isp-investigating-officer-involved-shooting-in-ter/40703/pV4yrq5qR0S3uTbJYNfJsQ</v>
      </c>
      <c r="V4715" s="68"/>
      <c r="W4715" s="9">
        <v>5762.1</v>
      </c>
      <c r="X4715" s="9"/>
      <c r="Y4715" s="9"/>
      <c r="Z4715" s="9"/>
      <c r="AA4715" s="9"/>
      <c r="AB4715" s="9"/>
      <c r="AC4715" s="18"/>
      <c r="AD4715" s="106"/>
      <c r="AE4715" s="106"/>
      <c r="AF4715" s="106"/>
      <c r="AG4715" s="58"/>
    </row>
    <row r="4716" spans="1:33" ht="12">
      <c r="A4716" s="111">
        <v>42090</v>
      </c>
      <c r="B4716" s="9" t="s">
        <v>27786</v>
      </c>
      <c r="C4716" s="70">
        <v>34</v>
      </c>
      <c r="D4716" s="9" t="s">
        <v>23</v>
      </c>
      <c r="E4716" s="9" t="s">
        <v>40</v>
      </c>
      <c r="F4716" s="9" t="s">
        <v>27787</v>
      </c>
      <c r="G4716" s="115">
        <v>42050</v>
      </c>
      <c r="H4716" s="9" t="s">
        <v>27788</v>
      </c>
      <c r="I4716" s="9" t="s">
        <v>27789</v>
      </c>
      <c r="J4716" s="9" t="s">
        <v>2035</v>
      </c>
      <c r="K4716" s="117" t="s">
        <v>27790</v>
      </c>
      <c r="L4716" s="9" t="s">
        <v>5186</v>
      </c>
      <c r="M4716" s="9" t="s">
        <v>6116</v>
      </c>
      <c r="N4716" s="9" t="s">
        <v>32</v>
      </c>
      <c r="O4716" s="9" t="s">
        <v>27791</v>
      </c>
      <c r="P4716" s="9" t="s">
        <v>760</v>
      </c>
      <c r="Q4716" s="9" t="s">
        <v>27792</v>
      </c>
      <c r="R4716" s="9" t="s">
        <v>80</v>
      </c>
      <c r="S4716" s="61" t="s">
        <v>27767</v>
      </c>
      <c r="T4716" s="104"/>
      <c r="U4716" s="68" t="str">
        <f t="shared" si="74"/>
        <v>42050: 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 http://www.kgw.com/story/news/2015/02/15/colton-officer-involved-shooting/23459905/</v>
      </c>
      <c r="V4716" s="68"/>
      <c r="W4716" s="9">
        <v>5763.1</v>
      </c>
      <c r="X4716" s="9"/>
      <c r="Y4716" s="9"/>
      <c r="Z4716" s="9"/>
      <c r="AA4716" s="9"/>
      <c r="AB4716" s="9"/>
      <c r="AC4716" s="18"/>
      <c r="AD4716" s="106"/>
      <c r="AE4716" s="106"/>
      <c r="AF4716" s="106"/>
      <c r="AG4716" s="58"/>
    </row>
    <row r="4717" spans="1:33" ht="12">
      <c r="A4717" s="44" t="s">
        <v>27793</v>
      </c>
      <c r="B4717" s="9" t="s">
        <v>27794</v>
      </c>
      <c r="C4717" s="70">
        <v>35</v>
      </c>
      <c r="D4717" s="9" t="s">
        <v>23</v>
      </c>
      <c r="E4717" s="9" t="s">
        <v>40</v>
      </c>
      <c r="F4717" s="9" t="s">
        <v>27795</v>
      </c>
      <c r="G4717" s="115">
        <v>42055</v>
      </c>
      <c r="H4717" s="9" t="s">
        <v>27796</v>
      </c>
      <c r="I4717" s="9" t="s">
        <v>27797</v>
      </c>
      <c r="J4717" s="9" t="s">
        <v>85</v>
      </c>
      <c r="K4717" s="117" t="s">
        <v>27798</v>
      </c>
      <c r="L4717" s="9" t="s">
        <v>11292</v>
      </c>
      <c r="M4717" s="9" t="s">
        <v>27799</v>
      </c>
      <c r="N4717" s="9" t="s">
        <v>262</v>
      </c>
      <c r="O4717" s="9" t="s">
        <v>27800</v>
      </c>
      <c r="P4717" s="9" t="s">
        <v>760</v>
      </c>
      <c r="Q4717" s="9" t="s">
        <v>27801</v>
      </c>
      <c r="R4717" s="9"/>
      <c r="S4717" s="61" t="s">
        <v>27802</v>
      </c>
      <c r="T4717" s="104"/>
      <c r="U4717" s="68" t="str">
        <f t="shared" ref="U4717:U4780" si="75">CONCATENATE(G4717, ": ", O4717, " ", Q4717)</f>
        <v>42055: 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 http://www.appeal-democrat.com/news/video-emerges-in-taser-death/article_6cff9672-b99a-11e4-8f80-df55106151ee.html</v>
      </c>
      <c r="V4717" s="68"/>
      <c r="W4717" s="9">
        <v>5764.1</v>
      </c>
      <c r="X4717" s="9"/>
      <c r="Y4717" s="9"/>
      <c r="Z4717" s="9"/>
      <c r="AA4717" s="9"/>
      <c r="AB4717" s="9"/>
      <c r="AC4717" s="18"/>
      <c r="AD4717" s="106"/>
      <c r="AE4717" s="106"/>
      <c r="AF4717" s="106"/>
      <c r="AG4717" s="58"/>
    </row>
    <row r="4718" spans="1:33" ht="12">
      <c r="A4718" s="111">
        <v>42090</v>
      </c>
      <c r="B4718" s="9" t="s">
        <v>27803</v>
      </c>
      <c r="C4718" s="70">
        <v>24</v>
      </c>
      <c r="D4718" s="9" t="s">
        <v>23</v>
      </c>
      <c r="E4718" s="9" t="s">
        <v>40</v>
      </c>
      <c r="F4718" s="9" t="s">
        <v>27804</v>
      </c>
      <c r="G4718" s="115">
        <v>42063</v>
      </c>
      <c r="H4718" s="9" t="s">
        <v>27805</v>
      </c>
      <c r="I4718" s="9" t="s">
        <v>27806</v>
      </c>
      <c r="J4718" s="9" t="s">
        <v>2539</v>
      </c>
      <c r="K4718" s="117" t="s">
        <v>27807</v>
      </c>
      <c r="L4718" s="9" t="s">
        <v>6379</v>
      </c>
      <c r="M4718" s="9" t="s">
        <v>11106</v>
      </c>
      <c r="N4718" s="9" t="s">
        <v>32</v>
      </c>
      <c r="O4718" s="9" t="s">
        <v>27808</v>
      </c>
      <c r="P4718" s="9" t="s">
        <v>760</v>
      </c>
      <c r="Q4718" s="9" t="s">
        <v>27809</v>
      </c>
      <c r="R4718" s="9" t="s">
        <v>80</v>
      </c>
      <c r="S4718" s="61" t="s">
        <v>27767</v>
      </c>
      <c r="T4718" s="104"/>
      <c r="U4718" s="68" t="str">
        <f t="shared" si="75"/>
        <v>42063: After robbing a store Freeman was found at a home by deputies. Freeman fired a gunshot prompting deputies to shoot and killed Freeman. http://www.wyff4.com/news/greenville-county-deputies-involved-in-shooting/31543332</v>
      </c>
      <c r="V4718" s="68"/>
      <c r="W4718" s="9">
        <v>5765.1</v>
      </c>
      <c r="X4718" s="9"/>
      <c r="Y4718" s="9"/>
      <c r="Z4718" s="9"/>
      <c r="AA4718" s="9"/>
      <c r="AB4718" s="9"/>
      <c r="AC4718" s="18"/>
      <c r="AD4718" s="106"/>
      <c r="AE4718" s="106"/>
      <c r="AF4718" s="106"/>
      <c r="AG4718" s="58"/>
    </row>
    <row r="4719" spans="1:33" ht="12">
      <c r="A4719" s="111">
        <v>42090</v>
      </c>
      <c r="B4719" s="9" t="s">
        <v>27810</v>
      </c>
      <c r="C4719" s="70">
        <v>24</v>
      </c>
      <c r="D4719" s="9" t="s">
        <v>23</v>
      </c>
      <c r="E4719" s="9" t="s">
        <v>40</v>
      </c>
      <c r="F4719" s="9" t="s">
        <v>27811</v>
      </c>
      <c r="G4719" s="115">
        <v>42050</v>
      </c>
      <c r="H4719" s="9" t="s">
        <v>27812</v>
      </c>
      <c r="I4719" s="9" t="s">
        <v>16485</v>
      </c>
      <c r="J4719" s="9" t="s">
        <v>431</v>
      </c>
      <c r="K4719" s="117" t="s">
        <v>16486</v>
      </c>
      <c r="L4719" s="9" t="s">
        <v>5107</v>
      </c>
      <c r="M4719" s="9" t="s">
        <v>27813</v>
      </c>
      <c r="N4719" s="9" t="s">
        <v>32</v>
      </c>
      <c r="O4719" s="9" t="s">
        <v>27814</v>
      </c>
      <c r="P4719" s="9" t="s">
        <v>760</v>
      </c>
      <c r="Q4719" s="9" t="s">
        <v>27815</v>
      </c>
      <c r="R4719" s="9" t="s">
        <v>80</v>
      </c>
      <c r="S4719" s="61" t="s">
        <v>27767</v>
      </c>
      <c r="T4719" s="104"/>
      <c r="U4719" s="68" t="str">
        <f t="shared" si="75"/>
        <v>42050: Cody Evans, 24, of Springville, was shot and killed by police after he pointed an AR-15 style airsoft gun at officers. http://www.sltrib.com/home/2183362-155/provo-police-handling-an-officer-involved-shooting</v>
      </c>
      <c r="V4719" s="68"/>
      <c r="W4719" s="9">
        <v>5766.1</v>
      </c>
      <c r="X4719" s="9"/>
      <c r="Y4719" s="9"/>
      <c r="Z4719" s="9"/>
      <c r="AA4719" s="9"/>
      <c r="AB4719" s="9"/>
      <c r="AC4719" s="18"/>
      <c r="AD4719" s="106"/>
      <c r="AE4719" s="106"/>
      <c r="AF4719" s="106"/>
      <c r="AG4719" s="58"/>
    </row>
    <row r="4720" spans="1:33" ht="12">
      <c r="A4720" s="111">
        <v>42090</v>
      </c>
      <c r="B4720" s="9" t="s">
        <v>27816</v>
      </c>
      <c r="C4720" s="70">
        <v>28</v>
      </c>
      <c r="D4720" s="9" t="s">
        <v>23</v>
      </c>
      <c r="E4720" s="9" t="s">
        <v>24</v>
      </c>
      <c r="F4720" s="9" t="s">
        <v>27817</v>
      </c>
      <c r="G4720" s="115">
        <v>42063</v>
      </c>
      <c r="H4720" s="9" t="s">
        <v>27818</v>
      </c>
      <c r="I4720" s="9" t="s">
        <v>2952</v>
      </c>
      <c r="J4720" s="9" t="s">
        <v>439</v>
      </c>
      <c r="K4720" s="117" t="s">
        <v>27819</v>
      </c>
      <c r="L4720" s="9" t="s">
        <v>14866</v>
      </c>
      <c r="M4720" s="9" t="s">
        <v>27820</v>
      </c>
      <c r="N4720" s="9" t="s">
        <v>32</v>
      </c>
      <c r="O4720" s="9" t="s">
        <v>27821</v>
      </c>
      <c r="P4720" s="9" t="s">
        <v>760</v>
      </c>
      <c r="Q4720" s="9" t="s">
        <v>27822</v>
      </c>
      <c r="R4720" s="9" t="s">
        <v>80</v>
      </c>
      <c r="S4720" s="61" t="s">
        <v>27767</v>
      </c>
      <c r="T4720" s="104"/>
      <c r="U4720" s="68" t="str">
        <f t="shared" si="75"/>
        <v>42063: 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 http://www.columbiatribune.com/news/crime/three-dead-including-alleged-shooter-at-two-scenes/article_a1cb2d92-94f4-5670-92f6-3a2a73a6ea10.html</v>
      </c>
      <c r="V4720" s="68"/>
      <c r="W4720" s="9">
        <v>5767.1</v>
      </c>
      <c r="X4720" s="9"/>
      <c r="Y4720" s="9"/>
      <c r="Z4720" s="9"/>
      <c r="AA4720" s="9"/>
      <c r="AB4720" s="9"/>
      <c r="AC4720" s="18"/>
      <c r="AD4720" s="106"/>
      <c r="AE4720" s="106"/>
      <c r="AF4720" s="106"/>
      <c r="AG4720" s="58"/>
    </row>
    <row r="4721" spans="1:33" ht="12">
      <c r="A4721" s="111">
        <v>42090</v>
      </c>
      <c r="B4721" s="9" t="s">
        <v>27823</v>
      </c>
      <c r="C4721" s="70">
        <v>34</v>
      </c>
      <c r="D4721" s="9" t="s">
        <v>91</v>
      </c>
      <c r="E4721" s="9" t="s">
        <v>40</v>
      </c>
      <c r="F4721" s="9" t="s">
        <v>27824</v>
      </c>
      <c r="G4721" s="115">
        <v>42061</v>
      </c>
      <c r="H4721" s="9" t="s">
        <v>27825</v>
      </c>
      <c r="I4721" s="9" t="s">
        <v>16929</v>
      </c>
      <c r="J4721" s="9" t="s">
        <v>64</v>
      </c>
      <c r="K4721" s="117" t="s">
        <v>16930</v>
      </c>
      <c r="L4721" s="9" t="s">
        <v>16931</v>
      </c>
      <c r="M4721" s="9" t="s">
        <v>27826</v>
      </c>
      <c r="N4721" s="9" t="s">
        <v>32</v>
      </c>
      <c r="O4721" s="9" t="s">
        <v>27827</v>
      </c>
      <c r="P4721" s="9" t="s">
        <v>760</v>
      </c>
      <c r="Q4721" s="9" t="s">
        <v>27828</v>
      </c>
      <c r="R4721" s="9" t="s">
        <v>80</v>
      </c>
      <c r="S4721" s="61" t="s">
        <v>27767</v>
      </c>
      <c r="T4721" s="104"/>
      <c r="U4721" s="68" t="str">
        <f t="shared" si="75"/>
        <v>42061: 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 http://worthit2u.net/worth/2015/02/26/police-chase-ends-in-crash-and-possible-shooting/</v>
      </c>
      <c r="V4721" s="68"/>
      <c r="W4721" s="9">
        <v>5768.1</v>
      </c>
      <c r="X4721" s="9"/>
      <c r="Y4721" s="9"/>
      <c r="Z4721" s="9"/>
      <c r="AA4721" s="9"/>
      <c r="AB4721" s="9"/>
      <c r="AC4721" s="18"/>
      <c r="AD4721" s="106"/>
      <c r="AE4721" s="106"/>
      <c r="AF4721" s="106"/>
      <c r="AG4721" s="58"/>
    </row>
    <row r="4722" spans="1:33" ht="12">
      <c r="A4722" s="111">
        <v>42090</v>
      </c>
      <c r="B4722" s="9" t="s">
        <v>27829</v>
      </c>
      <c r="C4722" s="70">
        <v>39</v>
      </c>
      <c r="D4722" s="9" t="s">
        <v>23</v>
      </c>
      <c r="E4722" s="9" t="s">
        <v>40</v>
      </c>
      <c r="F4722" s="9" t="s">
        <v>27830</v>
      </c>
      <c r="G4722" s="115">
        <v>42058</v>
      </c>
      <c r="H4722" s="9" t="s">
        <v>27831</v>
      </c>
      <c r="I4722" s="9" t="s">
        <v>27832</v>
      </c>
      <c r="J4722" s="9" t="s">
        <v>6027</v>
      </c>
      <c r="K4722" s="117" t="s">
        <v>27833</v>
      </c>
      <c r="L4722" s="9" t="s">
        <v>3821</v>
      </c>
      <c r="M4722" s="9" t="s">
        <v>27834</v>
      </c>
      <c r="N4722" s="9" t="s">
        <v>32</v>
      </c>
      <c r="O4722" s="9" t="s">
        <v>27835</v>
      </c>
      <c r="P4722" s="9" t="s">
        <v>760</v>
      </c>
      <c r="Q4722" s="9" t="s">
        <v>27836</v>
      </c>
      <c r="R4722" s="9" t="s">
        <v>80</v>
      </c>
      <c r="S4722" s="61" t="s">
        <v>27767</v>
      </c>
      <c r="T4722" s="104"/>
      <c r="U4722" s="68" t="str">
        <f t="shared" si="75"/>
        <v>42058: Elrod just robbed a dollar store. When police arrived he shouted he had a weapon and reached for his waistband. An officer tasered him, but it was uneffective. Elrod was ultimately shot and killed. There was no weapon found. http://www.jrn.com/kmtv/news/Man-dies-after-officer-involved-shooting--293808161.html</v>
      </c>
      <c r="V4722" s="68"/>
      <c r="W4722" s="9">
        <v>5769.1</v>
      </c>
      <c r="X4722" s="9"/>
      <c r="Y4722" s="9"/>
      <c r="Z4722" s="9"/>
      <c r="AA4722" s="9"/>
      <c r="AB4722" s="9"/>
      <c r="AC4722" s="18"/>
      <c r="AD4722" s="106"/>
      <c r="AE4722" s="106"/>
      <c r="AF4722" s="106"/>
      <c r="AG4722" s="58"/>
    </row>
    <row r="4723" spans="1:33" ht="12">
      <c r="A4723" s="111">
        <v>42090</v>
      </c>
      <c r="B4723" s="9" t="s">
        <v>27837</v>
      </c>
      <c r="C4723" s="70">
        <v>27</v>
      </c>
      <c r="D4723" s="9" t="s">
        <v>23</v>
      </c>
      <c r="E4723" s="9" t="s">
        <v>24</v>
      </c>
      <c r="F4723" s="9" t="s">
        <v>27838</v>
      </c>
      <c r="G4723" s="115">
        <v>42021</v>
      </c>
      <c r="H4723" s="9" t="s">
        <v>27839</v>
      </c>
      <c r="I4723" s="9" t="s">
        <v>4024</v>
      </c>
      <c r="J4723" s="9" t="s">
        <v>213</v>
      </c>
      <c r="K4723" s="117" t="s">
        <v>27840</v>
      </c>
      <c r="L4723" s="9" t="s">
        <v>243</v>
      </c>
      <c r="M4723" s="9" t="s">
        <v>27841</v>
      </c>
      <c r="N4723" s="9" t="s">
        <v>32</v>
      </c>
      <c r="O4723" s="9" t="s">
        <v>27842</v>
      </c>
      <c r="P4723" s="9" t="s">
        <v>760</v>
      </c>
      <c r="Q4723" s="9" t="s">
        <v>27843</v>
      </c>
      <c r="R4723" s="9" t="s">
        <v>80</v>
      </c>
      <c r="S4723" s="61" t="s">
        <v>27767</v>
      </c>
      <c r="T4723" s="104"/>
      <c r="U4723" s="68" t="str">
        <f t="shared" si="75"/>
        <v>42021: Brumley stabbed an officer in the leg. The officer then shot and killed Brumley. http://www.star-telegram.com/news/local/crime/article7169225.html</v>
      </c>
      <c r="V4723" s="68"/>
      <c r="W4723" s="9">
        <v>5770.1</v>
      </c>
      <c r="X4723" s="9"/>
      <c r="Y4723" s="9"/>
      <c r="Z4723" s="9"/>
      <c r="AA4723" s="9"/>
      <c r="AB4723" s="9"/>
      <c r="AC4723" s="18"/>
      <c r="AD4723" s="106"/>
      <c r="AE4723" s="106"/>
      <c r="AF4723" s="106"/>
      <c r="AG4723" s="58"/>
    </row>
    <row r="4724" spans="1:33" ht="12">
      <c r="A4724" s="102">
        <v>42094.384803240697</v>
      </c>
      <c r="B4724" s="9" t="s">
        <v>27844</v>
      </c>
      <c r="C4724" s="70">
        <v>49</v>
      </c>
      <c r="D4724" s="9" t="s">
        <v>23</v>
      </c>
      <c r="E4724" s="9" t="s">
        <v>82</v>
      </c>
      <c r="F4724" s="9"/>
      <c r="G4724" s="115">
        <v>38731</v>
      </c>
      <c r="H4724" s="9" t="s">
        <v>27845</v>
      </c>
      <c r="I4724" s="9" t="s">
        <v>27846</v>
      </c>
      <c r="J4724" s="9" t="s">
        <v>28</v>
      </c>
      <c r="K4724" s="117" t="s">
        <v>27847</v>
      </c>
      <c r="L4724" s="9" t="s">
        <v>11915</v>
      </c>
      <c r="M4724" s="9" t="s">
        <v>15545</v>
      </c>
      <c r="N4724" s="9" t="s">
        <v>314</v>
      </c>
      <c r="O4724" s="9" t="s">
        <v>27848</v>
      </c>
      <c r="P4724" s="9" t="s">
        <v>760</v>
      </c>
      <c r="Q4724" s="9" t="s">
        <v>27849</v>
      </c>
      <c r="R4724" s="9" t="s">
        <v>80</v>
      </c>
      <c r="S4724" s="61" t="s">
        <v>5119</v>
      </c>
      <c r="T4724" s="104"/>
      <c r="U4724" s="68" t="str">
        <f t="shared" si="75"/>
        <v>38731: Bobby Todd and Robert William Flanagan both died in a fiery Saturday-night car crash with a Union County deputy's vehicle as police chased them. The deputy escaped with burns on 30 percent of his body. Earlier in the evening Todd had been involved in a shots-fired call; Flanagan's connection was unclear, and he may have been a hitchhiker. http://www.gainesville.com/article/20060118/LOCAL/201180338</v>
      </c>
      <c r="V4724" s="68"/>
      <c r="W4724" s="9">
        <v>5771.1</v>
      </c>
      <c r="X4724" s="9"/>
      <c r="Y4724" s="9"/>
      <c r="Z4724" s="9"/>
      <c r="AA4724" s="9"/>
      <c r="AB4724" s="9"/>
      <c r="AC4724" s="18"/>
      <c r="AD4724" s="106"/>
      <c r="AE4724" s="106"/>
      <c r="AF4724" s="106"/>
      <c r="AG4724" s="58"/>
    </row>
    <row r="4725" spans="1:33" ht="12">
      <c r="A4725" s="102">
        <v>42094.387384259302</v>
      </c>
      <c r="B4725" s="9" t="s">
        <v>27850</v>
      </c>
      <c r="C4725" s="70">
        <v>45</v>
      </c>
      <c r="D4725" s="9" t="s">
        <v>23</v>
      </c>
      <c r="E4725" s="9" t="s">
        <v>82</v>
      </c>
      <c r="F4725" s="9"/>
      <c r="G4725" s="115">
        <v>38731</v>
      </c>
      <c r="H4725" s="9" t="s">
        <v>27845</v>
      </c>
      <c r="I4725" s="9" t="s">
        <v>27846</v>
      </c>
      <c r="J4725" s="9" t="s">
        <v>28</v>
      </c>
      <c r="K4725" s="117" t="s">
        <v>27847</v>
      </c>
      <c r="L4725" s="9" t="s">
        <v>11915</v>
      </c>
      <c r="M4725" s="9" t="s">
        <v>15545</v>
      </c>
      <c r="N4725" s="9" t="s">
        <v>314</v>
      </c>
      <c r="O4725" s="9" t="s">
        <v>27851</v>
      </c>
      <c r="P4725" s="9" t="s">
        <v>760</v>
      </c>
      <c r="Q4725" s="9" t="s">
        <v>27849</v>
      </c>
      <c r="R4725" s="9" t="s">
        <v>80</v>
      </c>
      <c r="S4725" s="61" t="s">
        <v>5119</v>
      </c>
      <c r="T4725" s="104"/>
      <c r="U4725" s="68" t="str">
        <f t="shared" si="75"/>
        <v>38731: Bobby Todd and Robert William Flanagan both died in a fiery Saturday-night car crash with a Union County deputy's vehicle as police chased them. The deputy escaped with burns on 30% of his body. Earlier in the evening Todd had been involved in a shots-fired call; Flanagan's connection was unclear, and he may have been a hitchhiker. http://www.gainesville.com/article/20060118/LOCAL/201180338</v>
      </c>
      <c r="V4725" s="68"/>
      <c r="W4725" s="9">
        <v>5772.1</v>
      </c>
      <c r="X4725" s="9"/>
      <c r="Y4725" s="9"/>
      <c r="Z4725" s="9"/>
      <c r="AA4725" s="9"/>
      <c r="AB4725" s="9"/>
      <c r="AC4725" s="18"/>
      <c r="AD4725" s="106"/>
      <c r="AE4725" s="106"/>
      <c r="AF4725" s="106"/>
      <c r="AG4725" s="58"/>
    </row>
    <row r="4726" spans="1:33" ht="12">
      <c r="A4726" s="102">
        <v>42094.395567129599</v>
      </c>
      <c r="B4726" s="9" t="s">
        <v>27852</v>
      </c>
      <c r="C4726" s="70">
        <v>47</v>
      </c>
      <c r="D4726" s="9" t="s">
        <v>23</v>
      </c>
      <c r="E4726" s="9" t="s">
        <v>82</v>
      </c>
      <c r="F4726" s="9"/>
      <c r="G4726" s="115">
        <v>38971</v>
      </c>
      <c r="H4726" s="9" t="s">
        <v>27853</v>
      </c>
      <c r="I4726" s="9" t="s">
        <v>7625</v>
      </c>
      <c r="J4726" s="9" t="s">
        <v>28</v>
      </c>
      <c r="K4726" s="117" t="s">
        <v>20525</v>
      </c>
      <c r="L4726" s="9" t="s">
        <v>4778</v>
      </c>
      <c r="M4726" s="9" t="s">
        <v>10681</v>
      </c>
      <c r="N4726" s="9" t="s">
        <v>32</v>
      </c>
      <c r="O4726" s="9" t="s">
        <v>27854</v>
      </c>
      <c r="P4726" s="9" t="s">
        <v>760</v>
      </c>
      <c r="Q4726" s="9" t="s">
        <v>27855</v>
      </c>
      <c r="R4726" s="9" t="s">
        <v>80</v>
      </c>
      <c r="S4726" s="61" t="s">
        <v>5119</v>
      </c>
      <c r="T4726" s="104"/>
      <c r="U4726" s="68" t="str">
        <f t="shared" si="75"/>
        <v>38971: Sori was a murder suspect, shot dead by a county SWAT force after a two-hour standoff. He'd sought help from a friend, threatened her, and then fell asleep; she escaped and called the law. http://www.sheriff.org/posts/post.cfm?id=536E7045-C6A2-4F03-8F0B-050FB90D1FA7</v>
      </c>
      <c r="V4726" s="68"/>
      <c r="W4726" s="9">
        <v>5773.1</v>
      </c>
      <c r="X4726" s="9"/>
      <c r="Y4726" s="9"/>
      <c r="Z4726" s="9"/>
      <c r="AA4726" s="9"/>
      <c r="AB4726" s="9"/>
      <c r="AC4726" s="18"/>
      <c r="AD4726" s="106"/>
      <c r="AE4726" s="106"/>
      <c r="AF4726" s="106"/>
      <c r="AG4726" s="58"/>
    </row>
    <row r="4727" spans="1:33" ht="12">
      <c r="A4727" s="102">
        <v>42094.4477430556</v>
      </c>
      <c r="B4727" s="9" t="s">
        <v>27856</v>
      </c>
      <c r="C4727" s="70">
        <v>43</v>
      </c>
      <c r="D4727" s="9" t="s">
        <v>23</v>
      </c>
      <c r="E4727" s="9" t="s">
        <v>82</v>
      </c>
      <c r="F4727" s="9"/>
      <c r="G4727" s="115">
        <v>38163</v>
      </c>
      <c r="H4727" s="9" t="s">
        <v>27857</v>
      </c>
      <c r="I4727" s="9" t="s">
        <v>10831</v>
      </c>
      <c r="J4727" s="9" t="s">
        <v>28</v>
      </c>
      <c r="K4727" s="117" t="s">
        <v>20825</v>
      </c>
      <c r="L4727" s="9" t="s">
        <v>4687</v>
      </c>
      <c r="M4727" s="9" t="s">
        <v>16321</v>
      </c>
      <c r="N4727" s="9" t="s">
        <v>32</v>
      </c>
      <c r="O4727" s="9" t="s">
        <v>27858</v>
      </c>
      <c r="P4727" s="9" t="s">
        <v>58</v>
      </c>
      <c r="Q4727" s="9" t="s">
        <v>27859</v>
      </c>
      <c r="R4727" s="9" t="s">
        <v>80</v>
      </c>
      <c r="S4727" s="61" t="s">
        <v>5119</v>
      </c>
      <c r="T4727" s="104"/>
      <c r="U4727" s="68" t="str">
        <f t="shared" si="75"/>
        <v>38163: After making "numerous and repeated statements to family members and various witnesses saying he was going to force police to shoot him," former Navy SEAL Williams took three hostages in a motel room while armed with one rifle, one shotgun, and two handguns. Police shot him to death after a four-hour standoff. http://www.clearwaterpolice.org/news/review072204.htm</v>
      </c>
      <c r="V4727" s="68"/>
      <c r="W4727" s="9">
        <v>5774.1</v>
      </c>
      <c r="X4727" s="9"/>
      <c r="Y4727" s="9"/>
      <c r="Z4727" s="9"/>
      <c r="AA4727" s="9"/>
      <c r="AB4727" s="9"/>
      <c r="AC4727" s="18"/>
      <c r="AD4727" s="106"/>
      <c r="AE4727" s="106"/>
      <c r="AF4727" s="106"/>
      <c r="AG4727" s="58"/>
    </row>
    <row r="4728" spans="1:33" ht="12">
      <c r="A4728" s="102">
        <v>42094.463564814803</v>
      </c>
      <c r="B4728" s="9" t="s">
        <v>27860</v>
      </c>
      <c r="C4728" s="70">
        <v>77</v>
      </c>
      <c r="D4728" s="9" t="s">
        <v>23</v>
      </c>
      <c r="E4728" s="9" t="s">
        <v>40</v>
      </c>
      <c r="F4728" s="9"/>
      <c r="G4728" s="115">
        <v>37952</v>
      </c>
      <c r="H4728" s="9" t="s">
        <v>27861</v>
      </c>
      <c r="I4728" s="9" t="s">
        <v>11628</v>
      </c>
      <c r="J4728" s="9" t="s">
        <v>1304</v>
      </c>
      <c r="K4728" s="117" t="s">
        <v>27862</v>
      </c>
      <c r="L4728" s="9" t="s">
        <v>27863</v>
      </c>
      <c r="M4728" s="9" t="s">
        <v>19063</v>
      </c>
      <c r="N4728" s="9" t="s">
        <v>314</v>
      </c>
      <c r="O4728" s="9" t="s">
        <v>27864</v>
      </c>
      <c r="P4728" s="9" t="s">
        <v>760</v>
      </c>
      <c r="Q4728" s="9" t="s">
        <v>27865</v>
      </c>
      <c r="R4728" s="9" t="s">
        <v>80</v>
      </c>
      <c r="S4728" s="61" t="s">
        <v>5119</v>
      </c>
      <c r="T4728" s="104"/>
      <c r="U4728" s="68" t="str">
        <f t="shared" si="75"/>
        <v>37952: Husband and wife Wilbur and Margaret McCoy, in their van on Thanksgiving traveling the Ohio Turnpike northwest of Fremont, were fatally rear-ended by a vehicle going upwards of 125 MPH. Weaving, with state troopers in pursuit with lights and sirens on, the vehicle had struck at least three others within the last 17 miles. http://www.toledoblade.com/local/2013/11/28/Westbound-turnpike-lanes-closed-because-of-crash.html</v>
      </c>
      <c r="V4728" s="68"/>
      <c r="W4728" s="9">
        <v>5775.1</v>
      </c>
      <c r="X4728" s="9"/>
      <c r="Y4728" s="9"/>
      <c r="Z4728" s="9"/>
      <c r="AA4728" s="9"/>
      <c r="AB4728" s="9"/>
      <c r="AC4728" s="18"/>
      <c r="AD4728" s="106"/>
      <c r="AE4728" s="106"/>
      <c r="AF4728" s="106"/>
      <c r="AG4728" s="58"/>
    </row>
    <row r="4729" spans="1:33" ht="12">
      <c r="A4729" s="102">
        <v>42094.467835648102</v>
      </c>
      <c r="B4729" s="9" t="s">
        <v>27866</v>
      </c>
      <c r="C4729" s="70">
        <v>77</v>
      </c>
      <c r="D4729" s="9" t="s">
        <v>91</v>
      </c>
      <c r="E4729" s="9" t="s">
        <v>40</v>
      </c>
      <c r="F4729" s="9"/>
      <c r="G4729" s="115">
        <v>37952</v>
      </c>
      <c r="H4729" s="9" t="s">
        <v>27861</v>
      </c>
      <c r="I4729" s="9" t="s">
        <v>11628</v>
      </c>
      <c r="J4729" s="9" t="s">
        <v>1304</v>
      </c>
      <c r="K4729" s="117" t="s">
        <v>27862</v>
      </c>
      <c r="L4729" s="9" t="s">
        <v>27863</v>
      </c>
      <c r="M4729" s="9" t="s">
        <v>19063</v>
      </c>
      <c r="N4729" s="9" t="s">
        <v>314</v>
      </c>
      <c r="O4729" s="9" t="s">
        <v>27864</v>
      </c>
      <c r="P4729" s="9" t="s">
        <v>760</v>
      </c>
      <c r="Q4729" s="9" t="s">
        <v>27865</v>
      </c>
      <c r="R4729" s="9" t="s">
        <v>80</v>
      </c>
      <c r="S4729" s="61" t="s">
        <v>5119</v>
      </c>
      <c r="T4729" s="104"/>
      <c r="U4729" s="68" t="str">
        <f t="shared" si="75"/>
        <v>37952: Husband and wife Wilbur and Margaret McCoy, in their van on Thanksgiving traveling the Ohio Turnpike northwest of Fremont, were fatally rear-ended by a vehicle going upwards of 125 MPH. Weaving, with state troopers in pursuit with lights and sirens on, the vehicle had struck at least three others within the last 17 miles. http://www.toledoblade.com/local/2013/11/28/Westbound-turnpike-lanes-closed-because-of-crash.html</v>
      </c>
      <c r="V4729" s="68"/>
      <c r="W4729" s="9">
        <v>5776.1</v>
      </c>
      <c r="X4729" s="9"/>
      <c r="Y4729" s="9"/>
      <c r="Z4729" s="9"/>
      <c r="AA4729" s="9"/>
      <c r="AB4729" s="9"/>
      <c r="AC4729" s="18"/>
      <c r="AD4729" s="106"/>
      <c r="AE4729" s="106"/>
      <c r="AF4729" s="106"/>
      <c r="AG4729" s="58"/>
    </row>
    <row r="4730" spans="1:33" ht="12">
      <c r="A4730" s="102">
        <v>42094.478379629603</v>
      </c>
      <c r="B4730" s="9" t="s">
        <v>27867</v>
      </c>
      <c r="C4730" s="70">
        <v>30</v>
      </c>
      <c r="D4730" s="9" t="s">
        <v>23</v>
      </c>
      <c r="E4730" s="9" t="s">
        <v>82</v>
      </c>
      <c r="F4730" s="9"/>
      <c r="G4730" s="115">
        <v>39241</v>
      </c>
      <c r="H4730" s="9" t="s">
        <v>27868</v>
      </c>
      <c r="I4730" s="9" t="s">
        <v>2045</v>
      </c>
      <c r="J4730" s="9" t="s">
        <v>124</v>
      </c>
      <c r="K4730" s="117" t="s">
        <v>27704</v>
      </c>
      <c r="L4730" s="9" t="s">
        <v>2045</v>
      </c>
      <c r="M4730" s="9" t="s">
        <v>6548</v>
      </c>
      <c r="N4730" s="9" t="s">
        <v>32</v>
      </c>
      <c r="O4730" s="9" t="s">
        <v>27869</v>
      </c>
      <c r="P4730" s="9" t="s">
        <v>760</v>
      </c>
      <c r="Q4730" s="9" t="s">
        <v>27870</v>
      </c>
      <c r="R4730" s="9" t="s">
        <v>36</v>
      </c>
      <c r="S4730" s="61" t="s">
        <v>21640</v>
      </c>
      <c r="T4730" s="104"/>
      <c r="U4730" s="68" t="str">
        <f t="shared" si="75"/>
        <v>39241: Alvarez was shot during fight with police during which Alvarez produced a pistol. Police were attempting to arrest Alvarez as the prime suspect of a recent murder. http://www.seattletimes.com/seattle-news/suspects-death-all-but-solves-yakima-homicide-police-say/?syndication=rss</v>
      </c>
      <c r="V4730" s="68"/>
      <c r="W4730" s="9">
        <v>5777.1</v>
      </c>
      <c r="X4730" s="9"/>
      <c r="Y4730" s="9"/>
      <c r="Z4730" s="9"/>
      <c r="AA4730" s="9"/>
      <c r="AB4730" s="9"/>
      <c r="AC4730" s="18"/>
      <c r="AD4730" s="106"/>
      <c r="AE4730" s="106"/>
      <c r="AF4730" s="106"/>
      <c r="AG4730" s="58"/>
    </row>
    <row r="4731" spans="1:33" ht="12">
      <c r="A4731" s="102">
        <v>42094.487256944398</v>
      </c>
      <c r="B4731" s="9" t="s">
        <v>27871</v>
      </c>
      <c r="C4731" s="70">
        <v>22</v>
      </c>
      <c r="D4731" s="9" t="s">
        <v>23</v>
      </c>
      <c r="E4731" s="9" t="s">
        <v>82</v>
      </c>
      <c r="F4731" s="9"/>
      <c r="G4731" s="115">
        <v>39257</v>
      </c>
      <c r="H4731" s="9" t="s">
        <v>27872</v>
      </c>
      <c r="I4731" s="9" t="s">
        <v>2194</v>
      </c>
      <c r="J4731" s="9" t="s">
        <v>64</v>
      </c>
      <c r="K4731" s="117" t="s">
        <v>27873</v>
      </c>
      <c r="L4731" s="9" t="s">
        <v>27874</v>
      </c>
      <c r="M4731" s="9" t="s">
        <v>27875</v>
      </c>
      <c r="N4731" s="9" t="s">
        <v>32</v>
      </c>
      <c r="O4731" s="9" t="s">
        <v>27876</v>
      </c>
      <c r="P4731" s="9" t="s">
        <v>58</v>
      </c>
      <c r="Q4731" s="9" t="s">
        <v>27877</v>
      </c>
      <c r="R4731" s="9" t="s">
        <v>36</v>
      </c>
      <c r="S4731" s="61" t="s">
        <v>21640</v>
      </c>
      <c r="T4731" s="104"/>
      <c r="U4731" s="68" t="str">
        <f t="shared" si="75"/>
        <v>39257: Lopez was shot after pointing a gun at officers. Lopez and four other people in a group were suspects in a pair of shootings that occurred earlier that night. http://chronicle.augusta.com/stories/2007/07/05/met_134708.shtml</v>
      </c>
      <c r="V4731" s="68"/>
      <c r="W4731" s="9">
        <v>5778.1</v>
      </c>
      <c r="X4731" s="9"/>
      <c r="Y4731" s="9"/>
      <c r="Z4731" s="9"/>
      <c r="AA4731" s="9"/>
      <c r="AB4731" s="9"/>
      <c r="AC4731" s="18"/>
      <c r="AD4731" s="106"/>
      <c r="AE4731" s="106"/>
      <c r="AF4731" s="106"/>
      <c r="AG4731" s="58"/>
    </row>
    <row r="4732" spans="1:33" ht="12">
      <c r="A4732" s="102">
        <v>42094.488356481503</v>
      </c>
      <c r="B4732" s="9" t="s">
        <v>27878</v>
      </c>
      <c r="C4732" s="70">
        <v>67</v>
      </c>
      <c r="D4732" s="9" t="s">
        <v>91</v>
      </c>
      <c r="E4732" s="9" t="s">
        <v>82</v>
      </c>
      <c r="F4732" s="9"/>
      <c r="G4732" s="115">
        <v>41183</v>
      </c>
      <c r="H4732" s="9" t="s">
        <v>27879</v>
      </c>
      <c r="I4732" s="9" t="s">
        <v>10032</v>
      </c>
      <c r="J4732" s="9" t="s">
        <v>28</v>
      </c>
      <c r="K4732" s="117" t="s">
        <v>25497</v>
      </c>
      <c r="L4732" s="9" t="s">
        <v>10034</v>
      </c>
      <c r="M4732" s="9" t="s">
        <v>20049</v>
      </c>
      <c r="N4732" s="9" t="s">
        <v>32</v>
      </c>
      <c r="O4732" s="9" t="s">
        <v>27880</v>
      </c>
      <c r="P4732" s="9" t="s">
        <v>157</v>
      </c>
      <c r="Q4732" s="9" t="s">
        <v>27881</v>
      </c>
      <c r="R4732" s="9" t="s">
        <v>80</v>
      </c>
      <c r="S4732" s="61" t="s">
        <v>5119</v>
      </c>
      <c r="T4732" s="104"/>
      <c r="U4732" s="68" t="str">
        <f t="shared" si="75"/>
        <v>41183: Fleming's husband was a local police captain, once third in command in his jurisdiction, who had been fired for whistleblowing, successfully sued to get his job back, then finished his police career ostracized. He was charged and convicted for fatally shooting her in the head in a domestic violence incident. http://www.bradenton.com/2013/12/26/4906287/former-bradenton-police-capt-fleming.html</v>
      </c>
      <c r="V4732" s="68"/>
      <c r="W4732" s="9">
        <v>5779.1</v>
      </c>
      <c r="X4732" s="9"/>
      <c r="Y4732" s="9"/>
      <c r="Z4732" s="9"/>
      <c r="AA4732" s="9"/>
      <c r="AB4732" s="9"/>
      <c r="AC4732" s="18"/>
      <c r="AD4732" s="106"/>
      <c r="AE4732" s="106"/>
      <c r="AF4732" s="106"/>
      <c r="AG4732" s="58"/>
    </row>
    <row r="4733" spans="1:33" ht="12">
      <c r="A4733" s="102">
        <v>42094.495798611097</v>
      </c>
      <c r="B4733" s="9" t="s">
        <v>27882</v>
      </c>
      <c r="C4733" s="70">
        <v>59</v>
      </c>
      <c r="D4733" s="9" t="s">
        <v>23</v>
      </c>
      <c r="E4733" s="9" t="s">
        <v>24</v>
      </c>
      <c r="F4733" s="9"/>
      <c r="G4733" s="115">
        <v>39356</v>
      </c>
      <c r="H4733" s="9" t="s">
        <v>27883</v>
      </c>
      <c r="I4733" s="9" t="s">
        <v>27884</v>
      </c>
      <c r="J4733" s="9" t="s">
        <v>64</v>
      </c>
      <c r="K4733" s="117" t="s">
        <v>27885</v>
      </c>
      <c r="L4733" s="9" t="s">
        <v>27886</v>
      </c>
      <c r="M4733" s="9" t="s">
        <v>27887</v>
      </c>
      <c r="N4733" s="9" t="s">
        <v>262</v>
      </c>
      <c r="O4733" s="9" t="s">
        <v>27888</v>
      </c>
      <c r="P4733" s="9" t="s">
        <v>58</v>
      </c>
      <c r="Q4733" s="9" t="s">
        <v>27889</v>
      </c>
      <c r="R4733" s="9" t="s">
        <v>36</v>
      </c>
      <c r="S4733" s="61" t="s">
        <v>21640</v>
      </c>
      <c r="T4733" s="104"/>
      <c r="U4733" s="68" t="str">
        <f t="shared" si="75"/>
        <v>39356: Baker died from a spinal cord fracture and dislocation after being tased by police on W Screven St. Baker fell to the ground after being “tasered.” Police were responding to report of man with knife. Upon being confronted by police, Baker “flashed the officers his knife”, at which point the officers used the Taser on Baker. http://www.walb.com/story/7170138/video-captures-death-of-quitman-man?redirected=true</v>
      </c>
      <c r="V4733" s="68"/>
      <c r="W4733" s="9">
        <v>5780.1</v>
      </c>
      <c r="X4733" s="9"/>
      <c r="Y4733" s="9"/>
      <c r="Z4733" s="9"/>
      <c r="AA4733" s="9"/>
      <c r="AB4733" s="9"/>
      <c r="AC4733" s="18"/>
      <c r="AD4733" s="106"/>
      <c r="AE4733" s="106"/>
      <c r="AF4733" s="106"/>
      <c r="AG4733" s="58"/>
    </row>
    <row r="4734" spans="1:33" ht="12">
      <c r="A4734" s="102">
        <v>42094.502719907403</v>
      </c>
      <c r="B4734" s="9" t="s">
        <v>27890</v>
      </c>
      <c r="C4734" s="70">
        <v>49</v>
      </c>
      <c r="D4734" s="9" t="s">
        <v>23</v>
      </c>
      <c r="E4734" s="9" t="s">
        <v>82</v>
      </c>
      <c r="F4734" s="9"/>
      <c r="G4734" s="115">
        <v>39360</v>
      </c>
      <c r="H4734" s="9" t="s">
        <v>27891</v>
      </c>
      <c r="I4734" s="9" t="s">
        <v>774</v>
      </c>
      <c r="J4734" s="9" t="s">
        <v>85</v>
      </c>
      <c r="K4734" s="117" t="s">
        <v>19791</v>
      </c>
      <c r="L4734" s="9" t="s">
        <v>775</v>
      </c>
      <c r="M4734" s="9" t="s">
        <v>5382</v>
      </c>
      <c r="N4734" s="9" t="s">
        <v>32</v>
      </c>
      <c r="O4734" s="9" t="s">
        <v>27892</v>
      </c>
      <c r="P4734" s="9" t="s">
        <v>760</v>
      </c>
      <c r="Q4734" s="9" t="s">
        <v>27893</v>
      </c>
      <c r="R4734" s="9" t="s">
        <v>36</v>
      </c>
      <c r="S4734" s="61" t="s">
        <v>21640</v>
      </c>
      <c r="T4734" s="104"/>
      <c r="U4734" s="68" t="str">
        <f t="shared" si="75"/>
        <v>39360: Ramos was shot while holding a replica handgun while standing in a street. http://www.bakersfieldcalifornian.com/local/x792320114/Family-says-man-wasnt-suicidal</v>
      </c>
      <c r="V4734" s="68"/>
      <c r="W4734" s="9">
        <v>5781.1</v>
      </c>
      <c r="X4734" s="9"/>
      <c r="Y4734" s="9"/>
      <c r="Z4734" s="9"/>
      <c r="AA4734" s="9"/>
      <c r="AB4734" s="9"/>
      <c r="AC4734" s="18"/>
      <c r="AD4734" s="106"/>
      <c r="AE4734" s="106"/>
      <c r="AF4734" s="106"/>
      <c r="AG4734" s="58"/>
    </row>
    <row r="4735" spans="1:33" ht="12">
      <c r="A4735" s="102">
        <v>42094.512465277803</v>
      </c>
      <c r="B4735" s="9" t="s">
        <v>27894</v>
      </c>
      <c r="C4735" s="70">
        <v>27</v>
      </c>
      <c r="D4735" s="9" t="s">
        <v>23</v>
      </c>
      <c r="E4735" s="9" t="s">
        <v>82</v>
      </c>
      <c r="F4735" s="9"/>
      <c r="G4735" s="115">
        <v>39441</v>
      </c>
      <c r="H4735" s="9" t="s">
        <v>27895</v>
      </c>
      <c r="I4735" s="9" t="s">
        <v>764</v>
      </c>
      <c r="J4735" s="9" t="s">
        <v>124</v>
      </c>
      <c r="K4735" s="117" t="s">
        <v>765</v>
      </c>
      <c r="L4735" s="9" t="s">
        <v>126</v>
      </c>
      <c r="M4735" s="9" t="s">
        <v>449</v>
      </c>
      <c r="N4735" s="9" t="s">
        <v>32</v>
      </c>
      <c r="O4735" s="9" t="s">
        <v>27896</v>
      </c>
      <c r="P4735" s="9" t="s">
        <v>760</v>
      </c>
      <c r="Q4735" s="9" t="s">
        <v>27897</v>
      </c>
      <c r="R4735" s="9" t="s">
        <v>100</v>
      </c>
      <c r="S4735" s="61" t="s">
        <v>21640</v>
      </c>
      <c r="T4735" s="104"/>
      <c r="U4735" s="68" t="str">
        <f t="shared" si="75"/>
        <v>39441: Larson was shot after attacking a trooper on I-5 with his fists. Larson was acting erratically, had jumped out of a moving vehicle, had exposed himself and struck vehicles with his belt. The use of a taser was ineffective. A witness and nurse said the officer shot Larson while he was on the ground, already incapacitated. She also said the officer reported that Larson was dead, but she checked and he had a pulse. http://www.seattletimes.com/seattle-news/i-5-troopers-final-shot-questioned/</v>
      </c>
      <c r="V4735" s="68"/>
      <c r="W4735" s="9">
        <v>5782.1</v>
      </c>
      <c r="X4735" s="9"/>
      <c r="Y4735" s="9"/>
      <c r="Z4735" s="9"/>
      <c r="AA4735" s="9"/>
      <c r="AB4735" s="9"/>
      <c r="AC4735" s="18"/>
      <c r="AD4735" s="106"/>
      <c r="AE4735" s="106"/>
      <c r="AF4735" s="106"/>
      <c r="AG4735" s="58"/>
    </row>
    <row r="4736" spans="1:33" ht="12">
      <c r="A4736" s="102">
        <v>42094.5176967593</v>
      </c>
      <c r="B4736" s="9" t="s">
        <v>27898</v>
      </c>
      <c r="C4736" s="70">
        <v>25</v>
      </c>
      <c r="D4736" s="9" t="s">
        <v>23</v>
      </c>
      <c r="E4736" s="9" t="s">
        <v>1728</v>
      </c>
      <c r="F4736" s="9"/>
      <c r="G4736" s="115">
        <v>39447</v>
      </c>
      <c r="H4736" s="9" t="s">
        <v>27899</v>
      </c>
      <c r="I4736" s="9" t="s">
        <v>27900</v>
      </c>
      <c r="J4736" s="9" t="s">
        <v>85</v>
      </c>
      <c r="K4736" s="117" t="s">
        <v>27901</v>
      </c>
      <c r="L4736" s="9" t="s">
        <v>404</v>
      </c>
      <c r="M4736" s="9" t="s">
        <v>27902</v>
      </c>
      <c r="N4736" s="9" t="s">
        <v>32</v>
      </c>
      <c r="O4736" s="9" t="s">
        <v>27903</v>
      </c>
      <c r="P4736" s="9" t="s">
        <v>58</v>
      </c>
      <c r="Q4736" s="9" t="s">
        <v>27904</v>
      </c>
      <c r="R4736" s="9" t="s">
        <v>36</v>
      </c>
      <c r="S4736" s="61" t="s">
        <v>21640</v>
      </c>
      <c r="T4736" s="104"/>
      <c r="U4736" s="68" t="str">
        <f t="shared" si="75"/>
        <v>39447: Cho was brandishing a tire iron outside a liquor store and vandalizing cars. Within 40 seconds of arriving, two officers demanded Cho to drop the tire iron and the officers then fired 11 shots at Cho. The two police officers were cleared by the Orange County district attorney. Cho's family filed a lawsuit against the city alleging wrongful death and negligence and received $250,000. http://articles.latimes.com/2008/feb/11/local/me-cho11</v>
      </c>
      <c r="V4736" s="68"/>
      <c r="W4736" s="9">
        <v>5783.1</v>
      </c>
      <c r="X4736" s="9"/>
      <c r="Y4736" s="9"/>
      <c r="Z4736" s="9"/>
      <c r="AA4736" s="9"/>
      <c r="AB4736" s="9"/>
      <c r="AC4736" s="18"/>
      <c r="AD4736" s="106"/>
      <c r="AE4736" s="106"/>
      <c r="AF4736" s="106"/>
      <c r="AG4736" s="58"/>
    </row>
    <row r="4737" spans="1:33" ht="12">
      <c r="A4737" s="102">
        <v>42094.589768518497</v>
      </c>
      <c r="B4737" s="9" t="s">
        <v>27905</v>
      </c>
      <c r="C4737" s="70">
        <v>25</v>
      </c>
      <c r="D4737" s="9" t="s">
        <v>23</v>
      </c>
      <c r="E4737" s="9" t="s">
        <v>24</v>
      </c>
      <c r="F4737" s="9" t="s">
        <v>27906</v>
      </c>
      <c r="G4737" s="115">
        <v>42050</v>
      </c>
      <c r="H4737" s="9" t="s">
        <v>27907</v>
      </c>
      <c r="I4737" s="9" t="s">
        <v>6133</v>
      </c>
      <c r="J4737" s="9" t="s">
        <v>28</v>
      </c>
      <c r="K4737" s="117" t="s">
        <v>24250</v>
      </c>
      <c r="L4737" s="9" t="s">
        <v>30</v>
      </c>
      <c r="M4737" s="9" t="s">
        <v>6135</v>
      </c>
      <c r="N4737" s="9" t="s">
        <v>32</v>
      </c>
      <c r="O4737" s="9" t="s">
        <v>27908</v>
      </c>
      <c r="P4737" s="9" t="s">
        <v>760</v>
      </c>
      <c r="Q4737" s="9" t="s">
        <v>27909</v>
      </c>
      <c r="R4737" s="9" t="s">
        <v>100</v>
      </c>
      <c r="S4737" s="61" t="s">
        <v>5119</v>
      </c>
      <c r="T4737" s="104"/>
      <c r="U4737" s="68" t="str">
        <f t="shared" si="75"/>
        <v>42050: Hall's mother placed a 911 call to report that her schizophrenic son had awoken in a violent rage. Multiple officers responded at about 5am, were confronted with Hall using a broomstick as a weapon against them. Well aware of his mental illness, they promptly shot him to death. The family has since filed a $10M wrongful death suit. http://miami.cbslocal.com/2015/03/02/family-files-suit-in-deadly-miami-gardens-police-shooting/</v>
      </c>
      <c r="V4737" s="68"/>
      <c r="W4737" s="9">
        <v>5784.1</v>
      </c>
      <c r="X4737" s="9"/>
      <c r="Y4737" s="9"/>
      <c r="Z4737" s="9"/>
      <c r="AA4737" s="9"/>
      <c r="AB4737" s="9"/>
      <c r="AC4737" s="18"/>
      <c r="AD4737" s="106"/>
      <c r="AE4737" s="106"/>
      <c r="AF4737" s="106"/>
      <c r="AG4737" s="58"/>
    </row>
    <row r="4738" spans="1:33" ht="12">
      <c r="A4738" s="102">
        <v>42094.617152777799</v>
      </c>
      <c r="B4738" s="9" t="s">
        <v>27910</v>
      </c>
      <c r="C4738" s="70">
        <v>29</v>
      </c>
      <c r="D4738" s="9" t="s">
        <v>23</v>
      </c>
      <c r="E4738" s="9" t="s">
        <v>173</v>
      </c>
      <c r="F4738" s="9"/>
      <c r="G4738" s="115">
        <v>37432</v>
      </c>
      <c r="H4738" s="9" t="s">
        <v>27911</v>
      </c>
      <c r="I4738" s="9" t="s">
        <v>26533</v>
      </c>
      <c r="J4738" s="9" t="s">
        <v>28</v>
      </c>
      <c r="K4738" s="117" t="s">
        <v>18535</v>
      </c>
      <c r="L4738" s="9" t="s">
        <v>4778</v>
      </c>
      <c r="M4738" s="9" t="s">
        <v>26546</v>
      </c>
      <c r="N4738" s="9" t="s">
        <v>26086</v>
      </c>
      <c r="O4738" s="9" t="s">
        <v>27912</v>
      </c>
      <c r="P4738" s="9" t="s">
        <v>760</v>
      </c>
      <c r="Q4738" s="9" t="s">
        <v>27913</v>
      </c>
      <c r="R4738" s="9" t="s">
        <v>80</v>
      </c>
      <c r="S4738" s="61" t="s">
        <v>5119</v>
      </c>
      <c r="T4738" s="104"/>
      <c r="U4738" s="68" t="str">
        <f t="shared" si="75"/>
        <v>37432: Acevedo and another man attempted to flee from police in a stolen 1995 white Nissan Maxima, a chase that involved multiple jurisdictions and a helicopter. The other man was apprehended after he appealed, yelling for help for Acevedo, who had tried to get away in a lake. His body was recovered, drowned. http://www.sheriff.org/posts/post.cfm?id=E6BFD9AE-F48B-4B7F-AA10-1FBA18A90351</v>
      </c>
      <c r="V4738" s="68"/>
      <c r="W4738" s="9">
        <v>5785.1</v>
      </c>
      <c r="X4738" s="9"/>
      <c r="Y4738" s="9"/>
      <c r="Z4738" s="9"/>
      <c r="AA4738" s="9"/>
      <c r="AB4738" s="9"/>
      <c r="AC4738" s="18"/>
      <c r="AD4738" s="106"/>
      <c r="AE4738" s="106"/>
      <c r="AF4738" s="106"/>
      <c r="AG4738" s="58"/>
    </row>
    <row r="4739" spans="1:33" ht="12">
      <c r="A4739" s="102">
        <v>42094.624027777798</v>
      </c>
      <c r="B4739" s="9" t="s">
        <v>27914</v>
      </c>
      <c r="C4739" s="70">
        <v>61</v>
      </c>
      <c r="D4739" s="9" t="s">
        <v>23</v>
      </c>
      <c r="E4739" s="9" t="s">
        <v>173</v>
      </c>
      <c r="F4739" s="9"/>
      <c r="G4739" s="115">
        <v>42079</v>
      </c>
      <c r="H4739" s="9" t="s">
        <v>27915</v>
      </c>
      <c r="I4739" s="9" t="s">
        <v>10032</v>
      </c>
      <c r="J4739" s="9" t="s">
        <v>28</v>
      </c>
      <c r="K4739" s="117" t="s">
        <v>24370</v>
      </c>
      <c r="L4739" s="9" t="s">
        <v>10034</v>
      </c>
      <c r="M4739" s="9" t="s">
        <v>10035</v>
      </c>
      <c r="N4739" s="9" t="s">
        <v>314</v>
      </c>
      <c r="O4739" s="9" t="s">
        <v>27916</v>
      </c>
      <c r="P4739" s="9" t="s">
        <v>760</v>
      </c>
      <c r="Q4739" s="9" t="s">
        <v>27917</v>
      </c>
      <c r="R4739" s="9" t="s">
        <v>80</v>
      </c>
      <c r="S4739" s="61" t="s">
        <v>5119</v>
      </c>
      <c r="T4739" s="104"/>
      <c r="U4739" s="68" t="str">
        <f t="shared" si="75"/>
        <v>42079: Perez-Leon was struck and killed on his bicycle by a suspect in a stolen Cadillac, fleeing from county deputies in a high-speed chase. http://www.bradenton.com/2015/03/16/5694482/bicyclist-injured-during-deputies.html#storylink=omni_popular#wgt=pop</v>
      </c>
      <c r="V4739" s="68"/>
      <c r="W4739" s="9">
        <v>5786.1</v>
      </c>
      <c r="X4739" s="9"/>
      <c r="Y4739" s="9"/>
      <c r="Z4739" s="9"/>
      <c r="AA4739" s="9"/>
      <c r="AB4739" s="9"/>
      <c r="AC4739" s="18"/>
      <c r="AD4739" s="106"/>
      <c r="AE4739" s="106"/>
      <c r="AF4739" s="106"/>
      <c r="AG4739" s="58"/>
    </row>
    <row r="4740" spans="1:33" ht="12">
      <c r="A4740" s="102">
        <v>42094.715532407397</v>
      </c>
      <c r="B4740" s="9" t="s">
        <v>27918</v>
      </c>
      <c r="C4740" s="70">
        <v>59</v>
      </c>
      <c r="D4740" s="9" t="s">
        <v>23</v>
      </c>
      <c r="E4740" s="9" t="s">
        <v>40</v>
      </c>
      <c r="F4740" s="9" t="s">
        <v>27919</v>
      </c>
      <c r="G4740" s="115">
        <v>40373</v>
      </c>
      <c r="H4740" s="9" t="s">
        <v>27920</v>
      </c>
      <c r="I4740" s="9" t="s">
        <v>276</v>
      </c>
      <c r="J4740" s="9" t="s">
        <v>28</v>
      </c>
      <c r="K4740" s="117" t="s">
        <v>9814</v>
      </c>
      <c r="L4740" s="9" t="s">
        <v>278</v>
      </c>
      <c r="M4740" s="9" t="s">
        <v>27921</v>
      </c>
      <c r="N4740" s="9" t="s">
        <v>32</v>
      </c>
      <c r="O4740" s="9" t="s">
        <v>27922</v>
      </c>
      <c r="P4740" s="9" t="s">
        <v>58</v>
      </c>
      <c r="Q4740" s="9" t="s">
        <v>27923</v>
      </c>
      <c r="R4740" s="9" t="s">
        <v>80</v>
      </c>
      <c r="S4740" s="61" t="s">
        <v>5119</v>
      </c>
      <c r="T4740" s="104"/>
      <c r="U4740" s="68" t="str">
        <f t="shared" si="75"/>
        <v>40373: Salter had already shot himself in the head once, before a trooper's traffic stop. He'd struck himself in the roof of the mouth. Salter then reportedly leveled his handgun at the trooper; the trooper responded with three shots to Salter's chest, killing him. http://www.northescambia.com/2010/09/state-attorney-trooper-justifed-in-shooting-death-of-cottage-hill-man</v>
      </c>
      <c r="V4740" s="68"/>
      <c r="W4740" s="9">
        <v>5787.1</v>
      </c>
      <c r="X4740" s="9"/>
      <c r="Y4740" s="9"/>
      <c r="Z4740" s="9"/>
      <c r="AA4740" s="9"/>
      <c r="AB4740" s="9"/>
      <c r="AC4740" s="18"/>
      <c r="AD4740" s="106"/>
      <c r="AE4740" s="106"/>
      <c r="AF4740" s="106"/>
      <c r="AG4740" s="58"/>
    </row>
    <row r="4741" spans="1:33" ht="12">
      <c r="A4741" s="102">
        <v>42094.737395833297</v>
      </c>
      <c r="B4741" s="9" t="s">
        <v>27924</v>
      </c>
      <c r="C4741" s="70">
        <v>83</v>
      </c>
      <c r="D4741" s="9" t="s">
        <v>23</v>
      </c>
      <c r="E4741" s="9" t="s">
        <v>82</v>
      </c>
      <c r="F4741" s="9"/>
      <c r="G4741" s="115">
        <v>39789</v>
      </c>
      <c r="H4741" s="9" t="s">
        <v>27925</v>
      </c>
      <c r="I4741" s="9" t="s">
        <v>8386</v>
      </c>
      <c r="J4741" s="9" t="s">
        <v>28</v>
      </c>
      <c r="K4741" s="117" t="s">
        <v>15468</v>
      </c>
      <c r="L4741" s="9" t="s">
        <v>5746</v>
      </c>
      <c r="M4741" s="9" t="s">
        <v>20317</v>
      </c>
      <c r="N4741" s="9" t="s">
        <v>314</v>
      </c>
      <c r="O4741" s="9" t="s">
        <v>27926</v>
      </c>
      <c r="P4741" s="9" t="s">
        <v>760</v>
      </c>
      <c r="Q4741" s="9" t="s">
        <v>27927</v>
      </c>
      <c r="R4741" s="9" t="s">
        <v>80</v>
      </c>
      <c r="S4741" s="61" t="s">
        <v>5119</v>
      </c>
      <c r="T4741" s="104"/>
      <c r="U4741" s="68" t="str">
        <f t="shared" si="75"/>
        <v>39789: Conic spent five months in a coma before finally surrendering to the injuries from a car crash with a suspect chased by police. The 21-year-old suspect drove a stolen SUV and had refused to pull over for a traffic stop, causing several crashes. He was ultimately charged with vehicular homicide. http://www.theledger.com/article/20100318/news/100319688</v>
      </c>
      <c r="V4741" s="68"/>
      <c r="W4741" s="9">
        <v>5788.1</v>
      </c>
      <c r="X4741" s="9"/>
      <c r="Y4741" s="9"/>
      <c r="Z4741" s="9"/>
      <c r="AA4741" s="9"/>
      <c r="AB4741" s="9"/>
      <c r="AC4741" s="18"/>
      <c r="AD4741" s="106"/>
      <c r="AE4741" s="106"/>
      <c r="AF4741" s="106"/>
      <c r="AG4741" s="58"/>
    </row>
    <row r="4742" spans="1:33" ht="12">
      <c r="A4742" s="102">
        <v>42094.745636574102</v>
      </c>
      <c r="B4742" s="9" t="s">
        <v>27928</v>
      </c>
      <c r="C4742" s="70">
        <v>20</v>
      </c>
      <c r="D4742" s="9" t="s">
        <v>23</v>
      </c>
      <c r="E4742" s="9" t="s">
        <v>24</v>
      </c>
      <c r="F4742" s="9"/>
      <c r="G4742" s="115">
        <v>41008</v>
      </c>
      <c r="H4742" s="9" t="s">
        <v>27929</v>
      </c>
      <c r="I4742" s="9" t="s">
        <v>5220</v>
      </c>
      <c r="J4742" s="9" t="s">
        <v>28</v>
      </c>
      <c r="K4742" s="117" t="s">
        <v>5562</v>
      </c>
      <c r="L4742" s="9" t="s">
        <v>30</v>
      </c>
      <c r="M4742" s="9" t="s">
        <v>5222</v>
      </c>
      <c r="N4742" s="9" t="s">
        <v>314</v>
      </c>
      <c r="O4742" s="9" t="s">
        <v>27930</v>
      </c>
      <c r="P4742" s="9" t="s">
        <v>760</v>
      </c>
      <c r="Q4742" s="9" t="s">
        <v>27931</v>
      </c>
      <c r="R4742" s="9" t="s">
        <v>80</v>
      </c>
      <c r="S4742" s="61" t="s">
        <v>5119</v>
      </c>
      <c r="T4742" s="104"/>
      <c r="U4742" s="68" t="str">
        <f t="shared" si="75"/>
        <v>41008: Miami narcotics police chased and fired on a black Cadillac CTS that had been stolen at gunpoint. During a high-speed pursuit the Cadillac crossed an intersection and slammed into a Dodge Neon, killing the driver Leon and critically injuring his 19-year-old female passenger. (Leon's last name was also reported as "Williams.") http://www.miamidade.gov/police/releases/PD120409135713_PoliceShooting_Hit_Run_Update1.asp</v>
      </c>
      <c r="V4742" s="68"/>
      <c r="W4742" s="9">
        <v>5789.1</v>
      </c>
      <c r="X4742" s="9"/>
      <c r="Y4742" s="9"/>
      <c r="Z4742" s="9"/>
      <c r="AA4742" s="9"/>
      <c r="AB4742" s="9"/>
      <c r="AC4742" s="18"/>
      <c r="AD4742" s="106"/>
      <c r="AE4742" s="106"/>
      <c r="AF4742" s="106"/>
      <c r="AG4742" s="58"/>
    </row>
    <row r="4743" spans="1:33" ht="12">
      <c r="A4743" s="102">
        <v>42094.755277777796</v>
      </c>
      <c r="B4743" s="9" t="s">
        <v>27932</v>
      </c>
      <c r="C4743" s="70">
        <v>22</v>
      </c>
      <c r="D4743" s="9" t="s">
        <v>23</v>
      </c>
      <c r="E4743" s="9" t="s">
        <v>82</v>
      </c>
      <c r="F4743" s="9"/>
      <c r="G4743" s="115">
        <v>41916</v>
      </c>
      <c r="H4743" s="9" t="s">
        <v>27933</v>
      </c>
      <c r="I4743" s="9" t="s">
        <v>1371</v>
      </c>
      <c r="J4743" s="9" t="s">
        <v>1372</v>
      </c>
      <c r="K4743" s="117" t="s">
        <v>27934</v>
      </c>
      <c r="L4743" s="9" t="s">
        <v>1373</v>
      </c>
      <c r="M4743" s="9" t="s">
        <v>27935</v>
      </c>
      <c r="N4743" s="9" t="s">
        <v>314</v>
      </c>
      <c r="O4743" s="9" t="s">
        <v>27936</v>
      </c>
      <c r="P4743" s="9" t="s">
        <v>760</v>
      </c>
      <c r="Q4743" s="9" t="s">
        <v>27937</v>
      </c>
      <c r="R4743" s="9" t="s">
        <v>80</v>
      </c>
      <c r="S4743" s="61" t="s">
        <v>5119</v>
      </c>
      <c r="T4743" s="104"/>
      <c r="U4743" s="68" t="str">
        <f t="shared" si="75"/>
        <v>41916: Williams led deputies on a chase spanning two counties, ranging up to 90 MPHs, before Williams lost control of his Jaguar and wrapped it around a tree, killing him. Deputies declined to say why they'd gone after him to begin with. http://www.crimeincharlotte.com/high-speed-chase-led-to-fatal-crash-suspect-dead/</v>
      </c>
      <c r="V4743" s="68"/>
      <c r="W4743" s="9">
        <v>5790.1</v>
      </c>
      <c r="X4743" s="9"/>
      <c r="Y4743" s="9"/>
      <c r="Z4743" s="9"/>
      <c r="AA4743" s="9"/>
      <c r="AB4743" s="9"/>
      <c r="AC4743" s="18"/>
      <c r="AD4743" s="106"/>
      <c r="AE4743" s="106"/>
      <c r="AF4743" s="106"/>
      <c r="AG4743" s="58"/>
    </row>
    <row r="4744" spans="1:33" ht="12">
      <c r="A4744" s="102">
        <v>42094.759224537003</v>
      </c>
      <c r="B4744" s="9" t="s">
        <v>27938</v>
      </c>
      <c r="C4744" s="70">
        <v>34</v>
      </c>
      <c r="D4744" s="9" t="s">
        <v>23</v>
      </c>
      <c r="E4744" s="9" t="s">
        <v>24</v>
      </c>
      <c r="F4744" s="9" t="s">
        <v>27939</v>
      </c>
      <c r="G4744" s="115">
        <v>42063</v>
      </c>
      <c r="H4744" s="9" t="s">
        <v>27940</v>
      </c>
      <c r="I4744" s="9" t="s">
        <v>438</v>
      </c>
      <c r="J4744" s="9" t="s">
        <v>439</v>
      </c>
      <c r="K4744" s="117" t="s">
        <v>5422</v>
      </c>
      <c r="L4744" s="9" t="s">
        <v>438</v>
      </c>
      <c r="M4744" s="9" t="s">
        <v>27941</v>
      </c>
      <c r="N4744" s="9" t="s">
        <v>32</v>
      </c>
      <c r="O4744" s="9" t="s">
        <v>27942</v>
      </c>
      <c r="P4744" s="9" t="s">
        <v>323</v>
      </c>
      <c r="Q4744" s="9" t="s">
        <v>27943</v>
      </c>
      <c r="R4744" s="9" t="s">
        <v>80</v>
      </c>
      <c r="S4744" s="61" t="s">
        <v>27712</v>
      </c>
      <c r="T4744" s="104"/>
      <c r="U4744" s="68" t="str">
        <f t="shared" si="75"/>
        <v>42063: An officer pulled over a vehicle driven by the subject for a traffic violation. While questioning the subject, a passenger got into the car and attempted to drive away. The officer, fearing for his life, fatally shot the subject who died in the hospital the next day. http://www.stltoday.com/news/local/suspect-in-wellson-police-shooting-dies-of-wounds/article_7572d365-c0d0-515f-a2d5-bc6ab6a2265d.html</v>
      </c>
      <c r="V4744" s="68"/>
      <c r="W4744" s="9">
        <v>5791.1</v>
      </c>
      <c r="X4744" s="9"/>
      <c r="Y4744" s="9"/>
      <c r="Z4744" s="9"/>
      <c r="AA4744" s="9"/>
      <c r="AB4744" s="9"/>
      <c r="AC4744" s="18"/>
      <c r="AD4744" s="106"/>
      <c r="AE4744" s="106"/>
      <c r="AF4744" s="106"/>
      <c r="AG4744" s="58"/>
    </row>
    <row r="4745" spans="1:33" ht="12">
      <c r="A4745" s="102">
        <v>42094.773495370398</v>
      </c>
      <c r="B4745" s="9" t="s">
        <v>27944</v>
      </c>
      <c r="C4745" s="70">
        <v>17</v>
      </c>
      <c r="D4745" s="9" t="s">
        <v>23</v>
      </c>
      <c r="E4745" s="9" t="s">
        <v>40</v>
      </c>
      <c r="F4745" s="9" t="s">
        <v>27945</v>
      </c>
      <c r="G4745" s="115">
        <v>42063</v>
      </c>
      <c r="H4745" s="9" t="s">
        <v>27946</v>
      </c>
      <c r="I4745" s="9" t="s">
        <v>27947</v>
      </c>
      <c r="J4745" s="9" t="s">
        <v>1103</v>
      </c>
      <c r="K4745" s="117" t="s">
        <v>27948</v>
      </c>
      <c r="L4745" s="9" t="s">
        <v>21696</v>
      </c>
      <c r="M4745" s="9" t="s">
        <v>6968</v>
      </c>
      <c r="N4745" s="9" t="s">
        <v>32</v>
      </c>
      <c r="O4745" s="9" t="s">
        <v>27949</v>
      </c>
      <c r="P4745" s="9" t="s">
        <v>323</v>
      </c>
      <c r="Q4745" s="9" t="s">
        <v>27950</v>
      </c>
      <c r="R4745" s="9" t="s">
        <v>80</v>
      </c>
      <c r="S4745" s="61" t="s">
        <v>27712</v>
      </c>
      <c r="T4745" s="104"/>
      <c r="U4745" s="68" t="str">
        <f t="shared" si="75"/>
        <v>42063: A routine traffic stop turned into a struggle between the subject and the officer. The officer shot and killed the subject. The officer was treated for wounds at the hospital. http://wlns.com/2015/03/01/msp-investigates-another-officer-involved-shooting-in-eaton-county/</v>
      </c>
      <c r="V4745" s="68"/>
      <c r="W4745" s="9">
        <v>5792.1</v>
      </c>
      <c r="X4745" s="9"/>
      <c r="Y4745" s="9"/>
      <c r="Z4745" s="9"/>
      <c r="AA4745" s="9"/>
      <c r="AB4745" s="9"/>
      <c r="AC4745" s="18"/>
      <c r="AD4745" s="106"/>
      <c r="AE4745" s="106"/>
      <c r="AF4745" s="106"/>
      <c r="AG4745" s="58"/>
    </row>
    <row r="4746" spans="1:33" ht="12">
      <c r="A4746" s="102">
        <v>42094.793136574102</v>
      </c>
      <c r="B4746" s="9" t="s">
        <v>27951</v>
      </c>
      <c r="C4746" s="70">
        <v>37</v>
      </c>
      <c r="D4746" s="9" t="s">
        <v>91</v>
      </c>
      <c r="E4746" s="9" t="s">
        <v>40</v>
      </c>
      <c r="F4746" s="9" t="s">
        <v>27952</v>
      </c>
      <c r="G4746" s="115">
        <v>42063</v>
      </c>
      <c r="H4746" s="9" t="s">
        <v>27953</v>
      </c>
      <c r="I4746" s="9" t="s">
        <v>27954</v>
      </c>
      <c r="J4746" s="9" t="s">
        <v>195</v>
      </c>
      <c r="K4746" s="117" t="s">
        <v>27955</v>
      </c>
      <c r="L4746" s="9" t="s">
        <v>27956</v>
      </c>
      <c r="M4746" s="9" t="s">
        <v>27957</v>
      </c>
      <c r="N4746" s="9" t="s">
        <v>32</v>
      </c>
      <c r="O4746" s="9" t="s">
        <v>27958</v>
      </c>
      <c r="P4746" s="9" t="s">
        <v>760</v>
      </c>
      <c r="Q4746" s="9" t="s">
        <v>27959</v>
      </c>
      <c r="R4746" s="9" t="s">
        <v>80</v>
      </c>
      <c r="S4746" s="61" t="s">
        <v>27712</v>
      </c>
      <c r="T4746" s="104"/>
      <c r="U4746" s="68" t="str">
        <f t="shared" si="75"/>
        <v>42063: 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 http://sanfrancisco.cbslocal.com/2015/03/03/suspected-killer-of-elderly-sonoma-county-woman-faces-new-murder-charge-over-death-of-2nd-suspect/</v>
      </c>
      <c r="V4746" s="68"/>
      <c r="W4746" s="9">
        <v>5793.1</v>
      </c>
      <c r="X4746" s="9"/>
      <c r="Y4746" s="9"/>
      <c r="Z4746" s="9"/>
      <c r="AA4746" s="9"/>
      <c r="AB4746" s="9"/>
      <c r="AC4746" s="18"/>
      <c r="AD4746" s="106"/>
      <c r="AE4746" s="106"/>
      <c r="AF4746" s="106"/>
      <c r="AG4746" s="58"/>
    </row>
    <row r="4747" spans="1:33" ht="12">
      <c r="A4747" s="102">
        <v>42094.799988425897</v>
      </c>
      <c r="B4747" s="9" t="s">
        <v>27960</v>
      </c>
      <c r="C4747" s="70">
        <v>40</v>
      </c>
      <c r="D4747" s="9" t="s">
        <v>23</v>
      </c>
      <c r="E4747" s="9" t="s">
        <v>24</v>
      </c>
      <c r="F4747" s="9" t="s">
        <v>27961</v>
      </c>
      <c r="G4747" s="115">
        <v>42063</v>
      </c>
      <c r="H4747" s="9" t="s">
        <v>27962</v>
      </c>
      <c r="I4747" s="9" t="s">
        <v>27963</v>
      </c>
      <c r="J4747" s="9" t="s">
        <v>1372</v>
      </c>
      <c r="K4747" s="117" t="s">
        <v>27964</v>
      </c>
      <c r="L4747" s="9" t="s">
        <v>10859</v>
      </c>
      <c r="M4747" s="9" t="s">
        <v>27965</v>
      </c>
      <c r="N4747" s="9" t="s">
        <v>32</v>
      </c>
      <c r="O4747" s="9" t="s">
        <v>27966</v>
      </c>
      <c r="P4747" s="9" t="s">
        <v>58</v>
      </c>
      <c r="Q4747" s="9" t="s">
        <v>27967</v>
      </c>
      <c r="R4747" s="9" t="s">
        <v>80</v>
      </c>
      <c r="S4747" s="61" t="s">
        <v>27712</v>
      </c>
      <c r="T4747" s="104"/>
      <c r="U4747" s="68" t="str">
        <f t="shared" si="75"/>
        <v>42063: 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 http://abc11.com/news/3-dead-in-tarboro-shootings/538892/</v>
      </c>
      <c r="V4747" s="68"/>
      <c r="W4747" s="9">
        <v>5794.1</v>
      </c>
      <c r="X4747" s="9"/>
      <c r="Y4747" s="9"/>
      <c r="Z4747" s="9"/>
      <c r="AA4747" s="9"/>
      <c r="AB4747" s="9"/>
      <c r="AC4747" s="18"/>
      <c r="AD4747" s="106"/>
      <c r="AE4747" s="106"/>
      <c r="AF4747" s="106"/>
      <c r="AG4747" s="58"/>
    </row>
    <row r="4748" spans="1:33" ht="12">
      <c r="A4748" s="102">
        <v>42094.816481481503</v>
      </c>
      <c r="B4748" s="9" t="s">
        <v>27968</v>
      </c>
      <c r="C4748" s="70">
        <v>27</v>
      </c>
      <c r="D4748" s="9" t="s">
        <v>23</v>
      </c>
      <c r="E4748" s="9" t="s">
        <v>173</v>
      </c>
      <c r="F4748" s="9" t="s">
        <v>27969</v>
      </c>
      <c r="G4748" s="115">
        <v>42062</v>
      </c>
      <c r="H4748" s="9" t="s">
        <v>27970</v>
      </c>
      <c r="I4748" s="9" t="s">
        <v>1637</v>
      </c>
      <c r="J4748" s="9" t="s">
        <v>85</v>
      </c>
      <c r="K4748" s="117" t="s">
        <v>27971</v>
      </c>
      <c r="L4748" s="9" t="s">
        <v>404</v>
      </c>
      <c r="M4748" s="9" t="s">
        <v>2294</v>
      </c>
      <c r="N4748" s="9" t="s">
        <v>32</v>
      </c>
      <c r="O4748" s="9" t="s">
        <v>27972</v>
      </c>
      <c r="P4748" s="9" t="s">
        <v>323</v>
      </c>
      <c r="Q4748" s="9" t="s">
        <v>27973</v>
      </c>
      <c r="R4748" s="9" t="s">
        <v>80</v>
      </c>
      <c r="S4748" s="61" t="s">
        <v>27712</v>
      </c>
      <c r="T4748" s="104"/>
      <c r="U4748" s="68" t="str">
        <f t="shared" si="75"/>
        <v>42062: Officers who were searching for a robbery suspect spotted a man sitting inside a car who matched the description of the suspect. It's not clear what ensued but police shot the man to death. http://www.latimes.com/local/lanow/la-me-ln-santa-ana-officer-involved-shooting-20150227-story.html</v>
      </c>
      <c r="V4748" s="68"/>
      <c r="W4748" s="9">
        <v>5795.1</v>
      </c>
      <c r="X4748" s="9"/>
      <c r="Y4748" s="9"/>
      <c r="Z4748" s="9"/>
      <c r="AA4748" s="9"/>
      <c r="AB4748" s="9"/>
      <c r="AC4748" s="18"/>
      <c r="AD4748" s="106"/>
      <c r="AE4748" s="106"/>
      <c r="AF4748" s="106"/>
      <c r="AG4748" s="58"/>
    </row>
    <row r="4749" spans="1:33" ht="12">
      <c r="A4749" s="102">
        <v>42094.821817129603</v>
      </c>
      <c r="B4749" s="9" t="s">
        <v>27974</v>
      </c>
      <c r="C4749" s="70">
        <v>49</v>
      </c>
      <c r="D4749" s="9" t="s">
        <v>23</v>
      </c>
      <c r="E4749" s="9"/>
      <c r="F4749" s="9"/>
      <c r="G4749" s="115">
        <v>42061</v>
      </c>
      <c r="H4749" s="9" t="s">
        <v>27975</v>
      </c>
      <c r="I4749" s="9" t="s">
        <v>11536</v>
      </c>
      <c r="J4749" s="9" t="s">
        <v>166</v>
      </c>
      <c r="K4749" s="117" t="s">
        <v>11537</v>
      </c>
      <c r="L4749" s="9" t="s">
        <v>6946</v>
      </c>
      <c r="M4749" s="9" t="s">
        <v>14597</v>
      </c>
      <c r="N4749" s="9" t="s">
        <v>32</v>
      </c>
      <c r="O4749" s="9" t="s">
        <v>27976</v>
      </c>
      <c r="P4749" s="9" t="s">
        <v>323</v>
      </c>
      <c r="Q4749" s="9" t="s">
        <v>27977</v>
      </c>
      <c r="R4749" s="9" t="s">
        <v>36</v>
      </c>
      <c r="S4749" s="61" t="s">
        <v>27712</v>
      </c>
      <c r="T4749" s="104"/>
      <c r="U4749" s="68" t="str">
        <f t="shared" si="75"/>
        <v>42061: Biggs crashed his truck into a power pole. When police arrived at the scene, they asked Biggs to get out of the truck, but he refused to cooperate. When an officer tried to remove him, he reportedly reached for his gun, and police fired and killed him. http://www.fox10tv.com/story/28217368/police-gulfport-officer-shot-victim-after-he-reached-for-a-gun</v>
      </c>
      <c r="V4749" s="68"/>
      <c r="W4749" s="9">
        <v>5796.1</v>
      </c>
      <c r="X4749" s="9"/>
      <c r="Y4749" s="9"/>
      <c r="Z4749" s="9"/>
      <c r="AA4749" s="9"/>
      <c r="AB4749" s="9"/>
      <c r="AC4749" s="18"/>
      <c r="AD4749" s="106"/>
      <c r="AE4749" s="106"/>
      <c r="AF4749" s="106"/>
      <c r="AG4749" s="58"/>
    </row>
    <row r="4750" spans="1:33" ht="12">
      <c r="A4750" s="102">
        <v>42094.8308217593</v>
      </c>
      <c r="B4750" s="9" t="s">
        <v>27978</v>
      </c>
      <c r="C4750" s="70">
        <v>43</v>
      </c>
      <c r="D4750" s="9" t="s">
        <v>23</v>
      </c>
      <c r="E4750" s="9" t="s">
        <v>40</v>
      </c>
      <c r="F4750" s="9" t="s">
        <v>27979</v>
      </c>
      <c r="G4750" s="115">
        <v>42060</v>
      </c>
      <c r="H4750" s="9" t="s">
        <v>27980</v>
      </c>
      <c r="I4750" s="9" t="s">
        <v>52</v>
      </c>
      <c r="J4750" s="9" t="s">
        <v>53</v>
      </c>
      <c r="K4750" s="117" t="s">
        <v>2666</v>
      </c>
      <c r="L4750" s="9" t="s">
        <v>55</v>
      </c>
      <c r="M4750" s="9" t="s">
        <v>27981</v>
      </c>
      <c r="N4750" s="9" t="s">
        <v>32</v>
      </c>
      <c r="O4750" s="9" t="s">
        <v>27982</v>
      </c>
      <c r="P4750" s="9" t="s">
        <v>760</v>
      </c>
      <c r="Q4750" s="9" t="s">
        <v>27983</v>
      </c>
      <c r="R4750" s="9" t="s">
        <v>36</v>
      </c>
      <c r="S4750" s="61" t="s">
        <v>27712</v>
      </c>
      <c r="T4750" s="104"/>
      <c r="U4750" s="68" t="str">
        <f t="shared" si="75"/>
        <v>42060: The subject, a military veteran was dressed in military fatigues and armed with a rifle outside an apartment building. He shot into the air and into a neighbor's apartment. A SWAT sharpshooter fired and killed him at the scene. http://www.fox5vegas.com/story/28196978/suspect-dead-in-officer-involved-shooting</v>
      </c>
      <c r="V4750" s="68"/>
      <c r="W4750" s="9">
        <v>5797.1</v>
      </c>
      <c r="X4750" s="9"/>
      <c r="Y4750" s="9"/>
      <c r="Z4750" s="9"/>
      <c r="AA4750" s="9"/>
      <c r="AB4750" s="9"/>
      <c r="AC4750" s="18"/>
      <c r="AD4750" s="106"/>
      <c r="AE4750" s="106"/>
      <c r="AF4750" s="106"/>
      <c r="AG4750" s="58"/>
    </row>
    <row r="4751" spans="1:33" ht="12">
      <c r="A4751" s="102">
        <v>42094.837071759299</v>
      </c>
      <c r="B4751" s="9" t="s">
        <v>27984</v>
      </c>
      <c r="C4751" s="70">
        <v>28</v>
      </c>
      <c r="D4751" s="9" t="s">
        <v>91</v>
      </c>
      <c r="E4751" s="9" t="s">
        <v>40</v>
      </c>
      <c r="F4751" s="9" t="s">
        <v>27985</v>
      </c>
      <c r="G4751" s="115">
        <v>41729</v>
      </c>
      <c r="H4751" s="9" t="s">
        <v>27986</v>
      </c>
      <c r="I4751" s="9" t="s">
        <v>27987</v>
      </c>
      <c r="J4751" s="9" t="s">
        <v>1372</v>
      </c>
      <c r="K4751" s="117" t="s">
        <v>27988</v>
      </c>
      <c r="L4751" s="9" t="s">
        <v>5141</v>
      </c>
      <c r="M4751" s="9" t="s">
        <v>27989</v>
      </c>
      <c r="N4751" s="9" t="s">
        <v>314</v>
      </c>
      <c r="O4751" s="9" t="s">
        <v>27990</v>
      </c>
      <c r="P4751" s="9" t="s">
        <v>760</v>
      </c>
      <c r="Q4751" s="9" t="s">
        <v>27991</v>
      </c>
      <c r="R4751" s="9" t="s">
        <v>80</v>
      </c>
      <c r="S4751" s="61" t="s">
        <v>5119</v>
      </c>
      <c r="T4751" s="104"/>
      <c r="U4751" s="68" t="str">
        <f t="shared" si="75"/>
        <v>41729: 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 http://www.gastongazette.com/news/local/man-charged-with-second-degree-murder-in-wreck-1.368844</v>
      </c>
      <c r="V4751" s="68"/>
      <c r="W4751" s="9">
        <v>5798.1</v>
      </c>
      <c r="X4751" s="9"/>
      <c r="Y4751" s="9"/>
      <c r="Z4751" s="9"/>
      <c r="AA4751" s="9"/>
      <c r="AB4751" s="9"/>
      <c r="AC4751" s="18"/>
      <c r="AD4751" s="106"/>
      <c r="AE4751" s="106"/>
      <c r="AF4751" s="106"/>
      <c r="AG4751" s="58"/>
    </row>
    <row r="4752" spans="1:33" ht="12">
      <c r="A4752" s="102">
        <v>42094.838703703703</v>
      </c>
      <c r="B4752" s="9" t="s">
        <v>27992</v>
      </c>
      <c r="C4752" s="70">
        <v>37</v>
      </c>
      <c r="D4752" s="9" t="s">
        <v>23</v>
      </c>
      <c r="E4752" s="9" t="s">
        <v>24</v>
      </c>
      <c r="F4752" s="9" t="s">
        <v>27993</v>
      </c>
      <c r="G4752" s="115">
        <v>42060</v>
      </c>
      <c r="H4752" s="9" t="s">
        <v>27994</v>
      </c>
      <c r="I4752" s="9" t="s">
        <v>1528</v>
      </c>
      <c r="J4752" s="9" t="s">
        <v>482</v>
      </c>
      <c r="K4752" s="117" t="s">
        <v>8937</v>
      </c>
      <c r="L4752" s="9" t="s">
        <v>483</v>
      </c>
      <c r="M4752" s="9" t="s">
        <v>6532</v>
      </c>
      <c r="N4752" s="9" t="s">
        <v>32</v>
      </c>
      <c r="O4752" s="9" t="s">
        <v>27995</v>
      </c>
      <c r="P4752" s="9" t="s">
        <v>760</v>
      </c>
      <c r="Q4752" s="9" t="s">
        <v>27996</v>
      </c>
      <c r="R4752" s="9" t="s">
        <v>80</v>
      </c>
      <c r="S4752" s="61" t="s">
        <v>27712</v>
      </c>
      <c r="T4752" s="104"/>
      <c r="U4752" s="68" t="str">
        <f t="shared" si="75"/>
        <v>42060: 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 http://www.news9.com/story/28195051/okc-police-driver-who-attempted-to-strike-officers-shot-and-killed</v>
      </c>
      <c r="V4752" s="68"/>
      <c r="W4752" s="9">
        <v>5799.1</v>
      </c>
      <c r="X4752" s="9"/>
      <c r="Y4752" s="9"/>
      <c r="Z4752" s="9"/>
      <c r="AA4752" s="9"/>
      <c r="AB4752" s="9"/>
      <c r="AC4752" s="18"/>
      <c r="AD4752" s="106"/>
      <c r="AE4752" s="106"/>
      <c r="AF4752" s="106"/>
      <c r="AG4752" s="58"/>
    </row>
    <row r="4753" spans="1:33" ht="12">
      <c r="A4753" s="102">
        <v>42094.843113425901</v>
      </c>
      <c r="B4753" s="9" t="s">
        <v>27997</v>
      </c>
      <c r="C4753" s="70">
        <v>30</v>
      </c>
      <c r="D4753" s="9" t="s">
        <v>23</v>
      </c>
      <c r="E4753" s="9" t="s">
        <v>27998</v>
      </c>
      <c r="F4753" s="9" t="s">
        <v>27999</v>
      </c>
      <c r="G4753" s="115">
        <v>42059</v>
      </c>
      <c r="H4753" s="9" t="s">
        <v>28000</v>
      </c>
      <c r="I4753" s="9" t="s">
        <v>5654</v>
      </c>
      <c r="J4753" s="9" t="s">
        <v>104</v>
      </c>
      <c r="K4753" s="117" t="s">
        <v>5655</v>
      </c>
      <c r="L4753" s="9" t="s">
        <v>5656</v>
      </c>
      <c r="M4753" s="9" t="s">
        <v>5657</v>
      </c>
      <c r="N4753" s="9" t="s">
        <v>32</v>
      </c>
      <c r="O4753" s="9" t="s">
        <v>28001</v>
      </c>
      <c r="P4753" s="9" t="s">
        <v>323</v>
      </c>
      <c r="Q4753" s="9" t="s">
        <v>28002</v>
      </c>
      <c r="R4753" s="9" t="s">
        <v>100</v>
      </c>
      <c r="S4753" s="61" t="s">
        <v>27712</v>
      </c>
      <c r="T4753" s="104"/>
      <c r="U4753" s="68" t="str">
        <f t="shared" si="75"/>
        <v>42059: Police responded to a welfare check on a suicidal man. On arrival, the man stabbed a police officer. The officer shot him dead at the scene. http://www.jrn.com/nbc26/news/State-Officials-Investigate-Officer-Involved-Shooting-in-Green-Bay-293969301.html</v>
      </c>
      <c r="V4753" s="68"/>
      <c r="W4753" s="9">
        <v>5800.1</v>
      </c>
      <c r="X4753" s="9"/>
      <c r="Y4753" s="9"/>
      <c r="Z4753" s="9"/>
      <c r="AA4753" s="9"/>
      <c r="AB4753" s="9"/>
      <c r="AC4753" s="18"/>
      <c r="AD4753" s="106"/>
      <c r="AE4753" s="106"/>
      <c r="AF4753" s="106"/>
      <c r="AG4753" s="58"/>
    </row>
    <row r="4754" spans="1:33" ht="12">
      <c r="A4754" s="102">
        <v>42094.8507986111</v>
      </c>
      <c r="B4754" s="9" t="s">
        <v>28003</v>
      </c>
      <c r="C4754" s="70">
        <v>37</v>
      </c>
      <c r="D4754" s="9" t="s">
        <v>23</v>
      </c>
      <c r="E4754" s="9" t="s">
        <v>40</v>
      </c>
      <c r="F4754" s="9" t="s">
        <v>28004</v>
      </c>
      <c r="G4754" s="115">
        <v>42058</v>
      </c>
      <c r="H4754" s="9" t="s">
        <v>28005</v>
      </c>
      <c r="I4754" s="9" t="s">
        <v>18941</v>
      </c>
      <c r="J4754" s="9" t="s">
        <v>64</v>
      </c>
      <c r="K4754" s="117" t="s">
        <v>18942</v>
      </c>
      <c r="L4754" s="9" t="s">
        <v>958</v>
      </c>
      <c r="M4754" s="9" t="s">
        <v>28006</v>
      </c>
      <c r="N4754" s="9" t="s">
        <v>32</v>
      </c>
      <c r="O4754" s="9" t="s">
        <v>28007</v>
      </c>
      <c r="P4754" s="9" t="s">
        <v>760</v>
      </c>
      <c r="Q4754" s="9" t="s">
        <v>28008</v>
      </c>
      <c r="R4754" s="9" t="s">
        <v>80</v>
      </c>
      <c r="S4754" s="61" t="s">
        <v>27712</v>
      </c>
      <c r="T4754" s="104"/>
      <c r="U4754" s="68" t="str">
        <f t="shared" si="75"/>
        <v>42058: Officers from multi-agencies attempted to arrest a man on a warrant for allegedly robbed a Waffle House at gunpoint. Details have not been released, but officers shot and killed the subject at his home. http://www.ajc.com/news/news/suspect-killed-in-officer-involved-shooting-in-cob/nkHRj/</v>
      </c>
      <c r="V4754" s="68"/>
      <c r="W4754" s="9">
        <v>5801.1</v>
      </c>
      <c r="X4754" s="9"/>
      <c r="Y4754" s="9"/>
      <c r="Z4754" s="9"/>
      <c r="AA4754" s="9"/>
      <c r="AB4754" s="9"/>
      <c r="AC4754" s="18"/>
      <c r="AD4754" s="106"/>
      <c r="AE4754" s="106"/>
      <c r="AF4754" s="106"/>
      <c r="AG4754" s="58"/>
    </row>
    <row r="4755" spans="1:33" ht="12">
      <c r="A4755" s="102">
        <v>42094.864201388897</v>
      </c>
      <c r="B4755" s="9" t="s">
        <v>28009</v>
      </c>
      <c r="C4755" s="70">
        <v>41</v>
      </c>
      <c r="D4755" s="9" t="s">
        <v>23</v>
      </c>
      <c r="E4755" s="9" t="s">
        <v>24</v>
      </c>
      <c r="F4755" s="9" t="s">
        <v>28010</v>
      </c>
      <c r="G4755" s="115">
        <v>42055</v>
      </c>
      <c r="H4755" s="9" t="s">
        <v>28011</v>
      </c>
      <c r="I4755" s="9" t="s">
        <v>5193</v>
      </c>
      <c r="J4755" s="9" t="s">
        <v>482</v>
      </c>
      <c r="K4755" s="117" t="s">
        <v>5194</v>
      </c>
      <c r="L4755" s="9" t="s">
        <v>28012</v>
      </c>
      <c r="M4755" s="9" t="s">
        <v>28013</v>
      </c>
      <c r="N4755" s="9" t="s">
        <v>262</v>
      </c>
      <c r="O4755" s="9" t="s">
        <v>28014</v>
      </c>
      <c r="P4755" s="9" t="s">
        <v>760</v>
      </c>
      <c r="Q4755" s="9" t="s">
        <v>28015</v>
      </c>
      <c r="R4755" s="9" t="s">
        <v>80</v>
      </c>
      <c r="S4755" s="61" t="s">
        <v>27712</v>
      </c>
      <c r="T4755" s="104"/>
      <c r="U4755" s="68" t="str">
        <f t="shared" si="75"/>
        <v>42055: Deputies responded to a call from casino security saying the subject who was banned from the premises was there and needed to be removed. The subject fled the scene and then returned. He ran into the woods where police tasered him. The subject collapsed and died. http://www.fox23.com/news/news/local/man-dies-after-altercation-law-enforcement-osage-c/nkGTc/</v>
      </c>
      <c r="V4755" s="68"/>
      <c r="W4755" s="9">
        <v>5802.1</v>
      </c>
      <c r="X4755" s="9"/>
      <c r="Y4755" s="9"/>
      <c r="Z4755" s="9"/>
      <c r="AA4755" s="9"/>
      <c r="AB4755" s="9"/>
      <c r="AC4755" s="18"/>
      <c r="AD4755" s="106"/>
      <c r="AE4755" s="106"/>
      <c r="AF4755" s="106"/>
      <c r="AG4755" s="58"/>
    </row>
    <row r="4756" spans="1:33" ht="12">
      <c r="A4756" s="102">
        <v>42094.868726851899</v>
      </c>
      <c r="B4756" s="9" t="s">
        <v>28016</v>
      </c>
      <c r="C4756" s="70">
        <v>4</v>
      </c>
      <c r="D4756" s="9" t="s">
        <v>91</v>
      </c>
      <c r="E4756" s="9" t="s">
        <v>173</v>
      </c>
      <c r="F4756" s="9" t="s">
        <v>28017</v>
      </c>
      <c r="G4756" s="115">
        <v>41429</v>
      </c>
      <c r="H4756" s="9" t="s">
        <v>28018</v>
      </c>
      <c r="I4756" s="9" t="s">
        <v>28019</v>
      </c>
      <c r="J4756" s="9" t="s">
        <v>152</v>
      </c>
      <c r="K4756" s="117" t="s">
        <v>28020</v>
      </c>
      <c r="L4756" s="9" t="s">
        <v>1481</v>
      </c>
      <c r="M4756" s="9" t="s">
        <v>313</v>
      </c>
      <c r="N4756" s="9" t="s">
        <v>314</v>
      </c>
      <c r="O4756" s="9" t="s">
        <v>28021</v>
      </c>
      <c r="P4756" s="9" t="s">
        <v>760</v>
      </c>
      <c r="Q4756" s="9" t="s">
        <v>28022</v>
      </c>
      <c r="R4756" s="9" t="s">
        <v>80</v>
      </c>
      <c r="S4756" s="61" t="s">
        <v>5119</v>
      </c>
      <c r="T4756" s="104"/>
      <c r="U4756" s="68" t="str">
        <f t="shared" si="75"/>
        <v>41429: Young Russo was killed, and her grandmother injured, as they were pinned against a streetside restaurant by a 17-year-old unlicensed driver being chased by police. He'd been pulled over for erratic driving, then pursued for fleeing a traffic stop. http://www.nydailynews.com/new-york/uptown/car-kills-4-year-old-girl-jumping-curb-article-1.1362549</v>
      </c>
      <c r="V4756" s="68"/>
      <c r="W4756" s="9">
        <v>5803.1</v>
      </c>
      <c r="X4756" s="9"/>
      <c r="Y4756" s="9"/>
      <c r="Z4756" s="9"/>
      <c r="AA4756" s="9"/>
      <c r="AB4756" s="9"/>
      <c r="AC4756" s="18"/>
      <c r="AD4756" s="106"/>
      <c r="AE4756" s="106"/>
      <c r="AF4756" s="106"/>
      <c r="AG4756" s="58"/>
    </row>
    <row r="4757" spans="1:33" ht="12">
      <c r="A4757" s="102">
        <v>42094.8694328704</v>
      </c>
      <c r="B4757" s="9" t="s">
        <v>28023</v>
      </c>
      <c r="C4757" s="70">
        <v>51</v>
      </c>
      <c r="D4757" s="9" t="s">
        <v>23</v>
      </c>
      <c r="E4757" s="9" t="s">
        <v>40</v>
      </c>
      <c r="F4757" s="9" t="s">
        <v>28024</v>
      </c>
      <c r="G4757" s="115">
        <v>42056</v>
      </c>
      <c r="H4757" s="9" t="s">
        <v>28025</v>
      </c>
      <c r="I4757" s="9" t="s">
        <v>232</v>
      </c>
      <c r="J4757" s="9" t="s">
        <v>233</v>
      </c>
      <c r="K4757" s="117" t="s">
        <v>28026</v>
      </c>
      <c r="L4757" s="9" t="s">
        <v>235</v>
      </c>
      <c r="M4757" s="9" t="s">
        <v>28027</v>
      </c>
      <c r="N4757" s="9" t="s">
        <v>32</v>
      </c>
      <c r="O4757" s="9" t="s">
        <v>28028</v>
      </c>
      <c r="P4757" s="9" t="s">
        <v>760</v>
      </c>
      <c r="Q4757" s="9" t="s">
        <v>28029</v>
      </c>
      <c r="R4757" s="9" t="s">
        <v>80</v>
      </c>
      <c r="S4757" s="61" t="s">
        <v>27712</v>
      </c>
      <c r="T4757" s="104"/>
      <c r="U4757" s="68" t="str">
        <f t="shared" si="75"/>
        <v>42056: Officers received a 911 call and heard screaming on the other end of the phone but no voice. Arriving at the scene, they allegedly found the subject trying to kill his 74-year-old mother. Police entered the home and killed the subject. http://www.theindychannel.com/news/local-news/suspect-fatally-shot-by-impd-officer-on-east-side</v>
      </c>
      <c r="V4757" s="68"/>
      <c r="W4757" s="9">
        <v>5804.1</v>
      </c>
      <c r="X4757" s="9"/>
      <c r="Y4757" s="9"/>
      <c r="Z4757" s="9"/>
      <c r="AA4757" s="9"/>
      <c r="AB4757" s="9"/>
      <c r="AC4757" s="18"/>
      <c r="AD4757" s="106"/>
      <c r="AE4757" s="106"/>
      <c r="AF4757" s="106"/>
      <c r="AG4757" s="58"/>
    </row>
    <row r="4758" spans="1:33" ht="12">
      <c r="A4758" s="102">
        <v>42094.903981481497</v>
      </c>
      <c r="B4758" s="9" t="s">
        <v>28030</v>
      </c>
      <c r="C4758" s="70">
        <v>31</v>
      </c>
      <c r="D4758" s="9" t="s">
        <v>23</v>
      </c>
      <c r="E4758" s="9" t="s">
        <v>173</v>
      </c>
      <c r="F4758" s="9"/>
      <c r="G4758" s="115">
        <v>42036</v>
      </c>
      <c r="H4758" s="9" t="s">
        <v>28031</v>
      </c>
      <c r="I4758" s="9" t="s">
        <v>28032</v>
      </c>
      <c r="J4758" s="9" t="s">
        <v>213</v>
      </c>
      <c r="K4758" s="117" t="s">
        <v>28033</v>
      </c>
      <c r="L4758" s="9" t="s">
        <v>819</v>
      </c>
      <c r="M4758" s="9" t="s">
        <v>829</v>
      </c>
      <c r="N4758" s="9" t="s">
        <v>32</v>
      </c>
      <c r="O4758" s="9" t="s">
        <v>28034</v>
      </c>
      <c r="P4758" s="9" t="s">
        <v>760</v>
      </c>
      <c r="Q4758" s="9" t="s">
        <v>28035</v>
      </c>
      <c r="R4758" s="9" t="s">
        <v>80</v>
      </c>
      <c r="S4758" s="61" t="s">
        <v>27712</v>
      </c>
      <c r="T4758" s="104"/>
      <c r="U4758" s="68" t="str">
        <f t="shared" si="75"/>
        <v>42036: The subject was seen by a deputy shooting at another vehicle. The deputy pursued the subject until the man crashed into a field. He got out of his vehicle with a gun and refused to drop it so the deputy fired and killed the man. http://www.chron.com/news/houston-texas/article/Man-killed-by-deputy-served-time-for-drug-charge-6055318.php</v>
      </c>
      <c r="V4758" s="68"/>
      <c r="W4758" s="9">
        <v>5805.1</v>
      </c>
      <c r="X4758" s="9"/>
      <c r="Y4758" s="9"/>
      <c r="Z4758" s="9"/>
      <c r="AA4758" s="9"/>
      <c r="AB4758" s="9"/>
      <c r="AC4758" s="18"/>
      <c r="AD4758" s="106"/>
      <c r="AE4758" s="106"/>
      <c r="AF4758" s="106"/>
      <c r="AG4758" s="58"/>
    </row>
    <row r="4759" spans="1:33" ht="12">
      <c r="A4759" s="102">
        <v>42094.920115740701</v>
      </c>
      <c r="B4759" s="9" t="s">
        <v>28036</v>
      </c>
      <c r="C4759" s="70">
        <v>35</v>
      </c>
      <c r="D4759" s="9" t="s">
        <v>91</v>
      </c>
      <c r="E4759" s="9" t="s">
        <v>82</v>
      </c>
      <c r="F4759" s="9"/>
      <c r="G4759" s="115">
        <v>42030</v>
      </c>
      <c r="H4759" s="9" t="s">
        <v>28037</v>
      </c>
      <c r="I4759" s="9" t="s">
        <v>12472</v>
      </c>
      <c r="J4759" s="9" t="s">
        <v>2035</v>
      </c>
      <c r="K4759" s="117" t="s">
        <v>12912</v>
      </c>
      <c r="L4759" s="9" t="s">
        <v>235</v>
      </c>
      <c r="M4759" s="9" t="s">
        <v>28038</v>
      </c>
      <c r="N4759" s="9" t="s">
        <v>314</v>
      </c>
      <c r="O4759" s="9" t="s">
        <v>28039</v>
      </c>
      <c r="P4759" s="9" t="s">
        <v>760</v>
      </c>
      <c r="Q4759" s="9" t="s">
        <v>28040</v>
      </c>
      <c r="R4759" s="9" t="s">
        <v>80</v>
      </c>
      <c r="S4759" s="61" t="s">
        <v>5119</v>
      </c>
      <c r="T4759" s="104"/>
      <c r="U4759" s="68" t="str">
        <f t="shared" si="75"/>
        <v>42030: Police chased a 17-year-old suspect, with his mother (Steele) and another person in the pickup, for about three miles from downtown Mt. Angel on rural roads west of town. This followed an attempted traffic stop that the suspect drove away from. The truck crashed into a ditch, killing Steele and seriously injuring the other passenger. http://keizertimes.com/2015/02/11/crash-kills-keizer-mom/</v>
      </c>
      <c r="V4759" s="68"/>
      <c r="W4759" s="9">
        <v>5806.1</v>
      </c>
      <c r="X4759" s="9"/>
      <c r="Y4759" s="9"/>
      <c r="Z4759" s="9"/>
      <c r="AA4759" s="9"/>
      <c r="AB4759" s="9"/>
      <c r="AC4759" s="18"/>
      <c r="AD4759" s="106"/>
      <c r="AE4759" s="106"/>
      <c r="AF4759" s="106"/>
      <c r="AG4759" s="58"/>
    </row>
    <row r="4760" spans="1:33" ht="12">
      <c r="A4760" s="102">
        <v>42094.931296296301</v>
      </c>
      <c r="B4760" s="9" t="s">
        <v>28041</v>
      </c>
      <c r="C4760" s="70">
        <v>40</v>
      </c>
      <c r="D4760" s="9" t="s">
        <v>23</v>
      </c>
      <c r="E4760" s="9" t="s">
        <v>82</v>
      </c>
      <c r="F4760" s="9"/>
      <c r="G4760" s="115">
        <v>39812</v>
      </c>
      <c r="H4760" s="9" t="s">
        <v>28042</v>
      </c>
      <c r="I4760" s="9" t="s">
        <v>4705</v>
      </c>
      <c r="J4760" s="9" t="s">
        <v>28</v>
      </c>
      <c r="K4760" s="117" t="s">
        <v>28043</v>
      </c>
      <c r="L4760" s="9" t="s">
        <v>6303</v>
      </c>
      <c r="M4760" s="9" t="s">
        <v>12329</v>
      </c>
      <c r="N4760" s="9" t="s">
        <v>314</v>
      </c>
      <c r="O4760" s="9" t="s">
        <v>28044</v>
      </c>
      <c r="P4760" s="9" t="s">
        <v>760</v>
      </c>
      <c r="Q4760" s="9" t="s">
        <v>28045</v>
      </c>
      <c r="R4760" s="9" t="s">
        <v>80</v>
      </c>
      <c r="S4760" s="61" t="s">
        <v>5119</v>
      </c>
      <c r="T4760" s="104"/>
      <c r="U4760" s="68" t="str">
        <f t="shared" si="75"/>
        <v>39812: Johnnie Turley and Michael Pflueger were fleeing from police for traffic violations when Pflueger lost control of the Nissan sportscar and crashed into trees. The driver died at the scene, and Turley was pronounced dead at the hospital shortly afterward. http://www.floridatoday.com/article/20081231/BREAKINGNEWS/81231001/1086/rss07</v>
      </c>
      <c r="V4760" s="68"/>
      <c r="W4760" s="9">
        <v>5807.1</v>
      </c>
      <c r="X4760" s="9"/>
      <c r="Y4760" s="9"/>
      <c r="Z4760" s="9"/>
      <c r="AA4760" s="9"/>
      <c r="AB4760" s="9"/>
      <c r="AC4760" s="18"/>
      <c r="AD4760" s="106"/>
      <c r="AE4760" s="106"/>
      <c r="AF4760" s="106"/>
      <c r="AG4760" s="58"/>
    </row>
    <row r="4761" spans="1:33" ht="12">
      <c r="A4761" s="102">
        <v>42094.932581018496</v>
      </c>
      <c r="B4761" s="9" t="s">
        <v>28046</v>
      </c>
      <c r="C4761" s="70">
        <v>25</v>
      </c>
      <c r="D4761" s="9" t="s">
        <v>23</v>
      </c>
      <c r="E4761" s="9" t="s">
        <v>82</v>
      </c>
      <c r="F4761" s="9"/>
      <c r="G4761" s="115">
        <v>39812</v>
      </c>
      <c r="H4761" s="9" t="s">
        <v>28042</v>
      </c>
      <c r="I4761" s="9" t="s">
        <v>4705</v>
      </c>
      <c r="J4761" s="9" t="s">
        <v>28</v>
      </c>
      <c r="K4761" s="117" t="s">
        <v>28043</v>
      </c>
      <c r="L4761" s="9" t="s">
        <v>6303</v>
      </c>
      <c r="M4761" s="9" t="s">
        <v>12329</v>
      </c>
      <c r="N4761" s="9" t="s">
        <v>314</v>
      </c>
      <c r="O4761" s="9" t="s">
        <v>28044</v>
      </c>
      <c r="P4761" s="9" t="s">
        <v>760</v>
      </c>
      <c r="Q4761" s="9" t="s">
        <v>28045</v>
      </c>
      <c r="R4761" s="9" t="s">
        <v>80</v>
      </c>
      <c r="S4761" s="61" t="s">
        <v>5119</v>
      </c>
      <c r="T4761" s="104"/>
      <c r="U4761" s="68" t="str">
        <f t="shared" si="75"/>
        <v>39812: Johnnie Turley and Michael Pflueger were fleeing from police for traffic violations when Pflueger lost control of the Nissan sportscar and crashed into trees. The driver died at the scene, and Turley was pronounced dead at the hospital shortly afterward. http://www.floridatoday.com/article/20081231/BREAKINGNEWS/81231001/1086/rss07</v>
      </c>
      <c r="V4761" s="68"/>
      <c r="W4761" s="9">
        <v>5808.1</v>
      </c>
      <c r="X4761" s="9"/>
      <c r="Y4761" s="9"/>
      <c r="Z4761" s="9"/>
      <c r="AA4761" s="9"/>
      <c r="AB4761" s="9"/>
      <c r="AC4761" s="18"/>
      <c r="AD4761" s="106"/>
      <c r="AE4761" s="106"/>
      <c r="AF4761" s="106"/>
      <c r="AG4761" s="58"/>
    </row>
    <row r="4762" spans="1:33" ht="12">
      <c r="A4762" s="102">
        <v>42094.950787037</v>
      </c>
      <c r="B4762" s="9" t="s">
        <v>28047</v>
      </c>
      <c r="C4762" s="70">
        <v>42</v>
      </c>
      <c r="D4762" s="9" t="s">
        <v>23</v>
      </c>
      <c r="E4762" s="9" t="s">
        <v>24</v>
      </c>
      <c r="F4762" s="9" t="s">
        <v>28048</v>
      </c>
      <c r="G4762" s="115">
        <v>41712</v>
      </c>
      <c r="H4762" s="9" t="s">
        <v>28049</v>
      </c>
      <c r="I4762" s="9" t="s">
        <v>327</v>
      </c>
      <c r="J4762" s="9" t="s">
        <v>328</v>
      </c>
      <c r="K4762" s="117" t="s">
        <v>1040</v>
      </c>
      <c r="L4762" s="9" t="s">
        <v>329</v>
      </c>
      <c r="M4762" s="9" t="s">
        <v>4551</v>
      </c>
      <c r="N4762" s="9" t="s">
        <v>314</v>
      </c>
      <c r="O4762" s="9" t="s">
        <v>28050</v>
      </c>
      <c r="P4762" s="9" t="s">
        <v>760</v>
      </c>
      <c r="Q4762" s="9" t="s">
        <v>28051</v>
      </c>
      <c r="R4762" s="9" t="s">
        <v>80</v>
      </c>
      <c r="S4762" s="61" t="s">
        <v>5119</v>
      </c>
      <c r="T4762" s="104"/>
      <c r="U4762" s="68" t="str">
        <f t="shared" si="75"/>
        <v>41712: Harris, a Chicago police officer returning home from a shift about 1 a.m., 15 minutes from home, was struck and killed by a van being chased by a suburban police officer at high speed through city streets. Harris died at the scene. http://articles.chicagotribune.com/2014-03-14/news/chi-suburban-chase-ends-in-south-side-crash-killing-offduty-chicago-cop-20140314_1_chicago-cop-police-chase-crash-suburban-cop</v>
      </c>
      <c r="V4762" s="68"/>
      <c r="W4762" s="9">
        <v>5809.1</v>
      </c>
      <c r="X4762" s="9"/>
      <c r="Y4762" s="9"/>
      <c r="Z4762" s="9"/>
      <c r="AA4762" s="9"/>
      <c r="AB4762" s="9"/>
      <c r="AC4762" s="18"/>
      <c r="AD4762" s="106"/>
      <c r="AE4762" s="106"/>
      <c r="AF4762" s="106"/>
      <c r="AG4762" s="58"/>
    </row>
    <row r="4763" spans="1:33" ht="12">
      <c r="A4763" s="102">
        <v>42094.963148148199</v>
      </c>
      <c r="B4763" s="9" t="s">
        <v>28052</v>
      </c>
      <c r="C4763" s="70">
        <v>18</v>
      </c>
      <c r="D4763" s="9" t="s">
        <v>23</v>
      </c>
      <c r="E4763" s="9" t="s">
        <v>24</v>
      </c>
      <c r="F4763" s="9" t="s">
        <v>28053</v>
      </c>
      <c r="G4763" s="115">
        <v>41317</v>
      </c>
      <c r="H4763" s="9" t="s">
        <v>28054</v>
      </c>
      <c r="I4763" s="9" t="s">
        <v>28055</v>
      </c>
      <c r="J4763" s="9" t="s">
        <v>1103</v>
      </c>
      <c r="K4763" s="117" t="s">
        <v>28056</v>
      </c>
      <c r="L4763" s="9" t="s">
        <v>4943</v>
      </c>
      <c r="M4763" s="9" t="s">
        <v>28057</v>
      </c>
      <c r="N4763" s="9" t="s">
        <v>32</v>
      </c>
      <c r="O4763" s="9" t="s">
        <v>28058</v>
      </c>
      <c r="P4763" s="9" t="s">
        <v>760</v>
      </c>
      <c r="Q4763" s="9" t="s">
        <v>28059</v>
      </c>
      <c r="R4763" s="9" t="s">
        <v>80</v>
      </c>
      <c r="S4763" s="61" t="s">
        <v>5119</v>
      </c>
      <c r="T4763" s="104"/>
      <c r="U4763" s="68" t="str">
        <f t="shared" si="75"/>
        <v>41317: 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 http://www.annarbor.com/news/crime/police-release-name-of-teenager-killed-by-police-after-lunging-at-officers-with-a-knife/</v>
      </c>
      <c r="V4763" s="68"/>
      <c r="W4763" s="9">
        <v>5810.1</v>
      </c>
      <c r="X4763" s="9"/>
      <c r="Y4763" s="9"/>
      <c r="Z4763" s="9"/>
      <c r="AA4763" s="9"/>
      <c r="AB4763" s="9"/>
      <c r="AC4763" s="18"/>
      <c r="AD4763" s="106"/>
      <c r="AE4763" s="106"/>
      <c r="AF4763" s="106"/>
      <c r="AG4763" s="58"/>
    </row>
    <row r="4764" spans="1:33" ht="12">
      <c r="A4764" s="102">
        <v>42095.249027777798</v>
      </c>
      <c r="B4764" s="9" t="s">
        <v>28060</v>
      </c>
      <c r="C4764" s="70">
        <v>49</v>
      </c>
      <c r="D4764" s="9" t="s">
        <v>23</v>
      </c>
      <c r="E4764" s="9" t="s">
        <v>40</v>
      </c>
      <c r="F4764" s="9" t="s">
        <v>28061</v>
      </c>
      <c r="G4764" s="115">
        <v>42093</v>
      </c>
      <c r="H4764" s="9" t="s">
        <v>28062</v>
      </c>
      <c r="I4764" s="9" t="s">
        <v>11828</v>
      </c>
      <c r="J4764" s="9" t="s">
        <v>2035</v>
      </c>
      <c r="K4764" s="117" t="s">
        <v>28063</v>
      </c>
      <c r="L4764" s="9" t="s">
        <v>11830</v>
      </c>
      <c r="M4764" s="9" t="s">
        <v>11831</v>
      </c>
      <c r="N4764" s="9" t="s">
        <v>32</v>
      </c>
      <c r="O4764" s="9" t="s">
        <v>28064</v>
      </c>
      <c r="P4764" s="9" t="s">
        <v>323</v>
      </c>
      <c r="Q4764" s="9" t="s">
        <v>28065</v>
      </c>
      <c r="R4764" s="9" t="s">
        <v>100</v>
      </c>
      <c r="S4764" s="61" t="s">
        <v>5225</v>
      </c>
      <c r="T4764" s="104"/>
      <c r="U4764" s="68" t="str">
        <f t="shared" si="75"/>
        <v>42093: Police haven't released any information except to say he died on his porch. http://registerguard.com/rg/news/local/32927249-75/police-suicidal-man-fatally-shot-by-eugene-officer-in-bethel-neighborhood.html.csp</v>
      </c>
      <c r="V4764" s="68"/>
      <c r="W4764" s="9">
        <v>5811.1</v>
      </c>
      <c r="X4764" s="9"/>
      <c r="Y4764" s="9"/>
      <c r="Z4764" s="9"/>
      <c r="AA4764" s="9"/>
      <c r="AB4764" s="9"/>
      <c r="AC4764" s="18"/>
      <c r="AD4764" s="106"/>
      <c r="AE4764" s="106"/>
      <c r="AF4764" s="106"/>
      <c r="AG4764" s="58"/>
    </row>
    <row r="4765" spans="1:33" ht="12">
      <c r="A4765" s="102">
        <v>42095.438472222202</v>
      </c>
      <c r="B4765" s="9" t="s">
        <v>28066</v>
      </c>
      <c r="C4765" s="70">
        <v>27</v>
      </c>
      <c r="D4765" s="9" t="s">
        <v>91</v>
      </c>
      <c r="E4765" s="9" t="s">
        <v>24</v>
      </c>
      <c r="F4765" s="9" t="s">
        <v>28067</v>
      </c>
      <c r="G4765" s="115">
        <v>42093</v>
      </c>
      <c r="H4765" s="9" t="s">
        <v>28068</v>
      </c>
      <c r="I4765" s="9" t="s">
        <v>28069</v>
      </c>
      <c r="J4765" s="9" t="s">
        <v>250</v>
      </c>
      <c r="K4765" s="117" t="s">
        <v>28070</v>
      </c>
      <c r="L4765" s="9" t="s">
        <v>4787</v>
      </c>
      <c r="M4765" s="9" t="s">
        <v>28071</v>
      </c>
      <c r="N4765" s="9" t="s">
        <v>32</v>
      </c>
      <c r="O4765" s="9" t="s">
        <v>28072</v>
      </c>
      <c r="P4765" s="9" t="s">
        <v>323</v>
      </c>
      <c r="Q4765" s="9" t="s">
        <v>28073</v>
      </c>
      <c r="R4765" s="9" t="s">
        <v>36</v>
      </c>
      <c r="S4765" s="61" t="s">
        <v>21640</v>
      </c>
      <c r="T4765" s="104"/>
      <c r="U4765" s="68" t="str">
        <f t="shared" si="75"/>
        <v>42093: Officers reported that Hall was driving with another person towards a restricted access gate the National Security Administration, and when she disobeyed orders to leave and sped towards a police cruiser, she was shot to death. http://cnsnews.com/news/article/driver-killed-nsa-identified-transgender-friend-says</v>
      </c>
      <c r="V4765" s="68"/>
      <c r="W4765" s="9">
        <v>5812.1</v>
      </c>
      <c r="X4765" s="9"/>
      <c r="Y4765" s="9"/>
      <c r="Z4765" s="9"/>
      <c r="AA4765" s="9"/>
      <c r="AB4765" s="9"/>
      <c r="AC4765" s="18"/>
      <c r="AD4765" s="106"/>
      <c r="AE4765" s="106"/>
      <c r="AF4765" s="106"/>
      <c r="AG4765" s="58"/>
    </row>
    <row r="4766" spans="1:33" ht="12">
      <c r="A4766" s="102">
        <v>42095.445752314801</v>
      </c>
      <c r="B4766" s="9" t="s">
        <v>28074</v>
      </c>
      <c r="C4766" s="70">
        <v>8</v>
      </c>
      <c r="D4766" s="9" t="s">
        <v>23</v>
      </c>
      <c r="E4766" s="9" t="s">
        <v>24</v>
      </c>
      <c r="F4766" s="9" t="s">
        <v>28075</v>
      </c>
      <c r="G4766" s="115">
        <v>38126</v>
      </c>
      <c r="H4766" s="9" t="s">
        <v>28076</v>
      </c>
      <c r="I4766" s="9" t="s">
        <v>327</v>
      </c>
      <c r="J4766" s="9" t="s">
        <v>328</v>
      </c>
      <c r="K4766" s="117" t="s">
        <v>8157</v>
      </c>
      <c r="L4766" s="9" t="s">
        <v>329</v>
      </c>
      <c r="M4766" s="9" t="s">
        <v>330</v>
      </c>
      <c r="N4766" s="9" t="s">
        <v>314</v>
      </c>
      <c r="O4766" s="9" t="s">
        <v>28077</v>
      </c>
      <c r="P4766" s="9" t="s">
        <v>760</v>
      </c>
      <c r="Q4766" s="9" t="s">
        <v>28078</v>
      </c>
      <c r="R4766" s="9" t="s">
        <v>80</v>
      </c>
      <c r="S4766" s="61" t="s">
        <v>5119</v>
      </c>
      <c r="T4766" s="104"/>
      <c r="U4766" s="68" t="str">
        <f t="shared" si="75"/>
        <v>38126: Jones was struck and killed by a speeding unmarked squad car, with two officers and a 17-year-old arrestee in it, as he crossed the street with an 11-year-old relative. The 11-year-old was also seriously hurt. The officers were found to have fabricated a story about observing and chasing gunmen, a black car with gang members in it, to justify their behavior. The city settled with the family for $6.5M in 2011. http://www.huffingtonpost.com/2011/07/29/chicago-will-pay-65-milli_n_913328.html?</v>
      </c>
      <c r="V4766" s="68"/>
      <c r="W4766" s="9">
        <v>5813.1</v>
      </c>
      <c r="X4766" s="9"/>
      <c r="Y4766" s="9"/>
      <c r="Z4766" s="9"/>
      <c r="AA4766" s="9"/>
      <c r="AB4766" s="9"/>
      <c r="AC4766" s="18"/>
      <c r="AD4766" s="106"/>
      <c r="AE4766" s="106"/>
      <c r="AF4766" s="106"/>
      <c r="AG4766" s="58"/>
    </row>
    <row r="4767" spans="1:33" ht="12">
      <c r="A4767" s="102">
        <v>42095.589768518497</v>
      </c>
      <c r="B4767" s="9" t="s">
        <v>28079</v>
      </c>
      <c r="C4767" s="70">
        <v>50</v>
      </c>
      <c r="D4767" s="9" t="s">
        <v>23</v>
      </c>
      <c r="E4767" s="9" t="s">
        <v>82</v>
      </c>
      <c r="F4767" s="9"/>
      <c r="G4767" s="115">
        <v>39682</v>
      </c>
      <c r="H4767" s="9" t="s">
        <v>28080</v>
      </c>
      <c r="I4767" s="9" t="s">
        <v>6915</v>
      </c>
      <c r="J4767" s="9" t="s">
        <v>28</v>
      </c>
      <c r="K4767" s="117" t="s">
        <v>22951</v>
      </c>
      <c r="L4767" s="9" t="s">
        <v>10034</v>
      </c>
      <c r="M4767" s="9" t="s">
        <v>10035</v>
      </c>
      <c r="N4767" s="9" t="s">
        <v>32</v>
      </c>
      <c r="O4767" s="9" t="s">
        <v>28081</v>
      </c>
      <c r="P4767" s="9" t="s">
        <v>760</v>
      </c>
      <c r="Q4767" s="9" t="s">
        <v>28082</v>
      </c>
      <c r="R4767" s="9" t="s">
        <v>80</v>
      </c>
      <c r="S4767" s="61" t="s">
        <v>5119</v>
      </c>
      <c r="T4767" s="104"/>
      <c r="U4767" s="68" t="str">
        <f t="shared" si="75"/>
        <v>39682: Deputies were called to a domestic disturbance, and initially found nothing wrong until they heard a woman crying out inside. They found Knowles, her husband, stabbing her in the neck and the chest. Deputies fired on Knowles, and he died in a hospital shortly afterward. http://www.heraldtribune.com/article/20080822/breaking/310344</v>
      </c>
      <c r="V4767" s="68"/>
      <c r="W4767" s="9">
        <v>5815.1</v>
      </c>
      <c r="X4767" s="9"/>
      <c r="Y4767" s="9"/>
      <c r="Z4767" s="9"/>
      <c r="AA4767" s="9"/>
      <c r="AB4767" s="9"/>
      <c r="AC4767" s="18"/>
      <c r="AD4767" s="106"/>
      <c r="AE4767" s="106"/>
      <c r="AF4767" s="106"/>
      <c r="AG4767" s="58"/>
    </row>
    <row r="4768" spans="1:33" ht="12">
      <c r="A4768" s="102">
        <v>42095.595185185201</v>
      </c>
      <c r="B4768" s="9" t="s">
        <v>28083</v>
      </c>
      <c r="C4768" s="70">
        <v>47</v>
      </c>
      <c r="D4768" s="9" t="s">
        <v>23</v>
      </c>
      <c r="E4768" s="9" t="s">
        <v>82</v>
      </c>
      <c r="F4768" s="9"/>
      <c r="G4768" s="115">
        <v>38884</v>
      </c>
      <c r="H4768" s="9" t="s">
        <v>28084</v>
      </c>
      <c r="I4768" s="9" t="s">
        <v>9944</v>
      </c>
      <c r="J4768" s="9" t="s">
        <v>28</v>
      </c>
      <c r="K4768" s="117" t="s">
        <v>28085</v>
      </c>
      <c r="L4768" s="9" t="s">
        <v>1371</v>
      </c>
      <c r="M4768" s="9" t="s">
        <v>28086</v>
      </c>
      <c r="N4768" s="9" t="s">
        <v>32</v>
      </c>
      <c r="O4768" s="9" t="s">
        <v>28087</v>
      </c>
      <c r="P4768" s="9" t="s">
        <v>760</v>
      </c>
      <c r="Q4768" s="9" t="s">
        <v>28088</v>
      </c>
      <c r="R4768" s="9" t="s">
        <v>100</v>
      </c>
      <c r="S4768" s="61" t="s">
        <v>5119</v>
      </c>
      <c r="T4768" s="104"/>
      <c r="U4768" s="68" t="str">
        <f t="shared" si="75"/>
        <v>38884: Deputies were summoned to Clarke's residence twice in short order. The first time he stated he was depressed, but not in any state to hurt himself or anybody else. The second time he advanced on officers with a knife, was tasered without success, and then was shot dead when deputies felt threatened. http://www.heraldtribune.com/article/20060617/BREAKING/60617007</v>
      </c>
      <c r="V4768" s="68"/>
      <c r="W4768" s="9">
        <v>5816.1</v>
      </c>
      <c r="X4768" s="9"/>
      <c r="Y4768" s="9"/>
      <c r="Z4768" s="9"/>
      <c r="AA4768" s="9"/>
      <c r="AB4768" s="9"/>
      <c r="AC4768" s="18"/>
      <c r="AD4768" s="106"/>
      <c r="AE4768" s="106"/>
      <c r="AF4768" s="106"/>
      <c r="AG4768" s="58"/>
    </row>
    <row r="4769" spans="1:33" ht="12">
      <c r="A4769" s="102">
        <v>42095.623182870397</v>
      </c>
      <c r="B4769" s="9" t="s">
        <v>27625</v>
      </c>
      <c r="C4769" s="70">
        <v>34</v>
      </c>
      <c r="D4769" s="9" t="s">
        <v>91</v>
      </c>
      <c r="E4769" s="9" t="s">
        <v>40</v>
      </c>
      <c r="F4769" s="9" t="s">
        <v>28089</v>
      </c>
      <c r="G4769" s="115">
        <v>42010</v>
      </c>
      <c r="H4769" s="9" t="s">
        <v>28090</v>
      </c>
      <c r="I4769" s="9" t="s">
        <v>19019</v>
      </c>
      <c r="J4769" s="9" t="s">
        <v>2311</v>
      </c>
      <c r="K4769" s="117" t="s">
        <v>27628</v>
      </c>
      <c r="L4769" s="9" t="s">
        <v>5139</v>
      </c>
      <c r="M4769" s="9" t="s">
        <v>27629</v>
      </c>
      <c r="N4769" s="9" t="s">
        <v>32</v>
      </c>
      <c r="O4769" s="9" t="s">
        <v>28091</v>
      </c>
      <c r="P4769" s="9" t="s">
        <v>58</v>
      </c>
      <c r="Q4769" s="9" t="s">
        <v>28092</v>
      </c>
      <c r="R4769" s="9" t="s">
        <v>80</v>
      </c>
      <c r="S4769" s="61" t="s">
        <v>5225</v>
      </c>
      <c r="T4769" s="104"/>
      <c r="U4769" s="68" t="str">
        <f t="shared" si="75"/>
        <v>42010: Video from the body camera that a Burlington police officer was wearing the day he shot and killed a woman has been released. In it, you can hear the woman scream, a dog barking and then the sound of gunshots as the officer appears to go down. http://kwqc.com/2015/03/25/body-camera-video-of-burlington-police-shooting/</v>
      </c>
      <c r="V4769" s="68"/>
      <c r="W4769" s="9">
        <v>5817.1</v>
      </c>
      <c r="X4769" s="9"/>
      <c r="Y4769" s="9"/>
      <c r="Z4769" s="9"/>
      <c r="AA4769" s="9"/>
      <c r="AB4769" s="9"/>
      <c r="AC4769" s="18"/>
      <c r="AD4769" s="106"/>
      <c r="AE4769" s="106"/>
      <c r="AF4769" s="106"/>
      <c r="AG4769" s="58"/>
    </row>
    <row r="4770" spans="1:33" ht="12">
      <c r="A4770" s="102">
        <v>42095.627685185202</v>
      </c>
      <c r="B4770" s="9" t="s">
        <v>28093</v>
      </c>
      <c r="C4770" s="70">
        <v>17</v>
      </c>
      <c r="D4770" s="9" t="s">
        <v>23</v>
      </c>
      <c r="E4770" s="9" t="s">
        <v>24</v>
      </c>
      <c r="F4770" s="9" t="s">
        <v>28094</v>
      </c>
      <c r="G4770" s="115">
        <v>42094</v>
      </c>
      <c r="H4770" s="9" t="s">
        <v>28095</v>
      </c>
      <c r="I4770" s="9" t="s">
        <v>16983</v>
      </c>
      <c r="J4770" s="9" t="s">
        <v>64</v>
      </c>
      <c r="K4770" s="117" t="s">
        <v>24027</v>
      </c>
      <c r="L4770" s="9" t="s">
        <v>364</v>
      </c>
      <c r="M4770" s="9" t="s">
        <v>24028</v>
      </c>
      <c r="N4770" s="9" t="s">
        <v>314</v>
      </c>
      <c r="O4770" s="9" t="s">
        <v>28096</v>
      </c>
      <c r="P4770" s="9" t="s">
        <v>323</v>
      </c>
      <c r="Q4770" s="9" t="s">
        <v>28097</v>
      </c>
      <c r="R4770" s="9" t="s">
        <v>36</v>
      </c>
      <c r="S4770" s="61" t="s">
        <v>21640</v>
      </c>
      <c r="T4770" s="104"/>
      <c r="U4770" s="68" t="str">
        <f t="shared" si="75"/>
        <v>42094: Stokes was a robbery suspect and involved in a high speed car chase with police, when he collided with a pole and died. http://www.11alive.com/story/news/local/roswell/2015/03/31/roswell-pedestrian-burglary/70733978/</v>
      </c>
      <c r="V4770" s="68"/>
      <c r="W4770" s="9">
        <v>5818.1</v>
      </c>
      <c r="X4770" s="9"/>
      <c r="Y4770" s="9"/>
      <c r="Z4770" s="9"/>
      <c r="AA4770" s="9"/>
      <c r="AB4770" s="9"/>
      <c r="AC4770" s="18"/>
      <c r="AD4770" s="106"/>
      <c r="AE4770" s="106"/>
      <c r="AF4770" s="106"/>
      <c r="AG4770" s="58"/>
    </row>
    <row r="4771" spans="1:33" ht="12">
      <c r="A4771" s="102">
        <v>42095.650856481501</v>
      </c>
      <c r="B4771" s="9" t="s">
        <v>28098</v>
      </c>
      <c r="C4771" s="70">
        <v>54</v>
      </c>
      <c r="D4771" s="9" t="s">
        <v>23</v>
      </c>
      <c r="E4771" s="9" t="s">
        <v>82</v>
      </c>
      <c r="F4771" s="9"/>
      <c r="G4771" s="115">
        <v>42092</v>
      </c>
      <c r="H4771" s="9" t="s">
        <v>28099</v>
      </c>
      <c r="I4771" s="9" t="s">
        <v>1019</v>
      </c>
      <c r="J4771" s="9" t="s">
        <v>53</v>
      </c>
      <c r="K4771" s="117" t="s">
        <v>1020</v>
      </c>
      <c r="L4771" s="9" t="s">
        <v>55</v>
      </c>
      <c r="M4771" s="9" t="s">
        <v>3131</v>
      </c>
      <c r="N4771" s="9" t="s">
        <v>32</v>
      </c>
      <c r="O4771" s="9" t="s">
        <v>28100</v>
      </c>
      <c r="P4771" s="9" t="s">
        <v>323</v>
      </c>
      <c r="Q4771" s="9" t="s">
        <v>28101</v>
      </c>
      <c r="R4771" s="9" t="s">
        <v>36</v>
      </c>
      <c r="S4771" s="61" t="s">
        <v>21640</v>
      </c>
      <c r="T4771" s="104"/>
      <c r="U4771" s="68" t="str">
        <f t="shared" si="75"/>
        <v>42092: Officers reported that they responded to a call about gunshots fired, and when they arrived Allen was outside his apartment and shot at them, at which point they shot him to death. http://www.reviewjournal.com/news/las-vegas/coroner-ids-man-killed-boulder-city-police</v>
      </c>
      <c r="V4771" s="68"/>
      <c r="W4771" s="9">
        <v>5819.1</v>
      </c>
      <c r="X4771" s="9"/>
      <c r="Y4771" s="9"/>
      <c r="Z4771" s="9"/>
      <c r="AA4771" s="9"/>
      <c r="AB4771" s="9"/>
      <c r="AC4771" s="18"/>
      <c r="AD4771" s="106"/>
      <c r="AE4771" s="106"/>
      <c r="AF4771" s="106"/>
      <c r="AG4771" s="58"/>
    </row>
    <row r="4772" spans="1:33" ht="12">
      <c r="A4772" s="102">
        <v>42095.739826388897</v>
      </c>
      <c r="B4772" s="9" t="s">
        <v>28102</v>
      </c>
      <c r="C4772" s="70">
        <v>44</v>
      </c>
      <c r="D4772" s="9" t="s">
        <v>23</v>
      </c>
      <c r="E4772" s="9" t="s">
        <v>173</v>
      </c>
      <c r="F4772" s="9"/>
      <c r="G4772" s="115">
        <v>38052</v>
      </c>
      <c r="H4772" s="9" t="s">
        <v>28103</v>
      </c>
      <c r="I4772" s="9" t="s">
        <v>10032</v>
      </c>
      <c r="J4772" s="9" t="s">
        <v>28</v>
      </c>
      <c r="K4772" s="117" t="s">
        <v>24370</v>
      </c>
      <c r="L4772" s="9" t="s">
        <v>10034</v>
      </c>
      <c r="M4772" s="9" t="s">
        <v>10035</v>
      </c>
      <c r="N4772" s="9" t="s">
        <v>32</v>
      </c>
      <c r="O4772" s="9" t="s">
        <v>28104</v>
      </c>
      <c r="P4772" s="9" t="s">
        <v>760</v>
      </c>
      <c r="Q4772" s="9" t="s">
        <v>28105</v>
      </c>
      <c r="R4772" s="9" t="s">
        <v>80</v>
      </c>
      <c r="S4772" s="61" t="s">
        <v>5119</v>
      </c>
      <c r="T4772" s="104"/>
      <c r="U4772" s="68" t="str">
        <f t="shared" si="75"/>
        <v>38052: Rodriguez got into some kind of dispute in a grocery parking lot with a group of women, and pushed a shopping cart into a car. He fled when deputies arrived. When they followed him to his house, he was apparently waiting for them. He wielded an ax, his wife was arrested for attacking the injured deputy, and his dog had to be pepper-sprayed. Rodriguez was fatally shot. http://www.heraldtribune.com/article/20040307/NEWS/403070361</v>
      </c>
      <c r="V4772" s="68"/>
      <c r="W4772" s="9">
        <v>5820.1</v>
      </c>
      <c r="X4772" s="9"/>
      <c r="Y4772" s="9"/>
      <c r="Z4772" s="9"/>
      <c r="AA4772" s="9"/>
      <c r="AB4772" s="9"/>
      <c r="AC4772" s="18"/>
      <c r="AD4772" s="106"/>
      <c r="AE4772" s="106"/>
      <c r="AF4772" s="106"/>
      <c r="AG4772" s="58"/>
    </row>
    <row r="4773" spans="1:33" ht="12">
      <c r="A4773" s="102">
        <v>42095.835706018501</v>
      </c>
      <c r="B4773" s="9" t="s">
        <v>28106</v>
      </c>
      <c r="C4773" s="70">
        <v>22</v>
      </c>
      <c r="D4773" s="9" t="s">
        <v>23</v>
      </c>
      <c r="E4773" s="9" t="s">
        <v>82</v>
      </c>
      <c r="F4773" s="9"/>
      <c r="G4773" s="115">
        <v>37701</v>
      </c>
      <c r="H4773" s="9" t="s">
        <v>28107</v>
      </c>
      <c r="I4773" s="9" t="s">
        <v>20831</v>
      </c>
      <c r="J4773" s="9" t="s">
        <v>28</v>
      </c>
      <c r="K4773" s="117" t="s">
        <v>28108</v>
      </c>
      <c r="L4773" s="9" t="s">
        <v>10087</v>
      </c>
      <c r="M4773" s="9" t="s">
        <v>18789</v>
      </c>
      <c r="N4773" s="9" t="s">
        <v>32</v>
      </c>
      <c r="O4773" s="9" t="s">
        <v>28109</v>
      </c>
      <c r="P4773" s="9" t="s">
        <v>58</v>
      </c>
      <c r="Q4773" s="9" t="s">
        <v>28110</v>
      </c>
      <c r="R4773" s="9" t="s">
        <v>80</v>
      </c>
      <c r="S4773" s="61" t="s">
        <v>5119</v>
      </c>
      <c r="T4773" s="104"/>
      <c r="U4773" s="68" t="str">
        <f t="shared" si="75"/>
        <v>37701: Fitch fell into a road rage incident with a female driver in a van, not knowing the van also held three off-duty deputies. When he pulled over and smashed a window with a 20-inch barbell, one of the deputies fatally shot him in the chest, claiming self-defense. Fitch was otherwise unarmed. Witnesses disputed the police account. http://www.heraldtribune.com/article/20051008/NEWS/510080322</v>
      </c>
      <c r="V4773" s="68"/>
      <c r="W4773" s="9">
        <v>5821.1</v>
      </c>
      <c r="X4773" s="9"/>
      <c r="Y4773" s="9"/>
      <c r="Z4773" s="9"/>
      <c r="AA4773" s="9"/>
      <c r="AB4773" s="9"/>
      <c r="AC4773" s="18"/>
      <c r="AD4773" s="106"/>
      <c r="AE4773" s="106"/>
      <c r="AF4773" s="106"/>
      <c r="AG4773" s="58"/>
    </row>
    <row r="4774" spans="1:33" ht="12">
      <c r="A4774" s="102">
        <v>42095.846354166701</v>
      </c>
      <c r="B4774" s="9" t="s">
        <v>28111</v>
      </c>
      <c r="C4774" s="70">
        <v>58</v>
      </c>
      <c r="D4774" s="9" t="s">
        <v>23</v>
      </c>
      <c r="E4774" s="9" t="s">
        <v>82</v>
      </c>
      <c r="F4774" s="9"/>
      <c r="G4774" s="115">
        <v>37865</v>
      </c>
      <c r="H4774" s="9" t="s">
        <v>28112</v>
      </c>
      <c r="I4774" s="9" t="s">
        <v>10032</v>
      </c>
      <c r="J4774" s="9" t="s">
        <v>28</v>
      </c>
      <c r="K4774" s="117" t="s">
        <v>28113</v>
      </c>
      <c r="L4774" s="9" t="s">
        <v>10034</v>
      </c>
      <c r="M4774" s="9" t="s">
        <v>10035</v>
      </c>
      <c r="N4774" s="9" t="s">
        <v>32</v>
      </c>
      <c r="O4774" s="9" t="s">
        <v>28114</v>
      </c>
      <c r="P4774" s="9" t="s">
        <v>760</v>
      </c>
      <c r="Q4774" s="9" t="s">
        <v>28115</v>
      </c>
      <c r="R4774" s="9" t="s">
        <v>80</v>
      </c>
      <c r="S4774" s="61" t="s">
        <v>5119</v>
      </c>
      <c r="T4774" s="104"/>
      <c r="U4774" s="68" t="str">
        <f t="shared" si="75"/>
        <v>37865: Deputies responding to a domestic dispute call found Luckel armed and firing at them. They returned fire and killed him, finding his dead wife in another room shortly after. http://www.heraldtribune.com/article/20030902/NEWS/309020541</v>
      </c>
      <c r="V4774" s="68"/>
      <c r="W4774" s="9">
        <v>5822.1</v>
      </c>
      <c r="X4774" s="9"/>
      <c r="Y4774" s="9"/>
      <c r="Z4774" s="9"/>
      <c r="AA4774" s="9"/>
      <c r="AB4774" s="9"/>
      <c r="AC4774" s="18"/>
      <c r="AD4774" s="106"/>
      <c r="AE4774" s="106"/>
      <c r="AF4774" s="106"/>
      <c r="AG4774" s="58"/>
    </row>
    <row r="4775" spans="1:33" ht="12">
      <c r="A4775" s="102">
        <v>42095.928703703699</v>
      </c>
      <c r="B4775" s="9" t="s">
        <v>28116</v>
      </c>
      <c r="C4775" s="70">
        <v>32</v>
      </c>
      <c r="D4775" s="9" t="s">
        <v>23</v>
      </c>
      <c r="E4775" s="9" t="s">
        <v>24</v>
      </c>
      <c r="F4775" s="9" t="s">
        <v>28117</v>
      </c>
      <c r="G4775" s="115">
        <v>42094</v>
      </c>
      <c r="H4775" s="9" t="s">
        <v>28118</v>
      </c>
      <c r="I4775" s="9" t="s">
        <v>15289</v>
      </c>
      <c r="J4775" s="9" t="s">
        <v>1791</v>
      </c>
      <c r="K4775" s="117" t="s">
        <v>15290</v>
      </c>
      <c r="L4775" s="9" t="s">
        <v>225</v>
      </c>
      <c r="M4775" s="9" t="s">
        <v>15291</v>
      </c>
      <c r="N4775" s="9" t="s">
        <v>1589</v>
      </c>
      <c r="O4775" s="9" t="s">
        <v>28119</v>
      </c>
      <c r="P4775" s="9" t="s">
        <v>323</v>
      </c>
      <c r="Q4775" s="9" t="s">
        <v>28120</v>
      </c>
      <c r="R4775" s="9" t="s">
        <v>36</v>
      </c>
      <c r="S4775" s="61" t="s">
        <v>21640</v>
      </c>
      <c r="T4775" s="104"/>
      <c r="U4775" s="68" t="str">
        <f t="shared" si="75"/>
        <v>42094: White was resisting arrest, and was kicked punched, and bitten by a police dog. At some point after that, he died in police custody. http://www.dailykos.com/story/2015/04/01/1374779/-Witness-Jersey-police-punched-kicked-and-dog-bit-Phillip-White-s-face-before-he-died-in-custody</v>
      </c>
      <c r="V4775" s="68"/>
      <c r="W4775" s="9">
        <v>5823.1</v>
      </c>
      <c r="X4775" s="9"/>
      <c r="Y4775" s="9"/>
      <c r="Z4775" s="9"/>
      <c r="AA4775" s="9"/>
      <c r="AB4775" s="9"/>
      <c r="AC4775" s="18"/>
      <c r="AD4775" s="106"/>
      <c r="AE4775" s="106"/>
      <c r="AF4775" s="106"/>
      <c r="AG4775" s="58"/>
    </row>
    <row r="4776" spans="1:33" ht="12">
      <c r="A4776" s="102">
        <v>42095.945254629602</v>
      </c>
      <c r="B4776" s="9" t="s">
        <v>28121</v>
      </c>
      <c r="C4776" s="70">
        <v>17</v>
      </c>
      <c r="D4776" s="9" t="s">
        <v>23</v>
      </c>
      <c r="E4776" s="9" t="s">
        <v>82</v>
      </c>
      <c r="F4776" s="9"/>
      <c r="G4776" s="115">
        <v>42094</v>
      </c>
      <c r="H4776" s="9" t="s">
        <v>28122</v>
      </c>
      <c r="I4776" s="9" t="s">
        <v>8086</v>
      </c>
      <c r="J4776" s="9" t="s">
        <v>1128</v>
      </c>
      <c r="K4776" s="117" t="s">
        <v>28123</v>
      </c>
      <c r="L4776" s="9" t="s">
        <v>8088</v>
      </c>
      <c r="M4776" s="9" t="s">
        <v>8089</v>
      </c>
      <c r="N4776" s="9" t="s">
        <v>32</v>
      </c>
      <c r="O4776" s="9" t="s">
        <v>28124</v>
      </c>
      <c r="P4776" s="9" t="s">
        <v>323</v>
      </c>
      <c r="Q4776" s="9" t="s">
        <v>28125</v>
      </c>
      <c r="R4776" s="9" t="s">
        <v>36</v>
      </c>
      <c r="S4776" s="61" t="s">
        <v>21640</v>
      </c>
      <c r="T4776" s="104"/>
      <c r="U4776" s="68" t="str">
        <f t="shared" si="75"/>
        <v>42094: It's alleged that Johnson was shot after after getting into a car, then he rammed unoccupied police vehicles and swerved in the direction of the officers trying to arrest them during a cocaine peddling investigation. http://wkrn.com/2015/03/31/metro-police-officer-involved-in-shooting/</v>
      </c>
      <c r="V4776" s="68"/>
      <c r="W4776" s="9">
        <v>5824.1</v>
      </c>
      <c r="X4776" s="9"/>
      <c r="Y4776" s="9"/>
      <c r="Z4776" s="9"/>
      <c r="AA4776" s="9"/>
      <c r="AB4776" s="9"/>
      <c r="AC4776" s="18"/>
      <c r="AD4776" s="106"/>
      <c r="AE4776" s="106"/>
      <c r="AF4776" s="106"/>
      <c r="AG4776" s="58"/>
    </row>
    <row r="4777" spans="1:33" ht="12">
      <c r="A4777" s="102">
        <v>42095.945775462998</v>
      </c>
      <c r="B4777" s="9" t="s">
        <v>28126</v>
      </c>
      <c r="C4777" s="70">
        <v>31</v>
      </c>
      <c r="D4777" s="9" t="s">
        <v>23</v>
      </c>
      <c r="E4777" s="9" t="s">
        <v>24</v>
      </c>
      <c r="F4777" s="9" t="s">
        <v>28127</v>
      </c>
      <c r="G4777" s="115">
        <v>42094</v>
      </c>
      <c r="H4777" s="9" t="s">
        <v>28122</v>
      </c>
      <c r="I4777" s="9" t="s">
        <v>8086</v>
      </c>
      <c r="J4777" s="9" t="s">
        <v>1128</v>
      </c>
      <c r="K4777" s="117" t="s">
        <v>28123</v>
      </c>
      <c r="L4777" s="9" t="s">
        <v>8088</v>
      </c>
      <c r="M4777" s="9" t="s">
        <v>8089</v>
      </c>
      <c r="N4777" s="9" t="s">
        <v>32</v>
      </c>
      <c r="O4777" s="9" t="s">
        <v>28128</v>
      </c>
      <c r="P4777" s="9" t="s">
        <v>323</v>
      </c>
      <c r="Q4777" s="9" t="s">
        <v>28125</v>
      </c>
      <c r="R4777" s="9" t="s">
        <v>36</v>
      </c>
      <c r="S4777" s="61" t="s">
        <v>21640</v>
      </c>
      <c r="T4777" s="104"/>
      <c r="U4777" s="68" t="str">
        <f t="shared" si="75"/>
        <v>42094: It's alleged that Ezell was shot after after another man driving the car rammed unoccupied police vehicles and swerved in the direction of the officers trying to arrest them during a cocaine peddling investigation. http://wkrn.com/2015/03/31/metro-police-officer-involved-in-shooting/</v>
      </c>
      <c r="V4777" s="68"/>
      <c r="W4777" s="9">
        <v>5825.1</v>
      </c>
      <c r="X4777" s="9"/>
      <c r="Y4777" s="9"/>
      <c r="Z4777" s="9"/>
      <c r="AA4777" s="9"/>
      <c r="AB4777" s="9"/>
      <c r="AC4777" s="18"/>
      <c r="AD4777" s="106"/>
      <c r="AE4777" s="106"/>
      <c r="AF4777" s="106"/>
      <c r="AG4777" s="58"/>
    </row>
    <row r="4778" spans="1:33" ht="12">
      <c r="A4778" s="102">
        <v>42097.444988425901</v>
      </c>
      <c r="B4778" s="9" t="s">
        <v>28129</v>
      </c>
      <c r="C4778" s="70">
        <v>18</v>
      </c>
      <c r="D4778" s="9" t="s">
        <v>23</v>
      </c>
      <c r="E4778" s="9" t="s">
        <v>82</v>
      </c>
      <c r="F4778" s="9"/>
      <c r="G4778" s="115">
        <v>39741</v>
      </c>
      <c r="H4778" s="9" t="s">
        <v>28130</v>
      </c>
      <c r="I4778" s="9" t="s">
        <v>10032</v>
      </c>
      <c r="J4778" s="9" t="s">
        <v>28</v>
      </c>
      <c r="K4778" s="117" t="s">
        <v>24370</v>
      </c>
      <c r="L4778" s="9" t="s">
        <v>10034</v>
      </c>
      <c r="M4778" s="9" t="s">
        <v>10035</v>
      </c>
      <c r="N4778" s="9" t="s">
        <v>314</v>
      </c>
      <c r="O4778" s="9" t="s">
        <v>28131</v>
      </c>
      <c r="P4778" s="9" t="s">
        <v>760</v>
      </c>
      <c r="Q4778" s="9" t="s">
        <v>28132</v>
      </c>
      <c r="R4778" s="9" t="s">
        <v>80</v>
      </c>
      <c r="S4778" s="61" t="s">
        <v>5119</v>
      </c>
      <c r="T4778" s="104"/>
      <c r="U4778" s="68" t="str">
        <f t="shared" si="75"/>
        <v>39741: Cooper was one of three narcotics suspects chased by an unmarked police car on a mid-morning Monday. The suspects' white Buick rammed the county vehicle, fled, ran a red light at a busy intersection, and collided with an air-conditioning van. Cooper, riding in the back seat, died in the crash. http://www.heraldtribune.com/article/20081021/article/810210387</v>
      </c>
      <c r="V4778" s="68"/>
      <c r="W4778" s="9">
        <v>5826.1</v>
      </c>
      <c r="X4778" s="9"/>
      <c r="Y4778" s="9"/>
      <c r="Z4778" s="9"/>
      <c r="AA4778" s="9"/>
      <c r="AB4778" s="9"/>
      <c r="AC4778" s="18"/>
      <c r="AD4778" s="106"/>
      <c r="AE4778" s="106"/>
      <c r="AF4778" s="106"/>
      <c r="AG4778" s="58"/>
    </row>
    <row r="4779" spans="1:33" ht="12">
      <c r="A4779" s="102">
        <v>42097.466041666703</v>
      </c>
      <c r="B4779" s="9" t="s">
        <v>28133</v>
      </c>
      <c r="C4779" s="70">
        <v>32</v>
      </c>
      <c r="D4779" s="9" t="s">
        <v>23</v>
      </c>
      <c r="E4779" s="9" t="s">
        <v>40</v>
      </c>
      <c r="F4779" s="9" t="s">
        <v>28134</v>
      </c>
      <c r="G4779" s="115">
        <v>38153</v>
      </c>
      <c r="H4779" s="9" t="s">
        <v>28135</v>
      </c>
      <c r="I4779" s="9" t="s">
        <v>28136</v>
      </c>
      <c r="J4779" s="9" t="s">
        <v>28</v>
      </c>
      <c r="K4779" s="117" t="s">
        <v>28137</v>
      </c>
      <c r="L4779" s="9" t="s">
        <v>10087</v>
      </c>
      <c r="M4779" s="9" t="s">
        <v>28138</v>
      </c>
      <c r="N4779" s="9" t="s">
        <v>32</v>
      </c>
      <c r="O4779" s="9" t="s">
        <v>28139</v>
      </c>
      <c r="P4779" s="9" t="s">
        <v>760</v>
      </c>
      <c r="Q4779" s="9" t="s">
        <v>28140</v>
      </c>
      <c r="R4779" s="9" t="s">
        <v>80</v>
      </c>
      <c r="S4779" s="61" t="s">
        <v>5119</v>
      </c>
      <c r="T4779" s="104"/>
      <c r="U4779" s="68" t="str">
        <f t="shared" si="75"/>
        <v>38153: Two uniformed officers in a marked official boat tried to stop Knopp's motorized canoe in a state park waterway -- he'd been belligerent earlier. Knopp responded with gunfire. The officers returned fire and killed him. http://www.heraldtribune.com/article/20040821/NEWS/408210606</v>
      </c>
      <c r="V4779" s="68"/>
      <c r="W4779" s="9">
        <v>5827.1</v>
      </c>
      <c r="X4779" s="9"/>
      <c r="Y4779" s="9"/>
      <c r="Z4779" s="9"/>
      <c r="AA4779" s="9"/>
      <c r="AB4779" s="9"/>
      <c r="AC4779" s="18"/>
      <c r="AD4779" s="106"/>
      <c r="AE4779" s="106"/>
      <c r="AF4779" s="106"/>
      <c r="AG4779" s="58"/>
    </row>
    <row r="4780" spans="1:33" ht="12">
      <c r="A4780" s="102">
        <v>42097.476597222201</v>
      </c>
      <c r="B4780" s="9" t="s">
        <v>28141</v>
      </c>
      <c r="C4780" s="70">
        <v>91</v>
      </c>
      <c r="D4780" s="9" t="s">
        <v>23</v>
      </c>
      <c r="E4780" s="9" t="s">
        <v>82</v>
      </c>
      <c r="F4780" s="9"/>
      <c r="G4780" s="115">
        <v>40407</v>
      </c>
      <c r="H4780" s="9" t="s">
        <v>28142</v>
      </c>
      <c r="I4780" s="9" t="s">
        <v>28143</v>
      </c>
      <c r="J4780" s="9" t="s">
        <v>28</v>
      </c>
      <c r="K4780" s="117" t="s">
        <v>17988</v>
      </c>
      <c r="L4780" s="9" t="s">
        <v>404</v>
      </c>
      <c r="M4780" s="9" t="s">
        <v>13239</v>
      </c>
      <c r="N4780" s="9" t="s">
        <v>314</v>
      </c>
      <c r="O4780" s="9" t="s">
        <v>28144</v>
      </c>
      <c r="P4780" s="9" t="s">
        <v>3069</v>
      </c>
      <c r="Q4780" s="9" t="s">
        <v>28145</v>
      </c>
      <c r="R4780" s="9" t="s">
        <v>80</v>
      </c>
      <c r="S4780" s="61" t="s">
        <v>5119</v>
      </c>
      <c r="T4780" s="104"/>
      <c r="U4780" s="68" t="str">
        <f t="shared" si="75"/>
        <v>40407: Soistam died when his vehicle was T-boned at high speed by a deputy, driving without lights or siren, at more than twice the posted limit. The deputy lost her job but no criminal charges were filed. http://www.theledger.com/article/20100817/news/8175072</v>
      </c>
      <c r="V4780" s="68"/>
      <c r="W4780" s="9">
        <v>5828.1</v>
      </c>
      <c r="X4780" s="9"/>
      <c r="Y4780" s="9"/>
      <c r="Z4780" s="9"/>
      <c r="AA4780" s="9"/>
      <c r="AB4780" s="9"/>
      <c r="AC4780" s="18"/>
      <c r="AD4780" s="106"/>
      <c r="AE4780" s="106"/>
      <c r="AF4780" s="106"/>
      <c r="AG4780" s="58"/>
    </row>
    <row r="4781" spans="1:33" ht="12">
      <c r="A4781" s="102">
        <v>42097.510891203703</v>
      </c>
      <c r="B4781" s="9" t="s">
        <v>28146</v>
      </c>
      <c r="C4781" s="70">
        <v>39</v>
      </c>
      <c r="D4781" s="9" t="s">
        <v>23</v>
      </c>
      <c r="E4781" s="9" t="s">
        <v>82</v>
      </c>
      <c r="F4781" s="9"/>
      <c r="G4781" s="115">
        <v>40406</v>
      </c>
      <c r="H4781" s="9" t="s">
        <v>28147</v>
      </c>
      <c r="I4781" s="9" t="s">
        <v>1046</v>
      </c>
      <c r="J4781" s="9" t="s">
        <v>28</v>
      </c>
      <c r="K4781" s="117" t="s">
        <v>12086</v>
      </c>
      <c r="L4781" s="9" t="s">
        <v>523</v>
      </c>
      <c r="M4781" s="9" t="s">
        <v>8909</v>
      </c>
      <c r="N4781" s="9" t="s">
        <v>1818</v>
      </c>
      <c r="O4781" s="9" t="s">
        <v>28148</v>
      </c>
      <c r="P4781" s="9" t="s">
        <v>760</v>
      </c>
      <c r="Q4781" s="9" t="s">
        <v>28149</v>
      </c>
      <c r="R4781" s="9" t="s">
        <v>80</v>
      </c>
      <c r="S4781" s="61" t="s">
        <v>5119</v>
      </c>
      <c r="T4781" s="104"/>
      <c r="U4781" s="68" t="str">
        <f t="shared" ref="U4781:U4844" si="76">CONCATENATE(G4781, ": ", O4781, " ", Q4781)</f>
        <v>40406: After a police chase targeting the stolen blue Corvette he was driving, Thompson's vehicle came to rest, and he took off on foot through the woods. He was apprehended without incident shortly afterward. But then he developed trouble breathing and died of an unspecified medical emergency. http://mayportmirror.jacksonville.com/news/crime/2010-08-17/story/jacksonville-police-identify-man-who-died-following-car-chase</v>
      </c>
      <c r="V4781" s="68"/>
      <c r="W4781" s="9">
        <v>5829.1</v>
      </c>
      <c r="X4781" s="9"/>
      <c r="Y4781" s="9"/>
      <c r="Z4781" s="9"/>
      <c r="AA4781" s="9"/>
      <c r="AB4781" s="9"/>
      <c r="AC4781" s="18"/>
      <c r="AD4781" s="106"/>
      <c r="AE4781" s="106"/>
      <c r="AF4781" s="106"/>
      <c r="AG4781" s="58"/>
    </row>
    <row r="4782" spans="1:33" ht="12">
      <c r="A4782" s="102">
        <v>42097.520254629599</v>
      </c>
      <c r="B4782" s="9" t="s">
        <v>28150</v>
      </c>
      <c r="C4782" s="70">
        <v>48</v>
      </c>
      <c r="D4782" s="9" t="s">
        <v>23</v>
      </c>
      <c r="E4782" s="9" t="s">
        <v>82</v>
      </c>
      <c r="F4782" s="9"/>
      <c r="G4782" s="115">
        <v>38152</v>
      </c>
      <c r="H4782" s="9" t="s">
        <v>28151</v>
      </c>
      <c r="I4782" s="9" t="s">
        <v>10032</v>
      </c>
      <c r="J4782" s="9" t="s">
        <v>28</v>
      </c>
      <c r="K4782" s="117" t="s">
        <v>28152</v>
      </c>
      <c r="L4782" s="9" t="s">
        <v>10034</v>
      </c>
      <c r="M4782" s="9" t="s">
        <v>10035</v>
      </c>
      <c r="N4782" s="9" t="s">
        <v>32</v>
      </c>
      <c r="O4782" s="9" t="s">
        <v>28153</v>
      </c>
      <c r="P4782" s="9" t="s">
        <v>760</v>
      </c>
      <c r="Q4782" s="9" t="s">
        <v>28154</v>
      </c>
      <c r="R4782" s="9" t="s">
        <v>80</v>
      </c>
      <c r="S4782" s="61" t="s">
        <v>5119</v>
      </c>
      <c r="T4782" s="104"/>
      <c r="U4782" s="68" t="str">
        <f t="shared" si="76"/>
        <v>38152: Hoskins' mother called police because her son was drinking and had become violent. Hoskins greeted officers holding a knife above his head like a dagger. Refusing multiple orders to drop the weapon, he was fatally shot. http://www.heraldtribune.com/article/20040731/NEWS/407310591</v>
      </c>
      <c r="V4782" s="68"/>
      <c r="W4782" s="9">
        <v>5830.1</v>
      </c>
      <c r="X4782" s="9"/>
      <c r="Y4782" s="9"/>
      <c r="Z4782" s="9"/>
      <c r="AA4782" s="9"/>
      <c r="AB4782" s="9"/>
      <c r="AC4782" s="18"/>
      <c r="AD4782" s="106"/>
      <c r="AE4782" s="106"/>
      <c r="AF4782" s="106"/>
      <c r="AG4782" s="58"/>
    </row>
    <row r="4783" spans="1:33" ht="12">
      <c r="A4783" s="102">
        <v>42097.521979166697</v>
      </c>
      <c r="B4783" s="9" t="s">
        <v>28155</v>
      </c>
      <c r="C4783" s="70">
        <v>10</v>
      </c>
      <c r="D4783" s="9" t="s">
        <v>91</v>
      </c>
      <c r="E4783" s="9" t="s">
        <v>40</v>
      </c>
      <c r="F4783" s="9" t="s">
        <v>28156</v>
      </c>
      <c r="G4783" s="115">
        <v>38635</v>
      </c>
      <c r="H4783" s="9" t="s">
        <v>28157</v>
      </c>
      <c r="I4783" s="9" t="s">
        <v>28158</v>
      </c>
      <c r="J4783" s="9" t="s">
        <v>28</v>
      </c>
      <c r="K4783" s="117" t="s">
        <v>28159</v>
      </c>
      <c r="L4783" s="9" t="s">
        <v>404</v>
      </c>
      <c r="M4783" s="9" t="s">
        <v>13239</v>
      </c>
      <c r="N4783" s="9" t="s">
        <v>32</v>
      </c>
      <c r="O4783" s="9" t="s">
        <v>28160</v>
      </c>
      <c r="P4783" s="9" t="s">
        <v>157</v>
      </c>
      <c r="Q4783" s="9" t="s">
        <v>28161</v>
      </c>
      <c r="R4783" s="9" t="s">
        <v>80</v>
      </c>
      <c r="S4783" s="61" t="s">
        <v>5119</v>
      </c>
      <c r="T4783" s="104"/>
      <c r="U4783" s="68" t="str">
        <f t="shared" si="76"/>
        <v>38635: Elyse and Ian Terry were the children of an Orange County deputy, all three found shot dead in a double murder and suicide. This was a few hours after they'd failed to appear in court with the deputy's estranged wife for a custody hearing. http://articles.orlandosentinel.com/2005-10-16/news/FUNERAL16_1_ann-terry-wattles-elyse</v>
      </c>
      <c r="V4783" s="68"/>
      <c r="W4783" s="9">
        <v>5831.1</v>
      </c>
      <c r="X4783" s="9"/>
      <c r="Y4783" s="9"/>
      <c r="Z4783" s="9"/>
      <c r="AA4783" s="9"/>
      <c r="AB4783" s="9"/>
      <c r="AC4783" s="18"/>
      <c r="AD4783" s="106"/>
      <c r="AE4783" s="106"/>
      <c r="AF4783" s="106"/>
      <c r="AG4783" s="58"/>
    </row>
    <row r="4784" spans="1:33" ht="12">
      <c r="A4784" s="102">
        <v>42097.523287037002</v>
      </c>
      <c r="B4784" s="9" t="s">
        <v>28162</v>
      </c>
      <c r="C4784" s="70">
        <v>8</v>
      </c>
      <c r="D4784" s="9" t="s">
        <v>23</v>
      </c>
      <c r="E4784" s="9" t="s">
        <v>40</v>
      </c>
      <c r="F4784" s="9" t="s">
        <v>28163</v>
      </c>
      <c r="G4784" s="115">
        <v>38635</v>
      </c>
      <c r="H4784" s="9" t="s">
        <v>28157</v>
      </c>
      <c r="I4784" s="9" t="s">
        <v>28158</v>
      </c>
      <c r="J4784" s="9" t="s">
        <v>28</v>
      </c>
      <c r="K4784" s="117" t="s">
        <v>28159</v>
      </c>
      <c r="L4784" s="9" t="s">
        <v>404</v>
      </c>
      <c r="M4784" s="9" t="s">
        <v>13239</v>
      </c>
      <c r="N4784" s="9" t="s">
        <v>32</v>
      </c>
      <c r="O4784" s="9" t="s">
        <v>28160</v>
      </c>
      <c r="P4784" s="9" t="s">
        <v>157</v>
      </c>
      <c r="Q4784" s="9" t="s">
        <v>28161</v>
      </c>
      <c r="R4784" s="9" t="s">
        <v>80</v>
      </c>
      <c r="S4784" s="61" t="s">
        <v>5119</v>
      </c>
      <c r="T4784" s="104"/>
      <c r="U4784" s="68" t="str">
        <f t="shared" si="76"/>
        <v>38635: Elyse and Ian Terry were the children of an Orange County deputy, all three found shot dead in a double murder and suicide. This was a few hours after they'd failed to appear in court with the deputy's estranged wife for a custody hearing. http://articles.orlandosentinel.com/2005-10-16/news/FUNERAL16_1_ann-terry-wattles-elyse</v>
      </c>
      <c r="V4784" s="68"/>
      <c r="W4784" s="9">
        <v>5832.1</v>
      </c>
      <c r="X4784" s="9"/>
      <c r="Y4784" s="9"/>
      <c r="Z4784" s="9"/>
      <c r="AA4784" s="9"/>
      <c r="AB4784" s="9"/>
      <c r="AC4784" s="18"/>
      <c r="AD4784" s="106"/>
      <c r="AE4784" s="106"/>
      <c r="AF4784" s="106"/>
      <c r="AG4784" s="58"/>
    </row>
    <row r="4785" spans="1:33" ht="12">
      <c r="A4785" s="102">
        <v>42097.531493055598</v>
      </c>
      <c r="B4785" s="9" t="s">
        <v>28164</v>
      </c>
      <c r="C4785" s="70">
        <v>41</v>
      </c>
      <c r="D4785" s="9" t="s">
        <v>23</v>
      </c>
      <c r="E4785" s="9" t="s">
        <v>40</v>
      </c>
      <c r="F4785" s="9" t="s">
        <v>28165</v>
      </c>
      <c r="G4785" s="115">
        <v>39364</v>
      </c>
      <c r="H4785" s="9" t="s">
        <v>28166</v>
      </c>
      <c r="I4785" s="9" t="s">
        <v>6915</v>
      </c>
      <c r="J4785" s="9" t="s">
        <v>28</v>
      </c>
      <c r="K4785" s="117" t="s">
        <v>28167</v>
      </c>
      <c r="L4785" s="9" t="s">
        <v>6915</v>
      </c>
      <c r="M4785" s="9" t="s">
        <v>6917</v>
      </c>
      <c r="N4785" s="9" t="s">
        <v>32</v>
      </c>
      <c r="O4785" s="9" t="s">
        <v>28168</v>
      </c>
      <c r="P4785" s="9" t="s">
        <v>760</v>
      </c>
      <c r="Q4785" s="9" t="s">
        <v>28169</v>
      </c>
      <c r="R4785" s="9" t="s">
        <v>100</v>
      </c>
      <c r="S4785" s="61" t="s">
        <v>5119</v>
      </c>
      <c r="T4785" s="104"/>
      <c r="U4785" s="68" t="str">
        <f t="shared" si="76"/>
        <v>39364: In an apparently deliberate attempt to draw out police, troubled Gouveia, with a record of 15 previous arrests, called 911 with claims that somebody was trying to kill him. He then engaged with three responding officers and shouted "Kill me, kill me" at a busy intersection. The unarmed, bipolar man was fatally shot twice for refusing to comply with directions. http://www.heraldtribune.com/article/20071012/NEWS/710120565</v>
      </c>
      <c r="V4785" s="68"/>
      <c r="W4785" s="9">
        <v>5833.1</v>
      </c>
      <c r="X4785" s="9"/>
      <c r="Y4785" s="9"/>
      <c r="Z4785" s="9"/>
      <c r="AA4785" s="9"/>
      <c r="AB4785" s="9"/>
      <c r="AC4785" s="18"/>
      <c r="AD4785" s="106"/>
      <c r="AE4785" s="106"/>
      <c r="AF4785" s="106"/>
      <c r="AG4785" s="58"/>
    </row>
    <row r="4786" spans="1:33" ht="12">
      <c r="A4786" s="102">
        <v>42097.590034722198</v>
      </c>
      <c r="B4786" s="9" t="s">
        <v>28170</v>
      </c>
      <c r="C4786" s="70">
        <v>50</v>
      </c>
      <c r="D4786" s="9" t="s">
        <v>23</v>
      </c>
      <c r="E4786" s="9" t="s">
        <v>82</v>
      </c>
      <c r="F4786" s="9"/>
      <c r="G4786" s="115">
        <v>40285</v>
      </c>
      <c r="H4786" s="9" t="s">
        <v>28171</v>
      </c>
      <c r="I4786" s="9" t="s">
        <v>6915</v>
      </c>
      <c r="J4786" s="9" t="s">
        <v>28</v>
      </c>
      <c r="K4786" s="117" t="s">
        <v>28172</v>
      </c>
      <c r="L4786" s="9" t="s">
        <v>6915</v>
      </c>
      <c r="M4786" s="9" t="s">
        <v>22900</v>
      </c>
      <c r="N4786" s="9" t="s">
        <v>314</v>
      </c>
      <c r="O4786" s="9" t="s">
        <v>28173</v>
      </c>
      <c r="P4786" s="9" t="s">
        <v>760</v>
      </c>
      <c r="Q4786" s="9" t="s">
        <v>28174</v>
      </c>
      <c r="R4786" s="9" t="s">
        <v>80</v>
      </c>
      <c r="S4786" s="61" t="s">
        <v>5119</v>
      </c>
      <c r="T4786" s="104"/>
      <c r="U4786" s="68" t="str">
        <f t="shared" si="76"/>
        <v>40285: At high speed deputies pursued Daly for reckless driving near midnight. Veering off and on the roadway, ultimately Daly lost control of his 2010 Chevy Sebring and fatally crashed into a tree. http://www.heraldtribune.com/article/20100419/article/4191042</v>
      </c>
      <c r="V4786" s="68"/>
      <c r="W4786" s="9">
        <v>5834.1</v>
      </c>
      <c r="X4786" s="9"/>
      <c r="Y4786" s="9"/>
      <c r="Z4786" s="9"/>
      <c r="AA4786" s="9"/>
      <c r="AB4786" s="9"/>
      <c r="AC4786" s="18"/>
      <c r="AD4786" s="106"/>
      <c r="AE4786" s="106"/>
      <c r="AF4786" s="106"/>
      <c r="AG4786" s="58"/>
    </row>
    <row r="4787" spans="1:33" ht="12">
      <c r="A4787" s="102">
        <v>42097.607905092598</v>
      </c>
      <c r="B4787" s="9" t="s">
        <v>28175</v>
      </c>
      <c r="C4787" s="70">
        <v>23</v>
      </c>
      <c r="D4787" s="9" t="s">
        <v>23</v>
      </c>
      <c r="E4787" s="9" t="s">
        <v>82</v>
      </c>
      <c r="F4787" s="9"/>
      <c r="G4787" s="115">
        <v>39849</v>
      </c>
      <c r="H4787" s="9"/>
      <c r="I4787" s="9" t="s">
        <v>1046</v>
      </c>
      <c r="J4787" s="9" t="s">
        <v>28</v>
      </c>
      <c r="K4787" s="117"/>
      <c r="L4787" s="9" t="s">
        <v>523</v>
      </c>
      <c r="M4787" s="9" t="s">
        <v>1047</v>
      </c>
      <c r="N4787" s="9" t="s">
        <v>32</v>
      </c>
      <c r="O4787" s="9" t="s">
        <v>28176</v>
      </c>
      <c r="P4787" s="9" t="s">
        <v>760</v>
      </c>
      <c r="Q4787" s="9" t="s">
        <v>28177</v>
      </c>
      <c r="R4787" s="9" t="s">
        <v>36</v>
      </c>
      <c r="S4787" s="61" t="s">
        <v>21640</v>
      </c>
      <c r="T4787" s="104"/>
      <c r="U4787" s="68" t="str">
        <f t="shared" si="76"/>
        <v>39849: Bennet was killed by Jacksonville police when he tried to hold up two undercover officers in car posing as drug dealers. Fired in car, narrowly missed officer, both returned fire, Bennet was pronounced dead at the scene. http://www.wokv.com/news/news/jacksonville_police_have_2nd_a/npgB/</v>
      </c>
      <c r="V4787" s="68"/>
      <c r="W4787" s="9">
        <v>5835.1</v>
      </c>
      <c r="X4787" s="9"/>
      <c r="Y4787" s="9"/>
      <c r="Z4787" s="9"/>
      <c r="AA4787" s="9"/>
      <c r="AB4787" s="9"/>
      <c r="AC4787" s="18"/>
      <c r="AD4787" s="106"/>
      <c r="AE4787" s="106"/>
      <c r="AF4787" s="106"/>
      <c r="AG4787" s="58"/>
    </row>
    <row r="4788" spans="1:33" ht="12">
      <c r="A4788" s="102">
        <v>42097.6697569444</v>
      </c>
      <c r="B4788" s="9" t="s">
        <v>28178</v>
      </c>
      <c r="C4788" s="70">
        <v>86</v>
      </c>
      <c r="D4788" s="9" t="s">
        <v>23</v>
      </c>
      <c r="E4788" s="9" t="s">
        <v>82</v>
      </c>
      <c r="F4788" s="9"/>
      <c r="G4788" s="115">
        <v>39032</v>
      </c>
      <c r="H4788" s="9" t="s">
        <v>28179</v>
      </c>
      <c r="I4788" s="9" t="s">
        <v>336</v>
      </c>
      <c r="J4788" s="9" t="s">
        <v>28</v>
      </c>
      <c r="K4788" s="117" t="s">
        <v>28180</v>
      </c>
      <c r="L4788" s="9" t="s">
        <v>338</v>
      </c>
      <c r="M4788" s="9" t="s">
        <v>6322</v>
      </c>
      <c r="N4788" s="9" t="s">
        <v>314</v>
      </c>
      <c r="O4788" s="9" t="s">
        <v>28181</v>
      </c>
      <c r="P4788" s="9" t="s">
        <v>760</v>
      </c>
      <c r="Q4788" s="9" t="s">
        <v>28182</v>
      </c>
      <c r="R4788" s="9" t="s">
        <v>80</v>
      </c>
      <c r="S4788" s="61" t="s">
        <v>5119</v>
      </c>
      <c r="T4788" s="104"/>
      <c r="U4788" s="68" t="str">
        <f t="shared" si="76"/>
        <v>39032: Baur was killed by a suspect fleeing county deputies at high speed. Reports were unclear about the reason for the chase, but the suspect had been arrested some 15 times before and ran a red light immediately before the crash. http://articles.sun-sentinel.com/2006-11-13/news/0611120485_1_neighbors-crash-car</v>
      </c>
      <c r="V4788" s="68"/>
      <c r="W4788" s="9">
        <v>5836.1</v>
      </c>
      <c r="X4788" s="9"/>
      <c r="Y4788" s="9"/>
      <c r="Z4788" s="9"/>
      <c r="AA4788" s="9"/>
      <c r="AB4788" s="9"/>
      <c r="AC4788" s="18"/>
      <c r="AD4788" s="106"/>
      <c r="AE4788" s="106"/>
      <c r="AF4788" s="106"/>
      <c r="AG4788" s="58"/>
    </row>
    <row r="4789" spans="1:33" ht="12">
      <c r="A4789" s="102">
        <v>42101.691018518497</v>
      </c>
      <c r="B4789" s="9" t="s">
        <v>28183</v>
      </c>
      <c r="C4789" s="70">
        <v>20</v>
      </c>
      <c r="D4789" s="9" t="s">
        <v>23</v>
      </c>
      <c r="E4789" s="9" t="s">
        <v>24</v>
      </c>
      <c r="F4789" s="9" t="s">
        <v>28184</v>
      </c>
      <c r="G4789" s="115">
        <v>42084</v>
      </c>
      <c r="H4789" s="9" t="s">
        <v>28185</v>
      </c>
      <c r="I4789" s="9" t="s">
        <v>6448</v>
      </c>
      <c r="J4789" s="9" t="s">
        <v>28</v>
      </c>
      <c r="K4789" s="117" t="s">
        <v>6449</v>
      </c>
      <c r="L4789" s="9" t="s">
        <v>6355</v>
      </c>
      <c r="M4789" s="9" t="s">
        <v>6356</v>
      </c>
      <c r="N4789" s="9" t="s">
        <v>314</v>
      </c>
      <c r="O4789" s="9" t="s">
        <v>28186</v>
      </c>
      <c r="P4789" s="9" t="s">
        <v>760</v>
      </c>
      <c r="Q4789" s="9" t="s">
        <v>28187</v>
      </c>
      <c r="R4789" s="9" t="s">
        <v>80</v>
      </c>
      <c r="S4789" s="61" t="s">
        <v>5119</v>
      </c>
      <c r="T4789" s="104"/>
      <c r="U4789" s="68" t="str">
        <f t="shared" si="76"/>
        <v>42084: Pursued by police at high speed in a stolen Nissan Pathfinder, and wearing gloves and a handkerchief over his face at the time, Staples' vehicle crossed the center line and crashed head-on into a black Mercedes, killing him and injuring his passenger. http://www.news4jax.com/news/driver-dies-in-police-chase/31950250</v>
      </c>
      <c r="V4789" s="68"/>
      <c r="W4789" s="9">
        <v>5837.1</v>
      </c>
      <c r="X4789" s="9"/>
      <c r="Y4789" s="9"/>
      <c r="Z4789" s="9"/>
      <c r="AA4789" s="9"/>
      <c r="AB4789" s="9"/>
      <c r="AC4789" s="18"/>
      <c r="AD4789" s="106"/>
      <c r="AE4789" s="106"/>
      <c r="AF4789" s="106"/>
      <c r="AG4789" s="58"/>
    </row>
    <row r="4790" spans="1:33" ht="12">
      <c r="A4790" s="102">
        <v>42101.701331018499</v>
      </c>
      <c r="B4790" s="9" t="s">
        <v>28188</v>
      </c>
      <c r="C4790" s="70">
        <v>38</v>
      </c>
      <c r="D4790" s="9" t="s">
        <v>23</v>
      </c>
      <c r="E4790" s="9" t="s">
        <v>82</v>
      </c>
      <c r="F4790" s="9" t="s">
        <v>28189</v>
      </c>
      <c r="G4790" s="115">
        <v>40623</v>
      </c>
      <c r="H4790" s="9" t="s">
        <v>28190</v>
      </c>
      <c r="I4790" s="9" t="s">
        <v>336</v>
      </c>
      <c r="J4790" s="9" t="s">
        <v>28</v>
      </c>
      <c r="K4790" s="117" t="s">
        <v>337</v>
      </c>
      <c r="L4790" s="9" t="s">
        <v>338</v>
      </c>
      <c r="M4790" s="9" t="s">
        <v>6322</v>
      </c>
      <c r="N4790" s="9" t="s">
        <v>314</v>
      </c>
      <c r="O4790" s="9" t="s">
        <v>28191</v>
      </c>
      <c r="P4790" s="9" t="s">
        <v>760</v>
      </c>
      <c r="Q4790" s="9" t="s">
        <v>28192</v>
      </c>
      <c r="R4790" s="9" t="s">
        <v>80</v>
      </c>
      <c r="S4790" s="61" t="s">
        <v>5119</v>
      </c>
      <c r="T4790" s="104"/>
      <c r="U4790" s="68" t="str">
        <f t="shared" si="76"/>
        <v>40623: Colon died trying to bail out of a Ford Mustang being pursued by police at high speed. The driver was being chased after a robbery. Not to be confused with Izzy Colon, shot to death by Orlando police in February 2015. http://www.palmbeachpost.com/news/news/crime-law/man-run-over-during-police-chase-in-lake-worth-die/nLq4f/</v>
      </c>
      <c r="V4790" s="68"/>
      <c r="W4790" s="9">
        <v>5838.1</v>
      </c>
      <c r="X4790" s="9"/>
      <c r="Y4790" s="9"/>
      <c r="Z4790" s="9"/>
      <c r="AA4790" s="9"/>
      <c r="AB4790" s="9"/>
      <c r="AC4790" s="18"/>
      <c r="AD4790" s="106"/>
      <c r="AE4790" s="106"/>
      <c r="AF4790" s="106"/>
      <c r="AG4790" s="58"/>
    </row>
    <row r="4791" spans="1:33" ht="12">
      <c r="A4791" s="102">
        <v>42101.738553240699</v>
      </c>
      <c r="B4791" s="9" t="s">
        <v>28193</v>
      </c>
      <c r="C4791" s="70">
        <v>63</v>
      </c>
      <c r="D4791" s="9" t="s">
        <v>23</v>
      </c>
      <c r="E4791" s="9" t="s">
        <v>40</v>
      </c>
      <c r="F4791" s="9"/>
      <c r="G4791" s="115">
        <v>38891</v>
      </c>
      <c r="H4791" s="9" t="s">
        <v>28194</v>
      </c>
      <c r="I4791" s="9" t="s">
        <v>18787</v>
      </c>
      <c r="J4791" s="9" t="s">
        <v>28</v>
      </c>
      <c r="K4791" s="117" t="s">
        <v>28195</v>
      </c>
      <c r="L4791" s="9" t="s">
        <v>10087</v>
      </c>
      <c r="M4791" s="9" t="s">
        <v>18343</v>
      </c>
      <c r="N4791" s="9" t="s">
        <v>32</v>
      </c>
      <c r="O4791" s="9" t="s">
        <v>28196</v>
      </c>
      <c r="P4791" s="9" t="s">
        <v>157</v>
      </c>
      <c r="Q4791" s="9" t="s">
        <v>28197</v>
      </c>
      <c r="R4791" s="9" t="s">
        <v>80</v>
      </c>
      <c r="S4791" s="61" t="s">
        <v>5119</v>
      </c>
      <c r="T4791" s="104"/>
      <c r="U4791" s="68" t="str">
        <f t="shared" si="76"/>
        <v>38891: Thomas Ciesla had resigned his job as deputy in Collier County three days before appearing armed at the house of his estranged wife's relatives, and holding them hostage until police responded. He then shot his father-in-law Thomas Podejko and another relative Carol Lindner to death, wounded another relative, then fatally shot himself. http://www.naplesnews.com/news/local-news/exdeputys_life_decayed_just_shootings_wife_said</v>
      </c>
      <c r="V4791" s="68"/>
      <c r="W4791" s="9">
        <v>5839.1</v>
      </c>
      <c r="X4791" s="9"/>
      <c r="Y4791" s="9"/>
      <c r="Z4791" s="9"/>
      <c r="AA4791" s="9"/>
      <c r="AB4791" s="9"/>
      <c r="AC4791" s="18"/>
      <c r="AD4791" s="106"/>
      <c r="AE4791" s="106"/>
      <c r="AF4791" s="106"/>
      <c r="AG4791" s="58"/>
    </row>
    <row r="4792" spans="1:33" ht="12">
      <c r="A4792" s="102">
        <v>42101.739918981497</v>
      </c>
      <c r="B4792" s="9" t="s">
        <v>28198</v>
      </c>
      <c r="C4792" s="70">
        <v>62</v>
      </c>
      <c r="D4792" s="9" t="s">
        <v>91</v>
      </c>
      <c r="E4792" s="9" t="s">
        <v>40</v>
      </c>
      <c r="F4792" s="9"/>
      <c r="G4792" s="115">
        <v>38891</v>
      </c>
      <c r="H4792" s="9" t="s">
        <v>28194</v>
      </c>
      <c r="I4792" s="9" t="s">
        <v>18787</v>
      </c>
      <c r="J4792" s="9" t="s">
        <v>28</v>
      </c>
      <c r="K4792" s="117" t="s">
        <v>28195</v>
      </c>
      <c r="L4792" s="9" t="s">
        <v>10087</v>
      </c>
      <c r="M4792" s="9" t="s">
        <v>18343</v>
      </c>
      <c r="N4792" s="9" t="s">
        <v>32</v>
      </c>
      <c r="O4792" s="9" t="s">
        <v>28199</v>
      </c>
      <c r="P4792" s="9" t="s">
        <v>157</v>
      </c>
      <c r="Q4792" s="9" t="s">
        <v>28197</v>
      </c>
      <c r="R4792" s="9" t="s">
        <v>80</v>
      </c>
      <c r="S4792" s="61" t="s">
        <v>5119</v>
      </c>
      <c r="T4792" s="104"/>
      <c r="U4792" s="68" t="str">
        <f t="shared" si="76"/>
        <v>38891: Thomas Ciesla had resigned his job as deputy in Collier County three days before appearing armed at the house of his estranged wife's relatives, and holding them hostage until police responded. He then shot his father-in-law Thomas Podejko and another relative Carol Lindner to death, wounded another relative, then fatally shooting himself. http://www.naplesnews.com/news/local-news/exdeputys_life_decayed_just_shootings_wife_said</v>
      </c>
      <c r="V4792" s="68"/>
      <c r="W4792" s="9">
        <v>5840.1</v>
      </c>
      <c r="X4792" s="9"/>
      <c r="Y4792" s="9"/>
      <c r="Z4792" s="9"/>
      <c r="AA4792" s="9"/>
      <c r="AB4792" s="9"/>
      <c r="AC4792" s="18"/>
      <c r="AD4792" s="106"/>
      <c r="AE4792" s="106"/>
      <c r="AF4792" s="106"/>
      <c r="AG4792" s="58"/>
    </row>
    <row r="4793" spans="1:33" ht="12">
      <c r="A4793" s="102">
        <v>42101.443703703699</v>
      </c>
      <c r="B4793" s="9" t="s">
        <v>28200</v>
      </c>
      <c r="C4793" s="70">
        <v>23</v>
      </c>
      <c r="D4793" s="9" t="s">
        <v>23</v>
      </c>
      <c r="E4793" s="9" t="s">
        <v>82</v>
      </c>
      <c r="F4793" s="9"/>
      <c r="G4793" s="115">
        <v>38788</v>
      </c>
      <c r="H4793" s="9" t="s">
        <v>28201</v>
      </c>
      <c r="I4793" s="9" t="s">
        <v>10831</v>
      </c>
      <c r="J4793" s="9" t="s">
        <v>28</v>
      </c>
      <c r="K4793" s="117" t="s">
        <v>23160</v>
      </c>
      <c r="L4793" s="9" t="s">
        <v>4687</v>
      </c>
      <c r="M4793" s="9" t="s">
        <v>16321</v>
      </c>
      <c r="N4793" s="9" t="s">
        <v>32</v>
      </c>
      <c r="O4793" s="9" t="s">
        <v>28202</v>
      </c>
      <c r="P4793" s="9" t="s">
        <v>760</v>
      </c>
      <c r="Q4793" s="9" t="s">
        <v>28203</v>
      </c>
      <c r="R4793" s="9" t="s">
        <v>80</v>
      </c>
      <c r="S4793" s="61" t="s">
        <v>5119</v>
      </c>
      <c r="T4793" s="104"/>
      <c r="U4793" s="68" t="str">
        <f t="shared" si="76"/>
        <v>38788: A physical struggle and firefight in the parking lot of a Mexican restaurant between Nicolas-Rafael and an off-duty local officer working as security ended with the victim shot a total of six times, which left him dead at the scene. http://www.clearwaterpolice.org/news/shootingreview033006.htm</v>
      </c>
      <c r="V4793" s="68"/>
      <c r="W4793" s="9">
        <v>5841.1</v>
      </c>
      <c r="X4793" s="9"/>
      <c r="Y4793" s="9"/>
      <c r="Z4793" s="9"/>
      <c r="AA4793" s="9"/>
      <c r="AB4793" s="9"/>
      <c r="AC4793" s="18"/>
      <c r="AD4793" s="106"/>
      <c r="AE4793" s="106"/>
      <c r="AF4793" s="106"/>
      <c r="AG4793" s="58"/>
    </row>
    <row r="4794" spans="1:33" ht="12">
      <c r="A4794" s="102">
        <v>42102.866168981498</v>
      </c>
      <c r="B4794" s="9" t="s">
        <v>28204</v>
      </c>
      <c r="C4794" s="70">
        <v>31</v>
      </c>
      <c r="D4794" s="9" t="s">
        <v>23</v>
      </c>
      <c r="E4794" s="9" t="s">
        <v>173</v>
      </c>
      <c r="F4794" s="9" t="s">
        <v>28205</v>
      </c>
      <c r="G4794" s="115">
        <v>40883</v>
      </c>
      <c r="H4794" s="9" t="s">
        <v>28206</v>
      </c>
      <c r="I4794" s="9" t="s">
        <v>15944</v>
      </c>
      <c r="J4794" s="9" t="s">
        <v>28</v>
      </c>
      <c r="K4794" s="117" t="s">
        <v>28207</v>
      </c>
      <c r="L4794" s="9" t="s">
        <v>30</v>
      </c>
      <c r="M4794" s="9" t="s">
        <v>28208</v>
      </c>
      <c r="N4794" s="9" t="s">
        <v>314</v>
      </c>
      <c r="O4794" s="9" t="s">
        <v>28209</v>
      </c>
      <c r="P4794" s="9" t="s">
        <v>760</v>
      </c>
      <c r="Q4794" s="9" t="s">
        <v>28210</v>
      </c>
      <c r="R4794" s="9" t="s">
        <v>80</v>
      </c>
      <c r="S4794" s="61" t="s">
        <v>5119</v>
      </c>
      <c r="T4794" s="104"/>
      <c r="U4794" s="68" t="str">
        <f t="shared" si="76"/>
        <v>40883: Two suspects said to be well known to the police fled from a multi-agency sting in a Chevrolet Avalanche. Said to be armed with assault rifles, officers fired on the Avalanche during a lengthy pursuit. The suspects' vehicle flipped, fatally injured one of them, who police declined to identify. http://www.nbcmiami.com/news/Brothers-Involved-in-Chase-Police-Shooting-Identified-135180313.html</v>
      </c>
      <c r="V4794" s="68"/>
      <c r="W4794" s="9">
        <v>5842.1</v>
      </c>
      <c r="X4794" s="9"/>
      <c r="Y4794" s="9"/>
      <c r="Z4794" s="9"/>
      <c r="AA4794" s="9"/>
      <c r="AB4794" s="9"/>
      <c r="AC4794" s="18"/>
      <c r="AD4794" s="106"/>
      <c r="AE4794" s="106"/>
      <c r="AF4794" s="106"/>
      <c r="AG4794" s="58"/>
    </row>
    <row r="4795" spans="1:33" ht="12">
      <c r="A4795" s="102">
        <v>42102.876203703701</v>
      </c>
      <c r="B4795" s="9" t="s">
        <v>4728</v>
      </c>
      <c r="C4795" s="70"/>
      <c r="D4795" s="9" t="s">
        <v>23</v>
      </c>
      <c r="E4795" s="9" t="s">
        <v>24</v>
      </c>
      <c r="F4795" s="9"/>
      <c r="G4795" s="115">
        <v>40894</v>
      </c>
      <c r="H4795" s="9" t="s">
        <v>28211</v>
      </c>
      <c r="I4795" s="9" t="s">
        <v>9567</v>
      </c>
      <c r="J4795" s="9" t="s">
        <v>28</v>
      </c>
      <c r="K4795" s="117" t="s">
        <v>17100</v>
      </c>
      <c r="L4795" s="9" t="s">
        <v>338</v>
      </c>
      <c r="M4795" s="9" t="s">
        <v>4874</v>
      </c>
      <c r="N4795" s="9" t="s">
        <v>32</v>
      </c>
      <c r="O4795" s="9" t="s">
        <v>28212</v>
      </c>
      <c r="P4795" s="9" t="s">
        <v>760</v>
      </c>
      <c r="Q4795" s="9" t="s">
        <v>28213</v>
      </c>
      <c r="R4795" s="9" t="s">
        <v>80</v>
      </c>
      <c r="S4795" s="61" t="s">
        <v>5119</v>
      </c>
      <c r="T4795" s="104"/>
      <c r="U4795" s="68" t="str">
        <f t="shared" si="76"/>
        <v>40894: An off-duty Homeland Security officer walked into an attempted midnight armed robbery of a McDonald's. He shot the suspect, a black male dressed as a woman, in the leg. The suspect died hours later; police declined to identify him. http://www.wptv.com/news/region-c-palm-beach-county/west-palm-beach/officer-walks-in-on-attempted-robbery-shoots-suspect</v>
      </c>
      <c r="V4795" s="68"/>
      <c r="W4795" s="9">
        <v>5843.1</v>
      </c>
      <c r="X4795" s="9"/>
      <c r="Y4795" s="9"/>
      <c r="Z4795" s="9"/>
      <c r="AA4795" s="9"/>
      <c r="AB4795" s="9"/>
      <c r="AC4795" s="18"/>
      <c r="AD4795" s="106"/>
      <c r="AE4795" s="106"/>
      <c r="AF4795" s="106"/>
      <c r="AG4795" s="58"/>
    </row>
    <row r="4796" spans="1:33" ht="12">
      <c r="A4796" s="102">
        <v>42102.883333333302</v>
      </c>
      <c r="B4796" s="9" t="s">
        <v>28214</v>
      </c>
      <c r="C4796" s="70">
        <v>55</v>
      </c>
      <c r="D4796" s="9" t="s">
        <v>91</v>
      </c>
      <c r="E4796" s="9" t="s">
        <v>82</v>
      </c>
      <c r="F4796" s="9"/>
      <c r="G4796" s="115">
        <v>41533</v>
      </c>
      <c r="H4796" s="9" t="s">
        <v>28215</v>
      </c>
      <c r="I4796" s="9" t="s">
        <v>5220</v>
      </c>
      <c r="J4796" s="9" t="s">
        <v>28</v>
      </c>
      <c r="K4796" s="117" t="s">
        <v>28216</v>
      </c>
      <c r="L4796" s="9" t="s">
        <v>30</v>
      </c>
      <c r="M4796" s="9" t="s">
        <v>5222</v>
      </c>
      <c r="N4796" s="9" t="s">
        <v>314</v>
      </c>
      <c r="O4796" s="9" t="s">
        <v>28217</v>
      </c>
      <c r="P4796" s="9" t="s">
        <v>760</v>
      </c>
      <c r="Q4796" s="9" t="s">
        <v>28218</v>
      </c>
      <c r="R4796" s="9" t="s">
        <v>80</v>
      </c>
      <c r="S4796" s="61" t="s">
        <v>5119</v>
      </c>
      <c r="T4796" s="104"/>
      <c r="U4796" s="68" t="str">
        <f t="shared" si="76"/>
        <v>41533: Patterson was killed as a passenger in a red Taurus when it was struck by a black SUV chased by police. Police were quick to deny any pursuit, which was contrary to accounts of a host of witnesses and home surveillance footage, uncovered by the local CBS affiliate, showing two speeding unmarked police vehicles. The chase began for traffic violations. http://miami.cbslocal.com/2013/09/17/woman-killed-in-crash-with-suspect-fleeing-miami-dade-police/</v>
      </c>
      <c r="V4796" s="68"/>
      <c r="W4796" s="9">
        <v>5844.1</v>
      </c>
      <c r="X4796" s="9"/>
      <c r="Y4796" s="9"/>
      <c r="Z4796" s="9"/>
      <c r="AA4796" s="9"/>
      <c r="AB4796" s="9"/>
      <c r="AC4796" s="18"/>
      <c r="AD4796" s="106"/>
      <c r="AE4796" s="106"/>
      <c r="AF4796" s="106"/>
      <c r="AG4796" s="58"/>
    </row>
    <row r="4797" spans="1:33" ht="12">
      <c r="A4797" s="102">
        <v>42102.898506944402</v>
      </c>
      <c r="B4797" s="9" t="s">
        <v>4728</v>
      </c>
      <c r="C4797" s="70"/>
      <c r="D4797" s="9" t="s">
        <v>23</v>
      </c>
      <c r="E4797" s="9" t="s">
        <v>82</v>
      </c>
      <c r="F4797" s="9"/>
      <c r="G4797" s="115">
        <v>37105</v>
      </c>
      <c r="H4797" s="9" t="s">
        <v>28219</v>
      </c>
      <c r="I4797" s="9" t="s">
        <v>19840</v>
      </c>
      <c r="J4797" s="9" t="s">
        <v>28</v>
      </c>
      <c r="K4797" s="117" t="s">
        <v>19841</v>
      </c>
      <c r="L4797" s="9" t="s">
        <v>30</v>
      </c>
      <c r="M4797" s="9" t="s">
        <v>5222</v>
      </c>
      <c r="N4797" s="9" t="s">
        <v>32</v>
      </c>
      <c r="O4797" s="9" t="s">
        <v>28220</v>
      </c>
      <c r="P4797" s="9" t="s">
        <v>760</v>
      </c>
      <c r="Q4797" s="9" t="s">
        <v>28221</v>
      </c>
      <c r="R4797" s="9" t="s">
        <v>80</v>
      </c>
      <c r="S4797" s="61" t="s">
        <v>5119</v>
      </c>
      <c r="T4797" s="104"/>
      <c r="U4797" s="68" t="str">
        <f t="shared" si="76"/>
        <v>37105: Two suspects robbed a rental car agency in the early evening. Police tracked them with unmarked cars, which the suspects recognized and shotgunned. Their stolen grey LaSabre crashed into a hydrant and they took off on foot running north, one of them approaching a Burger King and firing at pursuing officers. He was fatally shot. Police did not release his name. http://articles.sun-sentinel.com/2001-08-03/news/0108030211_1_police-officer-strip-mall-miami-dade</v>
      </c>
      <c r="V4797" s="68"/>
      <c r="W4797" s="9">
        <v>5845.1</v>
      </c>
      <c r="X4797" s="9"/>
      <c r="Y4797" s="9"/>
      <c r="Z4797" s="9"/>
      <c r="AA4797" s="9"/>
      <c r="AB4797" s="9"/>
      <c r="AC4797" s="18"/>
      <c r="AD4797" s="106"/>
      <c r="AE4797" s="106"/>
      <c r="AF4797" s="106"/>
      <c r="AG4797" s="58"/>
    </row>
    <row r="4798" spans="1:33" ht="12">
      <c r="A4798" s="102">
        <v>42102.949236111097</v>
      </c>
      <c r="B4798" s="9" t="s">
        <v>4728</v>
      </c>
      <c r="C4798" s="70"/>
      <c r="D4798" s="9" t="s">
        <v>23</v>
      </c>
      <c r="E4798" s="9" t="s">
        <v>82</v>
      </c>
      <c r="F4798" s="9"/>
      <c r="G4798" s="115">
        <v>38428</v>
      </c>
      <c r="H4798" s="9" t="s">
        <v>28222</v>
      </c>
      <c r="I4798" s="9" t="s">
        <v>19700</v>
      </c>
      <c r="J4798" s="9" t="s">
        <v>28</v>
      </c>
      <c r="K4798" s="117" t="s">
        <v>19701</v>
      </c>
      <c r="L4798" s="9" t="s">
        <v>18499</v>
      </c>
      <c r="M4798" s="9" t="s">
        <v>20912</v>
      </c>
      <c r="N4798" s="9" t="s">
        <v>32</v>
      </c>
      <c r="O4798" s="9" t="s">
        <v>28223</v>
      </c>
      <c r="P4798" s="9" t="s">
        <v>760</v>
      </c>
      <c r="Q4798" s="9" t="s">
        <v>28224</v>
      </c>
      <c r="R4798" s="9" t="s">
        <v>80</v>
      </c>
      <c r="S4798" s="61" t="s">
        <v>5119</v>
      </c>
      <c r="T4798" s="104"/>
      <c r="U4798" s="68" t="str">
        <f t="shared" si="76"/>
        <v>38428: Three deputies approached a Lexus SUV with two males smoking marijuana. When the driver refused to obey police orders and attempted to drive away, officer pursued him through a mobile home park, boxed him in, and fatally shot him. The passenger also sustained gunshot wounds. Police refused to disclose the driver's name. http://articles.sun-sentinel.com/2005-03-19/news/0503190124_1_mobile-home-park-deputies-sheriff-s-spokeswoman-sgt</v>
      </c>
      <c r="V4798" s="68"/>
      <c r="W4798" s="9">
        <v>5846.1</v>
      </c>
      <c r="X4798" s="9"/>
      <c r="Y4798" s="9"/>
      <c r="Z4798" s="9"/>
      <c r="AA4798" s="9"/>
      <c r="AB4798" s="9"/>
      <c r="AC4798" s="18"/>
      <c r="AD4798" s="106"/>
      <c r="AE4798" s="106"/>
      <c r="AF4798" s="106"/>
      <c r="AG4798" s="58"/>
    </row>
    <row r="4799" spans="1:33" ht="12">
      <c r="A4799" s="102">
        <v>42101.659756944398</v>
      </c>
      <c r="B4799" s="9" t="s">
        <v>28225</v>
      </c>
      <c r="C4799" s="70">
        <v>36</v>
      </c>
      <c r="D4799" s="9" t="s">
        <v>23</v>
      </c>
      <c r="E4799" s="9" t="s">
        <v>40</v>
      </c>
      <c r="F4799" s="9" t="s">
        <v>28226</v>
      </c>
      <c r="G4799" s="115">
        <v>42094</v>
      </c>
      <c r="H4799" s="9" t="s">
        <v>28227</v>
      </c>
      <c r="I4799" s="9" t="s">
        <v>11776</v>
      </c>
      <c r="J4799" s="9" t="s">
        <v>28</v>
      </c>
      <c r="K4799" s="117" t="s">
        <v>28228</v>
      </c>
      <c r="L4799" s="9" t="s">
        <v>8052</v>
      </c>
      <c r="M4799" s="9" t="s">
        <v>28229</v>
      </c>
      <c r="N4799" s="9" t="s">
        <v>32</v>
      </c>
      <c r="O4799" s="9" t="s">
        <v>28230</v>
      </c>
      <c r="P4799" s="9" t="s">
        <v>760</v>
      </c>
      <c r="Q4799" s="9" t="s">
        <v>28231</v>
      </c>
      <c r="R4799" s="9" t="s">
        <v>80</v>
      </c>
      <c r="S4799" s="61" t="s">
        <v>5119</v>
      </c>
      <c r="T4799" s="104"/>
      <c r="U4799" s="68" t="str">
        <f t="shared" si="76"/>
        <v>42094: Anderson was wanted on sex-related charges and was deemed a high-risk arrest. Federal and local officers encountered him in a residential back yard, and Anderson was fatally shot after he exchanged fire with them. http://www.baynews9.com/content/news/baynews9/news/article.html/content/news/articles/bn9/2015/3/31/suspect_shot_during_.html</v>
      </c>
      <c r="V4799" s="68"/>
      <c r="W4799" s="9">
        <v>5847.1</v>
      </c>
      <c r="X4799" s="9"/>
      <c r="Y4799" s="9"/>
      <c r="Z4799" s="9"/>
      <c r="AA4799" s="9"/>
      <c r="AB4799" s="9"/>
      <c r="AC4799" s="18"/>
      <c r="AD4799" s="106"/>
      <c r="AE4799" s="106"/>
      <c r="AF4799" s="106"/>
      <c r="AG4799" s="58"/>
    </row>
    <row r="4800" spans="1:33" ht="12">
      <c r="A4800" s="102">
        <v>42102.969409722202</v>
      </c>
      <c r="B4800" s="9" t="s">
        <v>28232</v>
      </c>
      <c r="C4800" s="70">
        <v>35</v>
      </c>
      <c r="D4800" s="9" t="s">
        <v>23</v>
      </c>
      <c r="E4800" s="9" t="s">
        <v>82</v>
      </c>
      <c r="F4800" s="9"/>
      <c r="G4800" s="115">
        <v>37570</v>
      </c>
      <c r="H4800" s="9" t="s">
        <v>28233</v>
      </c>
      <c r="I4800" s="9" t="s">
        <v>5735</v>
      </c>
      <c r="J4800" s="9" t="s">
        <v>28</v>
      </c>
      <c r="K4800" s="117" t="s">
        <v>28234</v>
      </c>
      <c r="L4800" s="9" t="s">
        <v>2952</v>
      </c>
      <c r="M4800" s="9" t="s">
        <v>8536</v>
      </c>
      <c r="N4800" s="9" t="s">
        <v>314</v>
      </c>
      <c r="O4800" s="9" t="s">
        <v>28235</v>
      </c>
      <c r="P4800" s="9" t="s">
        <v>157</v>
      </c>
      <c r="Q4800" s="9" t="s">
        <v>28236</v>
      </c>
      <c r="R4800" s="9" t="s">
        <v>219</v>
      </c>
      <c r="S4800" s="61" t="s">
        <v>5119</v>
      </c>
      <c r="T4800" s="104"/>
      <c r="U4800" s="68" t="str">
        <f t="shared" si="76"/>
        <v>37570: Cericola was riding motorcycles with his friend, an off-duty police officer with a high blood-alcohol level, when she unexpectedly slowed down in front of him. Their bikes collided, they were both thrown, and he sustained a fatal head injury. She was charged with DUI. http://www.gainesville.com/article/20030124/NEWS01/301240005</v>
      </c>
      <c r="V4800" s="68"/>
      <c r="W4800" s="9">
        <v>5848.1</v>
      </c>
      <c r="X4800" s="9"/>
      <c r="Y4800" s="9"/>
      <c r="Z4800" s="9"/>
      <c r="AA4800" s="9"/>
      <c r="AB4800" s="9"/>
      <c r="AC4800" s="18"/>
      <c r="AD4800" s="106"/>
      <c r="AE4800" s="106"/>
      <c r="AF4800" s="106"/>
      <c r="AG4800" s="58"/>
    </row>
    <row r="4801" spans="1:33" ht="12">
      <c r="A4801" s="102">
        <v>42102.976840277799</v>
      </c>
      <c r="B4801" s="9" t="s">
        <v>4728</v>
      </c>
      <c r="C4801" s="70"/>
      <c r="D4801" s="9" t="s">
        <v>23</v>
      </c>
      <c r="E4801" s="9" t="s">
        <v>82</v>
      </c>
      <c r="F4801" s="9"/>
      <c r="G4801" s="115">
        <v>38448</v>
      </c>
      <c r="H4801" s="9" t="s">
        <v>28237</v>
      </c>
      <c r="I4801" s="9" t="s">
        <v>5220</v>
      </c>
      <c r="J4801" s="9" t="s">
        <v>28</v>
      </c>
      <c r="K4801" s="117" t="s">
        <v>20603</v>
      </c>
      <c r="L4801" s="9" t="s">
        <v>30</v>
      </c>
      <c r="M4801" s="9" t="s">
        <v>5222</v>
      </c>
      <c r="N4801" s="9" t="s">
        <v>32</v>
      </c>
      <c r="O4801" s="9" t="s">
        <v>28238</v>
      </c>
      <c r="P4801" s="9" t="s">
        <v>760</v>
      </c>
      <c r="Q4801" s="9" t="s">
        <v>28239</v>
      </c>
      <c r="R4801" s="9" t="s">
        <v>80</v>
      </c>
      <c r="S4801" s="61" t="s">
        <v>5119</v>
      </c>
      <c r="T4801" s="104"/>
      <c r="U4801" s="68" t="str">
        <f t="shared" si="76"/>
        <v>38448: A suspect sprinted away from a traffic stop on a white Taurus, and police followed for perhaps 10 minutes. The man is said to have stopped abruptly, turned and held a gun on pursuing officers. He was fatally shot. Police did not release his name. http://articles.sun-sentinel.com/2005-04-07/news/0504070172_1_officers-shot-man-bobby-williams</v>
      </c>
      <c r="V4801" s="68"/>
      <c r="W4801" s="9">
        <v>5849.1</v>
      </c>
      <c r="X4801" s="9"/>
      <c r="Y4801" s="9"/>
      <c r="Z4801" s="9"/>
      <c r="AA4801" s="9"/>
      <c r="AB4801" s="9"/>
      <c r="AC4801" s="18"/>
      <c r="AD4801" s="106"/>
      <c r="AE4801" s="106"/>
      <c r="AF4801" s="106"/>
      <c r="AG4801" s="58"/>
    </row>
    <row r="4802" spans="1:33" ht="12">
      <c r="A4802" s="102">
        <v>42102.985520833303</v>
      </c>
      <c r="B4802" s="9" t="s">
        <v>4728</v>
      </c>
      <c r="C4802" s="70"/>
      <c r="D4802" s="9" t="s">
        <v>23</v>
      </c>
      <c r="E4802" s="9" t="s">
        <v>82</v>
      </c>
      <c r="F4802" s="9"/>
      <c r="G4802" s="115">
        <v>41149</v>
      </c>
      <c r="H4802" s="9" t="s">
        <v>28240</v>
      </c>
      <c r="I4802" s="9" t="s">
        <v>22870</v>
      </c>
      <c r="J4802" s="9" t="s">
        <v>28</v>
      </c>
      <c r="K4802" s="117" t="s">
        <v>23221</v>
      </c>
      <c r="L4802" s="9" t="s">
        <v>165</v>
      </c>
      <c r="M4802" s="9" t="s">
        <v>28241</v>
      </c>
      <c r="N4802" s="9" t="s">
        <v>32</v>
      </c>
      <c r="O4802" s="9" t="s">
        <v>28242</v>
      </c>
      <c r="P4802" s="9" t="s">
        <v>760</v>
      </c>
      <c r="Q4802" s="9" t="s">
        <v>28243</v>
      </c>
      <c r="R4802" s="9" t="s">
        <v>80</v>
      </c>
      <c r="S4802" s="61" t="s">
        <v>5119</v>
      </c>
      <c r="T4802" s="104"/>
      <c r="U4802" s="68" t="str">
        <f t="shared" si="76"/>
        <v>41149: A four-hour manhunt for a suspect on foot who'd attempted an armed robbery at a CVS Pharmacy drive-through, a hunt that included bloodhounds and helicopters, ended in the woods with deputies shooting the man to death. His identity was unknown. http://www.wjhg.com/news/headlines/Jackson-County-Manhunt-Turns-Deadly-167767455.html</v>
      </c>
      <c r="V4802" s="68"/>
      <c r="W4802" s="9">
        <v>5850.1</v>
      </c>
      <c r="X4802" s="9"/>
      <c r="Y4802" s="9"/>
      <c r="Z4802" s="9"/>
      <c r="AA4802" s="9"/>
      <c r="AB4802" s="9"/>
      <c r="AC4802" s="18"/>
      <c r="AD4802" s="106"/>
      <c r="AE4802" s="106"/>
      <c r="AF4802" s="106"/>
      <c r="AG4802" s="58"/>
    </row>
    <row r="4803" spans="1:33" ht="12">
      <c r="A4803" s="102">
        <v>42103.693923611099</v>
      </c>
      <c r="B4803" s="9" t="s">
        <v>28244</v>
      </c>
      <c r="C4803" s="70">
        <v>37</v>
      </c>
      <c r="D4803" s="9" t="s">
        <v>23</v>
      </c>
      <c r="E4803" s="9" t="s">
        <v>40</v>
      </c>
      <c r="F4803" s="9" t="s">
        <v>28245</v>
      </c>
      <c r="G4803" s="115">
        <v>42046</v>
      </c>
      <c r="H4803" s="9" t="s">
        <v>28246</v>
      </c>
      <c r="I4803" s="9" t="s">
        <v>28247</v>
      </c>
      <c r="J4803" s="9" t="s">
        <v>28</v>
      </c>
      <c r="K4803" s="117" t="s">
        <v>28248</v>
      </c>
      <c r="L4803" s="9" t="s">
        <v>28249</v>
      </c>
      <c r="M4803" s="9" t="s">
        <v>28250</v>
      </c>
      <c r="N4803" s="9" t="s">
        <v>32</v>
      </c>
      <c r="O4803" s="9" t="s">
        <v>28251</v>
      </c>
      <c r="P4803" s="9" t="s">
        <v>323</v>
      </c>
      <c r="Q4803" s="9" t="s">
        <v>28252</v>
      </c>
      <c r="R4803" s="9" t="s">
        <v>36</v>
      </c>
      <c r="S4803" s="61" t="s">
        <v>27712</v>
      </c>
      <c r="T4803" s="104"/>
      <c r="U4803" s="68" t="str">
        <f t="shared" si="76"/>
        <v>42046: Pending investigation, all that is known is that the subject was arrested and transported to jail and was involved in an "officer related shooting." http://www.starfl.com/news/local-news/officer-involved-shooting-under-investigation-1.440104</v>
      </c>
      <c r="V4803" s="68"/>
      <c r="W4803" s="9">
        <v>5851.1</v>
      </c>
      <c r="X4803" s="9"/>
      <c r="Y4803" s="9"/>
      <c r="Z4803" s="9"/>
      <c r="AA4803" s="9"/>
      <c r="AB4803" s="9"/>
      <c r="AC4803" s="18"/>
      <c r="AD4803" s="106"/>
      <c r="AE4803" s="106"/>
      <c r="AF4803" s="106"/>
      <c r="AG4803" s="58"/>
    </row>
    <row r="4804" spans="1:33" ht="12">
      <c r="A4804" s="102">
        <v>42107.904247685197</v>
      </c>
      <c r="B4804" s="9" t="s">
        <v>28253</v>
      </c>
      <c r="C4804" s="70">
        <v>33</v>
      </c>
      <c r="D4804" s="9" t="s">
        <v>23</v>
      </c>
      <c r="E4804" s="9" t="s">
        <v>40</v>
      </c>
      <c r="F4804" s="9" t="s">
        <v>28254</v>
      </c>
      <c r="G4804" s="115">
        <v>42100</v>
      </c>
      <c r="H4804" s="9" t="s">
        <v>28255</v>
      </c>
      <c r="I4804" s="9" t="s">
        <v>19430</v>
      </c>
      <c r="J4804" s="9" t="s">
        <v>28</v>
      </c>
      <c r="K4804" s="117" t="s">
        <v>24343</v>
      </c>
      <c r="L4804" s="9" t="s">
        <v>235</v>
      </c>
      <c r="M4804" s="9" t="s">
        <v>19432</v>
      </c>
      <c r="N4804" s="9" t="s">
        <v>32</v>
      </c>
      <c r="O4804" s="9" t="s">
        <v>28256</v>
      </c>
      <c r="P4804" s="9" t="s">
        <v>323</v>
      </c>
      <c r="Q4804" s="9" t="s">
        <v>28257</v>
      </c>
      <c r="R4804" s="9" t="s">
        <v>80</v>
      </c>
      <c r="S4804" s="61" t="s">
        <v>5119</v>
      </c>
      <c r="T4804" s="104"/>
      <c r="U4804" s="68" t="str">
        <f t="shared" si="76"/>
        <v>42100: During a firearms training session at a local correctional institution Officer Forsyth accidentally took a round in the side, which bypassed his bulletproof vest and entered his chest. He died several hours later in surgery. http://www.mynews13.com/content/news/cfnews13/news/article.html/content/news/articles/cfn/2015/4/6/ocala_officer_shot.html</v>
      </c>
      <c r="V4804" s="68"/>
      <c r="W4804" s="9">
        <v>5852.1</v>
      </c>
      <c r="X4804" s="9"/>
      <c r="Y4804" s="9"/>
      <c r="Z4804" s="9"/>
      <c r="AA4804" s="9"/>
      <c r="AB4804" s="9"/>
      <c r="AC4804" s="18"/>
      <c r="AD4804" s="106"/>
      <c r="AE4804" s="106"/>
      <c r="AF4804" s="106"/>
      <c r="AG4804" s="58"/>
    </row>
    <row r="4805" spans="1:33" ht="12">
      <c r="A4805" s="102">
        <v>42107.913495370398</v>
      </c>
      <c r="B4805" s="9" t="s">
        <v>4728</v>
      </c>
      <c r="C4805" s="70" t="s">
        <v>5702</v>
      </c>
      <c r="D4805" s="9" t="s">
        <v>23</v>
      </c>
      <c r="E4805" s="9" t="s">
        <v>82</v>
      </c>
      <c r="F4805" s="9"/>
      <c r="G4805" s="115">
        <v>38471</v>
      </c>
      <c r="H4805" s="9" t="s">
        <v>28258</v>
      </c>
      <c r="I4805" s="9" t="s">
        <v>4685</v>
      </c>
      <c r="J4805" s="9" t="s">
        <v>28</v>
      </c>
      <c r="K4805" s="117" t="s">
        <v>28259</v>
      </c>
      <c r="L4805" s="9" t="s">
        <v>4687</v>
      </c>
      <c r="M4805" s="9" t="s">
        <v>4688</v>
      </c>
      <c r="N4805" s="9" t="s">
        <v>32</v>
      </c>
      <c r="O4805" s="9" t="s">
        <v>28260</v>
      </c>
      <c r="P4805" s="9" t="s">
        <v>760</v>
      </c>
      <c r="Q4805" s="9" t="s">
        <v>28261</v>
      </c>
      <c r="R4805" s="9" t="s">
        <v>80</v>
      </c>
      <c r="S4805" s="61" t="s">
        <v>5119</v>
      </c>
      <c r="T4805" s="104"/>
      <c r="U4805" s="68" t="str">
        <f t="shared" si="76"/>
        <v>38471: Two men fought in a front yard, for reasons unknown, and the 50ish homeowner fired a shotgun. He retreated inside. When local police arrived they engaged in a four-hour standoff. The man emerged once or twice with a handgun. At about 10 p.m. he brought out the shotgun, fired at the entrenched officers, and was fatally shot in return. Police didn't release his name. http://www.sptimes.com/2005/04/30/Southpinellas/Police_kill_man_after.shtml</v>
      </c>
      <c r="V4805" s="68"/>
      <c r="W4805" s="9">
        <v>5853.1</v>
      </c>
      <c r="X4805" s="9"/>
      <c r="Y4805" s="9"/>
      <c r="Z4805" s="9"/>
      <c r="AA4805" s="9"/>
      <c r="AB4805" s="9"/>
      <c r="AC4805" s="18"/>
      <c r="AD4805" s="106"/>
      <c r="AE4805" s="106"/>
      <c r="AF4805" s="106"/>
      <c r="AG4805" s="58"/>
    </row>
    <row r="4806" spans="1:33" ht="12">
      <c r="A4806" s="102">
        <v>42109.620590277802</v>
      </c>
      <c r="B4806" s="9" t="s">
        <v>4728</v>
      </c>
      <c r="C4806" s="70" t="s">
        <v>5702</v>
      </c>
      <c r="D4806" s="9" t="s">
        <v>23</v>
      </c>
      <c r="E4806" s="9" t="s">
        <v>82</v>
      </c>
      <c r="F4806" s="9"/>
      <c r="G4806" s="115">
        <v>39991</v>
      </c>
      <c r="H4806" s="9" t="s">
        <v>28262</v>
      </c>
      <c r="I4806" s="9" t="s">
        <v>5220</v>
      </c>
      <c r="J4806" s="9" t="s">
        <v>28</v>
      </c>
      <c r="K4806" s="117" t="s">
        <v>6744</v>
      </c>
      <c r="L4806" s="9" t="s">
        <v>30</v>
      </c>
      <c r="M4806" s="9" t="s">
        <v>5222</v>
      </c>
      <c r="N4806" s="9" t="s">
        <v>32</v>
      </c>
      <c r="O4806" s="9" t="s">
        <v>28263</v>
      </c>
      <c r="P4806" s="9" t="s">
        <v>760</v>
      </c>
      <c r="Q4806" s="9" t="s">
        <v>28264</v>
      </c>
      <c r="R4806" s="9" t="s">
        <v>80</v>
      </c>
      <c r="S4806" s="61" t="s">
        <v>5119</v>
      </c>
      <c r="T4806" s="104"/>
      <c r="U4806" s="68" t="str">
        <f t="shared" si="76"/>
        <v>39991: Police were called to an intersection close to the Richard Gerstein Justice Building on reports that one man was attacking another with a machete. The attacker was shot and killed by police. Few other details were available and police did not release the dead man's name. http://blogs.miaminewtimes.com/riptide/2009/06/police_fatally_shoot_machete-w.php</v>
      </c>
      <c r="V4806" s="68"/>
      <c r="W4806" s="9">
        <v>5854.1</v>
      </c>
      <c r="X4806" s="9"/>
      <c r="Y4806" s="9"/>
      <c r="Z4806" s="9"/>
      <c r="AA4806" s="9"/>
      <c r="AB4806" s="9"/>
      <c r="AC4806" s="18"/>
      <c r="AD4806" s="106"/>
      <c r="AE4806" s="106"/>
      <c r="AF4806" s="106"/>
      <c r="AG4806" s="58"/>
    </row>
    <row r="4807" spans="1:33" ht="12">
      <c r="A4807" s="102">
        <v>42109.630983796298</v>
      </c>
      <c r="B4807" s="9" t="s">
        <v>4728</v>
      </c>
      <c r="C4807" s="70" t="s">
        <v>5702</v>
      </c>
      <c r="D4807" s="9" t="s">
        <v>23</v>
      </c>
      <c r="E4807" s="9" t="s">
        <v>82</v>
      </c>
      <c r="F4807" s="9"/>
      <c r="G4807" s="115">
        <v>40582</v>
      </c>
      <c r="H4807" s="9" t="s">
        <v>22964</v>
      </c>
      <c r="I4807" s="9" t="s">
        <v>5220</v>
      </c>
      <c r="J4807" s="9" t="s">
        <v>28</v>
      </c>
      <c r="K4807" s="117" t="s">
        <v>20603</v>
      </c>
      <c r="L4807" s="9" t="s">
        <v>30</v>
      </c>
      <c r="M4807" s="9" t="s">
        <v>5222</v>
      </c>
      <c r="N4807" s="9" t="s">
        <v>32</v>
      </c>
      <c r="O4807" s="9" t="s">
        <v>28265</v>
      </c>
      <c r="P4807" s="9" t="s">
        <v>760</v>
      </c>
      <c r="Q4807" s="9" t="s">
        <v>28266</v>
      </c>
      <c r="R4807" s="9" t="s">
        <v>80</v>
      </c>
      <c r="S4807" s="61" t="s">
        <v>5119</v>
      </c>
      <c r="T4807" s="104"/>
      <c r="U4807" s="68" t="str">
        <f t="shared" si="76"/>
        <v>40582: After hearing shots fired, a local officer patrolling Liberty City saw a suspect fleeing the area in an SUV. After a short chase, the suspect bailed out and fled on foot, and the pursuing officer shot him to death. The victim's name was not released. http://www.miamidade.gov/police/releases/PD120208052067_Police_Involved_Shooting_RID.asp</v>
      </c>
      <c r="V4807" s="68"/>
      <c r="W4807" s="9">
        <v>5855.1</v>
      </c>
      <c r="X4807" s="9"/>
      <c r="Y4807" s="9"/>
      <c r="Z4807" s="9"/>
      <c r="AA4807" s="9"/>
      <c r="AB4807" s="9"/>
      <c r="AC4807" s="18"/>
      <c r="AD4807" s="106"/>
      <c r="AE4807" s="106"/>
      <c r="AF4807" s="106"/>
      <c r="AG4807" s="58"/>
    </row>
    <row r="4808" spans="1:33" ht="12">
      <c r="A4808" s="102">
        <v>42109.635439814803</v>
      </c>
      <c r="B4808" s="9" t="s">
        <v>4728</v>
      </c>
      <c r="C4808" s="70" t="s">
        <v>5702</v>
      </c>
      <c r="D4808" s="9" t="s">
        <v>23</v>
      </c>
      <c r="E4808" s="9" t="s">
        <v>82</v>
      </c>
      <c r="F4808" s="9"/>
      <c r="G4808" s="115">
        <v>41402</v>
      </c>
      <c r="H4808" s="9" t="s">
        <v>28267</v>
      </c>
      <c r="I4808" s="9" t="s">
        <v>5220</v>
      </c>
      <c r="J4808" s="9" t="s">
        <v>28</v>
      </c>
      <c r="K4808" s="117" t="s">
        <v>17209</v>
      </c>
      <c r="L4808" s="9" t="s">
        <v>30</v>
      </c>
      <c r="M4808" s="9" t="s">
        <v>5222</v>
      </c>
      <c r="N4808" s="9" t="s">
        <v>32</v>
      </c>
      <c r="O4808" s="9" t="s">
        <v>28268</v>
      </c>
      <c r="P4808" s="9" t="s">
        <v>760</v>
      </c>
      <c r="Q4808" s="9" t="s">
        <v>28269</v>
      </c>
      <c r="R4808" s="9" t="s">
        <v>80</v>
      </c>
      <c r="S4808" s="61" t="s">
        <v>5119</v>
      </c>
      <c r="T4808" s="104"/>
      <c r="U4808" s="68" t="str">
        <f t="shared" si="76"/>
        <v>41402: 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 http://www.miamidade.gov/police/releases/PD130508168842_Police_Involved_Shooting.asp</v>
      </c>
      <c r="V4808" s="68"/>
      <c r="W4808" s="9">
        <v>5856.1</v>
      </c>
      <c r="X4808" s="9"/>
      <c r="Y4808" s="9"/>
      <c r="Z4808" s="9"/>
      <c r="AA4808" s="9"/>
      <c r="AB4808" s="9"/>
      <c r="AC4808" s="18"/>
      <c r="AD4808" s="106"/>
      <c r="AE4808" s="106"/>
      <c r="AF4808" s="106"/>
      <c r="AG4808" s="58"/>
    </row>
    <row r="4809" spans="1:33" ht="12">
      <c r="A4809" s="102">
        <v>42109.652430555601</v>
      </c>
      <c r="B4809" s="9" t="s">
        <v>28270</v>
      </c>
      <c r="C4809" s="70">
        <v>37</v>
      </c>
      <c r="D4809" s="9" t="s">
        <v>91</v>
      </c>
      <c r="E4809" s="9" t="s">
        <v>82</v>
      </c>
      <c r="F4809" s="9"/>
      <c r="G4809" s="115">
        <v>40027</v>
      </c>
      <c r="H4809" s="9" t="s">
        <v>28271</v>
      </c>
      <c r="I4809" s="9" t="s">
        <v>28272</v>
      </c>
      <c r="J4809" s="9" t="s">
        <v>28</v>
      </c>
      <c r="K4809" s="117" t="s">
        <v>28273</v>
      </c>
      <c r="L4809" s="9" t="s">
        <v>4575</v>
      </c>
      <c r="M4809" s="9" t="s">
        <v>22927</v>
      </c>
      <c r="N4809" s="9" t="s">
        <v>32</v>
      </c>
      <c r="O4809" s="9" t="s">
        <v>28274</v>
      </c>
      <c r="P4809" s="9" t="s">
        <v>157</v>
      </c>
      <c r="Q4809" s="9" t="s">
        <v>28275</v>
      </c>
      <c r="R4809" s="9" t="s">
        <v>80</v>
      </c>
      <c r="S4809" s="61" t="s">
        <v>5119</v>
      </c>
      <c r="T4809" s="104"/>
      <c r="U4809" s="68" t="str">
        <f t="shared" si="76"/>
        <v>40027: Lee was a sergeant with the state Department of Corrections, recently moved in with a county officer. She picked him up from work in the evening and their truck ran off the road (ending "embedded into the side of a ditch"). Passersby saw them sitting together on the tailgate of the truck, then saw him shoot Lee to death. Responding police shot and wounded Lee's killer and took him into custody. http://webcache.googleusercontent.com/search?q=cache:Xjs7mkFJJoUJ:www.bradenton.com/2009/08/03/1612170/jail-trainee-shot-after-corrections.html+&amp;cd=17&amp;hl=en&amp;ct=clnk&amp;gl=us</v>
      </c>
      <c r="V4809" s="68"/>
      <c r="W4809" s="9">
        <v>5857.1</v>
      </c>
      <c r="X4809" s="9"/>
      <c r="Y4809" s="9"/>
      <c r="Z4809" s="9"/>
      <c r="AA4809" s="9"/>
      <c r="AB4809" s="9"/>
      <c r="AC4809" s="18"/>
      <c r="AD4809" s="106"/>
      <c r="AE4809" s="106"/>
      <c r="AF4809" s="106"/>
      <c r="AG4809" s="58"/>
    </row>
    <row r="4810" spans="1:33" ht="12">
      <c r="A4810" s="102">
        <v>42107.930960648198</v>
      </c>
      <c r="B4810" s="9" t="s">
        <v>4728</v>
      </c>
      <c r="C4810" s="70" t="s">
        <v>5702</v>
      </c>
      <c r="D4810" s="9" t="s">
        <v>23</v>
      </c>
      <c r="E4810" s="9" t="s">
        <v>82</v>
      </c>
      <c r="F4810" s="9"/>
      <c r="G4810" s="115">
        <v>38490</v>
      </c>
      <c r="H4810" s="9" t="s">
        <v>28276</v>
      </c>
      <c r="I4810" s="9" t="s">
        <v>17094</v>
      </c>
      <c r="J4810" s="9" t="s">
        <v>28</v>
      </c>
      <c r="K4810" s="117" t="s">
        <v>16276</v>
      </c>
      <c r="L4810" s="9" t="s">
        <v>4778</v>
      </c>
      <c r="M4810" s="9" t="s">
        <v>4779</v>
      </c>
      <c r="N4810" s="9" t="s">
        <v>314</v>
      </c>
      <c r="O4810" s="9" t="s">
        <v>28277</v>
      </c>
      <c r="P4810" s="9" t="s">
        <v>760</v>
      </c>
      <c r="Q4810" s="9" t="s">
        <v>28278</v>
      </c>
      <c r="R4810" s="9" t="s">
        <v>80</v>
      </c>
      <c r="S4810" s="61" t="s">
        <v>5119</v>
      </c>
      <c r="T4810" s="104"/>
      <c r="U4810" s="68" t="str">
        <f t="shared" si="76"/>
        <v>38490: A man in a stolen grey 2003 Toyota Camry led police on an early-morning chase through four towns, at speeds up to 80 MPH, before crashing and being thrown from the car, sustaining fatal injuries. Police did not release his name. http://articles.sun-sentinel.com/2005-05-19/news/0505181567_1_police-car-high-speed-police-chase-weaved</v>
      </c>
      <c r="V4810" s="68"/>
      <c r="W4810" s="9">
        <v>5858.1</v>
      </c>
      <c r="X4810" s="9"/>
      <c r="Y4810" s="9"/>
      <c r="Z4810" s="9"/>
      <c r="AA4810" s="9"/>
      <c r="AB4810" s="9"/>
      <c r="AC4810" s="18"/>
      <c r="AD4810" s="106"/>
      <c r="AE4810" s="106"/>
      <c r="AF4810" s="106"/>
      <c r="AG4810" s="58"/>
    </row>
    <row r="4811" spans="1:33" ht="12">
      <c r="A4811" s="102">
        <v>42107.943958333301</v>
      </c>
      <c r="B4811" s="9" t="s">
        <v>4728</v>
      </c>
      <c r="C4811" s="70">
        <v>46</v>
      </c>
      <c r="D4811" s="9" t="s">
        <v>23</v>
      </c>
      <c r="E4811" s="9" t="s">
        <v>82</v>
      </c>
      <c r="F4811" s="9"/>
      <c r="G4811" s="115">
        <v>38580</v>
      </c>
      <c r="H4811" s="9" t="s">
        <v>28279</v>
      </c>
      <c r="I4811" s="9" t="s">
        <v>6320</v>
      </c>
      <c r="J4811" s="9" t="s">
        <v>28</v>
      </c>
      <c r="K4811" s="117" t="s">
        <v>20036</v>
      </c>
      <c r="L4811" s="9" t="s">
        <v>338</v>
      </c>
      <c r="M4811" s="9" t="s">
        <v>6322</v>
      </c>
      <c r="N4811" s="9" t="s">
        <v>1818</v>
      </c>
      <c r="O4811" s="9" t="s">
        <v>28280</v>
      </c>
      <c r="P4811" s="9" t="s">
        <v>760</v>
      </c>
      <c r="Q4811" s="9" t="s">
        <v>28281</v>
      </c>
      <c r="R4811" s="9" t="s">
        <v>80</v>
      </c>
      <c r="S4811" s="61" t="s">
        <v>5119</v>
      </c>
      <c r="T4811" s="104"/>
      <c r="U4811" s="68" t="str">
        <f t="shared" si="76"/>
        <v>38580: Based on a Crime Stoppers tip, police approached an unnamed man sitting in a black compact car in front of residence. He fled in his car, turned down a dead end road, then attempted to swim away from police through a small lake. Officers simply apprehended him on the other side of the lake, where he developed medical problems and stopped breathing. Police didn't disclose the reason for the initial stop, nor identify him. http://articles.sun-sentinel.com/2005-08-17/news/0508160688_1_officers-sheriff-dead-end-road</v>
      </c>
      <c r="V4811" s="68"/>
      <c r="W4811" s="9">
        <v>5859.1</v>
      </c>
      <c r="X4811" s="9"/>
      <c r="Y4811" s="9"/>
      <c r="Z4811" s="9"/>
      <c r="AA4811" s="9"/>
      <c r="AB4811" s="9"/>
      <c r="AC4811" s="18"/>
      <c r="AD4811" s="106"/>
      <c r="AE4811" s="106"/>
      <c r="AF4811" s="106"/>
      <c r="AG4811" s="58"/>
    </row>
    <row r="4812" spans="1:33" ht="12">
      <c r="A4812" s="102">
        <v>42109.052280092597</v>
      </c>
      <c r="B4812" s="9" t="s">
        <v>28282</v>
      </c>
      <c r="C4812" s="70">
        <v>22</v>
      </c>
      <c r="D4812" s="9" t="s">
        <v>23</v>
      </c>
      <c r="E4812" s="9" t="s">
        <v>82</v>
      </c>
      <c r="F4812" s="9"/>
      <c r="G4812" s="115">
        <v>42103</v>
      </c>
      <c r="H4812" s="9" t="s">
        <v>28283</v>
      </c>
      <c r="I4812" s="9" t="s">
        <v>20122</v>
      </c>
      <c r="J4812" s="9" t="s">
        <v>28</v>
      </c>
      <c r="K4812" s="117" t="s">
        <v>20123</v>
      </c>
      <c r="L4812" s="9" t="s">
        <v>176</v>
      </c>
      <c r="M4812" s="9" t="s">
        <v>18850</v>
      </c>
      <c r="N4812" s="9" t="s">
        <v>32</v>
      </c>
      <c r="O4812" s="9" t="s">
        <v>28284</v>
      </c>
      <c r="P4812" s="9"/>
      <c r="Q4812" s="9" t="s">
        <v>28285</v>
      </c>
      <c r="R4812" s="9" t="s">
        <v>36</v>
      </c>
      <c r="S4812" s="61" t="s">
        <v>27712</v>
      </c>
      <c r="T4812" s="104"/>
      <c r="U4812" s="68" t="str">
        <f t="shared" si="76"/>
        <v>42103: Officers responded to a call about a man with a weapon and encountered the subject in possession of a samurai sword. He allegedly attacked the officers who shot him dead. http://www.northescambia.com/2015/04/santa-rosa-deputy-attacked-by-man-with-sword-suspect-shot-and-killed</v>
      </c>
      <c r="V4812" s="68"/>
      <c r="W4812" s="9">
        <v>5860.1</v>
      </c>
      <c r="X4812" s="9"/>
      <c r="Y4812" s="9"/>
      <c r="Z4812" s="9"/>
      <c r="AA4812" s="9"/>
      <c r="AB4812" s="9"/>
      <c r="AC4812" s="18"/>
      <c r="AD4812" s="106"/>
      <c r="AE4812" s="106"/>
      <c r="AF4812" s="106"/>
      <c r="AG4812" s="58"/>
    </row>
    <row r="4813" spans="1:33" ht="12">
      <c r="A4813" s="102">
        <v>42108.997337963003</v>
      </c>
      <c r="B4813" s="9" t="s">
        <v>4728</v>
      </c>
      <c r="C4813" s="70" t="s">
        <v>5702</v>
      </c>
      <c r="D4813" s="9" t="s">
        <v>23</v>
      </c>
      <c r="E4813" s="9" t="s">
        <v>82</v>
      </c>
      <c r="F4813" s="9"/>
      <c r="G4813" s="115">
        <v>38856</v>
      </c>
      <c r="H4813" s="9" t="s">
        <v>28286</v>
      </c>
      <c r="I4813" s="9" t="s">
        <v>7435</v>
      </c>
      <c r="J4813" s="9" t="s">
        <v>28</v>
      </c>
      <c r="K4813" s="117" t="s">
        <v>9605</v>
      </c>
      <c r="L4813" s="9" t="s">
        <v>338</v>
      </c>
      <c r="M4813" s="9" t="s">
        <v>28287</v>
      </c>
      <c r="N4813" s="9" t="s">
        <v>32</v>
      </c>
      <c r="O4813" s="9" t="s">
        <v>28288</v>
      </c>
      <c r="P4813" s="9" t="s">
        <v>760</v>
      </c>
      <c r="Q4813" s="9" t="s">
        <v>28289</v>
      </c>
      <c r="R4813" s="9" t="s">
        <v>80</v>
      </c>
      <c r="S4813" s="61" t="s">
        <v>5119</v>
      </c>
      <c r="T4813" s="104"/>
      <c r="U4813" s="68" t="str">
        <f t="shared" si="76"/>
        <v>38856: A wild running firefight with two suspects who'd shot up a barber shop included a stretch of police dodging bullets on I-95, and culminated with one of the suspects fatally shot by police after he'd crashed his SUV. He was not named. http://articles.sun-sentinel.com/2006-05-20/news/0605200121_1_police-car-boynton-beach-police-officers</v>
      </c>
      <c r="V4813" s="68"/>
      <c r="W4813" s="9">
        <v>5861.1</v>
      </c>
      <c r="X4813" s="9"/>
      <c r="Y4813" s="9"/>
      <c r="Z4813" s="9"/>
      <c r="AA4813" s="9"/>
      <c r="AB4813" s="9"/>
      <c r="AC4813" s="18"/>
      <c r="AD4813" s="106"/>
      <c r="AE4813" s="106"/>
      <c r="AF4813" s="106"/>
      <c r="AG4813" s="58"/>
    </row>
    <row r="4814" spans="1:33" ht="12">
      <c r="A4814" s="102">
        <v>42109.005706018499</v>
      </c>
      <c r="B4814" s="9" t="s">
        <v>28290</v>
      </c>
      <c r="C4814" s="70">
        <v>31</v>
      </c>
      <c r="D4814" s="9" t="s">
        <v>23</v>
      </c>
      <c r="E4814" s="9" t="s">
        <v>82</v>
      </c>
      <c r="F4814" s="9"/>
      <c r="G4814" s="115">
        <v>41038</v>
      </c>
      <c r="H4814" s="9" t="s">
        <v>28291</v>
      </c>
      <c r="I4814" s="9" t="s">
        <v>16066</v>
      </c>
      <c r="J4814" s="9" t="s">
        <v>28</v>
      </c>
      <c r="K4814" s="117" t="s">
        <v>19864</v>
      </c>
      <c r="L4814" s="9" t="s">
        <v>10087</v>
      </c>
      <c r="M4814" s="9" t="s">
        <v>18789</v>
      </c>
      <c r="N4814" s="9" t="s">
        <v>32</v>
      </c>
      <c r="O4814" s="9" t="s">
        <v>28292</v>
      </c>
      <c r="P4814" s="9" t="s">
        <v>760</v>
      </c>
      <c r="Q4814" s="9" t="s">
        <v>28293</v>
      </c>
      <c r="R4814" s="9" t="s">
        <v>80</v>
      </c>
      <c r="S4814" s="61" t="s">
        <v>5119</v>
      </c>
      <c r="T4814" s="104"/>
      <c r="U4814" s="68" t="str">
        <f t="shared" si="76"/>
        <v>41038: After a sheriff's deputy attempted an interstate highway traffic stop on a black Dodge Caravan, the driver, Matthews, evaded police and fled to rural surface streets. Eventually he stopped, his passengers fled on foot, and he shot and wounded the deputy. He was fatally shot in return. http://www.sheriffleefl.org/main/index.php?r=news/index&amp;id=9272</v>
      </c>
      <c r="V4814" s="68"/>
      <c r="W4814" s="9">
        <v>5862.1</v>
      </c>
      <c r="X4814" s="9"/>
      <c r="Y4814" s="9"/>
      <c r="Z4814" s="9"/>
      <c r="AA4814" s="9"/>
      <c r="AB4814" s="9"/>
      <c r="AC4814" s="18"/>
      <c r="AD4814" s="106"/>
      <c r="AE4814" s="106"/>
      <c r="AF4814" s="106"/>
      <c r="AG4814" s="58"/>
    </row>
    <row r="4815" spans="1:33" ht="12">
      <c r="A4815" s="102">
        <v>42107.993148148198</v>
      </c>
      <c r="B4815" s="9" t="s">
        <v>28294</v>
      </c>
      <c r="C4815" s="70">
        <v>42</v>
      </c>
      <c r="D4815" s="9" t="s">
        <v>91</v>
      </c>
      <c r="E4815" s="9" t="s">
        <v>24</v>
      </c>
      <c r="F4815" s="9"/>
      <c r="G4815" s="115">
        <v>37801</v>
      </c>
      <c r="H4815" s="9" t="s">
        <v>28295</v>
      </c>
      <c r="I4815" s="9" t="s">
        <v>19840</v>
      </c>
      <c r="J4815" s="9" t="s">
        <v>28</v>
      </c>
      <c r="K4815" s="117" t="s">
        <v>19841</v>
      </c>
      <c r="L4815" s="9" t="s">
        <v>30</v>
      </c>
      <c r="M4815" s="9" t="s">
        <v>5222</v>
      </c>
      <c r="N4815" s="9" t="s">
        <v>32</v>
      </c>
      <c r="O4815" s="9" t="s">
        <v>28296</v>
      </c>
      <c r="P4815" s="9" t="s">
        <v>157</v>
      </c>
      <c r="Q4815" s="9" t="s">
        <v>28297</v>
      </c>
      <c r="R4815" s="9" t="s">
        <v>80</v>
      </c>
      <c r="S4815" s="61" t="s">
        <v>5119</v>
      </c>
      <c r="T4815" s="104"/>
      <c r="U4815" s="68" t="str">
        <f t="shared" si="76"/>
        <v>37801: Wilson had a 15-year romantic relationship with an officer on the same force. When it ended, the emotionally unbalanced officer stalked, threatened and harassed her, using his issued service weapon, yet was permitted to keep that weapon and stay on active duty. Three weeks after requesting assistance Wilson was murdered by the other officer, who then killed himself. http://www.leagle.com/decision/20051620370FSupp2d1250_11490.xml</v>
      </c>
      <c r="V4815" s="68"/>
      <c r="W4815" s="9">
        <v>5863.1</v>
      </c>
      <c r="X4815" s="9"/>
      <c r="Y4815" s="9"/>
      <c r="Z4815" s="9"/>
      <c r="AA4815" s="9"/>
      <c r="AB4815" s="9"/>
      <c r="AC4815" s="18"/>
      <c r="AD4815" s="106"/>
      <c r="AE4815" s="106"/>
      <c r="AF4815" s="106"/>
      <c r="AG4815" s="58"/>
    </row>
    <row r="4816" spans="1:33" ht="12">
      <c r="A4816" s="102">
        <v>42108.863356481503</v>
      </c>
      <c r="B4816" s="9" t="s">
        <v>28298</v>
      </c>
      <c r="C4816" s="70">
        <v>48</v>
      </c>
      <c r="D4816" s="9" t="s">
        <v>23</v>
      </c>
      <c r="E4816" s="9" t="s">
        <v>82</v>
      </c>
      <c r="F4816" s="9"/>
      <c r="G4816" s="115">
        <v>38985</v>
      </c>
      <c r="H4816" s="9" t="s">
        <v>28299</v>
      </c>
      <c r="I4816" s="9" t="s">
        <v>28300</v>
      </c>
      <c r="J4816" s="9" t="s">
        <v>28</v>
      </c>
      <c r="K4816" s="117" t="s">
        <v>22945</v>
      </c>
      <c r="L4816" s="9" t="s">
        <v>5746</v>
      </c>
      <c r="M4816" s="9" t="s">
        <v>20809</v>
      </c>
      <c r="N4816" s="9" t="s">
        <v>32</v>
      </c>
      <c r="O4816" s="9" t="s">
        <v>28301</v>
      </c>
      <c r="P4816" s="9" t="s">
        <v>760</v>
      </c>
      <c r="Q4816" s="9" t="s">
        <v>28302</v>
      </c>
      <c r="R4816" s="9" t="s">
        <v>80</v>
      </c>
      <c r="S4816" s="61" t="s">
        <v>5119</v>
      </c>
      <c r="T4816" s="104"/>
      <c r="U4816" s="68" t="str">
        <f t="shared" si="76"/>
        <v>38985: Buzdigian's body was found in his house after an eight-hour armed standoff with county deputies. He'd barricaded himself in after officers attempted to serve a warrant for a previous incident in which he was violently uncooperative with police. http://www.volusiasheriff.org//press/2006%20Press%20Releases/September/060169.htm</v>
      </c>
      <c r="V4816" s="68"/>
      <c r="W4816" s="9">
        <v>5864.1</v>
      </c>
      <c r="X4816" s="9"/>
      <c r="Y4816" s="9"/>
      <c r="Z4816" s="9"/>
      <c r="AA4816" s="9"/>
      <c r="AB4816" s="9"/>
      <c r="AC4816" s="18"/>
      <c r="AD4816" s="106"/>
      <c r="AE4816" s="106"/>
      <c r="AF4816" s="106"/>
      <c r="AG4816" s="58"/>
    </row>
    <row r="4817" spans="1:33" ht="12">
      <c r="A4817" s="102">
        <v>42108.8827662037</v>
      </c>
      <c r="B4817" s="9" t="s">
        <v>28303</v>
      </c>
      <c r="C4817" s="70">
        <v>17</v>
      </c>
      <c r="D4817" s="9" t="s">
        <v>23</v>
      </c>
      <c r="E4817" s="9" t="s">
        <v>24</v>
      </c>
      <c r="F4817" s="9" t="s">
        <v>28304</v>
      </c>
      <c r="G4817" s="115">
        <v>41171</v>
      </c>
      <c r="H4817" s="9" t="s">
        <v>28305</v>
      </c>
      <c r="I4817" s="9" t="s">
        <v>22353</v>
      </c>
      <c r="J4817" s="9" t="s">
        <v>28</v>
      </c>
      <c r="K4817" s="117" t="s">
        <v>5745</v>
      </c>
      <c r="L4817" s="9" t="s">
        <v>5746</v>
      </c>
      <c r="M4817" s="9" t="s">
        <v>5747</v>
      </c>
      <c r="N4817" s="9" t="s">
        <v>314</v>
      </c>
      <c r="O4817" s="9" t="s">
        <v>28306</v>
      </c>
      <c r="P4817" s="9" t="s">
        <v>760</v>
      </c>
      <c r="Q4817" s="9" t="s">
        <v>28307</v>
      </c>
      <c r="R4817" s="9" t="s">
        <v>80</v>
      </c>
      <c r="S4817" s="61" t="s">
        <v>5119</v>
      </c>
      <c r="T4817" s="104"/>
      <c r="U4817" s="68" t="str">
        <f t="shared" si="76"/>
        <v>41171: Chased by police in mid-afternoon at high speed, Lacy died when his vehicle plowed into the back of a parked semi truck. Although the chasing officer was found to have violated policy in the pursuit, Lacy was found completely at fault. http://www.news-journalonline.com/article/20130816/NEWS/130819504</v>
      </c>
      <c r="V4817" s="68"/>
      <c r="W4817" s="9">
        <v>5865.1</v>
      </c>
      <c r="X4817" s="9"/>
      <c r="Y4817" s="9"/>
      <c r="Z4817" s="9"/>
      <c r="AA4817" s="9"/>
      <c r="AB4817" s="9"/>
      <c r="AC4817" s="18"/>
      <c r="AD4817" s="106"/>
      <c r="AE4817" s="106"/>
      <c r="AF4817" s="106"/>
      <c r="AG4817" s="58"/>
    </row>
    <row r="4818" spans="1:33" ht="12">
      <c r="A4818" s="102">
        <v>42095.959108796298</v>
      </c>
      <c r="B4818" s="9" t="s">
        <v>28308</v>
      </c>
      <c r="C4818" s="70">
        <v>29</v>
      </c>
      <c r="D4818" s="9" t="s">
        <v>23</v>
      </c>
      <c r="E4818" s="9" t="s">
        <v>82</v>
      </c>
      <c r="F4818" s="9"/>
      <c r="G4818" s="115">
        <v>42092</v>
      </c>
      <c r="H4818" s="9" t="s">
        <v>28309</v>
      </c>
      <c r="I4818" s="9" t="s">
        <v>5374</v>
      </c>
      <c r="J4818" s="9" t="s">
        <v>85</v>
      </c>
      <c r="K4818" s="117" t="s">
        <v>28310</v>
      </c>
      <c r="L4818" s="9" t="s">
        <v>2503</v>
      </c>
      <c r="M4818" s="9" t="s">
        <v>28311</v>
      </c>
      <c r="N4818" s="9" t="s">
        <v>32</v>
      </c>
      <c r="O4818" s="9" t="s">
        <v>28312</v>
      </c>
      <c r="P4818" s="9" t="s">
        <v>323</v>
      </c>
      <c r="Q4818" s="9" t="s">
        <v>28313</v>
      </c>
      <c r="R4818" s="9" t="s">
        <v>36</v>
      </c>
      <c r="S4818" s="61" t="s">
        <v>21640</v>
      </c>
      <c r="T4818" s="104"/>
      <c r="U4818" s="68" t="str">
        <f t="shared" si="76"/>
        <v>42092: An off-duty police officer and a woman were in a park at night, and Moland approached them. There was a confrontation in which Moland pointed a BB gun, and the off-duty police officer shot Moland to death. http://www.news10.net/story/news/local/modesto/2015/03/30/ceres-officer-fatal-shooting/70660046/</v>
      </c>
      <c r="V4818" s="68"/>
      <c r="W4818" s="9">
        <v>5866.1</v>
      </c>
      <c r="X4818" s="9"/>
      <c r="Y4818" s="9"/>
      <c r="Z4818" s="9"/>
      <c r="AA4818" s="9"/>
      <c r="AB4818" s="9"/>
      <c r="AC4818" s="18"/>
      <c r="AD4818" s="106"/>
      <c r="AE4818" s="106"/>
      <c r="AF4818" s="106"/>
      <c r="AG4818" s="58"/>
    </row>
    <row r="4819" spans="1:33" ht="12">
      <c r="A4819" s="102">
        <v>42096.896076388897</v>
      </c>
      <c r="B4819" s="9" t="s">
        <v>28314</v>
      </c>
      <c r="C4819" s="70">
        <v>45</v>
      </c>
      <c r="D4819" s="9" t="s">
        <v>23</v>
      </c>
      <c r="E4819" s="9" t="s">
        <v>24</v>
      </c>
      <c r="F4819" s="9" t="s">
        <v>28315</v>
      </c>
      <c r="G4819" s="115">
        <v>39449</v>
      </c>
      <c r="H4819" s="9" t="s">
        <v>28316</v>
      </c>
      <c r="I4819" s="9" t="s">
        <v>11038</v>
      </c>
      <c r="J4819" s="9" t="s">
        <v>250</v>
      </c>
      <c r="K4819" s="117" t="s">
        <v>11039</v>
      </c>
      <c r="L4819" s="9" t="s">
        <v>9725</v>
      </c>
      <c r="M4819" s="9" t="s">
        <v>9725</v>
      </c>
      <c r="N4819" s="9" t="s">
        <v>32</v>
      </c>
      <c r="O4819" s="9" t="s">
        <v>28317</v>
      </c>
      <c r="P4819" s="9" t="s">
        <v>760</v>
      </c>
      <c r="Q4819" s="9" t="s">
        <v>28318</v>
      </c>
      <c r="R4819" s="9" t="s">
        <v>36</v>
      </c>
      <c r="S4819" s="61" t="s">
        <v>21640</v>
      </c>
      <c r="T4819" s="104"/>
      <c r="U4819" s="68" t="str">
        <f t="shared" si="76"/>
        <v>39449: Poke was shot during shootout with police. Poke was an inmate who escaped from a hospital after overpowering guards and stealing two guns. He hijacked two cars and was cornered when the shootout occurred. http://www.11alive.com/news/article/108955/3/Convict-Killed-After-Hospital-Escape</v>
      </c>
      <c r="V4819" s="68"/>
      <c r="W4819" s="9">
        <v>5867.1</v>
      </c>
      <c r="X4819" s="9"/>
      <c r="Y4819" s="9"/>
      <c r="Z4819" s="9"/>
      <c r="AA4819" s="9"/>
      <c r="AB4819" s="9"/>
      <c r="AC4819" s="18"/>
      <c r="AD4819" s="106"/>
      <c r="AE4819" s="106"/>
      <c r="AF4819" s="106"/>
      <c r="AG4819" s="58"/>
    </row>
    <row r="4820" spans="1:33" ht="12">
      <c r="A4820" s="102">
        <v>42096.902037036998</v>
      </c>
      <c r="B4820" s="9" t="s">
        <v>28319</v>
      </c>
      <c r="C4820" s="70">
        <v>24</v>
      </c>
      <c r="D4820" s="9" t="s">
        <v>23</v>
      </c>
      <c r="E4820" s="9" t="s">
        <v>82</v>
      </c>
      <c r="F4820" s="9"/>
      <c r="G4820" s="115">
        <v>39563</v>
      </c>
      <c r="H4820" s="9" t="s">
        <v>28320</v>
      </c>
      <c r="I4820" s="9" t="s">
        <v>28321</v>
      </c>
      <c r="J4820" s="9" t="s">
        <v>124</v>
      </c>
      <c r="K4820" s="117" t="s">
        <v>28322</v>
      </c>
      <c r="L4820" s="9" t="s">
        <v>20457</v>
      </c>
      <c r="M4820" s="9" t="s">
        <v>28323</v>
      </c>
      <c r="N4820" s="9" t="s">
        <v>32</v>
      </c>
      <c r="O4820" s="9" t="s">
        <v>28324</v>
      </c>
      <c r="P4820" s="9" t="s">
        <v>58</v>
      </c>
      <c r="Q4820" s="9" t="s">
        <v>28325</v>
      </c>
      <c r="R4820" s="9" t="s">
        <v>36</v>
      </c>
      <c r="S4820" s="61" t="s">
        <v>21640</v>
      </c>
      <c r="T4820" s="104"/>
      <c r="U4820" s="68" t="str">
        <f t="shared" si="76"/>
        <v>39563: Clark was shot after brandishing what appeared to be a handgun. Police were responding to a report of disorderly conduct. The gun was found to be a toy. http://www.komonews.com/news/local/18279439.html</v>
      </c>
      <c r="V4820" s="68"/>
      <c r="W4820" s="9">
        <v>5868.1</v>
      </c>
      <c r="X4820" s="9"/>
      <c r="Y4820" s="9"/>
      <c r="Z4820" s="9"/>
      <c r="AA4820" s="9"/>
      <c r="AB4820" s="9"/>
      <c r="AC4820" s="18"/>
      <c r="AD4820" s="106"/>
      <c r="AE4820" s="106"/>
      <c r="AF4820" s="106"/>
      <c r="AG4820" s="58"/>
    </row>
    <row r="4821" spans="1:33" ht="12">
      <c r="A4821" s="102">
        <v>42096.918495370403</v>
      </c>
      <c r="B4821" s="9" t="s">
        <v>28326</v>
      </c>
      <c r="C4821" s="70">
        <v>44</v>
      </c>
      <c r="D4821" s="9" t="s">
        <v>23</v>
      </c>
      <c r="E4821" s="9" t="s">
        <v>24</v>
      </c>
      <c r="F4821" s="9" t="s">
        <v>28327</v>
      </c>
      <c r="G4821" s="115">
        <v>39608</v>
      </c>
      <c r="H4821" s="9" t="s">
        <v>28328</v>
      </c>
      <c r="I4821" s="9" t="s">
        <v>28329</v>
      </c>
      <c r="J4821" s="9" t="s">
        <v>64</v>
      </c>
      <c r="K4821" s="117" t="s">
        <v>28330</v>
      </c>
      <c r="L4821" s="9" t="s">
        <v>7338</v>
      </c>
      <c r="M4821" s="9" t="s">
        <v>28331</v>
      </c>
      <c r="N4821" s="9" t="s">
        <v>32</v>
      </c>
      <c r="O4821" s="9" t="s">
        <v>28332</v>
      </c>
      <c r="P4821" s="9" t="s">
        <v>157</v>
      </c>
      <c r="Q4821" s="9" t="s">
        <v>28333</v>
      </c>
      <c r="R4821" s="9" t="s">
        <v>80</v>
      </c>
      <c r="S4821" s="61" t="s">
        <v>21640</v>
      </c>
      <c r="T4821" s="104"/>
      <c r="U4821" s="68" t="str">
        <f t="shared" si="76"/>
        <v>39608: Yancey was shot by a sheriff's deputy who staged a murder-robbery of his wife and claimed to have killed the robber. Instead, the deputy was himself found guilty of murdering both his wife Yancey and the day laborer Cax-Puluc. http://www.cnn.com/2010/CRIME/11/03/georgia.deputy.conviction/</v>
      </c>
      <c r="V4821" s="68"/>
      <c r="W4821" s="9">
        <v>5869.1</v>
      </c>
      <c r="X4821" s="9"/>
      <c r="Y4821" s="9"/>
      <c r="Z4821" s="9"/>
      <c r="AA4821" s="9"/>
      <c r="AB4821" s="9"/>
      <c r="AC4821" s="18"/>
      <c r="AD4821" s="106"/>
      <c r="AE4821" s="106"/>
      <c r="AF4821" s="106"/>
      <c r="AG4821" s="58"/>
    </row>
    <row r="4822" spans="1:33" ht="12">
      <c r="A4822" s="102">
        <v>42096.9194444444</v>
      </c>
      <c r="B4822" s="9" t="s">
        <v>28334</v>
      </c>
      <c r="C4822" s="70">
        <v>23</v>
      </c>
      <c r="D4822" s="9" t="s">
        <v>23</v>
      </c>
      <c r="E4822" s="9" t="s">
        <v>173</v>
      </c>
      <c r="F4822" s="9" t="s">
        <v>28335</v>
      </c>
      <c r="G4822" s="115">
        <v>39608</v>
      </c>
      <c r="H4822" s="9" t="s">
        <v>28336</v>
      </c>
      <c r="I4822" s="9" t="s">
        <v>28329</v>
      </c>
      <c r="J4822" s="9" t="s">
        <v>64</v>
      </c>
      <c r="K4822" s="117" t="s">
        <v>28330</v>
      </c>
      <c r="L4822" s="9" t="s">
        <v>7338</v>
      </c>
      <c r="M4822" s="9" t="s">
        <v>28331</v>
      </c>
      <c r="N4822" s="9" t="s">
        <v>32</v>
      </c>
      <c r="O4822" s="9" t="s">
        <v>28337</v>
      </c>
      <c r="P4822" s="9" t="s">
        <v>157</v>
      </c>
      <c r="Q4822" s="9" t="s">
        <v>28338</v>
      </c>
      <c r="R4822" s="9" t="s">
        <v>36</v>
      </c>
      <c r="S4822" s="61" t="s">
        <v>21640</v>
      </c>
      <c r="T4822" s="104"/>
      <c r="U4822" s="68" t="str">
        <f t="shared" si="76"/>
        <v>39608: A sheriff's deputy was convicted of killing the man he'd hired as a part of a scheme to kill his wife. The killer tried to blame the killings of the worker and the wife on the worker, Cax-Puluc. http://www.cnn.com/2010/CRIME/11/19/georgia.deputy.killer/</v>
      </c>
      <c r="V4822" s="68"/>
      <c r="W4822" s="9">
        <v>5870.1</v>
      </c>
      <c r="X4822" s="9"/>
      <c r="Y4822" s="9"/>
      <c r="Z4822" s="9"/>
      <c r="AA4822" s="9"/>
      <c r="AB4822" s="9"/>
      <c r="AC4822" s="18"/>
      <c r="AD4822" s="106"/>
      <c r="AE4822" s="106"/>
      <c r="AF4822" s="106"/>
      <c r="AG4822" s="58"/>
    </row>
    <row r="4823" spans="1:33" ht="12">
      <c r="A4823" s="102">
        <v>42096.927071759303</v>
      </c>
      <c r="B4823" s="9" t="s">
        <v>28339</v>
      </c>
      <c r="C4823" s="70">
        <v>33</v>
      </c>
      <c r="D4823" s="9" t="s">
        <v>23</v>
      </c>
      <c r="E4823" s="9" t="s">
        <v>82</v>
      </c>
      <c r="F4823" s="9"/>
      <c r="G4823" s="115">
        <v>39606</v>
      </c>
      <c r="H4823" s="9" t="s">
        <v>28340</v>
      </c>
      <c r="I4823" s="9" t="s">
        <v>28341</v>
      </c>
      <c r="J4823" s="9" t="s">
        <v>124</v>
      </c>
      <c r="K4823" s="117" t="s">
        <v>28342</v>
      </c>
      <c r="L4823" s="9" t="s">
        <v>6516</v>
      </c>
      <c r="M4823" s="9" t="s">
        <v>16887</v>
      </c>
      <c r="N4823" s="9" t="s">
        <v>314</v>
      </c>
      <c r="O4823" s="9" t="s">
        <v>28343</v>
      </c>
      <c r="P4823" s="9" t="s">
        <v>760</v>
      </c>
      <c r="Q4823" s="9" t="s">
        <v>28344</v>
      </c>
      <c r="R4823" s="9" t="s">
        <v>219</v>
      </c>
      <c r="S4823" s="61" t="s">
        <v>21640</v>
      </c>
      <c r="T4823" s="104"/>
      <c r="U4823" s="68" t="str">
        <f t="shared" si="76"/>
        <v>39606: Gonzalez died after being struck by vehicle driven by a deputy. The deputy was following two cars when one car swerved sharply to left into the lane of an oncoming vehicle. The deputy saw something dark in his lane but could not avoid hitting Gonzalez. http://www.spokesman.com/stories/2008/jun/10/sheriffs-deputy-runs-over-othello-man/</v>
      </c>
      <c r="V4823" s="68"/>
      <c r="W4823" s="9">
        <v>5871.1</v>
      </c>
      <c r="X4823" s="9"/>
      <c r="Y4823" s="9"/>
      <c r="Z4823" s="9"/>
      <c r="AA4823" s="9"/>
      <c r="AB4823" s="9"/>
      <c r="AC4823" s="18"/>
      <c r="AD4823" s="106"/>
      <c r="AE4823" s="106"/>
      <c r="AF4823" s="106"/>
      <c r="AG4823" s="58"/>
    </row>
    <row r="4824" spans="1:33" ht="12">
      <c r="A4824" s="102">
        <v>42096.933946759302</v>
      </c>
      <c r="B4824" s="9" t="s">
        <v>28345</v>
      </c>
      <c r="C4824" s="70">
        <v>23</v>
      </c>
      <c r="D4824" s="9" t="s">
        <v>23</v>
      </c>
      <c r="E4824" s="9" t="s">
        <v>40</v>
      </c>
      <c r="F4824" s="9" t="s">
        <v>28346</v>
      </c>
      <c r="G4824" s="115">
        <v>39710</v>
      </c>
      <c r="H4824" s="9" t="s">
        <v>28347</v>
      </c>
      <c r="I4824" s="9" t="s">
        <v>1003</v>
      </c>
      <c r="J4824" s="9" t="s">
        <v>6027</v>
      </c>
      <c r="K4824" s="117" t="s">
        <v>28348</v>
      </c>
      <c r="L4824" s="9" t="s">
        <v>5694</v>
      </c>
      <c r="M4824" s="9" t="s">
        <v>9977</v>
      </c>
      <c r="N4824" s="9" t="s">
        <v>262</v>
      </c>
      <c r="O4824" s="9" t="s">
        <v>28349</v>
      </c>
      <c r="P4824" s="9" t="s">
        <v>760</v>
      </c>
      <c r="Q4824" s="9" t="s">
        <v>28350</v>
      </c>
      <c r="R4824" s="9" t="s">
        <v>36</v>
      </c>
      <c r="S4824" s="61" t="s">
        <v>21640</v>
      </c>
      <c r="T4824" s="104"/>
      <c r="U4824" s="68" t="str">
        <f t="shared" si="76"/>
        <v>39710: Bitterman was tasered by an officer after turning towards the officer and refusing to drop box-cutters. Bitterman was said to be holding his girlfriend hostage, and he stopped breathing after being tasered. http://www.fox42kptm.com/story/9039798/lincoln-man-with-knife-dies-after-taser-shot-by-cop</v>
      </c>
      <c r="V4824" s="68"/>
      <c r="W4824" s="9">
        <v>5872.1</v>
      </c>
      <c r="X4824" s="9"/>
      <c r="Y4824" s="9"/>
      <c r="Z4824" s="9"/>
      <c r="AA4824" s="9"/>
      <c r="AB4824" s="9"/>
      <c r="AC4824" s="18"/>
      <c r="AD4824" s="106"/>
      <c r="AE4824" s="106"/>
      <c r="AF4824" s="106"/>
      <c r="AG4824" s="58"/>
    </row>
    <row r="4825" spans="1:33" ht="12">
      <c r="A4825" s="102">
        <v>42096.9428819444</v>
      </c>
      <c r="B4825" s="9" t="s">
        <v>28351</v>
      </c>
      <c r="C4825" s="70">
        <v>36</v>
      </c>
      <c r="D4825" s="9" t="s">
        <v>23</v>
      </c>
      <c r="E4825" s="9" t="s">
        <v>40</v>
      </c>
      <c r="F4825" s="9" t="s">
        <v>28352</v>
      </c>
      <c r="G4825" s="115">
        <v>39711</v>
      </c>
      <c r="H4825" s="9" t="s">
        <v>28353</v>
      </c>
      <c r="I4825" s="9" t="s">
        <v>28354</v>
      </c>
      <c r="J4825" s="9" t="s">
        <v>124</v>
      </c>
      <c r="K4825" s="117" t="s">
        <v>28355</v>
      </c>
      <c r="L4825" s="9" t="s">
        <v>1703</v>
      </c>
      <c r="M4825" s="9" t="s">
        <v>28356</v>
      </c>
      <c r="N4825" s="9" t="s">
        <v>32</v>
      </c>
      <c r="O4825" s="9" t="s">
        <v>28357</v>
      </c>
      <c r="P4825" s="9" t="s">
        <v>760</v>
      </c>
      <c r="Q4825" s="9" t="s">
        <v>28358</v>
      </c>
      <c r="R4825" s="9" t="s">
        <v>100</v>
      </c>
      <c r="S4825" s="61" t="s">
        <v>21640</v>
      </c>
      <c r="T4825" s="104"/>
      <c r="U4825" s="68" t="str">
        <f t="shared" si="76"/>
        <v>39711: Roe was shot during shootout with deputies. Roe was prime suspect in recent murder of a Forest Service officer and a civilian. http://www.seattletimes.com/seattle-news/suspect-in-2-sequim-killings-was-a-walking-time-bomb/</v>
      </c>
      <c r="V4825" s="68"/>
      <c r="W4825" s="9">
        <v>5873.1</v>
      </c>
      <c r="X4825" s="9"/>
      <c r="Y4825" s="9"/>
      <c r="Z4825" s="9"/>
      <c r="AA4825" s="9"/>
      <c r="AB4825" s="9"/>
      <c r="AC4825" s="18"/>
      <c r="AD4825" s="106"/>
      <c r="AE4825" s="106"/>
      <c r="AF4825" s="106"/>
      <c r="AG4825" s="58"/>
    </row>
    <row r="4826" spans="1:33" ht="12">
      <c r="A4826" s="102">
        <v>42097.6003935185</v>
      </c>
      <c r="B4826" s="9" t="s">
        <v>28359</v>
      </c>
      <c r="C4826" s="70">
        <v>45</v>
      </c>
      <c r="D4826" s="9" t="s">
        <v>23</v>
      </c>
      <c r="E4826" s="9" t="s">
        <v>173</v>
      </c>
      <c r="F4826" s="9" t="s">
        <v>28360</v>
      </c>
      <c r="G4826" s="115">
        <v>39809</v>
      </c>
      <c r="H4826" s="9" t="s">
        <v>28361</v>
      </c>
      <c r="I4826" s="9" t="s">
        <v>552</v>
      </c>
      <c r="J4826" s="9" t="s">
        <v>64</v>
      </c>
      <c r="K4826" s="117" t="s">
        <v>12247</v>
      </c>
      <c r="L4826" s="9" t="s">
        <v>364</v>
      </c>
      <c r="M4826" s="9" t="s">
        <v>28362</v>
      </c>
      <c r="N4826" s="9" t="s">
        <v>32</v>
      </c>
      <c r="O4826" s="9" t="s">
        <v>28363</v>
      </c>
      <c r="P4826" s="9" t="s">
        <v>760</v>
      </c>
      <c r="Q4826" s="9" t="s">
        <v>28364</v>
      </c>
      <c r="R4826" s="9" t="s">
        <v>36</v>
      </c>
      <c r="S4826" s="61" t="s">
        <v>21640</v>
      </c>
      <c r="T4826" s="104"/>
      <c r="U4826" s="68" t="str">
        <f t="shared" si="76"/>
        <v>39809: Colbert was shot after attempting to use vehicle to run over state trooper. Colbert had been pulled over on suspicion of driving a stolen van. http://www.wsbradio.com/news/news/gsp_ids_man_shot_by_trooper/nfX9/</v>
      </c>
      <c r="V4826" s="68"/>
      <c r="W4826" s="9">
        <v>5874.1</v>
      </c>
      <c r="X4826" s="9"/>
      <c r="Y4826" s="9"/>
      <c r="Z4826" s="9"/>
      <c r="AA4826" s="9"/>
      <c r="AB4826" s="9"/>
      <c r="AC4826" s="18"/>
      <c r="AD4826" s="106"/>
      <c r="AE4826" s="106"/>
      <c r="AF4826" s="106"/>
      <c r="AG4826" s="58"/>
    </row>
    <row r="4827" spans="1:33" ht="12">
      <c r="A4827" s="102">
        <v>42097.635127314803</v>
      </c>
      <c r="B4827" s="9" t="s">
        <v>28365</v>
      </c>
      <c r="C4827" s="70">
        <v>26</v>
      </c>
      <c r="D4827" s="9" t="s">
        <v>23</v>
      </c>
      <c r="E4827" s="9" t="s">
        <v>82</v>
      </c>
      <c r="F4827" s="9"/>
      <c r="G4827" s="115">
        <v>39933</v>
      </c>
      <c r="H4827" s="9" t="s">
        <v>28366</v>
      </c>
      <c r="I4827" s="9" t="s">
        <v>10503</v>
      </c>
      <c r="J4827" s="9" t="s">
        <v>85</v>
      </c>
      <c r="K4827" s="117" t="s">
        <v>10504</v>
      </c>
      <c r="L4827" s="9" t="s">
        <v>10505</v>
      </c>
      <c r="M4827" s="9" t="s">
        <v>28367</v>
      </c>
      <c r="N4827" s="9" t="s">
        <v>32</v>
      </c>
      <c r="O4827" s="9" t="s">
        <v>28368</v>
      </c>
      <c r="P4827" s="9" t="s">
        <v>760</v>
      </c>
      <c r="Q4827" s="9" t="s">
        <v>28369</v>
      </c>
      <c r="R4827" s="9" t="s">
        <v>36</v>
      </c>
      <c r="S4827" s="61" t="s">
        <v>21640</v>
      </c>
      <c r="T4827" s="104"/>
      <c r="U4827" s="68" t="str">
        <f t="shared" si="76"/>
        <v>39933: Gutierrez was walking on an overpass when he was stopped by three plainclothes deputies from an anti-gang task force. He fled and allegedly pulled a knife on a deputy who caught up with him. Two of the deputies fired on him, killing him. http://www.dailydemocrat.com/general-news/20140530/update-suspect-killed-in-officer-involved-shooting-ided-as-woodland-man</v>
      </c>
      <c r="V4827" s="68"/>
      <c r="W4827" s="9">
        <v>5875.1</v>
      </c>
      <c r="X4827" s="9"/>
      <c r="Y4827" s="9"/>
      <c r="Z4827" s="9"/>
      <c r="AA4827" s="9"/>
      <c r="AB4827" s="9"/>
      <c r="AC4827" s="18"/>
      <c r="AD4827" s="106"/>
      <c r="AE4827" s="106"/>
      <c r="AF4827" s="106"/>
      <c r="AG4827" s="58"/>
    </row>
    <row r="4828" spans="1:33" ht="12">
      <c r="A4828" s="102">
        <v>42097.6422453704</v>
      </c>
      <c r="B4828" s="9" t="s">
        <v>28370</v>
      </c>
      <c r="C4828" s="70">
        <v>20</v>
      </c>
      <c r="D4828" s="9" t="s">
        <v>91</v>
      </c>
      <c r="E4828" s="9" t="s">
        <v>24</v>
      </c>
      <c r="F4828" s="9" t="s">
        <v>28371</v>
      </c>
      <c r="G4828" s="115">
        <v>40528</v>
      </c>
      <c r="H4828" s="9" t="s">
        <v>28372</v>
      </c>
      <c r="I4828" s="9" t="s">
        <v>347</v>
      </c>
      <c r="J4828" s="9" t="s">
        <v>213</v>
      </c>
      <c r="K4828" s="117" t="s">
        <v>8576</v>
      </c>
      <c r="L4828" s="9" t="s">
        <v>819</v>
      </c>
      <c r="M4828" s="9" t="s">
        <v>829</v>
      </c>
      <c r="N4828" s="9" t="s">
        <v>32</v>
      </c>
      <c r="O4828" s="9" t="s">
        <v>28373</v>
      </c>
      <c r="P4828" s="9" t="s">
        <v>760</v>
      </c>
      <c r="Q4828" s="9" t="s">
        <v>28374</v>
      </c>
      <c r="R4828" s="9" t="s">
        <v>36</v>
      </c>
      <c r="S4828" s="61" t="s">
        <v>21640</v>
      </c>
      <c r="T4828" s="104"/>
      <c r="U4828" s="68" t="str">
        <f t="shared" si="76"/>
        <v>40528: Lee was killed when confronted by an officer who ordered her to drop her gun. When she pointed it at him, he shot her to death. Lee was allegedly a robbery suspect. http://www.chron.com/news/houston-texas/article/Family-Suspect-killed-by-officer-lived-life-on-1702275.php</v>
      </c>
      <c r="V4828" s="68"/>
      <c r="W4828" s="9">
        <v>5876.1</v>
      </c>
      <c r="X4828" s="9"/>
      <c r="Y4828" s="9"/>
      <c r="Z4828" s="9"/>
      <c r="AA4828" s="9"/>
      <c r="AB4828" s="9"/>
      <c r="AC4828" s="18"/>
      <c r="AD4828" s="106"/>
      <c r="AE4828" s="106"/>
      <c r="AF4828" s="106"/>
      <c r="AG4828" s="58"/>
    </row>
    <row r="4829" spans="1:33" ht="12">
      <c r="A4829" s="102">
        <v>42097.646377314799</v>
      </c>
      <c r="B4829" s="9" t="s">
        <v>28375</v>
      </c>
      <c r="C4829" s="70">
        <v>29</v>
      </c>
      <c r="D4829" s="9" t="s">
        <v>23</v>
      </c>
      <c r="E4829" s="9" t="s">
        <v>82</v>
      </c>
      <c r="F4829" s="9"/>
      <c r="G4829" s="115">
        <v>40524</v>
      </c>
      <c r="H4829" s="9" t="s">
        <v>28376</v>
      </c>
      <c r="I4829" s="9" t="s">
        <v>16201</v>
      </c>
      <c r="J4829" s="9" t="s">
        <v>64</v>
      </c>
      <c r="K4829" s="117" t="s">
        <v>16202</v>
      </c>
      <c r="L4829" s="9" t="s">
        <v>958</v>
      </c>
      <c r="M4829" s="9" t="s">
        <v>2287</v>
      </c>
      <c r="N4829" s="9" t="s">
        <v>32</v>
      </c>
      <c r="O4829" s="9" t="s">
        <v>28377</v>
      </c>
      <c r="P4829" s="9" t="s">
        <v>760</v>
      </c>
      <c r="Q4829" s="9" t="s">
        <v>28378</v>
      </c>
      <c r="R4829" s="9" t="s">
        <v>36</v>
      </c>
      <c r="S4829" s="61" t="s">
        <v>21640</v>
      </c>
      <c r="T4829" s="104"/>
      <c r="U4829" s="68" t="str">
        <f t="shared" si="76"/>
        <v>40524: Jones was shot after confronting police with knife. Officers were responding to a report of a man armed with a knife. http://chronicle.augusta.com/latest-news/2010-12-13/cobb-police-shoot-kill-man-knife</v>
      </c>
      <c r="V4829" s="68"/>
      <c r="W4829" s="9">
        <v>5877.1</v>
      </c>
      <c r="X4829" s="9"/>
      <c r="Y4829" s="9"/>
      <c r="Z4829" s="9"/>
      <c r="AA4829" s="9"/>
      <c r="AB4829" s="9"/>
      <c r="AC4829" s="18"/>
      <c r="AD4829" s="106"/>
      <c r="AE4829" s="106"/>
      <c r="AF4829" s="106"/>
      <c r="AG4829" s="58"/>
    </row>
    <row r="4830" spans="1:33" ht="12">
      <c r="A4830" s="102">
        <v>42097.650671296302</v>
      </c>
      <c r="B4830" s="9" t="s">
        <v>28379</v>
      </c>
      <c r="C4830" s="70">
        <v>27</v>
      </c>
      <c r="D4830" s="9" t="s">
        <v>23</v>
      </c>
      <c r="E4830" s="9" t="s">
        <v>82</v>
      </c>
      <c r="F4830" s="9"/>
      <c r="G4830" s="115">
        <v>40522</v>
      </c>
      <c r="H4830" s="9" t="s">
        <v>28380</v>
      </c>
      <c r="I4830" s="9" t="s">
        <v>28381</v>
      </c>
      <c r="J4830" s="9" t="s">
        <v>124</v>
      </c>
      <c r="K4830" s="117" t="s">
        <v>28382</v>
      </c>
      <c r="L4830" s="9" t="s">
        <v>448</v>
      </c>
      <c r="M4830" s="9" t="s">
        <v>28383</v>
      </c>
      <c r="N4830" s="9" t="s">
        <v>32</v>
      </c>
      <c r="O4830" s="9" t="s">
        <v>28384</v>
      </c>
      <c r="P4830" s="9" t="s">
        <v>760</v>
      </c>
      <c r="Q4830" s="9" t="s">
        <v>28385</v>
      </c>
      <c r="R4830" s="9" t="s">
        <v>36</v>
      </c>
      <c r="S4830" s="61" t="s">
        <v>21640</v>
      </c>
      <c r="T4830" s="104"/>
      <c r="U4830" s="68" t="str">
        <f t="shared" si="76"/>
        <v>40522: Hoapili was shot while fleeing police in vehicle and then on foot. Hoapili was wanted on a warrant accusing him of escape. seattletimes.nwsource.com/html/localnews/2013655097_officershooting12m.html</v>
      </c>
      <c r="V4830" s="68"/>
      <c r="W4830" s="9">
        <v>5878.1</v>
      </c>
      <c r="X4830" s="9"/>
      <c r="Y4830" s="9"/>
      <c r="Z4830" s="9"/>
      <c r="AA4830" s="9"/>
      <c r="AB4830" s="9"/>
      <c r="AC4830" s="18"/>
      <c r="AD4830" s="106"/>
      <c r="AE4830" s="106"/>
      <c r="AF4830" s="106"/>
      <c r="AG4830" s="58"/>
    </row>
    <row r="4831" spans="1:33" ht="12">
      <c r="A4831" s="102">
        <v>42097.655185185198</v>
      </c>
      <c r="B4831" s="9" t="s">
        <v>28386</v>
      </c>
      <c r="C4831" s="70">
        <v>49</v>
      </c>
      <c r="D4831" s="9" t="s">
        <v>23</v>
      </c>
      <c r="E4831" s="9" t="s">
        <v>40</v>
      </c>
      <c r="F4831" s="9" t="s">
        <v>28387</v>
      </c>
      <c r="G4831" s="115">
        <v>40520</v>
      </c>
      <c r="H4831" s="9" t="s">
        <v>28388</v>
      </c>
      <c r="I4831" s="9" t="s">
        <v>18301</v>
      </c>
      <c r="J4831" s="9" t="s">
        <v>1694</v>
      </c>
      <c r="K4831" s="117" t="s">
        <v>28389</v>
      </c>
      <c r="L4831" s="9" t="s">
        <v>18303</v>
      </c>
      <c r="M4831" s="9" t="s">
        <v>18304</v>
      </c>
      <c r="N4831" s="9" t="s">
        <v>32</v>
      </c>
      <c r="O4831" s="9" t="s">
        <v>28390</v>
      </c>
      <c r="P4831" s="9" t="s">
        <v>58</v>
      </c>
      <c r="Q4831" s="9" t="s">
        <v>28391</v>
      </c>
      <c r="R4831" s="9" t="s">
        <v>36</v>
      </c>
      <c r="S4831" s="61" t="s">
        <v>21640</v>
      </c>
      <c r="T4831" s="104"/>
      <c r="U4831" s="68" t="str">
        <f t="shared" si="76"/>
        <v>40520: Ault was shot after escaping from community corrections and making a threatening movement toward officers. It was later determined that Ault held a flashlight. The man was wanted for “burglary and menacing, theft and eluding.” http://www.denverpost.com/news/ci_16957853</v>
      </c>
      <c r="V4831" s="68"/>
      <c r="W4831" s="9">
        <v>5879.1</v>
      </c>
      <c r="X4831" s="9"/>
      <c r="Y4831" s="9"/>
      <c r="Z4831" s="9"/>
      <c r="AA4831" s="9"/>
      <c r="AB4831" s="9"/>
      <c r="AC4831" s="18"/>
      <c r="AD4831" s="106"/>
      <c r="AE4831" s="106"/>
      <c r="AF4831" s="106"/>
      <c r="AG4831" s="58"/>
    </row>
    <row r="4832" spans="1:33" ht="12">
      <c r="A4832" s="102">
        <v>42097.6623958333</v>
      </c>
      <c r="B4832" s="9" t="s">
        <v>28392</v>
      </c>
      <c r="C4832" s="70">
        <v>20</v>
      </c>
      <c r="D4832" s="9" t="s">
        <v>23</v>
      </c>
      <c r="E4832" s="9" t="s">
        <v>173</v>
      </c>
      <c r="F4832" s="9" t="s">
        <v>28393</v>
      </c>
      <c r="G4832" s="115">
        <v>40506</v>
      </c>
      <c r="H4832" s="9" t="s">
        <v>28394</v>
      </c>
      <c r="I4832" s="9" t="s">
        <v>27441</v>
      </c>
      <c r="J4832" s="9" t="s">
        <v>1694</v>
      </c>
      <c r="K4832" s="117" t="s">
        <v>27442</v>
      </c>
      <c r="L4832" s="9" t="s">
        <v>11425</v>
      </c>
      <c r="M4832" s="9" t="s">
        <v>28395</v>
      </c>
      <c r="N4832" s="9" t="s">
        <v>32</v>
      </c>
      <c r="O4832" s="9" t="s">
        <v>28396</v>
      </c>
      <c r="P4832" s="9" t="s">
        <v>760</v>
      </c>
      <c r="Q4832" s="9" t="s">
        <v>28397</v>
      </c>
      <c r="R4832" s="9" t="s">
        <v>36</v>
      </c>
      <c r="S4832" s="61" t="s">
        <v>21640</v>
      </c>
      <c r="T4832" s="104"/>
      <c r="U4832" s="68" t="str">
        <f t="shared" si="76"/>
        <v>40506: Reyes was shot after killing a deputy. http://www.denverpost.com/news/ci_16697756</v>
      </c>
      <c r="V4832" s="68"/>
      <c r="W4832" s="9">
        <v>5880.1</v>
      </c>
      <c r="X4832" s="9"/>
      <c r="Y4832" s="9"/>
      <c r="Z4832" s="9"/>
      <c r="AA4832" s="9"/>
      <c r="AB4832" s="9"/>
      <c r="AC4832" s="18"/>
      <c r="AD4832" s="106"/>
      <c r="AE4832" s="106"/>
      <c r="AF4832" s="106"/>
      <c r="AG4832" s="58"/>
    </row>
    <row r="4833" spans="1:33" ht="12">
      <c r="A4833" s="102">
        <v>42097.669884259303</v>
      </c>
      <c r="B4833" s="9" t="s">
        <v>28398</v>
      </c>
      <c r="C4833" s="70">
        <v>20</v>
      </c>
      <c r="D4833" s="9" t="s">
        <v>91</v>
      </c>
      <c r="E4833" s="9" t="s">
        <v>82</v>
      </c>
      <c r="F4833" s="9"/>
      <c r="G4833" s="115">
        <v>40490</v>
      </c>
      <c r="H4833" s="9" t="s">
        <v>28399</v>
      </c>
      <c r="I4833" s="9" t="s">
        <v>8026</v>
      </c>
      <c r="J4833" s="9" t="s">
        <v>328</v>
      </c>
      <c r="K4833" s="117" t="s">
        <v>28400</v>
      </c>
      <c r="L4833" s="9" t="s">
        <v>8028</v>
      </c>
      <c r="M4833" s="9" t="s">
        <v>28401</v>
      </c>
      <c r="N4833" s="9" t="s">
        <v>32</v>
      </c>
      <c r="O4833" s="9" t="s">
        <v>28402</v>
      </c>
      <c r="P4833" s="9" t="s">
        <v>760</v>
      </c>
      <c r="Q4833" s="9" t="s">
        <v>28403</v>
      </c>
      <c r="R4833" s="9" t="s">
        <v>36</v>
      </c>
      <c r="S4833" s="61" t="s">
        <v>21640</v>
      </c>
      <c r="T4833" s="104"/>
      <c r="U4833" s="68" t="str">
        <f t="shared" si="76"/>
        <v>40490: A police officer shot and killed Nance in a pickup stopped in the driveway of a home after she pointed a gun at the officer, police say. http://www.stltoday.com/news/local/crime-and-courts/o-fallon-ill-woman-shot-and-killed-by-police-after/article_d2e2eca4-eb37-11df-8ed2-0017a4a78c22.html</v>
      </c>
      <c r="V4833" s="68"/>
      <c r="W4833" s="9">
        <v>5881.1</v>
      </c>
      <c r="X4833" s="9"/>
      <c r="Y4833" s="9"/>
      <c r="Z4833" s="9"/>
      <c r="AA4833" s="9"/>
      <c r="AB4833" s="9"/>
      <c r="AC4833" s="18"/>
      <c r="AD4833" s="106"/>
      <c r="AE4833" s="106"/>
      <c r="AF4833" s="106"/>
      <c r="AG4833" s="58"/>
    </row>
    <row r="4834" spans="1:33" ht="12">
      <c r="A4834" s="102">
        <v>42097.677893518499</v>
      </c>
      <c r="B4834" s="9" t="s">
        <v>28404</v>
      </c>
      <c r="C4834" s="70">
        <v>24</v>
      </c>
      <c r="D4834" s="9" t="s">
        <v>23</v>
      </c>
      <c r="E4834" s="9" t="s">
        <v>173</v>
      </c>
      <c r="F4834" s="9" t="s">
        <v>28405</v>
      </c>
      <c r="G4834" s="115">
        <v>40482</v>
      </c>
      <c r="H4834" s="9" t="s">
        <v>28406</v>
      </c>
      <c r="I4834" s="9" t="s">
        <v>176</v>
      </c>
      <c r="J4834" s="9" t="s">
        <v>85</v>
      </c>
      <c r="K4834" s="117" t="s">
        <v>177</v>
      </c>
      <c r="L4834" s="9" t="s">
        <v>178</v>
      </c>
      <c r="M4834" s="9" t="s">
        <v>28407</v>
      </c>
      <c r="N4834" s="9" t="s">
        <v>32</v>
      </c>
      <c r="O4834" s="9" t="s">
        <v>28408</v>
      </c>
      <c r="P4834" s="9" t="s">
        <v>58</v>
      </c>
      <c r="Q4834" s="9" t="s">
        <v>28409</v>
      </c>
      <c r="R4834" s="9" t="s">
        <v>219</v>
      </c>
      <c r="S4834" s="61" t="s">
        <v>21640</v>
      </c>
      <c r="T4834" s="104"/>
      <c r="U4834" s="68" t="str">
        <f t="shared" si="76"/>
        <v>40482: Officers arrived at Hargrave Ave, at Sullivan's mother's house, and when he tried to ram a cruiser with an officer inside, he was shot to death. Officers said they also thought he was grabbing a weapon at the time. Sullivan had a restraining order not to be at his mother's house. http://abclocal.go.com/story?section=news/local/north_bay&amp;id=8449196</v>
      </c>
      <c r="V4834" s="68"/>
      <c r="W4834" s="9">
        <v>5882.1</v>
      </c>
      <c r="X4834" s="9"/>
      <c r="Y4834" s="9"/>
      <c r="Z4834" s="9"/>
      <c r="AA4834" s="9"/>
      <c r="AB4834" s="9"/>
      <c r="AC4834" s="18"/>
      <c r="AD4834" s="106"/>
      <c r="AE4834" s="106"/>
      <c r="AF4834" s="106"/>
      <c r="AG4834" s="58"/>
    </row>
    <row r="4835" spans="1:33" ht="12">
      <c r="A4835" s="102">
        <v>42097.6874537037</v>
      </c>
      <c r="B4835" s="9" t="s">
        <v>28410</v>
      </c>
      <c r="C4835" s="70">
        <v>45</v>
      </c>
      <c r="D4835" s="9" t="s">
        <v>23</v>
      </c>
      <c r="E4835" s="9" t="s">
        <v>40</v>
      </c>
      <c r="F4835" s="9" t="s">
        <v>28411</v>
      </c>
      <c r="G4835" s="115">
        <v>41174</v>
      </c>
      <c r="H4835" s="9" t="s">
        <v>28412</v>
      </c>
      <c r="I4835" s="9" t="s">
        <v>347</v>
      </c>
      <c r="J4835" s="9" t="s">
        <v>213</v>
      </c>
      <c r="K4835" s="117" t="s">
        <v>28413</v>
      </c>
      <c r="L4835" s="9" t="s">
        <v>819</v>
      </c>
      <c r="M4835" s="9" t="s">
        <v>829</v>
      </c>
      <c r="N4835" s="9" t="s">
        <v>32</v>
      </c>
      <c r="O4835" s="9" t="s">
        <v>28414</v>
      </c>
      <c r="P4835" s="9" t="s">
        <v>58</v>
      </c>
      <c r="Q4835" s="9" t="s">
        <v>28415</v>
      </c>
      <c r="R4835" s="9" t="s">
        <v>100</v>
      </c>
      <c r="S4835" s="61" t="s">
        <v>5119</v>
      </c>
      <c r="T4835" s="104"/>
      <c r="U4835" s="68" t="str">
        <f t="shared" si="76"/>
        <v>41174: In a controversial and well-publicized incident, police were called to the "Healing Hands Assisted Home Care" facility to help calm down Claunch, a schizophrenic double amputee confined to a wheelchair. Claunch threatened one of the officers with a ballpoint pen. Another officer shot him to death. One of six excessive force cases in Houston investigated by the DOJ; the shooter had killed another unidentified suspect on Oct 10, 2009. http://bigstory.ap.org/article/amputee-shot-police-had-battled-mental-illness</v>
      </c>
      <c r="V4835" s="68"/>
      <c r="W4835" s="9">
        <v>5883.1</v>
      </c>
      <c r="X4835" s="9"/>
      <c r="Y4835" s="9"/>
      <c r="Z4835" s="9"/>
      <c r="AA4835" s="9"/>
      <c r="AB4835" s="9"/>
      <c r="AC4835" s="18"/>
      <c r="AD4835" s="106"/>
      <c r="AE4835" s="106"/>
      <c r="AF4835" s="106"/>
      <c r="AG4835" s="58"/>
    </row>
    <row r="4836" spans="1:33" ht="12">
      <c r="A4836" s="102">
        <v>42097.690324074101</v>
      </c>
      <c r="B4836" s="9" t="s">
        <v>28416</v>
      </c>
      <c r="C4836" s="70">
        <v>25</v>
      </c>
      <c r="D4836" s="9" t="s">
        <v>23</v>
      </c>
      <c r="E4836" s="9" t="s">
        <v>24</v>
      </c>
      <c r="F4836" s="9" t="s">
        <v>28417</v>
      </c>
      <c r="G4836" s="115">
        <v>40480</v>
      </c>
      <c r="H4836" s="9" t="s">
        <v>28418</v>
      </c>
      <c r="I4836" s="9" t="s">
        <v>671</v>
      </c>
      <c r="J4836" s="9" t="s">
        <v>213</v>
      </c>
      <c r="K4836" s="117" t="s">
        <v>6100</v>
      </c>
      <c r="L4836" s="9" t="s">
        <v>671</v>
      </c>
      <c r="M4836" s="9" t="s">
        <v>6101</v>
      </c>
      <c r="N4836" s="9" t="s">
        <v>32</v>
      </c>
      <c r="O4836" s="9" t="s">
        <v>28419</v>
      </c>
      <c r="P4836" s="9" t="s">
        <v>58</v>
      </c>
      <c r="Q4836" s="9" t="s">
        <v>28420</v>
      </c>
      <c r="R4836" s="9" t="s">
        <v>36</v>
      </c>
      <c r="S4836" s="61" t="s">
        <v>21640</v>
      </c>
      <c r="T4836" s="104"/>
      <c r="U4836" s="68" t="str">
        <f t="shared" si="76"/>
        <v>40480: The officer involved claimed he shot Mackey because he thought he was reaching for a gun. A Dallas County grand jury cleared the officer last year of any wrongdoing. ... The suit claims that after being shot, Mackey said: “Why did you shoot me? I don't have anything.” The officer then shot him again, at close range, the suit alleges. He was shot a total of nine times, according to the lawsuit. http://crimeblog.dallasnews.com/tag/tobias-mackey/</v>
      </c>
      <c r="V4836" s="68"/>
      <c r="W4836" s="9">
        <v>5884.1</v>
      </c>
      <c r="X4836" s="9"/>
      <c r="Y4836" s="9"/>
      <c r="Z4836" s="9"/>
      <c r="AA4836" s="9"/>
      <c r="AB4836" s="9"/>
      <c r="AC4836" s="18"/>
      <c r="AD4836" s="106"/>
      <c r="AE4836" s="106"/>
      <c r="AF4836" s="106"/>
      <c r="AG4836" s="58"/>
    </row>
    <row r="4837" spans="1:33" ht="12">
      <c r="A4837" s="102">
        <v>42097.695821759298</v>
      </c>
      <c r="B4837" s="9" t="s">
        <v>28421</v>
      </c>
      <c r="C4837" s="70">
        <v>40</v>
      </c>
      <c r="D4837" s="9" t="s">
        <v>23</v>
      </c>
      <c r="E4837" s="9" t="s">
        <v>82</v>
      </c>
      <c r="F4837" s="9"/>
      <c r="G4837" s="115">
        <v>40478</v>
      </c>
      <c r="H4837" s="9" t="s">
        <v>28422</v>
      </c>
      <c r="I4837" s="9" t="s">
        <v>28423</v>
      </c>
      <c r="J4837" s="9" t="s">
        <v>233</v>
      </c>
      <c r="K4837" s="117" t="s">
        <v>28424</v>
      </c>
      <c r="L4837" s="9" t="s">
        <v>4984</v>
      </c>
      <c r="M4837" s="9" t="s">
        <v>28425</v>
      </c>
      <c r="N4837" s="9" t="s">
        <v>32</v>
      </c>
      <c r="O4837" s="9" t="s">
        <v>28426</v>
      </c>
      <c r="P4837" s="9" t="s">
        <v>760</v>
      </c>
      <c r="Q4837" s="9" t="s">
        <v>28427</v>
      </c>
      <c r="R4837" s="9" t="s">
        <v>36</v>
      </c>
      <c r="S4837" s="61" t="s">
        <v>21640</v>
      </c>
      <c r="T4837" s="104"/>
      <c r="U4837" s="68" t="str">
        <f t="shared" si="76"/>
        <v>40478: Officers ordered Nunn to drop his knife, and he charged at them, at which point officers shot him several times. http://www.nwitimes.com/news/local/lake/gary/man-fatally-shot-by-police-identified/article_a604a9b8-4d6d-56ff-a278-72e3a1014ed5.html</v>
      </c>
      <c r="V4837" s="68"/>
      <c r="W4837" s="9">
        <v>5885.1</v>
      </c>
      <c r="X4837" s="9"/>
      <c r="Y4837" s="9"/>
      <c r="Z4837" s="9"/>
      <c r="AA4837" s="9"/>
      <c r="AB4837" s="9"/>
      <c r="AC4837" s="18"/>
      <c r="AD4837" s="106"/>
      <c r="AE4837" s="106"/>
      <c r="AF4837" s="106"/>
      <c r="AG4837" s="58"/>
    </row>
    <row r="4838" spans="1:33" ht="12">
      <c r="A4838" s="102">
        <v>42097.700254629599</v>
      </c>
      <c r="B4838" s="9" t="s">
        <v>28428</v>
      </c>
      <c r="C4838" s="70">
        <v>17</v>
      </c>
      <c r="D4838" s="9" t="s">
        <v>23</v>
      </c>
      <c r="E4838" s="9" t="s">
        <v>82</v>
      </c>
      <c r="F4838" s="9"/>
      <c r="G4838" s="115">
        <v>41946</v>
      </c>
      <c r="H4838" s="9" t="s">
        <v>28429</v>
      </c>
      <c r="I4838" s="9" t="s">
        <v>1303</v>
      </c>
      <c r="J4838" s="9" t="s">
        <v>809</v>
      </c>
      <c r="K4838" s="117" t="s">
        <v>28430</v>
      </c>
      <c r="L4838" s="9" t="s">
        <v>1676</v>
      </c>
      <c r="M4838" s="9" t="s">
        <v>28431</v>
      </c>
      <c r="N4838" s="9" t="s">
        <v>314</v>
      </c>
      <c r="O4838" s="9" t="s">
        <v>28432</v>
      </c>
      <c r="P4838" s="9" t="s">
        <v>760</v>
      </c>
      <c r="Q4838" s="9" t="s">
        <v>28433</v>
      </c>
      <c r="R4838" s="9" t="s">
        <v>80</v>
      </c>
      <c r="S4838" s="61" t="s">
        <v>5119</v>
      </c>
      <c r="T4838" s="104"/>
      <c r="U4838" s="68" t="str">
        <f t="shared" si="76"/>
        <v>41946: Police didn't disclose why they were chasing Kirsch at high speed, but he lost control of the vehicle, left the roadway, and rolled several times. Four other 15- and 16-year-old boys and girls were injured; Kirsch was killed. http://www.wibw.com/home/headlines/5-Kansas-Teens-Hurt-After-Cherokee-Co-Chase-281387861.html</v>
      </c>
      <c r="V4838" s="68"/>
      <c r="W4838" s="9">
        <v>5886.1</v>
      </c>
      <c r="X4838" s="9"/>
      <c r="Y4838" s="9"/>
      <c r="Z4838" s="9"/>
      <c r="AA4838" s="9"/>
      <c r="AB4838" s="9"/>
      <c r="AC4838" s="18"/>
      <c r="AD4838" s="106"/>
      <c r="AE4838" s="106"/>
      <c r="AF4838" s="106"/>
      <c r="AG4838" s="58"/>
    </row>
    <row r="4839" spans="1:33" ht="12">
      <c r="A4839" s="102">
        <v>42097.702499999999</v>
      </c>
      <c r="B4839" s="9" t="s">
        <v>28434</v>
      </c>
      <c r="C4839" s="70">
        <v>22</v>
      </c>
      <c r="D4839" s="9" t="s">
        <v>23</v>
      </c>
      <c r="E4839" s="9" t="s">
        <v>24</v>
      </c>
      <c r="F4839" s="9" t="s">
        <v>28435</v>
      </c>
      <c r="G4839" s="115">
        <v>40475</v>
      </c>
      <c r="H4839" s="9" t="s">
        <v>28436</v>
      </c>
      <c r="I4839" s="9" t="s">
        <v>12949</v>
      </c>
      <c r="J4839" s="9" t="s">
        <v>2539</v>
      </c>
      <c r="K4839" s="117" t="s">
        <v>28437</v>
      </c>
      <c r="L4839" s="9" t="s">
        <v>11605</v>
      </c>
      <c r="M4839" s="9" t="s">
        <v>28438</v>
      </c>
      <c r="N4839" s="9" t="s">
        <v>32</v>
      </c>
      <c r="O4839" s="9" t="s">
        <v>28439</v>
      </c>
      <c r="P4839" s="9" t="s">
        <v>760</v>
      </c>
      <c r="Q4839" s="9" t="s">
        <v>28440</v>
      </c>
      <c r="R4839" s="9" t="s">
        <v>36</v>
      </c>
      <c r="S4839" s="61" t="s">
        <v>21640</v>
      </c>
      <c r="T4839" s="104"/>
      <c r="U4839" s="68" t="str">
        <f t="shared" si="76"/>
        <v>40475: The coroner reported that Hyman tried to run over an officer with his truck. Hyman was then shot in the upper torso and crashed his truck and as a result he died on the scene. http://www.wistv.com/story/13378471/sled-investigating</v>
      </c>
      <c r="V4839" s="68"/>
      <c r="W4839" s="9">
        <v>5887.1</v>
      </c>
      <c r="X4839" s="9"/>
      <c r="Y4839" s="9"/>
      <c r="Z4839" s="9"/>
      <c r="AA4839" s="9"/>
      <c r="AB4839" s="9"/>
      <c r="AC4839" s="18"/>
      <c r="AD4839" s="106"/>
      <c r="AE4839" s="106"/>
      <c r="AF4839" s="106"/>
      <c r="AG4839" s="58"/>
    </row>
    <row r="4840" spans="1:33" ht="12">
      <c r="A4840" s="102">
        <v>42097.711412037002</v>
      </c>
      <c r="B4840" s="9" t="s">
        <v>28441</v>
      </c>
      <c r="C4840" s="70">
        <v>58</v>
      </c>
      <c r="D4840" s="9" t="s">
        <v>23</v>
      </c>
      <c r="E4840" s="9" t="s">
        <v>82</v>
      </c>
      <c r="F4840" s="9"/>
      <c r="G4840" s="115">
        <v>40474</v>
      </c>
      <c r="H4840" s="9" t="s">
        <v>28442</v>
      </c>
      <c r="I4840" s="9" t="s">
        <v>28443</v>
      </c>
      <c r="J4840" s="9" t="s">
        <v>1694</v>
      </c>
      <c r="K4840" s="117" t="s">
        <v>28444</v>
      </c>
      <c r="L4840" s="9" t="s">
        <v>28443</v>
      </c>
      <c r="M4840" s="9" t="s">
        <v>28445</v>
      </c>
      <c r="N4840" s="9" t="s">
        <v>32</v>
      </c>
      <c r="O4840" s="9" t="s">
        <v>28446</v>
      </c>
      <c r="P4840" s="9" t="s">
        <v>760</v>
      </c>
      <c r="Q4840" s="9" t="s">
        <v>28447</v>
      </c>
      <c r="R4840" s="9" t="s">
        <v>100</v>
      </c>
      <c r="S4840" s="61" t="s">
        <v>21640</v>
      </c>
      <c r="T4840" s="104"/>
      <c r="U4840" s="68" t="str">
        <f t="shared" si="76"/>
        <v>40474: Brown was shot after shooting at police. Officers were responding to report of gunshots in neighborhood. Brown was a mentally ill veteran suffering from PTSD. http://www.denverpost.com/news/ci_16433425#ixzz13SvJy5Aq</v>
      </c>
      <c r="V4840" s="68"/>
      <c r="W4840" s="9">
        <v>5888.1</v>
      </c>
      <c r="X4840" s="9"/>
      <c r="Y4840" s="9"/>
      <c r="Z4840" s="9"/>
      <c r="AA4840" s="9"/>
      <c r="AB4840" s="9"/>
      <c r="AC4840" s="18"/>
      <c r="AD4840" s="106"/>
      <c r="AE4840" s="106"/>
      <c r="AF4840" s="106"/>
      <c r="AG4840" s="58"/>
    </row>
    <row r="4841" spans="1:33" ht="12">
      <c r="A4841" s="102">
        <v>42097.715231481503</v>
      </c>
      <c r="B4841" s="9" t="s">
        <v>28448</v>
      </c>
      <c r="C4841" s="70">
        <v>14</v>
      </c>
      <c r="D4841" s="9" t="s">
        <v>23</v>
      </c>
      <c r="E4841" s="9" t="s">
        <v>173</v>
      </c>
      <c r="F4841" s="9"/>
      <c r="G4841" s="115">
        <v>37946</v>
      </c>
      <c r="H4841" s="9" t="s">
        <v>28449</v>
      </c>
      <c r="I4841" s="9" t="s">
        <v>347</v>
      </c>
      <c r="J4841" s="9" t="s">
        <v>213</v>
      </c>
      <c r="K4841" s="117" t="s">
        <v>28450</v>
      </c>
      <c r="L4841" s="9" t="s">
        <v>819</v>
      </c>
      <c r="M4841" s="9" t="s">
        <v>829</v>
      </c>
      <c r="N4841" s="9" t="s">
        <v>32</v>
      </c>
      <c r="O4841" s="9" t="s">
        <v>28451</v>
      </c>
      <c r="P4841" s="9" t="s">
        <v>157</v>
      </c>
      <c r="Q4841" s="9" t="s">
        <v>28452</v>
      </c>
      <c r="R4841" s="9" t="s">
        <v>80</v>
      </c>
      <c r="S4841" s="61" t="s">
        <v>5119</v>
      </c>
      <c r="T4841" s="104"/>
      <c r="U4841" s="68" t="str">
        <f t="shared" si="76"/>
        <v>37946: Witnesses say that officers had Escobar pinned to the ground and crying out for his mother before shooting him to death. The incident marked the first time in a decade that a Houston officer was charged and tried for murder. The officer was convicted. The city settled with Escobar's family for $1.5M, a change in procedural rules, and a plaque to his name on city property. http://www.chron.com/opinion/editorials/article/Sorry-The-killing-of-14-year-old-Eli-Escobar-by-1790743.php</v>
      </c>
      <c r="V4841" s="68"/>
      <c r="W4841" s="9">
        <v>5889.1</v>
      </c>
      <c r="X4841" s="9"/>
      <c r="Y4841" s="9"/>
      <c r="Z4841" s="9"/>
      <c r="AA4841" s="9"/>
      <c r="AB4841" s="9"/>
      <c r="AC4841" s="18"/>
      <c r="AD4841" s="106"/>
      <c r="AE4841" s="106"/>
      <c r="AF4841" s="106"/>
      <c r="AG4841" s="58"/>
    </row>
    <row r="4842" spans="1:33" ht="12">
      <c r="A4842" s="102">
        <v>42097.722673611097</v>
      </c>
      <c r="B4842" s="9" t="s">
        <v>28453</v>
      </c>
      <c r="C4842" s="70">
        <v>19</v>
      </c>
      <c r="D4842" s="9" t="s">
        <v>23</v>
      </c>
      <c r="E4842" s="9" t="s">
        <v>24</v>
      </c>
      <c r="F4842" s="9" t="s">
        <v>28454</v>
      </c>
      <c r="G4842" s="115">
        <v>41753</v>
      </c>
      <c r="H4842" s="9" t="s">
        <v>28455</v>
      </c>
      <c r="I4842" s="9" t="s">
        <v>1371</v>
      </c>
      <c r="J4842" s="9" t="s">
        <v>1372</v>
      </c>
      <c r="K4842" s="117" t="s">
        <v>28456</v>
      </c>
      <c r="L4842" s="9" t="s">
        <v>1373</v>
      </c>
      <c r="M4842" s="9" t="s">
        <v>1374</v>
      </c>
      <c r="N4842" s="9" t="s">
        <v>20589</v>
      </c>
      <c r="O4842" s="9" t="s">
        <v>28457</v>
      </c>
      <c r="P4842" s="9" t="s">
        <v>760</v>
      </c>
      <c r="Q4842" s="9" t="s">
        <v>28458</v>
      </c>
      <c r="R4842" s="9" t="s">
        <v>80</v>
      </c>
      <c r="S4842" s="61" t="s">
        <v>5119</v>
      </c>
      <c r="T4842" s="104"/>
      <c r="U4842" s="68" t="str">
        <f t="shared" si="76"/>
        <v>41753: Gaither and his friend eluded police investigating an attempted vehicle break-in, but Gaither ran into the woods and evidently tried to swim across a pond to escape. Divers found his body the following week. http://www.crimeincharlotte.com/divers-found-body-of-missing-teen-in-pond/</v>
      </c>
      <c r="V4842" s="68"/>
      <c r="W4842" s="9">
        <v>5890.1</v>
      </c>
      <c r="X4842" s="9"/>
      <c r="Y4842" s="9"/>
      <c r="Z4842" s="9"/>
      <c r="AA4842" s="9"/>
      <c r="AB4842" s="9"/>
      <c r="AC4842" s="18"/>
      <c r="AD4842" s="106"/>
      <c r="AE4842" s="106"/>
      <c r="AF4842" s="106"/>
      <c r="AG4842" s="58"/>
    </row>
    <row r="4843" spans="1:33" ht="12">
      <c r="A4843" s="102">
        <v>42097.736678240697</v>
      </c>
      <c r="B4843" s="9" t="s">
        <v>28459</v>
      </c>
      <c r="C4843" s="70">
        <v>37</v>
      </c>
      <c r="D4843" s="9" t="s">
        <v>23</v>
      </c>
      <c r="E4843" s="9" t="s">
        <v>82</v>
      </c>
      <c r="F4843" s="9"/>
      <c r="G4843" s="115">
        <v>40454</v>
      </c>
      <c r="H4843" s="9" t="s">
        <v>28460</v>
      </c>
      <c r="I4843" s="9" t="s">
        <v>28461</v>
      </c>
      <c r="J4843" s="9" t="s">
        <v>1791</v>
      </c>
      <c r="K4843" s="117" t="s">
        <v>28462</v>
      </c>
      <c r="L4843" s="9" t="s">
        <v>28463</v>
      </c>
      <c r="M4843" s="9" t="s">
        <v>28464</v>
      </c>
      <c r="N4843" s="9" t="s">
        <v>32</v>
      </c>
      <c r="O4843" s="9" t="s">
        <v>28465</v>
      </c>
      <c r="P4843" s="9" t="s">
        <v>760</v>
      </c>
      <c r="Q4843" s="9" t="s">
        <v>28466</v>
      </c>
      <c r="R4843" s="9" t="s">
        <v>36</v>
      </c>
      <c r="S4843" s="61" t="s">
        <v>21640</v>
      </c>
      <c r="T4843" s="104"/>
      <c r="U4843" s="68" t="str">
        <f t="shared" si="76"/>
        <v>40454: Wnek was fatally shot by members of the Cape May County Regional SWAT team at his home on Williams St. after Wnek allegedly threatened police with firearms and failed to comply with orders to drop his weapons during a standoff at his residence. Wnek's wife said he'd been suicidal. http://www.capemaycountyherald.com/article/crime/6680-mtpd+scene+shooting</v>
      </c>
      <c r="V4843" s="68"/>
      <c r="W4843" s="9">
        <v>5891.1</v>
      </c>
      <c r="X4843" s="9"/>
      <c r="Y4843" s="9"/>
      <c r="Z4843" s="9"/>
      <c r="AA4843" s="9"/>
      <c r="AB4843" s="9"/>
      <c r="AC4843" s="18"/>
      <c r="AD4843" s="106"/>
      <c r="AE4843" s="106"/>
      <c r="AF4843" s="106"/>
      <c r="AG4843" s="58"/>
    </row>
    <row r="4844" spans="1:33" ht="12">
      <c r="A4844" s="102">
        <v>42097.743217592601</v>
      </c>
      <c r="B4844" s="9" t="s">
        <v>28467</v>
      </c>
      <c r="C4844" s="70">
        <v>38</v>
      </c>
      <c r="D4844" s="9" t="s">
        <v>91</v>
      </c>
      <c r="E4844" s="9" t="s">
        <v>82</v>
      </c>
      <c r="F4844" s="9"/>
      <c r="G4844" s="115">
        <v>40452</v>
      </c>
      <c r="H4844" s="9" t="s">
        <v>28468</v>
      </c>
      <c r="I4844" s="9" t="s">
        <v>27480</v>
      </c>
      <c r="J4844" s="9" t="s">
        <v>482</v>
      </c>
      <c r="K4844" s="117" t="s">
        <v>28469</v>
      </c>
      <c r="L4844" s="9" t="s">
        <v>27480</v>
      </c>
      <c r="M4844" s="9" t="s">
        <v>27482</v>
      </c>
      <c r="N4844" s="9" t="s">
        <v>32</v>
      </c>
      <c r="O4844" s="9" t="s">
        <v>28470</v>
      </c>
      <c r="P4844" s="9" t="s">
        <v>58</v>
      </c>
      <c r="Q4844" s="9" t="s">
        <v>28471</v>
      </c>
      <c r="R4844" s="9" t="s">
        <v>36</v>
      </c>
      <c r="S4844" s="61" t="s">
        <v>21640</v>
      </c>
      <c r="T4844" s="104"/>
      <c r="U4844" s="68" t="str">
        <f t="shared" si="76"/>
        <v>40452: Adams tried to take an officer's weapon. Police said the two then got into a scuffle. "She was just swinging and she was on top of him and going crazy," said a Muskogee resident. Police said a second officer arrived and fired shots at Adams. http://www.news9.com/story/13365071/muskogee-da</v>
      </c>
      <c r="V4844" s="68"/>
      <c r="W4844" s="9">
        <v>5892.1</v>
      </c>
      <c r="X4844" s="9"/>
      <c r="Y4844" s="9"/>
      <c r="Z4844" s="9"/>
      <c r="AA4844" s="9"/>
      <c r="AB4844" s="9"/>
      <c r="AC4844" s="18"/>
      <c r="AD4844" s="106"/>
      <c r="AE4844" s="106"/>
      <c r="AF4844" s="106"/>
      <c r="AG4844" s="58"/>
    </row>
    <row r="4845" spans="1:33" ht="12">
      <c r="A4845" s="102">
        <v>42097.7474768518</v>
      </c>
      <c r="B4845" s="9" t="s">
        <v>4728</v>
      </c>
      <c r="C4845" s="70" t="s">
        <v>5702</v>
      </c>
      <c r="D4845" s="9" t="s">
        <v>23</v>
      </c>
      <c r="E4845" s="9" t="s">
        <v>82</v>
      </c>
      <c r="F4845" s="9"/>
      <c r="G4845" s="115">
        <v>40095</v>
      </c>
      <c r="H4845" s="9" t="s">
        <v>28472</v>
      </c>
      <c r="I4845" s="9" t="s">
        <v>347</v>
      </c>
      <c r="J4845" s="9" t="s">
        <v>213</v>
      </c>
      <c r="K4845" s="117" t="s">
        <v>28473</v>
      </c>
      <c r="L4845" s="9" t="s">
        <v>819</v>
      </c>
      <c r="M4845" s="9" t="s">
        <v>829</v>
      </c>
      <c r="N4845" s="9" t="s">
        <v>32</v>
      </c>
      <c r="O4845" s="9" t="s">
        <v>28474</v>
      </c>
      <c r="P4845" s="9" t="s">
        <v>760</v>
      </c>
      <c r="Q4845" s="9" t="s">
        <v>28475</v>
      </c>
      <c r="R4845" s="9" t="s">
        <v>80</v>
      </c>
      <c r="S4845" s="61" t="s">
        <v>5119</v>
      </c>
      <c r="T4845" s="104"/>
      <c r="U4845" s="68" t="str">
        <f t="shared" ref="U4845:U4908" si="77">CONCATENATE(G4845, ": ", O4845, " ", Q4845)</f>
        <v>40095: Police discovered the suspect on a second-story apartment balcony plunging a knife into his girlfriend, then also attacking an older neighbor trying to stop him. The officer shot the suspect multiple times and he died at the scene. The neighbor also died from knife wounds. The same shooter would kill the schizophrenic wheelchair-bound Brian Claunch in September 2012. http://www.houstontx.gov/police/nr/2009/oct/nr101209-3.htm</v>
      </c>
      <c r="V4845" s="68"/>
      <c r="W4845" s="9">
        <v>5893.1</v>
      </c>
      <c r="X4845" s="9"/>
      <c r="Y4845" s="9"/>
      <c r="Z4845" s="9"/>
      <c r="AA4845" s="9"/>
      <c r="AB4845" s="9"/>
      <c r="AC4845" s="18"/>
      <c r="AD4845" s="106"/>
      <c r="AE4845" s="106"/>
      <c r="AF4845" s="106"/>
      <c r="AG4845" s="58"/>
    </row>
    <row r="4846" spans="1:33" ht="12">
      <c r="A4846" s="102">
        <v>42097.752604166701</v>
      </c>
      <c r="B4846" s="9" t="s">
        <v>28476</v>
      </c>
      <c r="C4846" s="70">
        <v>39</v>
      </c>
      <c r="D4846" s="9" t="s">
        <v>23</v>
      </c>
      <c r="E4846" s="9" t="s">
        <v>40</v>
      </c>
      <c r="F4846" s="9" t="s">
        <v>28477</v>
      </c>
      <c r="G4846" s="115">
        <v>40450</v>
      </c>
      <c r="H4846" s="9" t="s">
        <v>28478</v>
      </c>
      <c r="I4846" s="9" t="s">
        <v>27832</v>
      </c>
      <c r="J4846" s="9" t="s">
        <v>6027</v>
      </c>
      <c r="K4846" s="117" t="s">
        <v>28479</v>
      </c>
      <c r="L4846" s="9" t="s">
        <v>3821</v>
      </c>
      <c r="M4846" s="9"/>
      <c r="N4846" s="9" t="s">
        <v>32</v>
      </c>
      <c r="O4846" s="9" t="s">
        <v>28480</v>
      </c>
      <c r="P4846" s="9" t="s">
        <v>760</v>
      </c>
      <c r="Q4846" s="9" t="s">
        <v>28481</v>
      </c>
      <c r="R4846" s="9" t="s">
        <v>36</v>
      </c>
      <c r="S4846" s="61" t="s">
        <v>21640</v>
      </c>
      <c r="T4846" s="104"/>
      <c r="U4846" s="68" t="str">
        <f t="shared" si="77"/>
        <v>40450: Layten was in a standoff with police in a hospital he'd gone into. He had been running from law enforcement, and a family member of his reported that he was armed and planning to kill his estranged wife and her mother. When he was shot, he also wounded two officers. http://www.wowt.com/home/headlines/104005834.html</v>
      </c>
      <c r="V4846" s="68"/>
      <c r="W4846" s="9">
        <v>5894.1</v>
      </c>
      <c r="X4846" s="9"/>
      <c r="Y4846" s="9"/>
      <c r="Z4846" s="9"/>
      <c r="AA4846" s="9"/>
      <c r="AB4846" s="9"/>
      <c r="AC4846" s="18"/>
      <c r="AD4846" s="106"/>
      <c r="AE4846" s="106"/>
      <c r="AF4846" s="106"/>
      <c r="AG4846" s="58"/>
    </row>
    <row r="4847" spans="1:33" ht="12">
      <c r="A4847" s="102">
        <v>42097.765520833302</v>
      </c>
      <c r="B4847" s="9" t="s">
        <v>28482</v>
      </c>
      <c r="C4847" s="70">
        <v>31</v>
      </c>
      <c r="D4847" s="9" t="s">
        <v>23</v>
      </c>
      <c r="E4847" s="9" t="s">
        <v>173</v>
      </c>
      <c r="F4847" s="9" t="s">
        <v>28483</v>
      </c>
      <c r="G4847" s="115">
        <v>40445</v>
      </c>
      <c r="H4847" s="9" t="s">
        <v>28484</v>
      </c>
      <c r="I4847" s="9" t="s">
        <v>5374</v>
      </c>
      <c r="J4847" s="9" t="s">
        <v>85</v>
      </c>
      <c r="K4847" s="117" t="s">
        <v>28485</v>
      </c>
      <c r="L4847" s="9" t="s">
        <v>2503</v>
      </c>
      <c r="M4847" s="9" t="s">
        <v>28486</v>
      </c>
      <c r="N4847" s="9" t="s">
        <v>32</v>
      </c>
      <c r="O4847" s="9" t="s">
        <v>28487</v>
      </c>
      <c r="P4847" s="9" t="s">
        <v>760</v>
      </c>
      <c r="Q4847" s="9" t="s">
        <v>28488</v>
      </c>
      <c r="R4847" s="9" t="s">
        <v>36</v>
      </c>
      <c r="S4847" s="61" t="s">
        <v>21640</v>
      </c>
      <c r="T4847" s="104"/>
      <c r="U4847" s="68" t="str">
        <f t="shared" si="77"/>
        <v>40445: There was a altercation between Elias an off-duty Stanislaus sheriff's detective whose father owned Elias' rental property, and that the detective had been trying to evict the Elias. At one point Elias brought from her home a branch and a BB gun . The detective then fired at Elias, striking her multiple times. http://www.cerescourier.com/archives/60006/</v>
      </c>
      <c r="V4847" s="68"/>
      <c r="W4847" s="9">
        <v>5895.1</v>
      </c>
      <c r="X4847" s="9"/>
      <c r="Y4847" s="9"/>
      <c r="Z4847" s="9"/>
      <c r="AA4847" s="9"/>
      <c r="AB4847" s="9"/>
      <c r="AC4847" s="18"/>
      <c r="AD4847" s="106"/>
      <c r="AE4847" s="106"/>
      <c r="AF4847" s="106"/>
      <c r="AG4847" s="58"/>
    </row>
    <row r="4848" spans="1:33" ht="12">
      <c r="A4848" s="102">
        <v>42097.777337963002</v>
      </c>
      <c r="B4848" s="9" t="s">
        <v>28489</v>
      </c>
      <c r="C4848" s="70">
        <v>54</v>
      </c>
      <c r="D4848" s="9" t="s">
        <v>23</v>
      </c>
      <c r="E4848" s="9" t="s">
        <v>82</v>
      </c>
      <c r="F4848" s="9"/>
      <c r="G4848" s="115">
        <v>40424</v>
      </c>
      <c r="H4848" s="9" t="s">
        <v>28490</v>
      </c>
      <c r="I4848" s="9" t="s">
        <v>8376</v>
      </c>
      <c r="J4848" s="9" t="s">
        <v>1128</v>
      </c>
      <c r="K4848" s="117" t="s">
        <v>28491</v>
      </c>
      <c r="L4848" s="9" t="s">
        <v>8378</v>
      </c>
      <c r="M4848" s="9" t="s">
        <v>8379</v>
      </c>
      <c r="N4848" s="9" t="s">
        <v>32</v>
      </c>
      <c r="O4848" s="9" t="s">
        <v>28492</v>
      </c>
      <c r="P4848" s="9" t="s">
        <v>760</v>
      </c>
      <c r="Q4848" s="9" t="s">
        <v>28493</v>
      </c>
      <c r="R4848" s="9" t="s">
        <v>36</v>
      </c>
      <c r="S4848" s="61" t="s">
        <v>21640</v>
      </c>
      <c r="T4848" s="104"/>
      <c r="U4848" s="68" t="str">
        <f t="shared" si="77"/>
        <v>40424: When an officer lifted the bed skirt on a bed, Chesney fired a round from under the bed at the officer, hitting him in the torso, at which point officers shot Chesney to death. Chesney was suspected in an earlier murder. http://cdn.knoxblogs.com/editor/wp-content/uploads/sites/6/2010/09/suspect-tailed-before-face-off</v>
      </c>
      <c r="V4848" s="68"/>
      <c r="W4848" s="9">
        <v>5896.1</v>
      </c>
      <c r="X4848" s="9"/>
      <c r="Y4848" s="9"/>
      <c r="Z4848" s="9"/>
      <c r="AA4848" s="9"/>
      <c r="AB4848" s="9"/>
      <c r="AC4848" s="18"/>
      <c r="AD4848" s="106"/>
      <c r="AE4848" s="106"/>
      <c r="AF4848" s="106"/>
      <c r="AG4848" s="58"/>
    </row>
    <row r="4849" spans="1:33" ht="12">
      <c r="A4849" s="102">
        <v>42097.784537036998</v>
      </c>
      <c r="B4849" s="9" t="s">
        <v>28494</v>
      </c>
      <c r="C4849" s="70">
        <v>24</v>
      </c>
      <c r="D4849" s="9" t="s">
        <v>23</v>
      </c>
      <c r="E4849" s="9" t="s">
        <v>24</v>
      </c>
      <c r="F4849" s="9" t="s">
        <v>28495</v>
      </c>
      <c r="G4849" s="115">
        <v>40423</v>
      </c>
      <c r="H4849" s="9" t="s">
        <v>28496</v>
      </c>
      <c r="I4849" s="9" t="s">
        <v>1528</v>
      </c>
      <c r="J4849" s="9" t="s">
        <v>482</v>
      </c>
      <c r="K4849" s="117" t="s">
        <v>28497</v>
      </c>
      <c r="L4849" s="9" t="s">
        <v>483</v>
      </c>
      <c r="M4849" s="9" t="s">
        <v>28498</v>
      </c>
      <c r="N4849" s="9" t="s">
        <v>32</v>
      </c>
      <c r="O4849" s="9" t="s">
        <v>28499</v>
      </c>
      <c r="P4849" s="9" t="s">
        <v>760</v>
      </c>
      <c r="Q4849" s="9" t="s">
        <v>28500</v>
      </c>
      <c r="R4849" s="9" t="s">
        <v>36</v>
      </c>
      <c r="S4849" s="61" t="s">
        <v>21640</v>
      </c>
      <c r="T4849" s="104"/>
      <c r="U4849" s="68" t="str">
        <f t="shared" si="77"/>
        <v>40423: Oklahoma City police said off-duty police who were also private security officers were trying to clear a nightclub at 2am when a man in the crowd pulled out a gun and started shooting at officers. They returned fire, hitting three people. 24-year-old suspect Lance Dawkins died from his wounds. http://www.news9.com/story/13089205/off-duty-oupd-officers-shoot-kill-suspect-at-oklahoma-city-nightclub</v>
      </c>
      <c r="V4849" s="68"/>
      <c r="W4849" s="9">
        <v>5897.1</v>
      </c>
      <c r="X4849" s="9"/>
      <c r="Y4849" s="9"/>
      <c r="Z4849" s="9"/>
      <c r="AA4849" s="9"/>
      <c r="AB4849" s="9"/>
      <c r="AC4849" s="18"/>
      <c r="AD4849" s="106"/>
      <c r="AE4849" s="106"/>
      <c r="AF4849" s="106"/>
      <c r="AG4849" s="58"/>
    </row>
    <row r="4850" spans="1:33" ht="12">
      <c r="A4850" s="102">
        <v>42097.797037037002</v>
      </c>
      <c r="B4850" s="9" t="s">
        <v>28501</v>
      </c>
      <c r="C4850" s="70">
        <v>61</v>
      </c>
      <c r="D4850" s="9" t="s">
        <v>23</v>
      </c>
      <c r="E4850" s="9" t="s">
        <v>82</v>
      </c>
      <c r="F4850" s="9"/>
      <c r="G4850" s="115">
        <v>40421</v>
      </c>
      <c r="H4850" s="9" t="s">
        <v>28502</v>
      </c>
      <c r="I4850" s="9" t="s">
        <v>8796</v>
      </c>
      <c r="J4850" s="9" t="s">
        <v>143</v>
      </c>
      <c r="K4850" s="117" t="s">
        <v>28503</v>
      </c>
      <c r="L4850" s="9" t="s">
        <v>5162</v>
      </c>
      <c r="M4850" s="9" t="s">
        <v>9932</v>
      </c>
      <c r="N4850" s="9" t="s">
        <v>32</v>
      </c>
      <c r="O4850" s="9" t="s">
        <v>28504</v>
      </c>
      <c r="P4850" s="9" t="s">
        <v>760</v>
      </c>
      <c r="Q4850" s="9" t="s">
        <v>28505</v>
      </c>
      <c r="R4850" s="9" t="s">
        <v>100</v>
      </c>
      <c r="S4850" s="61" t="s">
        <v>21640</v>
      </c>
      <c r="T4850" s="104"/>
      <c r="U4850" s="68" t="str">
        <f t="shared" si="77"/>
        <v>40421: An officer said Zevola was sitting on his front patio on Songo Street with a rifle. Zevola said, “I'm a Vietnam veteran. I have seven rounds. I won't shoot for your Kevlar. I'll shoot for your head.” The officer tried to calm Zevola. Another officer approaching saw Zevola raise his rifle and point it toward the first officer. http://triblive.com/x/pittsburghtrib/news/pittsburgh/s_697551.html#axzz3WIkm5FWk</v>
      </c>
      <c r="V4850" s="68"/>
      <c r="W4850" s="9">
        <v>5898.1</v>
      </c>
      <c r="X4850" s="9"/>
      <c r="Y4850" s="9"/>
      <c r="Z4850" s="9"/>
      <c r="AA4850" s="9"/>
      <c r="AB4850" s="9"/>
      <c r="AC4850" s="18"/>
      <c r="AD4850" s="106"/>
      <c r="AE4850" s="106"/>
      <c r="AF4850" s="106"/>
      <c r="AG4850" s="58"/>
    </row>
    <row r="4851" spans="1:33" ht="12">
      <c r="A4851" s="102">
        <v>42097.806192129603</v>
      </c>
      <c r="B4851" s="9" t="s">
        <v>28506</v>
      </c>
      <c r="C4851" s="70">
        <v>32</v>
      </c>
      <c r="D4851" s="9" t="s">
        <v>23</v>
      </c>
      <c r="E4851" s="9" t="s">
        <v>24</v>
      </c>
      <c r="F4851" s="9" t="s">
        <v>28507</v>
      </c>
      <c r="G4851" s="115">
        <v>40413</v>
      </c>
      <c r="H4851" s="9" t="s">
        <v>28508</v>
      </c>
      <c r="I4851" s="9" t="s">
        <v>327</v>
      </c>
      <c r="J4851" s="9" t="s">
        <v>328</v>
      </c>
      <c r="K4851" s="117" t="s">
        <v>1040</v>
      </c>
      <c r="L4851" s="9" t="s">
        <v>329</v>
      </c>
      <c r="M4851" s="9" t="s">
        <v>330</v>
      </c>
      <c r="N4851" s="9" t="s">
        <v>32</v>
      </c>
      <c r="O4851" s="9" t="s">
        <v>28509</v>
      </c>
      <c r="P4851" s="9" t="s">
        <v>760</v>
      </c>
      <c r="Q4851" s="9" t="s">
        <v>28510</v>
      </c>
      <c r="R4851" s="9" t="s">
        <v>36</v>
      </c>
      <c r="S4851" s="61" t="s">
        <v>21640</v>
      </c>
      <c r="T4851" s="104"/>
      <c r="U4851" s="68" t="str">
        <f t="shared" si="77"/>
        <v>40413: Police say King led officers on a car chase after an attempted traffic stop. The chase ended with a crash. Police say King then rammed his car into another squad car, pinning and injuring a third officer. The impact also caused King's car to catch fire. Officials said that's when they opened fire, killing King. http://abclocal.go.com/story?section=news/local&amp;id=7624162</v>
      </c>
      <c r="V4851" s="68"/>
      <c r="W4851" s="9">
        <v>5899.1</v>
      </c>
      <c r="X4851" s="9"/>
      <c r="Y4851" s="9"/>
      <c r="Z4851" s="9"/>
      <c r="AA4851" s="9"/>
      <c r="AB4851" s="9"/>
      <c r="AC4851" s="18"/>
      <c r="AD4851" s="106"/>
      <c r="AE4851" s="106"/>
      <c r="AF4851" s="106"/>
      <c r="AG4851" s="58"/>
    </row>
    <row r="4852" spans="1:33" ht="12">
      <c r="A4852" s="102">
        <v>42097.818518518499</v>
      </c>
      <c r="B4852" s="9" t="s">
        <v>28511</v>
      </c>
      <c r="C4852" s="70">
        <v>86</v>
      </c>
      <c r="D4852" s="9" t="s">
        <v>23</v>
      </c>
      <c r="E4852" s="9" t="s">
        <v>82</v>
      </c>
      <c r="F4852" s="9"/>
      <c r="G4852" s="115">
        <v>40403</v>
      </c>
      <c r="H4852" s="9" t="s">
        <v>28512</v>
      </c>
      <c r="I4852" s="9" t="s">
        <v>28513</v>
      </c>
      <c r="J4852" s="9" t="s">
        <v>213</v>
      </c>
      <c r="K4852" s="117" t="s">
        <v>28514</v>
      </c>
      <c r="L4852" s="9" t="s">
        <v>14818</v>
      </c>
      <c r="M4852" s="9" t="s">
        <v>28515</v>
      </c>
      <c r="N4852" s="9" t="s">
        <v>32</v>
      </c>
      <c r="O4852" s="9" t="s">
        <v>28516</v>
      </c>
      <c r="P4852" s="9" t="s">
        <v>58</v>
      </c>
      <c r="Q4852" s="9" t="s">
        <v>28517</v>
      </c>
      <c r="R4852" s="9" t="s">
        <v>36</v>
      </c>
      <c r="S4852" s="61" t="s">
        <v>21640</v>
      </c>
      <c r="T4852" s="104"/>
      <c r="U4852" s="68" t="str">
        <f t="shared" si="77"/>
        <v>40403: Officers tried to get McClendon to drop his gun where he was on his front porch. When he moved to his ex-wife who was already down, officers shot him to death. Whether McClendon fired a shot at his ex-wife before officers shot him is disputed. http://www.kltv.com/story/12986914/update-suspect-dies-in-lufkin-officer-involved-shooting</v>
      </c>
      <c r="V4852" s="68"/>
      <c r="W4852" s="9">
        <v>5900.1</v>
      </c>
      <c r="X4852" s="9"/>
      <c r="Y4852" s="9"/>
      <c r="Z4852" s="9"/>
      <c r="AA4852" s="9"/>
      <c r="AB4852" s="9"/>
      <c r="AC4852" s="18"/>
      <c r="AD4852" s="106"/>
      <c r="AE4852" s="106"/>
      <c r="AF4852" s="106"/>
      <c r="AG4852" s="58"/>
    </row>
    <row r="4853" spans="1:33" ht="12">
      <c r="A4853" s="102">
        <v>42097.845740740697</v>
      </c>
      <c r="B4853" s="9" t="s">
        <v>28518</v>
      </c>
      <c r="C4853" s="70">
        <v>32</v>
      </c>
      <c r="D4853" s="9" t="s">
        <v>23</v>
      </c>
      <c r="E4853" s="9" t="s">
        <v>82</v>
      </c>
      <c r="F4853" s="9"/>
      <c r="G4853" s="115">
        <v>40387</v>
      </c>
      <c r="H4853" s="9" t="s">
        <v>28519</v>
      </c>
      <c r="I4853" s="9" t="s">
        <v>1025</v>
      </c>
      <c r="J4853" s="9" t="s">
        <v>195</v>
      </c>
      <c r="K4853" s="117" t="s">
        <v>15061</v>
      </c>
      <c r="L4853" s="9" t="s">
        <v>686</v>
      </c>
      <c r="M4853" s="9" t="s">
        <v>1451</v>
      </c>
      <c r="N4853" s="9" t="s">
        <v>32</v>
      </c>
      <c r="O4853" s="9" t="s">
        <v>28520</v>
      </c>
      <c r="P4853" s="9" t="s">
        <v>760</v>
      </c>
      <c r="Q4853" s="9" t="s">
        <v>28521</v>
      </c>
      <c r="R4853" s="9" t="s">
        <v>36</v>
      </c>
      <c r="S4853" s="61" t="s">
        <v>21640</v>
      </c>
      <c r="T4853" s="104"/>
      <c r="U4853" s="68" t="str">
        <f t="shared" si="77"/>
        <v>40387: Tatum was killed in a botched marijuana sales sting in which another man and an officer were killed. http://www.eastvalleytribune.com/local/article_2e044fd0-9e8d-11df-9162-001cc4c002e0.html</v>
      </c>
      <c r="V4853" s="68"/>
      <c r="W4853" s="9">
        <v>5901.1</v>
      </c>
      <c r="X4853" s="9"/>
      <c r="Y4853" s="9"/>
      <c r="Z4853" s="9"/>
      <c r="AA4853" s="9"/>
      <c r="AB4853" s="9"/>
      <c r="AC4853" s="18"/>
      <c r="AD4853" s="106"/>
      <c r="AE4853" s="106"/>
      <c r="AF4853" s="106"/>
      <c r="AG4853" s="58"/>
    </row>
    <row r="4854" spans="1:33" ht="12">
      <c r="A4854" s="102">
        <v>42097.845983796302</v>
      </c>
      <c r="B4854" s="9" t="s">
        <v>28522</v>
      </c>
      <c r="C4854" s="70">
        <v>26</v>
      </c>
      <c r="D4854" s="9" t="s">
        <v>23</v>
      </c>
      <c r="E4854" s="9" t="s">
        <v>82</v>
      </c>
      <c r="F4854" s="9"/>
      <c r="G4854" s="115">
        <v>40387</v>
      </c>
      <c r="H4854" s="9" t="s">
        <v>28519</v>
      </c>
      <c r="I4854" s="9" t="s">
        <v>1025</v>
      </c>
      <c r="J4854" s="9" t="s">
        <v>195</v>
      </c>
      <c r="K4854" s="117" t="s">
        <v>15061</v>
      </c>
      <c r="L4854" s="9" t="s">
        <v>686</v>
      </c>
      <c r="M4854" s="9" t="s">
        <v>1451</v>
      </c>
      <c r="N4854" s="9" t="s">
        <v>32</v>
      </c>
      <c r="O4854" s="9" t="s">
        <v>28523</v>
      </c>
      <c r="P4854" s="9" t="s">
        <v>760</v>
      </c>
      <c r="Q4854" s="9" t="s">
        <v>28521</v>
      </c>
      <c r="R4854" s="9" t="s">
        <v>36</v>
      </c>
      <c r="S4854" s="61" t="s">
        <v>21640</v>
      </c>
      <c r="T4854" s="104"/>
      <c r="U4854" s="68" t="str">
        <f t="shared" si="77"/>
        <v>40387: Royalty was killed in a botched marijuana sales sting in which another man and an officer were killed. http://www.eastvalleytribune.com/local/article_2e044fd0-9e8d-11df-9162-001cc4c002e0.html</v>
      </c>
      <c r="V4854" s="68"/>
      <c r="W4854" s="9">
        <v>5902.1</v>
      </c>
      <c r="X4854" s="9"/>
      <c r="Y4854" s="9"/>
      <c r="Z4854" s="9"/>
      <c r="AA4854" s="9"/>
      <c r="AB4854" s="9"/>
      <c r="AC4854" s="18"/>
      <c r="AD4854" s="106"/>
      <c r="AE4854" s="106"/>
      <c r="AF4854" s="106"/>
      <c r="AG4854" s="58"/>
    </row>
    <row r="4855" spans="1:33" ht="12">
      <c r="A4855" s="102">
        <v>42097.896921296298</v>
      </c>
      <c r="B4855" s="9" t="s">
        <v>28524</v>
      </c>
      <c r="C4855" s="70">
        <v>24</v>
      </c>
      <c r="D4855" s="9" t="s">
        <v>23</v>
      </c>
      <c r="E4855" s="9" t="s">
        <v>173</v>
      </c>
      <c r="F4855" s="9" t="s">
        <v>28525</v>
      </c>
      <c r="G4855" s="115">
        <v>40386</v>
      </c>
      <c r="H4855" s="9"/>
      <c r="I4855" s="9" t="s">
        <v>14405</v>
      </c>
      <c r="J4855" s="9" t="s">
        <v>85</v>
      </c>
      <c r="K4855" s="117" t="s">
        <v>28526</v>
      </c>
      <c r="L4855" s="9" t="s">
        <v>14405</v>
      </c>
      <c r="M4855" s="9" t="s">
        <v>28527</v>
      </c>
      <c r="N4855" s="9" t="s">
        <v>32</v>
      </c>
      <c r="O4855" s="9" t="s">
        <v>28528</v>
      </c>
      <c r="P4855" s="9" t="s">
        <v>760</v>
      </c>
      <c r="Q4855" s="9" t="s">
        <v>28529</v>
      </c>
      <c r="R4855" s="9" t="s">
        <v>36</v>
      </c>
      <c r="S4855" s="61" t="s">
        <v>21640</v>
      </c>
      <c r="T4855" s="104"/>
      <c r="U4855" s="68" t="str">
        <f t="shared" si="77"/>
        <v>40386: Officers from U.S. Forest Service and Bureau of Land Management entered a marijuana garden on forest service land close to the Glen County line in the Covelo area. Angel Hernandez Farias and another suspect entered the garden about 6:45. According to law enforcement, Farias, age 24, pointed a gun at them. An unidentified officer fired back, wounding the suspect who attempted to run but was brought down by a K-9 unit. Farias died in the garden. http://lostcoastoutpost.com/2010/aug/18/ganja-and-gunfights-another-grower-dies-in-a-mendo/</v>
      </c>
      <c r="V4855" s="68"/>
      <c r="W4855" s="9">
        <v>5903.1</v>
      </c>
      <c r="X4855" s="9"/>
      <c r="Y4855" s="9"/>
      <c r="Z4855" s="9"/>
      <c r="AA4855" s="9"/>
      <c r="AB4855" s="9"/>
      <c r="AC4855" s="18"/>
      <c r="AD4855" s="106"/>
      <c r="AE4855" s="106"/>
      <c r="AF4855" s="106"/>
      <c r="AG4855" s="58"/>
    </row>
    <row r="4856" spans="1:33" ht="12">
      <c r="A4856" s="102">
        <v>42097.9069675926</v>
      </c>
      <c r="B4856" s="9" t="s">
        <v>28530</v>
      </c>
      <c r="C4856" s="70">
        <v>23</v>
      </c>
      <c r="D4856" s="9" t="s">
        <v>23</v>
      </c>
      <c r="E4856" s="9" t="s">
        <v>40</v>
      </c>
      <c r="F4856" s="9" t="s">
        <v>28531</v>
      </c>
      <c r="G4856" s="115">
        <v>40382</v>
      </c>
      <c r="H4856" s="9" t="s">
        <v>28532</v>
      </c>
      <c r="I4856" s="9" t="s">
        <v>14745</v>
      </c>
      <c r="J4856" s="9" t="s">
        <v>124</v>
      </c>
      <c r="K4856" s="117" t="s">
        <v>14746</v>
      </c>
      <c r="L4856" s="9" t="s">
        <v>448</v>
      </c>
      <c r="M4856" s="9" t="s">
        <v>28533</v>
      </c>
      <c r="N4856" s="9" t="s">
        <v>32</v>
      </c>
      <c r="O4856" s="9" t="s">
        <v>28534</v>
      </c>
      <c r="P4856" s="9" t="s">
        <v>58</v>
      </c>
      <c r="Q4856" s="9" t="s">
        <v>28535</v>
      </c>
      <c r="R4856" s="9" t="s">
        <v>219</v>
      </c>
      <c r="S4856" s="61" t="s">
        <v>21640</v>
      </c>
      <c r="T4856" s="104"/>
      <c r="U4856" s="68" t="str">
        <f t="shared" si="77"/>
        <v>40382: Reportedly Netter was on methamphetamine and pulled a pistol on a an officer when he was shot and killed 8 times at close range during a traffic stop during Silverdale's Whaling Days festival. The DA's report relied on audio and video evidence from the patrol car camera, along with the statement of a "ride along" observer who had exited the cruiser during the traffic stop. http://www.northkitsapherald.com/news/101677083.html</v>
      </c>
      <c r="V4856" s="68"/>
      <c r="W4856" s="9">
        <v>5904.1</v>
      </c>
      <c r="X4856" s="9"/>
      <c r="Y4856" s="9"/>
      <c r="Z4856" s="9"/>
      <c r="AA4856" s="9"/>
      <c r="AB4856" s="9"/>
      <c r="AC4856" s="18"/>
      <c r="AD4856" s="106"/>
      <c r="AE4856" s="106"/>
      <c r="AF4856" s="106"/>
      <c r="AG4856" s="58"/>
    </row>
    <row r="4857" spans="1:33" ht="12">
      <c r="A4857" s="102">
        <v>42097.916192129604</v>
      </c>
      <c r="B4857" s="9" t="s">
        <v>28536</v>
      </c>
      <c r="C4857" s="70">
        <v>34</v>
      </c>
      <c r="D4857" s="9" t="s">
        <v>23</v>
      </c>
      <c r="E4857" s="9" t="s">
        <v>24</v>
      </c>
      <c r="F4857" s="9" t="s">
        <v>28537</v>
      </c>
      <c r="G4857" s="115">
        <v>40379</v>
      </c>
      <c r="H4857" s="9" t="s">
        <v>28538</v>
      </c>
      <c r="I4857" s="9" t="s">
        <v>28539</v>
      </c>
      <c r="J4857" s="9" t="s">
        <v>250</v>
      </c>
      <c r="K4857" s="117" t="s">
        <v>25289</v>
      </c>
      <c r="L4857" s="9" t="s">
        <v>249</v>
      </c>
      <c r="M4857" s="9" t="s">
        <v>28540</v>
      </c>
      <c r="N4857" s="9" t="s">
        <v>32</v>
      </c>
      <c r="O4857" s="9" t="s">
        <v>28541</v>
      </c>
      <c r="P4857" s="9" t="s">
        <v>760</v>
      </c>
      <c r="Q4857" s="9" t="s">
        <v>28542</v>
      </c>
      <c r="R4857" s="9" t="s">
        <v>36</v>
      </c>
      <c r="S4857" s="61" t="s">
        <v>21640</v>
      </c>
      <c r="T4857" s="104"/>
      <c r="U4857" s="68" t="str">
        <f t="shared" si="77"/>
        <v>40379: Stokes was under surveillance by authorities who were investigating a counterfeiting ring, said a police spokesman. When police attempted to arrest three suspects, two ran away and a third (Stokes) pulled a handgun and shot at detectives. Two detectives returned fire and killed Stokes. http://archives.explorebaltimorecounty.com/news/107656/baltimore-county-police-fatally-shoot-suspect-outside-pikesville-hotel/</v>
      </c>
      <c r="V4857" s="68"/>
      <c r="W4857" s="9">
        <v>5905.1</v>
      </c>
      <c r="X4857" s="9"/>
      <c r="Y4857" s="9"/>
      <c r="Z4857" s="9"/>
      <c r="AA4857" s="9"/>
      <c r="AB4857" s="9"/>
      <c r="AC4857" s="18"/>
      <c r="AD4857" s="106"/>
      <c r="AE4857" s="106"/>
      <c r="AF4857" s="106"/>
      <c r="AG4857" s="58"/>
    </row>
    <row r="4858" spans="1:33" ht="12">
      <c r="A4858" s="102">
        <v>42097.926643518498</v>
      </c>
      <c r="B4858" s="9" t="s">
        <v>28543</v>
      </c>
      <c r="C4858" s="70">
        <v>21</v>
      </c>
      <c r="D4858" s="9" t="s">
        <v>23</v>
      </c>
      <c r="E4858" s="9" t="s">
        <v>24</v>
      </c>
      <c r="F4858" s="9" t="s">
        <v>28544</v>
      </c>
      <c r="G4858" s="115">
        <v>40380</v>
      </c>
      <c r="H4858" s="9" t="s">
        <v>28545</v>
      </c>
      <c r="I4858" s="9" t="s">
        <v>28546</v>
      </c>
      <c r="J4858" s="9" t="s">
        <v>1791</v>
      </c>
      <c r="K4858" s="117" t="s">
        <v>28547</v>
      </c>
      <c r="L4858" s="9" t="s">
        <v>13000</v>
      </c>
      <c r="M4858" s="9" t="s">
        <v>3574</v>
      </c>
      <c r="N4858" s="9" t="s">
        <v>32</v>
      </c>
      <c r="O4858" s="9" t="s">
        <v>28548</v>
      </c>
      <c r="P4858" s="9" t="s">
        <v>760</v>
      </c>
      <c r="Q4858" s="9" t="s">
        <v>28549</v>
      </c>
      <c r="R4858" s="9" t="s">
        <v>36</v>
      </c>
      <c r="S4858" s="61" t="s">
        <v>21640</v>
      </c>
      <c r="T4858" s="104"/>
      <c r="U4858" s="68" t="str">
        <f t="shared" si="77"/>
        <v>40380: Johnson was fleeing an apartment where he tasered and sexually assaulted a woman and shot a man, authorities said. When officers tried to take him into custody, he a “made a threatening gesture” with a handgun, prompting officers to open fire, according to authorities. http://www.newjerseynewsroom.com/state/crime-spree-suspect-naquan-johnson-killed-by-us-marshalls-during-arrest-in-gloucester</v>
      </c>
      <c r="V4858" s="68"/>
      <c r="W4858" s="9">
        <v>5906.1</v>
      </c>
      <c r="X4858" s="9"/>
      <c r="Y4858" s="9"/>
      <c r="Z4858" s="9"/>
      <c r="AA4858" s="9"/>
      <c r="AB4858" s="9"/>
      <c r="AC4858" s="18"/>
      <c r="AD4858" s="106"/>
      <c r="AE4858" s="106"/>
      <c r="AF4858" s="106"/>
      <c r="AG4858" s="58"/>
    </row>
    <row r="4859" spans="1:33" ht="12">
      <c r="A4859" s="102">
        <v>42097.935011574104</v>
      </c>
      <c r="B4859" s="9" t="s">
        <v>28550</v>
      </c>
      <c r="C4859" s="70">
        <v>26</v>
      </c>
      <c r="D4859" s="9" t="s">
        <v>23</v>
      </c>
      <c r="E4859" s="9" t="s">
        <v>82</v>
      </c>
      <c r="F4859" s="9"/>
      <c r="G4859" s="115">
        <v>40376</v>
      </c>
      <c r="H4859" s="9" t="s">
        <v>28551</v>
      </c>
      <c r="I4859" s="9" t="s">
        <v>22100</v>
      </c>
      <c r="J4859" s="9" t="s">
        <v>143</v>
      </c>
      <c r="K4859" s="117" t="s">
        <v>28552</v>
      </c>
      <c r="L4859" s="9" t="s">
        <v>15639</v>
      </c>
      <c r="M4859" s="9" t="s">
        <v>28553</v>
      </c>
      <c r="N4859" s="9" t="s">
        <v>32</v>
      </c>
      <c r="O4859" s="9" t="s">
        <v>28554</v>
      </c>
      <c r="P4859" s="9" t="s">
        <v>760</v>
      </c>
      <c r="Q4859" s="9" t="s">
        <v>28555</v>
      </c>
      <c r="R4859" s="9" t="s">
        <v>36</v>
      </c>
      <c r="S4859" s="61" t="s">
        <v>21640</v>
      </c>
      <c r="T4859" s="104"/>
      <c r="U4859" s="68" t="str">
        <f t="shared" si="77"/>
        <v>40376: Authorities said they responded to a gunpoint robbery involving two victims about 2:30 a.m. Witnesses pointed out Stevenson as involved in the robbery, and during a chase and subsequent scuffle Stevenson shot at and missed an officer. The officer fired one shot at Stevenson. Police said a pistol was recovered at the scene, and the weapon had a spent shell casing jammed inside. Neighbours reportedly only heard one shot. http://www2.readingeagle.com/article.aspx?id=235161</v>
      </c>
      <c r="V4859" s="68"/>
      <c r="W4859" s="9">
        <v>5907.1</v>
      </c>
      <c r="X4859" s="9"/>
      <c r="Y4859" s="9"/>
      <c r="Z4859" s="9"/>
      <c r="AA4859" s="9"/>
      <c r="AB4859" s="9"/>
      <c r="AC4859" s="18"/>
      <c r="AD4859" s="106"/>
      <c r="AE4859" s="106"/>
      <c r="AF4859" s="106"/>
      <c r="AG4859" s="58"/>
    </row>
    <row r="4860" spans="1:33" ht="12">
      <c r="A4860" s="102">
        <v>42097.949432870402</v>
      </c>
      <c r="B4860" s="9" t="s">
        <v>28556</v>
      </c>
      <c r="C4860" s="70">
        <v>30</v>
      </c>
      <c r="D4860" s="9" t="s">
        <v>23</v>
      </c>
      <c r="E4860" s="9" t="s">
        <v>40</v>
      </c>
      <c r="F4860" s="9" t="s">
        <v>28557</v>
      </c>
      <c r="G4860" s="115">
        <v>40374</v>
      </c>
      <c r="H4860" s="9" t="s">
        <v>28558</v>
      </c>
      <c r="I4860" s="9" t="s">
        <v>28559</v>
      </c>
      <c r="J4860" s="9" t="s">
        <v>1103</v>
      </c>
      <c r="K4860" s="117" t="s">
        <v>28560</v>
      </c>
      <c r="L4860" s="9" t="s">
        <v>20210</v>
      </c>
      <c r="M4860" s="9" t="s">
        <v>28561</v>
      </c>
      <c r="N4860" s="9" t="s">
        <v>32</v>
      </c>
      <c r="O4860" s="9" t="s">
        <v>28562</v>
      </c>
      <c r="P4860" s="9" t="s">
        <v>760</v>
      </c>
      <c r="Q4860" s="9" t="s">
        <v>28563</v>
      </c>
      <c r="R4860" s="9" t="s">
        <v>36</v>
      </c>
      <c r="S4860" s="61" t="s">
        <v>21640</v>
      </c>
      <c r="T4860" s="104"/>
      <c r="U4860" s="68" t="str">
        <f t="shared" si="77"/>
        <v>40374: Three inmates stole a tractor-trailer and crashed it through a fence at the Kinross Correctional Facility near Sault Ste. Marie on Thursday. Seth Privacky, 30, who had been serving a life sentence for killing five people near Muskegon in 1998, was shot dead by a corrections officer. http://articles.petoskeynews.com/2010-07-17/prison_24150771</v>
      </c>
      <c r="V4860" s="68"/>
      <c r="W4860" s="9">
        <v>5908.1</v>
      </c>
      <c r="X4860" s="9"/>
      <c r="Y4860" s="9"/>
      <c r="Z4860" s="9"/>
      <c r="AA4860" s="9"/>
      <c r="AB4860" s="9"/>
      <c r="AC4860" s="18"/>
      <c r="AD4860" s="106"/>
      <c r="AE4860" s="106"/>
      <c r="AF4860" s="106"/>
      <c r="AG4860" s="58"/>
    </row>
    <row r="4861" spans="1:33" ht="12">
      <c r="A4861" s="102">
        <v>42097.956921296303</v>
      </c>
      <c r="B4861" s="9" t="s">
        <v>28564</v>
      </c>
      <c r="C4861" s="70">
        <v>33</v>
      </c>
      <c r="D4861" s="9" t="s">
        <v>23</v>
      </c>
      <c r="E4861" s="9" t="s">
        <v>82</v>
      </c>
      <c r="F4861" s="9" t="s">
        <v>28565</v>
      </c>
      <c r="G4861" s="115">
        <v>40373</v>
      </c>
      <c r="H4861" s="9" t="s">
        <v>28566</v>
      </c>
      <c r="I4861" s="9" t="s">
        <v>6150</v>
      </c>
      <c r="J4861" s="9" t="s">
        <v>1791</v>
      </c>
      <c r="K4861" s="117" t="s">
        <v>25341</v>
      </c>
      <c r="L4861" s="9" t="s">
        <v>6152</v>
      </c>
      <c r="M4861" s="9" t="s">
        <v>25342</v>
      </c>
      <c r="N4861" s="9" t="s">
        <v>32</v>
      </c>
      <c r="O4861" s="9" t="s">
        <v>28567</v>
      </c>
      <c r="P4861" s="9" t="s">
        <v>760</v>
      </c>
      <c r="Q4861" s="9" t="s">
        <v>28568</v>
      </c>
      <c r="R4861" s="9" t="s">
        <v>36</v>
      </c>
      <c r="S4861" s="61" t="s">
        <v>21640</v>
      </c>
      <c r="T4861" s="104"/>
      <c r="U4861" s="68" t="str">
        <f t="shared" si="77"/>
        <v>40373: Two Newark detectives identified as members of the city’s gang investigations unit shot and killed Rashaan Gilbert, 33, of Newark after he allegedly approached them on a South Ward street corner with a weapon and refused to drop it. http://www.nj.com/news/index.ssf/2010/07/sheriffs_officer_critically_wo.html</v>
      </c>
      <c r="V4861" s="68"/>
      <c r="W4861" s="9">
        <v>5909.1</v>
      </c>
      <c r="X4861" s="9"/>
      <c r="Y4861" s="9"/>
      <c r="Z4861" s="9"/>
      <c r="AA4861" s="9"/>
      <c r="AB4861" s="9"/>
      <c r="AC4861" s="18"/>
      <c r="AD4861" s="106"/>
      <c r="AE4861" s="106"/>
      <c r="AF4861" s="106"/>
      <c r="AG4861" s="58"/>
    </row>
    <row r="4862" spans="1:33" ht="12">
      <c r="A4862" s="102">
        <v>42097.965347222198</v>
      </c>
      <c r="B4862" s="9" t="s">
        <v>28569</v>
      </c>
      <c r="C4862" s="70">
        <v>23</v>
      </c>
      <c r="D4862" s="9" t="s">
        <v>23</v>
      </c>
      <c r="E4862" s="9" t="s">
        <v>82</v>
      </c>
      <c r="F4862" s="9"/>
      <c r="G4862" s="115">
        <v>40372</v>
      </c>
      <c r="H4862" s="9" t="s">
        <v>28570</v>
      </c>
      <c r="I4862" s="9" t="s">
        <v>4305</v>
      </c>
      <c r="J4862" s="9" t="s">
        <v>1033</v>
      </c>
      <c r="K4862" s="117" t="s">
        <v>22660</v>
      </c>
      <c r="L4862" s="9" t="s">
        <v>4307</v>
      </c>
      <c r="M4862" s="9" t="s">
        <v>15462</v>
      </c>
      <c r="N4862" s="9" t="s">
        <v>32</v>
      </c>
      <c r="O4862" s="9" t="s">
        <v>28571</v>
      </c>
      <c r="P4862" s="9" t="s">
        <v>760</v>
      </c>
      <c r="Q4862" s="9" t="s">
        <v>28572</v>
      </c>
      <c r="R4862" s="9" t="s">
        <v>36</v>
      </c>
      <c r="S4862" s="61" t="s">
        <v>21640</v>
      </c>
      <c r="T4862" s="104"/>
      <c r="U4862" s="68" t="str">
        <f t="shared" si="77"/>
        <v>40372: Hummell drew a nearly 4-foot Samurai sword as he left a vehicle, raised the blade and walked toward the officers, who drew their weapons and ordered Hummell to stop. He continued to advance slowly towards the officers. It was found that the officers were no further than 27 feet from Lance Hummell when an officer shot and killed him. http://www.lcsun-news.com/ci_15510848?source=most_viewed</v>
      </c>
      <c r="V4862" s="68"/>
      <c r="W4862" s="9">
        <v>5910.1</v>
      </c>
      <c r="X4862" s="9"/>
      <c r="Y4862" s="9"/>
      <c r="Z4862" s="9"/>
      <c r="AA4862" s="9"/>
      <c r="AB4862" s="9"/>
      <c r="AC4862" s="18"/>
      <c r="AD4862" s="106"/>
      <c r="AE4862" s="106"/>
      <c r="AF4862" s="106"/>
      <c r="AG4862" s="58"/>
    </row>
    <row r="4863" spans="1:33" ht="12">
      <c r="A4863" s="102">
        <v>42097.976875</v>
      </c>
      <c r="B4863" s="9" t="s">
        <v>28573</v>
      </c>
      <c r="C4863" s="70">
        <v>17</v>
      </c>
      <c r="D4863" s="9" t="s">
        <v>23</v>
      </c>
      <c r="E4863" s="9" t="s">
        <v>82</v>
      </c>
      <c r="F4863" s="9" t="s">
        <v>28574</v>
      </c>
      <c r="G4863" s="115">
        <v>40266</v>
      </c>
      <c r="H4863" s="9" t="s">
        <v>28575</v>
      </c>
      <c r="I4863" s="9" t="s">
        <v>14909</v>
      </c>
      <c r="J4863" s="9" t="s">
        <v>1033</v>
      </c>
      <c r="K4863" s="117" t="s">
        <v>28576</v>
      </c>
      <c r="L4863" s="9" t="s">
        <v>15461</v>
      </c>
      <c r="M4863" s="9" t="s">
        <v>9439</v>
      </c>
      <c r="N4863" s="9" t="s">
        <v>32</v>
      </c>
      <c r="O4863" s="9" t="s">
        <v>28577</v>
      </c>
      <c r="P4863" s="9" t="s">
        <v>760</v>
      </c>
      <c r="Q4863" s="9" t="s">
        <v>28578</v>
      </c>
      <c r="R4863" s="9" t="s">
        <v>219</v>
      </c>
      <c r="S4863" s="61" t="s">
        <v>21640</v>
      </c>
      <c r="T4863" s="104"/>
      <c r="U4863" s="68" t="str">
        <f t="shared" si="77"/>
        <v>40266: Dominguez was shot by a Doña Ana sheriff's deputy after allegedly trying to get the officer's gun, being Tasered, getting into the officer's cruiser, putting it in gear and seemingly readying to run over the deputy, who was responding to a report of a business theft in Mesquite, N.M. http://caselaw.findlaw.com/us-10th-circuit/1638520.html</v>
      </c>
      <c r="V4863" s="68"/>
      <c r="W4863" s="9">
        <v>5911.1</v>
      </c>
      <c r="X4863" s="9"/>
      <c r="Y4863" s="9"/>
      <c r="Z4863" s="9"/>
      <c r="AA4863" s="9"/>
      <c r="AB4863" s="9"/>
      <c r="AC4863" s="18"/>
      <c r="AD4863" s="106"/>
      <c r="AE4863" s="106"/>
      <c r="AF4863" s="106"/>
      <c r="AG4863" s="58"/>
    </row>
    <row r="4864" spans="1:33" ht="12">
      <c r="A4864" s="102">
        <v>42097.982511574097</v>
      </c>
      <c r="B4864" s="9" t="s">
        <v>28579</v>
      </c>
      <c r="C4864" s="70">
        <v>25</v>
      </c>
      <c r="D4864" s="9" t="s">
        <v>23</v>
      </c>
      <c r="E4864" s="9" t="s">
        <v>82</v>
      </c>
      <c r="F4864" s="9" t="s">
        <v>28580</v>
      </c>
      <c r="G4864" s="115">
        <v>40195</v>
      </c>
      <c r="H4864" s="9" t="s">
        <v>28581</v>
      </c>
      <c r="I4864" s="9" t="s">
        <v>4305</v>
      </c>
      <c r="J4864" s="9" t="s">
        <v>1033</v>
      </c>
      <c r="K4864" s="117" t="s">
        <v>22660</v>
      </c>
      <c r="L4864" s="9" t="s">
        <v>4307</v>
      </c>
      <c r="M4864" s="9" t="s">
        <v>15462</v>
      </c>
      <c r="N4864" s="9" t="s">
        <v>32</v>
      </c>
      <c r="O4864" s="9" t="s">
        <v>28582</v>
      </c>
      <c r="P4864" s="9" t="s">
        <v>58</v>
      </c>
      <c r="Q4864" s="9" t="s">
        <v>28572</v>
      </c>
      <c r="R4864" s="9" t="s">
        <v>36</v>
      </c>
      <c r="S4864" s="61" t="s">
        <v>21640</v>
      </c>
      <c r="T4864" s="104"/>
      <c r="U4864" s="68" t="str">
        <f t="shared" si="77"/>
        <v>40195: Medrano was shot by Las Cruces police after he allegedly advanced to within six yards of officers - responding to a report Medrano had battered the mother of his children - with a butcher knife with an 8-inch blade and a bat. The city settled with the family for $180,000. http://www.lcsun-news.com/ci_15510848?source=most_viewed</v>
      </c>
      <c r="V4864" s="68"/>
      <c r="W4864" s="9">
        <v>5912.1</v>
      </c>
      <c r="X4864" s="9"/>
      <c r="Y4864" s="9"/>
      <c r="Z4864" s="9"/>
      <c r="AA4864" s="9"/>
      <c r="AB4864" s="9"/>
      <c r="AC4864" s="18"/>
      <c r="AD4864" s="106"/>
      <c r="AE4864" s="106"/>
      <c r="AF4864" s="106"/>
      <c r="AG4864" s="58"/>
    </row>
    <row r="4865" spans="1:33" ht="12">
      <c r="A4865" s="102">
        <v>42097.996932870403</v>
      </c>
      <c r="B4865" s="9" t="s">
        <v>28583</v>
      </c>
      <c r="C4865" s="70">
        <v>58</v>
      </c>
      <c r="D4865" s="9" t="s">
        <v>23</v>
      </c>
      <c r="E4865" s="9" t="s">
        <v>82</v>
      </c>
      <c r="F4865" s="9"/>
      <c r="G4865" s="115">
        <v>39926</v>
      </c>
      <c r="H4865" s="9" t="s">
        <v>28584</v>
      </c>
      <c r="I4865" s="9" t="s">
        <v>28585</v>
      </c>
      <c r="J4865" s="9" t="s">
        <v>1033</v>
      </c>
      <c r="K4865" s="117" t="s">
        <v>28586</v>
      </c>
      <c r="L4865" s="9" t="s">
        <v>4307</v>
      </c>
      <c r="M4865" s="9" t="s">
        <v>28587</v>
      </c>
      <c r="N4865" s="9" t="s">
        <v>32</v>
      </c>
      <c r="O4865" s="9" t="s">
        <v>28588</v>
      </c>
      <c r="P4865" s="9" t="s">
        <v>760</v>
      </c>
      <c r="Q4865" s="9" t="s">
        <v>28572</v>
      </c>
      <c r="R4865" s="9" t="s">
        <v>36</v>
      </c>
      <c r="S4865" s="61" t="s">
        <v>21640</v>
      </c>
      <c r="T4865" s="104"/>
      <c r="U4865" s="68" t="str">
        <f t="shared" si="77"/>
        <v>39926: Torrez was shot in Chaparral by an Otero County sheriff's deputy after he allegedly attacked the deputy while being questioned about a child abduction and was unable to be stopped by a baton or Taser. http://www.lcsun-news.com/ci_15510848?source=most_viewed</v>
      </c>
      <c r="V4865" s="68"/>
      <c r="W4865" s="9">
        <v>5913.1</v>
      </c>
      <c r="X4865" s="9"/>
      <c r="Y4865" s="9"/>
      <c r="Z4865" s="9"/>
      <c r="AA4865" s="9"/>
      <c r="AB4865" s="9"/>
      <c r="AC4865" s="18"/>
      <c r="AD4865" s="106"/>
      <c r="AE4865" s="106"/>
      <c r="AF4865" s="106"/>
      <c r="AG4865" s="58"/>
    </row>
    <row r="4866" spans="1:33" ht="12">
      <c r="A4866" s="102">
        <v>42098.004930555602</v>
      </c>
      <c r="B4866" s="9" t="s">
        <v>28589</v>
      </c>
      <c r="C4866" s="70">
        <v>32</v>
      </c>
      <c r="D4866" s="9" t="s">
        <v>23</v>
      </c>
      <c r="E4866" s="9" t="s">
        <v>173</v>
      </c>
      <c r="F4866" s="9" t="s">
        <v>28590</v>
      </c>
      <c r="G4866" s="115">
        <v>39732</v>
      </c>
      <c r="H4866" s="9" t="s">
        <v>28591</v>
      </c>
      <c r="I4866" s="9" t="s">
        <v>28592</v>
      </c>
      <c r="J4866" s="9" t="s">
        <v>1033</v>
      </c>
      <c r="K4866" s="117" t="s">
        <v>28593</v>
      </c>
      <c r="L4866" s="9" t="s">
        <v>4307</v>
      </c>
      <c r="M4866" s="9" t="s">
        <v>28594</v>
      </c>
      <c r="N4866" s="9" t="s">
        <v>32</v>
      </c>
      <c r="O4866" s="9" t="s">
        <v>28595</v>
      </c>
      <c r="P4866" s="9" t="s">
        <v>58</v>
      </c>
      <c r="Q4866" s="9" t="s">
        <v>28596</v>
      </c>
      <c r="R4866" s="9" t="s">
        <v>36</v>
      </c>
      <c r="S4866" s="61" t="s">
        <v>21640</v>
      </c>
      <c r="T4866" s="104"/>
      <c r="U4866" s="68" t="str">
        <f t="shared" si="77"/>
        <v>39732: Soto was shot by a Hatch police officer responding to a call of a disturbance after allegedly threatening the officer with a rock and failing to be stopped by a Taser. http://www.lcsun-news.com/ci_11047617?source=most_emailed</v>
      </c>
      <c r="V4866" s="68"/>
      <c r="W4866" s="9">
        <v>5914.1</v>
      </c>
      <c r="X4866" s="9"/>
      <c r="Y4866" s="9"/>
      <c r="Z4866" s="9"/>
      <c r="AA4866" s="9"/>
      <c r="AB4866" s="9"/>
      <c r="AC4866" s="18"/>
      <c r="AD4866" s="106"/>
      <c r="AE4866" s="106"/>
      <c r="AF4866" s="106"/>
      <c r="AG4866" s="58"/>
    </row>
    <row r="4867" spans="1:33" ht="12">
      <c r="A4867" s="102">
        <v>42098.011770833298</v>
      </c>
      <c r="B4867" s="9" t="s">
        <v>28597</v>
      </c>
      <c r="C4867" s="70">
        <v>34</v>
      </c>
      <c r="D4867" s="9" t="s">
        <v>23</v>
      </c>
      <c r="E4867" s="9" t="s">
        <v>82</v>
      </c>
      <c r="F4867" s="9"/>
      <c r="G4867" s="115">
        <v>39265</v>
      </c>
      <c r="H4867" s="9" t="s">
        <v>28598</v>
      </c>
      <c r="I4867" s="9" t="s">
        <v>4305</v>
      </c>
      <c r="J4867" s="9" t="s">
        <v>1033</v>
      </c>
      <c r="K4867" s="117" t="s">
        <v>28599</v>
      </c>
      <c r="L4867" s="9" t="s">
        <v>15461</v>
      </c>
      <c r="M4867" s="9" t="s">
        <v>9439</v>
      </c>
      <c r="N4867" s="9" t="s">
        <v>32</v>
      </c>
      <c r="O4867" s="9" t="s">
        <v>28600</v>
      </c>
      <c r="P4867" s="9" t="s">
        <v>58</v>
      </c>
      <c r="Q4867" s="9" t="s">
        <v>28601</v>
      </c>
      <c r="R4867" s="9" t="s">
        <v>36</v>
      </c>
      <c r="S4867" s="61" t="s">
        <v>21640</v>
      </c>
      <c r="T4867" s="104"/>
      <c r="U4867" s="68" t="str">
        <f t="shared" si="77"/>
        <v>39265: Causey was shot by a Doña Ana sheriff's deputy - responding to a report Causey attacked his parents - after Causey allegedly threatened the deputy with his van. The family was paid $575,000 for a wrongful death suit. http://www.lcsun-news.com/las_cruces-news/ci_15596655</v>
      </c>
      <c r="V4867" s="68"/>
      <c r="W4867" s="9">
        <v>5915.1</v>
      </c>
      <c r="X4867" s="9"/>
      <c r="Y4867" s="9"/>
      <c r="Z4867" s="9"/>
      <c r="AA4867" s="9"/>
      <c r="AB4867" s="9"/>
      <c r="AC4867" s="18"/>
      <c r="AD4867" s="106"/>
      <c r="AE4867" s="106"/>
      <c r="AF4867" s="106"/>
      <c r="AG4867" s="58"/>
    </row>
    <row r="4868" spans="1:33" ht="12">
      <c r="A4868" s="102">
        <v>42098.015208333301</v>
      </c>
      <c r="B4868" s="9" t="s">
        <v>28602</v>
      </c>
      <c r="C4868" s="70">
        <v>38</v>
      </c>
      <c r="D4868" s="9" t="s">
        <v>23</v>
      </c>
      <c r="E4868" s="9" t="s">
        <v>82</v>
      </c>
      <c r="F4868" s="9"/>
      <c r="G4868" s="115">
        <v>39077</v>
      </c>
      <c r="H4868" s="9" t="s">
        <v>28603</v>
      </c>
      <c r="I4868" s="9" t="s">
        <v>4305</v>
      </c>
      <c r="J4868" s="9" t="s">
        <v>1033</v>
      </c>
      <c r="K4868" s="117" t="s">
        <v>28599</v>
      </c>
      <c r="L4868" s="9" t="s">
        <v>15461</v>
      </c>
      <c r="M4868" s="9"/>
      <c r="N4868" s="9" t="s">
        <v>32</v>
      </c>
      <c r="O4868" s="9" t="s">
        <v>28604</v>
      </c>
      <c r="P4868" s="9" t="s">
        <v>760</v>
      </c>
      <c r="Q4868" s="9" t="s">
        <v>28572</v>
      </c>
      <c r="R4868" s="9" t="s">
        <v>219</v>
      </c>
      <c r="S4868" s="61" t="s">
        <v>21640</v>
      </c>
      <c r="T4868" s="104"/>
      <c r="U4868" s="68" t="str">
        <f t="shared" si="77"/>
        <v>39077: Molina was shot after he allegedly lunged at officers - responding to reports of a disorderly person - with a 7-inch kitchen knife. Molina had a blood-alcohol level of .164 and cocaine in his system. http://www.lcsun-news.com/ci_15510848?source=most_viewed</v>
      </c>
      <c r="V4868" s="68"/>
      <c r="W4868" s="9">
        <v>5916.1</v>
      </c>
      <c r="X4868" s="9"/>
      <c r="Y4868" s="9"/>
      <c r="Z4868" s="9"/>
      <c r="AA4868" s="9"/>
      <c r="AB4868" s="9"/>
      <c r="AC4868" s="18"/>
      <c r="AD4868" s="106"/>
      <c r="AE4868" s="106"/>
      <c r="AF4868" s="106"/>
      <c r="AG4868" s="58"/>
    </row>
    <row r="4869" spans="1:33" ht="12">
      <c r="A4869" s="102">
        <v>42098.018263888902</v>
      </c>
      <c r="B4869" s="9" t="s">
        <v>28605</v>
      </c>
      <c r="C4869" s="70">
        <v>41</v>
      </c>
      <c r="D4869" s="9" t="s">
        <v>23</v>
      </c>
      <c r="E4869" s="9" t="s">
        <v>82</v>
      </c>
      <c r="F4869" s="9"/>
      <c r="G4869" s="115">
        <v>38411</v>
      </c>
      <c r="H4869" s="9"/>
      <c r="I4869" s="9" t="s">
        <v>4305</v>
      </c>
      <c r="J4869" s="9" t="s">
        <v>1033</v>
      </c>
      <c r="K4869" s="117" t="s">
        <v>28606</v>
      </c>
      <c r="L4869" s="9" t="s">
        <v>15461</v>
      </c>
      <c r="M4869" s="9" t="s">
        <v>28607</v>
      </c>
      <c r="N4869" s="9" t="s">
        <v>32</v>
      </c>
      <c r="O4869" s="9" t="s">
        <v>28608</v>
      </c>
      <c r="P4869" s="9" t="s">
        <v>760</v>
      </c>
      <c r="Q4869" s="9" t="s">
        <v>28609</v>
      </c>
      <c r="R4869" s="9" t="s">
        <v>36</v>
      </c>
      <c r="S4869" s="61" t="s">
        <v>21640</v>
      </c>
      <c r="T4869" s="104"/>
      <c r="U4869" s="68" t="str">
        <f t="shared" si="77"/>
        <v>38411: Evans was shot by a Las Cruces police officer and a New Mexico State Police officer following an hour-long standoff after an attempted Santa Teresa bank robbery. http://www.abqjournal.com/news/state/334635nm04-07-05.htm</v>
      </c>
      <c r="V4869" s="68"/>
      <c r="W4869" s="9">
        <v>5917.1</v>
      </c>
      <c r="X4869" s="9"/>
      <c r="Y4869" s="9"/>
      <c r="Z4869" s="9"/>
      <c r="AA4869" s="9"/>
      <c r="AB4869" s="9"/>
      <c r="AC4869" s="18"/>
      <c r="AD4869" s="106"/>
      <c r="AE4869" s="106"/>
      <c r="AF4869" s="106"/>
      <c r="AG4869" s="58"/>
    </row>
    <row r="4870" spans="1:33" ht="12">
      <c r="A4870" s="102">
        <v>42098.022650462997</v>
      </c>
      <c r="B4870" s="9" t="s">
        <v>28610</v>
      </c>
      <c r="C4870" s="70">
        <v>19</v>
      </c>
      <c r="D4870" s="9" t="s">
        <v>23</v>
      </c>
      <c r="E4870" s="9" t="s">
        <v>82</v>
      </c>
      <c r="F4870" s="9"/>
      <c r="G4870" s="115">
        <v>38154</v>
      </c>
      <c r="H4870" s="9" t="s">
        <v>28611</v>
      </c>
      <c r="I4870" s="9" t="s">
        <v>4305</v>
      </c>
      <c r="J4870" s="9" t="s">
        <v>1033</v>
      </c>
      <c r="K4870" s="117" t="s">
        <v>28612</v>
      </c>
      <c r="L4870" s="9" t="s">
        <v>15461</v>
      </c>
      <c r="M4870" s="9" t="s">
        <v>15462</v>
      </c>
      <c r="N4870" s="9" t="s">
        <v>32</v>
      </c>
      <c r="O4870" s="9" t="s">
        <v>28613</v>
      </c>
      <c r="P4870" s="9" t="s">
        <v>760</v>
      </c>
      <c r="Q4870" s="9" t="s">
        <v>28614</v>
      </c>
      <c r="R4870" s="9" t="s">
        <v>36</v>
      </c>
      <c r="S4870" s="61" t="s">
        <v>21640</v>
      </c>
      <c r="T4870" s="104"/>
      <c r="U4870" s="68" t="str">
        <f t="shared" si="77"/>
        <v>38154: Quiones was shot by a Las Cruces police officer after brandishing a shotgun. Quiones was stopped with spike strips driving a stolen car after a convenience store robbery. http://lubbockonline.com/stories/061804/reg_0618040075.shtml#.VR-TL-RVKlM</v>
      </c>
      <c r="V4870" s="68"/>
      <c r="W4870" s="9">
        <v>5918.1</v>
      </c>
      <c r="X4870" s="9"/>
      <c r="Y4870" s="9"/>
      <c r="Z4870" s="9"/>
      <c r="AA4870" s="9"/>
      <c r="AB4870" s="9"/>
      <c r="AC4870" s="18"/>
      <c r="AD4870" s="106"/>
      <c r="AE4870" s="106"/>
      <c r="AF4870" s="106"/>
      <c r="AG4870" s="58"/>
    </row>
    <row r="4871" spans="1:33" ht="12">
      <c r="A4871" s="102">
        <v>42098.807291666701</v>
      </c>
      <c r="B4871" s="9" t="s">
        <v>28615</v>
      </c>
      <c r="C4871" s="70">
        <v>44</v>
      </c>
      <c r="D4871" s="9" t="s">
        <v>23</v>
      </c>
      <c r="E4871" s="9" t="s">
        <v>24</v>
      </c>
      <c r="F4871" s="9" t="s">
        <v>28616</v>
      </c>
      <c r="G4871" s="115">
        <v>42096</v>
      </c>
      <c r="H4871" s="9" t="s">
        <v>28617</v>
      </c>
      <c r="I4871" s="9" t="s">
        <v>5193</v>
      </c>
      <c r="J4871" s="9" t="s">
        <v>482</v>
      </c>
      <c r="K4871" s="117" t="s">
        <v>28618</v>
      </c>
      <c r="L4871" s="9" t="s">
        <v>5193</v>
      </c>
      <c r="M4871" s="9" t="s">
        <v>28619</v>
      </c>
      <c r="N4871" s="9" t="s">
        <v>32</v>
      </c>
      <c r="O4871" s="9" t="s">
        <v>28620</v>
      </c>
      <c r="P4871" s="9" t="s">
        <v>323</v>
      </c>
      <c r="Q4871" s="9" t="s">
        <v>28621</v>
      </c>
      <c r="R4871" s="9" t="s">
        <v>80</v>
      </c>
      <c r="S4871" s="61" t="s">
        <v>28622</v>
      </c>
      <c r="T4871" s="104"/>
      <c r="U4871" s="68" t="str">
        <f t="shared" si="77"/>
        <v>42096: Suspect accidently shot by "special deputy" who claims he mistook his pistol for a taser. http://edition.cnn.com/2015/04/04/us/tulsa-police-shooting/</v>
      </c>
      <c r="V4871" s="68"/>
      <c r="W4871" s="9">
        <v>5919.1</v>
      </c>
      <c r="X4871" s="9"/>
      <c r="Y4871" s="9"/>
      <c r="Z4871" s="9"/>
      <c r="AA4871" s="9"/>
      <c r="AB4871" s="9"/>
      <c r="AC4871" s="18"/>
      <c r="AD4871" s="106"/>
      <c r="AE4871" s="106"/>
      <c r="AF4871" s="106"/>
      <c r="AG4871" s="58"/>
    </row>
    <row r="4872" spans="1:33" ht="12">
      <c r="A4872" s="102">
        <v>42099.019375000003</v>
      </c>
      <c r="B4872" s="9" t="s">
        <v>28623</v>
      </c>
      <c r="C4872" s="70">
        <v>63</v>
      </c>
      <c r="D4872" s="9" t="s">
        <v>23</v>
      </c>
      <c r="E4872" s="9" t="s">
        <v>82</v>
      </c>
      <c r="F4872" s="9"/>
      <c r="G4872" s="115">
        <v>42096</v>
      </c>
      <c r="H4872" s="9" t="s">
        <v>28624</v>
      </c>
      <c r="I4872" s="9" t="s">
        <v>28625</v>
      </c>
      <c r="J4872" s="9" t="s">
        <v>328</v>
      </c>
      <c r="K4872" s="117" t="s">
        <v>28626</v>
      </c>
      <c r="L4872" s="9" t="s">
        <v>28627</v>
      </c>
      <c r="M4872" s="9" t="s">
        <v>28628</v>
      </c>
      <c r="N4872" s="9" t="s">
        <v>32</v>
      </c>
      <c r="O4872" s="9" t="s">
        <v>28629</v>
      </c>
      <c r="P4872" s="9" t="s">
        <v>760</v>
      </c>
      <c r="Q4872" s="9" t="s">
        <v>28630</v>
      </c>
      <c r="R4872" s="9" t="s">
        <v>36</v>
      </c>
      <c r="S4872" s="61" t="s">
        <v>21640</v>
      </c>
      <c r="T4872" s="104"/>
      <c r="U4872" s="68" t="str">
        <f t="shared" si="77"/>
        <v>42096: Authorities reported that Hicks was suicidal, and when they responded to a call they found him driving. As a car chase ended because Hicks drove over spike strips, officers allege that he pointed a gun at an officer, and the officer then shot him to death. http://www.wjpf.com/2015/04/04/man-shot-by-police-identified/</v>
      </c>
      <c r="V4872" s="68"/>
      <c r="W4872" s="9">
        <v>5920.1</v>
      </c>
      <c r="X4872" s="9"/>
      <c r="Y4872" s="9"/>
      <c r="Z4872" s="9"/>
      <c r="AA4872" s="9"/>
      <c r="AB4872" s="9"/>
      <c r="AC4872" s="18"/>
      <c r="AD4872" s="106"/>
      <c r="AE4872" s="106"/>
      <c r="AF4872" s="106"/>
      <c r="AG4872" s="58"/>
    </row>
    <row r="4873" spans="1:33" ht="12">
      <c r="A4873" s="102">
        <v>42099.792905092603</v>
      </c>
      <c r="B4873" s="9" t="s">
        <v>28631</v>
      </c>
      <c r="C4873" s="70">
        <v>18</v>
      </c>
      <c r="D4873" s="9" t="s">
        <v>23</v>
      </c>
      <c r="E4873" s="9" t="s">
        <v>40</v>
      </c>
      <c r="F4873" s="9" t="s">
        <v>28632</v>
      </c>
      <c r="G4873" s="115">
        <v>40179</v>
      </c>
      <c r="H4873" s="9" t="s">
        <v>28633</v>
      </c>
      <c r="I4873" s="9" t="s">
        <v>28634</v>
      </c>
      <c r="J4873" s="9" t="s">
        <v>1084</v>
      </c>
      <c r="K4873" s="117" t="s">
        <v>28635</v>
      </c>
      <c r="L4873" s="9" t="s">
        <v>28636</v>
      </c>
      <c r="M4873" s="9" t="s">
        <v>28637</v>
      </c>
      <c r="N4873" s="9" t="s">
        <v>32</v>
      </c>
      <c r="O4873" s="9" t="s">
        <v>28638</v>
      </c>
      <c r="P4873" s="9" t="s">
        <v>58</v>
      </c>
      <c r="Q4873" s="9" t="s">
        <v>28639</v>
      </c>
      <c r="R4873" s="9" t="s">
        <v>100</v>
      </c>
      <c r="S4873" s="61" t="s">
        <v>21640</v>
      </c>
      <c r="T4873" s="104"/>
      <c r="U4873" s="68" t="str">
        <f t="shared" si="77"/>
        <v>40179: Eppard swiped a deputy's vehicle by smashing the window with a rock after the officer left the car locked but running. Police say that he died after firing multiple shots at law enforcement officers who surrounded the vehicle on Route 20 in Albemarle. http://www.readthehook.com/84102/60-shots-authorities-duck-colby-eppards-parents-seek-answers</v>
      </c>
      <c r="V4873" s="68"/>
      <c r="W4873" s="9">
        <v>5921.1</v>
      </c>
      <c r="X4873" s="9"/>
      <c r="Y4873" s="9"/>
      <c r="Z4873" s="9"/>
      <c r="AA4873" s="9"/>
      <c r="AB4873" s="9"/>
      <c r="AC4873" s="18"/>
      <c r="AD4873" s="106"/>
      <c r="AE4873" s="106"/>
      <c r="AF4873" s="106"/>
      <c r="AG4873" s="58"/>
    </row>
    <row r="4874" spans="1:33" ht="12">
      <c r="A4874" s="102">
        <v>42099.8061689815</v>
      </c>
      <c r="B4874" s="9" t="s">
        <v>28640</v>
      </c>
      <c r="C4874" s="70">
        <v>46</v>
      </c>
      <c r="D4874" s="9" t="s">
        <v>23</v>
      </c>
      <c r="E4874" s="9" t="s">
        <v>82</v>
      </c>
      <c r="F4874" s="9"/>
      <c r="G4874" s="115">
        <v>36906</v>
      </c>
      <c r="H4874" s="9" t="s">
        <v>28641</v>
      </c>
      <c r="I4874" s="9" t="s">
        <v>28634</v>
      </c>
      <c r="J4874" s="9" t="s">
        <v>1084</v>
      </c>
      <c r="K4874" s="117" t="s">
        <v>28642</v>
      </c>
      <c r="L4874" s="9" t="s">
        <v>28643</v>
      </c>
      <c r="M4874" s="9" t="s">
        <v>28644</v>
      </c>
      <c r="N4874" s="9" t="s">
        <v>32</v>
      </c>
      <c r="O4874" s="9" t="s">
        <v>28645</v>
      </c>
      <c r="P4874" s="9" t="s">
        <v>760</v>
      </c>
      <c r="Q4874" s="9" t="s">
        <v>28646</v>
      </c>
      <c r="R4874" s="9" t="s">
        <v>100</v>
      </c>
      <c r="S4874" s="61" t="s">
        <v>21640</v>
      </c>
      <c r="T4874" s="104"/>
      <c r="U4874" s="68" t="str">
        <f t="shared" si="77"/>
        <v>36906: The officer was reported to have fired upon and killed Wingfield who had lunged at another officer with a pitchfork when they responded to a domestic call to his residence on Old Lynchburg Road, according to the Daily Progress, which also reported his mother said he had a history of mental illness. Officers were cleared in the shooting. http://www.readthehook.com/109682/birdwood-shooting-city-releases-name-cop-albemarle-refuses-again</v>
      </c>
      <c r="V4874" s="68"/>
      <c r="W4874" s="9">
        <v>5922.1</v>
      </c>
      <c r="X4874" s="9"/>
      <c r="Y4874" s="9"/>
      <c r="Z4874" s="9"/>
      <c r="AA4874" s="9"/>
      <c r="AB4874" s="9"/>
      <c r="AC4874" s="18"/>
      <c r="AD4874" s="106"/>
      <c r="AE4874" s="106"/>
      <c r="AF4874" s="106"/>
      <c r="AG4874" s="58"/>
    </row>
    <row r="4875" spans="1:33" ht="12">
      <c r="A4875" s="102">
        <v>42099.816458333298</v>
      </c>
      <c r="B4875" s="9" t="s">
        <v>28647</v>
      </c>
      <c r="C4875" s="70">
        <v>28</v>
      </c>
      <c r="D4875" s="9" t="s">
        <v>23</v>
      </c>
      <c r="E4875" s="9" t="s">
        <v>82</v>
      </c>
      <c r="F4875" s="9" t="s">
        <v>28648</v>
      </c>
      <c r="G4875" s="115">
        <v>40187</v>
      </c>
      <c r="H4875" s="9" t="s">
        <v>28649</v>
      </c>
      <c r="I4875" s="9" t="s">
        <v>1528</v>
      </c>
      <c r="J4875" s="9" t="s">
        <v>482</v>
      </c>
      <c r="K4875" s="117" t="s">
        <v>1529</v>
      </c>
      <c r="L4875" s="9" t="s">
        <v>483</v>
      </c>
      <c r="M4875" s="9" t="s">
        <v>6532</v>
      </c>
      <c r="N4875" s="9" t="s">
        <v>32</v>
      </c>
      <c r="O4875" s="9" t="s">
        <v>28650</v>
      </c>
      <c r="P4875" s="9" t="s">
        <v>58</v>
      </c>
      <c r="Q4875" s="9" t="s">
        <v>28651</v>
      </c>
      <c r="R4875" s="9" t="s">
        <v>36</v>
      </c>
      <c r="S4875" s="61" t="s">
        <v>21640</v>
      </c>
      <c r="T4875" s="104"/>
      <c r="U4875" s="68" t="str">
        <f t="shared" si="77"/>
        <v>40187: Anderson (AKA Tremall Lavar Crandell) was driving a when he didn't stop for an officer who tried to pull him over. Anderson shot the officer during the subsequent chase and was gunned down by another officer when he got out of his car. http://newsok.com/officials-identify-man-killed-in-oklahoma-city-police-shooting/article/3431241</v>
      </c>
      <c r="V4875" s="68"/>
      <c r="W4875" s="9">
        <v>5923.1</v>
      </c>
      <c r="X4875" s="9"/>
      <c r="Y4875" s="9"/>
      <c r="Z4875" s="9"/>
      <c r="AA4875" s="9"/>
      <c r="AB4875" s="9"/>
      <c r="AC4875" s="18"/>
      <c r="AD4875" s="106"/>
      <c r="AE4875" s="106"/>
      <c r="AF4875" s="106"/>
      <c r="AG4875" s="58"/>
    </row>
    <row r="4876" spans="1:33" ht="12">
      <c r="A4876" s="102">
        <v>42099.840057870402</v>
      </c>
      <c r="B4876" s="9" t="s">
        <v>28652</v>
      </c>
      <c r="C4876" s="70">
        <v>19</v>
      </c>
      <c r="D4876" s="9" t="s">
        <v>23</v>
      </c>
      <c r="E4876" s="9" t="s">
        <v>82</v>
      </c>
      <c r="F4876" s="9" t="s">
        <v>28653</v>
      </c>
      <c r="G4876" s="115">
        <v>40216</v>
      </c>
      <c r="H4876" s="9" t="s">
        <v>28654</v>
      </c>
      <c r="I4876" s="9" t="s">
        <v>6150</v>
      </c>
      <c r="J4876" s="9" t="s">
        <v>1791</v>
      </c>
      <c r="K4876" s="117" t="s">
        <v>28655</v>
      </c>
      <c r="L4876" s="9" t="s">
        <v>6152</v>
      </c>
      <c r="M4876" s="9" t="s">
        <v>28656</v>
      </c>
      <c r="N4876" s="9" t="s">
        <v>32</v>
      </c>
      <c r="O4876" s="9" t="s">
        <v>28657</v>
      </c>
      <c r="P4876" s="9" t="s">
        <v>760</v>
      </c>
      <c r="Q4876" s="9" t="s">
        <v>28658</v>
      </c>
      <c r="R4876" s="9" t="s">
        <v>36</v>
      </c>
      <c r="S4876" s="61" t="s">
        <v>21640</v>
      </c>
      <c r="T4876" s="104"/>
      <c r="U4876" s="68" t="str">
        <f t="shared" si="77"/>
        <v>40216: McNeil, of Somerset, was denied entry to a Newark go-go bar, returned with a gun, firing into the lounge, critically injuring an off-duty Essex County Sheriff’s Officer who chased the youth down a city street, firing his service revolver and killing him. http://www.nj.com/news/index.ssf/2010/02/off-duty_essex_county_officer_1.html</v>
      </c>
      <c r="V4876" s="68"/>
      <c r="W4876" s="9">
        <v>5924.1</v>
      </c>
      <c r="X4876" s="9"/>
      <c r="Y4876" s="9"/>
      <c r="Z4876" s="9"/>
      <c r="AA4876" s="9"/>
      <c r="AB4876" s="9"/>
      <c r="AC4876" s="18"/>
      <c r="AD4876" s="106"/>
      <c r="AE4876" s="106"/>
      <c r="AF4876" s="106"/>
      <c r="AG4876" s="58"/>
    </row>
    <row r="4877" spans="1:33" ht="12">
      <c r="A4877" s="102">
        <v>42099.954212962999</v>
      </c>
      <c r="B4877" s="9" t="s">
        <v>28659</v>
      </c>
      <c r="C4877" s="70">
        <v>18</v>
      </c>
      <c r="D4877" s="9" t="s">
        <v>23</v>
      </c>
      <c r="E4877" s="9" t="s">
        <v>24</v>
      </c>
      <c r="F4877" s="9" t="s">
        <v>28660</v>
      </c>
      <c r="G4877" s="115">
        <v>40370</v>
      </c>
      <c r="H4877" s="9" t="s">
        <v>28661</v>
      </c>
      <c r="I4877" s="9" t="s">
        <v>11057</v>
      </c>
      <c r="J4877" s="9" t="s">
        <v>1084</v>
      </c>
      <c r="K4877" s="117" t="s">
        <v>28662</v>
      </c>
      <c r="L4877" s="9" t="s">
        <v>28663</v>
      </c>
      <c r="M4877" s="9" t="s">
        <v>11059</v>
      </c>
      <c r="N4877" s="9" t="s">
        <v>32</v>
      </c>
      <c r="O4877" s="9" t="s">
        <v>28664</v>
      </c>
      <c r="P4877" s="9" t="s">
        <v>58</v>
      </c>
      <c r="Q4877" s="9" t="s">
        <v>28665</v>
      </c>
      <c r="R4877" s="9" t="s">
        <v>36</v>
      </c>
      <c r="S4877" s="61" t="s">
        <v>21640</v>
      </c>
      <c r="T4877" s="104"/>
      <c r="U4877" s="68" t="str">
        <f t="shared" si="77"/>
        <v>40370: Officers said that they attempted to stop Hassell because he was driving erratically at 2:22 a.m. He fled on foot, and officers said they saw that he had a gun. Officers shot him in the back while he was running through a field. Officers said they ordered him to drop his gun and that he turned towards them and raised his gun. http://hamptonroads.com/2010/11/police-shooting-norfolk-ruled-justified</v>
      </c>
      <c r="V4877" s="68"/>
      <c r="W4877" s="9">
        <v>5925.1</v>
      </c>
      <c r="X4877" s="9"/>
      <c r="Y4877" s="9"/>
      <c r="Z4877" s="9"/>
      <c r="AA4877" s="9"/>
      <c r="AB4877" s="9"/>
      <c r="AC4877" s="18"/>
      <c r="AD4877" s="106"/>
      <c r="AE4877" s="106"/>
      <c r="AF4877" s="106"/>
      <c r="AG4877" s="58"/>
    </row>
    <row r="4878" spans="1:33" ht="12">
      <c r="A4878" s="102">
        <v>42099.968738425901</v>
      </c>
      <c r="B4878" s="9" t="s">
        <v>28666</v>
      </c>
      <c r="C4878" s="70">
        <v>15</v>
      </c>
      <c r="D4878" s="9" t="s">
        <v>23</v>
      </c>
      <c r="E4878" s="9" t="s">
        <v>24</v>
      </c>
      <c r="F4878" s="9" t="s">
        <v>28667</v>
      </c>
      <c r="G4878" s="115">
        <v>40368</v>
      </c>
      <c r="H4878" s="9" t="s">
        <v>28668</v>
      </c>
      <c r="I4878" s="9" t="s">
        <v>774</v>
      </c>
      <c r="J4878" s="9" t="s">
        <v>85</v>
      </c>
      <c r="K4878" s="117" t="s">
        <v>5381</v>
      </c>
      <c r="L4878" s="9" t="s">
        <v>775</v>
      </c>
      <c r="M4878" s="9" t="s">
        <v>5382</v>
      </c>
      <c r="N4878" s="9" t="s">
        <v>32</v>
      </c>
      <c r="O4878" s="9" t="s">
        <v>28669</v>
      </c>
      <c r="P4878" s="9" t="s">
        <v>760</v>
      </c>
      <c r="Q4878" s="9" t="s">
        <v>28670</v>
      </c>
      <c r="R4878" s="9" t="s">
        <v>36</v>
      </c>
      <c r="S4878" s="61" t="s">
        <v>21640</v>
      </c>
      <c r="T4878" s="104"/>
      <c r="U4878" s="68" t="str">
        <f t="shared" si="77"/>
        <v>40368: It's reported differently by witnesses and police. Officers said they chased Avila in a car that was stolen, and shot him before he backed over them with the car. Witnesses in the car said police rammed the car and shot before Avila had time to surrender. They say the car rolled back off the dirt embankment. http://www.bakersfieldcalifornian.com/local/x606100291/15-year-old-shot-dead-after-reversing-stolen-car-into-police-police-say</v>
      </c>
      <c r="V4878" s="68"/>
      <c r="W4878" s="9">
        <v>5926.1</v>
      </c>
      <c r="X4878" s="9"/>
      <c r="Y4878" s="9"/>
      <c r="Z4878" s="9"/>
      <c r="AA4878" s="9"/>
      <c r="AB4878" s="9"/>
      <c r="AC4878" s="18"/>
      <c r="AD4878" s="106"/>
      <c r="AE4878" s="106"/>
      <c r="AF4878" s="106"/>
      <c r="AG4878" s="58"/>
    </row>
    <row r="4879" spans="1:33" ht="12">
      <c r="A4879" s="102">
        <v>42099.979097222204</v>
      </c>
      <c r="B4879" s="9" t="s">
        <v>28671</v>
      </c>
      <c r="C4879" s="70">
        <v>34</v>
      </c>
      <c r="D4879" s="9" t="s">
        <v>23</v>
      </c>
      <c r="E4879" s="9" t="s">
        <v>173</v>
      </c>
      <c r="F4879" s="9" t="s">
        <v>28672</v>
      </c>
      <c r="G4879" s="115">
        <v>40702</v>
      </c>
      <c r="H4879" s="9" t="s">
        <v>28673</v>
      </c>
      <c r="I4879" s="9" t="s">
        <v>28674</v>
      </c>
      <c r="J4879" s="9" t="s">
        <v>85</v>
      </c>
      <c r="K4879" s="117" t="s">
        <v>28675</v>
      </c>
      <c r="L4879" s="9" t="s">
        <v>5124</v>
      </c>
      <c r="M4879" s="9" t="s">
        <v>28676</v>
      </c>
      <c r="N4879" s="9" t="s">
        <v>32</v>
      </c>
      <c r="O4879" s="9" t="s">
        <v>28677</v>
      </c>
      <c r="P4879" s="9" t="s">
        <v>58</v>
      </c>
      <c r="Q4879" s="9" t="s">
        <v>28678</v>
      </c>
      <c r="R4879" s="9" t="s">
        <v>36</v>
      </c>
      <c r="S4879" s="61" t="s">
        <v>21640</v>
      </c>
      <c r="T4879" s="104"/>
      <c r="U4879" s="68" t="str">
        <f t="shared" si="77"/>
        <v>40702: A car chase ended when an officer shot Duenez multiple times. Duenez was trying to flee with a knife in his hand, but was caught in his seat belt. The officer claimed he thought Duenez was going to get another weapon. The DA found the officer justified, but the family settled for $2.2 million. http://archive.news10.net/assetpool/documents/121213031330_121112-DUENEZ-PROTOCOL.pdf</v>
      </c>
      <c r="V4879" s="68"/>
      <c r="W4879" s="9">
        <v>5927.1</v>
      </c>
      <c r="X4879" s="9"/>
      <c r="Y4879" s="9"/>
      <c r="Z4879" s="9"/>
      <c r="AA4879" s="9"/>
      <c r="AB4879" s="9"/>
      <c r="AC4879" s="18"/>
      <c r="AD4879" s="106"/>
      <c r="AE4879" s="106"/>
      <c r="AF4879" s="106"/>
      <c r="AG4879" s="58"/>
    </row>
    <row r="4880" spans="1:33" ht="12">
      <c r="A4880" s="102">
        <v>42099.987847222197</v>
      </c>
      <c r="B4880" s="9" t="s">
        <v>28679</v>
      </c>
      <c r="C4880" s="70">
        <v>19</v>
      </c>
      <c r="D4880" s="9" t="s">
        <v>23</v>
      </c>
      <c r="E4880" s="9" t="s">
        <v>173</v>
      </c>
      <c r="F4880" s="9" t="s">
        <v>28680</v>
      </c>
      <c r="G4880" s="115">
        <v>40622</v>
      </c>
      <c r="H4880" s="9" t="s">
        <v>28681</v>
      </c>
      <c r="I4880" s="9" t="s">
        <v>5374</v>
      </c>
      <c r="J4880" s="9" t="s">
        <v>85</v>
      </c>
      <c r="K4880" s="117" t="s">
        <v>28310</v>
      </c>
      <c r="L4880" s="9" t="s">
        <v>2503</v>
      </c>
      <c r="M4880" s="9" t="s">
        <v>6578</v>
      </c>
      <c r="N4880" s="9" t="s">
        <v>32</v>
      </c>
      <c r="O4880" s="9" t="s">
        <v>28682</v>
      </c>
      <c r="P4880" s="9" t="s">
        <v>760</v>
      </c>
      <c r="Q4880" s="9" t="s">
        <v>28683</v>
      </c>
      <c r="R4880" s="9" t="s">
        <v>100</v>
      </c>
      <c r="S4880" s="61" t="s">
        <v>21640</v>
      </c>
      <c r="T4880" s="104"/>
      <c r="U4880" s="68" t="str">
        <f t="shared" si="77"/>
        <v>40622: According to witnesses on E Briggsmore Ave, Miranda attempted to enter several homes and in one instance, broke a window. At this point Miranda took a piece of glass from the broken window and began to cut his own throat. During this time, an off-duty CHP officer, according to the Modesto Bee: "[C]ontacted the man. The officer shot the man, who was taken to a hospital where he died of his injuries." http://www.modbee.com/news/local/article3134219.html</v>
      </c>
      <c r="V4880" s="68"/>
      <c r="W4880" s="9">
        <v>5928.1</v>
      </c>
      <c r="X4880" s="9"/>
      <c r="Y4880" s="9"/>
      <c r="Z4880" s="9"/>
      <c r="AA4880" s="9"/>
      <c r="AB4880" s="9"/>
      <c r="AC4880" s="18"/>
      <c r="AD4880" s="106"/>
      <c r="AE4880" s="106"/>
      <c r="AF4880" s="106"/>
      <c r="AG4880" s="58"/>
    </row>
    <row r="4881" spans="1:33" ht="12">
      <c r="A4881" s="102">
        <v>42099.998888888898</v>
      </c>
      <c r="B4881" s="9" t="s">
        <v>28684</v>
      </c>
      <c r="C4881" s="70">
        <v>45</v>
      </c>
      <c r="D4881" s="9" t="s">
        <v>23</v>
      </c>
      <c r="E4881" s="9" t="s">
        <v>173</v>
      </c>
      <c r="F4881" s="9" t="s">
        <v>28685</v>
      </c>
      <c r="G4881" s="115">
        <v>40427</v>
      </c>
      <c r="H4881" s="9" t="s">
        <v>28686</v>
      </c>
      <c r="I4881" s="9" t="s">
        <v>5374</v>
      </c>
      <c r="J4881" s="9" t="s">
        <v>85</v>
      </c>
      <c r="K4881" s="117" t="s">
        <v>28687</v>
      </c>
      <c r="L4881" s="9" t="s">
        <v>2503</v>
      </c>
      <c r="M4881" s="9" t="s">
        <v>5376</v>
      </c>
      <c r="N4881" s="9" t="s">
        <v>32</v>
      </c>
      <c r="O4881" s="9" t="s">
        <v>28688</v>
      </c>
      <c r="P4881" s="9" t="s">
        <v>58</v>
      </c>
      <c r="Q4881" s="9" t="s">
        <v>28689</v>
      </c>
      <c r="R4881" s="9" t="s">
        <v>100</v>
      </c>
      <c r="S4881" s="61" t="s">
        <v>21640</v>
      </c>
      <c r="T4881" s="104"/>
      <c r="U4881" s="68" t="str">
        <f t="shared" si="77"/>
        <v>40427: Police claimed that Moran came at them with a knife; later it was revealed that Moran was armed only with a spatula. http://www.stanislaus-da.org/News/pdf2011/press-release-moran-3-11-2011.pdf</v>
      </c>
      <c r="V4881" s="68"/>
      <c r="W4881" s="9">
        <v>5929.1</v>
      </c>
      <c r="X4881" s="9"/>
      <c r="Y4881" s="9"/>
      <c r="Z4881" s="9"/>
      <c r="AA4881" s="9"/>
      <c r="AB4881" s="9"/>
      <c r="AC4881" s="18"/>
      <c r="AD4881" s="106"/>
      <c r="AE4881" s="106"/>
      <c r="AF4881" s="106"/>
      <c r="AG4881" s="58"/>
    </row>
    <row r="4882" spans="1:33" ht="12">
      <c r="A4882" s="102">
        <v>42100.0077662037</v>
      </c>
      <c r="B4882" s="9" t="s">
        <v>28690</v>
      </c>
      <c r="C4882" s="70">
        <v>22</v>
      </c>
      <c r="D4882" s="9" t="s">
        <v>23</v>
      </c>
      <c r="E4882" s="9" t="s">
        <v>82</v>
      </c>
      <c r="F4882" s="9"/>
      <c r="G4882" s="115">
        <v>37733</v>
      </c>
      <c r="H4882" s="9" t="s">
        <v>28691</v>
      </c>
      <c r="I4882" s="9" t="s">
        <v>5374</v>
      </c>
      <c r="J4882" s="9" t="s">
        <v>85</v>
      </c>
      <c r="K4882" s="117" t="s">
        <v>28687</v>
      </c>
      <c r="L4882" s="9" t="s">
        <v>2503</v>
      </c>
      <c r="M4882" s="9" t="s">
        <v>5376</v>
      </c>
      <c r="N4882" s="9" t="s">
        <v>32</v>
      </c>
      <c r="O4882" s="9" t="s">
        <v>28692</v>
      </c>
      <c r="P4882" s="9" t="s">
        <v>760</v>
      </c>
      <c r="Q4882" s="9" t="s">
        <v>28693</v>
      </c>
      <c r="R4882" s="9" t="s">
        <v>36</v>
      </c>
      <c r="S4882" s="61" t="s">
        <v>21640</v>
      </c>
      <c r="T4882" s="104"/>
      <c r="U4882" s="68" t="str">
        <f t="shared" si="77"/>
        <v>37733: Two officers killed Aguilar after the Modesto man pulled a gun from his waistband, police said. The officers had stopped to talk to Aguilar and another man who were standing at Oregon Drive and Empire Avenue in the airport neighborhood. http://www.modbee.com/news/local/crime/article3117021.html</v>
      </c>
      <c r="V4882" s="68"/>
      <c r="W4882" s="9">
        <v>5930.1</v>
      </c>
      <c r="X4882" s="9"/>
      <c r="Y4882" s="9"/>
      <c r="Z4882" s="9"/>
      <c r="AA4882" s="9"/>
      <c r="AB4882" s="9"/>
      <c r="AC4882" s="18"/>
      <c r="AD4882" s="106"/>
      <c r="AE4882" s="106"/>
      <c r="AF4882" s="106"/>
      <c r="AG4882" s="58"/>
    </row>
    <row r="4883" spans="1:33" ht="12">
      <c r="A4883" s="102">
        <v>42100.017025462999</v>
      </c>
      <c r="B4883" s="9" t="s">
        <v>28694</v>
      </c>
      <c r="C4883" s="70">
        <v>22</v>
      </c>
      <c r="D4883" s="9" t="s">
        <v>23</v>
      </c>
      <c r="E4883" s="9" t="s">
        <v>40</v>
      </c>
      <c r="F4883" s="9" t="s">
        <v>28695</v>
      </c>
      <c r="G4883" s="115">
        <v>38221</v>
      </c>
      <c r="H4883" s="9"/>
      <c r="I4883" s="9" t="s">
        <v>5374</v>
      </c>
      <c r="J4883" s="9" t="s">
        <v>85</v>
      </c>
      <c r="K4883" s="117" t="s">
        <v>28687</v>
      </c>
      <c r="L4883" s="9" t="s">
        <v>2503</v>
      </c>
      <c r="M4883" s="9" t="s">
        <v>28696</v>
      </c>
      <c r="N4883" s="9" t="s">
        <v>32</v>
      </c>
      <c r="O4883" s="9" t="s">
        <v>28697</v>
      </c>
      <c r="P4883" s="9" t="s">
        <v>58</v>
      </c>
      <c r="Q4883" s="9" t="s">
        <v>28698</v>
      </c>
      <c r="R4883" s="9" t="s">
        <v>36</v>
      </c>
      <c r="S4883" s="61" t="s">
        <v>21640</v>
      </c>
      <c r="T4883" s="104"/>
      <c r="U4883" s="68" t="str">
        <f t="shared" si="77"/>
        <v>38221: Police shot and killed Galvan after responding to a domestic dispute in which they stated that Sammy tried to throw a knife at them. Later, witnesses and family claimed that Sammy only had a can opener. http://www.indybay.org/newsitems/2008/03/14/18485685.php</v>
      </c>
      <c r="V4883" s="68"/>
      <c r="W4883" s="9">
        <v>5931.1</v>
      </c>
      <c r="X4883" s="9"/>
      <c r="Y4883" s="9"/>
      <c r="Z4883" s="9"/>
      <c r="AA4883" s="9"/>
      <c r="AB4883" s="9"/>
      <c r="AC4883" s="18"/>
      <c r="AD4883" s="106"/>
      <c r="AE4883" s="106"/>
      <c r="AF4883" s="106"/>
      <c r="AG4883" s="58"/>
    </row>
    <row r="4884" spans="1:33" ht="12">
      <c r="A4884" s="102">
        <v>42100.0253703704</v>
      </c>
      <c r="B4884" s="9" t="s">
        <v>28699</v>
      </c>
      <c r="C4884" s="70">
        <v>37</v>
      </c>
      <c r="D4884" s="9" t="s">
        <v>23</v>
      </c>
      <c r="E4884" s="9" t="s">
        <v>173</v>
      </c>
      <c r="F4884" s="9" t="s">
        <v>28700</v>
      </c>
      <c r="G4884" s="115">
        <v>40426</v>
      </c>
      <c r="H4884" s="9" t="s">
        <v>28701</v>
      </c>
      <c r="I4884" s="9" t="s">
        <v>539</v>
      </c>
      <c r="J4884" s="9" t="s">
        <v>85</v>
      </c>
      <c r="K4884" s="117" t="s">
        <v>25802</v>
      </c>
      <c r="L4884" s="9" t="s">
        <v>539</v>
      </c>
      <c r="M4884" s="9" t="s">
        <v>540</v>
      </c>
      <c r="N4884" s="9" t="s">
        <v>32</v>
      </c>
      <c r="O4884" s="9" t="s">
        <v>28702</v>
      </c>
      <c r="P4884" s="9" t="s">
        <v>760</v>
      </c>
      <c r="Q4884" s="9" t="s">
        <v>28703</v>
      </c>
      <c r="R4884" s="9" t="s">
        <v>36</v>
      </c>
      <c r="S4884" s="61" t="s">
        <v>21640</v>
      </c>
      <c r="T4884" s="104"/>
      <c r="U4884" s="68" t="str">
        <f t="shared" si="77"/>
        <v>40426: Jamines was an indigenous man from Guatemala, who didn't speak English or even Spanish very well. He was standing on the corner of 6th Street and Union in the community of Pico Union or Westlake. The police claim he had a knife and was intending to use it on a pregnant woman. Many eye witnesses say that this was not true, and that Manuel was murdered in cold blood. http://joaquincienfuegos.blogspot.com/2010/09/pico-unionwestlake-rebellion-after.html</v>
      </c>
      <c r="V4884" s="68"/>
      <c r="W4884" s="9">
        <v>5932.1</v>
      </c>
      <c r="X4884" s="9"/>
      <c r="Y4884" s="9"/>
      <c r="Z4884" s="9"/>
      <c r="AA4884" s="9"/>
      <c r="AB4884" s="9"/>
      <c r="AC4884" s="18"/>
      <c r="AD4884" s="106"/>
      <c r="AE4884" s="106"/>
      <c r="AF4884" s="106"/>
      <c r="AG4884" s="58"/>
    </row>
    <row r="4885" spans="1:33" ht="12">
      <c r="A4885" s="102">
        <v>42100.036736111098</v>
      </c>
      <c r="B4885" s="9" t="s">
        <v>28704</v>
      </c>
      <c r="C4885" s="70">
        <v>43</v>
      </c>
      <c r="D4885" s="9" t="s">
        <v>91</v>
      </c>
      <c r="E4885" s="9" t="s">
        <v>82</v>
      </c>
      <c r="F4885" s="9"/>
      <c r="G4885" s="115">
        <v>40162</v>
      </c>
      <c r="H4885" s="9" t="s">
        <v>28705</v>
      </c>
      <c r="I4885" s="9" t="s">
        <v>5374</v>
      </c>
      <c r="J4885" s="9" t="s">
        <v>85</v>
      </c>
      <c r="K4885" s="117" t="s">
        <v>5375</v>
      </c>
      <c r="L4885" s="9" t="s">
        <v>2503</v>
      </c>
      <c r="M4885" s="9" t="s">
        <v>5376</v>
      </c>
      <c r="N4885" s="9" t="s">
        <v>32</v>
      </c>
      <c r="O4885" s="9" t="s">
        <v>28706</v>
      </c>
      <c r="P4885" s="9" t="s">
        <v>760</v>
      </c>
      <c r="Q4885" s="9" t="s">
        <v>28707</v>
      </c>
      <c r="R4885" s="9" t="s">
        <v>100</v>
      </c>
      <c r="S4885" s="61" t="s">
        <v>21640</v>
      </c>
      <c r="T4885" s="104"/>
      <c r="U4885" s="68" t="str">
        <f t="shared" si="77"/>
        <v>40162: Kropp suffered from mental illness for more than 20 years and endured a painful adult life until it ended suddenly when she walked onto a Modesto elementary school campus carrying a meat cleaver and was shot by police. She was reported to have been cutting herself. http://www.mcclatchydc.com/2009/12/17/80820/slain-knife-wielding-modesto-woman.html</v>
      </c>
      <c r="V4885" s="68"/>
      <c r="W4885" s="9">
        <v>5933.1</v>
      </c>
      <c r="X4885" s="9"/>
      <c r="Y4885" s="9"/>
      <c r="Z4885" s="9"/>
      <c r="AA4885" s="9"/>
      <c r="AB4885" s="9"/>
      <c r="AC4885" s="18"/>
      <c r="AD4885" s="106"/>
      <c r="AE4885" s="106"/>
      <c r="AF4885" s="106"/>
      <c r="AG4885" s="58"/>
    </row>
    <row r="4886" spans="1:33" ht="12">
      <c r="A4886" s="102">
        <v>42100.041736111103</v>
      </c>
      <c r="B4886" s="9" t="s">
        <v>28708</v>
      </c>
      <c r="C4886" s="70">
        <v>45</v>
      </c>
      <c r="D4886" s="9" t="s">
        <v>23</v>
      </c>
      <c r="E4886" s="9" t="s">
        <v>173</v>
      </c>
      <c r="F4886" s="9" t="s">
        <v>28709</v>
      </c>
      <c r="G4886" s="115">
        <v>39824</v>
      </c>
      <c r="H4886" s="9" t="s">
        <v>28710</v>
      </c>
      <c r="I4886" s="9" t="s">
        <v>5374</v>
      </c>
      <c r="J4886" s="9" t="s">
        <v>85</v>
      </c>
      <c r="K4886" s="117" t="s">
        <v>28687</v>
      </c>
      <c r="L4886" s="9" t="s">
        <v>2503</v>
      </c>
      <c r="M4886" s="9" t="s">
        <v>5376</v>
      </c>
      <c r="N4886" s="9" t="s">
        <v>32</v>
      </c>
      <c r="O4886" s="9" t="s">
        <v>28711</v>
      </c>
      <c r="P4886" s="9" t="s">
        <v>760</v>
      </c>
      <c r="Q4886" s="9" t="s">
        <v>28712</v>
      </c>
      <c r="R4886" s="9" t="s">
        <v>100</v>
      </c>
      <c r="S4886" s="61" t="s">
        <v>21640</v>
      </c>
      <c r="T4886" s="104"/>
      <c r="U4886" s="68" t="str">
        <f t="shared" si="77"/>
        <v>39824: Officers reported that Robles, a mentally ill man, was wielding a Samurai sword, and they shot him to death. https://www.indybay.org/newsitems/2009/01/13/18562689.php</v>
      </c>
      <c r="V4886" s="68"/>
      <c r="W4886" s="9">
        <v>5934.1</v>
      </c>
      <c r="X4886" s="9"/>
      <c r="Y4886" s="9"/>
      <c r="Z4886" s="9"/>
      <c r="AA4886" s="9"/>
      <c r="AB4886" s="9"/>
      <c r="AC4886" s="18"/>
      <c r="AD4886" s="106"/>
      <c r="AE4886" s="106"/>
      <c r="AF4886" s="106"/>
      <c r="AG4886" s="58"/>
    </row>
    <row r="4887" spans="1:33" ht="12">
      <c r="A4887" s="102">
        <v>42100.055787037003</v>
      </c>
      <c r="B4887" s="9" t="s">
        <v>28713</v>
      </c>
      <c r="C4887" s="70">
        <v>34</v>
      </c>
      <c r="D4887" s="9" t="s">
        <v>23</v>
      </c>
      <c r="E4887" s="9" t="s">
        <v>24</v>
      </c>
      <c r="F4887" s="9" t="s">
        <v>28714</v>
      </c>
      <c r="G4887" s="115">
        <v>39748</v>
      </c>
      <c r="H4887" s="9" t="s">
        <v>28715</v>
      </c>
      <c r="I4887" s="9" t="s">
        <v>327</v>
      </c>
      <c r="J4887" s="9" t="s">
        <v>328</v>
      </c>
      <c r="K4887" s="117" t="s">
        <v>8157</v>
      </c>
      <c r="L4887" s="9" t="s">
        <v>329</v>
      </c>
      <c r="M4887" s="9" t="s">
        <v>330</v>
      </c>
      <c r="N4887" s="9" t="s">
        <v>32</v>
      </c>
      <c r="O4887" s="9" t="s">
        <v>28716</v>
      </c>
      <c r="P4887" s="9" t="s">
        <v>760</v>
      </c>
      <c r="Q4887" s="9" t="s">
        <v>28717</v>
      </c>
      <c r="R4887" s="9" t="s">
        <v>36</v>
      </c>
      <c r="S4887" s="61" t="s">
        <v>21640</v>
      </c>
      <c r="T4887" s="104"/>
      <c r="U4887" s="68" t="str">
        <f t="shared" si="77"/>
        <v>39748: The facts are disputed. Officers from a gang unit reported that they attempted to confront Hull, who ran, struggled, pulled a gun, and shot him. Others said that Hull was shot in the back of the head by an officer who lived on his block. http://chicago.indymedia.org/archive/newswire/display/84406/index.php</v>
      </c>
      <c r="V4887" s="68"/>
      <c r="W4887" s="9">
        <v>5935.1</v>
      </c>
      <c r="X4887" s="9"/>
      <c r="Y4887" s="9"/>
      <c r="Z4887" s="9"/>
      <c r="AA4887" s="9"/>
      <c r="AB4887" s="9"/>
      <c r="AC4887" s="18"/>
      <c r="AD4887" s="106"/>
      <c r="AE4887" s="106"/>
      <c r="AF4887" s="106"/>
      <c r="AG4887" s="58"/>
    </row>
    <row r="4888" spans="1:33" ht="12">
      <c r="A4888" s="102">
        <v>42100.068449074097</v>
      </c>
      <c r="B4888" s="9" t="s">
        <v>28718</v>
      </c>
      <c r="C4888" s="70">
        <v>23</v>
      </c>
      <c r="D4888" s="9" t="s">
        <v>23</v>
      </c>
      <c r="E4888" s="9" t="s">
        <v>24</v>
      </c>
      <c r="F4888" s="9" t="s">
        <v>28719</v>
      </c>
      <c r="G4888" s="115">
        <v>39796</v>
      </c>
      <c r="H4888" s="9" t="s">
        <v>28720</v>
      </c>
      <c r="I4888" s="9" t="s">
        <v>1173</v>
      </c>
      <c r="J4888" s="9" t="s">
        <v>64</v>
      </c>
      <c r="K4888" s="117" t="s">
        <v>12220</v>
      </c>
      <c r="L4888" s="9" t="s">
        <v>1892</v>
      </c>
      <c r="M4888" s="9" t="s">
        <v>13778</v>
      </c>
      <c r="N4888" s="9" t="s">
        <v>32</v>
      </c>
      <c r="O4888" s="9" t="s">
        <v>28721</v>
      </c>
      <c r="P4888" s="9" t="s">
        <v>760</v>
      </c>
      <c r="Q4888" s="9" t="s">
        <v>28722</v>
      </c>
      <c r="R4888" s="9" t="s">
        <v>36</v>
      </c>
      <c r="S4888" s="61" t="s">
        <v>21640</v>
      </c>
      <c r="T4888" s="104"/>
      <c r="U4888" s="68" t="str">
        <f t="shared" si="77"/>
        <v>39796: Officers reported that they were investigating a report at a housing complex of a vehicle possibly containing drugs and guns. When Elmore tried to evade police who'd blocked him in, they claimed they feared for their lives, and shot him to death. They had the wrong vehicle. http://chronicle.augusta.com/news/crime-courts/2009-12-13/elmore-family-still-struggles-death</v>
      </c>
      <c r="V4888" s="68"/>
      <c r="W4888" s="9">
        <v>5936.1</v>
      </c>
      <c r="X4888" s="9"/>
      <c r="Y4888" s="9"/>
      <c r="Z4888" s="9"/>
      <c r="AA4888" s="9"/>
      <c r="AB4888" s="9"/>
      <c r="AC4888" s="18"/>
      <c r="AD4888" s="106"/>
      <c r="AE4888" s="106"/>
      <c r="AF4888" s="106"/>
      <c r="AG4888" s="58"/>
    </row>
    <row r="4889" spans="1:33" ht="12">
      <c r="A4889" s="102">
        <v>42100.080694444398</v>
      </c>
      <c r="B4889" s="9" t="s">
        <v>28723</v>
      </c>
      <c r="C4889" s="70">
        <v>42</v>
      </c>
      <c r="D4889" s="9" t="s">
        <v>23</v>
      </c>
      <c r="E4889" s="9" t="s">
        <v>82</v>
      </c>
      <c r="F4889" s="9"/>
      <c r="G4889" s="115">
        <v>39298</v>
      </c>
      <c r="H4889" s="9" t="s">
        <v>28724</v>
      </c>
      <c r="I4889" s="9" t="s">
        <v>327</v>
      </c>
      <c r="J4889" s="9" t="s">
        <v>328</v>
      </c>
      <c r="K4889" s="117" t="s">
        <v>1040</v>
      </c>
      <c r="L4889" s="9" t="s">
        <v>329</v>
      </c>
      <c r="M4889" s="9" t="s">
        <v>330</v>
      </c>
      <c r="N4889" s="9" t="s">
        <v>262</v>
      </c>
      <c r="O4889" s="9" t="s">
        <v>28725</v>
      </c>
      <c r="P4889" s="9" t="s">
        <v>760</v>
      </c>
      <c r="Q4889" s="9" t="s">
        <v>28726</v>
      </c>
      <c r="R4889" s="9" t="s">
        <v>36</v>
      </c>
      <c r="S4889" s="61" t="s">
        <v>21640</v>
      </c>
      <c r="T4889" s="104"/>
      <c r="U4889" s="68" t="str">
        <f t="shared" si="77"/>
        <v>39298: Officers caused the death of Johnson by tasering him and drenching him with pepper spray. http://www.workers.org/2009/us/derrion_albert_1022/</v>
      </c>
      <c r="V4889" s="68"/>
      <c r="W4889" s="9">
        <v>5937.1</v>
      </c>
      <c r="X4889" s="9"/>
      <c r="Y4889" s="9"/>
      <c r="Z4889" s="9"/>
      <c r="AA4889" s="9"/>
      <c r="AB4889" s="9"/>
      <c r="AC4889" s="18"/>
      <c r="AD4889" s="106"/>
      <c r="AE4889" s="106"/>
      <c r="AF4889" s="106"/>
      <c r="AG4889" s="58"/>
    </row>
    <row r="4890" spans="1:33" ht="12">
      <c r="A4890" s="102">
        <v>42100.088356481501</v>
      </c>
      <c r="B4890" s="9" t="s">
        <v>28727</v>
      </c>
      <c r="C4890" s="70">
        <v>40</v>
      </c>
      <c r="D4890" s="9" t="s">
        <v>23</v>
      </c>
      <c r="E4890" s="9" t="s">
        <v>24</v>
      </c>
      <c r="F4890" s="9" t="s">
        <v>28728</v>
      </c>
      <c r="G4890" s="115">
        <v>37728</v>
      </c>
      <c r="H4890" s="9" t="s">
        <v>28729</v>
      </c>
      <c r="I4890" s="9" t="s">
        <v>5374</v>
      </c>
      <c r="J4890" s="9" t="s">
        <v>85</v>
      </c>
      <c r="K4890" s="117" t="s">
        <v>5375</v>
      </c>
      <c r="L4890" s="9" t="s">
        <v>2503</v>
      </c>
      <c r="M4890" s="9" t="s">
        <v>28730</v>
      </c>
      <c r="N4890" s="9" t="s">
        <v>32</v>
      </c>
      <c r="O4890" s="9" t="s">
        <v>28731</v>
      </c>
      <c r="P4890" s="9" t="s">
        <v>760</v>
      </c>
      <c r="Q4890" s="9" t="s">
        <v>28732</v>
      </c>
      <c r="R4890" s="9" t="s">
        <v>36</v>
      </c>
      <c r="S4890" s="61" t="s">
        <v>21640</v>
      </c>
      <c r="T4890" s="104"/>
      <c r="U4890" s="68" t="str">
        <f t="shared" si="77"/>
        <v>37728: Johnson, a fugitive parolee wanted in connection with the shooting death of a Pittsburgh police officer was gunned down late in the day at a Modesto shopping center in an exchange of gunfire with officers at the College Center Shopping Center, authorities said. http://www.sfgate.com/crime/article/Suspect-in-cop-s-death-is-killed-Fugitive-2654169.php</v>
      </c>
      <c r="V4890" s="68"/>
      <c r="W4890" s="9">
        <v>5938.1</v>
      </c>
      <c r="X4890" s="9"/>
      <c r="Y4890" s="9"/>
      <c r="Z4890" s="9"/>
      <c r="AA4890" s="9"/>
      <c r="AB4890" s="9"/>
      <c r="AC4890" s="18"/>
      <c r="AD4890" s="106"/>
      <c r="AE4890" s="106"/>
      <c r="AF4890" s="106"/>
      <c r="AG4890" s="58"/>
    </row>
    <row r="4891" spans="1:33" ht="12">
      <c r="A4891" s="102">
        <v>42100.092337962997</v>
      </c>
      <c r="B4891" s="9" t="s">
        <v>28733</v>
      </c>
      <c r="C4891" s="70">
        <v>35</v>
      </c>
      <c r="D4891" s="9" t="s">
        <v>23</v>
      </c>
      <c r="E4891" s="9" t="s">
        <v>82</v>
      </c>
      <c r="F4891" s="9"/>
      <c r="G4891" s="115">
        <v>37358</v>
      </c>
      <c r="H4891" s="9"/>
      <c r="I4891" s="9" t="s">
        <v>5374</v>
      </c>
      <c r="J4891" s="9" t="s">
        <v>85</v>
      </c>
      <c r="K4891" s="117" t="s">
        <v>28687</v>
      </c>
      <c r="L4891" s="9" t="s">
        <v>2503</v>
      </c>
      <c r="M4891" s="9" t="s">
        <v>5376</v>
      </c>
      <c r="N4891" s="9" t="s">
        <v>32</v>
      </c>
      <c r="O4891" s="9" t="s">
        <v>28734</v>
      </c>
      <c r="P4891" s="9" t="s">
        <v>760</v>
      </c>
      <c r="Q4891" s="9" t="s">
        <v>28693</v>
      </c>
      <c r="R4891" s="9" t="s">
        <v>36</v>
      </c>
      <c r="S4891" s="61" t="s">
        <v>21640</v>
      </c>
      <c r="T4891" s="104"/>
      <c r="U4891" s="68" t="str">
        <f t="shared" si="77"/>
        <v>37358: Police killed Quezada near downtown Modesto after he allegedly steered his van at them. Authorities said Quezada was a suspected drug dealer, wanted for three years. http://www.modbee.com/news/local/crime/article3117021.html</v>
      </c>
      <c r="V4891" s="68"/>
      <c r="W4891" s="9">
        <v>5939.1</v>
      </c>
      <c r="X4891" s="9"/>
      <c r="Y4891" s="9"/>
      <c r="Z4891" s="9"/>
      <c r="AA4891" s="9"/>
      <c r="AB4891" s="9"/>
      <c r="AC4891" s="18"/>
      <c r="AD4891" s="106"/>
      <c r="AE4891" s="106"/>
      <c r="AF4891" s="106"/>
      <c r="AG4891" s="58"/>
    </row>
    <row r="4892" spans="1:33" ht="12">
      <c r="A4892" s="102">
        <v>42100.096932870401</v>
      </c>
      <c r="B4892" s="9" t="s">
        <v>28735</v>
      </c>
      <c r="C4892" s="70">
        <v>55</v>
      </c>
      <c r="D4892" s="9" t="s">
        <v>23</v>
      </c>
      <c r="E4892" s="9" t="s">
        <v>82</v>
      </c>
      <c r="F4892" s="9"/>
      <c r="G4892" s="115">
        <v>36868</v>
      </c>
      <c r="H4892" s="9" t="s">
        <v>28736</v>
      </c>
      <c r="I4892" s="9" t="s">
        <v>5374</v>
      </c>
      <c r="J4892" s="9" t="s">
        <v>85</v>
      </c>
      <c r="K4892" s="117" t="s">
        <v>5375</v>
      </c>
      <c r="L4892" s="9" t="s">
        <v>2503</v>
      </c>
      <c r="M4892" s="9" t="s">
        <v>5376</v>
      </c>
      <c r="N4892" s="9" t="s">
        <v>32</v>
      </c>
      <c r="O4892" s="9" t="s">
        <v>28737</v>
      </c>
      <c r="P4892" s="9" t="s">
        <v>760</v>
      </c>
      <c r="Q4892" s="9" t="s">
        <v>28693</v>
      </c>
      <c r="R4892" s="9" t="s">
        <v>219</v>
      </c>
      <c r="S4892" s="61" t="s">
        <v>21640</v>
      </c>
      <c r="T4892" s="104"/>
      <c r="U4892" s="68" t="str">
        <f t="shared" si="77"/>
        <v>36868: Hull was killed in his front yard on West Orangeburg Avenue after he rushed at police with a cap gun that resembled a .38-caliber revolver. Hull, who a longtime friend said had been drinking and was despondent over a recent divorce, had called police that night and said he "was ready to die and to send someone to come get him." http://www.modbee.com/news/local/crime/article3117021.html</v>
      </c>
      <c r="V4892" s="68"/>
      <c r="W4892" s="9">
        <v>5940.1</v>
      </c>
      <c r="X4892" s="9"/>
      <c r="Y4892" s="9"/>
      <c r="Z4892" s="9"/>
      <c r="AA4892" s="9"/>
      <c r="AB4892" s="9"/>
      <c r="AC4892" s="18"/>
      <c r="AD4892" s="106"/>
      <c r="AE4892" s="106"/>
      <c r="AF4892" s="106"/>
      <c r="AG4892" s="58"/>
    </row>
    <row r="4893" spans="1:33" ht="12">
      <c r="A4893" s="102">
        <v>42100.799317129597</v>
      </c>
      <c r="B4893" s="9" t="s">
        <v>28738</v>
      </c>
      <c r="C4893" s="70">
        <v>21</v>
      </c>
      <c r="D4893" s="9" t="s">
        <v>23</v>
      </c>
      <c r="E4893" s="9" t="s">
        <v>40</v>
      </c>
      <c r="F4893" s="9" t="s">
        <v>28739</v>
      </c>
      <c r="G4893" s="115">
        <v>39684</v>
      </c>
      <c r="H4893" s="9" t="s">
        <v>28740</v>
      </c>
      <c r="I4893" s="9" t="s">
        <v>5122</v>
      </c>
      <c r="J4893" s="9" t="s">
        <v>85</v>
      </c>
      <c r="K4893" s="117" t="s">
        <v>28741</v>
      </c>
      <c r="L4893" s="9" t="s">
        <v>5124</v>
      </c>
      <c r="M4893" s="9" t="s">
        <v>6578</v>
      </c>
      <c r="N4893" s="9" t="s">
        <v>32</v>
      </c>
      <c r="O4893" s="9" t="s">
        <v>28742</v>
      </c>
      <c r="P4893" s="9" t="s">
        <v>760</v>
      </c>
      <c r="Q4893" s="9" t="s">
        <v>28743</v>
      </c>
      <c r="R4893" s="9" t="s">
        <v>36</v>
      </c>
      <c r="S4893" s="61" t="s">
        <v>21640</v>
      </c>
      <c r="T4893" s="104"/>
      <c r="U4893" s="68" t="str">
        <f t="shared" si="77"/>
        <v>39684: Pinasco was shot at 20 times in the side of his truck, but officers claimed that he was trying to run them over. The officers were cleared of criminal charges, but were ruled against in the amount of $1,006,000 in civil court. The CHP and state are also liable for the $1 million damages mentioned. http://www.joeypinasco.com/the-tragedy/</v>
      </c>
      <c r="V4893" s="68"/>
      <c r="W4893" s="9">
        <v>5941.1</v>
      </c>
      <c r="X4893" s="9"/>
      <c r="Y4893" s="9"/>
      <c r="Z4893" s="9"/>
      <c r="AA4893" s="9"/>
      <c r="AB4893" s="9"/>
      <c r="AC4893" s="18"/>
      <c r="AD4893" s="106"/>
      <c r="AE4893" s="106"/>
      <c r="AF4893" s="106"/>
      <c r="AG4893" s="58"/>
    </row>
    <row r="4894" spans="1:33" ht="12">
      <c r="A4894" s="102">
        <v>42100.8126388889</v>
      </c>
      <c r="B4894" s="9" t="s">
        <v>28744</v>
      </c>
      <c r="C4894" s="70">
        <v>19</v>
      </c>
      <c r="D4894" s="9" t="s">
        <v>23</v>
      </c>
      <c r="E4894" s="9" t="s">
        <v>173</v>
      </c>
      <c r="F4894" s="9" t="s">
        <v>28745</v>
      </c>
      <c r="G4894" s="115">
        <v>38361</v>
      </c>
      <c r="H4894" s="9" t="s">
        <v>28746</v>
      </c>
      <c r="I4894" s="9" t="s">
        <v>28747</v>
      </c>
      <c r="J4894" s="9" t="s">
        <v>85</v>
      </c>
      <c r="K4894" s="117" t="s">
        <v>28748</v>
      </c>
      <c r="L4894" s="9" t="s">
        <v>2503</v>
      </c>
      <c r="M4894" s="9" t="s">
        <v>28311</v>
      </c>
      <c r="N4894" s="9" t="s">
        <v>32</v>
      </c>
      <c r="O4894" s="9" t="s">
        <v>28749</v>
      </c>
      <c r="P4894" s="9" t="s">
        <v>760</v>
      </c>
      <c r="Q4894" s="9" t="s">
        <v>28750</v>
      </c>
      <c r="R4894" s="9" t="s">
        <v>100</v>
      </c>
      <c r="S4894" s="61" t="s">
        <v>21640</v>
      </c>
      <c r="T4894" s="104"/>
      <c r="U4894" s="68" t="str">
        <f t="shared" si="77"/>
        <v>38361: Raya told employees of a liquor store to call police because someone shot at him. When officers arrived, he shot one to death, and was killed himself. His family say he suffered from PTSD from the Iraq War. Officers first stated that the incident was a suicide by cop, but then later claimed that Raya was a gangbanger and on drugs and alcohol. http://usatoday30.usatoday.com/news/nation/2005-01-16-marine-investigation_x.htm</v>
      </c>
      <c r="V4894" s="68"/>
      <c r="W4894" s="9">
        <v>5942.1</v>
      </c>
      <c r="X4894" s="9"/>
      <c r="Y4894" s="9"/>
      <c r="Z4894" s="9"/>
      <c r="AA4894" s="9"/>
      <c r="AB4894" s="9"/>
      <c r="AC4894" s="18"/>
      <c r="AD4894" s="106"/>
      <c r="AE4894" s="106"/>
      <c r="AF4894" s="106"/>
      <c r="AG4894" s="58"/>
    </row>
    <row r="4895" spans="1:33" ht="12">
      <c r="A4895" s="102">
        <v>42101.327256944402</v>
      </c>
      <c r="B4895" s="9" t="s">
        <v>28751</v>
      </c>
      <c r="C4895" s="70">
        <v>25</v>
      </c>
      <c r="D4895" s="9" t="s">
        <v>23</v>
      </c>
      <c r="E4895" s="9" t="s">
        <v>24</v>
      </c>
      <c r="F4895" s="9" t="s">
        <v>28752</v>
      </c>
      <c r="G4895" s="115">
        <v>42100</v>
      </c>
      <c r="H4895" s="9" t="s">
        <v>28753</v>
      </c>
      <c r="I4895" s="9" t="s">
        <v>9320</v>
      </c>
      <c r="J4895" s="9" t="s">
        <v>1154</v>
      </c>
      <c r="K4895" s="117" t="s">
        <v>28754</v>
      </c>
      <c r="L4895" s="9" t="s">
        <v>491</v>
      </c>
      <c r="M4895" s="9" t="s">
        <v>6737</v>
      </c>
      <c r="N4895" s="9" t="s">
        <v>32</v>
      </c>
      <c r="O4895" s="9" t="s">
        <v>28755</v>
      </c>
      <c r="P4895" s="9" t="s">
        <v>58</v>
      </c>
      <c r="Q4895" s="9" t="s">
        <v>28756</v>
      </c>
      <c r="R4895" s="9" t="s">
        <v>36</v>
      </c>
      <c r="S4895" s="61" t="s">
        <v>5225</v>
      </c>
      <c r="T4895" s="104"/>
      <c r="U4895" s="68" t="str">
        <f t="shared" si="77"/>
        <v>42100: 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 http://www.nola.com/crime/index.ssf/2015/04/desmond_willis_harvey_jpso_shot.html#incart_story_package</v>
      </c>
      <c r="V4895" s="68"/>
      <c r="W4895" s="9">
        <v>5943.1</v>
      </c>
      <c r="X4895" s="9"/>
      <c r="Y4895" s="9"/>
      <c r="Z4895" s="9"/>
      <c r="AA4895" s="9"/>
      <c r="AB4895" s="9"/>
      <c r="AC4895" s="18"/>
      <c r="AD4895" s="106"/>
      <c r="AE4895" s="106"/>
      <c r="AF4895" s="106"/>
      <c r="AG4895" s="58"/>
    </row>
    <row r="4896" spans="1:33" ht="12">
      <c r="A4896" s="102">
        <v>42101.464131944398</v>
      </c>
      <c r="B4896" s="9" t="s">
        <v>28757</v>
      </c>
      <c r="C4896" s="70">
        <v>20</v>
      </c>
      <c r="D4896" s="9" t="s">
        <v>23</v>
      </c>
      <c r="E4896" s="9" t="s">
        <v>82</v>
      </c>
      <c r="F4896" s="9"/>
      <c r="G4896" s="115">
        <v>41686</v>
      </c>
      <c r="H4896" s="9" t="s">
        <v>28758</v>
      </c>
      <c r="I4896" s="9" t="s">
        <v>28759</v>
      </c>
      <c r="J4896" s="9" t="s">
        <v>1372</v>
      </c>
      <c r="K4896" s="117" t="s">
        <v>28760</v>
      </c>
      <c r="L4896" s="9" t="s">
        <v>404</v>
      </c>
      <c r="M4896" s="9" t="s">
        <v>28761</v>
      </c>
      <c r="N4896" s="9" t="s">
        <v>314</v>
      </c>
      <c r="O4896" s="9" t="s">
        <v>28762</v>
      </c>
      <c r="P4896" s="9" t="s">
        <v>760</v>
      </c>
      <c r="Q4896" s="9" t="s">
        <v>28763</v>
      </c>
      <c r="R4896" s="9" t="s">
        <v>80</v>
      </c>
      <c r="S4896" s="61" t="s">
        <v>5119</v>
      </c>
      <c r="T4896" s="104"/>
      <c r="U4896" s="68" t="str">
        <f t="shared" si="77"/>
        <v>41686: Police attempted to pull over Michael Walker Jr. on suspicion of impaired driving. Walker refused to pull over and led a high-speed pursuit for several miles before he lost control of his 2005 Ultima. One of his passengers, Jazzman Jacobs, also died in the crash. http://www.wral.com/two-dead-after-fatal-police-chase-in-orange-county/13399771/</v>
      </c>
      <c r="V4896" s="68"/>
      <c r="W4896" s="9">
        <v>5944.1</v>
      </c>
      <c r="X4896" s="9"/>
      <c r="Y4896" s="9"/>
      <c r="Z4896" s="9"/>
      <c r="AA4896" s="9"/>
      <c r="AB4896" s="9"/>
      <c r="AC4896" s="18"/>
      <c r="AD4896" s="106"/>
      <c r="AE4896" s="106"/>
      <c r="AF4896" s="106"/>
      <c r="AG4896" s="58"/>
    </row>
    <row r="4897" spans="1:33" ht="12">
      <c r="A4897" s="102">
        <v>42101.466168981497</v>
      </c>
      <c r="B4897" s="9" t="s">
        <v>28764</v>
      </c>
      <c r="C4897" s="70">
        <v>28</v>
      </c>
      <c r="D4897" s="9" t="s">
        <v>23</v>
      </c>
      <c r="E4897" s="9" t="s">
        <v>82</v>
      </c>
      <c r="F4897" s="9"/>
      <c r="G4897" s="115">
        <v>41686</v>
      </c>
      <c r="H4897" s="9" t="s">
        <v>28758</v>
      </c>
      <c r="I4897" s="9" t="s">
        <v>28759</v>
      </c>
      <c r="J4897" s="9" t="s">
        <v>1372</v>
      </c>
      <c r="K4897" s="117" t="s">
        <v>28760</v>
      </c>
      <c r="L4897" s="9" t="s">
        <v>404</v>
      </c>
      <c r="M4897" s="9" t="s">
        <v>28761</v>
      </c>
      <c r="N4897" s="9" t="s">
        <v>314</v>
      </c>
      <c r="O4897" s="9" t="s">
        <v>28762</v>
      </c>
      <c r="P4897" s="9" t="s">
        <v>760</v>
      </c>
      <c r="Q4897" s="9" t="s">
        <v>28763</v>
      </c>
      <c r="R4897" s="9" t="s">
        <v>80</v>
      </c>
      <c r="S4897" s="61" t="s">
        <v>5119</v>
      </c>
      <c r="T4897" s="104"/>
      <c r="U4897" s="68" t="str">
        <f t="shared" si="77"/>
        <v>41686: Police attempted to pull over Michael Walker Jr. on suspicion of impaired driving. Walker refused to pull over and led a high-speed pursuit for several miles before he lost control of his 2005 Ultima. One of his passengers, Jazzman Jacobs, also died in the crash. http://www.wral.com/two-dead-after-fatal-police-chase-in-orange-county/13399771/</v>
      </c>
      <c r="V4897" s="68"/>
      <c r="W4897" s="9">
        <v>5945.1</v>
      </c>
      <c r="X4897" s="9"/>
      <c r="Y4897" s="9"/>
      <c r="Z4897" s="9"/>
      <c r="AA4897" s="9"/>
      <c r="AB4897" s="9"/>
      <c r="AC4897" s="18"/>
      <c r="AD4897" s="106"/>
      <c r="AE4897" s="106"/>
      <c r="AF4897" s="106"/>
      <c r="AG4897" s="58"/>
    </row>
    <row r="4898" spans="1:33" ht="12">
      <c r="A4898" s="102">
        <v>42101.498645833301</v>
      </c>
      <c r="B4898" s="9" t="s">
        <v>28765</v>
      </c>
      <c r="C4898" s="70">
        <v>24</v>
      </c>
      <c r="D4898" s="9" t="s">
        <v>23</v>
      </c>
      <c r="E4898" s="9" t="s">
        <v>40</v>
      </c>
      <c r="F4898" s="9" t="s">
        <v>28766</v>
      </c>
      <c r="G4898" s="115">
        <v>40385</v>
      </c>
      <c r="H4898" s="9" t="s">
        <v>28767</v>
      </c>
      <c r="I4898" s="9" t="s">
        <v>28768</v>
      </c>
      <c r="J4898" s="9" t="s">
        <v>44</v>
      </c>
      <c r="K4898" s="117" t="s">
        <v>28769</v>
      </c>
      <c r="L4898" s="9" t="s">
        <v>43</v>
      </c>
      <c r="M4898" s="9" t="s">
        <v>8355</v>
      </c>
      <c r="N4898" s="9" t="s">
        <v>32</v>
      </c>
      <c r="O4898" s="9" t="s">
        <v>28770</v>
      </c>
      <c r="P4898" s="9" t="s">
        <v>58</v>
      </c>
      <c r="Q4898" s="9" t="s">
        <v>28771</v>
      </c>
      <c r="R4898" s="9" t="s">
        <v>80</v>
      </c>
      <c r="S4898" s="61" t="s">
        <v>5119</v>
      </c>
      <c r="T4898" s="104"/>
      <c r="U4898" s="68" t="str">
        <f t="shared" si="77"/>
        <v>40385: Hicks was the prime suspect in the death of his mother. Police tracked her automobile out of Florida and to a Days Inn parking lot, where a SWAT force moved in to arrest him. Hicks answered by swinging a hatchet at them, and he was fatally shot. http://archive.wtsp.com/news/story.aspx?storyid=138323</v>
      </c>
      <c r="V4898" s="68"/>
      <c r="W4898" s="9">
        <v>5946.1</v>
      </c>
      <c r="X4898" s="9"/>
      <c r="Y4898" s="9"/>
      <c r="Z4898" s="9"/>
      <c r="AA4898" s="9"/>
      <c r="AB4898" s="9"/>
      <c r="AC4898" s="18"/>
      <c r="AD4898" s="106"/>
      <c r="AE4898" s="106"/>
      <c r="AF4898" s="106"/>
      <c r="AG4898" s="58"/>
    </row>
    <row r="4899" spans="1:33" ht="12">
      <c r="A4899" s="102">
        <v>42101.750173611101</v>
      </c>
      <c r="B4899" s="9" t="s">
        <v>28772</v>
      </c>
      <c r="C4899" s="70">
        <v>39</v>
      </c>
      <c r="D4899" s="9" t="s">
        <v>23</v>
      </c>
      <c r="E4899" s="9" t="s">
        <v>40</v>
      </c>
      <c r="F4899" s="9" t="s">
        <v>28773</v>
      </c>
      <c r="G4899" s="115">
        <v>41545</v>
      </c>
      <c r="H4899" s="9" t="s">
        <v>28774</v>
      </c>
      <c r="I4899" s="9" t="s">
        <v>21644</v>
      </c>
      <c r="J4899" s="9" t="s">
        <v>1372</v>
      </c>
      <c r="K4899" s="117" t="s">
        <v>26322</v>
      </c>
      <c r="L4899" s="9" t="s">
        <v>26314</v>
      </c>
      <c r="M4899" s="9" t="s">
        <v>21646</v>
      </c>
      <c r="N4899" s="9" t="s">
        <v>314</v>
      </c>
      <c r="O4899" s="9" t="s">
        <v>28775</v>
      </c>
      <c r="P4899" s="9" t="s">
        <v>760</v>
      </c>
      <c r="Q4899" s="9" t="s">
        <v>28776</v>
      </c>
      <c r="R4899" s="9" t="s">
        <v>80</v>
      </c>
      <c r="S4899" s="61" t="s">
        <v>5119</v>
      </c>
      <c r="T4899" s="104"/>
      <c r="U4899" s="68" t="str">
        <f t="shared" si="77"/>
        <v>41545: Nicholson was killed in a one-vehicle motorcycle crash with police in hot pursuit at over 100 MPH, according to officers. Family held that the police narrative of events was exaggerated and dubious. http://www.gastongazette.com/spotlight/racing-police-chase-now-part-of-fatal-motorcycle-wreck-1.210934</v>
      </c>
      <c r="V4899" s="68"/>
      <c r="W4899" s="9">
        <v>5947.1</v>
      </c>
      <c r="X4899" s="9"/>
      <c r="Y4899" s="9"/>
      <c r="Z4899" s="9"/>
      <c r="AA4899" s="9"/>
      <c r="AB4899" s="9"/>
      <c r="AC4899" s="18"/>
      <c r="AD4899" s="106"/>
      <c r="AE4899" s="106"/>
      <c r="AF4899" s="106"/>
      <c r="AG4899" s="58"/>
    </row>
    <row r="4900" spans="1:33" ht="12">
      <c r="A4900" s="102">
        <v>42101.876840277801</v>
      </c>
      <c r="B4900" s="9" t="s">
        <v>28777</v>
      </c>
      <c r="C4900" s="70">
        <v>45</v>
      </c>
      <c r="D4900" s="9" t="s">
        <v>23</v>
      </c>
      <c r="E4900" s="9" t="s">
        <v>40</v>
      </c>
      <c r="F4900" s="9" t="s">
        <v>28778</v>
      </c>
      <c r="G4900" s="115">
        <v>41374</v>
      </c>
      <c r="H4900" s="9" t="s">
        <v>28779</v>
      </c>
      <c r="I4900" s="9" t="s">
        <v>96</v>
      </c>
      <c r="J4900" s="9" t="s">
        <v>1372</v>
      </c>
      <c r="K4900" s="117" t="s">
        <v>28780</v>
      </c>
      <c r="L4900" s="9" t="s">
        <v>1961</v>
      </c>
      <c r="M4900" s="9" t="s">
        <v>1962</v>
      </c>
      <c r="N4900" s="9" t="s">
        <v>262</v>
      </c>
      <c r="O4900" s="9" t="s">
        <v>28781</v>
      </c>
      <c r="P4900" s="9" t="s">
        <v>760</v>
      </c>
      <c r="Q4900" s="9" t="s">
        <v>28782</v>
      </c>
      <c r="R4900" s="9" t="s">
        <v>80</v>
      </c>
      <c r="S4900" s="61" t="s">
        <v>5119</v>
      </c>
      <c r="T4900" s="104"/>
      <c r="U4900" s="68" t="str">
        <f t="shared" si="77"/>
        <v>41374: After becoming "physically aggressive in his dealings with officers" after they responded to Sadler's blood-curdling screams and his appearance naked in a church parking lot at 3:45 a.m., police tasered him. He collapsed and died shortly afterward. http://www.wral.com/man-dies-after-raleigh-police-use-stun-gun-on-him/12324803/</v>
      </c>
      <c r="V4900" s="68"/>
      <c r="W4900" s="9">
        <v>5948.1</v>
      </c>
      <c r="X4900" s="9"/>
      <c r="Y4900" s="9"/>
      <c r="Z4900" s="9"/>
      <c r="AA4900" s="9"/>
      <c r="AB4900" s="9"/>
      <c r="AC4900" s="18"/>
      <c r="AD4900" s="106"/>
      <c r="AE4900" s="106"/>
      <c r="AF4900" s="106"/>
      <c r="AG4900" s="58"/>
    </row>
    <row r="4901" spans="1:33" ht="12">
      <c r="A4901" s="102">
        <v>42102.3570833333</v>
      </c>
      <c r="B4901" s="9" t="s">
        <v>28783</v>
      </c>
      <c r="C4901" s="70">
        <v>56</v>
      </c>
      <c r="D4901" s="9" t="s">
        <v>23</v>
      </c>
      <c r="E4901" s="9" t="s">
        <v>24</v>
      </c>
      <c r="F4901" s="9"/>
      <c r="G4901" s="115">
        <v>37177</v>
      </c>
      <c r="H4901" s="9" t="s">
        <v>28784</v>
      </c>
      <c r="I4901" s="9" t="s">
        <v>28785</v>
      </c>
      <c r="J4901" s="9" t="s">
        <v>85</v>
      </c>
      <c r="K4901" s="117" t="s">
        <v>28786</v>
      </c>
      <c r="L4901" s="9" t="s">
        <v>8707</v>
      </c>
      <c r="M4901" s="9" t="s">
        <v>17876</v>
      </c>
      <c r="N4901" s="9" t="s">
        <v>32</v>
      </c>
      <c r="O4901" s="9" t="s">
        <v>28787</v>
      </c>
      <c r="P4901" s="9" t="s">
        <v>58</v>
      </c>
      <c r="Q4901" s="9" t="s">
        <v>28788</v>
      </c>
      <c r="R4901" s="9" t="s">
        <v>100</v>
      </c>
      <c r="S4901" s="61" t="s">
        <v>28789</v>
      </c>
      <c r="T4901" s="104"/>
      <c r="U4901" s="68" t="str">
        <f t="shared" si="77"/>
        <v>37177: Neighbor called police after Thomas Patton and his wife argued. Police arrived, Thomas had a knife and is said to have threatened police. He was shot 26 times. Family said he was distraught over losing his job, possibly suicidal, just needed help. http://articles.latimes.com/2001/oct/15/local/me-57478</v>
      </c>
      <c r="V4901" s="68"/>
      <c r="W4901" s="9">
        <v>5949.1</v>
      </c>
      <c r="X4901" s="9"/>
      <c r="Y4901" s="9"/>
      <c r="Z4901" s="9"/>
      <c r="AA4901" s="9"/>
      <c r="AB4901" s="9"/>
      <c r="AC4901" s="18"/>
      <c r="AD4901" s="106"/>
      <c r="AE4901" s="106"/>
      <c r="AF4901" s="106"/>
      <c r="AG4901" s="58"/>
    </row>
    <row r="4902" spans="1:33" ht="12">
      <c r="A4902" s="102">
        <v>42102.944745370398</v>
      </c>
      <c r="B4902" s="9" t="s">
        <v>28790</v>
      </c>
      <c r="C4902" s="70">
        <v>41</v>
      </c>
      <c r="D4902" s="9" t="s">
        <v>23</v>
      </c>
      <c r="E4902" s="9" t="s">
        <v>24</v>
      </c>
      <c r="F4902" s="9"/>
      <c r="G4902" s="115">
        <v>37932</v>
      </c>
      <c r="H4902" s="9" t="s">
        <v>28791</v>
      </c>
      <c r="I4902" s="9" t="s">
        <v>11645</v>
      </c>
      <c r="J4902" s="9" t="s">
        <v>2539</v>
      </c>
      <c r="K4902" s="117" t="s">
        <v>14999</v>
      </c>
      <c r="L4902" s="9" t="s">
        <v>2659</v>
      </c>
      <c r="M4902" s="9" t="s">
        <v>11647</v>
      </c>
      <c r="N4902" s="9" t="s">
        <v>32</v>
      </c>
      <c r="O4902" s="9" t="s">
        <v>28792</v>
      </c>
      <c r="P4902" s="9" t="s">
        <v>58</v>
      </c>
      <c r="Q4902" s="9" t="s">
        <v>28793</v>
      </c>
      <c r="R4902" s="9" t="s">
        <v>100</v>
      </c>
      <c r="S4902" s="61" t="s">
        <v>5119</v>
      </c>
      <c r="T4902" s="104"/>
      <c r="U4902" s="68" t="str">
        <f t="shared" si="77"/>
        <v>37932: Wylder was suspected of taking a ham, at knifepoint, from a Piggly Wiggly. During an attempt to subdue him officers used pepper spray and then fatally shot him, after he assaulted one of the six officers with his knife. Witnesses said he was shot after being cuffed. A second private autopsy showed he'd also been beaten. Among his family's questions was why he was in public to begin with; he'd been under an involuntary commitment order. http://old.chronicle.augusta.com/stories/2003/11/13/met_391304.shtml</v>
      </c>
      <c r="V4902" s="68"/>
      <c r="W4902" s="9">
        <v>5950.1</v>
      </c>
      <c r="X4902" s="9"/>
      <c r="Y4902" s="9"/>
      <c r="Z4902" s="9"/>
      <c r="AA4902" s="9"/>
      <c r="AB4902" s="9"/>
      <c r="AC4902" s="18"/>
      <c r="AD4902" s="106"/>
      <c r="AE4902" s="106"/>
      <c r="AF4902" s="106"/>
      <c r="AG4902" s="58"/>
    </row>
    <row r="4903" spans="1:33" ht="12">
      <c r="A4903" s="102">
        <v>42102.9643981482</v>
      </c>
      <c r="B4903" s="9" t="s">
        <v>28794</v>
      </c>
      <c r="C4903" s="70">
        <v>38</v>
      </c>
      <c r="D4903" s="9" t="s">
        <v>23</v>
      </c>
      <c r="E4903" s="9" t="s">
        <v>24</v>
      </c>
      <c r="F4903" s="9" t="s">
        <v>28795</v>
      </c>
      <c r="G4903" s="115">
        <v>41292</v>
      </c>
      <c r="H4903" s="9" t="s">
        <v>28796</v>
      </c>
      <c r="I4903" s="9" t="s">
        <v>28797</v>
      </c>
      <c r="J4903" s="9" t="s">
        <v>1372</v>
      </c>
      <c r="K4903" s="117" t="s">
        <v>28798</v>
      </c>
      <c r="L4903" s="9" t="s">
        <v>5708</v>
      </c>
      <c r="M4903" s="9" t="s">
        <v>28799</v>
      </c>
      <c r="N4903" s="9" t="s">
        <v>32</v>
      </c>
      <c r="O4903" s="9" t="s">
        <v>28800</v>
      </c>
      <c r="P4903" s="9" t="s">
        <v>760</v>
      </c>
      <c r="Q4903" s="9" t="s">
        <v>28801</v>
      </c>
      <c r="R4903" s="9" t="s">
        <v>80</v>
      </c>
      <c r="S4903" s="61" t="s">
        <v>5119</v>
      </c>
      <c r="T4903" s="104"/>
      <c r="U4903" s="68" t="str">
        <f t="shared" si="77"/>
        <v>41292: County deputies had made several controlled drug purchases from Epps, then went to arrest him at his residence, knowing he had a small arsenal. Epps opened fire and was fatally shot in return. http://www.rrspin.com/roanoke-rapids-weldon-halifax-county-nc-news/item/4287-sbi-warrant-confirms-straight-road-shootout.html</v>
      </c>
      <c r="V4903" s="68"/>
      <c r="W4903" s="9">
        <v>5951.1</v>
      </c>
      <c r="X4903" s="9"/>
      <c r="Y4903" s="9"/>
      <c r="Z4903" s="9"/>
      <c r="AA4903" s="9"/>
      <c r="AB4903" s="9"/>
      <c r="AC4903" s="18"/>
      <c r="AD4903" s="106"/>
      <c r="AE4903" s="106"/>
      <c r="AF4903" s="106"/>
      <c r="AG4903" s="58"/>
    </row>
    <row r="4904" spans="1:33" ht="12">
      <c r="A4904" s="102">
        <v>42103.049062500002</v>
      </c>
      <c r="B4904" s="9" t="s">
        <v>28802</v>
      </c>
      <c r="C4904" s="70">
        <v>35</v>
      </c>
      <c r="D4904" s="9" t="s">
        <v>23</v>
      </c>
      <c r="E4904" s="9" t="s">
        <v>24</v>
      </c>
      <c r="F4904" s="9"/>
      <c r="G4904" s="115">
        <v>36820</v>
      </c>
      <c r="H4904" s="9" t="s">
        <v>28803</v>
      </c>
      <c r="I4904" s="9" t="s">
        <v>11645</v>
      </c>
      <c r="J4904" s="9" t="s">
        <v>2539</v>
      </c>
      <c r="K4904" s="117" t="s">
        <v>28804</v>
      </c>
      <c r="L4904" s="9" t="s">
        <v>10347</v>
      </c>
      <c r="M4904" s="9" t="s">
        <v>11647</v>
      </c>
      <c r="N4904" s="9" t="s">
        <v>32</v>
      </c>
      <c r="O4904" s="9" t="s">
        <v>28805</v>
      </c>
      <c r="P4904" s="9" t="s">
        <v>58</v>
      </c>
      <c r="Q4904" s="9" t="s">
        <v>28806</v>
      </c>
      <c r="R4904" s="9" t="s">
        <v>80</v>
      </c>
      <c r="S4904" s="61" t="s">
        <v>5119</v>
      </c>
      <c r="T4904" s="104"/>
      <c r="U4904" s="68" t="str">
        <f t="shared" si="77"/>
        <v>36820: Snowden was aggressively harassed by a gang of white men in a video store, and held them at bay with a handgun. When police arrived and found Snowden holding the gun, he was quickly shot four times, fatally, without any chance to explain. Street protests and prolonged legal battles followed. His family ultimately settled with the city for a $70K wrongful death suit. (First name widely reported as "Edward".) http://caselaw.findlaw.com/sc-court-of-appeals/1332192.html</v>
      </c>
      <c r="V4904" s="68"/>
      <c r="W4904" s="9">
        <v>5952.1</v>
      </c>
      <c r="X4904" s="9"/>
      <c r="Y4904" s="9"/>
      <c r="Z4904" s="9"/>
      <c r="AA4904" s="9"/>
      <c r="AB4904" s="9"/>
      <c r="AC4904" s="18"/>
      <c r="AD4904" s="106"/>
      <c r="AE4904" s="106"/>
      <c r="AF4904" s="106"/>
      <c r="AG4904" s="58"/>
    </row>
    <row r="4905" spans="1:33" ht="12">
      <c r="A4905" s="102">
        <v>42103.687557870398</v>
      </c>
      <c r="B4905" s="9" t="s">
        <v>28807</v>
      </c>
      <c r="C4905" s="70">
        <v>23</v>
      </c>
      <c r="D4905" s="9" t="s">
        <v>23</v>
      </c>
      <c r="E4905" s="9" t="s">
        <v>40</v>
      </c>
      <c r="F4905" s="9" t="s">
        <v>28808</v>
      </c>
      <c r="G4905" s="115">
        <v>42048</v>
      </c>
      <c r="H4905" s="9" t="s">
        <v>28809</v>
      </c>
      <c r="I4905" s="9" t="s">
        <v>260</v>
      </c>
      <c r="J4905" s="9" t="s">
        <v>85</v>
      </c>
      <c r="K4905" s="117" t="s">
        <v>9332</v>
      </c>
      <c r="L4905" s="9" t="s">
        <v>260</v>
      </c>
      <c r="M4905" s="9" t="s">
        <v>18282</v>
      </c>
      <c r="N4905" s="9" t="s">
        <v>32</v>
      </c>
      <c r="O4905" s="9" t="s">
        <v>28810</v>
      </c>
      <c r="P4905" s="9" t="s">
        <v>760</v>
      </c>
      <c r="Q4905" s="9" t="s">
        <v>28811</v>
      </c>
      <c r="R4905" s="9" t="s">
        <v>80</v>
      </c>
      <c r="S4905" s="61" t="s">
        <v>27712</v>
      </c>
      <c r="T4905" s="104"/>
      <c r="U4905" s="68" t="str">
        <f t="shared" si="77"/>
        <v>42048: Police were chasing the subject in a stolen car on the freeway. The subject crashed into several motorists and attempted to ram the officers with his car. Five officers shot 18 rounds into the car killing the subject at the scene. http://www.sbsun.com/general-news/20150213/suspect-shot-killed-during-pursuit-on-215-freeway-in-san-bernardino</v>
      </c>
      <c r="V4905" s="68"/>
      <c r="W4905" s="9">
        <v>5953.1</v>
      </c>
      <c r="X4905" s="9"/>
      <c r="Y4905" s="9"/>
      <c r="Z4905" s="9"/>
      <c r="AA4905" s="9"/>
      <c r="AB4905" s="9"/>
      <c r="AC4905" s="18"/>
      <c r="AD4905" s="106"/>
      <c r="AE4905" s="106"/>
      <c r="AF4905" s="106"/>
      <c r="AG4905" s="58"/>
    </row>
    <row r="4906" spans="1:33" ht="12">
      <c r="A4906" s="102">
        <v>42103.698657407404</v>
      </c>
      <c r="B4906" s="9" t="s">
        <v>28812</v>
      </c>
      <c r="C4906" s="70">
        <v>56</v>
      </c>
      <c r="D4906" s="9" t="s">
        <v>23</v>
      </c>
      <c r="E4906" s="9" t="s">
        <v>173</v>
      </c>
      <c r="F4906" s="9"/>
      <c r="G4906" s="115">
        <v>42027</v>
      </c>
      <c r="H4906" s="9" t="s">
        <v>28813</v>
      </c>
      <c r="I4906" s="9" t="s">
        <v>28814</v>
      </c>
      <c r="J4906" s="9" t="s">
        <v>213</v>
      </c>
      <c r="K4906" s="117" t="s">
        <v>28815</v>
      </c>
      <c r="L4906" s="9" t="s">
        <v>28816</v>
      </c>
      <c r="M4906" s="9" t="s">
        <v>28817</v>
      </c>
      <c r="N4906" s="9" t="s">
        <v>32</v>
      </c>
      <c r="O4906" s="9" t="s">
        <v>28818</v>
      </c>
      <c r="P4906" s="9" t="s">
        <v>323</v>
      </c>
      <c r="Q4906" s="9" t="s">
        <v>28819</v>
      </c>
      <c r="R4906" s="9" t="s">
        <v>36</v>
      </c>
      <c r="S4906" s="61" t="s">
        <v>27712</v>
      </c>
      <c r="T4906" s="104"/>
      <c r="U4906" s="68" t="str">
        <f t="shared" si="77"/>
        <v>42027: Officers responded to a domestic disturbance call where they allegedly found the subject with a knife, threatening his wife. Officers discharged their weapons and killed the man at the scene. http://www.everythinglubbock.com/story/d/story/levelland-police-release-name-after-deadly-officer/13185/r_D6-mz1GE2tY0Frp8HpVg</v>
      </c>
      <c r="V4906" s="68"/>
      <c r="W4906" s="9">
        <v>5954.1</v>
      </c>
      <c r="X4906" s="9"/>
      <c r="Y4906" s="9"/>
      <c r="Z4906" s="9"/>
      <c r="AA4906" s="9"/>
      <c r="AB4906" s="9"/>
      <c r="AC4906" s="18"/>
      <c r="AD4906" s="106"/>
      <c r="AE4906" s="106"/>
      <c r="AF4906" s="106"/>
      <c r="AG4906" s="58"/>
    </row>
    <row r="4907" spans="1:33" ht="12">
      <c r="A4907" s="102">
        <v>42103.704097222202</v>
      </c>
      <c r="B4907" s="9" t="s">
        <v>28820</v>
      </c>
      <c r="C4907" s="70">
        <v>36</v>
      </c>
      <c r="D4907" s="9" t="s">
        <v>23</v>
      </c>
      <c r="E4907" s="9" t="s">
        <v>173</v>
      </c>
      <c r="F4907" s="9"/>
      <c r="G4907" s="115">
        <v>42019</v>
      </c>
      <c r="H4907" s="9" t="s">
        <v>28821</v>
      </c>
      <c r="I4907" s="9" t="s">
        <v>849</v>
      </c>
      <c r="J4907" s="9" t="s">
        <v>85</v>
      </c>
      <c r="K4907" s="117" t="s">
        <v>850</v>
      </c>
      <c r="L4907" s="9" t="s">
        <v>395</v>
      </c>
      <c r="M4907" s="9" t="s">
        <v>18949</v>
      </c>
      <c r="N4907" s="9" t="s">
        <v>32</v>
      </c>
      <c r="O4907" s="9" t="s">
        <v>28822</v>
      </c>
      <c r="P4907" s="9" t="s">
        <v>760</v>
      </c>
      <c r="Q4907" s="9" t="s">
        <v>28823</v>
      </c>
      <c r="R4907" s="9" t="s">
        <v>219</v>
      </c>
      <c r="S4907" s="61" t="s">
        <v>27712</v>
      </c>
      <c r="T4907" s="104"/>
      <c r="U4907" s="68" t="str">
        <f t="shared" si="77"/>
        <v>42019: The subject was allegedly drunk and threatening, in his home armed with a knife. He allegedly charged officers when they arrived and was killed at the scene. http://www.dailyrepublic.com/news/crimecourts/police-disturbance-call-leads-to-officer-involved-shooting/</v>
      </c>
      <c r="V4907" s="68"/>
      <c r="W4907" s="9">
        <v>5955.1</v>
      </c>
      <c r="X4907" s="9"/>
      <c r="Y4907" s="9"/>
      <c r="Z4907" s="9"/>
      <c r="AA4907" s="9"/>
      <c r="AB4907" s="9"/>
      <c r="AC4907" s="18"/>
      <c r="AD4907" s="106"/>
      <c r="AE4907" s="106"/>
      <c r="AF4907" s="106"/>
      <c r="AG4907" s="58"/>
    </row>
    <row r="4908" spans="1:33" ht="12">
      <c r="A4908" s="102">
        <v>42103.708055555602</v>
      </c>
      <c r="B4908" s="9" t="s">
        <v>28824</v>
      </c>
      <c r="C4908" s="70">
        <v>24</v>
      </c>
      <c r="D4908" s="9" t="s">
        <v>23</v>
      </c>
      <c r="E4908" s="9" t="s">
        <v>173</v>
      </c>
      <c r="F4908" s="9" t="s">
        <v>28825</v>
      </c>
      <c r="G4908" s="115">
        <v>42030</v>
      </c>
      <c r="H4908" s="9" t="s">
        <v>28826</v>
      </c>
      <c r="I4908" s="9" t="s">
        <v>28827</v>
      </c>
      <c r="J4908" s="9" t="s">
        <v>213</v>
      </c>
      <c r="K4908" s="117" t="s">
        <v>28828</v>
      </c>
      <c r="L4908" s="9" t="s">
        <v>28829</v>
      </c>
      <c r="M4908" s="9" t="s">
        <v>28830</v>
      </c>
      <c r="N4908" s="9" t="s">
        <v>32</v>
      </c>
      <c r="O4908" s="9" t="s">
        <v>28831</v>
      </c>
      <c r="P4908" s="9" t="s">
        <v>760</v>
      </c>
      <c r="Q4908" s="9" t="s">
        <v>28832</v>
      </c>
      <c r="R4908" s="9" t="s">
        <v>80</v>
      </c>
      <c r="S4908" s="61" t="s">
        <v>27712</v>
      </c>
      <c r="T4908" s="104"/>
      <c r="U4908" s="68" t="str">
        <f t="shared" si="77"/>
        <v>42030: The subject was arrested after leading officers on a chase. Once arrested, he slipped the handcuffs to the front and tried to drive off in a deputy's cruiser. He was shot and killed at the scene. http://www.everythinglubbock.com/story/d/story/lynn-co-chase-ends-in-crash-officer-involved-shoot/19449/g8Lzux4P5E64-schXceQtQ</v>
      </c>
      <c r="V4908" s="68"/>
      <c r="W4908" s="9">
        <v>5956.1</v>
      </c>
      <c r="X4908" s="9"/>
      <c r="Y4908" s="9"/>
      <c r="Z4908" s="9"/>
      <c r="AA4908" s="9"/>
      <c r="AB4908" s="9"/>
      <c r="AC4908" s="18"/>
      <c r="AD4908" s="106"/>
      <c r="AE4908" s="106"/>
      <c r="AF4908" s="106"/>
      <c r="AG4908" s="58"/>
    </row>
    <row r="4909" spans="1:33" ht="12">
      <c r="A4909" s="102">
        <v>42103.715567129599</v>
      </c>
      <c r="B4909" s="9" t="s">
        <v>27433</v>
      </c>
      <c r="C4909" s="70">
        <v>39</v>
      </c>
      <c r="D4909" s="9" t="s">
        <v>23</v>
      </c>
      <c r="E4909" s="9" t="s">
        <v>24</v>
      </c>
      <c r="F4909" s="9" t="s">
        <v>28833</v>
      </c>
      <c r="G4909" s="115">
        <v>42019</v>
      </c>
      <c r="H4909" s="9" t="s">
        <v>28834</v>
      </c>
      <c r="I4909" s="9" t="s">
        <v>2235</v>
      </c>
      <c r="J4909" s="9" t="s">
        <v>1694</v>
      </c>
      <c r="K4909" s="117" t="s">
        <v>25884</v>
      </c>
      <c r="L4909" s="9" t="s">
        <v>2237</v>
      </c>
      <c r="M4909" s="9" t="s">
        <v>2238</v>
      </c>
      <c r="N4909" s="9" t="s">
        <v>32</v>
      </c>
      <c r="O4909" s="9" t="s">
        <v>28835</v>
      </c>
      <c r="P4909" s="9" t="s">
        <v>760</v>
      </c>
      <c r="Q4909" s="9" t="s">
        <v>28836</v>
      </c>
      <c r="R4909" s="9" t="s">
        <v>80</v>
      </c>
      <c r="S4909" s="61" t="s">
        <v>27712</v>
      </c>
      <c r="T4909" s="104"/>
      <c r="U4909" s="68" t="str">
        <f t="shared" ref="U4909:U4972" si="78">CONCATENATE(G4909, ": ", O4909, " ", Q4909)</f>
        <v>42019: The subject had allegedly just robbed a convenience store and when contacted by police refused to comply with the order to drop his gun. Officers fired on the subject and killed him. http://denver.suntimes.com/den-news/7/103/64165/man-killed-by-officer-after-chase-identified</v>
      </c>
      <c r="V4909" s="68"/>
      <c r="W4909" s="9">
        <v>5957.1</v>
      </c>
      <c r="X4909" s="9"/>
      <c r="Y4909" s="9"/>
      <c r="Z4909" s="9"/>
      <c r="AA4909" s="9"/>
      <c r="AB4909" s="9"/>
      <c r="AC4909" s="18"/>
      <c r="AD4909" s="106"/>
      <c r="AE4909" s="106"/>
      <c r="AF4909" s="106"/>
      <c r="AG4909" s="58"/>
    </row>
    <row r="4910" spans="1:33" ht="12">
      <c r="A4910" s="102">
        <v>42103.721006944397</v>
      </c>
      <c r="B4910" s="9" t="s">
        <v>28837</v>
      </c>
      <c r="C4910" s="70">
        <v>18</v>
      </c>
      <c r="D4910" s="9" t="s">
        <v>23</v>
      </c>
      <c r="E4910" s="9" t="s">
        <v>40</v>
      </c>
      <c r="F4910" s="9" t="s">
        <v>28838</v>
      </c>
      <c r="G4910" s="115">
        <v>42008</v>
      </c>
      <c r="H4910" s="9" t="s">
        <v>28839</v>
      </c>
      <c r="I4910" s="9" t="s">
        <v>28840</v>
      </c>
      <c r="J4910" s="9" t="s">
        <v>482</v>
      </c>
      <c r="K4910" s="117" t="s">
        <v>28841</v>
      </c>
      <c r="L4910" s="9" t="s">
        <v>1316</v>
      </c>
      <c r="M4910" s="9" t="s">
        <v>7314</v>
      </c>
      <c r="N4910" s="9" t="s">
        <v>32</v>
      </c>
      <c r="O4910" s="9" t="s">
        <v>28842</v>
      </c>
      <c r="P4910" s="9" t="s">
        <v>760</v>
      </c>
      <c r="Q4910" s="9" t="s">
        <v>28843</v>
      </c>
      <c r="R4910" s="9" t="s">
        <v>80</v>
      </c>
      <c r="S4910" s="61" t="s">
        <v>27712</v>
      </c>
      <c r="T4910" s="104"/>
      <c r="U4910" s="68" t="str">
        <f t="shared" si="78"/>
        <v>42008: 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 http://www.news9.com/story/28012083/guthrie-teen-shot-by-ohp-trooper-dies-from-his-injuries</v>
      </c>
      <c r="V4910" s="68"/>
      <c r="W4910" s="9">
        <v>5958.1</v>
      </c>
      <c r="X4910" s="9"/>
      <c r="Y4910" s="9"/>
      <c r="Z4910" s="9"/>
      <c r="AA4910" s="9"/>
      <c r="AB4910" s="9"/>
      <c r="AC4910" s="18"/>
      <c r="AD4910" s="106"/>
      <c r="AE4910" s="106"/>
      <c r="AF4910" s="106"/>
      <c r="AG4910" s="58"/>
    </row>
    <row r="4911" spans="1:33" ht="12">
      <c r="A4911" s="102">
        <v>42103.726759259298</v>
      </c>
      <c r="B4911" s="9" t="s">
        <v>28844</v>
      </c>
      <c r="C4911" s="70">
        <v>61</v>
      </c>
      <c r="D4911" s="9" t="s">
        <v>23</v>
      </c>
      <c r="E4911" s="9" t="s">
        <v>40</v>
      </c>
      <c r="F4911" s="9" t="s">
        <v>28845</v>
      </c>
      <c r="G4911" s="115">
        <v>42045</v>
      </c>
      <c r="H4911" s="9" t="s">
        <v>28846</v>
      </c>
      <c r="I4911" s="9" t="s">
        <v>28847</v>
      </c>
      <c r="J4911" s="9" t="s">
        <v>223</v>
      </c>
      <c r="K4911" s="117" t="s">
        <v>28848</v>
      </c>
      <c r="L4911" s="9" t="s">
        <v>1970</v>
      </c>
      <c r="M4911" s="9" t="s">
        <v>13029</v>
      </c>
      <c r="N4911" s="9" t="s">
        <v>32</v>
      </c>
      <c r="O4911" s="9" t="s">
        <v>28849</v>
      </c>
      <c r="P4911" s="9" t="s">
        <v>760</v>
      </c>
      <c r="Q4911" s="9" t="s">
        <v>28850</v>
      </c>
      <c r="R4911" s="9" t="s">
        <v>100</v>
      </c>
      <c r="S4911" s="61" t="s">
        <v>27712</v>
      </c>
      <c r="T4911" s="104"/>
      <c r="U4911" s="68" t="str">
        <f t="shared" si="78"/>
        <v>42045: The subject's family called 911 to report that he was suicidal and armed with a gun. When officers made contact, the man refused to put the gun down and was killed at the scene by police. http://www.mainenewssimply.com/content/bangor-daily-news/authorities-release-transcript-911-call-fatal-police-shooting-smyrna-man</v>
      </c>
      <c r="V4911" s="68"/>
      <c r="W4911" s="9">
        <v>5959.1</v>
      </c>
      <c r="X4911" s="9"/>
      <c r="Y4911" s="9"/>
      <c r="Z4911" s="9"/>
      <c r="AA4911" s="9"/>
      <c r="AB4911" s="9"/>
      <c r="AC4911" s="18"/>
      <c r="AD4911" s="106"/>
      <c r="AE4911" s="106"/>
      <c r="AF4911" s="106"/>
      <c r="AG4911" s="58"/>
    </row>
    <row r="4912" spans="1:33" ht="12">
      <c r="A4912" s="102">
        <v>42103.730358796303</v>
      </c>
      <c r="B4912" s="9" t="s">
        <v>28851</v>
      </c>
      <c r="C4912" s="70">
        <v>60</v>
      </c>
      <c r="D4912" s="9" t="s">
        <v>23</v>
      </c>
      <c r="E4912" s="9" t="s">
        <v>82</v>
      </c>
      <c r="F4912" s="9"/>
      <c r="G4912" s="115">
        <v>42039</v>
      </c>
      <c r="H4912" s="9" t="s">
        <v>28852</v>
      </c>
      <c r="I4912" s="9" t="s">
        <v>327</v>
      </c>
      <c r="J4912" s="9" t="s">
        <v>328</v>
      </c>
      <c r="K4912" s="117" t="s">
        <v>5727</v>
      </c>
      <c r="L4912" s="9" t="s">
        <v>329</v>
      </c>
      <c r="M4912" s="9" t="s">
        <v>330</v>
      </c>
      <c r="N4912" s="9" t="s">
        <v>314</v>
      </c>
      <c r="O4912" s="9" t="s">
        <v>28853</v>
      </c>
      <c r="P4912" s="9" t="s">
        <v>760</v>
      </c>
      <c r="Q4912" s="9" t="s">
        <v>28854</v>
      </c>
      <c r="R4912" s="9" t="s">
        <v>80</v>
      </c>
      <c r="S4912" s="61" t="s">
        <v>27712</v>
      </c>
      <c r="T4912" s="104"/>
      <c r="U4912" s="68" t="str">
        <f t="shared" si="78"/>
        <v>42039: An unmarked police car hit and killed a man crossing a street without proper streetlights. http://www.chicagotribune.com/news/local/breaking/chi-man-fatally-hit-by-car-on-south-side-20150204-story.html</v>
      </c>
      <c r="V4912" s="68"/>
      <c r="W4912" s="9">
        <v>5960.1</v>
      </c>
      <c r="X4912" s="9"/>
      <c r="Y4912" s="9"/>
      <c r="Z4912" s="9"/>
      <c r="AA4912" s="9"/>
      <c r="AB4912" s="9"/>
      <c r="AC4912" s="18"/>
      <c r="AD4912" s="106"/>
      <c r="AE4912" s="106"/>
      <c r="AF4912" s="106"/>
      <c r="AG4912" s="58"/>
    </row>
    <row r="4913" spans="1:33" ht="12">
      <c r="A4913" s="102">
        <v>42103.735520833303</v>
      </c>
      <c r="B4913" s="9" t="s">
        <v>28855</v>
      </c>
      <c r="C4913" s="70">
        <v>17</v>
      </c>
      <c r="D4913" s="9" t="s">
        <v>91</v>
      </c>
      <c r="E4913" s="9" t="s">
        <v>40</v>
      </c>
      <c r="F4913" s="9" t="s">
        <v>28856</v>
      </c>
      <c r="G4913" s="115">
        <v>42026</v>
      </c>
      <c r="H4913" s="9" t="s">
        <v>28857</v>
      </c>
      <c r="I4913" s="9" t="s">
        <v>2493</v>
      </c>
      <c r="J4913" s="9" t="s">
        <v>213</v>
      </c>
      <c r="K4913" s="117" t="s">
        <v>20169</v>
      </c>
      <c r="L4913" s="9" t="s">
        <v>7880</v>
      </c>
      <c r="M4913" s="9" t="s">
        <v>2496</v>
      </c>
      <c r="N4913" s="9" t="s">
        <v>14676</v>
      </c>
      <c r="O4913" s="9" t="s">
        <v>28858</v>
      </c>
      <c r="P4913" s="9" t="s">
        <v>760</v>
      </c>
      <c r="Q4913" s="9" t="s">
        <v>28859</v>
      </c>
      <c r="R4913" s="9" t="s">
        <v>80</v>
      </c>
      <c r="S4913" s="61" t="s">
        <v>27712</v>
      </c>
      <c r="T4913" s="104"/>
      <c r="U4913" s="68" t="str">
        <f t="shared" si="78"/>
        <v>42026: The teen girl entered the police station presumably to get help. Officers believed she was armed with a gun. She allegedly had a knife and was tasered to no effect. Officers shot and killed her. https://www.wsws.org/en/articles/2015/01/30/polie-j30.html</v>
      </c>
      <c r="V4913" s="68"/>
      <c r="W4913" s="9">
        <v>5961.1</v>
      </c>
      <c r="X4913" s="9"/>
      <c r="Y4913" s="9"/>
      <c r="Z4913" s="9"/>
      <c r="AA4913" s="9"/>
      <c r="AB4913" s="9"/>
      <c r="AC4913" s="18"/>
      <c r="AD4913" s="106"/>
      <c r="AE4913" s="106"/>
      <c r="AF4913" s="106"/>
      <c r="AG4913" s="58"/>
    </row>
    <row r="4914" spans="1:33" ht="12">
      <c r="A4914" s="102">
        <v>42103.7592939815</v>
      </c>
      <c r="B4914" s="9" t="s">
        <v>28860</v>
      </c>
      <c r="C4914" s="70">
        <v>23</v>
      </c>
      <c r="D4914" s="9" t="s">
        <v>23</v>
      </c>
      <c r="E4914" s="9" t="s">
        <v>24</v>
      </c>
      <c r="F4914" s="9" t="s">
        <v>28861</v>
      </c>
      <c r="G4914" s="115">
        <v>42038</v>
      </c>
      <c r="H4914" s="9" t="s">
        <v>28862</v>
      </c>
      <c r="I4914" s="9" t="s">
        <v>438</v>
      </c>
      <c r="J4914" s="9" t="s">
        <v>439</v>
      </c>
      <c r="K4914" s="117" t="s">
        <v>28863</v>
      </c>
      <c r="L4914" s="9" t="s">
        <v>438</v>
      </c>
      <c r="M4914" s="9" t="s">
        <v>441</v>
      </c>
      <c r="N4914" s="9" t="s">
        <v>32</v>
      </c>
      <c r="O4914" s="9" t="s">
        <v>28864</v>
      </c>
      <c r="P4914" s="9" t="s">
        <v>760</v>
      </c>
      <c r="Q4914" s="9" t="s">
        <v>28861</v>
      </c>
      <c r="R4914" s="9" t="s">
        <v>80</v>
      </c>
      <c r="S4914" s="61" t="s">
        <v>27712</v>
      </c>
      <c r="T4914" s="104"/>
      <c r="U4914" s="68" t="str">
        <f t="shared" si="78"/>
        <v>42038: Officers on patrol in the Dutchtown section of St. Louis saw a man run away from them. They chased him into the bushes and struggled with him to get his gun away. Officers fired and killed the man. http://www.nydailynews.com/news/world/man-killed-st-louis-survived-2009-police-shooting-article-1.2102871#</v>
      </c>
      <c r="V4914" s="68"/>
      <c r="W4914" s="9">
        <v>5962.1</v>
      </c>
      <c r="X4914" s="9"/>
      <c r="Y4914" s="9"/>
      <c r="Z4914" s="9"/>
      <c r="AA4914" s="9"/>
      <c r="AB4914" s="9"/>
      <c r="AC4914" s="18"/>
      <c r="AD4914" s="106"/>
      <c r="AE4914" s="106"/>
      <c r="AF4914" s="106"/>
      <c r="AG4914" s="58"/>
    </row>
    <row r="4915" spans="1:33" ht="12">
      <c r="A4915" s="102">
        <v>42103.7635069444</v>
      </c>
      <c r="B4915" s="9" t="s">
        <v>28865</v>
      </c>
      <c r="C4915" s="70">
        <v>47</v>
      </c>
      <c r="D4915" s="9" t="s">
        <v>23</v>
      </c>
      <c r="E4915" s="9" t="s">
        <v>24</v>
      </c>
      <c r="F4915" s="9" t="s">
        <v>28866</v>
      </c>
      <c r="G4915" s="115">
        <v>42010</v>
      </c>
      <c r="H4915" s="9" t="s">
        <v>28867</v>
      </c>
      <c r="I4915" s="9" t="s">
        <v>8376</v>
      </c>
      <c r="J4915" s="9" t="s">
        <v>143</v>
      </c>
      <c r="K4915" s="117" t="s">
        <v>15429</v>
      </c>
      <c r="L4915" s="9" t="s">
        <v>5162</v>
      </c>
      <c r="M4915" s="9" t="s">
        <v>28868</v>
      </c>
      <c r="N4915" s="9" t="s">
        <v>32</v>
      </c>
      <c r="O4915" s="9" t="s">
        <v>28869</v>
      </c>
      <c r="P4915" s="9" t="s">
        <v>760</v>
      </c>
      <c r="Q4915" s="9" t="s">
        <v>28870</v>
      </c>
      <c r="R4915" s="9" t="s">
        <v>80</v>
      </c>
      <c r="S4915" s="61" t="s">
        <v>27712</v>
      </c>
      <c r="T4915" s="104"/>
      <c r="U4915" s="68" t="str">
        <f t="shared" si="78"/>
        <v>42010: Marshals went to serve a rape warrant on the suspect who pointed a pellet gun at the officers and was killed at the scene. http://www.post-gazette.com/local/city/2015/01/06/Police-investigate-possible-shooting-in-Knoxville-Pittsburgh-Marshals-Service/stories/201501060150</v>
      </c>
      <c r="V4915" s="68">
        <v>5963.1</v>
      </c>
      <c r="W4915" s="9">
        <v>5963.1</v>
      </c>
      <c r="X4915" s="9"/>
      <c r="Y4915" s="9"/>
      <c r="Z4915" s="9"/>
      <c r="AA4915" s="9"/>
      <c r="AB4915" s="9"/>
      <c r="AC4915" s="18"/>
      <c r="AD4915" s="106"/>
      <c r="AE4915" s="106"/>
      <c r="AF4915" s="106"/>
      <c r="AG4915" s="58"/>
    </row>
    <row r="4916" spans="1:33" ht="12">
      <c r="A4916" s="102">
        <v>42103.770092592596</v>
      </c>
      <c r="B4916" s="9" t="s">
        <v>28871</v>
      </c>
      <c r="C4916" s="70">
        <v>47</v>
      </c>
      <c r="D4916" s="9" t="s">
        <v>23</v>
      </c>
      <c r="E4916" s="9" t="s">
        <v>82</v>
      </c>
      <c r="F4916" s="9"/>
      <c r="G4916" s="115">
        <v>42006</v>
      </c>
      <c r="H4916" s="9" t="s">
        <v>28872</v>
      </c>
      <c r="I4916" s="9" t="s">
        <v>12135</v>
      </c>
      <c r="J4916" s="9" t="s">
        <v>2035</v>
      </c>
      <c r="K4916" s="117" t="s">
        <v>12136</v>
      </c>
      <c r="L4916" s="9" t="s">
        <v>878</v>
      </c>
      <c r="M4916" s="9" t="s">
        <v>11485</v>
      </c>
      <c r="N4916" s="9" t="s">
        <v>32</v>
      </c>
      <c r="O4916" s="9" t="s">
        <v>28873</v>
      </c>
      <c r="P4916" s="9" t="s">
        <v>760</v>
      </c>
      <c r="Q4916" s="9" t="s">
        <v>28874</v>
      </c>
      <c r="R4916" s="9" t="s">
        <v>219</v>
      </c>
      <c r="S4916" s="61" t="s">
        <v>27712</v>
      </c>
      <c r="T4916" s="104"/>
      <c r="U4916" s="68" t="str">
        <f t="shared" si="78"/>
        <v>42006: 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 http://www.oregonlive.com/aloha/index.ssf/2015/01/aloha_man_fatally_shot_by_depu.html</v>
      </c>
      <c r="V4916" s="68">
        <f>V4915+1</f>
        <v>5964.1</v>
      </c>
      <c r="W4916" s="9">
        <v>5964.1</v>
      </c>
      <c r="X4916" s="9"/>
      <c r="Y4916" s="9"/>
      <c r="Z4916" s="9"/>
      <c r="AA4916" s="9"/>
      <c r="AB4916" s="9"/>
      <c r="AC4916" s="18"/>
      <c r="AD4916" s="106"/>
      <c r="AE4916" s="106"/>
      <c r="AF4916" s="106"/>
      <c r="AG4916" s="58"/>
    </row>
    <row r="4917" spans="1:33" ht="12">
      <c r="A4917" s="102">
        <v>42114.341747685197</v>
      </c>
      <c r="B4917" s="9" t="s">
        <v>28875</v>
      </c>
      <c r="C4917" s="70">
        <v>25</v>
      </c>
      <c r="D4917" s="9" t="s">
        <v>23</v>
      </c>
      <c r="E4917" s="9" t="s">
        <v>24</v>
      </c>
      <c r="F4917" s="9" t="s">
        <v>28876</v>
      </c>
      <c r="G4917" s="115">
        <v>42106</v>
      </c>
      <c r="H4917" s="9" t="s">
        <v>28877</v>
      </c>
      <c r="I4917" s="9" t="s">
        <v>249</v>
      </c>
      <c r="J4917" s="9" t="s">
        <v>250</v>
      </c>
      <c r="K4917" s="117" t="s">
        <v>5000</v>
      </c>
      <c r="L4917" s="9" t="s">
        <v>249</v>
      </c>
      <c r="M4917" s="9" t="s">
        <v>1167</v>
      </c>
      <c r="N4917" s="9" t="s">
        <v>1818</v>
      </c>
      <c r="O4917" s="9" t="s">
        <v>28878</v>
      </c>
      <c r="P4917" s="9" t="s">
        <v>323</v>
      </c>
      <c r="Q4917" s="9" t="s">
        <v>28879</v>
      </c>
      <c r="R4917" s="9" t="s">
        <v>80</v>
      </c>
      <c r="S4917" s="61" t="s">
        <v>24809</v>
      </c>
      <c r="T4917" s="104"/>
      <c r="U4917" s="68" t="str">
        <f t="shared" si="78"/>
        <v>42106: According to police Mr. Gay was arrested because he 'fled unprovoked upon noticing police,' and he was found to have a knife in his pocket. He died from omplications from broken vertabrae/partially severed spinal cord http://touch.baltimoresun.com/#section/-1/article/p2p-83335428/</v>
      </c>
      <c r="V4917" s="68">
        <f>V4916+1</f>
        <v>5965.1</v>
      </c>
      <c r="W4917" s="9">
        <v>5965.1</v>
      </c>
      <c r="X4917" s="9"/>
      <c r="Y4917" s="9"/>
      <c r="Z4917" s="9"/>
      <c r="AA4917" s="9"/>
      <c r="AB4917" s="9"/>
      <c r="AC4917" s="18"/>
      <c r="AD4917" s="106"/>
      <c r="AE4917" s="106"/>
      <c r="AF4917" s="106"/>
      <c r="AG4917" s="58"/>
    </row>
    <row r="4918" spans="1:33" ht="12">
      <c r="A4918" s="14">
        <v>41800.666215277801</v>
      </c>
      <c r="B4918" s="103" t="s">
        <v>28880</v>
      </c>
      <c r="C4918" s="47" t="s">
        <v>1255</v>
      </c>
      <c r="D4918" s="103" t="s">
        <v>23</v>
      </c>
      <c r="E4918" s="21" t="s">
        <v>82</v>
      </c>
      <c r="F4918" s="103" t="s">
        <v>28881</v>
      </c>
      <c r="G4918" s="71">
        <v>41260</v>
      </c>
      <c r="H4918" s="103" t="s">
        <v>28882</v>
      </c>
      <c r="I4918" s="67" t="s">
        <v>18624</v>
      </c>
      <c r="J4918" s="67" t="s">
        <v>809</v>
      </c>
      <c r="K4918" s="110" t="s">
        <v>18625</v>
      </c>
      <c r="L4918" s="103" t="s">
        <v>18626</v>
      </c>
      <c r="M4918" s="103" t="s">
        <v>28883</v>
      </c>
      <c r="N4918" s="103" t="s">
        <v>32</v>
      </c>
      <c r="O4918" s="103" t="s">
        <v>28884</v>
      </c>
      <c r="P4918" s="103" t="s">
        <v>58</v>
      </c>
      <c r="Q4918" s="67" t="s">
        <v>28885</v>
      </c>
      <c r="R4918" s="103" t="s">
        <v>80</v>
      </c>
      <c r="S4918" s="82" t="s">
        <v>37</v>
      </c>
      <c r="T4918" s="36"/>
      <c r="U4918" s="103" t="str">
        <f t="shared" si="78"/>
        <v>41260: According to a statement from the sheriff's office, the man attempted to exit the home with a gun after the tear gas was deployed. Officers opened fire, killing him. http://www.kshb.com/news/state/kansas/topeka-shooting-suspect-david-edward-tiscareno-sought-in-murder-of-two-police-officers</v>
      </c>
      <c r="V4918" s="110"/>
      <c r="W4918" s="103">
        <v>1526.1</v>
      </c>
      <c r="X4918" s="103"/>
      <c r="Y4918" s="103"/>
      <c r="Z4918" s="103"/>
      <c r="AA4918" s="103"/>
      <c r="AB4918" s="103"/>
      <c r="AC4918" s="23"/>
      <c r="AD4918" s="92"/>
      <c r="AE4918" s="92"/>
      <c r="AF4918" s="92"/>
      <c r="AG4918" s="58"/>
    </row>
    <row r="4919" spans="1:33" ht="12">
      <c r="A4919" s="30">
        <v>41800.6784259259</v>
      </c>
      <c r="B4919" s="109" t="s">
        <v>28886</v>
      </c>
      <c r="C4919" s="121" t="s">
        <v>3683</v>
      </c>
      <c r="D4919" s="109" t="s">
        <v>23</v>
      </c>
      <c r="E4919" s="109" t="s">
        <v>40</v>
      </c>
      <c r="F4919" s="109"/>
      <c r="G4919" s="42">
        <v>41180</v>
      </c>
      <c r="H4919" s="109" t="s">
        <v>28887</v>
      </c>
      <c r="I4919" s="55" t="s">
        <v>10667</v>
      </c>
      <c r="J4919" s="55" t="s">
        <v>1154</v>
      </c>
      <c r="K4919" s="98" t="s">
        <v>28888</v>
      </c>
      <c r="L4919" s="109" t="s">
        <v>10667</v>
      </c>
      <c r="M4919" s="109" t="s">
        <v>15307</v>
      </c>
      <c r="N4919" s="109" t="s">
        <v>32</v>
      </c>
      <c r="O4919" s="109" t="s">
        <v>28889</v>
      </c>
      <c r="P4919" s="109" t="s">
        <v>36</v>
      </c>
      <c r="Q4919" s="55" t="s">
        <v>28890</v>
      </c>
      <c r="R4919" s="109" t="s">
        <v>80</v>
      </c>
      <c r="S4919" s="118" t="s">
        <v>37</v>
      </c>
      <c r="T4919" s="109"/>
      <c r="U4919" s="109" t="str">
        <f t="shared" si="78"/>
        <v>41180: Thomas Helvic of Port Allen led police on a chase after he allegedly tried to rob a Home Bank branch on Ambassador Caffery Parkway in October. That chase ended in a field where Helvic was killed. He is also a suspect in a string of bank robberies across Lafayette, Alexandria, Broussard, and Opelousas. http://www.katc.com/news/bank-robbery-suspect-shooting-case-going-to-grand-jury/</v>
      </c>
      <c r="V4919" s="98"/>
      <c r="W4919" s="109">
        <v>1527.1</v>
      </c>
      <c r="X4919" s="109"/>
      <c r="Y4919" s="109"/>
      <c r="Z4919" s="109"/>
      <c r="AA4919" s="109"/>
      <c r="AB4919" s="109"/>
      <c r="AC4919" s="113"/>
      <c r="AD4919" s="106"/>
      <c r="AE4919" s="106"/>
      <c r="AF4919" s="106"/>
      <c r="AG4919" s="58"/>
    </row>
    <row r="4920" spans="1:33" ht="12">
      <c r="A4920" s="30">
        <v>41800.758796296301</v>
      </c>
      <c r="B4920" s="109" t="s">
        <v>28891</v>
      </c>
      <c r="C4920" s="121" t="s">
        <v>1135</v>
      </c>
      <c r="D4920" s="109" t="s">
        <v>23</v>
      </c>
      <c r="E4920" s="99" t="s">
        <v>82</v>
      </c>
      <c r="F4920" s="109"/>
      <c r="G4920" s="42">
        <v>41403</v>
      </c>
      <c r="H4920" s="109" t="s">
        <v>28892</v>
      </c>
      <c r="I4920" s="55" t="s">
        <v>260</v>
      </c>
      <c r="J4920" s="55" t="s">
        <v>85</v>
      </c>
      <c r="K4920" s="98" t="s">
        <v>11530</v>
      </c>
      <c r="L4920" s="109" t="s">
        <v>260</v>
      </c>
      <c r="M4920" s="109" t="s">
        <v>28893</v>
      </c>
      <c r="N4920" s="109" t="s">
        <v>32</v>
      </c>
      <c r="O4920" s="109" t="s">
        <v>28894</v>
      </c>
      <c r="P4920" s="109" t="s">
        <v>36</v>
      </c>
      <c r="Q4920" s="55" t="s">
        <v>28895</v>
      </c>
      <c r="R4920" s="109" t="s">
        <v>80</v>
      </c>
      <c r="S4920" s="118" t="s">
        <v>37</v>
      </c>
      <c r="T4920" s="109"/>
      <c r="U4920" s="109" t="str">
        <f t="shared" si="78"/>
        <v>41403: After a carjacking that resulted in the death of Obette Lacap, a high speed pursuit, Bryan Snyder Valle and his accomplice crashed, came out shooting and was killed. http://205.234.241.62/balitangamerica/family-mourns-fil-am-killed-in-attempted-car-jacking/</v>
      </c>
      <c r="V4920" s="98"/>
      <c r="W4920" s="109">
        <v>1528.1</v>
      </c>
      <c r="X4920" s="109"/>
      <c r="Y4920" s="109"/>
      <c r="Z4920" s="109"/>
      <c r="AA4920" s="109"/>
      <c r="AB4920" s="109"/>
      <c r="AC4920" s="113"/>
      <c r="AD4920" s="106"/>
      <c r="AE4920" s="106"/>
      <c r="AF4920" s="106"/>
      <c r="AG4920" s="58"/>
    </row>
    <row r="4921" spans="1:33" ht="12">
      <c r="A4921" s="30">
        <v>41800.7676967593</v>
      </c>
      <c r="B4921" s="109" t="s">
        <v>28896</v>
      </c>
      <c r="C4921" s="121" t="s">
        <v>2137</v>
      </c>
      <c r="D4921" s="109" t="s">
        <v>23</v>
      </c>
      <c r="E4921" s="99" t="s">
        <v>82</v>
      </c>
      <c r="F4921" s="109" t="s">
        <v>28897</v>
      </c>
      <c r="G4921" s="42">
        <v>41402</v>
      </c>
      <c r="H4921" s="109" t="s">
        <v>28898</v>
      </c>
      <c r="I4921" s="55" t="s">
        <v>23075</v>
      </c>
      <c r="J4921" s="55" t="s">
        <v>5461</v>
      </c>
      <c r="K4921" s="98" t="s">
        <v>28899</v>
      </c>
      <c r="L4921" s="109" t="s">
        <v>23077</v>
      </c>
      <c r="M4921" s="109" t="s">
        <v>28900</v>
      </c>
      <c r="N4921" s="109" t="s">
        <v>32</v>
      </c>
      <c r="O4921" s="109" t="s">
        <v>28901</v>
      </c>
      <c r="P4921" s="109" t="s">
        <v>58</v>
      </c>
      <c r="Q4921" s="55" t="s">
        <v>28902</v>
      </c>
      <c r="R4921" s="109" t="s">
        <v>80</v>
      </c>
      <c r="S4921" s="118" t="s">
        <v>37</v>
      </c>
      <c r="T4921" s="109"/>
      <c r="U4921" s="109" t="str">
        <f t="shared" si="78"/>
        <v>41402: 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 http://www.krtv.com/news/inquest-determines-officers-were-justified-in-great-falls-shooting-death/</v>
      </c>
      <c r="V4921" s="98"/>
      <c r="W4921" s="109">
        <v>1529.1</v>
      </c>
      <c r="X4921" s="109"/>
      <c r="Y4921" s="109"/>
      <c r="Z4921" s="109"/>
      <c r="AA4921" s="109"/>
      <c r="AB4921" s="109"/>
      <c r="AC4921" s="113"/>
      <c r="AD4921" s="106"/>
      <c r="AE4921" s="106"/>
      <c r="AF4921" s="106"/>
      <c r="AG4921" s="58"/>
    </row>
    <row r="4922" spans="1:33" ht="12">
      <c r="A4922" s="30">
        <v>41801.433946759302</v>
      </c>
      <c r="B4922" s="109" t="s">
        <v>28903</v>
      </c>
      <c r="C4922" s="121" t="s">
        <v>4163</v>
      </c>
      <c r="D4922" s="109" t="s">
        <v>23</v>
      </c>
      <c r="E4922" s="109" t="s">
        <v>40</v>
      </c>
      <c r="F4922" s="109" t="s">
        <v>28904</v>
      </c>
      <c r="G4922" s="42">
        <v>41090</v>
      </c>
      <c r="H4922" s="109" t="s">
        <v>28905</v>
      </c>
      <c r="I4922" s="55" t="s">
        <v>9798</v>
      </c>
      <c r="J4922" s="55" t="s">
        <v>85</v>
      </c>
      <c r="K4922" s="98" t="s">
        <v>9799</v>
      </c>
      <c r="L4922" s="109" t="s">
        <v>395</v>
      </c>
      <c r="M4922" s="109" t="s">
        <v>9800</v>
      </c>
      <c r="N4922" s="109" t="s">
        <v>32</v>
      </c>
      <c r="O4922" s="109" t="s">
        <v>28906</v>
      </c>
      <c r="P4922" s="109" t="s">
        <v>36</v>
      </c>
      <c r="Q4922" s="55" t="s">
        <v>28907</v>
      </c>
      <c r="R4922" s="109" t="s">
        <v>80</v>
      </c>
      <c r="S4922" s="118" t="s">
        <v>37</v>
      </c>
      <c r="T4922" s="109"/>
      <c r="U4922" s="109" t="str">
        <f t="shared" si="78"/>
        <v>41090: Police were pursuing a suspected robber of a convenience store. The vehicle crashed into a fire hydrant. Officers pursued and shot when, they claim, the boy pointed a gun at them. Witnesses dispute this story, and a federal lawsuit was filed in Sacramento District Court. http://www.timesheraldonline.com/news/ci_23210494/father-vallejo-teen-killed-by-police-files-civil</v>
      </c>
      <c r="V4922" s="98"/>
      <c r="W4922" s="109">
        <v>1530.1</v>
      </c>
      <c r="X4922" s="109"/>
      <c r="Y4922" s="109"/>
      <c r="Z4922" s="109"/>
      <c r="AA4922" s="109"/>
      <c r="AB4922" s="109"/>
      <c r="AC4922" s="113"/>
      <c r="AD4922" s="106"/>
      <c r="AE4922" s="106"/>
      <c r="AF4922" s="106"/>
      <c r="AG4922" s="58"/>
    </row>
    <row r="4923" spans="1:33" ht="12">
      <c r="A4923" s="30">
        <v>41801.441319444399</v>
      </c>
      <c r="B4923" s="109" t="s">
        <v>28908</v>
      </c>
      <c r="C4923" s="121" t="s">
        <v>4242</v>
      </c>
      <c r="D4923" s="109" t="s">
        <v>23</v>
      </c>
      <c r="E4923" s="109" t="s">
        <v>24</v>
      </c>
      <c r="F4923" s="109" t="s">
        <v>28909</v>
      </c>
      <c r="G4923" s="42">
        <v>41057</v>
      </c>
      <c r="H4923" s="109" t="s">
        <v>28910</v>
      </c>
      <c r="I4923" s="55" t="s">
        <v>9798</v>
      </c>
      <c r="J4923" s="55" t="s">
        <v>85</v>
      </c>
      <c r="K4923" s="98" t="s">
        <v>9799</v>
      </c>
      <c r="L4923" s="109" t="s">
        <v>395</v>
      </c>
      <c r="M4923" s="109" t="s">
        <v>9800</v>
      </c>
      <c r="N4923" s="109" t="s">
        <v>32</v>
      </c>
      <c r="O4923" s="109" t="s">
        <v>28911</v>
      </c>
      <c r="P4923" s="109" t="s">
        <v>58</v>
      </c>
      <c r="Q4923" s="55" t="s">
        <v>28912</v>
      </c>
      <c r="R4923" s="109" t="s">
        <v>80</v>
      </c>
      <c r="S4923" s="118" t="s">
        <v>37</v>
      </c>
      <c r="T4923" s="109"/>
      <c r="U4923" s="109" t="str">
        <f t="shared" si="78"/>
        <v>41057: After an attempt to stop a vehicle because of erratic driving, the police were led on a chase. When the vehicle stopped, police thought Barrett was pulling a gun, but it was a wallet. The shot and tasered him, and he died of the injuries. http://www.sfgate.com/crime/article/Fatal-shooting-by-Vallejo-police-is-2nd-in-3-days-3590418.php</v>
      </c>
      <c r="V4923" s="98"/>
      <c r="W4923" s="109">
        <v>1531.1</v>
      </c>
      <c r="X4923" s="109"/>
      <c r="Y4923" s="109"/>
      <c r="Z4923" s="109"/>
      <c r="AA4923" s="109"/>
      <c r="AB4923" s="109"/>
      <c r="AC4923" s="113"/>
      <c r="AD4923" s="106"/>
      <c r="AE4923" s="106"/>
      <c r="AF4923" s="106"/>
      <c r="AG4923" s="58"/>
    </row>
    <row r="4924" spans="1:33" ht="12">
      <c r="A4924" s="30">
        <v>41801.449224536998</v>
      </c>
      <c r="B4924" s="109" t="s">
        <v>28913</v>
      </c>
      <c r="C4924" s="121" t="s">
        <v>1145</v>
      </c>
      <c r="D4924" s="109" t="s">
        <v>23</v>
      </c>
      <c r="E4924" s="109" t="s">
        <v>40</v>
      </c>
      <c r="F4924" s="109" t="s">
        <v>28914</v>
      </c>
      <c r="G4924" s="42">
        <v>41053</v>
      </c>
      <c r="H4924" s="109" t="s">
        <v>28915</v>
      </c>
      <c r="I4924" s="55" t="s">
        <v>9798</v>
      </c>
      <c r="J4924" s="55" t="s">
        <v>85</v>
      </c>
      <c r="K4924" s="98" t="s">
        <v>9799</v>
      </c>
      <c r="L4924" s="109" t="s">
        <v>395</v>
      </c>
      <c r="M4924" s="109" t="s">
        <v>9800</v>
      </c>
      <c r="N4924" s="109" t="s">
        <v>32</v>
      </c>
      <c r="O4924" s="109" t="s">
        <v>28916</v>
      </c>
      <c r="P4924" s="109" t="s">
        <v>36</v>
      </c>
      <c r="Q4924" s="55" t="s">
        <v>28917</v>
      </c>
      <c r="R4924" s="109" t="s">
        <v>36</v>
      </c>
      <c r="S4924" s="118" t="s">
        <v>37</v>
      </c>
      <c r="T4924" s="109"/>
      <c r="U4924" s="109" t="str">
        <f t="shared" si="78"/>
        <v>41053: Upset over a divorce, Mestler threatened several people with his pellet gun before he pointed it at officers. They shot and killed him. http://www.news10.net/story/news/2014/01/20/4685999/</v>
      </c>
      <c r="V4924" s="98"/>
      <c r="W4924" s="109">
        <v>1532.1</v>
      </c>
      <c r="X4924" s="109"/>
      <c r="Y4924" s="109"/>
      <c r="Z4924" s="109"/>
      <c r="AA4924" s="109"/>
      <c r="AB4924" s="109"/>
      <c r="AC4924" s="113"/>
      <c r="AD4924" s="106"/>
      <c r="AE4924" s="106"/>
      <c r="AF4924" s="106"/>
      <c r="AG4924" s="58"/>
    </row>
    <row r="4925" spans="1:33" ht="12">
      <c r="A4925" s="30">
        <v>41801.456921296303</v>
      </c>
      <c r="B4925" s="109" t="s">
        <v>28918</v>
      </c>
      <c r="C4925" s="121" t="s">
        <v>1204</v>
      </c>
      <c r="D4925" s="109" t="s">
        <v>23</v>
      </c>
      <c r="E4925" s="109" t="s">
        <v>24</v>
      </c>
      <c r="F4925" s="109"/>
      <c r="G4925" s="42">
        <v>41094</v>
      </c>
      <c r="H4925" s="109" t="s">
        <v>28919</v>
      </c>
      <c r="I4925" s="55" t="s">
        <v>9798</v>
      </c>
      <c r="J4925" s="55" t="s">
        <v>85</v>
      </c>
      <c r="K4925" s="98" t="s">
        <v>9799</v>
      </c>
      <c r="L4925" s="109" t="s">
        <v>395</v>
      </c>
      <c r="M4925" s="109" t="s">
        <v>9800</v>
      </c>
      <c r="N4925" s="109" t="s">
        <v>32</v>
      </c>
      <c r="O4925" s="109" t="s">
        <v>28920</v>
      </c>
      <c r="P4925" s="109" t="s">
        <v>36</v>
      </c>
      <c r="Q4925" s="55" t="s">
        <v>28921</v>
      </c>
      <c r="R4925" s="109" t="s">
        <v>36</v>
      </c>
      <c r="S4925" s="118" t="s">
        <v>37</v>
      </c>
      <c r="T4925" s="109"/>
      <c r="U4925" s="109" t="str">
        <f t="shared" si="78"/>
        <v>41094: Police were called on a domestic disturbance, caught up with Tobin in a grocery store parking lot. They tasered him, but he pulled a gun, at which point he was shot and killed. http://abc7news.com/archive/8724548/</v>
      </c>
      <c r="V4925" s="98"/>
      <c r="W4925" s="109">
        <v>1533.1</v>
      </c>
      <c r="X4925" s="109"/>
      <c r="Y4925" s="109"/>
      <c r="Z4925" s="109"/>
      <c r="AA4925" s="109"/>
      <c r="AB4925" s="109"/>
      <c r="AC4925" s="113"/>
      <c r="AD4925" s="106"/>
      <c r="AE4925" s="106"/>
      <c r="AF4925" s="106"/>
      <c r="AG4925" s="58"/>
    </row>
    <row r="4926" spans="1:33" ht="12">
      <c r="A4926" s="30">
        <v>41801.462777777801</v>
      </c>
      <c r="B4926" s="109" t="s">
        <v>28922</v>
      </c>
      <c r="C4926" s="121" t="s">
        <v>1255</v>
      </c>
      <c r="D4926" s="109" t="s">
        <v>23</v>
      </c>
      <c r="E4926" s="109" t="s">
        <v>24</v>
      </c>
      <c r="F4926" s="109" t="s">
        <v>28923</v>
      </c>
      <c r="G4926" s="42">
        <v>41154</v>
      </c>
      <c r="H4926" s="109" t="s">
        <v>28924</v>
      </c>
      <c r="I4926" s="55" t="s">
        <v>9798</v>
      </c>
      <c r="J4926" s="55" t="s">
        <v>85</v>
      </c>
      <c r="K4926" s="98" t="s">
        <v>28925</v>
      </c>
      <c r="L4926" s="109" t="s">
        <v>395</v>
      </c>
      <c r="M4926" s="109" t="s">
        <v>9800</v>
      </c>
      <c r="N4926" s="109" t="s">
        <v>32</v>
      </c>
      <c r="O4926" s="109" t="s">
        <v>28926</v>
      </c>
      <c r="P4926" s="109" t="s">
        <v>58</v>
      </c>
      <c r="Q4926" s="55" t="s">
        <v>28927</v>
      </c>
      <c r="R4926" s="109" t="s">
        <v>80</v>
      </c>
      <c r="S4926" s="118" t="s">
        <v>37</v>
      </c>
      <c r="T4926" s="109"/>
      <c r="U4926" s="109" t="str">
        <f t="shared" si="78"/>
        <v>41154: Officers were in an area known for its gang activity, around 4:30 a.m. when they saw a car with two men inside, police shined their lights and approached. Police said Romero reached for a gun, and officers then fired 31 rounds. Romero’s weapon turned out to be a non-lethal pellet gun. http://www.sfgate.com/crime/article/Vallejo-police-chief-defends-lethal-force-3842847.php</v>
      </c>
      <c r="V4926" s="98"/>
      <c r="W4926" s="109">
        <v>1534.1</v>
      </c>
      <c r="X4926" s="109"/>
      <c r="Y4926" s="109"/>
      <c r="Z4926" s="109"/>
      <c r="AA4926" s="109"/>
      <c r="AB4926" s="109"/>
      <c r="AC4926" s="113"/>
      <c r="AD4926" s="106"/>
      <c r="AE4926" s="106"/>
      <c r="AF4926" s="106"/>
      <c r="AG4926" s="58"/>
    </row>
    <row r="4927" spans="1:33" ht="12">
      <c r="A4927" s="30">
        <v>41801.472418981502</v>
      </c>
      <c r="B4927" s="109" t="s">
        <v>28928</v>
      </c>
      <c r="C4927" s="121" t="s">
        <v>2137</v>
      </c>
      <c r="D4927" s="109" t="s">
        <v>23</v>
      </c>
      <c r="E4927" s="109" t="s">
        <v>40</v>
      </c>
      <c r="F4927" s="109" t="s">
        <v>28929</v>
      </c>
      <c r="G4927" s="42">
        <v>41203</v>
      </c>
      <c r="H4927" s="109" t="s">
        <v>28930</v>
      </c>
      <c r="I4927" s="55" t="s">
        <v>9798</v>
      </c>
      <c r="J4927" s="55" t="s">
        <v>85</v>
      </c>
      <c r="K4927" s="98" t="s">
        <v>9799</v>
      </c>
      <c r="L4927" s="109" t="s">
        <v>395</v>
      </c>
      <c r="M4927" s="109" t="s">
        <v>9800</v>
      </c>
      <c r="N4927" s="109" t="s">
        <v>32</v>
      </c>
      <c r="O4927" s="109" t="s">
        <v>28931</v>
      </c>
      <c r="P4927" s="109" t="s">
        <v>58</v>
      </c>
      <c r="Q4927" s="55" t="s">
        <v>28932</v>
      </c>
      <c r="R4927" s="109" t="s">
        <v>100</v>
      </c>
      <c r="S4927" s="118" t="s">
        <v>37</v>
      </c>
      <c r="T4927" s="109"/>
      <c r="U4927" s="109" t="str">
        <f t="shared" si="78"/>
        <v>41203: Two naked men were destroying property, including their home and cars. They claimed one of the men--who was on the autism spectrum--pointed a rifle at them. Witnesses dispute this claim. http://blogs.kqed.org/newsfix/2014/04/04/131648/vallejo-police-killing-mystery</v>
      </c>
      <c r="V4927" s="98"/>
      <c r="W4927" s="109">
        <v>1535.1</v>
      </c>
      <c r="X4927" s="109"/>
      <c r="Y4927" s="109"/>
      <c r="Z4927" s="109"/>
      <c r="AA4927" s="109"/>
      <c r="AB4927" s="109"/>
      <c r="AC4927" s="113"/>
      <c r="AD4927" s="106"/>
      <c r="AE4927" s="106"/>
      <c r="AF4927" s="106"/>
      <c r="AG4927" s="58"/>
    </row>
    <row r="4928" spans="1:33" ht="12">
      <c r="A4928" s="30">
        <v>41801.486701388902</v>
      </c>
      <c r="B4928" s="109" t="s">
        <v>28933</v>
      </c>
      <c r="C4928" s="121" t="s">
        <v>771</v>
      </c>
      <c r="D4928" s="109" t="s">
        <v>23</v>
      </c>
      <c r="E4928" s="109" t="s">
        <v>173</v>
      </c>
      <c r="F4928" s="109" t="s">
        <v>28934</v>
      </c>
      <c r="G4928" s="42">
        <v>41121</v>
      </c>
      <c r="H4928" s="109" t="s">
        <v>28935</v>
      </c>
      <c r="I4928" s="55" t="s">
        <v>5220</v>
      </c>
      <c r="J4928" s="55" t="s">
        <v>28</v>
      </c>
      <c r="K4928" s="98" t="s">
        <v>20141</v>
      </c>
      <c r="L4928" s="109" t="s">
        <v>30</v>
      </c>
      <c r="M4928" s="109" t="s">
        <v>5222</v>
      </c>
      <c r="N4928" s="109" t="s">
        <v>32</v>
      </c>
      <c r="O4928" s="109" t="s">
        <v>28936</v>
      </c>
      <c r="P4928" s="109" t="s">
        <v>36</v>
      </c>
      <c r="Q4928" s="55" t="s">
        <v>28937</v>
      </c>
      <c r="R4928" s="109" t="s">
        <v>80</v>
      </c>
      <c r="S4928" s="118" t="s">
        <v>37</v>
      </c>
      <c r="T4928" s="109"/>
      <c r="U4928" s="109" t="str">
        <f t="shared" si="78"/>
        <v>41121: As officers approach a suspected marijuana grow house, Delgado gets out of the car and starts shooting, wounding an officer before getting shot and killed. http://www.miamiherald.com/2013/05/09/3389013/video-depicts-wild-shootout-that.html#</v>
      </c>
      <c r="V4928" s="98"/>
      <c r="W4928" s="109">
        <v>1536.1</v>
      </c>
      <c r="X4928" s="109"/>
      <c r="Y4928" s="109"/>
      <c r="Z4928" s="109"/>
      <c r="AA4928" s="109"/>
      <c r="AB4928" s="109"/>
      <c r="AC4928" s="113"/>
      <c r="AD4928" s="106"/>
      <c r="AE4928" s="106"/>
      <c r="AF4928" s="106"/>
      <c r="AG4928" s="58"/>
    </row>
    <row r="4929" spans="1:33" ht="12">
      <c r="A4929" s="30">
        <v>41801.497233796297</v>
      </c>
      <c r="B4929" s="109" t="s">
        <v>28938</v>
      </c>
      <c r="C4929" s="121" t="s">
        <v>826</v>
      </c>
      <c r="D4929" s="109" t="s">
        <v>91</v>
      </c>
      <c r="E4929" s="109" t="s">
        <v>40</v>
      </c>
      <c r="F4929" s="109" t="s">
        <v>28939</v>
      </c>
      <c r="G4929" s="42">
        <v>41404</v>
      </c>
      <c r="H4929" s="109" t="s">
        <v>28940</v>
      </c>
      <c r="I4929" s="55" t="s">
        <v>2493</v>
      </c>
      <c r="J4929" s="55" t="s">
        <v>213</v>
      </c>
      <c r="K4929" s="98" t="s">
        <v>20169</v>
      </c>
      <c r="L4929" s="109" t="s">
        <v>7880</v>
      </c>
      <c r="M4929" s="109" t="s">
        <v>2496</v>
      </c>
      <c r="N4929" s="109" t="s">
        <v>32</v>
      </c>
      <c r="O4929" s="109" t="s">
        <v>28941</v>
      </c>
      <c r="P4929" s="109" t="s">
        <v>36</v>
      </c>
      <c r="Q4929" s="55" t="s">
        <v>28942</v>
      </c>
      <c r="R4929" s="109" t="s">
        <v>58</v>
      </c>
      <c r="S4929" s="118" t="s">
        <v>37</v>
      </c>
      <c r="T4929" s="109"/>
      <c r="U4929" s="109" t="str">
        <f t="shared" si="78"/>
        <v>41404: Police authorities in Longview, Texas were embroiled in a standoff with an armed suspect for several hours yesterday. Late in the day, police —according to police reports— fired on and killed Candace Jackson, 38, as she exited the house and fired upon officers nearby. http://www.news-journal.com/news/police/longview-police-shoot-kill-suspect-after-being-fired-on-during/article_539cdedd-2830-5ae2-83c4-29c6bae1eca7.html</v>
      </c>
      <c r="V4929" s="98"/>
      <c r="W4929" s="109">
        <v>1537.1</v>
      </c>
      <c r="X4929" s="109"/>
      <c r="Y4929" s="109"/>
      <c r="Z4929" s="109"/>
      <c r="AA4929" s="109"/>
      <c r="AB4929" s="109"/>
      <c r="AC4929" s="113"/>
      <c r="AD4929" s="106"/>
      <c r="AE4929" s="106"/>
      <c r="AF4929" s="106"/>
      <c r="AG4929" s="58"/>
    </row>
    <row r="4930" spans="1:33" ht="12">
      <c r="A4930" s="30">
        <v>41801.5056944444</v>
      </c>
      <c r="B4930" s="109" t="s">
        <v>28943</v>
      </c>
      <c r="C4930" s="121" t="s">
        <v>1135</v>
      </c>
      <c r="D4930" s="109" t="s">
        <v>23</v>
      </c>
      <c r="E4930" s="109" t="s">
        <v>24</v>
      </c>
      <c r="F4930" s="109" t="s">
        <v>28944</v>
      </c>
      <c r="G4930" s="42">
        <v>40992</v>
      </c>
      <c r="H4930" s="109" t="s">
        <v>28945</v>
      </c>
      <c r="I4930" s="55" t="s">
        <v>4785</v>
      </c>
      <c r="J4930" s="55" t="s">
        <v>85</v>
      </c>
      <c r="K4930" s="98" t="s">
        <v>23323</v>
      </c>
      <c r="L4930" s="109" t="s">
        <v>539</v>
      </c>
      <c r="M4930" s="109" t="s">
        <v>22797</v>
      </c>
      <c r="N4930" s="109" t="s">
        <v>32</v>
      </c>
      <c r="O4930" s="109" t="s">
        <v>28946</v>
      </c>
      <c r="P4930" s="109" t="s">
        <v>58</v>
      </c>
      <c r="Q4930" s="55" t="s">
        <v>28947</v>
      </c>
      <c r="R4930" s="109" t="s">
        <v>80</v>
      </c>
      <c r="S4930" s="118" t="s">
        <v>37</v>
      </c>
      <c r="T4930" s="109"/>
      <c r="U4930" s="109" t="str">
        <f t="shared" si="78"/>
        <v>40992: In a case of mistaken identity, police attempted to subdue McDade. Officers mistook other officers' gunshots as coming from McDade, so they shot ad killed him. http://latimesblogs.latimes.com/lanow/2012/12/kendrec-mcdade-pasadena-police-shooting-justified.html</v>
      </c>
      <c r="V4930" s="98"/>
      <c r="W4930" s="109">
        <v>1538.1</v>
      </c>
      <c r="X4930" s="109"/>
      <c r="Y4930" s="109"/>
      <c r="Z4930" s="109"/>
      <c r="AA4930" s="109"/>
      <c r="AB4930" s="109"/>
      <c r="AC4930" s="113"/>
      <c r="AD4930" s="106"/>
      <c r="AE4930" s="106"/>
      <c r="AF4930" s="106"/>
      <c r="AG4930" s="58"/>
    </row>
    <row r="4931" spans="1:33" ht="12">
      <c r="A4931" s="30">
        <v>41801.531238425901</v>
      </c>
      <c r="B4931" s="109" t="s">
        <v>28948</v>
      </c>
      <c r="C4931" s="121" t="s">
        <v>1889</v>
      </c>
      <c r="D4931" s="109" t="s">
        <v>23</v>
      </c>
      <c r="E4931" s="109" t="s">
        <v>173</v>
      </c>
      <c r="F4931" s="109"/>
      <c r="G4931" s="42">
        <v>41401</v>
      </c>
      <c r="H4931" s="109" t="s">
        <v>28949</v>
      </c>
      <c r="I4931" s="55" t="s">
        <v>5220</v>
      </c>
      <c r="J4931" s="55" t="s">
        <v>28</v>
      </c>
      <c r="K4931" s="98" t="s">
        <v>17209</v>
      </c>
      <c r="L4931" s="109" t="s">
        <v>30</v>
      </c>
      <c r="M4931" s="109" t="s">
        <v>5222</v>
      </c>
      <c r="N4931" s="109" t="s">
        <v>32</v>
      </c>
      <c r="O4931" s="109" t="s">
        <v>28950</v>
      </c>
      <c r="P4931" s="109" t="s">
        <v>36</v>
      </c>
      <c r="Q4931" s="55" t="s">
        <v>28951</v>
      </c>
      <c r="R4931" s="109" t="s">
        <v>80</v>
      </c>
      <c r="S4931" s="118" t="s">
        <v>37</v>
      </c>
      <c r="T4931" s="109"/>
      <c r="U4931" s="109" t="str">
        <f t="shared" si="78"/>
        <v>41401: Police believed Danny Valdes was driving a stolen Nissan in Liberty City when patrol officers tried pulling him over. He led them on a short chase. When he stopped, he was reaching under the seat when they shot and killed him. http://www.miamiherald.com/2013/05/10/3391600/motorist-killed-by-miami-dade.html</v>
      </c>
      <c r="V4931" s="98"/>
      <c r="W4931" s="109">
        <v>1539.1</v>
      </c>
      <c r="X4931" s="109"/>
      <c r="Y4931" s="109"/>
      <c r="Z4931" s="109"/>
      <c r="AA4931" s="109"/>
      <c r="AB4931" s="109"/>
      <c r="AC4931" s="113"/>
      <c r="AD4931" s="106"/>
      <c r="AE4931" s="106"/>
      <c r="AF4931" s="106"/>
      <c r="AG4931" s="58"/>
    </row>
    <row r="4932" spans="1:33" ht="12">
      <c r="A4932" s="30">
        <v>41801.557997685202</v>
      </c>
      <c r="B4932" s="109" t="s">
        <v>28952</v>
      </c>
      <c r="C4932" s="121" t="s">
        <v>256</v>
      </c>
      <c r="D4932" s="109" t="s">
        <v>23</v>
      </c>
      <c r="E4932" s="99" t="s">
        <v>82</v>
      </c>
      <c r="F4932" s="109"/>
      <c r="G4932" s="42">
        <v>41404</v>
      </c>
      <c r="H4932" s="109" t="s">
        <v>28953</v>
      </c>
      <c r="I4932" s="55" t="s">
        <v>17630</v>
      </c>
      <c r="J4932" s="55" t="s">
        <v>233</v>
      </c>
      <c r="K4932" s="98" t="s">
        <v>17631</v>
      </c>
      <c r="L4932" s="109" t="s">
        <v>17632</v>
      </c>
      <c r="M4932" s="109" t="s">
        <v>28954</v>
      </c>
      <c r="N4932" s="109" t="s">
        <v>32</v>
      </c>
      <c r="O4932" s="109" t="s">
        <v>28955</v>
      </c>
      <c r="P4932" s="109" t="s">
        <v>36</v>
      </c>
      <c r="Q4932" s="55" t="s">
        <v>28956</v>
      </c>
      <c r="R4932" s="109" t="s">
        <v>80</v>
      </c>
      <c r="S4932" s="118" t="s">
        <v>37</v>
      </c>
      <c r="T4932" s="109"/>
      <c r="U4932" s="109" t="str">
        <f t="shared" si="78"/>
        <v>41404: William McKnight and two accomplices robbed a bank, but the FBI Safe Streets Task Force were nearby. They caught up with them in a nearby neighborhood and shot it out, killing McKnight. http://fox59.com/2013/05/13/investigators-release-names-of-bank-robbery-suspects/#axzz34MbRgjQi</v>
      </c>
      <c r="V4932" s="98"/>
      <c r="W4932" s="109">
        <v>1540.1</v>
      </c>
      <c r="X4932" s="109"/>
      <c r="Y4932" s="109"/>
      <c r="Z4932" s="109"/>
      <c r="AA4932" s="109"/>
      <c r="AB4932" s="109"/>
      <c r="AC4932" s="113"/>
      <c r="AD4932" s="106"/>
      <c r="AE4932" s="106"/>
      <c r="AF4932" s="106"/>
      <c r="AG4932" s="58"/>
    </row>
    <row r="4933" spans="1:33" ht="12">
      <c r="A4933" s="30">
        <v>41801.565682870401</v>
      </c>
      <c r="B4933" s="109" t="s">
        <v>28957</v>
      </c>
      <c r="C4933" s="121" t="s">
        <v>2137</v>
      </c>
      <c r="D4933" s="109" t="s">
        <v>23</v>
      </c>
      <c r="E4933" s="99" t="s">
        <v>82</v>
      </c>
      <c r="F4933" s="109"/>
      <c r="G4933" s="42">
        <v>41406</v>
      </c>
      <c r="H4933" s="109" t="s">
        <v>28958</v>
      </c>
      <c r="I4933" s="55" t="s">
        <v>28959</v>
      </c>
      <c r="J4933" s="55" t="s">
        <v>439</v>
      </c>
      <c r="K4933" s="98" t="s">
        <v>28960</v>
      </c>
      <c r="L4933" s="109" t="s">
        <v>438</v>
      </c>
      <c r="M4933" s="109" t="s">
        <v>10078</v>
      </c>
      <c r="N4933" s="109" t="s">
        <v>32</v>
      </c>
      <c r="O4933" s="109" t="s">
        <v>28961</v>
      </c>
      <c r="P4933" s="109" t="s">
        <v>36</v>
      </c>
      <c r="Q4933" s="55" t="s">
        <v>28962</v>
      </c>
      <c r="R4933" s="109" t="s">
        <v>80</v>
      </c>
      <c r="S4933" s="118" t="s">
        <v>37</v>
      </c>
      <c r="T4933" s="109"/>
      <c r="U4933" s="109" t="str">
        <f t="shared" si="78"/>
        <v>41406: Two police officers arrived at Bush' apartment to check on a reported fight. He opened the door and pointed an assault rifle at them. They shot and killed him. http://blogs.riverfronttimes.com/dailyrft/2013/05/andrew_bush_assault_rifle_car_theft.php</v>
      </c>
      <c r="V4933" s="98"/>
      <c r="W4933" s="109">
        <v>1541.1</v>
      </c>
      <c r="X4933" s="109"/>
      <c r="Y4933" s="109"/>
      <c r="Z4933" s="109"/>
      <c r="AA4933" s="109"/>
      <c r="AB4933" s="109"/>
      <c r="AC4933" s="113"/>
      <c r="AD4933" s="106"/>
      <c r="AE4933" s="106"/>
      <c r="AF4933" s="106"/>
      <c r="AG4933" s="58"/>
    </row>
    <row r="4934" spans="1:33" ht="12">
      <c r="A4934" s="30">
        <v>41801.612858796303</v>
      </c>
      <c r="B4934" s="109" t="s">
        <v>28963</v>
      </c>
      <c r="C4934" s="121" t="s">
        <v>2185</v>
      </c>
      <c r="D4934" s="109" t="s">
        <v>23</v>
      </c>
      <c r="E4934" s="109" t="s">
        <v>173</v>
      </c>
      <c r="F4934" s="109"/>
      <c r="G4934" s="42">
        <v>41404</v>
      </c>
      <c r="H4934" s="109" t="s">
        <v>28964</v>
      </c>
      <c r="I4934" s="55" t="s">
        <v>602</v>
      </c>
      <c r="J4934" s="55" t="s">
        <v>439</v>
      </c>
      <c r="K4934" s="98" t="s">
        <v>28965</v>
      </c>
      <c r="L4934" s="109" t="s">
        <v>438</v>
      </c>
      <c r="M4934" s="109" t="s">
        <v>28966</v>
      </c>
      <c r="N4934" s="109" t="s">
        <v>32</v>
      </c>
      <c r="O4934" s="109" t="s">
        <v>28967</v>
      </c>
      <c r="P4934" s="109" t="s">
        <v>36</v>
      </c>
      <c r="Q4934" s="55" t="s">
        <v>28968</v>
      </c>
      <c r="R4934" s="109" t="s">
        <v>80</v>
      </c>
      <c r="S4934" s="118" t="s">
        <v>37</v>
      </c>
      <c r="T4934" s="109"/>
      <c r="U4934" s="109" t="str">
        <f t="shared" si="78"/>
        <v>41404: 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 http://www.stltoday.com/news/local/crime-and-courts/man-identified-in-fatal-shooting-by-police-in-eureka/article_356fc7c8-9577-5e30-a624-e742bbe747b4.html</v>
      </c>
      <c r="V4934" s="98"/>
      <c r="W4934" s="109">
        <v>1542.1</v>
      </c>
      <c r="X4934" s="109"/>
      <c r="Y4934" s="109"/>
      <c r="Z4934" s="109"/>
      <c r="AA4934" s="109"/>
      <c r="AB4934" s="109"/>
      <c r="AC4934" s="113"/>
      <c r="AD4934" s="106"/>
      <c r="AE4934" s="106"/>
      <c r="AF4934" s="106"/>
      <c r="AG4934" s="58"/>
    </row>
    <row r="4935" spans="1:33" ht="12">
      <c r="A4935" s="30">
        <v>41801.6257175926</v>
      </c>
      <c r="B4935" s="109" t="s">
        <v>28969</v>
      </c>
      <c r="C4935" s="121" t="s">
        <v>488</v>
      </c>
      <c r="D4935" s="109" t="s">
        <v>23</v>
      </c>
      <c r="E4935" s="109" t="s">
        <v>40</v>
      </c>
      <c r="F4935" s="109" t="s">
        <v>28970</v>
      </c>
      <c r="G4935" s="42">
        <v>41404</v>
      </c>
      <c r="H4935" s="109" t="s">
        <v>28971</v>
      </c>
      <c r="I4935" s="55" t="s">
        <v>840</v>
      </c>
      <c r="J4935" s="55" t="s">
        <v>85</v>
      </c>
      <c r="K4935" s="98" t="s">
        <v>28972</v>
      </c>
      <c r="L4935" s="109" t="s">
        <v>842</v>
      </c>
      <c r="M4935" s="109" t="s">
        <v>10418</v>
      </c>
      <c r="N4935" s="109" t="s">
        <v>32</v>
      </c>
      <c r="O4935" s="109" t="s">
        <v>28973</v>
      </c>
      <c r="P4935" s="109" t="s">
        <v>36</v>
      </c>
      <c r="Q4935" s="55" t="s">
        <v>28974</v>
      </c>
      <c r="R4935" s="109" t="s">
        <v>80</v>
      </c>
      <c r="S4935" s="118" t="s">
        <v>37</v>
      </c>
      <c r="T4935" s="109"/>
      <c r="U4935" s="109" t="str">
        <f t="shared" si="78"/>
        <v>41404: 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 http://martinez.patch.com/groups/police-and-fire/p/investigators-recount-details-of-officerinvolved-shooting-of-unarmed-man</v>
      </c>
      <c r="V4935" s="98"/>
      <c r="W4935" s="109">
        <v>1543.1</v>
      </c>
      <c r="X4935" s="109"/>
      <c r="Y4935" s="109"/>
      <c r="Z4935" s="109"/>
      <c r="AA4935" s="109"/>
      <c r="AB4935" s="109"/>
      <c r="AC4935" s="113"/>
      <c r="AD4935" s="106"/>
      <c r="AE4935" s="106"/>
      <c r="AF4935" s="106"/>
      <c r="AG4935" s="58"/>
    </row>
    <row r="4936" spans="1:33" ht="12">
      <c r="A4936" s="30">
        <v>41801.654062499998</v>
      </c>
      <c r="B4936" s="109" t="s">
        <v>28975</v>
      </c>
      <c r="C4936" s="121" t="s">
        <v>1255</v>
      </c>
      <c r="D4936" s="109" t="s">
        <v>23</v>
      </c>
      <c r="E4936" s="109" t="s">
        <v>24</v>
      </c>
      <c r="F4936" s="109" t="s">
        <v>28976</v>
      </c>
      <c r="G4936" s="42">
        <v>41404</v>
      </c>
      <c r="H4936" s="109" t="s">
        <v>28977</v>
      </c>
      <c r="I4936" s="55" t="s">
        <v>1814</v>
      </c>
      <c r="J4936" s="55" t="s">
        <v>1577</v>
      </c>
      <c r="K4936" s="98" t="s">
        <v>16288</v>
      </c>
      <c r="L4936" s="109" t="s">
        <v>1816</v>
      </c>
      <c r="M4936" s="109" t="s">
        <v>1817</v>
      </c>
      <c r="N4936" s="109" t="s">
        <v>32</v>
      </c>
      <c r="O4936" s="109" t="s">
        <v>28978</v>
      </c>
      <c r="P4936" s="109" t="s">
        <v>58</v>
      </c>
      <c r="Q4936" s="55" t="s">
        <v>28979</v>
      </c>
      <c r="R4936" s="109" t="s">
        <v>80</v>
      </c>
      <c r="S4936" s="118" t="s">
        <v>37</v>
      </c>
      <c r="T4936" s="109"/>
      <c r="U4936" s="109" t="str">
        <f t="shared" si="78"/>
        <v>41404: After police chased Franklin, having identified him as a burglary suspect, he broke into a home. Police sent a dog in, and police followed. Two police were shot, although it was unclear who shot them. Franklin was shot and killed. http://blogs.citypages.com/blotter/2013/05/terrence_franklin_shot_multiple_times_by_mpd_but_its_unclear_whether_he_fired_a_shot_himself.php</v>
      </c>
      <c r="V4936" s="98"/>
      <c r="W4936" s="109">
        <v>1544.1</v>
      </c>
      <c r="X4936" s="109"/>
      <c r="Y4936" s="109"/>
      <c r="Z4936" s="109"/>
      <c r="AA4936" s="109"/>
      <c r="AB4936" s="109"/>
      <c r="AC4936" s="113"/>
      <c r="AD4936" s="106"/>
      <c r="AE4936" s="106"/>
      <c r="AF4936" s="106"/>
      <c r="AG4936" s="58"/>
    </row>
    <row r="4937" spans="1:33" ht="12">
      <c r="A4937" s="30">
        <v>41801.661458333299</v>
      </c>
      <c r="B4937" s="109" t="s">
        <v>28980</v>
      </c>
      <c r="C4937" s="121" t="s">
        <v>2375</v>
      </c>
      <c r="D4937" s="109" t="s">
        <v>23</v>
      </c>
      <c r="E4937" s="99" t="s">
        <v>82</v>
      </c>
      <c r="F4937" s="109" t="s">
        <v>28981</v>
      </c>
      <c r="G4937" s="42">
        <v>41404</v>
      </c>
      <c r="H4937" s="109" t="s">
        <v>28982</v>
      </c>
      <c r="I4937" s="55" t="s">
        <v>1814</v>
      </c>
      <c r="J4937" s="55" t="s">
        <v>1577</v>
      </c>
      <c r="K4937" s="98" t="s">
        <v>28983</v>
      </c>
      <c r="L4937" s="109" t="s">
        <v>1816</v>
      </c>
      <c r="M4937" s="109" t="s">
        <v>1817</v>
      </c>
      <c r="N4937" s="109" t="s">
        <v>314</v>
      </c>
      <c r="O4937" s="109" t="s">
        <v>28984</v>
      </c>
      <c r="P4937" s="109" t="s">
        <v>28985</v>
      </c>
      <c r="Q4937" s="55" t="s">
        <v>28986</v>
      </c>
      <c r="R4937" s="109" t="s">
        <v>80</v>
      </c>
      <c r="S4937" s="118" t="s">
        <v>37</v>
      </c>
      <c r="T4937" s="109"/>
      <c r="U4937" s="109" t="str">
        <f t="shared" si="78"/>
        <v>41404: Romero's motorcycle collided with a police SUV shortly after a police crisis in which two officers were shot and a suspect was killed. Romero reportedly had a green light and was proceeding through the intersection when he collided with the SUV. Police say the SUV had its sirens and lights activated at the time. http://www.myfoxphilly.com/story/23967768/minneapolis-police-update-ivan-romero-olivares-motorcycle-crash</v>
      </c>
      <c r="V4937" s="98"/>
      <c r="W4937" s="109">
        <v>1545.1</v>
      </c>
      <c r="X4937" s="109"/>
      <c r="Y4937" s="109"/>
      <c r="Z4937" s="109"/>
      <c r="AA4937" s="109"/>
      <c r="AB4937" s="109"/>
      <c r="AC4937" s="113"/>
      <c r="AD4937" s="106"/>
      <c r="AE4937" s="106"/>
      <c r="AF4937" s="106"/>
      <c r="AG4937" s="58"/>
    </row>
    <row r="4938" spans="1:33" ht="12">
      <c r="A4938" s="30">
        <v>41801.676111111097</v>
      </c>
      <c r="B4938" s="109" t="s">
        <v>28987</v>
      </c>
      <c r="C4938" s="121" t="s">
        <v>4242</v>
      </c>
      <c r="D4938" s="109" t="s">
        <v>91</v>
      </c>
      <c r="E4938" s="109" t="s">
        <v>173</v>
      </c>
      <c r="F4938" s="109" t="s">
        <v>28988</v>
      </c>
      <c r="G4938" s="42">
        <v>41383</v>
      </c>
      <c r="H4938" s="109" t="s">
        <v>28989</v>
      </c>
      <c r="I4938" s="55" t="s">
        <v>8361</v>
      </c>
      <c r="J4938" s="55" t="s">
        <v>1084</v>
      </c>
      <c r="K4938" s="98" t="s">
        <v>8362</v>
      </c>
      <c r="L4938" s="109" t="s">
        <v>8361</v>
      </c>
      <c r="M4938" s="109" t="s">
        <v>1266</v>
      </c>
      <c r="N4938" s="109" t="s">
        <v>32</v>
      </c>
      <c r="O4938" s="109" t="s">
        <v>28990</v>
      </c>
      <c r="P4938" s="109" t="s">
        <v>157</v>
      </c>
      <c r="Q4938" s="55" t="s">
        <v>28991</v>
      </c>
      <c r="R4938" s="109" t="s">
        <v>80</v>
      </c>
      <c r="S4938" s="118" t="s">
        <v>37</v>
      </c>
      <c r="T4938" s="109"/>
      <c r="U4938" s="109" t="str">
        <f t="shared" si="78"/>
        <v>41383: This FBI instructor claimed his estranged wife would have killed him with a knife if he had not shot and killed her. Charged with second-degree murder and using a firearm in the commission of a felony. First trial ended in a mistrial. http://news.fredericksburg.com/newsdesk/2014/03/11/fbi-agents-case-goes-to-jurors-today/</v>
      </c>
      <c r="V4938" s="98"/>
      <c r="W4938" s="109">
        <v>1546.1</v>
      </c>
      <c r="X4938" s="109"/>
      <c r="Y4938" s="109"/>
      <c r="Z4938" s="109"/>
      <c r="AA4938" s="109"/>
      <c r="AB4938" s="109"/>
      <c r="AC4938" s="113"/>
      <c r="AD4938" s="106"/>
      <c r="AE4938" s="106"/>
      <c r="AF4938" s="106"/>
      <c r="AG4938" s="58"/>
    </row>
    <row r="4939" spans="1:33" ht="12">
      <c r="A4939" s="30">
        <v>41801.687025462998</v>
      </c>
      <c r="B4939" s="109" t="s">
        <v>28992</v>
      </c>
      <c r="C4939" s="121" t="s">
        <v>826</v>
      </c>
      <c r="D4939" s="109" t="s">
        <v>23</v>
      </c>
      <c r="E4939" s="109" t="s">
        <v>24</v>
      </c>
      <c r="F4939" s="109" t="s">
        <v>28993</v>
      </c>
      <c r="G4939" s="42">
        <v>41406</v>
      </c>
      <c r="H4939" s="109" t="s">
        <v>28994</v>
      </c>
      <c r="I4939" s="55" t="s">
        <v>10629</v>
      </c>
      <c r="J4939" s="55" t="s">
        <v>1791</v>
      </c>
      <c r="K4939" s="98" t="s">
        <v>28995</v>
      </c>
      <c r="L4939" s="109" t="s">
        <v>6243</v>
      </c>
      <c r="M4939" s="109" t="s">
        <v>28996</v>
      </c>
      <c r="N4939" s="109" t="s">
        <v>32</v>
      </c>
      <c r="O4939" s="109" t="s">
        <v>28997</v>
      </c>
      <c r="P4939" s="109" t="s">
        <v>36</v>
      </c>
      <c r="Q4939" s="55" t="s">
        <v>28998</v>
      </c>
      <c r="R4939" s="109" t="s">
        <v>100</v>
      </c>
      <c r="S4939" s="118" t="s">
        <v>37</v>
      </c>
      <c r="T4939" s="109"/>
      <c r="U4939" s="109" t="str">
        <f t="shared" si="78"/>
        <v>41406: After a murder/hostage standoff involving at least three children, officers stormed the home, shooting and killing Murphy. http://www.nytimes.com/2013/05/13/nyregion/trenton-hostage-standoff.html?_r=0</v>
      </c>
      <c r="V4939" s="98"/>
      <c r="W4939" s="109">
        <v>1547.1</v>
      </c>
      <c r="X4939" s="109"/>
      <c r="Y4939" s="109"/>
      <c r="Z4939" s="109"/>
      <c r="AA4939" s="109"/>
      <c r="AB4939" s="109"/>
      <c r="AC4939" s="113"/>
      <c r="AD4939" s="106"/>
      <c r="AE4939" s="106"/>
      <c r="AF4939" s="106"/>
      <c r="AG4939" s="58"/>
    </row>
    <row r="4940" spans="1:33" ht="12">
      <c r="A4940" s="30">
        <v>41801.702708333301</v>
      </c>
      <c r="B4940" s="109" t="s">
        <v>28999</v>
      </c>
      <c r="C4940" s="121" t="s">
        <v>826</v>
      </c>
      <c r="D4940" s="109" t="s">
        <v>23</v>
      </c>
      <c r="E4940" s="109" t="s">
        <v>40</v>
      </c>
      <c r="F4940" s="109" t="s">
        <v>29000</v>
      </c>
      <c r="G4940" s="42">
        <v>41407</v>
      </c>
      <c r="H4940" s="109" t="s">
        <v>29001</v>
      </c>
      <c r="I4940" s="55" t="s">
        <v>795</v>
      </c>
      <c r="J4940" s="55" t="s">
        <v>64</v>
      </c>
      <c r="K4940" s="98" t="s">
        <v>15134</v>
      </c>
      <c r="L4940" s="109" t="s">
        <v>66</v>
      </c>
      <c r="M4940" s="109" t="s">
        <v>796</v>
      </c>
      <c r="N4940" s="109" t="s">
        <v>32</v>
      </c>
      <c r="O4940" s="109" t="s">
        <v>29002</v>
      </c>
      <c r="P4940" s="109" t="s">
        <v>36</v>
      </c>
      <c r="Q4940" s="55" t="s">
        <v>29003</v>
      </c>
      <c r="R4940" s="109" t="s">
        <v>219</v>
      </c>
      <c r="S4940" s="118" t="s">
        <v>37</v>
      </c>
      <c r="T4940" s="109"/>
      <c r="U4940" s="109" t="str">
        <f t="shared" si="78"/>
        <v>41407: Police were dispatched to the home after a caller reported Pike was in the area and had active warrants out of Forsyth County. He tried to flee, striking one officer with his car before police killed him. It was his mother who called, trying to get her druggie son some help. http://www.ajc.com/news/news/1-dead-in-officer-involved-shooting/nXqHk/</v>
      </c>
      <c r="V4940" s="98"/>
      <c r="W4940" s="109">
        <v>1548.1</v>
      </c>
      <c r="X4940" s="109"/>
      <c r="Y4940" s="109"/>
      <c r="Z4940" s="109"/>
      <c r="AA4940" s="109"/>
      <c r="AB4940" s="109"/>
      <c r="AC4940" s="113"/>
      <c r="AD4940" s="106"/>
      <c r="AE4940" s="106"/>
      <c r="AF4940" s="106"/>
      <c r="AG4940" s="58"/>
    </row>
    <row r="4941" spans="1:33" ht="12">
      <c r="A4941" s="30">
        <v>41802.378680555601</v>
      </c>
      <c r="B4941" s="109" t="s">
        <v>29004</v>
      </c>
      <c r="C4941" s="121" t="s">
        <v>461</v>
      </c>
      <c r="D4941" s="109" t="s">
        <v>23</v>
      </c>
      <c r="E4941" s="109" t="s">
        <v>40</v>
      </c>
      <c r="F4941" s="109" t="s">
        <v>29005</v>
      </c>
      <c r="G4941" s="42">
        <v>41408</v>
      </c>
      <c r="H4941" s="109" t="s">
        <v>29006</v>
      </c>
      <c r="I4941" s="55" t="s">
        <v>1693</v>
      </c>
      <c r="J4941" s="55" t="s">
        <v>1694</v>
      </c>
      <c r="K4941" s="98" t="s">
        <v>24105</v>
      </c>
      <c r="L4941" s="109" t="s">
        <v>1693</v>
      </c>
      <c r="M4941" s="109" t="s">
        <v>1696</v>
      </c>
      <c r="N4941" s="109" t="s">
        <v>32</v>
      </c>
      <c r="O4941" s="109" t="s">
        <v>29007</v>
      </c>
      <c r="P4941" s="109" t="s">
        <v>36</v>
      </c>
      <c r="Q4941" s="55" t="s">
        <v>29008</v>
      </c>
      <c r="R4941" s="109" t="s">
        <v>100</v>
      </c>
      <c r="S4941" s="118" t="s">
        <v>37</v>
      </c>
      <c r="T4941" s="109"/>
      <c r="U4941" s="109" t="str">
        <f t="shared" si="78"/>
        <v>41408: 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 http://www.denverpost.com/ci_23267097/coroner-identifies-man-shot-killed-by-denver-police</v>
      </c>
      <c r="V4941" s="98"/>
      <c r="W4941" s="109">
        <v>1549.1</v>
      </c>
      <c r="X4941" s="109"/>
      <c r="Y4941" s="109"/>
      <c r="Z4941" s="109"/>
      <c r="AA4941" s="109"/>
      <c r="AB4941" s="109"/>
      <c r="AC4941" s="113"/>
      <c r="AD4941" s="106"/>
      <c r="AE4941" s="106"/>
      <c r="AF4941" s="106"/>
      <c r="AG4941" s="58"/>
    </row>
    <row r="4942" spans="1:33" ht="12">
      <c r="A4942" s="30">
        <v>41802.408900463</v>
      </c>
      <c r="B4942" s="109" t="s">
        <v>29009</v>
      </c>
      <c r="C4942" s="121" t="s">
        <v>4195</v>
      </c>
      <c r="D4942" s="109" t="s">
        <v>23</v>
      </c>
      <c r="E4942" s="109" t="s">
        <v>40</v>
      </c>
      <c r="F4942" s="109" t="s">
        <v>29010</v>
      </c>
      <c r="G4942" s="42">
        <v>41408</v>
      </c>
      <c r="H4942" s="109" t="s">
        <v>29011</v>
      </c>
      <c r="I4942" s="55" t="s">
        <v>8050</v>
      </c>
      <c r="J4942" s="55" t="s">
        <v>28</v>
      </c>
      <c r="K4942" s="98" t="s">
        <v>29012</v>
      </c>
      <c r="L4942" s="109" t="s">
        <v>8052</v>
      </c>
      <c r="M4942" s="109" t="s">
        <v>17889</v>
      </c>
      <c r="N4942" s="109" t="s">
        <v>32</v>
      </c>
      <c r="O4942" s="109" t="s">
        <v>29013</v>
      </c>
      <c r="P4942" s="109" t="s">
        <v>36</v>
      </c>
      <c r="Q4942" s="55" t="s">
        <v>29014</v>
      </c>
      <c r="R4942" s="109" t="s">
        <v>80</v>
      </c>
      <c r="S4942" s="118" t="s">
        <v>37</v>
      </c>
      <c r="T4942" s="109"/>
      <c r="U4942" s="109" t="str">
        <f t="shared" si="78"/>
        <v>41408: According to the sheriff, the shooting happened while Driggers was struggling with a detective over that detective's gun. He was being arrested to be questioned on charges of grand theft auto and fraudulent use of a credit card. http://www.wfla.com/story/22249588/hillsborough-sheriff-says-deputy-shooting-involved-career-criminal</v>
      </c>
      <c r="V4942" s="98"/>
      <c r="W4942" s="109">
        <v>1550.1</v>
      </c>
      <c r="X4942" s="109"/>
      <c r="Y4942" s="109"/>
      <c r="Z4942" s="109"/>
      <c r="AA4942" s="109"/>
      <c r="AB4942" s="109"/>
      <c r="AC4942" s="113"/>
      <c r="AD4942" s="106"/>
      <c r="AE4942" s="106"/>
      <c r="AF4942" s="106"/>
      <c r="AG4942" s="58"/>
    </row>
    <row r="4943" spans="1:33" ht="12">
      <c r="A4943" s="30">
        <v>41802.4207523148</v>
      </c>
      <c r="B4943" s="109" t="s">
        <v>29015</v>
      </c>
      <c r="C4943" s="121" t="s">
        <v>1889</v>
      </c>
      <c r="D4943" s="109" t="s">
        <v>23</v>
      </c>
      <c r="E4943" s="99" t="s">
        <v>82</v>
      </c>
      <c r="F4943" s="109"/>
      <c r="G4943" s="42">
        <v>39878</v>
      </c>
      <c r="H4943" s="109" t="s">
        <v>29016</v>
      </c>
      <c r="I4943" s="55" t="s">
        <v>249</v>
      </c>
      <c r="J4943" s="55" t="s">
        <v>250</v>
      </c>
      <c r="K4943" s="98" t="s">
        <v>9511</v>
      </c>
      <c r="L4943" s="109" t="s">
        <v>1166</v>
      </c>
      <c r="M4943" s="109" t="s">
        <v>1167</v>
      </c>
      <c r="N4943" s="109" t="s">
        <v>32</v>
      </c>
      <c r="O4943" s="109" t="s">
        <v>29017</v>
      </c>
      <c r="P4943" s="109" t="s">
        <v>58</v>
      </c>
      <c r="Q4943" s="55" t="s">
        <v>29018</v>
      </c>
      <c r="R4943" s="109" t="s">
        <v>80</v>
      </c>
      <c r="S4943" s="118" t="s">
        <v>37</v>
      </c>
      <c r="T4943" s="109"/>
      <c r="U4943" s="109" t="str">
        <f t="shared" si="78"/>
        <v>39878: Baltimore police officers were driving past an alley when they saw Cannady with his "hands in his waist area," according to board documents. Suspecting that Cannady could be carrying a weapon, the officers pulled their vehicle into the alley and saw Cannady and another individual sitting in the front of a cream-colored Lexus. The officers got out of their car, with badges hanging from their necks, and shined a flashlight into the vehicle. Police said Cannady began to drive the Lexus toward the officers, and an officer fired one bullet into the vehicle, killing Cannady. The city eventually gave $100,000 to the family. http://articles.baltimoresun.com/2013-05-14/news/bs-md-ci-fatal-settlement-20130514_1_rayam-officers-north-baltimore</v>
      </c>
      <c r="V4943" s="98"/>
      <c r="W4943" s="109">
        <v>1551.1</v>
      </c>
      <c r="X4943" s="109"/>
      <c r="Y4943" s="109"/>
      <c r="Z4943" s="109"/>
      <c r="AA4943" s="109"/>
      <c r="AB4943" s="109"/>
      <c r="AC4943" s="113"/>
      <c r="AD4943" s="106"/>
      <c r="AE4943" s="106"/>
      <c r="AF4943" s="106"/>
      <c r="AG4943" s="58"/>
    </row>
    <row r="4944" spans="1:33" ht="12">
      <c r="A4944" s="30">
        <v>41802.437719907401</v>
      </c>
      <c r="B4944" s="109" t="s">
        <v>29019</v>
      </c>
      <c r="C4944" s="121" t="s">
        <v>1204</v>
      </c>
      <c r="D4944" s="109" t="s">
        <v>23</v>
      </c>
      <c r="E4944" s="109" t="s">
        <v>24</v>
      </c>
      <c r="F4944" s="109" t="s">
        <v>29020</v>
      </c>
      <c r="G4944" s="42">
        <v>41409</v>
      </c>
      <c r="H4944" s="109" t="s">
        <v>29021</v>
      </c>
      <c r="I4944" s="55" t="s">
        <v>1629</v>
      </c>
      <c r="J4944" s="55" t="s">
        <v>74</v>
      </c>
      <c r="K4944" s="98" t="s">
        <v>1630</v>
      </c>
      <c r="L4944" s="109" t="s">
        <v>498</v>
      </c>
      <c r="M4944" s="109" t="s">
        <v>1845</v>
      </c>
      <c r="N4944" s="109" t="s">
        <v>32</v>
      </c>
      <c r="O4944" s="109" t="s">
        <v>29022</v>
      </c>
      <c r="P4944" s="109" t="s">
        <v>36</v>
      </c>
      <c r="Q4944" s="55" t="s">
        <v>29023</v>
      </c>
      <c r="R4944" s="109" t="s">
        <v>80</v>
      </c>
      <c r="S4944" s="118" t="s">
        <v>37</v>
      </c>
      <c r="T4944" s="109"/>
      <c r="U4944" s="109" t="str">
        <f t="shared" si="78"/>
        <v>41409: What began as a relationship dispute, escalated when property was destroyed and Squires fired a gun. Police intervened, shooting and killing Squires. http://www.masslive.com/news/index.ssf/2013/05/springfield_police_records_lou.html</v>
      </c>
      <c r="V4944" s="98"/>
      <c r="W4944" s="109">
        <v>1552.1</v>
      </c>
      <c r="X4944" s="109"/>
      <c r="Y4944" s="109"/>
      <c r="Z4944" s="109"/>
      <c r="AA4944" s="109"/>
      <c r="AB4944" s="109"/>
      <c r="AC4944" s="113"/>
      <c r="AD4944" s="106"/>
      <c r="AE4944" s="106"/>
      <c r="AF4944" s="106"/>
      <c r="AG4944" s="58"/>
    </row>
    <row r="4945" spans="1:33" ht="12">
      <c r="A4945" s="30">
        <v>41802.445567129602</v>
      </c>
      <c r="B4945" s="109" t="s">
        <v>29024</v>
      </c>
      <c r="C4945" s="121" t="s">
        <v>3734</v>
      </c>
      <c r="D4945" s="109" t="s">
        <v>23</v>
      </c>
      <c r="E4945" s="109" t="s">
        <v>24</v>
      </c>
      <c r="F4945" s="109" t="s">
        <v>29025</v>
      </c>
      <c r="G4945" s="42">
        <v>41287</v>
      </c>
      <c r="H4945" s="109" t="s">
        <v>29026</v>
      </c>
      <c r="I4945" s="55" t="s">
        <v>29027</v>
      </c>
      <c r="J4945" s="55" t="s">
        <v>1084</v>
      </c>
      <c r="K4945" s="98" t="s">
        <v>29028</v>
      </c>
      <c r="L4945" s="109" t="s">
        <v>4911</v>
      </c>
      <c r="M4945" s="109" t="s">
        <v>29029</v>
      </c>
      <c r="N4945" s="109" t="s">
        <v>32</v>
      </c>
      <c r="O4945" s="109" t="s">
        <v>29030</v>
      </c>
      <c r="P4945" s="109" t="s">
        <v>58</v>
      </c>
      <c r="Q4945" s="55" t="s">
        <v>29031</v>
      </c>
      <c r="R4945" s="109" t="s">
        <v>80</v>
      </c>
      <c r="S4945" s="118" t="s">
        <v>37</v>
      </c>
      <c r="T4945" s="109"/>
      <c r="U4945" s="109" t="str">
        <f t="shared" si="78"/>
        <v>41287: 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 http://wtvr.com/2013/05/15/frankie-pitt-police-shooting-update/</v>
      </c>
      <c r="V4945" s="98"/>
      <c r="W4945" s="109">
        <v>1553.1</v>
      </c>
      <c r="X4945" s="109"/>
      <c r="Y4945" s="109"/>
      <c r="Z4945" s="109"/>
      <c r="AA4945" s="109"/>
      <c r="AB4945" s="109"/>
      <c r="AC4945" s="113"/>
      <c r="AD4945" s="106"/>
      <c r="AE4945" s="106"/>
      <c r="AF4945" s="106"/>
      <c r="AG4945" s="58"/>
    </row>
    <row r="4946" spans="1:33" ht="12">
      <c r="A4946" s="30">
        <v>41802.456087963001</v>
      </c>
      <c r="B4946" s="109" t="s">
        <v>29032</v>
      </c>
      <c r="C4946" s="121" t="s">
        <v>1135</v>
      </c>
      <c r="D4946" s="109" t="s">
        <v>23</v>
      </c>
      <c r="E4946" s="109" t="s">
        <v>40</v>
      </c>
      <c r="F4946" s="109" t="s">
        <v>29033</v>
      </c>
      <c r="G4946" s="42">
        <v>41336</v>
      </c>
      <c r="H4946" s="109" t="s">
        <v>29034</v>
      </c>
      <c r="I4946" s="55" t="s">
        <v>896</v>
      </c>
      <c r="J4946" s="55" t="s">
        <v>85</v>
      </c>
      <c r="K4946" s="98" t="s">
        <v>29035</v>
      </c>
      <c r="L4946" s="109" t="s">
        <v>270</v>
      </c>
      <c r="M4946" s="109" t="s">
        <v>898</v>
      </c>
      <c r="N4946" s="109" t="s">
        <v>32</v>
      </c>
      <c r="O4946" s="109" t="s">
        <v>29036</v>
      </c>
      <c r="P4946" s="109" t="s">
        <v>36</v>
      </c>
      <c r="Q4946" s="55" t="s">
        <v>29037</v>
      </c>
      <c r="R4946" s="109" t="s">
        <v>80</v>
      </c>
      <c r="S4946" s="118" t="s">
        <v>37</v>
      </c>
      <c r="T4946" s="109"/>
      <c r="U4946" s="109" t="str">
        <f t="shared" si="78"/>
        <v>41336: 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 http://www.mercurynews.com/top-stories/ci_23251209/hayward-police-shooting-raises-questions</v>
      </c>
      <c r="V4946" s="98"/>
      <c r="W4946" s="109">
        <v>1554.1</v>
      </c>
      <c r="X4946" s="109"/>
      <c r="Y4946" s="109"/>
      <c r="Z4946" s="109"/>
      <c r="AA4946" s="109"/>
      <c r="AB4946" s="109"/>
      <c r="AC4946" s="113"/>
      <c r="AD4946" s="106"/>
      <c r="AE4946" s="106"/>
      <c r="AF4946" s="106"/>
      <c r="AG4946" s="58"/>
    </row>
    <row r="4947" spans="1:33" ht="12">
      <c r="A4947" s="30">
        <v>41802.474861111099</v>
      </c>
      <c r="B4947" s="109" t="s">
        <v>29038</v>
      </c>
      <c r="C4947" s="121" t="s">
        <v>420</v>
      </c>
      <c r="D4947" s="109" t="s">
        <v>23</v>
      </c>
      <c r="E4947" s="109" t="s">
        <v>24</v>
      </c>
      <c r="F4947" s="109" t="s">
        <v>29039</v>
      </c>
      <c r="G4947" s="42">
        <v>40941</v>
      </c>
      <c r="H4947" s="109" t="s">
        <v>29040</v>
      </c>
      <c r="I4947" s="55" t="s">
        <v>1474</v>
      </c>
      <c r="J4947" s="55" t="s">
        <v>152</v>
      </c>
      <c r="K4947" s="98" t="s">
        <v>10741</v>
      </c>
      <c r="L4947" s="109" t="s">
        <v>1481</v>
      </c>
      <c r="M4947" s="109" t="s">
        <v>313</v>
      </c>
      <c r="N4947" s="109" t="s">
        <v>32</v>
      </c>
      <c r="O4947" s="109" t="s">
        <v>29041</v>
      </c>
      <c r="P4947" s="109" t="s">
        <v>29042</v>
      </c>
      <c r="Q4947" s="55" t="s">
        <v>29043</v>
      </c>
      <c r="R4947" s="109" t="s">
        <v>80</v>
      </c>
      <c r="S4947" s="118" t="s">
        <v>37</v>
      </c>
      <c r="T4947" s="109"/>
      <c r="U4947" s="109" t="str">
        <f t="shared" si="78"/>
        <v>40941: A narcotics unit was staking out a bodega in the Wakefield neighborhood of the Bronx, acting on a tip that drug sales were taking place there. Two officers reported that they had witnessed three men leaving the bodega together and that they had a gun. Officer Haste chased Graham into the family’s home and confronted him in a small bathroom. The officer fatally shot and killed Graham, but it later became clear that Graham had been unarmed. http://www.nytimes.com/2013/05/16/nyregion/charges-dismissed-in-officers-killing-of-unarmed-teenager.html?_r=0</v>
      </c>
      <c r="V4947" s="98"/>
      <c r="W4947" s="109">
        <v>1555.1</v>
      </c>
      <c r="X4947" s="109"/>
      <c r="Y4947" s="109"/>
      <c r="Z4947" s="109"/>
      <c r="AA4947" s="109"/>
      <c r="AB4947" s="109"/>
      <c r="AC4947" s="113"/>
      <c r="AD4947" s="106"/>
      <c r="AE4947" s="106"/>
      <c r="AF4947" s="106"/>
      <c r="AG4947" s="58"/>
    </row>
    <row r="4948" spans="1:33" ht="12">
      <c r="A4948" s="30">
        <v>41802.489918981497</v>
      </c>
      <c r="B4948" s="109" t="s">
        <v>29044</v>
      </c>
      <c r="C4948" s="121" t="s">
        <v>2126</v>
      </c>
      <c r="D4948" s="109" t="s">
        <v>23</v>
      </c>
      <c r="E4948" s="109" t="s">
        <v>24</v>
      </c>
      <c r="F4948" s="109" t="s">
        <v>29045</v>
      </c>
      <c r="G4948" s="42">
        <v>40293</v>
      </c>
      <c r="H4948" s="109" t="s">
        <v>29046</v>
      </c>
      <c r="I4948" s="55" t="s">
        <v>539</v>
      </c>
      <c r="J4948" s="55" t="s">
        <v>85</v>
      </c>
      <c r="K4948" s="98" t="s">
        <v>17369</v>
      </c>
      <c r="L4948" s="109" t="s">
        <v>539</v>
      </c>
      <c r="M4948" s="109" t="s">
        <v>17653</v>
      </c>
      <c r="N4948" s="109" t="s">
        <v>32</v>
      </c>
      <c r="O4948" s="109" t="s">
        <v>29047</v>
      </c>
      <c r="P4948" s="109" t="s">
        <v>36</v>
      </c>
      <c r="Q4948" s="55" t="s">
        <v>29048</v>
      </c>
      <c r="R4948" s="109" t="s">
        <v>80</v>
      </c>
      <c r="S4948" s="118" t="s">
        <v>37</v>
      </c>
      <c r="T4948" s="109"/>
      <c r="U4948" s="109" t="str">
        <f t="shared" si="78"/>
        <v>40293: Police pulled Grissom as a suspect in an electronics store robbery. They said he made furtive movements and shot and killed him. A jury awarded the family $8.8 million, despite the fact he robbed the store. http://blogs.lawyers.com/2013/05/police-shooting-victims-family-wins-8m/</v>
      </c>
      <c r="V4948" s="98"/>
      <c r="W4948" s="109">
        <v>1556.1</v>
      </c>
      <c r="X4948" s="109"/>
      <c r="Y4948" s="109"/>
      <c r="Z4948" s="109"/>
      <c r="AA4948" s="109"/>
      <c r="AB4948" s="109"/>
      <c r="AC4948" s="113"/>
      <c r="AD4948" s="106"/>
      <c r="AE4948" s="106"/>
      <c r="AF4948" s="106"/>
      <c r="AG4948" s="58"/>
    </row>
    <row r="4949" spans="1:33" ht="12">
      <c r="A4949" s="30">
        <v>41802.519027777802</v>
      </c>
      <c r="B4949" s="109" t="s">
        <v>29049</v>
      </c>
      <c r="C4949" s="121" t="s">
        <v>488</v>
      </c>
      <c r="D4949" s="109" t="s">
        <v>23</v>
      </c>
      <c r="E4949" s="109" t="s">
        <v>40</v>
      </c>
      <c r="F4949" s="109" t="s">
        <v>29050</v>
      </c>
      <c r="G4949" s="42">
        <v>41410</v>
      </c>
      <c r="H4949" s="109" t="s">
        <v>29051</v>
      </c>
      <c r="I4949" s="55" t="s">
        <v>29052</v>
      </c>
      <c r="J4949" s="55" t="s">
        <v>124</v>
      </c>
      <c r="K4949" s="98" t="s">
        <v>29053</v>
      </c>
      <c r="L4949" s="109" t="s">
        <v>983</v>
      </c>
      <c r="M4949" s="109" t="s">
        <v>985</v>
      </c>
      <c r="N4949" s="109" t="s">
        <v>32</v>
      </c>
      <c r="O4949" s="109" t="s">
        <v>29054</v>
      </c>
      <c r="P4949" s="109" t="s">
        <v>58</v>
      </c>
      <c r="Q4949" s="55" t="s">
        <v>29055</v>
      </c>
      <c r="R4949" s="109" t="s">
        <v>80</v>
      </c>
      <c r="S4949" s="118" t="s">
        <v>37</v>
      </c>
      <c r="T4949" s="109"/>
      <c r="U4949" s="109" t="str">
        <f t="shared" si="78"/>
        <v>41410: 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 http://www.krem.com/news/local/Prosecutors-find-Nine-Mile-Falls-officer-invovled-shooting-justified-254985611.html</v>
      </c>
      <c r="V4949" s="98"/>
      <c r="W4949" s="109">
        <v>1557.1</v>
      </c>
      <c r="X4949" s="109"/>
      <c r="Y4949" s="109"/>
      <c r="Z4949" s="109"/>
      <c r="AA4949" s="109"/>
      <c r="AB4949" s="109"/>
      <c r="AC4949" s="113"/>
      <c r="AD4949" s="106"/>
      <c r="AE4949" s="106"/>
      <c r="AF4949" s="106"/>
      <c r="AG4949" s="58"/>
    </row>
    <row r="4950" spans="1:33" ht="12">
      <c r="A4950" s="30">
        <v>41802.541539351798</v>
      </c>
      <c r="B4950" s="109" t="s">
        <v>29056</v>
      </c>
      <c r="C4950" s="121" t="s">
        <v>29057</v>
      </c>
      <c r="D4950" s="109" t="s">
        <v>23</v>
      </c>
      <c r="E4950" s="109" t="s">
        <v>40</v>
      </c>
      <c r="F4950" s="109" t="s">
        <v>29058</v>
      </c>
      <c r="G4950" s="42">
        <v>41410</v>
      </c>
      <c r="H4950" s="109" t="s">
        <v>29059</v>
      </c>
      <c r="I4950" s="55" t="s">
        <v>21207</v>
      </c>
      <c r="J4950" s="55" t="s">
        <v>1304</v>
      </c>
      <c r="K4950" s="98" t="s">
        <v>29060</v>
      </c>
      <c r="L4950" s="109" t="s">
        <v>21209</v>
      </c>
      <c r="M4950" s="109" t="s">
        <v>29061</v>
      </c>
      <c r="N4950" s="109" t="s">
        <v>32</v>
      </c>
      <c r="O4950" s="109" t="s">
        <v>29062</v>
      </c>
      <c r="P4950" s="109" t="s">
        <v>36</v>
      </c>
      <c r="Q4950" s="55" t="s">
        <v>29063</v>
      </c>
      <c r="R4950" s="109" t="s">
        <v>80</v>
      </c>
      <c r="S4950" s="118" t="s">
        <v>37</v>
      </c>
      <c r="T4950" s="109"/>
      <c r="U4950" s="109" t="str">
        <f t="shared" si="78"/>
        <v>41410: UAPD officer had pulled the car over on a routine stop because of an improper registration. As he approached the vehicle, the driver produced a handgun, causing the officer to fire, police said. http://www.cleveland.com/metro/index.ssf/2013/05/university_of_akron_police_off.html</v>
      </c>
      <c r="V4950" s="98"/>
      <c r="W4950" s="109">
        <v>1558.1</v>
      </c>
      <c r="X4950" s="109"/>
      <c r="Y4950" s="109"/>
      <c r="Z4950" s="109"/>
      <c r="AA4950" s="109"/>
      <c r="AB4950" s="109"/>
      <c r="AC4950" s="113"/>
      <c r="AD4950" s="106"/>
      <c r="AE4950" s="106"/>
      <c r="AF4950" s="106"/>
      <c r="AG4950" s="58"/>
    </row>
    <row r="4951" spans="1:33" ht="12">
      <c r="A4951" s="30">
        <v>41802.550520833298</v>
      </c>
      <c r="B4951" s="109" t="s">
        <v>29064</v>
      </c>
      <c r="C4951" s="121" t="s">
        <v>409</v>
      </c>
      <c r="D4951" s="109" t="s">
        <v>23</v>
      </c>
      <c r="E4951" s="99" t="s">
        <v>82</v>
      </c>
      <c r="F4951" s="109" t="s">
        <v>29065</v>
      </c>
      <c r="G4951" s="42">
        <v>41046</v>
      </c>
      <c r="H4951" s="109" t="s">
        <v>29066</v>
      </c>
      <c r="I4951" s="55" t="s">
        <v>29067</v>
      </c>
      <c r="J4951" s="55" t="s">
        <v>74</v>
      </c>
      <c r="K4951" s="98" t="s">
        <v>29068</v>
      </c>
      <c r="L4951" s="109" t="s">
        <v>11482</v>
      </c>
      <c r="M4951" s="109" t="s">
        <v>29069</v>
      </c>
      <c r="N4951" s="109" t="s">
        <v>32</v>
      </c>
      <c r="O4951" s="109" t="s">
        <v>29070</v>
      </c>
      <c r="P4951" s="109" t="s">
        <v>36</v>
      </c>
      <c r="Q4951" s="55" t="s">
        <v>29071</v>
      </c>
      <c r="R4951" s="109" t="s">
        <v>100</v>
      </c>
      <c r="S4951" s="118" t="s">
        <v>37</v>
      </c>
      <c r="T4951" s="109"/>
      <c r="U4951" s="109" t="str">
        <f t="shared" si="78"/>
        <v>41046: Police shot Gracia after he stabbed a detective. The encounter started when a sergeant watching surveillance video saw Gracia, who had a history of mental illness, exchange a possible gang-related handshake on the Temple Landing basketball courts. http://www.southcoasttoday.com/apps/pbcs.dll/article?AID=/20130517/NEWS/305170323/1001</v>
      </c>
      <c r="V4951" s="98"/>
      <c r="W4951" s="109">
        <v>1559.1</v>
      </c>
      <c r="X4951" s="109"/>
      <c r="Y4951" s="109"/>
      <c r="Z4951" s="109"/>
      <c r="AA4951" s="109"/>
      <c r="AB4951" s="109"/>
      <c r="AC4951" s="113"/>
      <c r="AD4951" s="106"/>
      <c r="AE4951" s="106"/>
      <c r="AF4951" s="106"/>
      <c r="AG4951" s="58"/>
    </row>
    <row r="4952" spans="1:33" ht="12">
      <c r="A4952" s="30">
        <v>41802.568148148202</v>
      </c>
      <c r="B4952" s="109" t="s">
        <v>29072</v>
      </c>
      <c r="C4952" s="121" t="s">
        <v>488</v>
      </c>
      <c r="D4952" s="109" t="s">
        <v>91</v>
      </c>
      <c r="E4952" s="99" t="s">
        <v>82</v>
      </c>
      <c r="F4952" s="109" t="s">
        <v>29073</v>
      </c>
      <c r="G4952" s="42">
        <v>41411</v>
      </c>
      <c r="H4952" s="109" t="s">
        <v>20174</v>
      </c>
      <c r="I4952" s="55" t="s">
        <v>20175</v>
      </c>
      <c r="J4952" s="55" t="s">
        <v>152</v>
      </c>
      <c r="K4952" s="98" t="s">
        <v>20176</v>
      </c>
      <c r="L4952" s="109" t="s">
        <v>7078</v>
      </c>
      <c r="M4952" s="109" t="s">
        <v>20177</v>
      </c>
      <c r="N4952" s="109" t="s">
        <v>32</v>
      </c>
      <c r="O4952" s="109" t="s">
        <v>29074</v>
      </c>
      <c r="P4952" s="109" t="s">
        <v>58</v>
      </c>
      <c r="Q4952" s="55" t="s">
        <v>29075</v>
      </c>
      <c r="R4952" s="109" t="s">
        <v>80</v>
      </c>
      <c r="S4952" s="118" t="s">
        <v>37</v>
      </c>
      <c r="T4952" s="109"/>
      <c r="U4952" s="109" t="str">
        <f t="shared" si="78"/>
        <v>41411: Rebello was killed by the police officer who was rescuing her from a home invasion/hostage situation. The officer was cleared of wrongdoing. http://www.newsday.com/long-island/nassau/andrea-rebello-s-family-files-suit-after-hofstra-student-fatally-shot-by-police-1.8047752</v>
      </c>
      <c r="V4952" s="98"/>
      <c r="W4952" s="109">
        <v>1560.1</v>
      </c>
      <c r="X4952" s="109"/>
      <c r="Y4952" s="109"/>
      <c r="Z4952" s="109"/>
      <c r="AA4952" s="109"/>
      <c r="AB4952" s="109"/>
      <c r="AC4952" s="113"/>
      <c r="AD4952" s="106"/>
      <c r="AE4952" s="106"/>
      <c r="AF4952" s="106"/>
      <c r="AG4952" s="58"/>
    </row>
    <row r="4953" spans="1:33" ht="12">
      <c r="A4953" s="30">
        <v>41802.578356481499</v>
      </c>
      <c r="B4953" s="109" t="s">
        <v>29076</v>
      </c>
      <c r="C4953" s="121" t="s">
        <v>4463</v>
      </c>
      <c r="D4953" s="109" t="s">
        <v>23</v>
      </c>
      <c r="E4953" s="109" t="s">
        <v>40</v>
      </c>
      <c r="F4953" s="109" t="s">
        <v>29077</v>
      </c>
      <c r="G4953" s="42">
        <v>41310</v>
      </c>
      <c r="H4953" s="109" t="s">
        <v>29078</v>
      </c>
      <c r="I4953" s="55" t="s">
        <v>983</v>
      </c>
      <c r="J4953" s="55" t="s">
        <v>124</v>
      </c>
      <c r="K4953" s="98" t="s">
        <v>29079</v>
      </c>
      <c r="L4953" s="109" t="s">
        <v>983</v>
      </c>
      <c r="M4953" s="109" t="s">
        <v>985</v>
      </c>
      <c r="N4953" s="109" t="s">
        <v>32</v>
      </c>
      <c r="O4953" s="109" t="s">
        <v>29080</v>
      </c>
      <c r="P4953" s="109" t="s">
        <v>58</v>
      </c>
      <c r="Q4953" s="55" t="s">
        <v>29081</v>
      </c>
      <c r="R4953" s="109" t="s">
        <v>80</v>
      </c>
      <c r="S4953" s="118" t="s">
        <v>37</v>
      </c>
      <c r="T4953" s="109"/>
      <c r="U4953" s="109" t="str">
        <f t="shared" si="78"/>
        <v>41310: Police shot and killed Dorfman after he led officers on a chaotic chase through a South Hill neighborhood. Dorfman had previous arrests for assaulting and eluding law enforcement officers. http://www.krem.com/news/local/216839371.html</v>
      </c>
      <c r="V4953" s="98"/>
      <c r="W4953" s="109">
        <v>1561.1</v>
      </c>
      <c r="X4953" s="109"/>
      <c r="Y4953" s="109"/>
      <c r="Z4953" s="109"/>
      <c r="AA4953" s="109"/>
      <c r="AB4953" s="109"/>
      <c r="AC4953" s="113"/>
      <c r="AD4953" s="106"/>
      <c r="AE4953" s="106"/>
      <c r="AF4953" s="106"/>
      <c r="AG4953" s="58"/>
    </row>
    <row r="4954" spans="1:33" ht="12">
      <c r="A4954" s="30">
        <v>41802.594525462999</v>
      </c>
      <c r="B4954" s="109" t="s">
        <v>29082</v>
      </c>
      <c r="C4954" s="121" t="s">
        <v>29083</v>
      </c>
      <c r="D4954" s="109" t="s">
        <v>91</v>
      </c>
      <c r="E4954" s="109" t="s">
        <v>40</v>
      </c>
      <c r="F4954" s="109" t="s">
        <v>29084</v>
      </c>
      <c r="G4954" s="42">
        <v>40319</v>
      </c>
      <c r="H4954" s="109" t="s">
        <v>29085</v>
      </c>
      <c r="I4954" s="55" t="s">
        <v>7123</v>
      </c>
      <c r="J4954" s="55" t="s">
        <v>85</v>
      </c>
      <c r="K4954" s="98" t="s">
        <v>7124</v>
      </c>
      <c r="L4954" s="109" t="s">
        <v>7125</v>
      </c>
      <c r="M4954" s="109" t="s">
        <v>8520</v>
      </c>
      <c r="N4954" s="109" t="s">
        <v>32</v>
      </c>
      <c r="O4954" s="109" t="s">
        <v>29086</v>
      </c>
      <c r="P4954" s="109" t="s">
        <v>58</v>
      </c>
      <c r="Q4954" s="55" t="s">
        <v>29087</v>
      </c>
      <c r="R4954" s="109" t="s">
        <v>36</v>
      </c>
      <c r="S4954" s="118" t="s">
        <v>37</v>
      </c>
      <c r="T4954" s="109"/>
      <c r="U4954" s="109" t="str">
        <f t="shared" si="78"/>
        <v>40319: Officers went to the Mariner Loop home after receiving a call that a U.S. Census worker had been confronted by residents who pointed a firearm at the worker and said they would not answer any questions. When two officers arrived, Lionel Craig Patterson answered the door, armed with a handgun. As officers were dealing with him, Victoria Helen Roger-Vasselin approached the door with a shotgun and ignored officers' orders to release the weapon. As she advanced on officers, she continued to point the shotgun at them and they shot and killed her. http://www.appeal-democrat.com/article_75fed368-d3b5-562f-b524-7fe2ac67990b.html</v>
      </c>
      <c r="V4954" s="98"/>
      <c r="W4954" s="109">
        <v>1562.1</v>
      </c>
      <c r="X4954" s="109"/>
      <c r="Y4954" s="109"/>
      <c r="Z4954" s="109"/>
      <c r="AA4954" s="109"/>
      <c r="AB4954" s="109"/>
      <c r="AC4954" s="113"/>
      <c r="AD4954" s="106"/>
      <c r="AE4954" s="106"/>
      <c r="AF4954" s="106"/>
      <c r="AG4954" s="58"/>
    </row>
    <row r="4955" spans="1:33" ht="12">
      <c r="A4955" s="30">
        <v>41802.616863425901</v>
      </c>
      <c r="B4955" s="109" t="s">
        <v>29088</v>
      </c>
      <c r="C4955" s="121" t="s">
        <v>1889</v>
      </c>
      <c r="D4955" s="109" t="s">
        <v>23</v>
      </c>
      <c r="E4955" s="109" t="s">
        <v>24</v>
      </c>
      <c r="F4955" s="109" t="s">
        <v>29089</v>
      </c>
      <c r="G4955" s="42">
        <v>41412</v>
      </c>
      <c r="H4955" s="109" t="s">
        <v>29090</v>
      </c>
      <c r="I4955" s="55" t="s">
        <v>29091</v>
      </c>
      <c r="J4955" s="55" t="s">
        <v>413</v>
      </c>
      <c r="K4955" s="98" t="s">
        <v>29092</v>
      </c>
      <c r="L4955" s="109" t="s">
        <v>29093</v>
      </c>
      <c r="M4955" s="109" t="s">
        <v>29094</v>
      </c>
      <c r="N4955" s="109" t="s">
        <v>32</v>
      </c>
      <c r="O4955" s="109" t="s">
        <v>29095</v>
      </c>
      <c r="P4955" s="109" t="s">
        <v>58</v>
      </c>
      <c r="Q4955" s="55" t="s">
        <v>29096</v>
      </c>
      <c r="R4955" s="109" t="s">
        <v>80</v>
      </c>
      <c r="S4955" s="118" t="s">
        <v>37</v>
      </c>
      <c r="T4955" s="109"/>
      <c r="U4955" s="109" t="str">
        <f t="shared" si="78"/>
        <v>41412: Dawson fought with his girlfriend, took her hostage with a knife to her throat. Police tried to physically take the knife, shooting and killing Dawson during the fight. http://www.kait8.com/story/22289908/prosecutor-officer-justified-in-blytheville-shooting</v>
      </c>
      <c r="V4955" s="98"/>
      <c r="W4955" s="109">
        <v>1563.1</v>
      </c>
      <c r="X4955" s="109"/>
      <c r="Y4955" s="109"/>
      <c r="Z4955" s="109"/>
      <c r="AA4955" s="109"/>
      <c r="AB4955" s="109"/>
      <c r="AC4955" s="113"/>
      <c r="AD4955" s="106"/>
      <c r="AE4955" s="106"/>
      <c r="AF4955" s="106"/>
      <c r="AG4955" s="58"/>
    </row>
    <row r="4956" spans="1:33" ht="12">
      <c r="A4956" s="30">
        <v>41802.644629629598</v>
      </c>
      <c r="B4956" s="109" t="s">
        <v>29097</v>
      </c>
      <c r="C4956" s="121" t="s">
        <v>1284</v>
      </c>
      <c r="D4956" s="109" t="s">
        <v>23</v>
      </c>
      <c r="E4956" s="109" t="s">
        <v>24</v>
      </c>
      <c r="F4956" s="109" t="s">
        <v>29098</v>
      </c>
      <c r="G4956" s="42">
        <v>38597</v>
      </c>
      <c r="H4956" s="109" t="s">
        <v>29099</v>
      </c>
      <c r="I4956" s="55" t="s">
        <v>29100</v>
      </c>
      <c r="J4956" s="55" t="s">
        <v>1154</v>
      </c>
      <c r="K4956" s="98" t="s">
        <v>29101</v>
      </c>
      <c r="L4956" s="109" t="s">
        <v>1156</v>
      </c>
      <c r="M4956" s="109" t="s">
        <v>1157</v>
      </c>
      <c r="N4956" s="109" t="s">
        <v>32</v>
      </c>
      <c r="O4956" s="109" t="s">
        <v>29102</v>
      </c>
      <c r="P4956" s="109" t="s">
        <v>157</v>
      </c>
      <c r="Q4956" s="55" t="s">
        <v>29103</v>
      </c>
      <c r="R4956" s="109" t="s">
        <v>80</v>
      </c>
      <c r="S4956" s="118" t="s">
        <v>37</v>
      </c>
      <c r="T4956" s="109"/>
      <c r="U4956" s="109" t="str">
        <f t="shared" si="78"/>
        <v>38597: This is almost too complex to describe. NOPD officer David Warren shot Glover in the chest with a .223 rifle near an Algiers strip mall. Another officer later burned the body on a Mississippi River levee. http://www.nola.com/crime/index.ssf/2010/11/former_new_orleans_cop_says_he.html</v>
      </c>
      <c r="V4956" s="98"/>
      <c r="W4956" s="109">
        <v>1564.1</v>
      </c>
      <c r="X4956" s="109"/>
      <c r="Y4956" s="109"/>
      <c r="Z4956" s="109"/>
      <c r="AA4956" s="109"/>
      <c r="AB4956" s="109"/>
      <c r="AC4956" s="113"/>
      <c r="AD4956" s="106"/>
      <c r="AE4956" s="106"/>
      <c r="AF4956" s="106"/>
      <c r="AG4956" s="58"/>
    </row>
    <row r="4957" spans="1:33" ht="12">
      <c r="A4957" s="30">
        <v>41802.678738425901</v>
      </c>
      <c r="B4957" s="109" t="s">
        <v>29104</v>
      </c>
      <c r="C4957" s="121" t="s">
        <v>1255</v>
      </c>
      <c r="D4957" s="109" t="s">
        <v>23</v>
      </c>
      <c r="E4957" s="99" t="s">
        <v>82</v>
      </c>
      <c r="F4957" s="109"/>
      <c r="G4957" s="42">
        <v>41410</v>
      </c>
      <c r="H4957" s="109" t="s">
        <v>29105</v>
      </c>
      <c r="I4957" s="55" t="s">
        <v>194</v>
      </c>
      <c r="J4957" s="55" t="s">
        <v>195</v>
      </c>
      <c r="K4957" s="98" t="s">
        <v>29106</v>
      </c>
      <c r="L4957" s="109" t="s">
        <v>197</v>
      </c>
      <c r="M4957" s="109" t="s">
        <v>834</v>
      </c>
      <c r="N4957" s="109" t="s">
        <v>32</v>
      </c>
      <c r="O4957" s="109" t="s">
        <v>29107</v>
      </c>
      <c r="P4957" s="109" t="s">
        <v>36</v>
      </c>
      <c r="Q4957" s="55" t="s">
        <v>29108</v>
      </c>
      <c r="R4957" s="109" t="s">
        <v>80</v>
      </c>
      <c r="S4957" s="118" t="s">
        <v>37</v>
      </c>
      <c r="T4957" s="109"/>
      <c r="U4957" s="109" t="str">
        <f t="shared" si="78"/>
        <v>41410: Sosa was physically fighting with his sister, at times, holding a gun to her head. When officers arrived, he began walking toward them, pulling the gun out of his pants. They shot and killed him. http://azstarnet.com/news/local/crime/man-armed-with-bb-gun-killed-by-tpd-officers/article_e8666266-c0d9-11e2-9b48-0019bb2963f4.html</v>
      </c>
      <c r="V4957" s="98"/>
      <c r="W4957" s="109">
        <v>1565.1</v>
      </c>
      <c r="X4957" s="109"/>
      <c r="Y4957" s="109"/>
      <c r="Z4957" s="109"/>
      <c r="AA4957" s="109"/>
      <c r="AB4957" s="109"/>
      <c r="AC4957" s="113"/>
      <c r="AD4957" s="106"/>
      <c r="AE4957" s="106"/>
      <c r="AF4957" s="106"/>
      <c r="AG4957" s="58"/>
    </row>
    <row r="4958" spans="1:33" ht="12">
      <c r="A4958" s="30">
        <v>41802.7234143518</v>
      </c>
      <c r="B4958" s="109" t="s">
        <v>29109</v>
      </c>
      <c r="C4958" s="121" t="s">
        <v>256</v>
      </c>
      <c r="D4958" s="109" t="s">
        <v>23</v>
      </c>
      <c r="E4958" s="109" t="s">
        <v>40</v>
      </c>
      <c r="F4958" s="109" t="s">
        <v>29110</v>
      </c>
      <c r="G4958" s="42">
        <v>41412</v>
      </c>
      <c r="H4958" s="109" t="s">
        <v>29111</v>
      </c>
      <c r="I4958" s="55" t="s">
        <v>29112</v>
      </c>
      <c r="J4958" s="55" t="s">
        <v>471</v>
      </c>
      <c r="K4958" s="98" t="s">
        <v>29113</v>
      </c>
      <c r="L4958" s="109" t="s">
        <v>29114</v>
      </c>
      <c r="M4958" s="109" t="s">
        <v>29115</v>
      </c>
      <c r="N4958" s="109" t="s">
        <v>32</v>
      </c>
      <c r="O4958" s="109" t="s">
        <v>29116</v>
      </c>
      <c r="P4958" s="109" t="s">
        <v>36</v>
      </c>
      <c r="Q4958" s="55" t="s">
        <v>29117</v>
      </c>
      <c r="R4958" s="109" t="s">
        <v>36</v>
      </c>
      <c r="S4958" s="118" t="s">
        <v>37</v>
      </c>
      <c r="T4958" s="109"/>
      <c r="U4958" s="109" t="str">
        <f t="shared" si="78"/>
        <v>41412: Labaki fired a shot into a sporting goods store. After a pursuit, officers ran him off the road and when he pointed his rifle at officers, they shot him. http://fox13now.com/2013/05/19/man-shot-killed-by-police-in-wyoming/</v>
      </c>
      <c r="V4958" s="98"/>
      <c r="W4958" s="109">
        <v>1566.1</v>
      </c>
      <c r="X4958" s="109"/>
      <c r="Y4958" s="109"/>
      <c r="Z4958" s="109"/>
      <c r="AA4958" s="109"/>
      <c r="AB4958" s="109"/>
      <c r="AC4958" s="113"/>
      <c r="AD4958" s="106"/>
      <c r="AE4958" s="106"/>
      <c r="AF4958" s="106"/>
      <c r="AG4958" s="58"/>
    </row>
    <row r="4959" spans="1:33" ht="12">
      <c r="A4959" s="30">
        <v>41803.315300925897</v>
      </c>
      <c r="B4959" s="109" t="s">
        <v>29118</v>
      </c>
      <c r="C4959" s="121" t="s">
        <v>1255</v>
      </c>
      <c r="D4959" s="109" t="s">
        <v>23</v>
      </c>
      <c r="E4959" s="109" t="s">
        <v>24</v>
      </c>
      <c r="F4959" s="109" t="s">
        <v>29119</v>
      </c>
      <c r="G4959" s="42">
        <v>41414</v>
      </c>
      <c r="H4959" s="109" t="s">
        <v>29120</v>
      </c>
      <c r="I4959" s="55" t="s">
        <v>11057</v>
      </c>
      <c r="J4959" s="55" t="s">
        <v>1084</v>
      </c>
      <c r="K4959" s="98" t="s">
        <v>29121</v>
      </c>
      <c r="L4959" s="109" t="s">
        <v>28663</v>
      </c>
      <c r="M4959" s="109" t="s">
        <v>11059</v>
      </c>
      <c r="N4959" s="109" t="s">
        <v>32</v>
      </c>
      <c r="O4959" s="109" t="s">
        <v>29122</v>
      </c>
      <c r="P4959" s="109" t="s">
        <v>58</v>
      </c>
      <c r="Q4959" s="55" t="s">
        <v>29123</v>
      </c>
      <c r="R4959" s="109" t="s">
        <v>80</v>
      </c>
      <c r="S4959" s="118" t="s">
        <v>37</v>
      </c>
      <c r="T4959" s="109"/>
      <c r="U4959" s="109" t="str">
        <f t="shared" si="78"/>
        <v>41414: Officers were called to a bank for a report of someone trying to pass a bad check, a Norfolk police spokesperson said. Two officers approached a car in the parking lot. The driver put the car in reverse and struck one of them. The second officer shot and killed the driver. http://hamptonroads.com/2013/05/norfolk-police-release-details-fatal-ghent-shooting</v>
      </c>
      <c r="V4959" s="98"/>
      <c r="W4959" s="109">
        <v>1567.1</v>
      </c>
      <c r="X4959" s="109"/>
      <c r="Y4959" s="109"/>
      <c r="Z4959" s="109"/>
      <c r="AA4959" s="109"/>
      <c r="AB4959" s="109"/>
      <c r="AC4959" s="113"/>
      <c r="AD4959" s="106"/>
      <c r="AE4959" s="106"/>
      <c r="AF4959" s="106"/>
      <c r="AG4959" s="58"/>
    </row>
    <row r="4960" spans="1:33" ht="12">
      <c r="A4960" s="30">
        <v>41803.4125347222</v>
      </c>
      <c r="B4960" s="109" t="s">
        <v>29124</v>
      </c>
      <c r="C4960" s="121" t="s">
        <v>266</v>
      </c>
      <c r="D4960" s="109" t="s">
        <v>23</v>
      </c>
      <c r="E4960" s="109" t="s">
        <v>24</v>
      </c>
      <c r="F4960" s="109" t="s">
        <v>29125</v>
      </c>
      <c r="G4960" s="42">
        <v>41414</v>
      </c>
      <c r="H4960" s="109" t="s">
        <v>29126</v>
      </c>
      <c r="I4960" s="55" t="s">
        <v>7558</v>
      </c>
      <c r="J4960" s="55" t="s">
        <v>1084</v>
      </c>
      <c r="K4960" s="98" t="s">
        <v>29127</v>
      </c>
      <c r="L4960" s="109" t="s">
        <v>29128</v>
      </c>
      <c r="M4960" s="109" t="s">
        <v>29129</v>
      </c>
      <c r="N4960" s="109" t="s">
        <v>32</v>
      </c>
      <c r="O4960" s="109" t="s">
        <v>29130</v>
      </c>
      <c r="P4960" s="109" t="s">
        <v>58</v>
      </c>
      <c r="Q4960" s="55" t="s">
        <v>29131</v>
      </c>
      <c r="R4960" s="109" t="s">
        <v>36</v>
      </c>
      <c r="S4960" s="118" t="s">
        <v>37</v>
      </c>
      <c r="T4960" s="109"/>
      <c r="U4960" s="109" t="str">
        <f t="shared" si="78"/>
        <v>41414: Bland had assaulted a staff member at a senior center. He then got in his car. When the officer got out of his vehicle, he was hit and pinned by Bland's vehicle. The officer shot and killed Bland. http://hamptonroads.com/2013/05/police-id-man-killed-officer-james-city-county</v>
      </c>
      <c r="V4960" s="98"/>
      <c r="W4960" s="109">
        <v>1568.1</v>
      </c>
      <c r="X4960" s="109"/>
      <c r="Y4960" s="109"/>
      <c r="Z4960" s="109"/>
      <c r="AA4960" s="109"/>
      <c r="AB4960" s="109"/>
      <c r="AC4960" s="113"/>
      <c r="AD4960" s="106"/>
      <c r="AE4960" s="106"/>
      <c r="AF4960" s="106"/>
      <c r="AG4960" s="58"/>
    </row>
    <row r="4961" spans="1:33" ht="12">
      <c r="A4961" s="30">
        <v>41803.437708333302</v>
      </c>
      <c r="B4961" s="109" t="s">
        <v>29132</v>
      </c>
      <c r="C4961" s="121" t="s">
        <v>1209</v>
      </c>
      <c r="D4961" s="109" t="s">
        <v>23</v>
      </c>
      <c r="E4961" s="109" t="s">
        <v>40</v>
      </c>
      <c r="F4961" s="109" t="s">
        <v>29133</v>
      </c>
      <c r="G4961" s="42">
        <v>41364</v>
      </c>
      <c r="H4961" s="109" t="s">
        <v>29134</v>
      </c>
      <c r="I4961" s="55" t="s">
        <v>96</v>
      </c>
      <c r="J4961" s="55" t="s">
        <v>1372</v>
      </c>
      <c r="K4961" s="98" t="s">
        <v>29135</v>
      </c>
      <c r="L4961" s="109" t="s">
        <v>1961</v>
      </c>
      <c r="M4961" s="109" t="s">
        <v>15870</v>
      </c>
      <c r="N4961" s="109" t="s">
        <v>32</v>
      </c>
      <c r="O4961" s="109" t="s">
        <v>29136</v>
      </c>
      <c r="P4961" s="109" t="s">
        <v>58</v>
      </c>
      <c r="Q4961" s="55" t="s">
        <v>29137</v>
      </c>
      <c r="R4961" s="109" t="s">
        <v>100</v>
      </c>
      <c r="S4961" s="118" t="s">
        <v>37</v>
      </c>
      <c r="T4961" s="109"/>
      <c r="U4961" s="109" t="str">
        <f t="shared" si="78"/>
        <v>41364: A mentally ill man was being transported to involuntary commitment at the Wake Crisis Center. He overpowered the officer, stole the car, led officers on a high-speed chase before crashing and being shot to death in a field. http://www.wncn.com/story/21838175/police-activity-closes-2-lanes-of-i-540-east</v>
      </c>
      <c r="V4961" s="98"/>
      <c r="W4961" s="109">
        <v>1569.1</v>
      </c>
      <c r="X4961" s="109"/>
      <c r="Y4961" s="109"/>
      <c r="Z4961" s="109"/>
      <c r="AA4961" s="109"/>
      <c r="AB4961" s="109"/>
      <c r="AC4961" s="113"/>
      <c r="AD4961" s="106"/>
      <c r="AE4961" s="106"/>
      <c r="AF4961" s="106"/>
      <c r="AG4961" s="58"/>
    </row>
    <row r="4962" spans="1:33" ht="12">
      <c r="A4962" s="30">
        <v>41803.461099537002</v>
      </c>
      <c r="B4962" s="109" t="s">
        <v>29138</v>
      </c>
      <c r="C4962" s="121" t="s">
        <v>1449</v>
      </c>
      <c r="D4962" s="109" t="s">
        <v>23</v>
      </c>
      <c r="E4962" s="109" t="s">
        <v>40</v>
      </c>
      <c r="F4962" s="109" t="s">
        <v>29139</v>
      </c>
      <c r="G4962" s="42">
        <v>41050</v>
      </c>
      <c r="H4962" s="109" t="s">
        <v>29140</v>
      </c>
      <c r="I4962" s="55" t="s">
        <v>19322</v>
      </c>
      <c r="J4962" s="55" t="s">
        <v>85</v>
      </c>
      <c r="K4962" s="98" t="s">
        <v>29141</v>
      </c>
      <c r="L4962" s="109" t="s">
        <v>784</v>
      </c>
      <c r="M4962" s="109" t="s">
        <v>6578</v>
      </c>
      <c r="N4962" s="109" t="s">
        <v>32</v>
      </c>
      <c r="O4962" s="109" t="s">
        <v>29142</v>
      </c>
      <c r="P4962" s="109" t="s">
        <v>58</v>
      </c>
      <c r="Q4962" s="55" t="s">
        <v>29143</v>
      </c>
      <c r="R4962" s="109" t="s">
        <v>80</v>
      </c>
      <c r="S4962" s="118" t="s">
        <v>37</v>
      </c>
      <c r="T4962" s="109"/>
      <c r="U4962" s="109" t="str">
        <f t="shared" si="78"/>
        <v>41050: After crashing his vehicle on Interstate 10, Shirar threatened investigating CHP officers. They shot and killed him. http://archive.desertsun.com/article/20130119/NEWS0801/301190057/Coachella-Valley-police-use-force-reports-drop-four-deadly-shootings-ties-record</v>
      </c>
      <c r="V4962" s="98"/>
      <c r="W4962" s="109">
        <v>1570.1</v>
      </c>
      <c r="X4962" s="109"/>
      <c r="Y4962" s="109"/>
      <c r="Z4962" s="109"/>
      <c r="AA4962" s="109"/>
      <c r="AB4962" s="109"/>
      <c r="AC4962" s="113"/>
      <c r="AD4962" s="106"/>
      <c r="AE4962" s="106"/>
      <c r="AF4962" s="106"/>
      <c r="AG4962" s="58"/>
    </row>
    <row r="4963" spans="1:33" ht="12">
      <c r="A4963" s="30">
        <v>41803.503090277802</v>
      </c>
      <c r="B4963" s="109" t="s">
        <v>29144</v>
      </c>
      <c r="C4963" s="121" t="s">
        <v>1209</v>
      </c>
      <c r="D4963" s="109" t="s">
        <v>23</v>
      </c>
      <c r="E4963" s="109" t="s">
        <v>24</v>
      </c>
      <c r="F4963" s="109"/>
      <c r="G4963" s="42">
        <v>41416</v>
      </c>
      <c r="H4963" s="109" t="s">
        <v>29145</v>
      </c>
      <c r="I4963" s="55" t="s">
        <v>4730</v>
      </c>
      <c r="J4963" s="55" t="s">
        <v>143</v>
      </c>
      <c r="K4963" s="98" t="s">
        <v>29146</v>
      </c>
      <c r="L4963" s="109" t="s">
        <v>4730</v>
      </c>
      <c r="M4963" s="109" t="s">
        <v>4732</v>
      </c>
      <c r="N4963" s="109" t="s">
        <v>32</v>
      </c>
      <c r="O4963" s="109" t="s">
        <v>29147</v>
      </c>
      <c r="P4963" s="109" t="s">
        <v>36</v>
      </c>
      <c r="Q4963" s="55" t="s">
        <v>23461</v>
      </c>
      <c r="R4963" s="109" t="s">
        <v>80</v>
      </c>
      <c r="S4963" s="118" t="s">
        <v>37</v>
      </c>
      <c r="T4963" s="109"/>
      <c r="U4963" s="109" t="str">
        <f t="shared" si="78"/>
        <v>41416: Police say Lomax ran from officers who were responding to calls about a man with a gun before aiming his gun at them. http://www.nbcphiladelphia.com/news/local/Alleged-Gunman-Shot-Killed-by-Police-208581581.html</v>
      </c>
      <c r="V4963" s="98"/>
      <c r="W4963" s="109">
        <v>1571.1</v>
      </c>
      <c r="X4963" s="109"/>
      <c r="Y4963" s="109"/>
      <c r="Z4963" s="109"/>
      <c r="AA4963" s="109"/>
      <c r="AB4963" s="109"/>
      <c r="AC4963" s="113"/>
      <c r="AD4963" s="106"/>
      <c r="AE4963" s="106"/>
      <c r="AF4963" s="106"/>
      <c r="AG4963" s="58"/>
    </row>
    <row r="4964" spans="1:33" ht="12">
      <c r="A4964" s="30">
        <v>41803.522118055596</v>
      </c>
      <c r="B4964" s="109" t="s">
        <v>29148</v>
      </c>
      <c r="C4964" s="121" t="s">
        <v>2126</v>
      </c>
      <c r="D4964" s="109" t="s">
        <v>23</v>
      </c>
      <c r="E4964" s="109" t="s">
        <v>40</v>
      </c>
      <c r="F4964" s="109" t="s">
        <v>29149</v>
      </c>
      <c r="G4964" s="42">
        <v>41416</v>
      </c>
      <c r="H4964" s="109" t="s">
        <v>29150</v>
      </c>
      <c r="I4964" s="55" t="s">
        <v>4951</v>
      </c>
      <c r="J4964" s="55" t="s">
        <v>28</v>
      </c>
      <c r="K4964" s="98" t="s">
        <v>18730</v>
      </c>
      <c r="L4964" s="109" t="s">
        <v>404</v>
      </c>
      <c r="M4964" s="109" t="s">
        <v>29151</v>
      </c>
      <c r="N4964" s="109" t="s">
        <v>32</v>
      </c>
      <c r="O4964" s="109" t="s">
        <v>29152</v>
      </c>
      <c r="P4964" s="109" t="s">
        <v>36</v>
      </c>
      <c r="Q4964" s="55" t="s">
        <v>29153</v>
      </c>
      <c r="R4964" s="109" t="s">
        <v>36</v>
      </c>
      <c r="S4964" s="118" t="s">
        <v>37</v>
      </c>
      <c r="T4964" s="109"/>
      <c r="U4964" s="109" t="str">
        <f t="shared" si="78"/>
        <v>41416: Todashev allegedly attacked an FBI agent during an interview about the Boston Marathon bombings and a triple homicide that took place in Waltham, Massachusetts on September 11, 2011. https://www.documentcloud.org/documents/1096820-todashev-final-report-03-17-14-ocr-redacted.html</v>
      </c>
      <c r="V4964" s="98"/>
      <c r="W4964" s="109">
        <v>1572.1</v>
      </c>
      <c r="X4964" s="109"/>
      <c r="Y4964" s="109"/>
      <c r="Z4964" s="109"/>
      <c r="AA4964" s="109"/>
      <c r="AB4964" s="109"/>
      <c r="AC4964" s="113"/>
      <c r="AD4964" s="106"/>
      <c r="AE4964" s="106"/>
      <c r="AF4964" s="106"/>
      <c r="AG4964" s="58"/>
    </row>
    <row r="4965" spans="1:33" ht="12">
      <c r="A4965" s="30">
        <v>41803.561574074098</v>
      </c>
      <c r="B4965" s="109" t="s">
        <v>29154</v>
      </c>
      <c r="C4965" s="121" t="s">
        <v>647</v>
      </c>
      <c r="D4965" s="109" t="s">
        <v>23</v>
      </c>
      <c r="E4965" s="109" t="s">
        <v>24</v>
      </c>
      <c r="F4965" s="109" t="s">
        <v>29155</v>
      </c>
      <c r="G4965" s="42">
        <v>41343</v>
      </c>
      <c r="H4965" s="109" t="s">
        <v>29156</v>
      </c>
      <c r="I4965" s="55" t="s">
        <v>671</v>
      </c>
      <c r="J4965" s="55" t="s">
        <v>213</v>
      </c>
      <c r="K4965" s="98" t="s">
        <v>6100</v>
      </c>
      <c r="L4965" s="109" t="s">
        <v>671</v>
      </c>
      <c r="M4965" s="109" t="s">
        <v>6101</v>
      </c>
      <c r="N4965" s="109" t="s">
        <v>32</v>
      </c>
      <c r="O4965" s="109" t="s">
        <v>29157</v>
      </c>
      <c r="P4965" s="109" t="s">
        <v>36</v>
      </c>
      <c r="Q4965" s="55" t="s">
        <v>29158</v>
      </c>
      <c r="R4965" s="109" t="s">
        <v>219</v>
      </c>
      <c r="S4965" s="118" t="s">
        <v>37</v>
      </c>
      <c r="T4965" s="109"/>
      <c r="U4965" s="109" t="str">
        <f t="shared" si="78"/>
        <v>41343: 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 http://crimeblog.dallasnews.com/2013/03/dallas-police-officer-fatally-shoots-suspect-after-major-disturbance-at-apartment-complex.html/</v>
      </c>
      <c r="V4965" s="98"/>
      <c r="W4965" s="109">
        <v>1573.1</v>
      </c>
      <c r="X4965" s="109"/>
      <c r="Y4965" s="109"/>
      <c r="Z4965" s="109"/>
      <c r="AA4965" s="109"/>
      <c r="AB4965" s="109"/>
      <c r="AC4965" s="113"/>
      <c r="AD4965" s="106"/>
      <c r="AE4965" s="106"/>
      <c r="AF4965" s="106"/>
      <c r="AG4965" s="58"/>
    </row>
    <row r="4966" spans="1:33" ht="12">
      <c r="A4966" s="30">
        <v>41803.574155092603</v>
      </c>
      <c r="B4966" s="109" t="s">
        <v>29159</v>
      </c>
      <c r="C4966" s="121" t="s">
        <v>1255</v>
      </c>
      <c r="D4966" s="109" t="s">
        <v>23</v>
      </c>
      <c r="E4966" s="109" t="s">
        <v>24</v>
      </c>
      <c r="F4966" s="109" t="s">
        <v>29160</v>
      </c>
      <c r="G4966" s="42">
        <v>41416</v>
      </c>
      <c r="H4966" s="109" t="s">
        <v>29161</v>
      </c>
      <c r="I4966" s="55" t="s">
        <v>2301</v>
      </c>
      <c r="J4966" s="55" t="s">
        <v>1084</v>
      </c>
      <c r="K4966" s="98" t="s">
        <v>29162</v>
      </c>
      <c r="L4966" s="109" t="s">
        <v>2303</v>
      </c>
      <c r="M4966" s="109" t="s">
        <v>13612</v>
      </c>
      <c r="N4966" s="109" t="s">
        <v>32</v>
      </c>
      <c r="O4966" s="109" t="s">
        <v>29163</v>
      </c>
      <c r="P4966" s="109" t="s">
        <v>157</v>
      </c>
      <c r="Q4966" s="55" t="s">
        <v>29164</v>
      </c>
      <c r="R4966" s="109" t="s">
        <v>36</v>
      </c>
      <c r="S4966" s="118" t="s">
        <v>37</v>
      </c>
      <c r="T4966" s="109"/>
      <c r="U4966" s="109" t="str">
        <f t="shared" si="78"/>
        <v>41416: Dawkins and an off-duty deputy, Craig Patterson, argued. Patterson got his badge and his gun and attempted to arrest Dawkins, instead, shooting and killing him. Patterson was sentenced to 6 years. http://www.wusa9.com/story/news/local/2014/02/06/patterson-dawkins-sentencing/5252259/</v>
      </c>
      <c r="V4966" s="98"/>
      <c r="W4966" s="109">
        <v>1574.1</v>
      </c>
      <c r="X4966" s="109"/>
      <c r="Y4966" s="109"/>
      <c r="Z4966" s="109"/>
      <c r="AA4966" s="109"/>
      <c r="AB4966" s="109"/>
      <c r="AC4966" s="113"/>
      <c r="AD4966" s="106"/>
      <c r="AE4966" s="106"/>
      <c r="AF4966" s="106"/>
      <c r="AG4966" s="58"/>
    </row>
    <row r="4967" spans="1:33" ht="12">
      <c r="A4967" s="30">
        <v>41803.590972222199</v>
      </c>
      <c r="B4967" s="109" t="s">
        <v>29165</v>
      </c>
      <c r="C4967" s="121" t="s">
        <v>256</v>
      </c>
      <c r="D4967" s="109" t="s">
        <v>23</v>
      </c>
      <c r="E4967" s="109" t="s">
        <v>24</v>
      </c>
      <c r="F4967" s="109" t="s">
        <v>29166</v>
      </c>
      <c r="G4967" s="42">
        <v>41417</v>
      </c>
      <c r="H4967" s="109" t="s">
        <v>29167</v>
      </c>
      <c r="I4967" s="55" t="s">
        <v>26082</v>
      </c>
      <c r="J4967" s="55" t="s">
        <v>1304</v>
      </c>
      <c r="K4967" s="98" t="s">
        <v>29168</v>
      </c>
      <c r="L4967" s="109" t="s">
        <v>26084</v>
      </c>
      <c r="M4967" s="109" t="s">
        <v>26085</v>
      </c>
      <c r="N4967" s="109" t="s">
        <v>32</v>
      </c>
      <c r="O4967" s="109" t="s">
        <v>29169</v>
      </c>
      <c r="P4967" s="109" t="s">
        <v>36</v>
      </c>
      <c r="Q4967" s="55" t="s">
        <v>29170</v>
      </c>
      <c r="R4967" s="109" t="s">
        <v>80</v>
      </c>
      <c r="S4967" s="118" t="s">
        <v>37</v>
      </c>
      <c r="T4967" s="109"/>
      <c r="U4967" s="109" t="str">
        <f t="shared" si="78"/>
        <v>41417: Bean was apparently attacking a woman in front of his home. When officers arrived, he pointed an empty shotgun at them. One officer fired, killing Bean. http://www.toledoblade.com/Police-Fire/2013/05/23/Officers-shoot-kill-threatening-gunman.html</v>
      </c>
      <c r="V4967" s="98"/>
      <c r="W4967" s="109">
        <v>1575.1</v>
      </c>
      <c r="X4967" s="109"/>
      <c r="Y4967" s="109"/>
      <c r="Z4967" s="109"/>
      <c r="AA4967" s="109"/>
      <c r="AB4967" s="109"/>
      <c r="AC4967" s="113"/>
      <c r="AD4967" s="106"/>
      <c r="AE4967" s="106"/>
      <c r="AF4967" s="106"/>
      <c r="AG4967" s="58"/>
    </row>
    <row r="4968" spans="1:33" ht="12">
      <c r="A4968" s="30">
        <v>41803.632974537002</v>
      </c>
      <c r="B4968" s="109" t="s">
        <v>29171</v>
      </c>
      <c r="C4968" s="121" t="s">
        <v>1209</v>
      </c>
      <c r="D4968" s="109" t="s">
        <v>23</v>
      </c>
      <c r="E4968" s="109" t="s">
        <v>40</v>
      </c>
      <c r="F4968" s="109" t="s">
        <v>29172</v>
      </c>
      <c r="G4968" s="42">
        <v>41331</v>
      </c>
      <c r="H4968" s="109" t="s">
        <v>29173</v>
      </c>
      <c r="I4968" s="55" t="s">
        <v>29174</v>
      </c>
      <c r="J4968" s="55" t="s">
        <v>85</v>
      </c>
      <c r="K4968" s="98" t="s">
        <v>29175</v>
      </c>
      <c r="L4968" s="109" t="s">
        <v>29174</v>
      </c>
      <c r="M4968" s="109" t="s">
        <v>29176</v>
      </c>
      <c r="N4968" s="109" t="s">
        <v>32</v>
      </c>
      <c r="O4968" s="109" t="s">
        <v>29177</v>
      </c>
      <c r="P4968" s="109" t="s">
        <v>58</v>
      </c>
      <c r="Q4968" s="55" t="s">
        <v>29178</v>
      </c>
      <c r="R4968" s="109" t="s">
        <v>80</v>
      </c>
      <c r="S4968" s="118" t="s">
        <v>37</v>
      </c>
      <c r="T4968" s="109"/>
      <c r="U4968" s="109" t="str">
        <f t="shared" si="78"/>
        <v>41331: Officer came to Goulet's home to investigate a sex crime. He killed them, and left. He returned to the home shortly later, where he was confronted and killed. http://www.santacruzsentinel.com/ci_23308819/da-officers-who-shot-goulet-acted-heroic</v>
      </c>
      <c r="V4968" s="98"/>
      <c r="W4968" s="109">
        <v>1576.1</v>
      </c>
      <c r="X4968" s="109"/>
      <c r="Y4968" s="109"/>
      <c r="Z4968" s="109"/>
      <c r="AA4968" s="109"/>
      <c r="AB4968" s="109"/>
      <c r="AC4968" s="113"/>
      <c r="AD4968" s="106"/>
      <c r="AE4968" s="106"/>
      <c r="AF4968" s="106"/>
      <c r="AG4968" s="58"/>
    </row>
    <row r="4969" spans="1:33" ht="12">
      <c r="A4969" s="30">
        <v>41803.642824074101</v>
      </c>
      <c r="B4969" s="109" t="s">
        <v>29179</v>
      </c>
      <c r="C4969" s="121" t="s">
        <v>3656</v>
      </c>
      <c r="D4969" s="109" t="s">
        <v>23</v>
      </c>
      <c r="E4969" s="109" t="s">
        <v>24</v>
      </c>
      <c r="F4969" s="109"/>
      <c r="G4969" s="42">
        <v>41412</v>
      </c>
      <c r="H4969" s="109" t="s">
        <v>29180</v>
      </c>
      <c r="I4969" s="55" t="s">
        <v>12012</v>
      </c>
      <c r="J4969" s="55" t="s">
        <v>85</v>
      </c>
      <c r="K4969" s="98" t="s">
        <v>24077</v>
      </c>
      <c r="L4969" s="109" t="s">
        <v>539</v>
      </c>
      <c r="M4969" s="109" t="s">
        <v>12014</v>
      </c>
      <c r="N4969" s="109" t="s">
        <v>32</v>
      </c>
      <c r="O4969" s="109" t="s">
        <v>29181</v>
      </c>
      <c r="P4969" s="109" t="s">
        <v>36</v>
      </c>
      <c r="Q4969" s="55" t="s">
        <v>29182</v>
      </c>
      <c r="R4969" s="109" t="s">
        <v>80</v>
      </c>
      <c r="S4969" s="118" t="s">
        <v>37</v>
      </c>
      <c r="T4969" s="109"/>
      <c r="U4969" s="109" t="str">
        <f t="shared" si="78"/>
        <v>41412: Charles Curl smashed the windows of eight Inglewood Police squad cars with a machete. As an officer attempted to contact the suspect, Curl charged the officer, and the officer shot and killed Curl. http://www.nydailynews.com/news/national/video-machete-wielding-vandal-shot-dead-article-1.1351563</v>
      </c>
      <c r="V4969" s="98"/>
      <c r="W4969" s="109">
        <v>1577.1</v>
      </c>
      <c r="X4969" s="109"/>
      <c r="Y4969" s="109"/>
      <c r="Z4969" s="109"/>
      <c r="AA4969" s="109"/>
      <c r="AB4969" s="109"/>
      <c r="AC4969" s="113"/>
      <c r="AD4969" s="106"/>
      <c r="AE4969" s="106"/>
      <c r="AF4969" s="106"/>
      <c r="AG4969" s="58"/>
    </row>
    <row r="4970" spans="1:33" ht="12">
      <c r="A4970" s="30">
        <v>41803.658784722204</v>
      </c>
      <c r="B4970" s="109" t="s">
        <v>29183</v>
      </c>
      <c r="C4970" s="121" t="s">
        <v>3777</v>
      </c>
      <c r="D4970" s="109" t="s">
        <v>23</v>
      </c>
      <c r="E4970" s="109" t="s">
        <v>40</v>
      </c>
      <c r="F4970" s="109" t="s">
        <v>29184</v>
      </c>
      <c r="G4970" s="42">
        <v>41090</v>
      </c>
      <c r="H4970" s="109" t="s">
        <v>29185</v>
      </c>
      <c r="I4970" s="55" t="s">
        <v>29186</v>
      </c>
      <c r="J4970" s="55" t="s">
        <v>439</v>
      </c>
      <c r="K4970" s="98" t="s">
        <v>29187</v>
      </c>
      <c r="L4970" s="109" t="s">
        <v>1190</v>
      </c>
      <c r="M4970" s="109" t="s">
        <v>1845</v>
      </c>
      <c r="N4970" s="109" t="s">
        <v>32</v>
      </c>
      <c r="O4970" s="109" t="s">
        <v>29188</v>
      </c>
      <c r="P4970" s="109" t="s">
        <v>36</v>
      </c>
      <c r="Q4970" s="55" t="s">
        <v>29189</v>
      </c>
      <c r="R4970" s="109" t="s">
        <v>80</v>
      </c>
      <c r="S4970" s="118" t="s">
        <v>37</v>
      </c>
      <c r="T4970" s="109"/>
      <c r="U4970" s="109" t="str">
        <f t="shared" si="78"/>
        <v>41090: Officer responded to a call from someone reporting a woman was being held against her will. Officer encountered the subject, Adam R. Bergseth, who approached the officer in a threatening manner while wielding scissors. The officer shot and killed Bergseth. http://www.monett-times.com/story/1869527.html</v>
      </c>
      <c r="V4970" s="98"/>
      <c r="W4970" s="109">
        <v>1578.1</v>
      </c>
      <c r="X4970" s="109"/>
      <c r="Y4970" s="109"/>
      <c r="Z4970" s="109"/>
      <c r="AA4970" s="109"/>
      <c r="AB4970" s="109"/>
      <c r="AC4970" s="113"/>
      <c r="AD4970" s="106"/>
      <c r="AE4970" s="106"/>
      <c r="AF4970" s="106"/>
      <c r="AG4970" s="58"/>
    </row>
    <row r="4971" spans="1:33" ht="12">
      <c r="A4971" s="30">
        <v>41803.674189814803</v>
      </c>
      <c r="B4971" s="109" t="s">
        <v>29190</v>
      </c>
      <c r="C4971" s="121" t="s">
        <v>1889</v>
      </c>
      <c r="D4971" s="109" t="s">
        <v>23</v>
      </c>
      <c r="E4971" s="109" t="s">
        <v>40</v>
      </c>
      <c r="F4971" s="109"/>
      <c r="G4971" s="42">
        <v>41418</v>
      </c>
      <c r="H4971" s="109" t="s">
        <v>29191</v>
      </c>
      <c r="I4971" s="55" t="s">
        <v>123</v>
      </c>
      <c r="J4971" s="55" t="s">
        <v>124</v>
      </c>
      <c r="K4971" s="98" t="s">
        <v>22630</v>
      </c>
      <c r="L4971" s="109" t="s">
        <v>126</v>
      </c>
      <c r="M4971" s="109" t="s">
        <v>29192</v>
      </c>
      <c r="N4971" s="109" t="s">
        <v>32</v>
      </c>
      <c r="O4971" s="109" t="s">
        <v>29193</v>
      </c>
      <c r="P4971" s="109" t="s">
        <v>36</v>
      </c>
      <c r="Q4971" s="55" t="s">
        <v>29194</v>
      </c>
      <c r="R4971" s="109" t="s">
        <v>219</v>
      </c>
      <c r="S4971" s="118" t="s">
        <v>37</v>
      </c>
      <c r="T4971" s="109"/>
      <c r="U4971" s="109" t="str">
        <f t="shared" si="78"/>
        <v>41418: Despondent over a friend's recent death, family members called police to protect Thomas' child. Police shot him when he tried to pull the child back into the house. http://seattletimes.com/html/localnews/2021053308_fifeshootingxml.html</v>
      </c>
      <c r="V4971" s="98"/>
      <c r="W4971" s="109">
        <v>1579.1</v>
      </c>
      <c r="X4971" s="109"/>
      <c r="Y4971" s="109"/>
      <c r="Z4971" s="109"/>
      <c r="AA4971" s="109"/>
      <c r="AB4971" s="109"/>
      <c r="AC4971" s="113"/>
      <c r="AD4971" s="106"/>
      <c r="AE4971" s="106"/>
      <c r="AF4971" s="106"/>
      <c r="AG4971" s="58"/>
    </row>
    <row r="4972" spans="1:33" ht="12">
      <c r="A4972" s="30">
        <v>41803.686944444402</v>
      </c>
      <c r="B4972" s="109" t="s">
        <v>29195</v>
      </c>
      <c r="C4972" s="121" t="s">
        <v>361</v>
      </c>
      <c r="D4972" s="109" t="s">
        <v>23</v>
      </c>
      <c r="E4972" s="99" t="s">
        <v>82</v>
      </c>
      <c r="F4972" s="109"/>
      <c r="G4972" s="42">
        <v>41371</v>
      </c>
      <c r="H4972" s="109" t="s">
        <v>29196</v>
      </c>
      <c r="I4972" s="55" t="s">
        <v>29197</v>
      </c>
      <c r="J4972" s="55" t="s">
        <v>74</v>
      </c>
      <c r="K4972" s="98" t="s">
        <v>29198</v>
      </c>
      <c r="L4972" s="109" t="s">
        <v>498</v>
      </c>
      <c r="M4972" s="109" t="s">
        <v>4491</v>
      </c>
      <c r="N4972" s="109" t="s">
        <v>32</v>
      </c>
      <c r="O4972" s="109" t="s">
        <v>29199</v>
      </c>
      <c r="P4972" s="109" t="s">
        <v>58</v>
      </c>
      <c r="Q4972" s="55" t="s">
        <v>29200</v>
      </c>
      <c r="R4972" s="109" t="s">
        <v>80</v>
      </c>
      <c r="S4972" s="118" t="s">
        <v>37</v>
      </c>
      <c r="T4972" s="109"/>
      <c r="U4972" s="109" t="str">
        <f t="shared" si="78"/>
        <v>41371: After Musto stabbed an officer, the officer fired five shots at Musto after he ignored orders to drop a knife and after a stun gun was used several times. Four of those shots struck and killed him. http://www.masslive.com/news/index.ssf/2012/08/hampden_district_attorney_west.html</v>
      </c>
      <c r="V4972" s="98"/>
      <c r="W4972" s="109">
        <v>1580.1</v>
      </c>
      <c r="X4972" s="109"/>
      <c r="Y4972" s="109"/>
      <c r="Z4972" s="109"/>
      <c r="AA4972" s="109"/>
      <c r="AB4972" s="109"/>
      <c r="AC4972" s="113"/>
      <c r="AD4972" s="106"/>
      <c r="AE4972" s="106"/>
      <c r="AF4972" s="106"/>
      <c r="AG4972" s="58"/>
    </row>
    <row r="4973" spans="1:33" ht="12">
      <c r="A4973" s="30">
        <v>41803.697071759299</v>
      </c>
      <c r="B4973" s="109" t="s">
        <v>29201</v>
      </c>
      <c r="C4973" s="121" t="s">
        <v>377</v>
      </c>
      <c r="D4973" s="109" t="s">
        <v>23</v>
      </c>
      <c r="E4973" s="109" t="s">
        <v>40</v>
      </c>
      <c r="F4973" s="109" t="s">
        <v>29202</v>
      </c>
      <c r="G4973" s="42">
        <v>41418</v>
      </c>
      <c r="H4973" s="109" t="s">
        <v>29203</v>
      </c>
      <c r="I4973" s="55" t="s">
        <v>8527</v>
      </c>
      <c r="J4973" s="55" t="s">
        <v>5595</v>
      </c>
      <c r="K4973" s="98" t="s">
        <v>29204</v>
      </c>
      <c r="L4973" s="109" t="s">
        <v>849</v>
      </c>
      <c r="M4973" s="109" t="s">
        <v>29205</v>
      </c>
      <c r="N4973" s="109" t="s">
        <v>32</v>
      </c>
      <c r="O4973" s="109" t="s">
        <v>29206</v>
      </c>
      <c r="P4973" s="109" t="s">
        <v>36</v>
      </c>
      <c r="Q4973" s="55" t="s">
        <v>29207</v>
      </c>
      <c r="R4973" s="109" t="s">
        <v>36</v>
      </c>
      <c r="S4973" s="118" t="s">
        <v>37</v>
      </c>
      <c r="T4973" s="109"/>
      <c r="U4973" s="109" t="str">
        <f t="shared" ref="U4973:U5036" si="79">CONCATENATE(G4973, ": ", O4973, " ", Q4973)</f>
        <v>41418: Ridgefield police, responding to a call of a domestic dispute, saw Valluzzo with a handgun. Officers ordered him to put down his weapon, but Valluzzo refused to comply, raised the gun toward the officers and was shot and killed. http://www.newstimes.com/policereports/article/State-s-attorney-gets-state-police-report-on-5365364.php</v>
      </c>
      <c r="V4973" s="98"/>
      <c r="W4973" s="109">
        <v>1581.1</v>
      </c>
      <c r="X4973" s="109"/>
      <c r="Y4973" s="109"/>
      <c r="Z4973" s="109"/>
      <c r="AA4973" s="109"/>
      <c r="AB4973" s="109"/>
      <c r="AC4973" s="113"/>
      <c r="AD4973" s="106"/>
      <c r="AE4973" s="106"/>
      <c r="AF4973" s="106"/>
      <c r="AG4973" s="58"/>
    </row>
    <row r="4974" spans="1:33" ht="12">
      <c r="A4974" s="30">
        <v>41803.720243055599</v>
      </c>
      <c r="B4974" s="109" t="s">
        <v>29208</v>
      </c>
      <c r="C4974" s="121" t="s">
        <v>1145</v>
      </c>
      <c r="D4974" s="109" t="s">
        <v>23</v>
      </c>
      <c r="E4974" s="109" t="s">
        <v>40</v>
      </c>
      <c r="F4974" s="109" t="s">
        <v>29209</v>
      </c>
      <c r="G4974" s="42">
        <v>41346</v>
      </c>
      <c r="H4974" s="109" t="s">
        <v>29210</v>
      </c>
      <c r="I4974" s="55" t="s">
        <v>4851</v>
      </c>
      <c r="J4974" s="55" t="s">
        <v>328</v>
      </c>
      <c r="K4974" s="98" t="s">
        <v>29211</v>
      </c>
      <c r="L4974" s="109" t="s">
        <v>9368</v>
      </c>
      <c r="M4974" s="109" t="s">
        <v>21402</v>
      </c>
      <c r="N4974" s="109" t="s">
        <v>32</v>
      </c>
      <c r="O4974" s="109" t="s">
        <v>29212</v>
      </c>
      <c r="P4974" s="109" t="s">
        <v>58</v>
      </c>
      <c r="Q4974" s="55" t="s">
        <v>29213</v>
      </c>
      <c r="R4974" s="109" t="s">
        <v>219</v>
      </c>
      <c r="S4974" s="118" t="s">
        <v>37</v>
      </c>
      <c r="T4974" s="109"/>
      <c r="U4974" s="109" t="str">
        <f t="shared" si="79"/>
        <v>41346: Police said an armed Bethea confronted officers when they arrived at his house in response to a domestic dispute. He approached two officers, who repeatedly ordered him to drop the weapon. He was shot when he pointed the weapon toward the officers, police said. http://www.pantagraph.com/news/local/crime-and-courts/coroner-man-shot-by-police-had-bac-of/article_e24d8346-c4da-11e2-81d2-001a4bcf887a.html</v>
      </c>
      <c r="V4974" s="98"/>
      <c r="W4974" s="109">
        <v>1582.1</v>
      </c>
      <c r="X4974" s="109"/>
      <c r="Y4974" s="109"/>
      <c r="Z4974" s="109"/>
      <c r="AA4974" s="109"/>
      <c r="AB4974" s="109"/>
      <c r="AC4974" s="113"/>
      <c r="AD4974" s="106"/>
      <c r="AE4974" s="106"/>
      <c r="AF4974" s="106"/>
      <c r="AG4974" s="58"/>
    </row>
    <row r="4975" spans="1:33" ht="12">
      <c r="A4975" s="30">
        <v>41803.720254629603</v>
      </c>
      <c r="B4975" s="109" t="s">
        <v>29214</v>
      </c>
      <c r="C4975" s="121" t="s">
        <v>780</v>
      </c>
      <c r="D4975" s="109" t="s">
        <v>23</v>
      </c>
      <c r="E4975" s="99" t="s">
        <v>82</v>
      </c>
      <c r="F4975" s="109"/>
      <c r="G4975" s="42">
        <v>41173</v>
      </c>
      <c r="H4975" s="109" t="s">
        <v>29215</v>
      </c>
      <c r="I4975" s="55" t="s">
        <v>29216</v>
      </c>
      <c r="J4975" s="55" t="s">
        <v>114</v>
      </c>
      <c r="K4975" s="98" t="s">
        <v>29217</v>
      </c>
      <c r="L4975" s="109" t="s">
        <v>29218</v>
      </c>
      <c r="M4975" s="109" t="s">
        <v>29219</v>
      </c>
      <c r="N4975" s="109" t="s">
        <v>32</v>
      </c>
      <c r="O4975" s="109" t="s">
        <v>29220</v>
      </c>
      <c r="P4975" s="109" t="s">
        <v>36</v>
      </c>
      <c r="Q4975" s="55" t="s">
        <v>29221</v>
      </c>
      <c r="R4975" s="109" t="s">
        <v>80</v>
      </c>
      <c r="S4975" s="118" t="s">
        <v>208</v>
      </c>
      <c r="T4975" s="109"/>
      <c r="U4975" s="109" t="str">
        <f t="shared" si="79"/>
        <v>41173: Officers were searching a wooded area for Ziniewicz in connection with an earlier shooting. During the manhunt, Ziniewicz was fatally shot. http://www.newsminer.com/virginia-man-shot-killed-by-alaska-state-troopers-near-healy/article_7a0375a2-a33c-5f64-b1f8-1aa694496145.html</v>
      </c>
      <c r="V4975" s="98"/>
      <c r="W4975" s="109">
        <v>1583.1</v>
      </c>
      <c r="X4975" s="109"/>
      <c r="Y4975" s="109"/>
      <c r="Z4975" s="109"/>
      <c r="AA4975" s="109"/>
      <c r="AB4975" s="109"/>
      <c r="AC4975" s="113"/>
      <c r="AD4975" s="106"/>
      <c r="AE4975" s="106"/>
      <c r="AF4975" s="106"/>
      <c r="AG4975" s="58"/>
    </row>
    <row r="4976" spans="1:33" ht="12">
      <c r="A4976" s="30">
        <v>41803.720266203702</v>
      </c>
      <c r="B4976" s="109" t="s">
        <v>29222</v>
      </c>
      <c r="C4976" s="121" t="s">
        <v>2185</v>
      </c>
      <c r="D4976" s="109" t="s">
        <v>23</v>
      </c>
      <c r="E4976" s="109" t="s">
        <v>40</v>
      </c>
      <c r="F4976" s="109"/>
      <c r="G4976" s="42">
        <v>41490</v>
      </c>
      <c r="H4976" s="109" t="s">
        <v>29223</v>
      </c>
      <c r="I4976" s="55" t="s">
        <v>1257</v>
      </c>
      <c r="J4976" s="55" t="s">
        <v>195</v>
      </c>
      <c r="K4976" s="98" t="s">
        <v>29224</v>
      </c>
      <c r="L4976" s="109" t="s">
        <v>686</v>
      </c>
      <c r="M4976" s="109" t="s">
        <v>1258</v>
      </c>
      <c r="N4976" s="109" t="s">
        <v>32</v>
      </c>
      <c r="O4976" s="109" t="s">
        <v>29225</v>
      </c>
      <c r="P4976" s="109" t="s">
        <v>36</v>
      </c>
      <c r="Q4976" s="55" t="s">
        <v>29226</v>
      </c>
      <c r="R4976" s="109" t="s">
        <v>80</v>
      </c>
      <c r="S4976" s="118" t="s">
        <v>208</v>
      </c>
      <c r="T4976" s="109"/>
      <c r="U4976" s="109" t="str">
        <f t="shared" si="79"/>
        <v>41490: A man in a wheelchair was killed after Mesa police shot him during an altercation. The man pulled out his gun and officers responded by firing shots.[76] http://www.abc15.com/news/region-southeast-valley/mesa/mesa-pd-1-hurt-in-officer-involved-shooting-near-main-and-williams</v>
      </c>
      <c r="V4976" s="98"/>
      <c r="W4976" s="109">
        <v>1584.1</v>
      </c>
      <c r="X4976" s="109"/>
      <c r="Y4976" s="109"/>
      <c r="Z4976" s="109"/>
      <c r="AA4976" s="109"/>
      <c r="AB4976" s="109"/>
      <c r="AC4976" s="113"/>
      <c r="AD4976" s="106"/>
      <c r="AE4976" s="106"/>
      <c r="AF4976" s="106"/>
      <c r="AG4976" s="58"/>
    </row>
    <row r="4977" spans="1:33" ht="12">
      <c r="A4977" s="30">
        <v>41803.7202777778</v>
      </c>
      <c r="B4977" s="109" t="s">
        <v>29227</v>
      </c>
      <c r="C4977" s="121" t="s">
        <v>266</v>
      </c>
      <c r="D4977" s="109" t="s">
        <v>23</v>
      </c>
      <c r="E4977" s="99" t="s">
        <v>82</v>
      </c>
      <c r="F4977" s="109"/>
      <c r="G4977" s="42">
        <v>41426</v>
      </c>
      <c r="H4977" s="109" t="s">
        <v>29228</v>
      </c>
      <c r="I4977" s="55" t="s">
        <v>1025</v>
      </c>
      <c r="J4977" s="55" t="s">
        <v>195</v>
      </c>
      <c r="K4977" s="98" t="s">
        <v>4479</v>
      </c>
      <c r="L4977" s="109" t="s">
        <v>686</v>
      </c>
      <c r="M4977" s="109" t="s">
        <v>29229</v>
      </c>
      <c r="N4977" s="109" t="s">
        <v>32</v>
      </c>
      <c r="O4977" s="109" t="s">
        <v>29230</v>
      </c>
      <c r="P4977" s="109" t="s">
        <v>36</v>
      </c>
      <c r="Q4977" s="55" t="s">
        <v>29231</v>
      </c>
      <c r="R4977" s="109" t="s">
        <v>80</v>
      </c>
      <c r="S4977" s="118" t="s">
        <v>208</v>
      </c>
      <c r="T4977" s="109"/>
      <c r="U4977" s="109" t="str">
        <f t="shared" si="79"/>
        <v>41426: Several officers shot and killed Riedisser after he allegedly pointed a gun at them. Police were initially responding to a domestic violence incident at an apartment. They tracked Riedisser to another location less than a mile away before killing him.[112] http://www.abc15.com/news/region-phoenix-metro/central-phoenix/phoenix-police-investigating-shooting-area-expected-to-be-restricted-for-hours</v>
      </c>
      <c r="V4977" s="98"/>
      <c r="W4977" s="109">
        <v>1585.1</v>
      </c>
      <c r="X4977" s="109"/>
      <c r="Y4977" s="109"/>
      <c r="Z4977" s="109"/>
      <c r="AA4977" s="109"/>
      <c r="AB4977" s="109"/>
      <c r="AC4977" s="113"/>
      <c r="AD4977" s="106"/>
      <c r="AE4977" s="106"/>
      <c r="AF4977" s="106"/>
      <c r="AG4977" s="58"/>
    </row>
    <row r="4978" spans="1:33" ht="12">
      <c r="A4978" s="30">
        <v>41803.720289351899</v>
      </c>
      <c r="B4978" s="109" t="s">
        <v>29232</v>
      </c>
      <c r="C4978" s="121" t="s">
        <v>266</v>
      </c>
      <c r="D4978" s="109" t="s">
        <v>23</v>
      </c>
      <c r="E4978" s="109" t="s">
        <v>6002</v>
      </c>
      <c r="F4978" s="109" t="s">
        <v>29233</v>
      </c>
      <c r="G4978" s="42">
        <v>41069</v>
      </c>
      <c r="H4978" s="109" t="s">
        <v>29234</v>
      </c>
      <c r="I4978" s="55" t="s">
        <v>113</v>
      </c>
      <c r="J4978" s="55" t="s">
        <v>114</v>
      </c>
      <c r="K4978" s="98" t="s">
        <v>29235</v>
      </c>
      <c r="L4978" s="109" t="s">
        <v>113</v>
      </c>
      <c r="M4978" s="109" t="s">
        <v>116</v>
      </c>
      <c r="N4978" s="109" t="s">
        <v>32</v>
      </c>
      <c r="O4978" s="109" t="s">
        <v>29236</v>
      </c>
      <c r="P4978" s="109" t="s">
        <v>58</v>
      </c>
      <c r="Q4978" s="55" t="s">
        <v>29237</v>
      </c>
      <c r="R4978" s="109" t="s">
        <v>80</v>
      </c>
      <c r="S4978" s="118" t="s">
        <v>208</v>
      </c>
      <c r="T4978" s="109"/>
      <c r="U4978" s="109" t="str">
        <f t="shared" si="79"/>
        <v>41069: Tasi was shot to death by an officer in the yard of an apartment complex, after refusing to drop the stick he was wielding. Officers had responded to reports of a man yelling at passing cars and attacking a dog. Tasi, 26, was pronounced dead at a hospital. The state of Alaska is conducting an independent investigation into the case. http://www.alaskadispatch.com/article/police-recount-deadly-mountain-view-shooting-apd-officer-wont-be-charged</v>
      </c>
      <c r="V4978" s="98"/>
      <c r="W4978" s="109">
        <v>1586.1</v>
      </c>
      <c r="X4978" s="109"/>
      <c r="Y4978" s="109"/>
      <c r="Z4978" s="109"/>
      <c r="AA4978" s="109"/>
      <c r="AB4978" s="109"/>
      <c r="AC4978" s="113"/>
      <c r="AD4978" s="106"/>
      <c r="AE4978" s="106"/>
      <c r="AF4978" s="106"/>
      <c r="AG4978" s="58"/>
    </row>
    <row r="4979" spans="1:33" ht="12">
      <c r="A4979" s="30">
        <v>41803.720300925903</v>
      </c>
      <c r="B4979" s="109" t="s">
        <v>29238</v>
      </c>
      <c r="C4979" s="121" t="s">
        <v>1119</v>
      </c>
      <c r="D4979" s="109" t="s">
        <v>23</v>
      </c>
      <c r="E4979" s="99" t="s">
        <v>82</v>
      </c>
      <c r="F4979" s="109"/>
      <c r="G4979" s="42">
        <v>41091</v>
      </c>
      <c r="H4979" s="109" t="s">
        <v>29239</v>
      </c>
      <c r="I4979" s="55" t="s">
        <v>113</v>
      </c>
      <c r="J4979" s="55" t="s">
        <v>114</v>
      </c>
      <c r="K4979" s="98" t="s">
        <v>29240</v>
      </c>
      <c r="L4979" s="109" t="s">
        <v>113</v>
      </c>
      <c r="M4979" s="109" t="s">
        <v>116</v>
      </c>
      <c r="N4979" s="109" t="s">
        <v>32</v>
      </c>
      <c r="O4979" s="109" t="s">
        <v>29241</v>
      </c>
      <c r="P4979" s="109" t="s">
        <v>58</v>
      </c>
      <c r="Q4979" s="55" t="s">
        <v>29242</v>
      </c>
      <c r="R4979" s="109" t="s">
        <v>100</v>
      </c>
      <c r="S4979" s="118" t="s">
        <v>208</v>
      </c>
      <c r="T4979" s="109"/>
      <c r="U4979" s="109" t="str">
        <f t="shared" si="79"/>
        <v>41091: Smith was shot to death by two officers after reportedly pointing an air gun at them. Police say he had threatened to kill family members and himself, and that the air gun was designed to look like a pistol. http://www.adn.com/2012/08/15/2589586/son-of-man-shot-by-police-didnt.html</v>
      </c>
      <c r="V4979" s="98"/>
      <c r="W4979" s="109">
        <v>1587.1</v>
      </c>
      <c r="X4979" s="109"/>
      <c r="Y4979" s="109"/>
      <c r="Z4979" s="109"/>
      <c r="AA4979" s="109"/>
      <c r="AB4979" s="109"/>
      <c r="AC4979" s="113"/>
      <c r="AD4979" s="106"/>
      <c r="AE4979" s="106"/>
      <c r="AF4979" s="106"/>
      <c r="AG4979" s="58"/>
    </row>
    <row r="4980" spans="1:33" ht="12">
      <c r="A4980" s="30">
        <v>41806.367372685199</v>
      </c>
      <c r="B4980" s="109" t="s">
        <v>29243</v>
      </c>
      <c r="C4980" s="121" t="s">
        <v>461</v>
      </c>
      <c r="D4980" s="109" t="s">
        <v>23</v>
      </c>
      <c r="E4980" s="109" t="s">
        <v>40</v>
      </c>
      <c r="F4980" s="109" t="s">
        <v>29244</v>
      </c>
      <c r="G4980" s="42">
        <v>41419</v>
      </c>
      <c r="H4980" s="109" t="s">
        <v>29245</v>
      </c>
      <c r="I4980" s="55" t="s">
        <v>29246</v>
      </c>
      <c r="J4980" s="55" t="s">
        <v>431</v>
      </c>
      <c r="K4980" s="98" t="s">
        <v>29247</v>
      </c>
      <c r="L4980" s="109" t="s">
        <v>2579</v>
      </c>
      <c r="M4980" s="109" t="s">
        <v>16549</v>
      </c>
      <c r="N4980" s="109" t="s">
        <v>32</v>
      </c>
      <c r="O4980" s="109" t="s">
        <v>29248</v>
      </c>
      <c r="P4980" s="109" t="s">
        <v>58</v>
      </c>
      <c r="Q4980" s="55" t="s">
        <v>29249</v>
      </c>
      <c r="R4980" s="109" t="s">
        <v>100</v>
      </c>
      <c r="S4980" s="118" t="s">
        <v>37</v>
      </c>
      <c r="T4980" s="109"/>
      <c r="U4980" s="109" t="str">
        <f t="shared" si="79"/>
        <v>41419: 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 http://www.sltrib.com/sltrib/news/56364776-78/foote-deputy-county-weber.html.csp</v>
      </c>
      <c r="V4980" s="98"/>
      <c r="W4980" s="109">
        <v>1588.1</v>
      </c>
      <c r="X4980" s="109"/>
      <c r="Y4980" s="109"/>
      <c r="Z4980" s="109"/>
      <c r="AA4980" s="109"/>
      <c r="AB4980" s="109"/>
      <c r="AC4980" s="113"/>
      <c r="AD4980" s="106"/>
      <c r="AE4980" s="106"/>
      <c r="AF4980" s="106"/>
      <c r="AG4980" s="58"/>
    </row>
    <row r="4981" spans="1:33" ht="12">
      <c r="A4981" s="30">
        <v>41806.3934606482</v>
      </c>
      <c r="B4981" s="109" t="s">
        <v>29250</v>
      </c>
      <c r="C4981" s="121" t="s">
        <v>1513</v>
      </c>
      <c r="D4981" s="109" t="s">
        <v>23</v>
      </c>
      <c r="E4981" s="109" t="s">
        <v>173</v>
      </c>
      <c r="F4981" s="109" t="s">
        <v>29251</v>
      </c>
      <c r="G4981" s="42">
        <v>41420</v>
      </c>
      <c r="H4981" s="109" t="s">
        <v>29252</v>
      </c>
      <c r="I4981" s="55" t="s">
        <v>29253</v>
      </c>
      <c r="J4981" s="55" t="s">
        <v>152</v>
      </c>
      <c r="K4981" s="98" t="s">
        <v>29254</v>
      </c>
      <c r="L4981" s="109" t="s">
        <v>5036</v>
      </c>
      <c r="M4981" s="109" t="s">
        <v>29255</v>
      </c>
      <c r="N4981" s="109" t="s">
        <v>32</v>
      </c>
      <c r="O4981" s="109" t="s">
        <v>29256</v>
      </c>
      <c r="P4981" s="109" t="s">
        <v>58</v>
      </c>
      <c r="Q4981" s="55" t="s">
        <v>29257</v>
      </c>
      <c r="R4981" s="109" t="s">
        <v>100</v>
      </c>
      <c r="S4981" s="118" t="s">
        <v>37</v>
      </c>
      <c r="T4981" s="109"/>
      <c r="U4981" s="109" t="str">
        <f t="shared" si="79"/>
        <v>41420: 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 http://newyork.cbslocal.com/2013/12/10/grand-jury-clears-cop-who-fatally-shot-new-rochelle-man/</v>
      </c>
      <c r="V4981" s="98"/>
      <c r="W4981" s="109">
        <v>1589.1</v>
      </c>
      <c r="X4981" s="109"/>
      <c r="Y4981" s="109"/>
      <c r="Z4981" s="109"/>
      <c r="AA4981" s="109"/>
      <c r="AB4981" s="109"/>
      <c r="AC4981" s="113"/>
      <c r="AD4981" s="106"/>
      <c r="AE4981" s="106"/>
      <c r="AF4981" s="106"/>
      <c r="AG4981" s="58"/>
    </row>
    <row r="4982" spans="1:33" ht="12">
      <c r="A4982" s="30">
        <v>41806.408437500002</v>
      </c>
      <c r="B4982" s="109" t="s">
        <v>29258</v>
      </c>
      <c r="C4982" s="121" t="s">
        <v>488</v>
      </c>
      <c r="D4982" s="109" t="s">
        <v>23</v>
      </c>
      <c r="E4982" s="109" t="s">
        <v>24</v>
      </c>
      <c r="F4982" s="109" t="s">
        <v>29259</v>
      </c>
      <c r="G4982" s="42">
        <v>41419</v>
      </c>
      <c r="H4982" s="109" t="s">
        <v>29260</v>
      </c>
      <c r="I4982" s="55" t="s">
        <v>2952</v>
      </c>
      <c r="J4982" s="55" t="s">
        <v>2539</v>
      </c>
      <c r="K4982" s="98" t="s">
        <v>29261</v>
      </c>
      <c r="L4982" s="109" t="s">
        <v>8770</v>
      </c>
      <c r="M4982" s="109" t="s">
        <v>8771</v>
      </c>
      <c r="N4982" s="109" t="s">
        <v>32</v>
      </c>
      <c r="O4982" s="109" t="s">
        <v>29262</v>
      </c>
      <c r="P4982" s="109" t="s">
        <v>58</v>
      </c>
      <c r="Q4982" s="55" t="s">
        <v>29263</v>
      </c>
      <c r="R4982" s="109" t="s">
        <v>36</v>
      </c>
      <c r="S4982" s="118" t="s">
        <v>37</v>
      </c>
      <c r="T4982" s="109"/>
      <c r="U4982" s="109" t="str">
        <f t="shared" si="79"/>
        <v>41419: Investigators say officers were called to a home around by the man’s mother. It was the second time that day she called to report he had a weapon. Authorities say he refused to put down the gun and threatened the officers, who fired back, killing him. http://www.thestate.com/2013/09/18/2987510/jury-deliberates-in-columbia-inquest.html</v>
      </c>
      <c r="V4982" s="98"/>
      <c r="W4982" s="109">
        <v>1590.1</v>
      </c>
      <c r="X4982" s="109"/>
      <c r="Y4982" s="109"/>
      <c r="Z4982" s="109"/>
      <c r="AA4982" s="109"/>
      <c r="AB4982" s="109"/>
      <c r="AC4982" s="113"/>
      <c r="AD4982" s="106"/>
      <c r="AE4982" s="106"/>
      <c r="AF4982" s="106"/>
      <c r="AG4982" s="58"/>
    </row>
    <row r="4983" spans="1:33" ht="12">
      <c r="A4983" s="30">
        <v>41806.416018518503</v>
      </c>
      <c r="B4983" s="109" t="s">
        <v>29264</v>
      </c>
      <c r="C4983" s="121" t="s">
        <v>1449</v>
      </c>
      <c r="D4983" s="109" t="s">
        <v>23</v>
      </c>
      <c r="E4983" s="109" t="s">
        <v>24</v>
      </c>
      <c r="F4983" s="109" t="s">
        <v>29265</v>
      </c>
      <c r="G4983" s="42">
        <v>41421</v>
      </c>
      <c r="H4983" s="109" t="s">
        <v>29266</v>
      </c>
      <c r="I4983" s="55" t="s">
        <v>438</v>
      </c>
      <c r="J4983" s="55" t="s">
        <v>439</v>
      </c>
      <c r="K4983" s="98" t="s">
        <v>29267</v>
      </c>
      <c r="L4983" s="109" t="s">
        <v>2515</v>
      </c>
      <c r="M4983" s="109" t="s">
        <v>29268</v>
      </c>
      <c r="N4983" s="109" t="s">
        <v>32</v>
      </c>
      <c r="O4983" s="109" t="s">
        <v>29269</v>
      </c>
      <c r="P4983" s="109" t="s">
        <v>157</v>
      </c>
      <c r="Q4983" s="55" t="s">
        <v>29270</v>
      </c>
      <c r="R4983" s="109" t="s">
        <v>80</v>
      </c>
      <c r="S4983" s="118" t="s">
        <v>37</v>
      </c>
      <c r="T4983" s="109"/>
      <c r="U4983" s="109" t="str">
        <f t="shared" si="79"/>
        <v>41421: 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 http://www.stltoday.com/news/local/crime-and-courts/police-say-pagedale-officer-kills-man-during-fight-in-north/article_6633e342-c797-5a38-b7f0-0e798ac625af.html</v>
      </c>
      <c r="V4983" s="98"/>
      <c r="W4983" s="109">
        <v>1591.1</v>
      </c>
      <c r="X4983" s="109"/>
      <c r="Y4983" s="109"/>
      <c r="Z4983" s="109"/>
      <c r="AA4983" s="109"/>
      <c r="AB4983" s="109"/>
      <c r="AC4983" s="113"/>
      <c r="AD4983" s="106"/>
      <c r="AE4983" s="106"/>
      <c r="AF4983" s="106"/>
      <c r="AG4983" s="58"/>
    </row>
    <row r="4984" spans="1:33" ht="12">
      <c r="A4984" s="30">
        <v>41806.424733796302</v>
      </c>
      <c r="B4984" s="109" t="s">
        <v>29271</v>
      </c>
      <c r="C4984" s="121" t="s">
        <v>3689</v>
      </c>
      <c r="D4984" s="109" t="s">
        <v>23</v>
      </c>
      <c r="E4984" s="109" t="s">
        <v>24</v>
      </c>
      <c r="F4984" s="109" t="s">
        <v>29272</v>
      </c>
      <c r="G4984" s="42">
        <v>40883</v>
      </c>
      <c r="H4984" s="109" t="s">
        <v>29273</v>
      </c>
      <c r="I4984" s="55" t="s">
        <v>438</v>
      </c>
      <c r="J4984" s="55" t="s">
        <v>439</v>
      </c>
      <c r="K4984" s="98" t="s">
        <v>17296</v>
      </c>
      <c r="L4984" s="109" t="s">
        <v>440</v>
      </c>
      <c r="M4984" s="109" t="s">
        <v>29274</v>
      </c>
      <c r="N4984" s="109" t="s">
        <v>32</v>
      </c>
      <c r="O4984" s="109" t="s">
        <v>29275</v>
      </c>
      <c r="P4984" s="109" t="s">
        <v>58</v>
      </c>
      <c r="Q4984" s="55" t="s">
        <v>29276</v>
      </c>
      <c r="R4984" s="109" t="s">
        <v>80</v>
      </c>
      <c r="S4984" s="118" t="s">
        <v>37</v>
      </c>
      <c r="T4984" s="109"/>
      <c r="U4984" s="109" t="str">
        <f t="shared" si="79"/>
        <v>40883: James Little (who in May 2013 is charged in the murder of William Dupree) was off-duty the day he told police he had caught the burglar, Jaleel Jackson, forcing his way into Little's home on Lotus Avenue. Police say Little, "fearing for his safety," fired his pistol twice at Jackson, hitting him once in the head, killing him. http://www.stltoday.com/news/local/metro/cop-charged-with-murder-had-deadly-encounter-with-st-louis/article_4cde8b19-6c85-5114-a439-d7918bf802d7.html</v>
      </c>
      <c r="V4984" s="98"/>
      <c r="W4984" s="109">
        <v>1592.1</v>
      </c>
      <c r="X4984" s="109"/>
      <c r="Y4984" s="109"/>
      <c r="Z4984" s="109"/>
      <c r="AA4984" s="109"/>
      <c r="AB4984" s="109"/>
      <c r="AC4984" s="113"/>
      <c r="AD4984" s="106"/>
      <c r="AE4984" s="106"/>
      <c r="AF4984" s="106"/>
      <c r="AG4984" s="58"/>
    </row>
    <row r="4985" spans="1:33" ht="12">
      <c r="A4985" s="30">
        <v>41806.453692129602</v>
      </c>
      <c r="B4985" s="109" t="s">
        <v>29277</v>
      </c>
      <c r="C4985" s="121" t="s">
        <v>520</v>
      </c>
      <c r="D4985" s="109" t="s">
        <v>23</v>
      </c>
      <c r="E4985" s="109" t="s">
        <v>173</v>
      </c>
      <c r="F4985" s="109" t="s">
        <v>29278</v>
      </c>
      <c r="G4985" s="42">
        <v>41420</v>
      </c>
      <c r="H4985" s="109" t="s">
        <v>29279</v>
      </c>
      <c r="I4985" s="55" t="s">
        <v>29280</v>
      </c>
      <c r="J4985" s="55" t="s">
        <v>213</v>
      </c>
      <c r="K4985" s="98" t="s">
        <v>29281</v>
      </c>
      <c r="L4985" s="109" t="s">
        <v>29282</v>
      </c>
      <c r="M4985" s="109" t="s">
        <v>29283</v>
      </c>
      <c r="N4985" s="109" t="s">
        <v>32</v>
      </c>
      <c r="O4985" s="109" t="s">
        <v>29284</v>
      </c>
      <c r="P4985" s="109" t="s">
        <v>36</v>
      </c>
      <c r="Q4985" s="55" t="s">
        <v>29285</v>
      </c>
      <c r="R4985" s="109" t="s">
        <v>80</v>
      </c>
      <c r="S4985" s="118" t="s">
        <v>37</v>
      </c>
      <c r="T4985" s="109"/>
      <c r="U4985" s="109" t="str">
        <f t="shared" si="79"/>
        <v>41420: A marine went on a killing spree, killing his wife in North Carolina and shooting six randomly in Concho County, Texas. He was eventually shot and killed outside of Eden, Texas. http://www.brownwoodnews.com/index.php?option=com_content&amp;view=article&amp;id=12128:suspect-killed-after-shootings-near-eden-and-brady&amp;catid=53:state-news&amp;Itemid=74</v>
      </c>
      <c r="V4985" s="98"/>
      <c r="W4985" s="109">
        <v>1593.1</v>
      </c>
      <c r="X4985" s="109"/>
      <c r="Y4985" s="109"/>
      <c r="Z4985" s="109"/>
      <c r="AA4985" s="109"/>
      <c r="AB4985" s="109"/>
      <c r="AC4985" s="113"/>
      <c r="AD4985" s="106"/>
      <c r="AE4985" s="106"/>
      <c r="AF4985" s="106"/>
      <c r="AG4985" s="58"/>
    </row>
    <row r="4986" spans="1:33" ht="12">
      <c r="A4986" s="30">
        <v>41806.5453009259</v>
      </c>
      <c r="B4986" s="109" t="s">
        <v>29286</v>
      </c>
      <c r="C4986" s="121" t="s">
        <v>1449</v>
      </c>
      <c r="D4986" s="109" t="s">
        <v>23</v>
      </c>
      <c r="E4986" s="109" t="s">
        <v>40</v>
      </c>
      <c r="F4986" s="109" t="s">
        <v>29287</v>
      </c>
      <c r="G4986" s="42">
        <v>41420</v>
      </c>
      <c r="H4986" s="109" t="s">
        <v>29288</v>
      </c>
      <c r="I4986" s="55" t="s">
        <v>29289</v>
      </c>
      <c r="J4986" s="55" t="s">
        <v>143</v>
      </c>
      <c r="K4986" s="98" t="s">
        <v>29290</v>
      </c>
      <c r="L4986" s="109" t="s">
        <v>6187</v>
      </c>
      <c r="M4986" s="109" t="s">
        <v>29291</v>
      </c>
      <c r="N4986" s="109" t="s">
        <v>32</v>
      </c>
      <c r="O4986" s="109" t="s">
        <v>29292</v>
      </c>
      <c r="P4986" s="109" t="s">
        <v>36</v>
      </c>
      <c r="Q4986" s="55" t="s">
        <v>29293</v>
      </c>
      <c r="R4986" s="109" t="s">
        <v>80</v>
      </c>
      <c r="S4986" s="118" t="s">
        <v>37</v>
      </c>
      <c r="T4986" s="109"/>
      <c r="U4986" s="109" t="str">
        <f t="shared" si="79"/>
        <v>41420: 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 http://www.thereporteronline.com/article/RO/20130529/NEWS03/130529466</v>
      </c>
      <c r="V4986" s="98"/>
      <c r="W4986" s="109">
        <v>1594.1</v>
      </c>
      <c r="X4986" s="109"/>
      <c r="Y4986" s="109"/>
      <c r="Z4986" s="109"/>
      <c r="AA4986" s="109"/>
      <c r="AB4986" s="109"/>
      <c r="AC4986" s="113"/>
      <c r="AD4986" s="106"/>
      <c r="AE4986" s="106"/>
      <c r="AF4986" s="106"/>
      <c r="AG4986" s="58"/>
    </row>
    <row r="4987" spans="1:33" ht="12">
      <c r="A4987" s="30">
        <v>41806.552824074097</v>
      </c>
      <c r="B4987" s="109" t="s">
        <v>29294</v>
      </c>
      <c r="C4987" s="121" t="s">
        <v>2126</v>
      </c>
      <c r="D4987" s="109" t="s">
        <v>23</v>
      </c>
      <c r="E4987" s="109" t="s">
        <v>173</v>
      </c>
      <c r="F4987" s="109" t="s">
        <v>29295</v>
      </c>
      <c r="G4987" s="42">
        <v>41351</v>
      </c>
      <c r="H4987" s="109" t="s">
        <v>29296</v>
      </c>
      <c r="I4987" s="55" t="s">
        <v>3609</v>
      </c>
      <c r="J4987" s="55" t="s">
        <v>85</v>
      </c>
      <c r="K4987" s="98" t="s">
        <v>29297</v>
      </c>
      <c r="L4987" s="109" t="s">
        <v>3611</v>
      </c>
      <c r="M4987" s="109" t="s">
        <v>3612</v>
      </c>
      <c r="N4987" s="109" t="s">
        <v>32</v>
      </c>
      <c r="O4987" s="109" t="s">
        <v>29298</v>
      </c>
      <c r="P4987" s="109" t="s">
        <v>58</v>
      </c>
      <c r="Q4987" s="55" t="s">
        <v>29299</v>
      </c>
      <c r="R4987" s="109" t="s">
        <v>80</v>
      </c>
      <c r="S4987" s="118" t="s">
        <v>37</v>
      </c>
      <c r="T4987" s="109"/>
      <c r="U4987" s="109" t="str">
        <f t="shared" si="79"/>
        <v>41351: 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 http://www.ktvu.com/news/news/crime-law/san-jose-officer-ruled-justified-fatal-shooting-mu/nfh6j/</v>
      </c>
      <c r="V4987" s="98"/>
      <c r="W4987" s="109">
        <v>1595.1</v>
      </c>
      <c r="X4987" s="109"/>
      <c r="Y4987" s="109"/>
      <c r="Z4987" s="109"/>
      <c r="AA4987" s="109"/>
      <c r="AB4987" s="109"/>
      <c r="AC4987" s="113"/>
      <c r="AD4987" s="106"/>
      <c r="AE4987" s="106"/>
      <c r="AF4987" s="106"/>
      <c r="AG4987" s="58"/>
    </row>
    <row r="4988" spans="1:33" ht="12">
      <c r="A4988" s="30">
        <v>41806.568206018499</v>
      </c>
      <c r="B4988" s="109" t="s">
        <v>29300</v>
      </c>
      <c r="C4988" s="121" t="s">
        <v>4463</v>
      </c>
      <c r="D4988" s="109" t="s">
        <v>23</v>
      </c>
      <c r="E4988" s="109" t="s">
        <v>40</v>
      </c>
      <c r="F4988" s="109" t="s">
        <v>29301</v>
      </c>
      <c r="G4988" s="42">
        <v>41208</v>
      </c>
      <c r="H4988" s="109" t="s">
        <v>29302</v>
      </c>
      <c r="I4988" s="55" t="s">
        <v>29303</v>
      </c>
      <c r="J4988" s="55" t="s">
        <v>431</v>
      </c>
      <c r="K4988" s="98" t="s">
        <v>29304</v>
      </c>
      <c r="L4988" s="109" t="s">
        <v>29305</v>
      </c>
      <c r="M4988" s="109" t="s">
        <v>29306</v>
      </c>
      <c r="N4988" s="109" t="s">
        <v>32</v>
      </c>
      <c r="O4988" s="109" t="s">
        <v>29307</v>
      </c>
      <c r="P4988" s="109" t="s">
        <v>58</v>
      </c>
      <c r="Q4988" s="55" t="s">
        <v>29308</v>
      </c>
      <c r="R4988" s="109" t="s">
        <v>36</v>
      </c>
      <c r="S4988" s="118" t="s">
        <v>37</v>
      </c>
      <c r="T4988" s="109"/>
      <c r="U4988" s="109" t="str">
        <f t="shared" si="79"/>
        <v>41208: A deputy sheriff saw Burkinshaw urinating on the side of the highway. After an initial stop, Burkinshaw drove off. After chasing Burkinshaw down a dead end road, the deputy eventually got out of his car, cutting off Burkinshaw's exit, and shot him to death. http://fox13now.com/2012/10/26/man-killed-in-officer-involved-shooting-in-box-elder-county/</v>
      </c>
      <c r="V4988" s="98"/>
      <c r="W4988" s="109">
        <v>1596.1</v>
      </c>
      <c r="X4988" s="109"/>
      <c r="Y4988" s="109"/>
      <c r="Z4988" s="109"/>
      <c r="AA4988" s="109"/>
      <c r="AB4988" s="109"/>
      <c r="AC4988" s="113"/>
      <c r="AD4988" s="106"/>
      <c r="AE4988" s="106"/>
      <c r="AF4988" s="106"/>
      <c r="AG4988" s="58"/>
    </row>
    <row r="4989" spans="1:33" ht="12">
      <c r="A4989" s="30">
        <v>41806.597986111097</v>
      </c>
      <c r="B4989" s="109" t="s">
        <v>29309</v>
      </c>
      <c r="C4989" s="121" t="s">
        <v>266</v>
      </c>
      <c r="D4989" s="109" t="s">
        <v>23</v>
      </c>
      <c r="E4989" s="109" t="s">
        <v>24</v>
      </c>
      <c r="F4989" s="109" t="s">
        <v>29310</v>
      </c>
      <c r="G4989" s="42">
        <v>41419</v>
      </c>
      <c r="H4989" s="109" t="s">
        <v>29311</v>
      </c>
      <c r="I4989" s="55" t="s">
        <v>29312</v>
      </c>
      <c r="J4989" s="55" t="s">
        <v>1103</v>
      </c>
      <c r="K4989" s="98" t="s">
        <v>13466</v>
      </c>
      <c r="L4989" s="109" t="s">
        <v>4407</v>
      </c>
      <c r="M4989" s="109" t="s">
        <v>13502</v>
      </c>
      <c r="N4989" s="109" t="s">
        <v>32</v>
      </c>
      <c r="O4989" s="109" t="s">
        <v>29313</v>
      </c>
      <c r="P4989" s="109" t="s">
        <v>58</v>
      </c>
      <c r="Q4989" s="55" t="s">
        <v>29314</v>
      </c>
      <c r="R4989" s="109" t="s">
        <v>80</v>
      </c>
      <c r="S4989" s="118" t="s">
        <v>37</v>
      </c>
      <c r="T4989" s="109"/>
      <c r="U4989" s="109" t="str">
        <f t="shared" si="79"/>
        <v>41419: Hatcher was pulled over. After the trooper returned to his vehicle to check IDs, Hatcher allegedly fled. A brief foot chase ensued and Hatcher was apprehended by the trooper. Hatcher allegedly wrestled for the trooper's weapon. The trooper then shot and killed Hatcher. http://www.mlive.com/news/flint/index.ssf/2013/05/man_shot_killed_by_michigan_st.html</v>
      </c>
      <c r="V4989" s="98"/>
      <c r="W4989" s="109">
        <v>1598.1</v>
      </c>
      <c r="X4989" s="109"/>
      <c r="Y4989" s="109"/>
      <c r="Z4989" s="109"/>
      <c r="AA4989" s="109"/>
      <c r="AB4989" s="109"/>
      <c r="AC4989" s="113"/>
      <c r="AD4989" s="106"/>
      <c r="AE4989" s="106"/>
      <c r="AF4989" s="106"/>
      <c r="AG4989" s="58"/>
    </row>
    <row r="4990" spans="1:33" ht="12">
      <c r="A4990" s="30">
        <v>41806.6109027778</v>
      </c>
      <c r="B4990" s="109" t="s">
        <v>29315</v>
      </c>
      <c r="C4990" s="121" t="s">
        <v>2185</v>
      </c>
      <c r="D4990" s="109" t="s">
        <v>23</v>
      </c>
      <c r="E4990" s="109" t="s">
        <v>40</v>
      </c>
      <c r="F4990" s="109" t="s">
        <v>29316</v>
      </c>
      <c r="G4990" s="42">
        <v>41362</v>
      </c>
      <c r="H4990" s="109" t="s">
        <v>29317</v>
      </c>
      <c r="I4990" s="55" t="s">
        <v>29318</v>
      </c>
      <c r="J4990" s="55" t="s">
        <v>431</v>
      </c>
      <c r="K4990" s="98" t="s">
        <v>29319</v>
      </c>
      <c r="L4990" s="109" t="s">
        <v>29305</v>
      </c>
      <c r="M4990" s="109" t="s">
        <v>29320</v>
      </c>
      <c r="N4990" s="109" t="s">
        <v>32</v>
      </c>
      <c r="O4990" s="109" t="s">
        <v>29321</v>
      </c>
      <c r="P4990" s="109" t="s">
        <v>58</v>
      </c>
      <c r="Q4990" s="55" t="s">
        <v>29322</v>
      </c>
      <c r="R4990" s="109" t="s">
        <v>36</v>
      </c>
      <c r="S4990" s="118" t="s">
        <v>37</v>
      </c>
      <c r="T4990" s="109"/>
      <c r="U4990" s="109" t="str">
        <f t="shared" si="79"/>
        <v>41362: Police were called on a report of reckless driving. After a high speed chase, Ramseyer and came at police. He was tasered, but continued to advance on police, who shot and killed him. http://www.sltrib.com/sltrib/news/56382047-78/ramseyer-county-shooting-killed.html.csp</v>
      </c>
      <c r="V4990" s="98"/>
      <c r="W4990" s="109">
        <v>1599.1</v>
      </c>
      <c r="X4990" s="109"/>
      <c r="Y4990" s="109"/>
      <c r="Z4990" s="109"/>
      <c r="AA4990" s="109"/>
      <c r="AB4990" s="109"/>
      <c r="AC4990" s="113"/>
      <c r="AD4990" s="106"/>
      <c r="AE4990" s="106"/>
      <c r="AF4990" s="106"/>
      <c r="AG4990" s="58"/>
    </row>
    <row r="4991" spans="1:33" ht="12">
      <c r="A4991" s="30">
        <v>41806.618379629603</v>
      </c>
      <c r="B4991" s="109" t="s">
        <v>29323</v>
      </c>
      <c r="C4991" s="121" t="s">
        <v>400</v>
      </c>
      <c r="D4991" s="109" t="s">
        <v>23</v>
      </c>
      <c r="E4991" s="109" t="s">
        <v>40</v>
      </c>
      <c r="F4991" s="109"/>
      <c r="G4991" s="42">
        <v>41420</v>
      </c>
      <c r="H4991" s="109" t="s">
        <v>29324</v>
      </c>
      <c r="I4991" s="55" t="s">
        <v>29325</v>
      </c>
      <c r="J4991" s="55" t="s">
        <v>1694</v>
      </c>
      <c r="K4991" s="98" t="s">
        <v>29326</v>
      </c>
      <c r="L4991" s="109" t="s">
        <v>29327</v>
      </c>
      <c r="M4991" s="109" t="s">
        <v>29328</v>
      </c>
      <c r="N4991" s="109" t="s">
        <v>32</v>
      </c>
      <c r="O4991" s="109" t="s">
        <v>29329</v>
      </c>
      <c r="P4991" s="109" t="s">
        <v>58</v>
      </c>
      <c r="Q4991" s="55" t="s">
        <v>29330</v>
      </c>
      <c r="R4991" s="109" t="s">
        <v>80</v>
      </c>
      <c r="S4991" s="118" t="s">
        <v>37</v>
      </c>
      <c r="T4991" s="109"/>
      <c r="U4991" s="109" t="str">
        <f t="shared" si="79"/>
        <v>41420: Vanosdall, a parolee, was breaking into an acquaintance's house with a chainsaw. When officers arrived, he shot at them. They returned fire, killing him. http://salidacitizen.com/2013/05/sunday-shooter-was-multi-state-offender-and-parolee/</v>
      </c>
      <c r="V4991" s="98"/>
      <c r="W4991" s="109">
        <v>1600.1</v>
      </c>
      <c r="X4991" s="109"/>
      <c r="Y4991" s="109"/>
      <c r="Z4991" s="109"/>
      <c r="AA4991" s="109"/>
      <c r="AB4991" s="109"/>
      <c r="AC4991" s="113"/>
      <c r="AD4991" s="106"/>
      <c r="AE4991" s="106"/>
      <c r="AF4991" s="106"/>
      <c r="AG4991" s="58"/>
    </row>
    <row r="4992" spans="1:33" ht="12">
      <c r="A4992" s="30">
        <v>41806.6311458333</v>
      </c>
      <c r="B4992" s="109" t="s">
        <v>29331</v>
      </c>
      <c r="C4992" s="121" t="s">
        <v>866</v>
      </c>
      <c r="D4992" s="109" t="s">
        <v>91</v>
      </c>
      <c r="E4992" s="109" t="s">
        <v>24</v>
      </c>
      <c r="F4992" s="109" t="s">
        <v>29332</v>
      </c>
      <c r="G4992" s="42">
        <v>40314</v>
      </c>
      <c r="H4992" s="109" t="s">
        <v>29333</v>
      </c>
      <c r="I4992" s="55" t="s">
        <v>4941</v>
      </c>
      <c r="J4992" s="55" t="s">
        <v>1103</v>
      </c>
      <c r="K4992" s="98" t="s">
        <v>29334</v>
      </c>
      <c r="L4992" s="109" t="s">
        <v>4943</v>
      </c>
      <c r="M4992" s="109" t="s">
        <v>29335</v>
      </c>
      <c r="N4992" s="109" t="s">
        <v>32</v>
      </c>
      <c r="O4992" s="109" t="s">
        <v>29336</v>
      </c>
      <c r="P4992" s="109" t="s">
        <v>157</v>
      </c>
      <c r="Q4992" s="55" t="s">
        <v>29337</v>
      </c>
      <c r="R4992" s="109" t="s">
        <v>80</v>
      </c>
      <c r="S4992" s="118" t="s">
        <v>37</v>
      </c>
      <c r="T4992" s="109"/>
      <c r="U4992" s="109" t="str">
        <f t="shared" si="79"/>
        <v>40314: In a raid looking for a murder suspect, Detroit police fired a flash bang grenade into a room where Aiyana was sleeping on a couch. An officer, Joseph Weekley, fired a single shot, hitting Aiyana in the head. He was tried for involuntary manslaughter and reckless endangerment with a gun. The jury hung and did not return a verdict. http://www.motherjones.com/politics/2010/11/aiyana-stanley-jones-detroit</v>
      </c>
      <c r="V4992" s="98"/>
      <c r="W4992" s="109">
        <v>1601.1</v>
      </c>
      <c r="X4992" s="109"/>
      <c r="Y4992" s="109"/>
      <c r="Z4992" s="109"/>
      <c r="AA4992" s="109"/>
      <c r="AB4992" s="109"/>
      <c r="AC4992" s="113"/>
      <c r="AD4992" s="106"/>
      <c r="AE4992" s="106"/>
      <c r="AF4992" s="106"/>
      <c r="AG4992" s="58"/>
    </row>
    <row r="4993" spans="1:33" ht="12">
      <c r="A4993" s="30">
        <v>41806.644363425898</v>
      </c>
      <c r="B4993" s="109" t="s">
        <v>29338</v>
      </c>
      <c r="C4993" s="121" t="s">
        <v>1209</v>
      </c>
      <c r="D4993" s="109" t="s">
        <v>23</v>
      </c>
      <c r="E4993" s="109" t="s">
        <v>1728</v>
      </c>
      <c r="F4993" s="109"/>
      <c r="G4993" s="42">
        <v>41411</v>
      </c>
      <c r="H4993" s="109" t="s">
        <v>29339</v>
      </c>
      <c r="I4993" s="55" t="s">
        <v>29340</v>
      </c>
      <c r="J4993" s="55" t="s">
        <v>85</v>
      </c>
      <c r="K4993" s="98" t="s">
        <v>29341</v>
      </c>
      <c r="L4993" s="109" t="s">
        <v>539</v>
      </c>
      <c r="M4993" s="109" t="s">
        <v>29342</v>
      </c>
      <c r="N4993" s="109" t="s">
        <v>32</v>
      </c>
      <c r="O4993" s="109" t="s">
        <v>29343</v>
      </c>
      <c r="P4993" s="109" t="s">
        <v>36</v>
      </c>
      <c r="Q4993" s="55" t="s">
        <v>29344</v>
      </c>
      <c r="R4993" s="109" t="s">
        <v>80</v>
      </c>
      <c r="S4993" s="118" t="s">
        <v>37</v>
      </c>
      <c r="T4993" s="109"/>
      <c r="U4993" s="109" t="str">
        <f t="shared" si="79"/>
        <v>41411: Nim was shot and killed by the officers after he brandished a 12-inch carving knife in the lobby of the police department. http://www.pasadenastarnews.com/general-news/20130521/man-shot-by-alhambra-police-had-mental-health-issues</v>
      </c>
      <c r="V4993" s="98"/>
      <c r="W4993" s="109">
        <v>1602.1</v>
      </c>
      <c r="X4993" s="109"/>
      <c r="Y4993" s="109"/>
      <c r="Z4993" s="109"/>
      <c r="AA4993" s="109"/>
      <c r="AB4993" s="109"/>
      <c r="AC4993" s="113"/>
      <c r="AD4993" s="106"/>
      <c r="AE4993" s="106"/>
      <c r="AF4993" s="106"/>
      <c r="AG4993" s="58"/>
    </row>
    <row r="4994" spans="1:33" ht="12">
      <c r="A4994" s="30">
        <v>41806.657349537003</v>
      </c>
      <c r="B4994" s="109" t="s">
        <v>29345</v>
      </c>
      <c r="C4994" s="121" t="s">
        <v>826</v>
      </c>
      <c r="D4994" s="109" t="s">
        <v>91</v>
      </c>
      <c r="E4994" s="109" t="s">
        <v>1728</v>
      </c>
      <c r="F4994" s="109" t="s">
        <v>29346</v>
      </c>
      <c r="G4994" s="42">
        <v>41424</v>
      </c>
      <c r="H4994" s="109" t="s">
        <v>29347</v>
      </c>
      <c r="I4994" s="55" t="s">
        <v>29348</v>
      </c>
      <c r="J4994" s="55" t="s">
        <v>1084</v>
      </c>
      <c r="K4994" s="98" t="s">
        <v>29349</v>
      </c>
      <c r="L4994" s="109" t="s">
        <v>5880</v>
      </c>
      <c r="M4994" s="109" t="s">
        <v>29350</v>
      </c>
      <c r="N4994" s="109" t="s">
        <v>32</v>
      </c>
      <c r="O4994" s="109" t="s">
        <v>29351</v>
      </c>
      <c r="P4994" s="109" t="s">
        <v>58</v>
      </c>
      <c r="Q4994" s="55" t="s">
        <v>29352</v>
      </c>
      <c r="R4994" s="109" t="s">
        <v>100</v>
      </c>
      <c r="S4994" s="118" t="s">
        <v>37</v>
      </c>
      <c r="T4994" s="109"/>
      <c r="U4994" s="109" t="str">
        <f t="shared" si="79"/>
        <v>41424: 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 http://www.nbcwashington.com/news/local/Deputy-Shot-at-Costco-in-Sterling-209389621.html</v>
      </c>
      <c r="V4994" s="98"/>
      <c r="W4994" s="109">
        <v>1603.1</v>
      </c>
      <c r="X4994" s="109"/>
      <c r="Y4994" s="109"/>
      <c r="Z4994" s="109"/>
      <c r="AA4994" s="109"/>
      <c r="AB4994" s="109"/>
      <c r="AC4994" s="113"/>
      <c r="AD4994" s="106"/>
      <c r="AE4994" s="106"/>
      <c r="AF4994" s="106"/>
      <c r="AG4994" s="58"/>
    </row>
    <row r="4995" spans="1:33" ht="12">
      <c r="A4995" s="30">
        <v>41806.7093634259</v>
      </c>
      <c r="B4995" s="109" t="s">
        <v>29353</v>
      </c>
      <c r="C4995" s="121" t="s">
        <v>3709</v>
      </c>
      <c r="D4995" s="109" t="s">
        <v>23</v>
      </c>
      <c r="E4995" s="99" t="s">
        <v>82</v>
      </c>
      <c r="F4995" s="109"/>
      <c r="G4995" s="42">
        <v>41423</v>
      </c>
      <c r="H4995" s="109" t="s">
        <v>29354</v>
      </c>
      <c r="I4995" s="55" t="s">
        <v>23032</v>
      </c>
      <c r="J4995" s="55" t="s">
        <v>5461</v>
      </c>
      <c r="K4995" s="98" t="s">
        <v>23033</v>
      </c>
      <c r="L4995" s="109" t="s">
        <v>23034</v>
      </c>
      <c r="M4995" s="109" t="s">
        <v>23035</v>
      </c>
      <c r="N4995" s="109" t="s">
        <v>32</v>
      </c>
      <c r="O4995" s="109" t="s">
        <v>29355</v>
      </c>
      <c r="P4995" s="109" t="s">
        <v>58</v>
      </c>
      <c r="Q4995" s="55" t="s">
        <v>29356</v>
      </c>
      <c r="R4995" s="109" t="s">
        <v>100</v>
      </c>
      <c r="S4995" s="118" t="s">
        <v>37</v>
      </c>
      <c r="T4995" s="109"/>
      <c r="U4995" s="109" t="str">
        <f t="shared" si="79"/>
        <v>41423: A deputy arrived outside a residence to conduct a “welfare check” on Harper. Harper was sitting in his vehicle parked in the driveway and holding a handgun. He pointed it toward the deputy, so the deputy shot and killed him. http://www.krtv.com/news/identity-of-man-shot-by-deputy-east-of-helena-released/</v>
      </c>
      <c r="V4995" s="98"/>
      <c r="W4995" s="109">
        <v>1604.1</v>
      </c>
      <c r="X4995" s="109"/>
      <c r="Y4995" s="109"/>
      <c r="Z4995" s="109"/>
      <c r="AA4995" s="109"/>
      <c r="AB4995" s="109"/>
      <c r="AC4995" s="113"/>
      <c r="AD4995" s="106"/>
      <c r="AE4995" s="106"/>
      <c r="AF4995" s="106"/>
      <c r="AG4995" s="58"/>
    </row>
    <row r="4996" spans="1:33" ht="12">
      <c r="A4996" s="30">
        <v>41806.723611111098</v>
      </c>
      <c r="B4996" s="109" t="s">
        <v>29357</v>
      </c>
      <c r="C4996" s="121" t="s">
        <v>266</v>
      </c>
      <c r="D4996" s="109" t="s">
        <v>23</v>
      </c>
      <c r="E4996" s="109" t="s">
        <v>173</v>
      </c>
      <c r="F4996" s="109"/>
      <c r="G4996" s="42">
        <v>41424</v>
      </c>
      <c r="H4996" s="109" t="s">
        <v>29358</v>
      </c>
      <c r="I4996" s="55" t="s">
        <v>1637</v>
      </c>
      <c r="J4996" s="55" t="s">
        <v>85</v>
      </c>
      <c r="K4996" s="98" t="s">
        <v>29359</v>
      </c>
      <c r="L4996" s="109" t="s">
        <v>404</v>
      </c>
      <c r="M4996" s="109" t="s">
        <v>29360</v>
      </c>
      <c r="N4996" s="109" t="s">
        <v>32</v>
      </c>
      <c r="O4996" s="109" t="s">
        <v>29361</v>
      </c>
      <c r="P4996" s="109" t="s">
        <v>36</v>
      </c>
      <c r="Q4996" s="55" t="s">
        <v>29362</v>
      </c>
      <c r="R4996" s="109" t="s">
        <v>80</v>
      </c>
      <c r="S4996" s="118" t="s">
        <v>37</v>
      </c>
      <c r="T4996" s="109"/>
      <c r="U4996" s="109" t="str">
        <f t="shared" si="79"/>
        <v>41424: 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 http://www.ocregister.com/articles/police-510785-bertagna-dodge.html</v>
      </c>
      <c r="V4996" s="98"/>
      <c r="W4996" s="109">
        <v>1605.1</v>
      </c>
      <c r="X4996" s="109"/>
      <c r="Y4996" s="109"/>
      <c r="Z4996" s="109"/>
      <c r="AA4996" s="109"/>
      <c r="AB4996" s="109"/>
      <c r="AC4996" s="113"/>
      <c r="AD4996" s="106"/>
      <c r="AE4996" s="106"/>
      <c r="AF4996" s="106"/>
      <c r="AG4996" s="58"/>
    </row>
    <row r="4997" spans="1:33" ht="12">
      <c r="A4997" s="30">
        <v>41806.728935185201</v>
      </c>
      <c r="B4997" s="109" t="s">
        <v>29363</v>
      </c>
      <c r="C4997" s="121" t="s">
        <v>1924</v>
      </c>
      <c r="D4997" s="109" t="s">
        <v>23</v>
      </c>
      <c r="E4997" s="109" t="s">
        <v>40</v>
      </c>
      <c r="F4997" s="109" t="s">
        <v>29364</v>
      </c>
      <c r="G4997" s="42">
        <v>41424</v>
      </c>
      <c r="H4997" s="109" t="s">
        <v>29365</v>
      </c>
      <c r="I4997" s="55" t="s">
        <v>1637</v>
      </c>
      <c r="J4997" s="55" t="s">
        <v>85</v>
      </c>
      <c r="K4997" s="98" t="s">
        <v>29359</v>
      </c>
      <c r="L4997" s="109" t="s">
        <v>404</v>
      </c>
      <c r="M4997" s="109" t="s">
        <v>2294</v>
      </c>
      <c r="N4997" s="109" t="s">
        <v>314</v>
      </c>
      <c r="O4997" s="109" t="s">
        <v>29366</v>
      </c>
      <c r="P4997" s="109" t="s">
        <v>29367</v>
      </c>
      <c r="Q4997" s="55" t="s">
        <v>29368</v>
      </c>
      <c r="R4997" s="109" t="s">
        <v>80</v>
      </c>
      <c r="S4997" s="118" t="s">
        <v>37</v>
      </c>
      <c r="T4997" s="109"/>
      <c r="U4997" s="109" t="str">
        <f t="shared" si="79"/>
        <v>41424: While pursued at high speeds by Santa Ana police, the suspect, Victor Sanchez, ran into Reisse, killing him. http://www.ocregister.com/articles/police-602479-reisse-death.html</v>
      </c>
      <c r="V4997" s="98"/>
      <c r="W4997" s="109">
        <v>1606.1</v>
      </c>
      <c r="X4997" s="109"/>
      <c r="Y4997" s="109"/>
      <c r="Z4997" s="109"/>
      <c r="AA4997" s="109"/>
      <c r="AB4997" s="109"/>
      <c r="AC4997" s="113"/>
      <c r="AD4997" s="106"/>
      <c r="AE4997" s="106"/>
      <c r="AF4997" s="106"/>
      <c r="AG4997" s="58"/>
    </row>
    <row r="4998" spans="1:33" ht="12">
      <c r="A4998" s="30">
        <v>41807.501712963</v>
      </c>
      <c r="B4998" s="109" t="s">
        <v>29369</v>
      </c>
      <c r="C4998" s="121" t="s">
        <v>1255</v>
      </c>
      <c r="D4998" s="109" t="s">
        <v>23</v>
      </c>
      <c r="E4998" s="99" t="s">
        <v>82</v>
      </c>
      <c r="F4998" s="109"/>
      <c r="G4998" s="42">
        <v>41423</v>
      </c>
      <c r="H4998" s="109" t="s">
        <v>29370</v>
      </c>
      <c r="I4998" s="55" t="s">
        <v>4730</v>
      </c>
      <c r="J4998" s="55" t="s">
        <v>143</v>
      </c>
      <c r="K4998" s="98" t="s">
        <v>29371</v>
      </c>
      <c r="L4998" s="109" t="s">
        <v>4730</v>
      </c>
      <c r="M4998" s="109" t="s">
        <v>4732</v>
      </c>
      <c r="N4998" s="109" t="s">
        <v>32</v>
      </c>
      <c r="O4998" s="109" t="s">
        <v>29372</v>
      </c>
      <c r="P4998" s="109" t="s">
        <v>36</v>
      </c>
      <c r="Q4998" s="55" t="s">
        <v>29373</v>
      </c>
      <c r="R4998" s="109" t="s">
        <v>80</v>
      </c>
      <c r="S4998" s="118" t="s">
        <v>37</v>
      </c>
      <c r="T4998" s="109"/>
      <c r="U4998" s="109" t="str">
        <f t="shared" si="79"/>
        <v>41423: 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 http://6abc.com/archive/9123063/</v>
      </c>
      <c r="V4998" s="98"/>
      <c r="W4998" s="109">
        <v>1607.1</v>
      </c>
      <c r="X4998" s="109"/>
      <c r="Y4998" s="109"/>
      <c r="Z4998" s="109"/>
      <c r="AA4998" s="109"/>
      <c r="AB4998" s="109"/>
      <c r="AC4998" s="113"/>
      <c r="AD4998" s="106"/>
      <c r="AE4998" s="106"/>
      <c r="AF4998" s="106"/>
      <c r="AG4998" s="58"/>
    </row>
    <row r="4999" spans="1:33" ht="14">
      <c r="A4999" s="30">
        <v>41807.510416666701</v>
      </c>
      <c r="B4999" s="99" t="s">
        <v>29374</v>
      </c>
      <c r="C4999" s="121" t="s">
        <v>1384</v>
      </c>
      <c r="D4999" s="99" t="s">
        <v>23</v>
      </c>
      <c r="E4999" s="99" t="s">
        <v>24</v>
      </c>
      <c r="F4999" s="99" t="s">
        <v>29375</v>
      </c>
      <c r="G4999" s="42">
        <v>40949</v>
      </c>
      <c r="H4999" s="99" t="s">
        <v>29376</v>
      </c>
      <c r="I4999" s="99" t="s">
        <v>4565</v>
      </c>
      <c r="J4999" s="17" t="s">
        <v>1128</v>
      </c>
      <c r="K4999" s="99">
        <v>38128</v>
      </c>
      <c r="L4999" s="99" t="s">
        <v>4567</v>
      </c>
      <c r="M4999" s="99" t="s">
        <v>4568</v>
      </c>
      <c r="N4999" s="17" t="s">
        <v>32</v>
      </c>
      <c r="O4999" s="99" t="s">
        <v>29377</v>
      </c>
      <c r="P4999" s="99" t="s">
        <v>36</v>
      </c>
      <c r="Q4999" s="99" t="s">
        <v>29378</v>
      </c>
      <c r="R4999" s="112" t="s">
        <v>80</v>
      </c>
      <c r="S4999" s="109" t="s">
        <v>29379</v>
      </c>
      <c r="T4999" s="40"/>
      <c r="U4999" s="109" t="str">
        <f t="shared" si="79"/>
        <v>40949: Shot to death in the back by police, while allegedly driving a stolen car. http://www.commercialappeal.com/news/2012/feb/13/crime-report-microphone-sparks-shooting-arrest-mem/?partner=yahoo_feeds</v>
      </c>
      <c r="V4999" s="98"/>
      <c r="W4999" s="109">
        <v>1608.1</v>
      </c>
      <c r="X4999" s="109"/>
      <c r="Y4999" s="109"/>
      <c r="Z4999" s="109"/>
      <c r="AA4999" s="109"/>
      <c r="AB4999" s="109"/>
      <c r="AC4999" s="113"/>
      <c r="AD4999" s="106"/>
      <c r="AE4999" s="106"/>
      <c r="AF4999" s="106"/>
      <c r="AG4999" s="58"/>
    </row>
    <row r="5000" spans="1:33" ht="14">
      <c r="A5000" s="30">
        <v>41807.510428240697</v>
      </c>
      <c r="B5000" s="99" t="s">
        <v>29380</v>
      </c>
      <c r="C5000" s="121" t="s">
        <v>3683</v>
      </c>
      <c r="D5000" s="99" t="s">
        <v>23</v>
      </c>
      <c r="E5000" s="99" t="s">
        <v>82</v>
      </c>
      <c r="F5000" s="99"/>
      <c r="G5000" s="42">
        <v>40978</v>
      </c>
      <c r="H5000" s="99" t="s">
        <v>29381</v>
      </c>
      <c r="I5000" s="99" t="s">
        <v>4565</v>
      </c>
      <c r="J5000" s="17" t="s">
        <v>1128</v>
      </c>
      <c r="K5000" s="99">
        <v>38122</v>
      </c>
      <c r="L5000" s="99" t="s">
        <v>4567</v>
      </c>
      <c r="M5000" s="99" t="s">
        <v>4568</v>
      </c>
      <c r="N5000" s="17" t="s">
        <v>1589</v>
      </c>
      <c r="O5000" s="99" t="s">
        <v>29382</v>
      </c>
      <c r="P5000" s="99" t="s">
        <v>36</v>
      </c>
      <c r="Q5000" s="99" t="s">
        <v>29383</v>
      </c>
      <c r="R5000" s="112" t="s">
        <v>80</v>
      </c>
      <c r="S5000" s="109" t="s">
        <v>29384</v>
      </c>
      <c r="T5000" s="40"/>
      <c r="U5000" s="109" t="str">
        <f t="shared" si="79"/>
        <v>40978: Became “unresponsive” after police chased and arrested him for allegedly attacking his girlfriend. http://www.commercialappeal.com/news/2012/mar/13/memphis-police-identify-man-who-died-custody/?partner=RSS</v>
      </c>
      <c r="V5000" s="98"/>
      <c r="W5000" s="109">
        <v>1609.1</v>
      </c>
      <c r="X5000" s="109"/>
      <c r="Y5000" s="109"/>
      <c r="Z5000" s="109"/>
      <c r="AA5000" s="109"/>
      <c r="AB5000" s="109"/>
      <c r="AC5000" s="113"/>
      <c r="AD5000" s="106"/>
      <c r="AE5000" s="106"/>
      <c r="AF5000" s="106"/>
      <c r="AG5000" s="58"/>
    </row>
    <row r="5001" spans="1:33" ht="14">
      <c r="A5001" s="30">
        <v>41807.510462963</v>
      </c>
      <c r="B5001" s="99" t="s">
        <v>29385</v>
      </c>
      <c r="C5001" s="121" t="s">
        <v>1135</v>
      </c>
      <c r="D5001" s="99" t="s">
        <v>23</v>
      </c>
      <c r="E5001" s="99" t="s">
        <v>24</v>
      </c>
      <c r="F5001" s="99" t="s">
        <v>29386</v>
      </c>
      <c r="G5001" s="42">
        <v>41072</v>
      </c>
      <c r="H5001" s="99" t="s">
        <v>29387</v>
      </c>
      <c r="I5001" s="99" t="s">
        <v>4565</v>
      </c>
      <c r="J5001" s="17" t="s">
        <v>1128</v>
      </c>
      <c r="K5001" s="99">
        <v>38103</v>
      </c>
      <c r="L5001" s="99" t="s">
        <v>4567</v>
      </c>
      <c r="M5001" s="99" t="s">
        <v>4568</v>
      </c>
      <c r="N5001" s="17" t="s">
        <v>32</v>
      </c>
      <c r="O5001" s="99" t="s">
        <v>29388</v>
      </c>
      <c r="P5001" s="99" t="s">
        <v>36</v>
      </c>
      <c r="Q5001" s="99" t="s">
        <v>29389</v>
      </c>
      <c r="R5001" s="112" t="s">
        <v>100</v>
      </c>
      <c r="S5001" s="109" t="s">
        <v>29384</v>
      </c>
      <c r="T5001" s="40"/>
      <c r="U5001" s="109" t="str">
        <f t="shared" si="79"/>
        <v>41072: Shot to death on downtown on Beale Street. Police alleged that Freeman threatened them with a knife. Family members said Freeman had mental health problems and that police knew this because they had arrested him in April for disorderly conduct. http://www.commercialappeal.com/news/2012/jun/13/man-killed-memphis-police-near-beale-was-mentally/</v>
      </c>
      <c r="V5001" s="98"/>
      <c r="W5001" s="109">
        <v>1610.1</v>
      </c>
      <c r="X5001" s="109"/>
      <c r="Y5001" s="109"/>
      <c r="Z5001" s="109"/>
      <c r="AA5001" s="109"/>
      <c r="AB5001" s="109"/>
      <c r="AC5001" s="113"/>
      <c r="AD5001" s="106"/>
      <c r="AE5001" s="106"/>
      <c r="AF5001" s="106"/>
      <c r="AG5001" s="58"/>
    </row>
    <row r="5002" spans="1:33" ht="14">
      <c r="A5002" s="30">
        <v>41807.510474536997</v>
      </c>
      <c r="B5002" s="99" t="s">
        <v>29390</v>
      </c>
      <c r="C5002" s="121" t="s">
        <v>400</v>
      </c>
      <c r="D5002" s="99" t="s">
        <v>23</v>
      </c>
      <c r="E5002" s="99" t="s">
        <v>24</v>
      </c>
      <c r="F5002" s="99"/>
      <c r="G5002" s="42">
        <v>41087</v>
      </c>
      <c r="H5002" s="99" t="s">
        <v>29391</v>
      </c>
      <c r="I5002" s="99" t="s">
        <v>4565</v>
      </c>
      <c r="J5002" s="17" t="s">
        <v>1128</v>
      </c>
      <c r="K5002" s="99">
        <v>38118</v>
      </c>
      <c r="L5002" s="99" t="s">
        <v>4567</v>
      </c>
      <c r="M5002" s="99" t="s">
        <v>4568</v>
      </c>
      <c r="N5002" s="17" t="s">
        <v>32</v>
      </c>
      <c r="O5002" s="99" t="s">
        <v>29392</v>
      </c>
      <c r="P5002" s="99" t="s">
        <v>36</v>
      </c>
      <c r="Q5002" s="99" t="s">
        <v>29393</v>
      </c>
      <c r="R5002" s="112" t="s">
        <v>80</v>
      </c>
      <c r="S5002" s="109" t="s">
        <v>29384</v>
      </c>
      <c r="T5002" s="40"/>
      <c r="U5002" s="109" t="str">
        <f t="shared" si="79"/>
        <v>41087: Shot to death. Police say Dowdy, who was black, was a carjacking suspect whom they chased, and that they killed him because they mistakenly thought he had a gun. The owner of the car, a white woman, had filed a false report. http://www.commercialappeal.com/news/2012/jul/06/false-carjacking-report-triggered-fatal-shooting/?print=1</v>
      </c>
      <c r="V5002" s="98"/>
      <c r="W5002" s="109">
        <v>1611.1</v>
      </c>
      <c r="X5002" s="109"/>
      <c r="Y5002" s="109"/>
      <c r="Z5002" s="109"/>
      <c r="AA5002" s="109"/>
      <c r="AB5002" s="109"/>
      <c r="AC5002" s="113"/>
      <c r="AD5002" s="106"/>
      <c r="AE5002" s="106"/>
      <c r="AF5002" s="106"/>
      <c r="AG5002" s="58"/>
    </row>
    <row r="5003" spans="1:33" ht="14">
      <c r="A5003" s="30">
        <v>41807.510486111103</v>
      </c>
      <c r="B5003" s="99" t="s">
        <v>29394</v>
      </c>
      <c r="C5003" s="121" t="s">
        <v>361</v>
      </c>
      <c r="D5003" s="99" t="s">
        <v>23</v>
      </c>
      <c r="E5003" s="99" t="s">
        <v>24</v>
      </c>
      <c r="F5003" s="99" t="s">
        <v>29395</v>
      </c>
      <c r="G5003" s="42">
        <v>41093</v>
      </c>
      <c r="H5003" s="99" t="s">
        <v>29396</v>
      </c>
      <c r="I5003" s="99" t="s">
        <v>4565</v>
      </c>
      <c r="J5003" s="17" t="s">
        <v>1128</v>
      </c>
      <c r="K5003" s="99">
        <v>38127</v>
      </c>
      <c r="L5003" s="99" t="s">
        <v>4567</v>
      </c>
      <c r="M5003" s="99" t="s">
        <v>4568</v>
      </c>
      <c r="N5003" s="17" t="s">
        <v>1589</v>
      </c>
      <c r="O5003" s="99" t="s">
        <v>29397</v>
      </c>
      <c r="P5003" s="99" t="s">
        <v>36</v>
      </c>
      <c r="Q5003" s="99" t="s">
        <v>29398</v>
      </c>
      <c r="R5003" s="112" t="s">
        <v>219</v>
      </c>
      <c r="S5003" s="109" t="s">
        <v>29384</v>
      </c>
      <c r="T5003" s="40"/>
      <c r="U5003" s="109" t="str">
        <f t="shared" si="79"/>
        <v>41093: Died after police chased and arrested him for allegedly selling drugs. He collapsed after he was in custody. Doctors told his mother that he had severe head injuries, internal bleeding, and a broken leg. http://www.myfoxmemphis.com/story/19610025/family-wants-answers-after-man-dies-in-custody</v>
      </c>
      <c r="V5003" s="98"/>
      <c r="W5003" s="109">
        <v>1612.1</v>
      </c>
      <c r="X5003" s="109"/>
      <c r="Y5003" s="109"/>
      <c r="Z5003" s="109"/>
      <c r="AA5003" s="109"/>
      <c r="AB5003" s="109"/>
      <c r="AC5003" s="113"/>
      <c r="AD5003" s="106"/>
      <c r="AE5003" s="106"/>
      <c r="AF5003" s="106"/>
      <c r="AG5003" s="58"/>
    </row>
    <row r="5004" spans="1:33" ht="14">
      <c r="A5004" s="30">
        <v>41807.510497685202</v>
      </c>
      <c r="B5004" s="99" t="s">
        <v>29399</v>
      </c>
      <c r="C5004" s="121" t="s">
        <v>918</v>
      </c>
      <c r="D5004" s="99" t="s">
        <v>91</v>
      </c>
      <c r="E5004" s="99" t="s">
        <v>24</v>
      </c>
      <c r="F5004" s="99"/>
      <c r="G5004" s="42">
        <v>41147</v>
      </c>
      <c r="H5004" s="99" t="s">
        <v>29400</v>
      </c>
      <c r="I5004" s="99" t="s">
        <v>4565</v>
      </c>
      <c r="J5004" s="17" t="s">
        <v>1128</v>
      </c>
      <c r="K5004" s="99">
        <v>38126</v>
      </c>
      <c r="L5004" s="99" t="s">
        <v>4567</v>
      </c>
      <c r="M5004" s="99" t="s">
        <v>4568</v>
      </c>
      <c r="N5004" s="17" t="s">
        <v>314</v>
      </c>
      <c r="O5004" s="99" t="s">
        <v>29401</v>
      </c>
      <c r="P5004" s="99" t="s">
        <v>29402</v>
      </c>
      <c r="Q5004" s="99" t="s">
        <v>29403</v>
      </c>
      <c r="R5004" s="112" t="s">
        <v>80</v>
      </c>
      <c r="S5004" s="109" t="s">
        <v>29384</v>
      </c>
      <c r="T5004" s="40"/>
      <c r="U5004" s="109" t="str">
        <f t="shared" si="79"/>
        <v>41147: Died in a car crash caused by a Memphis police officer. Witnesses said the officer was speeding at the time of the crash and did not use the flashing lights and the siren on his car as required by police regulations. http://www.wmcactionnews5.com/story/23393539/former-officer-accepts-plea-deal-for-crash-that-killed-2</v>
      </c>
      <c r="V5004" s="98"/>
      <c r="W5004" s="109">
        <v>1613.1</v>
      </c>
      <c r="X5004" s="109"/>
      <c r="Y5004" s="109"/>
      <c r="Z5004" s="109"/>
      <c r="AA5004" s="109"/>
      <c r="AB5004" s="109"/>
      <c r="AC5004" s="113"/>
      <c r="AD5004" s="106"/>
      <c r="AE5004" s="106"/>
      <c r="AF5004" s="106"/>
      <c r="AG5004" s="58"/>
    </row>
    <row r="5005" spans="1:33" ht="14">
      <c r="A5005" s="30">
        <v>41807.5105092593</v>
      </c>
      <c r="B5005" s="99" t="s">
        <v>29404</v>
      </c>
      <c r="C5005" s="121" t="s">
        <v>2417</v>
      </c>
      <c r="D5005" s="99" t="s">
        <v>91</v>
      </c>
      <c r="E5005" s="99" t="s">
        <v>24</v>
      </c>
      <c r="F5005" s="99"/>
      <c r="G5005" s="42">
        <v>41147</v>
      </c>
      <c r="H5005" s="99" t="s">
        <v>29400</v>
      </c>
      <c r="I5005" s="99" t="s">
        <v>4565</v>
      </c>
      <c r="J5005" s="17" t="s">
        <v>1128</v>
      </c>
      <c r="K5005" s="99">
        <v>38126</v>
      </c>
      <c r="L5005" s="99" t="s">
        <v>4567</v>
      </c>
      <c r="M5005" s="99" t="s">
        <v>4568</v>
      </c>
      <c r="N5005" s="17" t="s">
        <v>314</v>
      </c>
      <c r="O5005" s="99" t="s">
        <v>29405</v>
      </c>
      <c r="P5005" s="99" t="s">
        <v>29402</v>
      </c>
      <c r="Q5005" s="99" t="s">
        <v>29403</v>
      </c>
      <c r="R5005" s="112" t="s">
        <v>80</v>
      </c>
      <c r="S5005" s="109" t="s">
        <v>29384</v>
      </c>
      <c r="T5005" s="40"/>
      <c r="U5005" s="109" t="str">
        <f t="shared" si="79"/>
        <v>41147: Died in a car crash with her mother, Delois Epps. Officer Alex Beard, who caused the crash, was later fired, and in May, 2013, was charged with two counts of vehicular homicide. http://www.wmcactionnews5.com/story/23393539/former-officer-accepts-plea-deal-for-crash-that-killed-2</v>
      </c>
      <c r="V5005" s="98"/>
      <c r="W5005" s="109">
        <v>1614.1</v>
      </c>
      <c r="X5005" s="109"/>
      <c r="Y5005" s="109"/>
      <c r="Z5005" s="109"/>
      <c r="AA5005" s="109"/>
      <c r="AB5005" s="109"/>
      <c r="AC5005" s="113"/>
      <c r="AD5005" s="106"/>
      <c r="AE5005" s="106"/>
      <c r="AF5005" s="106"/>
      <c r="AG5005" s="58"/>
    </row>
    <row r="5006" spans="1:33" ht="14">
      <c r="A5006" s="30">
        <v>41807.510520833297</v>
      </c>
      <c r="B5006" s="99" t="s">
        <v>29406</v>
      </c>
      <c r="C5006" s="121" t="s">
        <v>409</v>
      </c>
      <c r="D5006" s="99" t="s">
        <v>23</v>
      </c>
      <c r="E5006" s="99" t="s">
        <v>24</v>
      </c>
      <c r="F5006" s="99" t="s">
        <v>29407</v>
      </c>
      <c r="G5006" s="42">
        <v>41176</v>
      </c>
      <c r="H5006" s="99" t="s">
        <v>29408</v>
      </c>
      <c r="I5006" s="99" t="s">
        <v>4565</v>
      </c>
      <c r="J5006" s="17" t="s">
        <v>1128</v>
      </c>
      <c r="K5006" s="99">
        <v>38118</v>
      </c>
      <c r="L5006" s="99" t="s">
        <v>4567</v>
      </c>
      <c r="M5006" s="99" t="s">
        <v>4568</v>
      </c>
      <c r="N5006" s="17" t="s">
        <v>32</v>
      </c>
      <c r="O5006" s="99" t="s">
        <v>29409</v>
      </c>
      <c r="P5006" s="99" t="s">
        <v>58</v>
      </c>
      <c r="Q5006" s="99" t="s">
        <v>29410</v>
      </c>
      <c r="R5006" s="112" t="s">
        <v>80</v>
      </c>
      <c r="S5006" s="109" t="s">
        <v>29384</v>
      </c>
      <c r="T5006" s="40"/>
      <c r="U5006" s="109" t="str">
        <f t="shared" si="79"/>
        <v>41176: Shot to death by off-duty police officer Terrance Shaw, who claimed Thompson tried to rob him. Shaw, who admitted that he knew Thompson prior to killing him, resigned when questioned about his relationship with the boy. http://www.huffingtonpost.com/2012/10/15/justin-thompson-shooting-memphis-police_n_1966875.html</v>
      </c>
      <c r="V5006" s="98"/>
      <c r="W5006" s="109">
        <v>1615.1</v>
      </c>
      <c r="X5006" s="109"/>
      <c r="Y5006" s="109"/>
      <c r="Z5006" s="109"/>
      <c r="AA5006" s="109"/>
      <c r="AB5006" s="109"/>
      <c r="AC5006" s="113"/>
      <c r="AD5006" s="106"/>
      <c r="AE5006" s="106"/>
      <c r="AF5006" s="106"/>
      <c r="AG5006" s="58"/>
    </row>
    <row r="5007" spans="1:33" ht="14">
      <c r="A5007" s="30">
        <v>41807.510532407403</v>
      </c>
      <c r="B5007" s="99" t="s">
        <v>29411</v>
      </c>
      <c r="C5007" s="121" t="s">
        <v>1449</v>
      </c>
      <c r="D5007" s="99" t="s">
        <v>23</v>
      </c>
      <c r="E5007" s="99" t="s">
        <v>24</v>
      </c>
      <c r="F5007" s="99" t="s">
        <v>29412</v>
      </c>
      <c r="G5007" s="42">
        <v>41270</v>
      </c>
      <c r="H5007" s="99" t="s">
        <v>29413</v>
      </c>
      <c r="I5007" s="99" t="s">
        <v>4565</v>
      </c>
      <c r="J5007" s="17" t="s">
        <v>1128</v>
      </c>
      <c r="K5007" s="99">
        <v>38127</v>
      </c>
      <c r="L5007" s="99" t="s">
        <v>4567</v>
      </c>
      <c r="M5007" s="99" t="s">
        <v>29414</v>
      </c>
      <c r="N5007" s="17" t="s">
        <v>32</v>
      </c>
      <c r="O5007" s="99" t="s">
        <v>29415</v>
      </c>
      <c r="P5007" s="99" t="s">
        <v>36</v>
      </c>
      <c r="Q5007" s="99" t="s">
        <v>29416</v>
      </c>
      <c r="R5007" s="112" t="s">
        <v>80</v>
      </c>
      <c r="S5007" s="109" t="s">
        <v>29384</v>
      </c>
      <c r="T5007" s="40"/>
      <c r="U5007" s="109" t="str">
        <f t="shared" si="79"/>
        <v>41270: Shot to death. Police claimed they killed Livingston while he was fleeing from a McDonald's restaurant, which he allegedly robbed, and that he pointed a gun at them while he was escaping. For over30 years, the MPD has been under a U.S. Supreme Court decision forbidding them from shooting "fleeing felons." like Livingston in the back. http://www.commercialappeal.com/news/2012/dec/29/crime-report-man-charged-assaulting-kidnapping-pre/</v>
      </c>
      <c r="V5007" s="98"/>
      <c r="W5007" s="109">
        <v>1616.1</v>
      </c>
      <c r="X5007" s="109"/>
      <c r="Y5007" s="109"/>
      <c r="Z5007" s="109"/>
      <c r="AA5007" s="109"/>
      <c r="AB5007" s="109"/>
      <c r="AC5007" s="113"/>
      <c r="AD5007" s="106"/>
      <c r="AE5007" s="106"/>
      <c r="AF5007" s="106"/>
      <c r="AG5007" s="58"/>
    </row>
    <row r="5008" spans="1:33" ht="14">
      <c r="A5008" s="30">
        <v>41807.510543981502</v>
      </c>
      <c r="B5008" s="99" t="s">
        <v>5969</v>
      </c>
      <c r="C5008" s="121" t="s">
        <v>29083</v>
      </c>
      <c r="D5008" s="99" t="s">
        <v>23</v>
      </c>
      <c r="E5008" s="99" t="s">
        <v>40</v>
      </c>
      <c r="F5008" s="99" t="s">
        <v>29417</v>
      </c>
      <c r="G5008" s="42">
        <v>41285</v>
      </c>
      <c r="H5008" s="99" t="s">
        <v>29418</v>
      </c>
      <c r="I5008" s="99" t="s">
        <v>4565</v>
      </c>
      <c r="J5008" s="17" t="s">
        <v>1128</v>
      </c>
      <c r="K5008" s="99">
        <v>38126</v>
      </c>
      <c r="L5008" s="99" t="s">
        <v>4567</v>
      </c>
      <c r="M5008" s="99" t="s">
        <v>4568</v>
      </c>
      <c r="N5008" s="17" t="s">
        <v>32</v>
      </c>
      <c r="O5008" s="99" t="s">
        <v>29419</v>
      </c>
      <c r="P5008" s="99" t="s">
        <v>36</v>
      </c>
      <c r="Q5008" s="99" t="s">
        <v>29420</v>
      </c>
      <c r="R5008" s="112" t="s">
        <v>100</v>
      </c>
      <c r="S5008" s="109" t="s">
        <v>29384</v>
      </c>
      <c r="T5008" s="40"/>
      <c r="U5008" s="109" t="str">
        <f t="shared" si="79"/>
        <v>41285: 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 http://ftpcontent4.worldnow.com/wmctv/Moore%20File%20Stamped%20Complaint%201-8-14.pdf</v>
      </c>
      <c r="V5008" s="98"/>
      <c r="W5008" s="109">
        <v>1617.1</v>
      </c>
      <c r="X5008" s="109"/>
      <c r="Y5008" s="109"/>
      <c r="Z5008" s="109"/>
      <c r="AA5008" s="109"/>
      <c r="AB5008" s="109"/>
      <c r="AC5008" s="113"/>
      <c r="AD5008" s="106"/>
      <c r="AE5008" s="106"/>
      <c r="AF5008" s="106"/>
      <c r="AG5008" s="58"/>
    </row>
    <row r="5009" spans="1:33" ht="14">
      <c r="A5009" s="30">
        <v>41807.5105555556</v>
      </c>
      <c r="B5009" s="99" t="s">
        <v>29421</v>
      </c>
      <c r="C5009" s="121" t="s">
        <v>2375</v>
      </c>
      <c r="D5009" s="99" t="s">
        <v>23</v>
      </c>
      <c r="E5009" s="99" t="s">
        <v>24</v>
      </c>
      <c r="F5009" s="99" t="s">
        <v>29422</v>
      </c>
      <c r="G5009" s="42">
        <v>41291</v>
      </c>
      <c r="H5009" s="99" t="s">
        <v>29423</v>
      </c>
      <c r="I5009" s="99" t="s">
        <v>4565</v>
      </c>
      <c r="J5009" s="17" t="s">
        <v>1128</v>
      </c>
      <c r="K5009" s="99">
        <v>38118</v>
      </c>
      <c r="L5009" s="99" t="s">
        <v>4567</v>
      </c>
      <c r="M5009" s="99" t="s">
        <v>4568</v>
      </c>
      <c r="N5009" s="17" t="s">
        <v>32</v>
      </c>
      <c r="O5009" s="99" t="s">
        <v>29424</v>
      </c>
      <c r="P5009" s="99" t="s">
        <v>58</v>
      </c>
      <c r="Q5009" s="99" t="s">
        <v>29425</v>
      </c>
      <c r="R5009" s="112" t="s">
        <v>80</v>
      </c>
      <c r="S5009" s="109" t="s">
        <v>29384</v>
      </c>
      <c r="T5009" s="40"/>
      <c r="U5009" s="109" t="str">
        <f t="shared" si="79"/>
        <v>41291: 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 http://wreg.com/2013/01/18/man-shot-killed-by-memphis-police/</v>
      </c>
      <c r="V5009" s="98"/>
      <c r="W5009" s="109">
        <v>1618.1</v>
      </c>
      <c r="X5009" s="109"/>
      <c r="Y5009" s="109"/>
      <c r="Z5009" s="109"/>
      <c r="AA5009" s="109"/>
      <c r="AB5009" s="109"/>
      <c r="AC5009" s="113"/>
      <c r="AD5009" s="106"/>
      <c r="AE5009" s="106"/>
      <c r="AF5009" s="106"/>
      <c r="AG5009" s="58"/>
    </row>
    <row r="5010" spans="1:33" ht="14">
      <c r="A5010" s="30">
        <v>41807.510567129597</v>
      </c>
      <c r="B5010" s="99" t="s">
        <v>29426</v>
      </c>
      <c r="C5010" s="121" t="s">
        <v>29427</v>
      </c>
      <c r="D5010" s="99" t="s">
        <v>23</v>
      </c>
      <c r="E5010" s="99" t="s">
        <v>24</v>
      </c>
      <c r="F5010" s="99" t="s">
        <v>29428</v>
      </c>
      <c r="G5010" s="42">
        <v>41343</v>
      </c>
      <c r="H5010" s="99" t="s">
        <v>29429</v>
      </c>
      <c r="I5010" s="99" t="s">
        <v>4565</v>
      </c>
      <c r="J5010" s="17" t="s">
        <v>1128</v>
      </c>
      <c r="K5010" s="99">
        <v>38126</v>
      </c>
      <c r="L5010" s="99" t="s">
        <v>4567</v>
      </c>
      <c r="M5010" s="99" t="s">
        <v>4568</v>
      </c>
      <c r="N5010" s="17" t="s">
        <v>32</v>
      </c>
      <c r="O5010" s="99" t="s">
        <v>29430</v>
      </c>
      <c r="P5010" s="99" t="s">
        <v>36</v>
      </c>
      <c r="Q5010" s="99" t="s">
        <v>29431</v>
      </c>
      <c r="R5010" s="112" t="s">
        <v>100</v>
      </c>
      <c r="S5010" s="109" t="s">
        <v>29384</v>
      </c>
      <c r="T5010" s="40"/>
      <c r="U5010" s="109" t="str">
        <f t="shared" si="79"/>
        <v>41343: 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 http://www.localmemphis.com/mostpopular/story/Memphis-Officers-Shoot-Kill-Suspect-Armed-with/d/story/DSO-dq-tW0itCkhNdYVHyw</v>
      </c>
      <c r="V5010" s="98"/>
      <c r="W5010" s="109">
        <v>1619.1</v>
      </c>
      <c r="X5010" s="109"/>
      <c r="Y5010" s="109"/>
      <c r="Z5010" s="109"/>
      <c r="AA5010" s="109"/>
      <c r="AB5010" s="109"/>
      <c r="AC5010" s="113"/>
      <c r="AD5010" s="106"/>
      <c r="AE5010" s="106"/>
      <c r="AF5010" s="106"/>
      <c r="AG5010" s="58"/>
    </row>
    <row r="5011" spans="1:33" ht="14">
      <c r="A5011" s="30">
        <v>41807.510590277801</v>
      </c>
      <c r="B5011" s="99" t="s">
        <v>29432</v>
      </c>
      <c r="C5011" s="121" t="s">
        <v>1853</v>
      </c>
      <c r="D5011" s="99" t="s">
        <v>23</v>
      </c>
      <c r="E5011" s="99" t="s">
        <v>40</v>
      </c>
      <c r="F5011" s="99" t="s">
        <v>29433</v>
      </c>
      <c r="G5011" s="42">
        <v>41374</v>
      </c>
      <c r="H5011" s="99" t="s">
        <v>29434</v>
      </c>
      <c r="I5011" s="99" t="s">
        <v>4565</v>
      </c>
      <c r="J5011" s="17" t="s">
        <v>1128</v>
      </c>
      <c r="K5011" s="99">
        <v>38134</v>
      </c>
      <c r="L5011" s="99" t="s">
        <v>4567</v>
      </c>
      <c r="M5011" s="99" t="s">
        <v>4568</v>
      </c>
      <c r="N5011" s="17" t="s">
        <v>32</v>
      </c>
      <c r="O5011" s="99" t="s">
        <v>29435</v>
      </c>
      <c r="P5011" s="99" t="s">
        <v>36</v>
      </c>
      <c r="Q5011" s="99" t="s">
        <v>29436</v>
      </c>
      <c r="R5011" s="112" t="s">
        <v>36</v>
      </c>
      <c r="S5011" s="109" t="s">
        <v>29384</v>
      </c>
      <c r="T5011" s="40"/>
      <c r="U5011" s="109" t="str">
        <f t="shared" si="79"/>
        <v>41374: Shot to death. Police claim that when they stopped Brock for an alleged incident of “road rage,” they shot him because they thought he had a gun as he was approaching them. Brock’s son said his father had a mental illness and was taking medication for it. http://www.wmcactionnews5.com/story/21949420/identity-revealed-of-man-killed-by-police-wednesday-night?t=2013-04-11T22%3A39%3A46Z</v>
      </c>
      <c r="V5011" s="98"/>
      <c r="W5011" s="109">
        <v>1620.1</v>
      </c>
      <c r="X5011" s="109"/>
      <c r="Y5011" s="109"/>
      <c r="Z5011" s="109"/>
      <c r="AA5011" s="109"/>
      <c r="AB5011" s="109"/>
      <c r="AC5011" s="113"/>
      <c r="AD5011" s="106"/>
      <c r="AE5011" s="106"/>
      <c r="AF5011" s="106"/>
      <c r="AG5011" s="58"/>
    </row>
    <row r="5012" spans="1:33" ht="14">
      <c r="A5012" s="30">
        <v>41807.510613425897</v>
      </c>
      <c r="B5012" s="99" t="s">
        <v>29437</v>
      </c>
      <c r="C5012" s="121"/>
      <c r="D5012" s="99" t="s">
        <v>23</v>
      </c>
      <c r="E5012" s="99" t="s">
        <v>24</v>
      </c>
      <c r="F5012" s="99"/>
      <c r="G5012" s="42">
        <v>41412</v>
      </c>
      <c r="H5012" s="99" t="s">
        <v>29438</v>
      </c>
      <c r="I5012" s="99" t="s">
        <v>4565</v>
      </c>
      <c r="J5012" s="17" t="s">
        <v>1128</v>
      </c>
      <c r="K5012" s="99">
        <v>38116</v>
      </c>
      <c r="L5012" s="99" t="s">
        <v>4567</v>
      </c>
      <c r="M5012" s="99" t="s">
        <v>4568</v>
      </c>
      <c r="N5012" s="17" t="s">
        <v>314</v>
      </c>
      <c r="O5012" s="99" t="s">
        <v>29439</v>
      </c>
      <c r="P5012" s="99" t="s">
        <v>29440</v>
      </c>
      <c r="Q5012" s="99" t="s">
        <v>29441</v>
      </c>
      <c r="R5012" s="112" t="s">
        <v>80</v>
      </c>
      <c r="S5012" s="109" t="s">
        <v>29384</v>
      </c>
      <c r="T5012" s="40"/>
      <c r="U5012" s="109" t="str">
        <f t="shared" si="79"/>
        <v>41412: Died when an off-duty police officer hit the motorcycle Walker was riding while working as a traffic escort for a funeral. http://wreg.com/2013/05/30/funeral-escort-riders-say-farewell-to-one-of-their-own/</v>
      </c>
      <c r="V5012" s="98"/>
      <c r="W5012" s="109">
        <v>1621.1</v>
      </c>
      <c r="X5012" s="109"/>
      <c r="Y5012" s="109"/>
      <c r="Z5012" s="109"/>
      <c r="AA5012" s="109"/>
      <c r="AB5012" s="109"/>
      <c r="AC5012" s="113"/>
      <c r="AD5012" s="106"/>
      <c r="AE5012" s="106"/>
      <c r="AF5012" s="106"/>
      <c r="AG5012" s="58"/>
    </row>
    <row r="5013" spans="1:33" ht="14">
      <c r="A5013" s="30">
        <v>41807.510636574101</v>
      </c>
      <c r="B5013" s="99" t="s">
        <v>29442</v>
      </c>
      <c r="C5013" s="121" t="s">
        <v>1449</v>
      </c>
      <c r="D5013" s="99" t="s">
        <v>23</v>
      </c>
      <c r="E5013" s="99" t="s">
        <v>82</v>
      </c>
      <c r="F5013" s="99"/>
      <c r="G5013" s="42">
        <v>41429</v>
      </c>
      <c r="H5013" s="99" t="s">
        <v>29443</v>
      </c>
      <c r="I5013" s="99" t="s">
        <v>4565</v>
      </c>
      <c r="J5013" s="17" t="s">
        <v>1128</v>
      </c>
      <c r="K5013" s="99">
        <v>38120</v>
      </c>
      <c r="L5013" s="99" t="s">
        <v>4567</v>
      </c>
      <c r="M5013" s="99" t="s">
        <v>29444</v>
      </c>
      <c r="N5013" s="17" t="s">
        <v>32</v>
      </c>
      <c r="O5013" s="99" t="s">
        <v>29445</v>
      </c>
      <c r="P5013" s="99" t="s">
        <v>36</v>
      </c>
      <c r="Q5013" s="99" t="s">
        <v>29446</v>
      </c>
      <c r="R5013" s="112" t="s">
        <v>80</v>
      </c>
      <c r="S5013" s="109" t="s">
        <v>29384</v>
      </c>
      <c r="T5013" s="40"/>
      <c r="U5013" s="109" t="str">
        <f t="shared" si="79"/>
        <v>41429: Shot to death in Olive Branch, Miss., by Memphis police and DEA agents. http://www.commercialappeal.com/news/2013/jun/04/drug-suspect-killed-in-shootout-with-officers-in/</v>
      </c>
      <c r="V5013" s="98"/>
      <c r="W5013" s="109">
        <v>1622.1</v>
      </c>
      <c r="X5013" s="109"/>
      <c r="Y5013" s="109"/>
      <c r="Z5013" s="109"/>
      <c r="AA5013" s="109"/>
      <c r="AB5013" s="109"/>
      <c r="AC5013" s="113"/>
      <c r="AD5013" s="106"/>
      <c r="AE5013" s="106"/>
      <c r="AF5013" s="106"/>
      <c r="AG5013" s="58"/>
    </row>
    <row r="5014" spans="1:33" ht="14">
      <c r="A5014" s="30">
        <v>41807.5106481482</v>
      </c>
      <c r="B5014" s="99" t="s">
        <v>29447</v>
      </c>
      <c r="C5014" s="121" t="s">
        <v>1924</v>
      </c>
      <c r="D5014" s="99" t="s">
        <v>23</v>
      </c>
      <c r="E5014" s="99" t="s">
        <v>82</v>
      </c>
      <c r="F5014" s="99"/>
      <c r="G5014" s="42">
        <v>41456</v>
      </c>
      <c r="H5014" s="99" t="s">
        <v>29448</v>
      </c>
      <c r="I5014" s="99" t="s">
        <v>4565</v>
      </c>
      <c r="J5014" s="17" t="s">
        <v>1128</v>
      </c>
      <c r="K5014" s="99">
        <v>38117</v>
      </c>
      <c r="L5014" s="99" t="s">
        <v>4567</v>
      </c>
      <c r="M5014" s="99" t="s">
        <v>4568</v>
      </c>
      <c r="N5014" s="17" t="s">
        <v>32</v>
      </c>
      <c r="O5014" s="99" t="s">
        <v>29449</v>
      </c>
      <c r="P5014" s="99" t="s">
        <v>36</v>
      </c>
      <c r="Q5014" s="99" t="s">
        <v>29450</v>
      </c>
      <c r="R5014" s="112" t="s">
        <v>100</v>
      </c>
      <c r="S5014" s="109" t="s">
        <v>29384</v>
      </c>
      <c r="T5014" s="69"/>
      <c r="U5014" s="109" t="str">
        <f t="shared" si="79"/>
        <v>41456: Shot to death. Police said they killed Taylor after he fired at them outside his home. http://www.myfoxmemphis.com/story/22737396/mpd-investigate-officer-involved-shooting-on-parkside</v>
      </c>
      <c r="V5014" s="98"/>
      <c r="W5014" s="109">
        <v>1623.1</v>
      </c>
      <c r="X5014" s="109"/>
      <c r="Y5014" s="109"/>
      <c r="Z5014" s="109"/>
      <c r="AA5014" s="109"/>
      <c r="AB5014" s="109"/>
      <c r="AC5014" s="113"/>
      <c r="AD5014" s="106"/>
      <c r="AE5014" s="106"/>
      <c r="AF5014" s="106"/>
      <c r="AG5014" s="58"/>
    </row>
    <row r="5015" spans="1:33" ht="14">
      <c r="A5015" s="30">
        <v>41807.510659722197</v>
      </c>
      <c r="B5015" s="99" t="s">
        <v>29451</v>
      </c>
      <c r="C5015" s="121" t="s">
        <v>609</v>
      </c>
      <c r="D5015" s="99" t="s">
        <v>23</v>
      </c>
      <c r="E5015" s="99" t="s">
        <v>24</v>
      </c>
      <c r="F5015" s="99" t="s">
        <v>29452</v>
      </c>
      <c r="G5015" s="42">
        <v>41478</v>
      </c>
      <c r="H5015" s="99" t="s">
        <v>29453</v>
      </c>
      <c r="I5015" s="99" t="s">
        <v>4565</v>
      </c>
      <c r="J5015" s="17" t="s">
        <v>1128</v>
      </c>
      <c r="K5015" s="99">
        <v>38117</v>
      </c>
      <c r="L5015" s="99" t="s">
        <v>4567</v>
      </c>
      <c r="M5015" s="99" t="s">
        <v>4568</v>
      </c>
      <c r="N5015" s="17" t="s">
        <v>949</v>
      </c>
      <c r="O5015" s="99" t="s">
        <v>29454</v>
      </c>
      <c r="P5015" s="99" t="s">
        <v>949</v>
      </c>
      <c r="Q5015" s="99" t="s">
        <v>29455</v>
      </c>
      <c r="R5015" s="112" t="s">
        <v>80</v>
      </c>
      <c r="S5015" s="109" t="s">
        <v>29384</v>
      </c>
      <c r="T5015" s="90"/>
      <c r="U5015" s="109" t="str">
        <f t="shared" si="79"/>
        <v>41478: Allegedly committed suicide, according to MPD, after a standoff with officers following a bank robbery. http://www.myfoxmemphis.com/story/22910156/high-speed-chase</v>
      </c>
      <c r="V5015" s="98"/>
      <c r="W5015" s="109">
        <v>1624.1</v>
      </c>
      <c r="X5015" s="109"/>
      <c r="Y5015" s="109"/>
      <c r="Z5015" s="109"/>
      <c r="AA5015" s="109"/>
      <c r="AB5015" s="109"/>
      <c r="AC5015" s="113"/>
      <c r="AD5015" s="106"/>
      <c r="AE5015" s="106"/>
      <c r="AF5015" s="106"/>
      <c r="AG5015" s="58"/>
    </row>
    <row r="5016" spans="1:33" ht="14">
      <c r="A5016" s="30">
        <v>41807.510671296302</v>
      </c>
      <c r="B5016" s="99" t="s">
        <v>29456</v>
      </c>
      <c r="C5016" s="121" t="s">
        <v>1449</v>
      </c>
      <c r="D5016" s="99" t="s">
        <v>23</v>
      </c>
      <c r="E5016" s="99" t="s">
        <v>24</v>
      </c>
      <c r="F5016" s="99" t="s">
        <v>29457</v>
      </c>
      <c r="G5016" s="42">
        <v>41562</v>
      </c>
      <c r="H5016" s="99" t="s">
        <v>29458</v>
      </c>
      <c r="I5016" s="99" t="s">
        <v>4565</v>
      </c>
      <c r="J5016" s="17" t="s">
        <v>1128</v>
      </c>
      <c r="K5016" s="99">
        <v>38114</v>
      </c>
      <c r="L5016" s="99" t="s">
        <v>4567</v>
      </c>
      <c r="M5016" s="99" t="s">
        <v>4568</v>
      </c>
      <c r="N5016" s="17" t="s">
        <v>29459</v>
      </c>
      <c r="O5016" s="99" t="s">
        <v>29460</v>
      </c>
      <c r="P5016" s="99" t="s">
        <v>36</v>
      </c>
      <c r="Q5016" s="99" t="s">
        <v>29461</v>
      </c>
      <c r="R5016" s="112" t="s">
        <v>80</v>
      </c>
      <c r="S5016" s="109" t="s">
        <v>29384</v>
      </c>
      <c r="T5016" s="90"/>
      <c r="U5016" s="109" t="str">
        <f t="shared" si="79"/>
        <v>41562: Killed when tactical officers of the Memphis police department threw tear gas chemicals into the house where they had chased Dumas, causing the house to catch on fire, and burning him alive. Several neighbors had their house damaged by the flames. http://www.myfoxmemphis.com/story/24329596/medical-examiner-rules-cause-of-death-aaron-dumas</v>
      </c>
      <c r="V5016" s="98"/>
      <c r="W5016" s="109">
        <v>1625.1</v>
      </c>
      <c r="X5016" s="109"/>
      <c r="Y5016" s="109"/>
      <c r="Z5016" s="109"/>
      <c r="AA5016" s="109"/>
      <c r="AB5016" s="109"/>
      <c r="AC5016" s="113"/>
      <c r="AD5016" s="106"/>
      <c r="AE5016" s="106"/>
      <c r="AF5016" s="106"/>
      <c r="AG5016" s="58"/>
    </row>
    <row r="5017" spans="1:33" ht="12">
      <c r="A5017" s="30">
        <v>41807.567152777803</v>
      </c>
      <c r="B5017" s="109" t="s">
        <v>29462</v>
      </c>
      <c r="C5017" s="121" t="s">
        <v>1513</v>
      </c>
      <c r="D5017" s="109" t="s">
        <v>23</v>
      </c>
      <c r="E5017" s="109" t="s">
        <v>40</v>
      </c>
      <c r="F5017" s="109" t="s">
        <v>29463</v>
      </c>
      <c r="G5017" s="42">
        <v>41426</v>
      </c>
      <c r="H5017" s="109" t="s">
        <v>29464</v>
      </c>
      <c r="I5017" s="55" t="s">
        <v>983</v>
      </c>
      <c r="J5017" s="55" t="s">
        <v>124</v>
      </c>
      <c r="K5017" s="98" t="s">
        <v>2481</v>
      </c>
      <c r="L5017" s="109" t="s">
        <v>983</v>
      </c>
      <c r="M5017" s="109" t="s">
        <v>29465</v>
      </c>
      <c r="N5017" s="109" t="s">
        <v>32</v>
      </c>
      <c r="O5017" s="109" t="s">
        <v>29466</v>
      </c>
      <c r="P5017" s="109" t="s">
        <v>58</v>
      </c>
      <c r="Q5017" s="55" t="s">
        <v>29467</v>
      </c>
      <c r="R5017" s="109" t="s">
        <v>219</v>
      </c>
      <c r="S5017" s="118" t="s">
        <v>37</v>
      </c>
      <c r="T5017" s="31"/>
      <c r="U5017" s="109" t="str">
        <f t="shared" si="79"/>
        <v>41426: Jacobs called law enforcement offering to turn himself in on an outstanding warrant. When deputies arrived to serve the arrest warrant, “a confrontation ensued,” according to the release. Police said an intoxicated Jacobs threatened them with a knife, so he was shot and killed. http://www.inlander.com/Bloglander/archives/2013/12/13/decision-memo-details-fatal-deputy-involved-shooting-from-june</v>
      </c>
      <c r="V5017" s="98"/>
      <c r="W5017" s="109">
        <v>1626.1</v>
      </c>
      <c r="X5017" s="109"/>
      <c r="Y5017" s="109"/>
      <c r="Z5017" s="109"/>
      <c r="AA5017" s="109"/>
      <c r="AB5017" s="109"/>
      <c r="AC5017" s="113"/>
      <c r="AD5017" s="106"/>
      <c r="AE5017" s="106"/>
      <c r="AF5017" s="106"/>
      <c r="AG5017" s="58"/>
    </row>
    <row r="5018" spans="1:33" ht="12">
      <c r="A5018" s="30">
        <v>41807.586527777799</v>
      </c>
      <c r="B5018" s="109" t="s">
        <v>29468</v>
      </c>
      <c r="C5018" s="121" t="s">
        <v>826</v>
      </c>
      <c r="D5018" s="109" t="s">
        <v>23</v>
      </c>
      <c r="E5018" s="109" t="s">
        <v>173</v>
      </c>
      <c r="F5018" s="109" t="s">
        <v>29469</v>
      </c>
      <c r="G5018" s="42">
        <v>41427</v>
      </c>
      <c r="H5018" s="109" t="s">
        <v>29470</v>
      </c>
      <c r="I5018" s="55" t="s">
        <v>11605</v>
      </c>
      <c r="J5018" s="55" t="s">
        <v>74</v>
      </c>
      <c r="K5018" s="98" t="s">
        <v>2145</v>
      </c>
      <c r="L5018" s="109" t="s">
        <v>2146</v>
      </c>
      <c r="M5018" s="109" t="s">
        <v>2147</v>
      </c>
      <c r="N5018" s="109" t="s">
        <v>32</v>
      </c>
      <c r="O5018" s="109" t="s">
        <v>29471</v>
      </c>
      <c r="P5018" s="109" t="s">
        <v>36</v>
      </c>
      <c r="Q5018" s="55" t="s">
        <v>29472</v>
      </c>
      <c r="R5018" s="109" t="s">
        <v>36</v>
      </c>
      <c r="S5018" s="118" t="s">
        <v>37</v>
      </c>
      <c r="T5018" s="31"/>
      <c r="U5018" s="109" t="str">
        <f t="shared" si="79"/>
        <v>41427: Police responded to Willowwood Street in Dorchester, where there were reports a man had a gun and was shooting. When officers approached the man in his car, he fired at them, police said. Police returned fire and the man was shot and killed. http://www.bostonglobe.com/metro/2013/06/03/dorchester-man-identified-person-fatally-wounded-during-shootout-with-boston-police/QsrhLFKY1CvyDzmp2wI2fJ/story.html</v>
      </c>
      <c r="V5018" s="98"/>
      <c r="W5018" s="109">
        <v>1627.1</v>
      </c>
      <c r="X5018" s="109"/>
      <c r="Y5018" s="109"/>
      <c r="Z5018" s="109"/>
      <c r="AA5018" s="109"/>
      <c r="AB5018" s="109"/>
      <c r="AC5018" s="113"/>
      <c r="AD5018" s="106"/>
      <c r="AE5018" s="106"/>
      <c r="AF5018" s="106"/>
      <c r="AG5018" s="58"/>
    </row>
    <row r="5019" spans="1:33" ht="12">
      <c r="A5019" s="30">
        <v>41807.598298611098</v>
      </c>
      <c r="B5019" s="109" t="s">
        <v>29473</v>
      </c>
      <c r="C5019" s="121" t="s">
        <v>361</v>
      </c>
      <c r="D5019" s="109" t="s">
        <v>23</v>
      </c>
      <c r="E5019" s="109" t="s">
        <v>24</v>
      </c>
      <c r="F5019" s="109" t="s">
        <v>29474</v>
      </c>
      <c r="G5019" s="42">
        <v>41427</v>
      </c>
      <c r="H5019" s="109" t="s">
        <v>29475</v>
      </c>
      <c r="I5019" s="55" t="s">
        <v>5521</v>
      </c>
      <c r="J5019" s="55" t="s">
        <v>44</v>
      </c>
      <c r="K5019" s="98" t="s">
        <v>5522</v>
      </c>
      <c r="L5019" s="109" t="s">
        <v>671</v>
      </c>
      <c r="M5019" s="109" t="s">
        <v>5523</v>
      </c>
      <c r="N5019" s="109" t="s">
        <v>32</v>
      </c>
      <c r="O5019" s="109" t="s">
        <v>29476</v>
      </c>
      <c r="P5019" s="109" t="s">
        <v>949</v>
      </c>
      <c r="Q5019" s="55" t="s">
        <v>29477</v>
      </c>
      <c r="R5019" s="109" t="s">
        <v>36</v>
      </c>
      <c r="S5019" s="118" t="s">
        <v>37</v>
      </c>
      <c r="T5019" s="31"/>
      <c r="U5019" s="109" t="str">
        <f t="shared" si="79"/>
        <v>41427: Selma police officers found their colleague, Officer Dwight Moorer shot to death inside a white car in a driveway next to his ex-girlfriend, also dead from gunshot wounds. http://www.wncftv.com/localnews/Selma-Police-Officer-Kills-Ex-Girlfriend-Her-Stepfather-then-Kills-Himself-209876421.html</v>
      </c>
      <c r="V5019" s="98"/>
      <c r="W5019" s="109">
        <v>1628.1</v>
      </c>
      <c r="X5019" s="109"/>
      <c r="Y5019" s="109"/>
      <c r="Z5019" s="109"/>
      <c r="AA5019" s="109"/>
      <c r="AB5019" s="109"/>
      <c r="AC5019" s="113"/>
      <c r="AD5019" s="106"/>
      <c r="AE5019" s="106"/>
      <c r="AF5019" s="106"/>
      <c r="AG5019" s="58"/>
    </row>
    <row r="5020" spans="1:33" ht="12">
      <c r="A5020" s="30">
        <v>41807.601689814801</v>
      </c>
      <c r="B5020" s="109" t="s">
        <v>29478</v>
      </c>
      <c r="C5020" s="121" t="s">
        <v>361</v>
      </c>
      <c r="D5020" s="109" t="s">
        <v>91</v>
      </c>
      <c r="E5020" s="109" t="s">
        <v>24</v>
      </c>
      <c r="F5020" s="109"/>
      <c r="G5020" s="42">
        <v>41427</v>
      </c>
      <c r="H5020" s="109" t="s">
        <v>29475</v>
      </c>
      <c r="I5020" s="55" t="s">
        <v>5521</v>
      </c>
      <c r="J5020" s="55" t="s">
        <v>44</v>
      </c>
      <c r="K5020" s="98" t="s">
        <v>5522</v>
      </c>
      <c r="L5020" s="109" t="s">
        <v>671</v>
      </c>
      <c r="M5020" s="109" t="s">
        <v>5523</v>
      </c>
      <c r="N5020" s="109" t="s">
        <v>32</v>
      </c>
      <c r="O5020" s="109" t="s">
        <v>29479</v>
      </c>
      <c r="P5020" s="109" t="s">
        <v>157</v>
      </c>
      <c r="Q5020" s="55" t="s">
        <v>29480</v>
      </c>
      <c r="R5020" s="109" t="s">
        <v>36</v>
      </c>
      <c r="S5020" s="118" t="s">
        <v>37</v>
      </c>
      <c r="T5020" s="52"/>
      <c r="U5020" s="109" t="str">
        <f t="shared" si="79"/>
        <v>41427: Selma PD says the officer, identified as Dwight Moorer, was off-duty when he shot and killed his ex-girlfriend, 28-year-old Keoshia L. Hill and her step-father, 59-year-old Bill Jackson. http://www.wsfa.com/story/22481859/selma-police-stunned-that-off-duty-officer-killed-two-then-self-over-the-weekend</v>
      </c>
      <c r="V5020" s="98"/>
      <c r="W5020" s="109">
        <v>1629.1</v>
      </c>
      <c r="X5020" s="109"/>
      <c r="Y5020" s="109"/>
      <c r="Z5020" s="109"/>
      <c r="AA5020" s="109"/>
      <c r="AB5020" s="109"/>
      <c r="AC5020" s="113"/>
      <c r="AD5020" s="106"/>
      <c r="AE5020" s="106"/>
      <c r="AF5020" s="106"/>
      <c r="AG5020" s="58"/>
    </row>
    <row r="5021" spans="1:33" ht="12">
      <c r="A5021" s="30">
        <v>41807.6030902778</v>
      </c>
      <c r="B5021" s="109" t="s">
        <v>29481</v>
      </c>
      <c r="C5021" s="121" t="s">
        <v>1119</v>
      </c>
      <c r="D5021" s="109" t="s">
        <v>23</v>
      </c>
      <c r="E5021" s="109" t="s">
        <v>24</v>
      </c>
      <c r="F5021" s="109"/>
      <c r="G5021" s="42">
        <v>41427</v>
      </c>
      <c r="H5021" s="109" t="s">
        <v>29482</v>
      </c>
      <c r="I5021" s="55" t="s">
        <v>5521</v>
      </c>
      <c r="J5021" s="55" t="s">
        <v>44</v>
      </c>
      <c r="K5021" s="98" t="s">
        <v>5522</v>
      </c>
      <c r="L5021" s="109" t="s">
        <v>671</v>
      </c>
      <c r="M5021" s="109" t="s">
        <v>5523</v>
      </c>
      <c r="N5021" s="109" t="s">
        <v>32</v>
      </c>
      <c r="O5021" s="109" t="s">
        <v>29483</v>
      </c>
      <c r="P5021" s="109" t="s">
        <v>157</v>
      </c>
      <c r="Q5021" s="55" t="s">
        <v>29480</v>
      </c>
      <c r="R5021" s="109" t="s">
        <v>80</v>
      </c>
      <c r="S5021" s="118" t="s">
        <v>37</v>
      </c>
      <c r="T5021" s="109"/>
      <c r="U5021" s="109" t="str">
        <f t="shared" si="79"/>
        <v>41427: Dwayne Thomas witnessed the first shooting on 10th Avenue. "The man tried to tell Moorer 'It doesn't have to be this way' and put up his hands to try to defend himself, but Moorer opened fire.. bam.. bam.. bam and shot him," said Thomas. http://www.wsfa.com/story/22481859/selma-police-stunned-that-off-duty-officer-killed-two-then-self-over-the-weekend</v>
      </c>
      <c r="V5021" s="98"/>
      <c r="W5021" s="109">
        <v>1630.1</v>
      </c>
      <c r="X5021" s="109"/>
      <c r="Y5021" s="109"/>
      <c r="Z5021" s="109"/>
      <c r="AA5021" s="109"/>
      <c r="AB5021" s="109"/>
      <c r="AC5021" s="113"/>
      <c r="AD5021" s="106"/>
      <c r="AE5021" s="106"/>
      <c r="AF5021" s="106"/>
      <c r="AG5021" s="58"/>
    </row>
    <row r="5022" spans="1:33" ht="12">
      <c r="A5022" s="30">
        <v>41807.628993055601</v>
      </c>
      <c r="B5022" s="109" t="s">
        <v>29484</v>
      </c>
      <c r="C5022" s="121" t="s">
        <v>780</v>
      </c>
      <c r="D5022" s="109" t="s">
        <v>23</v>
      </c>
      <c r="E5022" s="109" t="s">
        <v>173</v>
      </c>
      <c r="F5022" s="109"/>
      <c r="G5022" s="42">
        <v>41427</v>
      </c>
      <c r="H5022" s="109" t="s">
        <v>29485</v>
      </c>
      <c r="I5022" s="55" t="s">
        <v>21579</v>
      </c>
      <c r="J5022" s="55" t="s">
        <v>85</v>
      </c>
      <c r="K5022" s="98" t="s">
        <v>24056</v>
      </c>
      <c r="L5022" s="109" t="s">
        <v>539</v>
      </c>
      <c r="M5022" s="109" t="s">
        <v>14348</v>
      </c>
      <c r="N5022" s="109" t="s">
        <v>32</v>
      </c>
      <c r="O5022" s="109" t="s">
        <v>29486</v>
      </c>
      <c r="P5022" s="109" t="s">
        <v>36</v>
      </c>
      <c r="Q5022" s="55" t="s">
        <v>29487</v>
      </c>
      <c r="R5022" s="109" t="s">
        <v>80</v>
      </c>
      <c r="S5022" s="118" t="s">
        <v>37</v>
      </c>
      <c r="T5022" s="109"/>
      <c r="U5022" s="109" t="str">
        <f t="shared" si="79"/>
        <v>41427: 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 http://www.dailybreeze.com/general-news/20130611/audio-recordings-shed-light-on-fatal-gardena-police-shooting</v>
      </c>
      <c r="V5022" s="98"/>
      <c r="W5022" s="109">
        <v>1631.1</v>
      </c>
      <c r="X5022" s="109"/>
      <c r="Y5022" s="109"/>
      <c r="Z5022" s="109"/>
      <c r="AA5022" s="109"/>
      <c r="AB5022" s="109"/>
      <c r="AC5022" s="113"/>
      <c r="AD5022" s="106"/>
      <c r="AE5022" s="106"/>
      <c r="AF5022" s="106"/>
      <c r="AG5022" s="58"/>
    </row>
    <row r="5023" spans="1:33" ht="12">
      <c r="A5023" s="30">
        <v>41807.643865740698</v>
      </c>
      <c r="B5023" s="109" t="s">
        <v>29488</v>
      </c>
      <c r="C5023" s="121" t="s">
        <v>1924</v>
      </c>
      <c r="D5023" s="109" t="s">
        <v>23</v>
      </c>
      <c r="E5023" s="109" t="s">
        <v>24</v>
      </c>
      <c r="F5023" s="109" t="s">
        <v>29489</v>
      </c>
      <c r="G5023" s="42">
        <v>41427</v>
      </c>
      <c r="H5023" s="109" t="s">
        <v>29490</v>
      </c>
      <c r="I5023" s="55" t="s">
        <v>29491</v>
      </c>
      <c r="J5023" s="55" t="s">
        <v>233</v>
      </c>
      <c r="K5023" s="98" t="s">
        <v>29492</v>
      </c>
      <c r="L5023" s="109" t="s">
        <v>29493</v>
      </c>
      <c r="M5023" s="109" t="s">
        <v>29494</v>
      </c>
      <c r="N5023" s="109" t="s">
        <v>32</v>
      </c>
      <c r="O5023" s="109" t="s">
        <v>29495</v>
      </c>
      <c r="P5023" s="109" t="s">
        <v>58</v>
      </c>
      <c r="Q5023" s="55" t="s">
        <v>29496</v>
      </c>
      <c r="R5023" s="109" t="s">
        <v>36</v>
      </c>
      <c r="S5023" s="118" t="s">
        <v>37</v>
      </c>
      <c r="T5023" s="26"/>
      <c r="U5023" s="109" t="str">
        <f t="shared" si="79"/>
        <v>41427: Police arrived at the family's apartment. They forced themselves inside after hearing a girl screaming and found the man on top of his daughter, stabbing her repeatedly. The man, Mwaura, was shot and died at the scene. http://articles.southbendtribune.com/2013-06-03/news/39721723_1_apartment-building-6-year-old-girl-apartment-complex</v>
      </c>
      <c r="V5023" s="98"/>
      <c r="W5023" s="109">
        <v>1632.1</v>
      </c>
      <c r="X5023" s="109"/>
      <c r="Y5023" s="109"/>
      <c r="Z5023" s="109"/>
      <c r="AA5023" s="109"/>
      <c r="AB5023" s="109"/>
      <c r="AC5023" s="113"/>
      <c r="AD5023" s="106"/>
      <c r="AE5023" s="106"/>
      <c r="AF5023" s="106"/>
      <c r="AG5023" s="58"/>
    </row>
    <row r="5024" spans="1:33" ht="12">
      <c r="A5024" s="30">
        <v>41807.6575115741</v>
      </c>
      <c r="B5024" s="109" t="s">
        <v>29497</v>
      </c>
      <c r="C5024" s="121" t="s">
        <v>488</v>
      </c>
      <c r="D5024" s="109" t="s">
        <v>23</v>
      </c>
      <c r="E5024" s="109" t="s">
        <v>40</v>
      </c>
      <c r="F5024" s="109" t="s">
        <v>29498</v>
      </c>
      <c r="G5024" s="42">
        <v>41426</v>
      </c>
      <c r="H5024" s="109" t="s">
        <v>29499</v>
      </c>
      <c r="I5024" s="55" t="s">
        <v>203</v>
      </c>
      <c r="J5024" s="55" t="s">
        <v>85</v>
      </c>
      <c r="K5024" s="98" t="s">
        <v>29500</v>
      </c>
      <c r="L5024" s="109" t="s">
        <v>203</v>
      </c>
      <c r="M5024" s="109" t="s">
        <v>205</v>
      </c>
      <c r="N5024" s="109" t="s">
        <v>32</v>
      </c>
      <c r="O5024" s="109" t="s">
        <v>29501</v>
      </c>
      <c r="P5024" s="109" t="s">
        <v>36</v>
      </c>
      <c r="Q5024" s="55" t="s">
        <v>29502</v>
      </c>
      <c r="R5024" s="109" t="s">
        <v>80</v>
      </c>
      <c r="S5024" s="118" t="s">
        <v>37</v>
      </c>
      <c r="T5024" s="31"/>
      <c r="U5024" s="109" t="str">
        <f t="shared" si="79"/>
        <v>41426: 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 http://www.utsandiego.com/news/2013/Jun/03/mna-killed-police-identified/</v>
      </c>
      <c r="V5024" s="98"/>
      <c r="W5024" s="109">
        <v>1633.1</v>
      </c>
      <c r="X5024" s="109"/>
      <c r="Y5024" s="109"/>
      <c r="Z5024" s="109"/>
      <c r="AA5024" s="109"/>
      <c r="AB5024" s="109"/>
      <c r="AC5024" s="113"/>
      <c r="AD5024" s="106"/>
      <c r="AE5024" s="106"/>
      <c r="AF5024" s="106"/>
      <c r="AG5024" s="58"/>
    </row>
    <row r="5025" spans="1:33" ht="12">
      <c r="A5025" s="30">
        <v>41807.680069444403</v>
      </c>
      <c r="B5025" s="109" t="s">
        <v>12001</v>
      </c>
      <c r="C5025" s="121" t="s">
        <v>549</v>
      </c>
      <c r="D5025" s="109" t="s">
        <v>23</v>
      </c>
      <c r="E5025" s="109" t="s">
        <v>40</v>
      </c>
      <c r="F5025" s="109" t="s">
        <v>29503</v>
      </c>
      <c r="G5025" s="42">
        <v>41148</v>
      </c>
      <c r="H5025" s="109" t="s">
        <v>29504</v>
      </c>
      <c r="I5025" s="55" t="s">
        <v>4730</v>
      </c>
      <c r="J5025" s="55" t="s">
        <v>143</v>
      </c>
      <c r="K5025" s="98" t="s">
        <v>29505</v>
      </c>
      <c r="L5025" s="109" t="s">
        <v>4730</v>
      </c>
      <c r="M5025" s="109" t="s">
        <v>4732</v>
      </c>
      <c r="N5025" s="109" t="s">
        <v>32</v>
      </c>
      <c r="O5025" s="109" t="s">
        <v>29506</v>
      </c>
      <c r="P5025" s="109" t="s">
        <v>58</v>
      </c>
      <c r="Q5025" s="55" t="s">
        <v>29507</v>
      </c>
      <c r="R5025" s="109" t="s">
        <v>80</v>
      </c>
      <c r="S5025" s="118" t="s">
        <v>37</v>
      </c>
      <c r="T5025" s="31"/>
      <c r="U5025" s="109" t="str">
        <f t="shared" si="79"/>
        <v>41148: On a steamy August night last year, Michael Berry, 40, who had just stabbed a man, was shot and killed by a plainclothes Philadelphia Police officer. A surveillance video camera recorded the incident. http://www.philly.com/philly/news/Exclusive_Fatal_Philly_police_shooting_caught_on_video.html</v>
      </c>
      <c r="V5025" s="98"/>
      <c r="W5025" s="109">
        <v>1634.1</v>
      </c>
      <c r="X5025" s="109"/>
      <c r="Y5025" s="109"/>
      <c r="Z5025" s="109"/>
      <c r="AA5025" s="109"/>
      <c r="AB5025" s="109"/>
      <c r="AC5025" s="113"/>
      <c r="AD5025" s="106"/>
      <c r="AE5025" s="106"/>
      <c r="AF5025" s="106"/>
      <c r="AG5025" s="58"/>
    </row>
    <row r="5026" spans="1:33" ht="12">
      <c r="A5026" s="30">
        <v>41807.688854166699</v>
      </c>
      <c r="B5026" s="109" t="s">
        <v>29508</v>
      </c>
      <c r="C5026" s="121" t="s">
        <v>3689</v>
      </c>
      <c r="D5026" s="109" t="s">
        <v>23</v>
      </c>
      <c r="E5026" s="109" t="s">
        <v>40</v>
      </c>
      <c r="F5026" s="109" t="s">
        <v>29509</v>
      </c>
      <c r="G5026" s="42">
        <v>41429</v>
      </c>
      <c r="H5026" s="109" t="s">
        <v>29510</v>
      </c>
      <c r="I5026" s="55" t="s">
        <v>756</v>
      </c>
      <c r="J5026" s="55" t="s">
        <v>439</v>
      </c>
      <c r="K5026" s="98" t="s">
        <v>29511</v>
      </c>
      <c r="L5026" s="109" t="s">
        <v>165</v>
      </c>
      <c r="M5026" s="109" t="s">
        <v>2068</v>
      </c>
      <c r="N5026" s="109" t="s">
        <v>32</v>
      </c>
      <c r="O5026" s="109" t="s">
        <v>29512</v>
      </c>
      <c r="P5026" s="109" t="s">
        <v>36</v>
      </c>
      <c r="Q5026" s="55" t="s">
        <v>29513</v>
      </c>
      <c r="R5026" s="109" t="s">
        <v>80</v>
      </c>
      <c r="S5026" s="118" t="s">
        <v>37</v>
      </c>
      <c r="T5026" s="31"/>
      <c r="U5026" s="109" t="str">
        <f t="shared" si="79"/>
        <v>41429: Police were attempting to question the boy about another crime. He ran, they chased. They said he pointed a gun at him, and they shot and killed him. http://www.kctv5.com/story/22503000/blame-tears-after-16-year-old-fatally-shot-by-kc-police-officer</v>
      </c>
      <c r="V5026" s="98"/>
      <c r="W5026" s="109">
        <v>1635.1</v>
      </c>
      <c r="X5026" s="109"/>
      <c r="Y5026" s="109"/>
      <c r="Z5026" s="109"/>
      <c r="AA5026" s="109"/>
      <c r="AB5026" s="109"/>
      <c r="AC5026" s="113"/>
      <c r="AD5026" s="106"/>
      <c r="AE5026" s="106"/>
      <c r="AF5026" s="106"/>
      <c r="AG5026" s="58"/>
    </row>
    <row r="5027" spans="1:33" ht="12">
      <c r="A5027" s="30">
        <v>41807.707245370402</v>
      </c>
      <c r="B5027" s="109" t="s">
        <v>29514</v>
      </c>
      <c r="C5027" s="121" t="s">
        <v>266</v>
      </c>
      <c r="D5027" s="109" t="s">
        <v>23</v>
      </c>
      <c r="E5027" s="99" t="s">
        <v>82</v>
      </c>
      <c r="F5027" s="109"/>
      <c r="G5027" s="42">
        <v>40969</v>
      </c>
      <c r="H5027" s="109" t="s">
        <v>29515</v>
      </c>
      <c r="I5027" s="55" t="s">
        <v>784</v>
      </c>
      <c r="J5027" s="55" t="s">
        <v>85</v>
      </c>
      <c r="K5027" s="98" t="s">
        <v>29516</v>
      </c>
      <c r="L5027" s="109" t="s">
        <v>784</v>
      </c>
      <c r="M5027" s="109" t="s">
        <v>20444</v>
      </c>
      <c r="N5027" s="109" t="s">
        <v>32</v>
      </c>
      <c r="O5027" s="109" t="s">
        <v>29517</v>
      </c>
      <c r="P5027" s="109" t="s">
        <v>58</v>
      </c>
      <c r="Q5027" s="55" t="s">
        <v>29518</v>
      </c>
      <c r="R5027" s="109" t="s">
        <v>80</v>
      </c>
      <c r="S5027" s="118" t="s">
        <v>37</v>
      </c>
      <c r="T5027" s="31"/>
      <c r="U5027" s="109" t="str">
        <f t="shared" si="79"/>
        <v>40969: Dunba was killed while fleeing police. As he ran into a backyard, he turned toward officers while holding a gun, the Police Department said at the time. Officers shot and killed him. http://www.pe.com/articles/dunbar-680461-lawsuit-police.html</v>
      </c>
      <c r="V5027" s="98"/>
      <c r="W5027" s="109">
        <v>1636.1</v>
      </c>
      <c r="X5027" s="109"/>
      <c r="Y5027" s="109"/>
      <c r="Z5027" s="109"/>
      <c r="AA5027" s="109"/>
      <c r="AB5027" s="109"/>
      <c r="AC5027" s="113"/>
      <c r="AD5027" s="106"/>
      <c r="AE5027" s="106"/>
      <c r="AF5027" s="106"/>
      <c r="AG5027" s="58"/>
    </row>
    <row r="5028" spans="1:33" ht="12">
      <c r="A5028" s="30">
        <v>41807.745115740698</v>
      </c>
      <c r="B5028" s="109" t="s">
        <v>29519</v>
      </c>
      <c r="C5028" s="121" t="s">
        <v>29520</v>
      </c>
      <c r="D5028" s="109" t="s">
        <v>23</v>
      </c>
      <c r="E5028" s="99" t="s">
        <v>82</v>
      </c>
      <c r="F5028" s="109"/>
      <c r="G5028" s="42">
        <v>41430</v>
      </c>
      <c r="H5028" s="109" t="s">
        <v>29521</v>
      </c>
      <c r="I5028" s="55" t="s">
        <v>13625</v>
      </c>
      <c r="J5028" s="55" t="s">
        <v>250</v>
      </c>
      <c r="K5028" s="98" t="s">
        <v>13626</v>
      </c>
      <c r="L5028" s="109" t="s">
        <v>249</v>
      </c>
      <c r="M5028" s="109" t="s">
        <v>29522</v>
      </c>
      <c r="N5028" s="109" t="s">
        <v>32</v>
      </c>
      <c r="O5028" s="109" t="s">
        <v>29523</v>
      </c>
      <c r="P5028" s="109" t="s">
        <v>36</v>
      </c>
      <c r="Q5028" s="55" t="s">
        <v>29524</v>
      </c>
      <c r="R5028" s="109" t="s">
        <v>36</v>
      </c>
      <c r="S5028" s="118" t="s">
        <v>37</v>
      </c>
      <c r="T5028" s="31"/>
      <c r="U5028" s="109" t="str">
        <f t="shared" si="79"/>
        <v>41430: 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 http://articles.baltimoresun.com/2013-06-05/news/bs-md-co-police-involved-shooting-20130605_1_motor-scooter-police-involved-shooting-baltimore-county-police</v>
      </c>
      <c r="V5028" s="98"/>
      <c r="W5028" s="109">
        <v>1637.1</v>
      </c>
      <c r="X5028" s="109"/>
      <c r="Y5028" s="109"/>
      <c r="Z5028" s="109"/>
      <c r="AA5028" s="109"/>
      <c r="AB5028" s="109"/>
      <c r="AC5028" s="113"/>
      <c r="AD5028" s="106"/>
      <c r="AE5028" s="106"/>
      <c r="AF5028" s="106"/>
      <c r="AG5028" s="58"/>
    </row>
    <row r="5029" spans="1:33" ht="12">
      <c r="A5029" s="30">
        <v>41807.754247685203</v>
      </c>
      <c r="B5029" s="109" t="s">
        <v>29525</v>
      </c>
      <c r="C5029" s="121" t="s">
        <v>549</v>
      </c>
      <c r="D5029" s="109" t="s">
        <v>23</v>
      </c>
      <c r="E5029" s="99" t="s">
        <v>82</v>
      </c>
      <c r="F5029" s="109"/>
      <c r="G5029" s="42">
        <v>41429</v>
      </c>
      <c r="H5029" s="109" t="s">
        <v>29526</v>
      </c>
      <c r="I5029" s="55" t="s">
        <v>9798</v>
      </c>
      <c r="J5029" s="55" t="s">
        <v>85</v>
      </c>
      <c r="K5029" s="98" t="s">
        <v>9799</v>
      </c>
      <c r="L5029" s="109" t="s">
        <v>395</v>
      </c>
      <c r="M5029" s="109" t="s">
        <v>9800</v>
      </c>
      <c r="N5029" s="109" t="s">
        <v>32</v>
      </c>
      <c r="O5029" s="109" t="s">
        <v>29527</v>
      </c>
      <c r="P5029" s="109" t="s">
        <v>36</v>
      </c>
      <c r="Q5029" s="55" t="s">
        <v>29528</v>
      </c>
      <c r="R5029" s="109" t="s">
        <v>80</v>
      </c>
      <c r="S5029" s="118" t="s">
        <v>37</v>
      </c>
      <c r="T5029" s="31"/>
      <c r="U5029" s="109" t="str">
        <f t="shared" si="79"/>
        <v>41429: According to Vallejo police officials, the incident began when officers responded to reports of a loud fight on a boat. When they arrived, they contacted Walker and shot him when he pointed a flare gun, modified to look like a shotgun, at an officer, officials said. http://www.sfgate.com/crime/article/Vallejo-cops-shoot-kill-marina-man-4579515.php</v>
      </c>
      <c r="V5029" s="98"/>
      <c r="W5029" s="109">
        <v>1638.1</v>
      </c>
      <c r="X5029" s="109"/>
      <c r="Y5029" s="109"/>
      <c r="Z5029" s="109"/>
      <c r="AA5029" s="109"/>
      <c r="AB5029" s="109"/>
      <c r="AC5029" s="113"/>
      <c r="AD5029" s="106"/>
      <c r="AE5029" s="106"/>
      <c r="AF5029" s="106"/>
      <c r="AG5029" s="58"/>
    </row>
    <row r="5030" spans="1:33" ht="12">
      <c r="A5030" s="30">
        <v>41807.8364351852</v>
      </c>
      <c r="B5030" s="109" t="s">
        <v>29529</v>
      </c>
      <c r="C5030" s="121" t="s">
        <v>1924</v>
      </c>
      <c r="D5030" s="109" t="s">
        <v>23</v>
      </c>
      <c r="E5030" s="109" t="s">
        <v>24</v>
      </c>
      <c r="F5030" s="109" t="s">
        <v>29530</v>
      </c>
      <c r="G5030" s="42">
        <v>41430</v>
      </c>
      <c r="H5030" s="109" t="s">
        <v>29531</v>
      </c>
      <c r="I5030" s="55" t="s">
        <v>29532</v>
      </c>
      <c r="J5030" s="55" t="s">
        <v>152</v>
      </c>
      <c r="K5030" s="98" t="s">
        <v>6869</v>
      </c>
      <c r="L5030" s="109" t="s">
        <v>1481</v>
      </c>
      <c r="M5030" s="109" t="s">
        <v>313</v>
      </c>
      <c r="N5030" s="109" t="s">
        <v>32</v>
      </c>
      <c r="O5030" s="109" t="s">
        <v>29533</v>
      </c>
      <c r="P5030" s="109" t="s">
        <v>949</v>
      </c>
      <c r="Q5030" s="55" t="s">
        <v>29534</v>
      </c>
      <c r="R5030" s="109" t="s">
        <v>80</v>
      </c>
      <c r="S5030" s="118" t="s">
        <v>37</v>
      </c>
      <c r="T5030" s="31"/>
      <c r="U5030" s="109" t="str">
        <f t="shared" si="79"/>
        <v>41430: Sherlon Smikle, an off-duty NYPD officer fatally blasted his wife, Lana Morris, with a shotgun on their Queens street, then went inside and turned the weapon on himself. http://www.nydailynews.com/new-york/queens/queens-nypd-shoots-wife-death-kills-article-1.1364543</v>
      </c>
      <c r="V5030" s="98"/>
      <c r="W5030" s="109">
        <v>1639.1</v>
      </c>
      <c r="X5030" s="109"/>
      <c r="Y5030" s="109"/>
      <c r="Z5030" s="109"/>
      <c r="AA5030" s="109"/>
      <c r="AB5030" s="109"/>
      <c r="AC5030" s="113"/>
      <c r="AD5030" s="106"/>
      <c r="AE5030" s="106"/>
      <c r="AF5030" s="106"/>
      <c r="AG5030" s="58"/>
    </row>
    <row r="5031" spans="1:33" ht="12">
      <c r="A5031" s="30">
        <v>41807.842870370398</v>
      </c>
      <c r="B5031" s="109" t="s">
        <v>29535</v>
      </c>
      <c r="C5031" s="121" t="s">
        <v>3656</v>
      </c>
      <c r="D5031" s="109" t="s">
        <v>91</v>
      </c>
      <c r="E5031" s="109" t="s">
        <v>24</v>
      </c>
      <c r="F5031" s="109" t="s">
        <v>29536</v>
      </c>
      <c r="G5031" s="42">
        <v>41430</v>
      </c>
      <c r="H5031" s="109" t="s">
        <v>29537</v>
      </c>
      <c r="I5031" s="55" t="s">
        <v>29532</v>
      </c>
      <c r="J5031" s="55" t="s">
        <v>152</v>
      </c>
      <c r="K5031" s="98" t="s">
        <v>6869</v>
      </c>
      <c r="L5031" s="109" t="s">
        <v>1481</v>
      </c>
      <c r="M5031" s="109" t="s">
        <v>313</v>
      </c>
      <c r="N5031" s="109" t="s">
        <v>32</v>
      </c>
      <c r="O5031" s="109" t="s">
        <v>29533</v>
      </c>
      <c r="P5031" s="109" t="s">
        <v>157</v>
      </c>
      <c r="Q5031" s="55" t="s">
        <v>29534</v>
      </c>
      <c r="R5031" s="109" t="s">
        <v>80</v>
      </c>
      <c r="S5031" s="118" t="s">
        <v>37</v>
      </c>
      <c r="T5031" s="31"/>
      <c r="U5031" s="109" t="str">
        <f t="shared" si="79"/>
        <v>41430: Sherlon Smikle, an off-duty NYPD officer fatally blasted his wife, Lana Morris, with a shotgun on their Queens street, then went inside and turned the weapon on himself. http://www.nydailynews.com/new-york/queens/queens-nypd-shoots-wife-death-kills-article-1.1364543</v>
      </c>
      <c r="V5031" s="98"/>
      <c r="W5031" s="109">
        <v>1640.1</v>
      </c>
      <c r="X5031" s="109"/>
      <c r="Y5031" s="109"/>
      <c r="Z5031" s="109"/>
      <c r="AA5031" s="109"/>
      <c r="AB5031" s="109"/>
      <c r="AC5031" s="113"/>
      <c r="AD5031" s="106"/>
      <c r="AE5031" s="106"/>
      <c r="AF5031" s="106"/>
      <c r="AG5031" s="58"/>
    </row>
    <row r="5032" spans="1:33" ht="12">
      <c r="A5032" s="30">
        <v>41808.436122685198</v>
      </c>
      <c r="B5032" s="109" t="s">
        <v>29538</v>
      </c>
      <c r="C5032" s="121" t="s">
        <v>3777</v>
      </c>
      <c r="D5032" s="109" t="s">
        <v>23</v>
      </c>
      <c r="E5032" s="109" t="s">
        <v>40</v>
      </c>
      <c r="F5032" s="109" t="s">
        <v>29539</v>
      </c>
      <c r="G5032" s="42">
        <v>41430</v>
      </c>
      <c r="H5032" s="109" t="s">
        <v>29540</v>
      </c>
      <c r="I5032" s="55" t="s">
        <v>4958</v>
      </c>
      <c r="J5032" s="55" t="s">
        <v>85</v>
      </c>
      <c r="K5032" s="98" t="s">
        <v>29541</v>
      </c>
      <c r="L5032" s="109" t="s">
        <v>203</v>
      </c>
      <c r="M5032" s="109" t="s">
        <v>205</v>
      </c>
      <c r="N5032" s="109" t="s">
        <v>32</v>
      </c>
      <c r="O5032" s="109" t="s">
        <v>29542</v>
      </c>
      <c r="P5032" s="109" t="s">
        <v>36</v>
      </c>
      <c r="Q5032" s="55" t="s">
        <v>29543</v>
      </c>
      <c r="R5032" s="109" t="s">
        <v>80</v>
      </c>
      <c r="S5032" s="118" t="s">
        <v>37</v>
      </c>
      <c r="T5032" s="31"/>
      <c r="U5032" s="109" t="str">
        <f t="shared" si="79"/>
        <v>41430: Mayes had been identified as a suspect in an elder abuse case two weeks earlier and was being lured by police to a Park and Ride in Escondido. He made a violent attempt to avoid arrest, police said, pulling a homemade shotgun. His vehicle was filled with explosive devices. http://www.utsandiego.com/news/2013/Jun/07/mayes-san-diego-police-shot-bomb-escondido/</v>
      </c>
      <c r="V5032" s="98"/>
      <c r="W5032" s="109">
        <v>1641.1</v>
      </c>
      <c r="X5032" s="109"/>
      <c r="Y5032" s="109"/>
      <c r="Z5032" s="109"/>
      <c r="AA5032" s="109"/>
      <c r="AB5032" s="109"/>
      <c r="AC5032" s="113"/>
      <c r="AD5032" s="106"/>
      <c r="AE5032" s="106"/>
      <c r="AF5032" s="106"/>
      <c r="AG5032" s="58"/>
    </row>
    <row r="5033" spans="1:33" ht="12">
      <c r="A5033" s="30">
        <v>41808.448622685202</v>
      </c>
      <c r="B5033" s="109" t="s">
        <v>29544</v>
      </c>
      <c r="C5033" s="121" t="s">
        <v>1449</v>
      </c>
      <c r="D5033" s="109" t="s">
        <v>23</v>
      </c>
      <c r="E5033" s="109" t="s">
        <v>40</v>
      </c>
      <c r="F5033" s="109" t="s">
        <v>29545</v>
      </c>
      <c r="G5033" s="42">
        <v>41430</v>
      </c>
      <c r="H5033" s="109" t="s">
        <v>29546</v>
      </c>
      <c r="I5033" s="55" t="s">
        <v>15421</v>
      </c>
      <c r="J5033" s="55" t="s">
        <v>213</v>
      </c>
      <c r="K5033" s="98" t="s">
        <v>29547</v>
      </c>
      <c r="L5033" s="109" t="s">
        <v>671</v>
      </c>
      <c r="M5033" s="109" t="s">
        <v>15423</v>
      </c>
      <c r="N5033" s="109" t="s">
        <v>32</v>
      </c>
      <c r="O5033" s="109" t="s">
        <v>29548</v>
      </c>
      <c r="P5033" s="109" t="s">
        <v>36</v>
      </c>
      <c r="Q5033" s="55" t="s">
        <v>29549</v>
      </c>
      <c r="R5033" s="109" t="s">
        <v>80</v>
      </c>
      <c r="S5033" s="118" t="s">
        <v>37</v>
      </c>
      <c r="T5033" s="31"/>
      <c r="U5033" s="109" t="str">
        <f t="shared" si="79"/>
        <v>41430: 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 http://www.kten.com/story/22516391/texoma-man-shot-and-killed-by-police-in-dallas</v>
      </c>
      <c r="V5033" s="98"/>
      <c r="W5033" s="109">
        <v>1642.1</v>
      </c>
      <c r="X5033" s="109"/>
      <c r="Y5033" s="109"/>
      <c r="Z5033" s="109"/>
      <c r="AA5033" s="109"/>
      <c r="AB5033" s="109"/>
      <c r="AC5033" s="113"/>
      <c r="AD5033" s="106"/>
      <c r="AE5033" s="106"/>
      <c r="AF5033" s="106"/>
      <c r="AG5033" s="58"/>
    </row>
    <row r="5034" spans="1:33" ht="12">
      <c r="A5034" s="30">
        <v>41808.469479166699</v>
      </c>
      <c r="B5034" s="109" t="s">
        <v>29550</v>
      </c>
      <c r="C5034" s="121" t="s">
        <v>647</v>
      </c>
      <c r="D5034" s="109" t="s">
        <v>23</v>
      </c>
      <c r="E5034" s="99" t="s">
        <v>82</v>
      </c>
      <c r="F5034" s="109"/>
      <c r="G5034" s="42">
        <v>41429</v>
      </c>
      <c r="H5034" s="109" t="s">
        <v>29551</v>
      </c>
      <c r="I5034" s="55" t="s">
        <v>29552</v>
      </c>
      <c r="J5034" s="55" t="s">
        <v>85</v>
      </c>
      <c r="K5034" s="98" t="s">
        <v>29553</v>
      </c>
      <c r="L5034" s="109" t="s">
        <v>784</v>
      </c>
      <c r="M5034" s="109" t="s">
        <v>23605</v>
      </c>
      <c r="N5034" s="109" t="s">
        <v>32</v>
      </c>
      <c r="O5034" s="109" t="s">
        <v>29554</v>
      </c>
      <c r="P5034" s="109" t="s">
        <v>36</v>
      </c>
      <c r="Q5034" s="55" t="s">
        <v>29555</v>
      </c>
      <c r="R5034" s="109" t="s">
        <v>80</v>
      </c>
      <c r="S5034" s="118" t="s">
        <v>37</v>
      </c>
      <c r="T5034" s="31"/>
      <c r="U5034" s="109" t="str">
        <f t="shared" si="79"/>
        <v>41429: Police said they received multiple reports of a disturbance. When responding officers arrived at the scene, they found the suspect assaulting a woman inside a trailer. One officer shot and killed the suspect. http://www.nbclosangeles.com/news/local/Riverside-police-officer-involved-shooting-Jurupa-Valley-shooting-214840561.html</v>
      </c>
      <c r="V5034" s="98"/>
      <c r="W5034" s="109">
        <v>1643.1</v>
      </c>
      <c r="X5034" s="109"/>
      <c r="Y5034" s="109"/>
      <c r="Z5034" s="109"/>
      <c r="AA5034" s="109"/>
      <c r="AB5034" s="109"/>
      <c r="AC5034" s="113"/>
      <c r="AD5034" s="106"/>
      <c r="AE5034" s="106"/>
      <c r="AF5034" s="106"/>
      <c r="AG5034" s="58"/>
    </row>
    <row r="5035" spans="1:33" ht="12">
      <c r="A5035" s="30">
        <v>41808.484317129602</v>
      </c>
      <c r="B5035" s="109" t="s">
        <v>29556</v>
      </c>
      <c r="C5035" s="121" t="s">
        <v>1255</v>
      </c>
      <c r="D5035" s="109" t="s">
        <v>23</v>
      </c>
      <c r="E5035" s="99" t="s">
        <v>82</v>
      </c>
      <c r="F5035" s="109"/>
      <c r="G5035" s="42">
        <v>41121</v>
      </c>
      <c r="H5035" s="109" t="s">
        <v>29557</v>
      </c>
      <c r="I5035" s="109" t="s">
        <v>15910</v>
      </c>
      <c r="J5035" s="109" t="s">
        <v>85</v>
      </c>
      <c r="K5035" s="98" t="s">
        <v>29558</v>
      </c>
      <c r="L5035" s="109" t="s">
        <v>260</v>
      </c>
      <c r="M5035" s="109" t="s">
        <v>11531</v>
      </c>
      <c r="N5035" s="109" t="s">
        <v>32</v>
      </c>
      <c r="O5035" s="109" t="s">
        <v>29559</v>
      </c>
      <c r="P5035" s="109" t="s">
        <v>58</v>
      </c>
      <c r="Q5035" s="109" t="s">
        <v>29560</v>
      </c>
      <c r="R5035" s="109" t="s">
        <v>80</v>
      </c>
      <c r="S5035" s="25" t="s">
        <v>37</v>
      </c>
      <c r="T5035" s="31"/>
      <c r="U5035" s="109" t="str">
        <f t="shared" si="79"/>
        <v>41121: After a high-speed chase through three towns, officers blocked the car in. Taylor first raised his hands then ducked for something. Officers shot him to death, but he didn't have a weapon. http://www.sbcountyda.org/Portals/8/PressReleases/2013/(6-6)%20OIS%20REPORT%20-%20TAYLOR.pdf</v>
      </c>
      <c r="V5035" s="98"/>
      <c r="W5035" s="109">
        <v>1644.1</v>
      </c>
      <c r="X5035" s="109"/>
      <c r="Y5035" s="109"/>
      <c r="Z5035" s="109"/>
      <c r="AA5035" s="109"/>
      <c r="AB5035" s="109"/>
      <c r="AC5035" s="113"/>
      <c r="AD5035" s="106"/>
      <c r="AE5035" s="106"/>
      <c r="AF5035" s="106"/>
      <c r="AG5035" s="58"/>
    </row>
    <row r="5036" spans="1:33" ht="12">
      <c r="A5036" s="30">
        <v>41808.500775462999</v>
      </c>
      <c r="B5036" s="109" t="s">
        <v>29561</v>
      </c>
      <c r="C5036" s="121" t="s">
        <v>1135</v>
      </c>
      <c r="D5036" s="109" t="s">
        <v>23</v>
      </c>
      <c r="E5036" s="109" t="s">
        <v>24</v>
      </c>
      <c r="F5036" s="109"/>
      <c r="G5036" s="42">
        <v>41433</v>
      </c>
      <c r="H5036" s="109" t="s">
        <v>29562</v>
      </c>
      <c r="I5036" s="109" t="s">
        <v>15042</v>
      </c>
      <c r="J5036" s="109" t="s">
        <v>85</v>
      </c>
      <c r="K5036" s="98" t="s">
        <v>22739</v>
      </c>
      <c r="L5036" s="109" t="s">
        <v>784</v>
      </c>
      <c r="M5036" s="109" t="s">
        <v>5755</v>
      </c>
      <c r="N5036" s="109" t="s">
        <v>32</v>
      </c>
      <c r="O5036" s="109" t="s">
        <v>29563</v>
      </c>
      <c r="P5036" s="109" t="s">
        <v>36</v>
      </c>
      <c r="Q5036" s="109" t="s">
        <v>29564</v>
      </c>
      <c r="R5036" s="109" t="s">
        <v>80</v>
      </c>
      <c r="S5036" s="25" t="s">
        <v>37</v>
      </c>
      <c r="T5036" s="31"/>
      <c r="U5036" s="109" t="str">
        <f t="shared" si="79"/>
        <v>41433: Responding to shots fired, a deputy said Wilkerson pointed a shotgun at her, before four deputies shot and killed him. http://www.pe.com/articles/shot-679742-fired-heard.html</v>
      </c>
      <c r="V5036" s="98"/>
      <c r="W5036" s="109">
        <v>1645.1</v>
      </c>
      <c r="X5036" s="109"/>
      <c r="Y5036" s="109"/>
      <c r="Z5036" s="109"/>
      <c r="AA5036" s="109"/>
      <c r="AB5036" s="109"/>
      <c r="AC5036" s="113"/>
      <c r="AD5036" s="106"/>
      <c r="AE5036" s="106"/>
      <c r="AF5036" s="106"/>
      <c r="AG5036" s="58"/>
    </row>
    <row r="5037" spans="1:33" ht="12">
      <c r="A5037" s="30">
        <v>41808.5241087963</v>
      </c>
      <c r="B5037" s="109" t="s">
        <v>29565</v>
      </c>
      <c r="C5037" s="121" t="s">
        <v>266</v>
      </c>
      <c r="D5037" s="109" t="s">
        <v>23</v>
      </c>
      <c r="E5037" s="99" t="s">
        <v>82</v>
      </c>
      <c r="F5037" s="109"/>
      <c r="G5037" s="42">
        <v>41466</v>
      </c>
      <c r="H5037" s="109" t="s">
        <v>29566</v>
      </c>
      <c r="I5037" s="109" t="s">
        <v>784</v>
      </c>
      <c r="J5037" s="109" t="s">
        <v>85</v>
      </c>
      <c r="K5037" s="98" t="s">
        <v>29567</v>
      </c>
      <c r="L5037" s="109" t="s">
        <v>784</v>
      </c>
      <c r="M5037" s="109" t="s">
        <v>20444</v>
      </c>
      <c r="N5037" s="109" t="s">
        <v>32</v>
      </c>
      <c r="O5037" s="109" t="s">
        <v>29568</v>
      </c>
      <c r="P5037" s="109" t="s">
        <v>36</v>
      </c>
      <c r="Q5037" s="109" t="s">
        <v>29569</v>
      </c>
      <c r="R5037" s="109" t="s">
        <v>80</v>
      </c>
      <c r="S5037" s="25" t="s">
        <v>37</v>
      </c>
      <c r="T5037" s="31"/>
      <c r="U5037" s="109" t="str">
        <f t="shared" ref="U5037:U5100" si="80">CONCATENATE(G5037, ": ", O5037, " ", Q5037)</f>
        <v>41466: Rashad Hopes pointed an empty revolver at police in a gas station after being involved in a car crash. Police fired 15 bullets at Hopes before one of them hit him in the back of the head as he ran. http://lakeelsinore-wildomar.patch.com/groups/police-and-fire/p/riverside-police-shoot-kill-corona-man</v>
      </c>
      <c r="V5037" s="98"/>
      <c r="W5037" s="109">
        <v>1646.1</v>
      </c>
      <c r="X5037" s="109"/>
      <c r="Y5037" s="109"/>
      <c r="Z5037" s="109"/>
      <c r="AA5037" s="109"/>
      <c r="AB5037" s="109"/>
      <c r="AC5037" s="113"/>
      <c r="AD5037" s="106"/>
      <c r="AE5037" s="106"/>
      <c r="AF5037" s="106"/>
      <c r="AG5037" s="58"/>
    </row>
    <row r="5038" spans="1:33" ht="12">
      <c r="A5038" s="30">
        <v>41808.531979166699</v>
      </c>
      <c r="B5038" s="109" t="s">
        <v>29570</v>
      </c>
      <c r="C5038" s="121" t="s">
        <v>780</v>
      </c>
      <c r="D5038" s="109" t="s">
        <v>23</v>
      </c>
      <c r="E5038" s="99" t="s">
        <v>82</v>
      </c>
      <c r="F5038" s="109"/>
      <c r="G5038" s="42">
        <v>41450</v>
      </c>
      <c r="H5038" s="109" t="s">
        <v>29571</v>
      </c>
      <c r="I5038" s="109" t="s">
        <v>29572</v>
      </c>
      <c r="J5038" s="109" t="s">
        <v>85</v>
      </c>
      <c r="K5038" s="98" t="s">
        <v>29573</v>
      </c>
      <c r="L5038" s="109" t="s">
        <v>784</v>
      </c>
      <c r="M5038" s="109" t="s">
        <v>5755</v>
      </c>
      <c r="N5038" s="109" t="s">
        <v>32</v>
      </c>
      <c r="O5038" s="109" t="s">
        <v>29574</v>
      </c>
      <c r="P5038" s="109" t="s">
        <v>36</v>
      </c>
      <c r="Q5038" s="109" t="s">
        <v>29575</v>
      </c>
      <c r="R5038" s="109" t="s">
        <v>80</v>
      </c>
      <c r="S5038" s="25" t="s">
        <v>37</v>
      </c>
      <c r="T5038" s="31"/>
      <c r="U5038" s="109" t="str">
        <f t="shared" si="80"/>
        <v>41450: Thompson was killed by police as he accelerated his car toward officers after shooting into an occupied home in Jurupa Valley. http://www.bakersfieldnow.com/news/local/Riverside-County-deputies-shoot-kill-man-213169891.html</v>
      </c>
      <c r="V5038" s="98"/>
      <c r="W5038" s="109">
        <v>1647.1</v>
      </c>
      <c r="X5038" s="109"/>
      <c r="Y5038" s="109"/>
      <c r="Z5038" s="109"/>
      <c r="AA5038" s="109"/>
      <c r="AB5038" s="109"/>
      <c r="AC5038" s="113"/>
      <c r="AD5038" s="106"/>
      <c r="AE5038" s="106"/>
      <c r="AF5038" s="106"/>
      <c r="AG5038" s="58"/>
    </row>
    <row r="5039" spans="1:33" ht="12">
      <c r="A5039" s="30">
        <v>41808.543217592603</v>
      </c>
      <c r="B5039" s="109" t="s">
        <v>29576</v>
      </c>
      <c r="C5039" s="121" t="s">
        <v>1889</v>
      </c>
      <c r="D5039" s="109" t="s">
        <v>23</v>
      </c>
      <c r="E5039" s="109" t="s">
        <v>40</v>
      </c>
      <c r="F5039" s="109" t="s">
        <v>29577</v>
      </c>
      <c r="G5039" s="42">
        <v>41451</v>
      </c>
      <c r="H5039" s="109" t="s">
        <v>29578</v>
      </c>
      <c r="I5039" s="109" t="s">
        <v>21125</v>
      </c>
      <c r="J5039" s="109" t="s">
        <v>85</v>
      </c>
      <c r="K5039" s="98" t="s">
        <v>21126</v>
      </c>
      <c r="L5039" s="109" t="s">
        <v>784</v>
      </c>
      <c r="M5039" s="109" t="s">
        <v>23605</v>
      </c>
      <c r="N5039" s="109" t="s">
        <v>32</v>
      </c>
      <c r="O5039" s="109" t="s">
        <v>29579</v>
      </c>
      <c r="P5039" s="109" t="s">
        <v>58</v>
      </c>
      <c r="Q5039" s="109" t="s">
        <v>29580</v>
      </c>
      <c r="R5039" s="109" t="s">
        <v>80</v>
      </c>
      <c r="S5039" s="25" t="s">
        <v>37</v>
      </c>
      <c r="T5039" s="31"/>
      <c r="U5039" s="109" t="str">
        <f t="shared" si="80"/>
        <v>41451: 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 http://losangeles.cbslocal.com/2013/06/26/police-kill-suspect-after-short-pursuit-in-hemet/</v>
      </c>
      <c r="V5039" s="98"/>
      <c r="W5039" s="109">
        <v>1648.1</v>
      </c>
      <c r="X5039" s="109"/>
      <c r="Y5039" s="109"/>
      <c r="Z5039" s="109"/>
      <c r="AA5039" s="109"/>
      <c r="AB5039" s="109"/>
      <c r="AC5039" s="113"/>
      <c r="AD5039" s="106"/>
      <c r="AE5039" s="106"/>
      <c r="AF5039" s="106"/>
      <c r="AG5039" s="58"/>
    </row>
    <row r="5040" spans="1:33" ht="12">
      <c r="A5040" s="30">
        <v>41808.552928240701</v>
      </c>
      <c r="B5040" s="109" t="s">
        <v>29581</v>
      </c>
      <c r="C5040" s="121" t="s">
        <v>3656</v>
      </c>
      <c r="D5040" s="109" t="s">
        <v>23</v>
      </c>
      <c r="E5040" s="109" t="s">
        <v>24</v>
      </c>
      <c r="F5040" s="109"/>
      <c r="G5040" s="42">
        <v>40673</v>
      </c>
      <c r="H5040" s="109" t="s">
        <v>29582</v>
      </c>
      <c r="I5040" s="109" t="s">
        <v>784</v>
      </c>
      <c r="J5040" s="109" t="s">
        <v>85</v>
      </c>
      <c r="K5040" s="98" t="s">
        <v>20443</v>
      </c>
      <c r="L5040" s="109" t="s">
        <v>784</v>
      </c>
      <c r="M5040" s="109" t="s">
        <v>20444</v>
      </c>
      <c r="N5040" s="109" t="s">
        <v>32</v>
      </c>
      <c r="O5040" s="109" t="s">
        <v>29583</v>
      </c>
      <c r="P5040" s="109" t="s">
        <v>58</v>
      </c>
      <c r="Q5040" s="109" t="s">
        <v>29584</v>
      </c>
      <c r="R5040" s="109" t="s">
        <v>80</v>
      </c>
      <c r="S5040" s="25" t="s">
        <v>37</v>
      </c>
      <c r="T5040" s="31"/>
      <c r="U5040" s="109" t="str">
        <f t="shared" si="80"/>
        <v>40673: Police said, RPD’s Communications Center received numerous 9-1-1 calls with the callers saying that Millon was shooting at people in the 11500 block Trailway Drive. The first RPD officer arrived on scene, confronted and ultimately shot Millon. During further investigation at the incident location, officers located the two deceased shooting victims, an adult female and an adult male. http://www.riversideca.gov/cprc/OIDs/Completed/11-020_Millon/3)%20Independent%20Investigation/06-21-12_Final_Millon_Report.pdf</v>
      </c>
      <c r="V5040" s="98"/>
      <c r="W5040" s="109">
        <v>1649.1</v>
      </c>
      <c r="X5040" s="109"/>
      <c r="Y5040" s="109"/>
      <c r="Z5040" s="109"/>
      <c r="AA5040" s="109"/>
      <c r="AB5040" s="109"/>
      <c r="AC5040" s="113"/>
      <c r="AD5040" s="106"/>
      <c r="AE5040" s="106"/>
      <c r="AF5040" s="106"/>
      <c r="AG5040" s="58"/>
    </row>
    <row r="5041" spans="1:33" ht="12">
      <c r="A5041" s="30">
        <v>41808.5615972222</v>
      </c>
      <c r="B5041" s="109" t="s">
        <v>29585</v>
      </c>
      <c r="C5041" s="121" t="s">
        <v>737</v>
      </c>
      <c r="D5041" s="109" t="s">
        <v>23</v>
      </c>
      <c r="E5041" s="99" t="s">
        <v>82</v>
      </c>
      <c r="F5041" s="109"/>
      <c r="G5041" s="42">
        <v>40863</v>
      </c>
      <c r="H5041" s="109" t="s">
        <v>29586</v>
      </c>
      <c r="I5041" s="109" t="s">
        <v>784</v>
      </c>
      <c r="J5041" s="109" t="s">
        <v>85</v>
      </c>
      <c r="K5041" s="98" t="s">
        <v>29567</v>
      </c>
      <c r="L5041" s="109" t="s">
        <v>784</v>
      </c>
      <c r="M5041" s="109" t="s">
        <v>20444</v>
      </c>
      <c r="N5041" s="109" t="s">
        <v>32</v>
      </c>
      <c r="O5041" s="109" t="s">
        <v>29587</v>
      </c>
      <c r="P5041" s="109" t="s">
        <v>58</v>
      </c>
      <c r="Q5041" s="109" t="s">
        <v>29588</v>
      </c>
      <c r="R5041" s="109" t="s">
        <v>80</v>
      </c>
      <c r="S5041" s="25" t="s">
        <v>37</v>
      </c>
      <c r="T5041" s="31"/>
      <c r="U5041" s="109" t="str">
        <f t="shared" si="80"/>
        <v>40863: Detectives from RPD’s Sexual Assault - Child Abuse Unit were serving a search warrant. As the detectives entered the location, they encountered a man armed with a shotgun. Romo fired at the detectives, who returned fire, killing Romo. http://www.cityofriverside.org/cprc/OIDs/Completed/11-038_Romo/3)_Independent_Investigation/12-07-12_Bumcrot_Consulting_Romo_Final_Report.pdf</v>
      </c>
      <c r="V5041" s="98"/>
      <c r="W5041" s="109">
        <v>1650.1</v>
      </c>
      <c r="X5041" s="109"/>
      <c r="Y5041" s="109"/>
      <c r="Z5041" s="109"/>
      <c r="AA5041" s="109"/>
      <c r="AB5041" s="109"/>
      <c r="AC5041" s="113"/>
      <c r="AD5041" s="106"/>
      <c r="AE5041" s="106"/>
      <c r="AF5041" s="106"/>
      <c r="AG5041" s="58"/>
    </row>
    <row r="5042" spans="1:33" ht="12">
      <c r="A5042" s="30">
        <v>41808.567650463003</v>
      </c>
      <c r="B5042" s="109" t="s">
        <v>29589</v>
      </c>
      <c r="C5042" s="121" t="s">
        <v>29520</v>
      </c>
      <c r="D5042" s="109" t="s">
        <v>91</v>
      </c>
      <c r="E5042" s="109" t="s">
        <v>173</v>
      </c>
      <c r="F5042" s="109"/>
      <c r="G5042" s="42">
        <v>41042</v>
      </c>
      <c r="H5042" s="109" t="s">
        <v>29590</v>
      </c>
      <c r="I5042" s="109" t="s">
        <v>784</v>
      </c>
      <c r="J5042" s="109" t="s">
        <v>85</v>
      </c>
      <c r="K5042" s="98" t="s">
        <v>29591</v>
      </c>
      <c r="L5042" s="109" t="s">
        <v>784</v>
      </c>
      <c r="M5042" s="109" t="s">
        <v>20444</v>
      </c>
      <c r="N5042" s="109" t="s">
        <v>314</v>
      </c>
      <c r="O5042" s="109" t="s">
        <v>29592</v>
      </c>
      <c r="P5042" s="109" t="s">
        <v>3069</v>
      </c>
      <c r="Q5042" s="109" t="s">
        <v>29593</v>
      </c>
      <c r="R5042" s="109" t="s">
        <v>80</v>
      </c>
      <c r="S5042" s="25" t="s">
        <v>37</v>
      </c>
      <c r="T5042" s="31"/>
      <c r="U5042" s="109" t="str">
        <f t="shared" si="80"/>
        <v>41042: An on-duty officer was driving north on Madison Street in his marked patrol unit. As he approached an intersection, a female pedestrian, later identified as Isabel Pablo, attempted to cross outside the crosswalk. The patrol unit collided with Ms. Pablo. She was transported to Riverside Community Hospital where she died of her injuries. http://www.pe.com/articles/pablo-660828-boulerice-bellino.html</v>
      </c>
      <c r="V5042" s="98"/>
      <c r="W5042" s="109">
        <v>1651.1</v>
      </c>
      <c r="X5042" s="109"/>
      <c r="Y5042" s="109"/>
      <c r="Z5042" s="109"/>
      <c r="AA5042" s="109"/>
      <c r="AB5042" s="109"/>
      <c r="AC5042" s="113"/>
      <c r="AD5042" s="106"/>
      <c r="AE5042" s="106"/>
      <c r="AF5042" s="106"/>
      <c r="AG5042" s="58"/>
    </row>
    <row r="5043" spans="1:33" ht="12">
      <c r="A5043" s="30">
        <v>41808.610555555599</v>
      </c>
      <c r="B5043" s="109" t="s">
        <v>29594</v>
      </c>
      <c r="C5043" s="121" t="s">
        <v>4463</v>
      </c>
      <c r="D5043" s="109" t="s">
        <v>23</v>
      </c>
      <c r="E5043" s="109" t="s">
        <v>40</v>
      </c>
      <c r="F5043" s="109" t="s">
        <v>29595</v>
      </c>
      <c r="G5043" s="42">
        <v>40915</v>
      </c>
      <c r="H5043" s="109" t="s">
        <v>29596</v>
      </c>
      <c r="I5043" s="109" t="s">
        <v>784</v>
      </c>
      <c r="J5043" s="109" t="s">
        <v>85</v>
      </c>
      <c r="K5043" s="98" t="s">
        <v>20443</v>
      </c>
      <c r="L5043" s="109" t="s">
        <v>784</v>
      </c>
      <c r="M5043" s="109" t="s">
        <v>20444</v>
      </c>
      <c r="N5043" s="109" t="s">
        <v>32</v>
      </c>
      <c r="O5043" s="109" t="s">
        <v>29597</v>
      </c>
      <c r="P5043" s="109" t="s">
        <v>58</v>
      </c>
      <c r="Q5043" s="109" t="s">
        <v>29598</v>
      </c>
      <c r="R5043" s="109" t="s">
        <v>80</v>
      </c>
      <c r="S5043" s="25" t="s">
        <v>37</v>
      </c>
      <c r="T5043" s="31"/>
      <c r="U5043" s="109" t="str">
        <f t="shared" si="80"/>
        <v>40915: Officers responded to a call concerning domestic violence between David Ledezma and his wife. Ledezma was uncooperative and angry. He place a pocket knife against his neck, threatening to stab himself. The officers eventually convinced him to drop it. He then picked up a large metal pipe. Several times, officers told him to drop the pipe. He refused and finally threw it at the officers. One officer deployed his Taser, but it was ineffective. Ledezma picked up another metal pipe. Fearing for their safety, three officers shot and killed him. http://blog.pe.com/breaking-news/2013/08/28/riverside-city-wants-lawsuit-in-police-shooting-dismissed/</v>
      </c>
      <c r="V5043" s="98"/>
      <c r="W5043" s="109">
        <v>1652.1</v>
      </c>
      <c r="X5043" s="109"/>
      <c r="Y5043" s="109"/>
      <c r="Z5043" s="109"/>
      <c r="AA5043" s="109"/>
      <c r="AB5043" s="109"/>
      <c r="AC5043" s="113"/>
      <c r="AD5043" s="106"/>
      <c r="AE5043" s="106"/>
      <c r="AF5043" s="106"/>
      <c r="AG5043" s="58"/>
    </row>
    <row r="5044" spans="1:33" ht="12">
      <c r="A5044" s="30">
        <v>41808.622766203698</v>
      </c>
      <c r="B5044" s="109" t="s">
        <v>29599</v>
      </c>
      <c r="C5044" s="121" t="s">
        <v>826</v>
      </c>
      <c r="D5044" s="109" t="s">
        <v>23</v>
      </c>
      <c r="E5044" s="99" t="s">
        <v>82</v>
      </c>
      <c r="F5044" s="109"/>
      <c r="G5044" s="42">
        <v>40955</v>
      </c>
      <c r="H5044" s="109" t="s">
        <v>29600</v>
      </c>
      <c r="I5044" s="109" t="s">
        <v>784</v>
      </c>
      <c r="J5044" s="109" t="s">
        <v>85</v>
      </c>
      <c r="K5044" s="98" t="s">
        <v>29567</v>
      </c>
      <c r="L5044" s="109" t="s">
        <v>784</v>
      </c>
      <c r="M5044" s="109" t="s">
        <v>20444</v>
      </c>
      <c r="N5044" s="109" t="s">
        <v>32</v>
      </c>
      <c r="O5044" s="109" t="s">
        <v>29601</v>
      </c>
      <c r="P5044" s="109" t="s">
        <v>58</v>
      </c>
      <c r="Q5044" s="109" t="s">
        <v>29602</v>
      </c>
      <c r="R5044" s="109" t="s">
        <v>80</v>
      </c>
      <c r="S5044" s="25" t="s">
        <v>37</v>
      </c>
      <c r="T5044" s="31"/>
      <c r="U5044" s="109" t="str">
        <f t="shared" si="80"/>
        <v>40955: Officers were looking for 38-year-old fugitive Danny James Bond on Saturday when he came out of a house and got on a bicycle. Russell says that when police tried to stop him, Bond got off the bike and ran. The statement says when he was blocked by other officers, Bond pulled a gun and police shot him. http://www.cityofriverside.org/cprc/OIDs/12-007_Bond/4)_Independent_Investigation/03-01-14_Bond_Final_Report.pdf</v>
      </c>
      <c r="V5044" s="98"/>
      <c r="W5044" s="109">
        <v>1653.1</v>
      </c>
      <c r="X5044" s="109"/>
      <c r="Y5044" s="109"/>
      <c r="Z5044" s="109"/>
      <c r="AA5044" s="109"/>
      <c r="AB5044" s="109"/>
      <c r="AC5044" s="113"/>
      <c r="AD5044" s="106"/>
      <c r="AE5044" s="106"/>
      <c r="AF5044" s="106"/>
      <c r="AG5044" s="58"/>
    </row>
    <row r="5045" spans="1:33" ht="12">
      <c r="A5045" s="30">
        <v>41808.671307870398</v>
      </c>
      <c r="B5045" s="109" t="s">
        <v>29603</v>
      </c>
      <c r="C5045" s="121" t="s">
        <v>520</v>
      </c>
      <c r="D5045" s="109" t="s">
        <v>23</v>
      </c>
      <c r="E5045" s="99" t="s">
        <v>82</v>
      </c>
      <c r="F5045" s="109"/>
      <c r="G5045" s="42">
        <v>41196</v>
      </c>
      <c r="H5045" s="109" t="s">
        <v>29604</v>
      </c>
      <c r="I5045" s="109" t="s">
        <v>784</v>
      </c>
      <c r="J5045" s="109" t="s">
        <v>85</v>
      </c>
      <c r="K5045" s="98" t="s">
        <v>29567</v>
      </c>
      <c r="L5045" s="109" t="s">
        <v>784</v>
      </c>
      <c r="M5045" s="109" t="s">
        <v>20444</v>
      </c>
      <c r="N5045" s="109" t="s">
        <v>32</v>
      </c>
      <c r="O5045" s="109" t="s">
        <v>29605</v>
      </c>
      <c r="P5045" s="109" t="s">
        <v>58</v>
      </c>
      <c r="Q5045" s="109" t="s">
        <v>29606</v>
      </c>
      <c r="R5045" s="109" t="s">
        <v>100</v>
      </c>
      <c r="S5045" s="25" t="s">
        <v>37</v>
      </c>
      <c r="T5045" s="31"/>
      <c r="U5045" s="109" t="str">
        <f t="shared" si="80"/>
        <v>41196: Sherron apparently called police saying he wanted to commit suicide. He greeted them with a gun. https://docs.google.com/document/d/1T1lmIRXm5RPrlEvMNL7sn4Q7GEBQ22EkrFDNtIgOKkg/edit?usp=sharing</v>
      </c>
      <c r="V5045" s="98"/>
      <c r="W5045" s="109">
        <v>1654.1</v>
      </c>
      <c r="X5045" s="109"/>
      <c r="Y5045" s="109"/>
      <c r="Z5045" s="109"/>
      <c r="AA5045" s="109"/>
      <c r="AB5045" s="109"/>
      <c r="AC5045" s="113"/>
      <c r="AD5045" s="106"/>
      <c r="AE5045" s="106"/>
      <c r="AF5045" s="106"/>
      <c r="AG5045" s="58"/>
    </row>
    <row r="5046" spans="1:33" ht="12">
      <c r="A5046" s="30">
        <v>41808.685219907398</v>
      </c>
      <c r="B5046" s="109" t="s">
        <v>29607</v>
      </c>
      <c r="C5046" s="121" t="s">
        <v>461</v>
      </c>
      <c r="D5046" s="109" t="s">
        <v>23</v>
      </c>
      <c r="E5046" s="99" t="s">
        <v>82</v>
      </c>
      <c r="F5046" s="109"/>
      <c r="G5046" s="42">
        <v>41330</v>
      </c>
      <c r="H5046" s="109" t="s">
        <v>29608</v>
      </c>
      <c r="I5046" s="109" t="s">
        <v>784</v>
      </c>
      <c r="J5046" s="109" t="s">
        <v>85</v>
      </c>
      <c r="K5046" s="98" t="s">
        <v>29567</v>
      </c>
      <c r="L5046" s="109" t="s">
        <v>784</v>
      </c>
      <c r="M5046" s="109" t="s">
        <v>20444</v>
      </c>
      <c r="N5046" s="109" t="s">
        <v>32</v>
      </c>
      <c r="O5046" s="109" t="s">
        <v>29609</v>
      </c>
      <c r="P5046" s="109" t="s">
        <v>36</v>
      </c>
      <c r="Q5046" s="109" t="s">
        <v>29610</v>
      </c>
      <c r="R5046" s="109" t="s">
        <v>80</v>
      </c>
      <c r="S5046" s="25" t="s">
        <v>37</v>
      </c>
      <c r="T5046" s="31"/>
      <c r="U5046" s="109" t="str">
        <f t="shared" si="80"/>
        <v>41330: 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 http://www.riversideca.gov/rpd/press/2013releases/022613ois.pdf</v>
      </c>
      <c r="V5046" s="98"/>
      <c r="W5046" s="109">
        <v>1655.1</v>
      </c>
      <c r="X5046" s="109"/>
      <c r="Y5046" s="109"/>
      <c r="Z5046" s="109"/>
      <c r="AA5046" s="109"/>
      <c r="AB5046" s="109"/>
      <c r="AC5046" s="113"/>
      <c r="AD5046" s="106"/>
      <c r="AE5046" s="106"/>
      <c r="AF5046" s="106"/>
      <c r="AG5046" s="58"/>
    </row>
    <row r="5047" spans="1:33" ht="12">
      <c r="A5047" s="30">
        <v>41808.692268518498</v>
      </c>
      <c r="B5047" s="109" t="s">
        <v>29611</v>
      </c>
      <c r="C5047" s="121" t="s">
        <v>4195</v>
      </c>
      <c r="D5047" s="109" t="s">
        <v>23</v>
      </c>
      <c r="E5047" s="109" t="s">
        <v>173</v>
      </c>
      <c r="F5047" s="109" t="s">
        <v>29612</v>
      </c>
      <c r="G5047" s="42">
        <v>41530</v>
      </c>
      <c r="H5047" s="109" t="s">
        <v>29613</v>
      </c>
      <c r="I5047" s="109" t="s">
        <v>784</v>
      </c>
      <c r="J5047" s="109" t="s">
        <v>85</v>
      </c>
      <c r="K5047" s="98" t="s">
        <v>29614</v>
      </c>
      <c r="L5047" s="109" t="s">
        <v>784</v>
      </c>
      <c r="M5047" s="109" t="s">
        <v>20444</v>
      </c>
      <c r="N5047" s="109" t="s">
        <v>32</v>
      </c>
      <c r="O5047" s="109" t="s">
        <v>29615</v>
      </c>
      <c r="P5047" s="109" t="s">
        <v>36</v>
      </c>
      <c r="Q5047" s="109" t="s">
        <v>29616</v>
      </c>
      <c r="R5047" s="109" t="s">
        <v>100</v>
      </c>
      <c r="S5047" s="25" t="s">
        <v>37</v>
      </c>
      <c r="T5047" s="31"/>
      <c r="U5047" s="109" t="str">
        <f t="shared" si="80"/>
        <v>41530: 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 http://www.riversideca.gov/CPRC/Reports/02-07-14_CPRC_13_AR_Draft_v1.pdf</v>
      </c>
      <c r="V5047" s="98"/>
      <c r="W5047" s="109">
        <v>1656.1</v>
      </c>
      <c r="X5047" s="109"/>
      <c r="Y5047" s="109"/>
      <c r="Z5047" s="109"/>
      <c r="AA5047" s="109"/>
      <c r="AB5047" s="109"/>
      <c r="AC5047" s="113"/>
      <c r="AD5047" s="106"/>
      <c r="AE5047" s="106"/>
      <c r="AF5047" s="106"/>
      <c r="AG5047" s="58"/>
    </row>
    <row r="5048" spans="1:33" ht="12">
      <c r="A5048" s="30">
        <v>41808.698831018497</v>
      </c>
      <c r="B5048" s="109" t="s">
        <v>29617</v>
      </c>
      <c r="C5048" s="121" t="s">
        <v>3777</v>
      </c>
      <c r="D5048" s="109" t="s">
        <v>23</v>
      </c>
      <c r="E5048" s="109" t="s">
        <v>82</v>
      </c>
      <c r="F5048" s="109"/>
      <c r="G5048" s="42">
        <v>41600</v>
      </c>
      <c r="H5048" s="109" t="s">
        <v>29618</v>
      </c>
      <c r="I5048" s="109" t="s">
        <v>784</v>
      </c>
      <c r="J5048" s="109" t="s">
        <v>85</v>
      </c>
      <c r="K5048" s="98" t="s">
        <v>29614</v>
      </c>
      <c r="L5048" s="109" t="s">
        <v>784</v>
      </c>
      <c r="M5048" s="109" t="s">
        <v>20444</v>
      </c>
      <c r="N5048" s="109" t="s">
        <v>32</v>
      </c>
      <c r="O5048" s="109" t="s">
        <v>29619</v>
      </c>
      <c r="P5048" s="109" t="s">
        <v>36</v>
      </c>
      <c r="Q5048" s="109" t="s">
        <v>29620</v>
      </c>
      <c r="R5048" s="109" t="s">
        <v>80</v>
      </c>
      <c r="S5048" s="25" t="s">
        <v>37</v>
      </c>
      <c r="T5048" s="31"/>
      <c r="U5048" s="109" t="str">
        <f t="shared" si="80"/>
        <v>41600: A Riverside Police Department patrol officer was checking on an occupied vehicle parked near a closed gas station. As the officer exited his vehicle, Ramirez produced a handgun and there was an exchange of gunfire between Ramirez and the officer. Ramirez was shot and killed. http://blog.pe.com/breaking-news/2013/11/23/riverside-police-officer-involved-in-shooting/</v>
      </c>
      <c r="V5048" s="98"/>
      <c r="W5048" s="109">
        <v>1657.1</v>
      </c>
      <c r="X5048" s="109"/>
      <c r="Y5048" s="109"/>
      <c r="Z5048" s="109"/>
      <c r="AA5048" s="109"/>
      <c r="AB5048" s="109"/>
      <c r="AC5048" s="113"/>
      <c r="AD5048" s="106"/>
      <c r="AE5048" s="106"/>
      <c r="AF5048" s="106"/>
      <c r="AG5048" s="58"/>
    </row>
    <row r="5049" spans="1:33" ht="12">
      <c r="A5049" s="30">
        <v>41808.7090509259</v>
      </c>
      <c r="B5049" s="109" t="s">
        <v>29621</v>
      </c>
      <c r="C5049" s="121" t="s">
        <v>1384</v>
      </c>
      <c r="D5049" s="109" t="s">
        <v>23</v>
      </c>
      <c r="E5049" s="109" t="s">
        <v>24</v>
      </c>
      <c r="F5049" s="109"/>
      <c r="G5049" s="42">
        <v>41639</v>
      </c>
      <c r="H5049" s="109" t="s">
        <v>29622</v>
      </c>
      <c r="I5049" s="109" t="s">
        <v>784</v>
      </c>
      <c r="J5049" s="109" t="s">
        <v>85</v>
      </c>
      <c r="K5049" s="98" t="s">
        <v>29567</v>
      </c>
      <c r="L5049" s="109" t="s">
        <v>784</v>
      </c>
      <c r="M5049" s="109" t="s">
        <v>20444</v>
      </c>
      <c r="N5049" s="109" t="s">
        <v>32</v>
      </c>
      <c r="O5049" s="109" t="s">
        <v>29623</v>
      </c>
      <c r="P5049" s="109" t="s">
        <v>36</v>
      </c>
      <c r="Q5049" s="109" t="s">
        <v>29624</v>
      </c>
      <c r="R5049" s="109" t="s">
        <v>80</v>
      </c>
      <c r="S5049" s="25" t="s">
        <v>37</v>
      </c>
      <c r="T5049" s="31"/>
      <c r="U5049" s="109" t="str">
        <f t="shared" si="80"/>
        <v>41639: 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 http://blog.pe.com/breaking-news/2013/12/31/riverside-police-tape-off-arlington-park-man-down/</v>
      </c>
      <c r="V5049" s="98"/>
      <c r="W5049" s="109">
        <v>1658.1</v>
      </c>
      <c r="X5049" s="109"/>
      <c r="Y5049" s="109"/>
      <c r="Z5049" s="109"/>
      <c r="AA5049" s="109"/>
      <c r="AB5049" s="109"/>
      <c r="AC5049" s="113"/>
      <c r="AD5049" s="106"/>
      <c r="AE5049" s="106"/>
      <c r="AF5049" s="106"/>
      <c r="AG5049" s="58"/>
    </row>
    <row r="5050" spans="1:33" ht="12">
      <c r="A5050" s="30">
        <v>41808.7402083333</v>
      </c>
      <c r="B5050" s="109" t="s">
        <v>29625</v>
      </c>
      <c r="C5050" s="121" t="s">
        <v>1513</v>
      </c>
      <c r="D5050" s="109" t="s">
        <v>23</v>
      </c>
      <c r="E5050" s="109" t="s">
        <v>82</v>
      </c>
      <c r="F5050" s="109"/>
      <c r="G5050" s="42">
        <v>39830</v>
      </c>
      <c r="H5050" s="109" t="s">
        <v>29626</v>
      </c>
      <c r="I5050" s="109" t="s">
        <v>784</v>
      </c>
      <c r="J5050" s="109" t="s">
        <v>85</v>
      </c>
      <c r="K5050" s="98" t="s">
        <v>29627</v>
      </c>
      <c r="L5050" s="109" t="s">
        <v>784</v>
      </c>
      <c r="M5050" s="109" t="s">
        <v>20444</v>
      </c>
      <c r="N5050" s="109" t="s">
        <v>32</v>
      </c>
      <c r="O5050" s="109" t="s">
        <v>29628</v>
      </c>
      <c r="P5050" s="109" t="s">
        <v>58</v>
      </c>
      <c r="Q5050" s="109" t="s">
        <v>29629</v>
      </c>
      <c r="R5050" s="109" t="s">
        <v>100</v>
      </c>
      <c r="S5050" s="25" t="s">
        <v>37</v>
      </c>
      <c r="T5050" s="31"/>
      <c r="U5050" s="109" t="str">
        <f t="shared" si="80"/>
        <v>39830: After a fight with his wife, during which a gun was presented, Hyatt headed down the street to where officers caught up with him in an empty lot. He held the gun to his head and threatened them with it before they shot and killed him. http://www.cityofriverside.org/cprc/OIDs/OID%20Public%20Reports/11-09-11_Public_Report_09-002_Hyatt_OID.pdf</v>
      </c>
      <c r="V5050" s="98"/>
      <c r="W5050" s="109">
        <v>1659.1</v>
      </c>
      <c r="X5050" s="109"/>
      <c r="Y5050" s="109"/>
      <c r="Z5050" s="109"/>
      <c r="AA5050" s="109"/>
      <c r="AB5050" s="109"/>
      <c r="AC5050" s="113"/>
      <c r="AD5050" s="106"/>
      <c r="AE5050" s="106"/>
      <c r="AF5050" s="106"/>
      <c r="AG5050" s="58"/>
    </row>
    <row r="5051" spans="1:33" ht="12">
      <c r="A5051" s="30">
        <v>41808.749942129602</v>
      </c>
      <c r="B5051" s="109" t="s">
        <v>29630</v>
      </c>
      <c r="C5051" s="121" t="s">
        <v>1209</v>
      </c>
      <c r="D5051" s="109" t="s">
        <v>23</v>
      </c>
      <c r="E5051" s="109" t="s">
        <v>82</v>
      </c>
      <c r="F5051" s="109"/>
      <c r="G5051" s="42">
        <v>39752</v>
      </c>
      <c r="H5051" s="109" t="s">
        <v>29631</v>
      </c>
      <c r="I5051" s="109" t="s">
        <v>784</v>
      </c>
      <c r="J5051" s="109" t="s">
        <v>85</v>
      </c>
      <c r="K5051" s="98" t="s">
        <v>29567</v>
      </c>
      <c r="L5051" s="109" t="s">
        <v>784</v>
      </c>
      <c r="M5051" s="109" t="s">
        <v>20444</v>
      </c>
      <c r="N5051" s="109" t="s">
        <v>4399</v>
      </c>
      <c r="O5051" s="109" t="s">
        <v>29632</v>
      </c>
      <c r="P5051" s="109" t="s">
        <v>3069</v>
      </c>
      <c r="Q5051" s="109" t="s">
        <v>29633</v>
      </c>
      <c r="R5051" s="109" t="s">
        <v>100</v>
      </c>
      <c r="S5051" s="25" t="s">
        <v>37</v>
      </c>
      <c r="T5051" s="31"/>
      <c r="U5051" s="109" t="str">
        <f t="shared" si="80"/>
        <v>39752: Acevedo was acting crazy, yelling at cars. The second time police interacted with him, he growled and swung on them. They beat him with batons, tasered him, and eventually got handcuffs and hobbles on him. He died of an overdose of PCP. http://www.cityofriverside.org/cprc/OIDs/OID%20Public%20Reports/12-14-11_Public_Report_08-047_Acevedo_OID.pdf</v>
      </c>
      <c r="V5051" s="98"/>
      <c r="W5051" s="109">
        <v>1660.1</v>
      </c>
      <c r="X5051" s="109"/>
      <c r="Y5051" s="109"/>
      <c r="Z5051" s="109"/>
      <c r="AA5051" s="109"/>
      <c r="AB5051" s="109"/>
      <c r="AC5051" s="113"/>
      <c r="AD5051" s="106"/>
      <c r="AE5051" s="106"/>
      <c r="AF5051" s="106"/>
      <c r="AG5051" s="58"/>
    </row>
    <row r="5052" spans="1:33" ht="12">
      <c r="A5052" s="30">
        <v>41808.760405092602</v>
      </c>
      <c r="B5052" s="109" t="s">
        <v>29634</v>
      </c>
      <c r="C5052" s="121" t="s">
        <v>1889</v>
      </c>
      <c r="D5052" s="109" t="s">
        <v>23</v>
      </c>
      <c r="E5052" s="109" t="s">
        <v>173</v>
      </c>
      <c r="F5052" s="109"/>
      <c r="G5052" s="42">
        <v>39702</v>
      </c>
      <c r="H5052" s="109" t="s">
        <v>29635</v>
      </c>
      <c r="I5052" s="109" t="s">
        <v>784</v>
      </c>
      <c r="J5052" s="109" t="s">
        <v>85</v>
      </c>
      <c r="K5052" s="98" t="s">
        <v>29567</v>
      </c>
      <c r="L5052" s="109" t="s">
        <v>784</v>
      </c>
      <c r="M5052" s="109" t="s">
        <v>20444</v>
      </c>
      <c r="N5052" s="109" t="s">
        <v>32</v>
      </c>
      <c r="O5052" s="109" t="s">
        <v>29636</v>
      </c>
      <c r="P5052" s="109" t="s">
        <v>58</v>
      </c>
      <c r="Q5052" s="109" t="s">
        <v>29637</v>
      </c>
      <c r="R5052" s="109" t="s">
        <v>80</v>
      </c>
      <c r="S5052" s="25" t="s">
        <v>37</v>
      </c>
      <c r="T5052" s="31"/>
      <c r="U5052" s="109" t="str">
        <f t="shared" si="80"/>
        <v>39702: After a chase and struggle, the officer shot Sanchez who had a gun in his pocket that he kept reaching for during the struggle. http://www.cityofriverside.org/cprc/OIDs/OID%20Public%20Reports/05-11-11_Public_Report_08-042_Sanchez_OID.pdf</v>
      </c>
      <c r="V5052" s="98"/>
      <c r="W5052" s="109">
        <v>1661.1</v>
      </c>
      <c r="X5052" s="109"/>
      <c r="Y5052" s="109"/>
      <c r="Z5052" s="109"/>
      <c r="AA5052" s="109"/>
      <c r="AB5052" s="109"/>
      <c r="AC5052" s="113"/>
      <c r="AD5052" s="106"/>
      <c r="AE5052" s="106"/>
      <c r="AF5052" s="106"/>
      <c r="AG5052" s="58"/>
    </row>
    <row r="5053" spans="1:33" ht="12">
      <c r="A5053" s="30">
        <v>41808.769560185203</v>
      </c>
      <c r="B5053" s="109" t="s">
        <v>29638</v>
      </c>
      <c r="C5053" s="121" t="s">
        <v>4242</v>
      </c>
      <c r="D5053" s="109" t="s">
        <v>23</v>
      </c>
      <c r="E5053" s="99" t="s">
        <v>82</v>
      </c>
      <c r="F5053" s="109"/>
      <c r="G5053" s="42">
        <v>39692</v>
      </c>
      <c r="H5053" s="109" t="s">
        <v>29639</v>
      </c>
      <c r="I5053" s="109" t="s">
        <v>784</v>
      </c>
      <c r="J5053" s="109" t="s">
        <v>85</v>
      </c>
      <c r="K5053" s="98" t="s">
        <v>20443</v>
      </c>
      <c r="L5053" s="109" t="s">
        <v>784</v>
      </c>
      <c r="M5053" s="109" t="s">
        <v>20444</v>
      </c>
      <c r="N5053" s="109" t="s">
        <v>32</v>
      </c>
      <c r="O5053" s="109" t="s">
        <v>29640</v>
      </c>
      <c r="P5053" s="109" t="s">
        <v>58</v>
      </c>
      <c r="Q5053" s="109" t="s">
        <v>29641</v>
      </c>
      <c r="R5053" s="109" t="s">
        <v>219</v>
      </c>
      <c r="S5053" s="25" t="s">
        <v>37</v>
      </c>
      <c r="T5053" s="31"/>
      <c r="U5053" s="109" t="str">
        <f t="shared" si="80"/>
        <v>39692: During a family barbecue, Quinonez got drunk and began physically abusing family members. When the police came later, he got a gun out of the garage. He pulled it out of the bag and racked it. They shot and killed him. http://www.cityofriverside.org/cprc/OIDs/OID%20Public%20Reports/09-22-10_Public_Report_08-037_Quinonez_OID.pdf</v>
      </c>
      <c r="V5053" s="98"/>
      <c r="W5053" s="109">
        <v>1662.1</v>
      </c>
      <c r="X5053" s="109"/>
      <c r="Y5053" s="109"/>
      <c r="Z5053" s="109"/>
      <c r="AA5053" s="109"/>
      <c r="AB5053" s="109"/>
      <c r="AC5053" s="113"/>
      <c r="AD5053" s="106"/>
      <c r="AE5053" s="106"/>
      <c r="AF5053" s="106"/>
      <c r="AG5053" s="58"/>
    </row>
    <row r="5054" spans="1:33" ht="12">
      <c r="A5054" s="30">
        <v>41808.776840277802</v>
      </c>
      <c r="B5054" s="109" t="s">
        <v>29642</v>
      </c>
      <c r="C5054" s="121" t="s">
        <v>780</v>
      </c>
      <c r="D5054" s="109" t="s">
        <v>23</v>
      </c>
      <c r="E5054" s="99" t="s">
        <v>82</v>
      </c>
      <c r="F5054" s="109"/>
      <c r="G5054" s="42">
        <v>39009</v>
      </c>
      <c r="H5054" s="109" t="s">
        <v>29643</v>
      </c>
      <c r="I5054" s="109" t="s">
        <v>784</v>
      </c>
      <c r="J5054" s="109" t="s">
        <v>85</v>
      </c>
      <c r="K5054" s="98" t="s">
        <v>29567</v>
      </c>
      <c r="L5054" s="109" t="s">
        <v>784</v>
      </c>
      <c r="M5054" s="109" t="s">
        <v>20444</v>
      </c>
      <c r="N5054" s="109" t="s">
        <v>32</v>
      </c>
      <c r="O5054" s="109" t="s">
        <v>29644</v>
      </c>
      <c r="P5054" s="109" t="s">
        <v>58</v>
      </c>
      <c r="Q5054" s="109" t="s">
        <v>29645</v>
      </c>
      <c r="R5054" s="109" t="s">
        <v>80</v>
      </c>
      <c r="S5054" s="25" t="s">
        <v>37</v>
      </c>
      <c r="T5054" s="31"/>
      <c r="U5054" s="109" t="str">
        <f t="shared" si="80"/>
        <v>39009: After a couple interactions, an officer pulled Hill over. He was uncooperative, so the officer called for backup. After backup arrived, Hill managed to get hold of one of the officer's taser, and while they struggled, the second officer shot and killed Hill. http://www.cityofriverside.org/cprc/OIDs/OID%20Public%20Reports/08-26-09_Public_Report_06-060_Hill_OID.pdf</v>
      </c>
      <c r="V5054" s="98"/>
      <c r="W5054" s="109">
        <v>1663.1</v>
      </c>
      <c r="X5054" s="109"/>
      <c r="Y5054" s="109"/>
      <c r="Z5054" s="109"/>
      <c r="AA5054" s="109"/>
      <c r="AB5054" s="109"/>
      <c r="AC5054" s="113"/>
      <c r="AD5054" s="106"/>
      <c r="AE5054" s="106"/>
      <c r="AF5054" s="106"/>
      <c r="AG5054" s="58"/>
    </row>
    <row r="5055" spans="1:33" ht="12">
      <c r="A5055" s="30">
        <v>41808.783518518503</v>
      </c>
      <c r="B5055" s="109" t="s">
        <v>29646</v>
      </c>
      <c r="C5055" s="121" t="s">
        <v>2126</v>
      </c>
      <c r="D5055" s="109" t="s">
        <v>23</v>
      </c>
      <c r="E5055" s="99" t="s">
        <v>82</v>
      </c>
      <c r="F5055" s="109"/>
      <c r="G5055" s="42">
        <v>38998</v>
      </c>
      <c r="H5055" s="109" t="s">
        <v>29647</v>
      </c>
      <c r="I5055" s="109" t="s">
        <v>784</v>
      </c>
      <c r="J5055" s="109" t="s">
        <v>85</v>
      </c>
      <c r="K5055" s="98" t="s">
        <v>29516</v>
      </c>
      <c r="L5055" s="109" t="s">
        <v>784</v>
      </c>
      <c r="M5055" s="109" t="s">
        <v>20444</v>
      </c>
      <c r="N5055" s="109" t="s">
        <v>32</v>
      </c>
      <c r="O5055" s="109" t="s">
        <v>29648</v>
      </c>
      <c r="P5055" s="109" t="s">
        <v>58</v>
      </c>
      <c r="Q5055" s="109" t="s">
        <v>29649</v>
      </c>
      <c r="R5055" s="109" t="s">
        <v>80</v>
      </c>
      <c r="S5055" s="25" t="s">
        <v>37</v>
      </c>
      <c r="T5055" s="31"/>
      <c r="U5055" s="109" t="str">
        <f t="shared" si="80"/>
        <v>38998: Fleeing a theft and a struggle from a Home Depot and after a high speed chase, Cloud crashed his car. When the officer observed him reaching for something in the console, he shot and killed him. Cloud was on meth. http://www.cityofriverside.org/cprc/OIDs/OID%20Public%20Reports/01-14-09_Public_Report_06-059_Cloud_OID.pdf</v>
      </c>
      <c r="V5055" s="98"/>
      <c r="W5055" s="109">
        <v>1664.1</v>
      </c>
      <c r="X5055" s="109"/>
      <c r="Y5055" s="109"/>
      <c r="Z5055" s="109"/>
      <c r="AA5055" s="109"/>
      <c r="AB5055" s="109"/>
      <c r="AC5055" s="113"/>
      <c r="AD5055" s="106"/>
      <c r="AE5055" s="106"/>
      <c r="AF5055" s="106"/>
      <c r="AG5055" s="58"/>
    </row>
    <row r="5056" spans="1:33" ht="12">
      <c r="A5056" s="30">
        <v>41808.7914467593</v>
      </c>
      <c r="B5056" s="109" t="s">
        <v>29650</v>
      </c>
      <c r="C5056" s="121" t="s">
        <v>1889</v>
      </c>
      <c r="D5056" s="109" t="s">
        <v>23</v>
      </c>
      <c r="E5056" s="109" t="s">
        <v>24</v>
      </c>
      <c r="F5056" s="109"/>
      <c r="G5056" s="42">
        <v>38810</v>
      </c>
      <c r="H5056" s="109" t="s">
        <v>29651</v>
      </c>
      <c r="I5056" s="109" t="s">
        <v>784</v>
      </c>
      <c r="J5056" s="109" t="s">
        <v>85</v>
      </c>
      <c r="K5056" s="98" t="s">
        <v>29614</v>
      </c>
      <c r="L5056" s="109" t="s">
        <v>784</v>
      </c>
      <c r="M5056" s="109" t="s">
        <v>20444</v>
      </c>
      <c r="N5056" s="109" t="s">
        <v>32</v>
      </c>
      <c r="O5056" s="109" t="s">
        <v>29652</v>
      </c>
      <c r="P5056" s="109" t="s">
        <v>58</v>
      </c>
      <c r="Q5056" s="109" t="s">
        <v>29653</v>
      </c>
      <c r="R5056" s="109" t="s">
        <v>100</v>
      </c>
      <c r="S5056" s="25" t="s">
        <v>37</v>
      </c>
      <c r="T5056" s="31"/>
      <c r="U5056" s="109" t="str">
        <f t="shared" si="80"/>
        <v>38810: Officers were called because Brown was acting delusional or on drugs ("screaming, exposing himself and jumping on cars"). He managed to get one of the officers' tasers, at which point the other shot and killed him. http://www.cityofriverside.org/cprc/OIDs/OID%20Public%20Reports/Brown%20-%20Final.pdf</v>
      </c>
      <c r="V5056" s="98"/>
      <c r="W5056" s="109">
        <v>1665.1</v>
      </c>
      <c r="X5056" s="109"/>
      <c r="Y5056" s="109"/>
      <c r="Z5056" s="109"/>
      <c r="AA5056" s="109"/>
      <c r="AB5056" s="109"/>
      <c r="AC5056" s="113"/>
      <c r="AD5056" s="106"/>
      <c r="AE5056" s="106"/>
      <c r="AF5056" s="106"/>
      <c r="AG5056" s="58"/>
    </row>
    <row r="5057" spans="1:33" ht="12">
      <c r="A5057" s="30">
        <v>41808.800266203703</v>
      </c>
      <c r="B5057" s="109" t="s">
        <v>29654</v>
      </c>
      <c r="C5057" s="121" t="s">
        <v>1145</v>
      </c>
      <c r="D5057" s="109" t="s">
        <v>23</v>
      </c>
      <c r="E5057" s="109" t="s">
        <v>40</v>
      </c>
      <c r="F5057" s="109"/>
      <c r="G5057" s="42">
        <v>38670</v>
      </c>
      <c r="H5057" s="109" t="s">
        <v>29655</v>
      </c>
      <c r="I5057" s="109" t="s">
        <v>784</v>
      </c>
      <c r="J5057" s="109" t="s">
        <v>85</v>
      </c>
      <c r="K5057" s="98" t="s">
        <v>29627</v>
      </c>
      <c r="L5057" s="109" t="s">
        <v>784</v>
      </c>
      <c r="M5057" s="109" t="s">
        <v>20444</v>
      </c>
      <c r="N5057" s="109" t="s">
        <v>32</v>
      </c>
      <c r="O5057" s="109" t="s">
        <v>29656</v>
      </c>
      <c r="P5057" s="109" t="s">
        <v>58</v>
      </c>
      <c r="Q5057" s="109" t="s">
        <v>29657</v>
      </c>
      <c r="R5057" s="109" t="s">
        <v>100</v>
      </c>
      <c r="S5057" s="25" t="s">
        <v>37</v>
      </c>
      <c r="T5057" s="31"/>
      <c r="U5057" s="109" t="str">
        <f t="shared" si="80"/>
        <v>38670: Riverside Police Communications Center received a report of a possible suicidal subject who was armed with a firearm. Argow was at a private residence. Several officers responded to the call. The reporting party had stated she was a roommate of Argow’s and that he had brandished a firearm at her during a disagreement. Argow could be seen through the windows of the house. He was armed with a firearm and eventually exited the front door of the house while still armed. An officer ordered Argow to drop his weapon. Argow refused, raised the weapon to his shoulder, and pointed it in the direction of the officer. The officer shot and killed him. http://www.cityofriverside.org/cprc/OIDs/OID%20Public%20Reports/Argow.pdf</v>
      </c>
      <c r="V5057" s="98"/>
      <c r="W5057" s="109">
        <v>1666.1</v>
      </c>
      <c r="X5057" s="109"/>
      <c r="Y5057" s="109"/>
      <c r="Z5057" s="109"/>
      <c r="AA5057" s="109"/>
      <c r="AB5057" s="109"/>
      <c r="AC5057" s="113"/>
      <c r="AD5057" s="106"/>
      <c r="AE5057" s="106"/>
      <c r="AF5057" s="106"/>
      <c r="AG5057" s="58"/>
    </row>
    <row r="5058" spans="1:33" ht="12">
      <c r="A5058" s="30">
        <v>41808.810844907399</v>
      </c>
      <c r="B5058" s="109" t="s">
        <v>29658</v>
      </c>
      <c r="C5058" s="121" t="s">
        <v>1209</v>
      </c>
      <c r="D5058" s="109" t="s">
        <v>23</v>
      </c>
      <c r="E5058" s="109" t="s">
        <v>24</v>
      </c>
      <c r="F5058" s="109"/>
      <c r="G5058" s="42">
        <v>38627</v>
      </c>
      <c r="H5058" s="109" t="s">
        <v>29659</v>
      </c>
      <c r="I5058" s="109" t="s">
        <v>784</v>
      </c>
      <c r="J5058" s="109" t="s">
        <v>85</v>
      </c>
      <c r="K5058" s="98" t="s">
        <v>29614</v>
      </c>
      <c r="L5058" s="109" t="s">
        <v>784</v>
      </c>
      <c r="M5058" s="109" t="s">
        <v>20444</v>
      </c>
      <c r="N5058" s="109" t="s">
        <v>1818</v>
      </c>
      <c r="O5058" s="109" t="s">
        <v>29660</v>
      </c>
      <c r="P5058" s="109" t="s">
        <v>58</v>
      </c>
      <c r="Q5058" s="109" t="s">
        <v>29661</v>
      </c>
      <c r="R5058" s="109" t="s">
        <v>100</v>
      </c>
      <c r="S5058" s="25" t="s">
        <v>37</v>
      </c>
      <c r="T5058" s="31"/>
      <c r="U5058" s="109" t="str">
        <f t="shared" si="80"/>
        <v>38627: Officers were called because Rabb was acting unstable. The caller attributed it to diabetic shock and said he was violent. When officers attempted to subdue him, he fought, and died shortly after. http://www.cityofriverside.org/cprc/OIDs/OID%20Public%20Reports/Rabb.pdf</v>
      </c>
      <c r="V5058" s="98"/>
      <c r="W5058" s="109">
        <v>1667.1</v>
      </c>
      <c r="X5058" s="109"/>
      <c r="Y5058" s="109"/>
      <c r="Z5058" s="109"/>
      <c r="AA5058" s="109"/>
      <c r="AB5058" s="109"/>
      <c r="AC5058" s="113"/>
      <c r="AD5058" s="106"/>
      <c r="AE5058" s="106"/>
      <c r="AF5058" s="106"/>
      <c r="AG5058" s="58"/>
    </row>
    <row r="5059" spans="1:33" ht="12">
      <c r="A5059" s="30">
        <v>41808.825185185196</v>
      </c>
      <c r="B5059" s="109" t="s">
        <v>29662</v>
      </c>
      <c r="C5059" s="121"/>
      <c r="D5059" s="109" t="s">
        <v>91</v>
      </c>
      <c r="E5059" s="109" t="s">
        <v>24</v>
      </c>
      <c r="F5059" s="109"/>
      <c r="G5059" s="42">
        <v>38327</v>
      </c>
      <c r="H5059" s="109" t="s">
        <v>29663</v>
      </c>
      <c r="I5059" s="109" t="s">
        <v>784</v>
      </c>
      <c r="J5059" s="109" t="s">
        <v>85</v>
      </c>
      <c r="K5059" s="98" t="s">
        <v>29614</v>
      </c>
      <c r="L5059" s="109" t="s">
        <v>784</v>
      </c>
      <c r="M5059" s="109" t="s">
        <v>20444</v>
      </c>
      <c r="N5059" s="109" t="s">
        <v>32</v>
      </c>
      <c r="O5059" s="109" t="s">
        <v>29664</v>
      </c>
      <c r="P5059" s="109" t="s">
        <v>58</v>
      </c>
      <c r="Q5059" s="109" t="s">
        <v>29665</v>
      </c>
      <c r="R5059" s="109" t="s">
        <v>80</v>
      </c>
      <c r="S5059" s="25" t="s">
        <v>37</v>
      </c>
      <c r="T5059" s="31"/>
      <c r="U5059" s="109" t="str">
        <f t="shared" si="80"/>
        <v>38327: A man was attempting to cash a check under a fake name. Police were called. Lane left the store first, but as the man was leaving police arrived. The men fought, while Lane attempted to either hit the officer or escape with the suspect. During the fight, the officer shot Lane, saying he was afraid she'd run him over. This was first ruled against police then ruled within policy. http://www.cityofriverside.org/cprc/OIDs/OID%20Public%20Reports/Lane.pdf</v>
      </c>
      <c r="V5059" s="98"/>
      <c r="W5059" s="109">
        <v>1668.1</v>
      </c>
      <c r="X5059" s="109"/>
      <c r="Y5059" s="109"/>
      <c r="Z5059" s="109"/>
      <c r="AA5059" s="109"/>
      <c r="AB5059" s="109"/>
      <c r="AC5059" s="113"/>
      <c r="AD5059" s="106"/>
      <c r="AE5059" s="106"/>
      <c r="AF5059" s="106"/>
      <c r="AG5059" s="58"/>
    </row>
    <row r="5060" spans="1:33" ht="12">
      <c r="A5060" s="30">
        <v>41808.832986111098</v>
      </c>
      <c r="B5060" s="109" t="s">
        <v>29666</v>
      </c>
      <c r="C5060" s="121"/>
      <c r="D5060" s="109" t="s">
        <v>23</v>
      </c>
      <c r="E5060" s="109" t="s">
        <v>82</v>
      </c>
      <c r="F5060" s="109"/>
      <c r="G5060" s="42">
        <v>37970</v>
      </c>
      <c r="H5060" s="109" t="s">
        <v>29667</v>
      </c>
      <c r="I5060" s="109" t="s">
        <v>784</v>
      </c>
      <c r="J5060" s="109" t="s">
        <v>85</v>
      </c>
      <c r="K5060" s="98" t="s">
        <v>29567</v>
      </c>
      <c r="L5060" s="109" t="s">
        <v>784</v>
      </c>
      <c r="M5060" s="109" t="s">
        <v>20444</v>
      </c>
      <c r="N5060" s="109" t="s">
        <v>32</v>
      </c>
      <c r="O5060" s="109" t="s">
        <v>29668</v>
      </c>
      <c r="P5060" s="109" t="s">
        <v>58</v>
      </c>
      <c r="Q5060" s="109" t="s">
        <v>29669</v>
      </c>
      <c r="R5060" s="109" t="s">
        <v>80</v>
      </c>
      <c r="S5060" s="25" t="s">
        <v>37</v>
      </c>
      <c r="T5060" s="31"/>
      <c r="U5060" s="109" t="str">
        <f t="shared" si="80"/>
        <v>37970: After an accident, followed by a high-speed pursuit, Guevara attempted to run down an officer and was shot and killed. http://www.cityofriverside.org/cprc/OIDs/OID%20Public%20Reports/03-23-05_Public_Report_03-095_Guevara_OID.pdf</v>
      </c>
      <c r="V5060" s="98"/>
      <c r="W5060" s="109">
        <v>1669.1</v>
      </c>
      <c r="X5060" s="109"/>
      <c r="Y5060" s="109"/>
      <c r="Z5060" s="109"/>
      <c r="AA5060" s="109"/>
      <c r="AB5060" s="109"/>
      <c r="AC5060" s="113"/>
      <c r="AD5060" s="106"/>
      <c r="AE5060" s="106"/>
      <c r="AF5060" s="106"/>
      <c r="AG5060" s="58"/>
    </row>
    <row r="5061" spans="1:33" ht="12">
      <c r="A5061" s="30">
        <v>41808.843576388899</v>
      </c>
      <c r="B5061" s="109" t="s">
        <v>29670</v>
      </c>
      <c r="C5061" s="121"/>
      <c r="D5061" s="109" t="s">
        <v>23</v>
      </c>
      <c r="E5061" s="109" t="s">
        <v>24</v>
      </c>
      <c r="F5061" s="109"/>
      <c r="G5061" s="42">
        <v>37768</v>
      </c>
      <c r="H5061" s="109" t="s">
        <v>29671</v>
      </c>
      <c r="I5061" s="109" t="s">
        <v>784</v>
      </c>
      <c r="J5061" s="109" t="s">
        <v>85</v>
      </c>
      <c r="K5061" s="98" t="s">
        <v>29591</v>
      </c>
      <c r="L5061" s="109" t="s">
        <v>784</v>
      </c>
      <c r="M5061" s="109" t="s">
        <v>20444</v>
      </c>
      <c r="N5061" s="109" t="s">
        <v>32</v>
      </c>
      <c r="O5061" s="109" t="s">
        <v>29672</v>
      </c>
      <c r="P5061" s="109" t="s">
        <v>36</v>
      </c>
      <c r="Q5061" s="109" t="s">
        <v>29673</v>
      </c>
      <c r="R5061" s="109" t="s">
        <v>80</v>
      </c>
      <c r="S5061" s="25" t="s">
        <v>37</v>
      </c>
      <c r="T5061" s="31"/>
      <c r="U5061" s="109" t="str">
        <f t="shared" si="80"/>
        <v>37768: Officers were dispatched for a suspicious person sitting inside a vehicle call. Stokes was seated in a 1997 silver Acura. A female officer walked up to the left side of the vehicle and made contact with Stokes. Stokes got out of his vehicle and began advancing on her. Stokes had a knife in his right hand and a screwdriver in his left hand. A male officer arrived. Both officers yelled at him to drop the weapons. Stokes turned from the female and advanced on the male, while both officers shouted commands at him. When Stokes was about 10 feet away from him, the male officer fired three or four shots. The female also fired her weapon. Stokes fell down and then tried to stand up. Stokes dropped the knife, but continued to hold the screwdriver as he then collapsed back on to the ground. He died from the bullet wounds. http://www.cityofriverside.org/cprc/OIDs/OID%20Public%20Reports/Stokes.pdf</v>
      </c>
      <c r="V5061" s="98"/>
      <c r="W5061" s="109">
        <v>1670.1</v>
      </c>
      <c r="X5061" s="109"/>
      <c r="Y5061" s="109"/>
      <c r="Z5061" s="109"/>
      <c r="AA5061" s="109"/>
      <c r="AB5061" s="109"/>
      <c r="AC5061" s="113"/>
      <c r="AD5061" s="106"/>
      <c r="AE5061" s="106"/>
      <c r="AF5061" s="106"/>
      <c r="AG5061" s="58"/>
    </row>
    <row r="5062" spans="1:33" ht="12">
      <c r="A5062" s="30">
        <v>41808.850613425901</v>
      </c>
      <c r="B5062" s="109" t="s">
        <v>29674</v>
      </c>
      <c r="C5062" s="121" t="s">
        <v>647</v>
      </c>
      <c r="D5062" s="109" t="s">
        <v>23</v>
      </c>
      <c r="E5062" s="109" t="s">
        <v>1728</v>
      </c>
      <c r="F5062" s="109"/>
      <c r="G5062" s="42">
        <v>37052</v>
      </c>
      <c r="H5062" s="109" t="s">
        <v>29675</v>
      </c>
      <c r="I5062" s="109" t="s">
        <v>784</v>
      </c>
      <c r="J5062" s="109" t="s">
        <v>85</v>
      </c>
      <c r="K5062" s="98" t="s">
        <v>29591</v>
      </c>
      <c r="L5062" s="109" t="s">
        <v>784</v>
      </c>
      <c r="M5062" s="109" t="s">
        <v>20444</v>
      </c>
      <c r="N5062" s="109" t="s">
        <v>32</v>
      </c>
      <c r="O5062" s="109" t="s">
        <v>29676</v>
      </c>
      <c r="P5062" s="109" t="s">
        <v>58</v>
      </c>
      <c r="Q5062" s="109" t="s">
        <v>29677</v>
      </c>
      <c r="R5062" s="109" t="s">
        <v>80</v>
      </c>
      <c r="S5062" s="25" t="s">
        <v>37</v>
      </c>
      <c r="T5062" s="31"/>
      <c r="U5062" s="109" t="str">
        <f t="shared" si="80"/>
        <v>37052: An officer was dispatched on a 911 call to a residence to assist a man, who was allegedly stabbed by Phaisouphanh. After the officer exited his car, Phaisouphanh approached him with a steak knife in each hand. The officer yelled at Phaisouphanh to drop the knives, and at that point, Phaisouphanh allegedly charged the officer, who shot and killed him. http://www.cityofriverside.org/cprc/OIDs/OID%20Public%20Reports/06-24-02_Public_Report_01-086_Phaisouphanh_OID.pdf</v>
      </c>
      <c r="V5062" s="98"/>
      <c r="W5062" s="109">
        <v>1671.1</v>
      </c>
      <c r="X5062" s="109"/>
      <c r="Y5062" s="109"/>
      <c r="Z5062" s="109"/>
      <c r="AA5062" s="109"/>
      <c r="AB5062" s="109"/>
      <c r="AC5062" s="113"/>
      <c r="AD5062" s="106"/>
      <c r="AE5062" s="106"/>
      <c r="AF5062" s="106"/>
      <c r="AG5062" s="58"/>
    </row>
    <row r="5063" spans="1:33" ht="12">
      <c r="A5063" s="30">
        <v>41809.433576388903</v>
      </c>
      <c r="B5063" s="109" t="s">
        <v>29678</v>
      </c>
      <c r="C5063" s="121" t="s">
        <v>520</v>
      </c>
      <c r="D5063" s="109" t="s">
        <v>23</v>
      </c>
      <c r="E5063" s="109" t="s">
        <v>82</v>
      </c>
      <c r="F5063" s="109" t="s">
        <v>29679</v>
      </c>
      <c r="G5063" s="42">
        <v>41432</v>
      </c>
      <c r="H5063" s="109" t="s">
        <v>29680</v>
      </c>
      <c r="I5063" s="109" t="s">
        <v>23831</v>
      </c>
      <c r="J5063" s="109" t="s">
        <v>85</v>
      </c>
      <c r="K5063" s="98" t="s">
        <v>23832</v>
      </c>
      <c r="L5063" s="109" t="s">
        <v>539</v>
      </c>
      <c r="M5063" s="109" t="s">
        <v>24820</v>
      </c>
      <c r="N5063" s="109" t="s">
        <v>32</v>
      </c>
      <c r="O5063" s="109" t="s">
        <v>29681</v>
      </c>
      <c r="P5063" s="109" t="s">
        <v>36</v>
      </c>
      <c r="Q5063" s="109" t="s">
        <v>29682</v>
      </c>
      <c r="R5063" s="109" t="s">
        <v>80</v>
      </c>
      <c r="S5063" s="25" t="s">
        <v>37</v>
      </c>
      <c r="T5063" s="31"/>
      <c r="U5063" s="109" t="str">
        <f t="shared" si="80"/>
        <v>41432: Zawahri rampaged through a mile-long stretch of Santa Monica, dressed head to toe in black and carrying an AR-15 assault rifle. He killed six people near a community college campus, before being fatally shot himself by police in the school’s library. http://usnews.nbcnews.com/_news/2013/06/09/18865467-santa-monica-shooting-spree-suspect-identified-as-death-toll-climbs?lite</v>
      </c>
      <c r="V5063" s="98"/>
      <c r="W5063" s="109">
        <v>1672.1</v>
      </c>
      <c r="X5063" s="109"/>
      <c r="Y5063" s="109"/>
      <c r="Z5063" s="109"/>
      <c r="AA5063" s="109"/>
      <c r="AB5063" s="109"/>
      <c r="AC5063" s="113"/>
      <c r="AD5063" s="106"/>
      <c r="AE5063" s="106"/>
      <c r="AF5063" s="106"/>
      <c r="AG5063" s="58"/>
    </row>
    <row r="5064" spans="1:33" ht="12">
      <c r="A5064" s="94">
        <v>41809.456944444399</v>
      </c>
      <c r="B5064" s="109" t="s">
        <v>29683</v>
      </c>
      <c r="C5064" s="121" t="s">
        <v>1255</v>
      </c>
      <c r="D5064" s="26" t="s">
        <v>23</v>
      </c>
      <c r="E5064" s="109" t="s">
        <v>173</v>
      </c>
      <c r="F5064" s="26" t="s">
        <v>29684</v>
      </c>
      <c r="G5064" s="42">
        <v>41274</v>
      </c>
      <c r="H5064" s="26" t="s">
        <v>29685</v>
      </c>
      <c r="I5064" s="109" t="s">
        <v>15400</v>
      </c>
      <c r="J5064" s="109" t="s">
        <v>213</v>
      </c>
      <c r="K5064" s="108" t="s">
        <v>29686</v>
      </c>
      <c r="L5064" s="26" t="s">
        <v>29687</v>
      </c>
      <c r="M5064" s="26" t="s">
        <v>29688</v>
      </c>
      <c r="N5064" s="26" t="s">
        <v>32</v>
      </c>
      <c r="O5064" s="26" t="s">
        <v>29689</v>
      </c>
      <c r="P5064" s="26" t="s">
        <v>58</v>
      </c>
      <c r="Q5064" s="109" t="s">
        <v>29690</v>
      </c>
      <c r="R5064" s="109" t="s">
        <v>80</v>
      </c>
      <c r="S5064" s="25" t="s">
        <v>37</v>
      </c>
      <c r="T5064" s="52"/>
      <c r="U5064" s="109" t="str">
        <f t="shared" si="80"/>
        <v>41274: Fuentes shot off some bullets in honor of New Year's Eve, a Mexican tradition. Officers told him to drop his gun, and when he didn't, they shot and killed him. http://www.kltv.com/story/22535291/family-of-tyler-man-killed-in-officer-involved-shooting-sues-city-police</v>
      </c>
      <c r="V5064" s="98"/>
      <c r="W5064" s="109">
        <v>1673.1</v>
      </c>
      <c r="X5064" s="109"/>
      <c r="Y5064" s="109"/>
      <c r="Z5064" s="109"/>
      <c r="AA5064" s="109"/>
      <c r="AB5064" s="109"/>
      <c r="AC5064" s="113"/>
      <c r="AD5064" s="106"/>
      <c r="AE5064" s="106"/>
      <c r="AF5064" s="106"/>
      <c r="AG5064" s="58"/>
    </row>
    <row r="5065" spans="1:33" ht="12">
      <c r="A5065" s="124">
        <v>41809.478564814803</v>
      </c>
      <c r="B5065" s="109" t="s">
        <v>29691</v>
      </c>
      <c r="C5065" s="121" t="s">
        <v>488</v>
      </c>
      <c r="D5065" s="31" t="s">
        <v>23</v>
      </c>
      <c r="E5065" s="109" t="s">
        <v>40</v>
      </c>
      <c r="F5065" s="31" t="s">
        <v>29692</v>
      </c>
      <c r="G5065" s="42">
        <v>41433</v>
      </c>
      <c r="H5065" s="31" t="s">
        <v>29693</v>
      </c>
      <c r="I5065" s="109" t="s">
        <v>29694</v>
      </c>
      <c r="J5065" s="109" t="s">
        <v>1084</v>
      </c>
      <c r="K5065" s="6" t="s">
        <v>29695</v>
      </c>
      <c r="L5065" s="46" t="s">
        <v>29696</v>
      </c>
      <c r="M5065" s="46" t="s">
        <v>28644</v>
      </c>
      <c r="N5065" s="24" t="s">
        <v>32</v>
      </c>
      <c r="O5065" s="31" t="s">
        <v>29697</v>
      </c>
      <c r="P5065" s="31" t="s">
        <v>58</v>
      </c>
      <c r="Q5065" s="109" t="s">
        <v>29698</v>
      </c>
      <c r="R5065" s="109" t="s">
        <v>80</v>
      </c>
      <c r="S5065" s="25" t="s">
        <v>37</v>
      </c>
      <c r="T5065" s="109"/>
      <c r="U5065" s="109" t="str">
        <f t="shared" si="80"/>
        <v>41433: Officer arrived to find Rosson beating and choking his ex-girlfriend. He dropped the woman and rushed the officer, who shot and killed him. http://www.dailyprogress.com/news/crime/fatal-police-shooting-in-afton-deemed-justified/article_604da2bc-0c1b-11e3-a3e4-0019bb30f31a.html</v>
      </c>
      <c r="V5065" s="98"/>
      <c r="W5065" s="113">
        <v>1674.1</v>
      </c>
      <c r="X5065" s="12"/>
      <c r="Y5065" s="12"/>
      <c r="Z5065" s="12"/>
      <c r="AA5065" s="12"/>
      <c r="AB5065" s="12"/>
      <c r="AC5065" s="12"/>
      <c r="AD5065" s="106"/>
      <c r="AE5065" s="106"/>
      <c r="AF5065" s="106"/>
      <c r="AG5065" s="58"/>
    </row>
    <row r="5066" spans="1:33" ht="12">
      <c r="A5066" s="124">
        <v>41809.497060185196</v>
      </c>
      <c r="B5066" s="109" t="s">
        <v>29699</v>
      </c>
      <c r="C5066" s="121" t="s">
        <v>29520</v>
      </c>
      <c r="D5066" s="52" t="s">
        <v>23</v>
      </c>
      <c r="E5066" s="109" t="s">
        <v>1058</v>
      </c>
      <c r="F5066" s="52"/>
      <c r="G5066" s="42">
        <v>41433</v>
      </c>
      <c r="H5066" s="52" t="s">
        <v>29700</v>
      </c>
      <c r="I5066" s="109" t="s">
        <v>9798</v>
      </c>
      <c r="J5066" s="109" t="s">
        <v>85</v>
      </c>
      <c r="K5066" s="125" t="s">
        <v>9799</v>
      </c>
      <c r="L5066" s="52" t="s">
        <v>395</v>
      </c>
      <c r="M5066" s="52" t="s">
        <v>9800</v>
      </c>
      <c r="N5066" s="52" t="s">
        <v>32</v>
      </c>
      <c r="O5066" s="52" t="s">
        <v>29701</v>
      </c>
      <c r="P5066" s="52" t="s">
        <v>36</v>
      </c>
      <c r="Q5066" s="109" t="s">
        <v>29702</v>
      </c>
      <c r="R5066" s="109" t="s">
        <v>80</v>
      </c>
      <c r="S5066" s="25" t="s">
        <v>37</v>
      </c>
      <c r="T5066" s="26"/>
      <c r="U5066" s="109" t="str">
        <f t="shared" si="80"/>
        <v>41433: 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 http://www.ktvu.com/news/news/crime-law/vallejo-police-shot-suspect-who-allegedly-killed-w/nYGH7/</v>
      </c>
      <c r="V5066" s="98"/>
      <c r="W5066" s="109">
        <v>1675.1</v>
      </c>
      <c r="X5066" s="109"/>
      <c r="Y5066" s="109"/>
      <c r="Z5066" s="109"/>
      <c r="AA5066" s="109"/>
      <c r="AB5066" s="109"/>
      <c r="AC5066" s="113"/>
      <c r="AD5066" s="106"/>
      <c r="AE5066" s="106"/>
      <c r="AF5066" s="106"/>
      <c r="AG5066" s="58"/>
    </row>
    <row r="5067" spans="1:33" ht="12">
      <c r="A5067" s="124">
        <v>41809.508831018502</v>
      </c>
      <c r="B5067" s="109" t="s">
        <v>29703</v>
      </c>
      <c r="C5067" s="121" t="s">
        <v>549</v>
      </c>
      <c r="D5067" s="109" t="s">
        <v>23</v>
      </c>
      <c r="E5067" s="109" t="s">
        <v>82</v>
      </c>
      <c r="F5067" s="109"/>
      <c r="G5067" s="42">
        <v>41433</v>
      </c>
      <c r="H5067" s="109" t="s">
        <v>29704</v>
      </c>
      <c r="I5067" s="109" t="s">
        <v>10032</v>
      </c>
      <c r="J5067" s="109" t="s">
        <v>28</v>
      </c>
      <c r="K5067" s="98" t="s">
        <v>24370</v>
      </c>
      <c r="L5067" s="109" t="s">
        <v>10034</v>
      </c>
      <c r="M5067" s="109" t="s">
        <v>20049</v>
      </c>
      <c r="N5067" s="109" t="s">
        <v>32</v>
      </c>
      <c r="O5067" s="109" t="s">
        <v>29705</v>
      </c>
      <c r="P5067" s="109" t="s">
        <v>58</v>
      </c>
      <c r="Q5067" s="109" t="s">
        <v>29706</v>
      </c>
      <c r="R5067" s="109" t="s">
        <v>80</v>
      </c>
      <c r="S5067" s="25" t="s">
        <v>37</v>
      </c>
      <c r="T5067" s="31"/>
      <c r="U5067" s="109" t="str">
        <f t="shared" si="80"/>
        <v>41433: 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 http://www.mysuncoast.com/news/local/more-details-in-bradenton-kidnapping-that-led-to-fatal-police/article_d0348e04-d397-11e2-a892-0019bb30f31a.html</v>
      </c>
      <c r="V5067" s="98"/>
      <c r="W5067" s="109">
        <v>1676.1</v>
      </c>
      <c r="X5067" s="109"/>
      <c r="Y5067" s="109"/>
      <c r="Z5067" s="109"/>
      <c r="AA5067" s="109"/>
      <c r="AB5067" s="109"/>
      <c r="AC5067" s="113"/>
      <c r="AD5067" s="106"/>
      <c r="AE5067" s="106"/>
      <c r="AF5067" s="106"/>
      <c r="AG5067" s="58"/>
    </row>
    <row r="5068" spans="1:33" ht="12">
      <c r="A5068" s="95">
        <v>41809.582916666703</v>
      </c>
      <c r="B5068" s="109" t="s">
        <v>29707</v>
      </c>
      <c r="C5068" s="121" t="s">
        <v>780</v>
      </c>
      <c r="D5068" s="109" t="s">
        <v>23</v>
      </c>
      <c r="E5068" s="109" t="s">
        <v>82</v>
      </c>
      <c r="F5068" s="109"/>
      <c r="G5068" s="42">
        <v>41432</v>
      </c>
      <c r="H5068" s="109" t="s">
        <v>29708</v>
      </c>
      <c r="I5068" s="109" t="s">
        <v>1139</v>
      </c>
      <c r="J5068" s="109" t="s">
        <v>64</v>
      </c>
      <c r="K5068" s="98" t="s">
        <v>29709</v>
      </c>
      <c r="L5068" s="109" t="s">
        <v>1140</v>
      </c>
      <c r="M5068" s="109" t="s">
        <v>17203</v>
      </c>
      <c r="N5068" s="109" t="s">
        <v>32</v>
      </c>
      <c r="O5068" s="109" t="s">
        <v>29710</v>
      </c>
      <c r="P5068" s="109" t="s">
        <v>36</v>
      </c>
      <c r="Q5068" s="109" t="s">
        <v>29711</v>
      </c>
      <c r="R5068" s="109" t="s">
        <v>80</v>
      </c>
      <c r="S5068" s="25" t="s">
        <v>37</v>
      </c>
      <c r="T5068" s="31"/>
      <c r="U5068" s="109" t="str">
        <f t="shared" si="80"/>
        <v>41432: 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 http://www.cbs46.com/story/22536981/officer-involved-shooting-in-clayton-county</v>
      </c>
      <c r="V5068" s="98"/>
      <c r="W5068" s="109">
        <v>1677.1</v>
      </c>
      <c r="X5068" s="109"/>
      <c r="Y5068" s="109"/>
      <c r="Z5068" s="109"/>
      <c r="AA5068" s="109"/>
      <c r="AB5068" s="109"/>
      <c r="AC5068" s="113"/>
      <c r="AD5068" s="106"/>
      <c r="AE5068" s="106"/>
      <c r="AF5068" s="106"/>
      <c r="AG5068" s="58"/>
    </row>
    <row r="5069" spans="1:33" ht="12">
      <c r="A5069" s="30">
        <v>41809.5968981482</v>
      </c>
      <c r="B5069" s="109" t="s">
        <v>29712</v>
      </c>
      <c r="C5069" s="121" t="s">
        <v>3777</v>
      </c>
      <c r="D5069" s="109" t="s">
        <v>23</v>
      </c>
      <c r="E5069" s="109" t="s">
        <v>40</v>
      </c>
      <c r="F5069" s="109" t="s">
        <v>29713</v>
      </c>
      <c r="G5069" s="42">
        <v>41432</v>
      </c>
      <c r="H5069" s="109" t="s">
        <v>29714</v>
      </c>
      <c r="I5069" s="109" t="s">
        <v>29715</v>
      </c>
      <c r="J5069" s="109" t="s">
        <v>64</v>
      </c>
      <c r="K5069" s="98" t="s">
        <v>29716</v>
      </c>
      <c r="L5069" s="109" t="s">
        <v>958</v>
      </c>
      <c r="M5069" s="109" t="s">
        <v>2287</v>
      </c>
      <c r="N5069" s="109" t="s">
        <v>32</v>
      </c>
      <c r="O5069" s="109" t="s">
        <v>29717</v>
      </c>
      <c r="P5069" s="109" t="s">
        <v>36</v>
      </c>
      <c r="Q5069" s="109" t="s">
        <v>29718</v>
      </c>
      <c r="R5069" s="109" t="s">
        <v>100</v>
      </c>
      <c r="S5069" s="25" t="s">
        <v>37</v>
      </c>
      <c r="T5069" s="31"/>
      <c r="U5069" s="109" t="str">
        <f t="shared" si="80"/>
        <v>41432: 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 http://mdjonline.com/view/full_story/22846012/article-Cobb-man-shot-dead-by-police%E2%80%93Neighbor-describes-man-as%E2%80%93fine-fellow%E2%80%93who-just%E2%80%93popped-</v>
      </c>
      <c r="V5069" s="98"/>
      <c r="W5069" s="109">
        <v>1678.1</v>
      </c>
      <c r="X5069" s="109"/>
      <c r="Y5069" s="109"/>
      <c r="Z5069" s="109"/>
      <c r="AA5069" s="109"/>
      <c r="AB5069" s="109"/>
      <c r="AC5069" s="113"/>
      <c r="AD5069" s="106"/>
      <c r="AE5069" s="106"/>
      <c r="AF5069" s="106"/>
      <c r="AG5069" s="58"/>
    </row>
    <row r="5070" spans="1:33" ht="12">
      <c r="A5070" s="30">
        <v>41809.631307870397</v>
      </c>
      <c r="B5070" s="109" t="s">
        <v>29719</v>
      </c>
      <c r="C5070" s="121" t="s">
        <v>400</v>
      </c>
      <c r="D5070" s="109" t="s">
        <v>23</v>
      </c>
      <c r="E5070" s="109" t="s">
        <v>40</v>
      </c>
      <c r="F5070" s="109" t="s">
        <v>29720</v>
      </c>
      <c r="G5070" s="42">
        <v>41433</v>
      </c>
      <c r="H5070" s="109" t="s">
        <v>29721</v>
      </c>
      <c r="I5070" s="109" t="s">
        <v>29722</v>
      </c>
      <c r="J5070" s="109" t="s">
        <v>250</v>
      </c>
      <c r="K5070" s="98" t="s">
        <v>29723</v>
      </c>
      <c r="L5070" s="109" t="s">
        <v>4787</v>
      </c>
      <c r="M5070" s="109" t="s">
        <v>29724</v>
      </c>
      <c r="N5070" s="109" t="s">
        <v>32</v>
      </c>
      <c r="O5070" s="109" t="s">
        <v>29725</v>
      </c>
      <c r="P5070" s="109" t="s">
        <v>157</v>
      </c>
      <c r="Q5070" s="109" t="s">
        <v>29726</v>
      </c>
      <c r="R5070" s="109" t="s">
        <v>80</v>
      </c>
      <c r="S5070" s="25" t="s">
        <v>37</v>
      </c>
      <c r="T5070" s="31"/>
      <c r="U5070" s="109" t="str">
        <f t="shared" si="80"/>
        <v>41433: After road rage on the highway, the off-duty officer and Harvey pulled off the road. As Harvey approached Walker, Walker shot and killed him. http://articles.baltimoresun.com/2013-06-11/news/bs-md-ar-road-rage-bail-20130610_1_police-officer-documents-hudson-county</v>
      </c>
      <c r="V5070" s="98"/>
      <c r="W5070" s="109">
        <v>1679.1</v>
      </c>
      <c r="X5070" s="109"/>
      <c r="Y5070" s="109"/>
      <c r="Z5070" s="109"/>
      <c r="AA5070" s="109"/>
      <c r="AB5070" s="109"/>
      <c r="AC5070" s="113"/>
      <c r="AD5070" s="106"/>
      <c r="AE5070" s="106"/>
      <c r="AF5070" s="106"/>
      <c r="AG5070" s="58"/>
    </row>
    <row r="5071" spans="1:33" ht="12">
      <c r="A5071" s="30">
        <v>41809.644108796303</v>
      </c>
      <c r="B5071" s="109" t="s">
        <v>29727</v>
      </c>
      <c r="C5071" s="121" t="s">
        <v>1209</v>
      </c>
      <c r="D5071" s="109" t="s">
        <v>23</v>
      </c>
      <c r="E5071" s="109" t="s">
        <v>40</v>
      </c>
      <c r="F5071" s="109" t="s">
        <v>29728</v>
      </c>
      <c r="G5071" s="42">
        <v>41432</v>
      </c>
      <c r="H5071" s="109" t="s">
        <v>29729</v>
      </c>
      <c r="I5071" s="109" t="s">
        <v>7123</v>
      </c>
      <c r="J5071" s="109" t="s">
        <v>85</v>
      </c>
      <c r="K5071" s="98" t="s">
        <v>7124</v>
      </c>
      <c r="L5071" s="109" t="s">
        <v>7125</v>
      </c>
      <c r="M5071" s="109" t="s">
        <v>29730</v>
      </c>
      <c r="N5071" s="109" t="s">
        <v>32</v>
      </c>
      <c r="O5071" s="109" t="s">
        <v>29731</v>
      </c>
      <c r="P5071" s="109" t="s">
        <v>58</v>
      </c>
      <c r="Q5071" s="109" t="s">
        <v>29732</v>
      </c>
      <c r="R5071" s="109" t="s">
        <v>80</v>
      </c>
      <c r="S5071" s="25" t="s">
        <v>37</v>
      </c>
      <c r="T5071" s="31"/>
      <c r="U5071" s="109" t="str">
        <f t="shared" si="80"/>
        <v>41432: 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 http://richmedia.onset.freedom.com/marysville/ms9nyz-luchareport.doc</v>
      </c>
      <c r="V5071" s="98"/>
      <c r="W5071" s="109">
        <v>1680.1</v>
      </c>
      <c r="X5071" s="109"/>
      <c r="Y5071" s="109"/>
      <c r="Z5071" s="109"/>
      <c r="AA5071" s="109"/>
      <c r="AB5071" s="109"/>
      <c r="AC5071" s="113"/>
      <c r="AD5071" s="106"/>
      <c r="AE5071" s="106"/>
      <c r="AF5071" s="106"/>
      <c r="AG5071" s="58"/>
    </row>
    <row r="5072" spans="1:33" ht="12">
      <c r="A5072" s="30">
        <v>41809.666469907403</v>
      </c>
      <c r="B5072" s="109" t="s">
        <v>29733</v>
      </c>
      <c r="C5072" s="121" t="s">
        <v>1209</v>
      </c>
      <c r="D5072" s="109" t="s">
        <v>23</v>
      </c>
      <c r="E5072" s="109" t="s">
        <v>40</v>
      </c>
      <c r="F5072" s="109" t="s">
        <v>29734</v>
      </c>
      <c r="G5072" s="42">
        <v>41435</v>
      </c>
      <c r="H5072" s="109" t="s">
        <v>29735</v>
      </c>
      <c r="I5072" s="109" t="s">
        <v>5694</v>
      </c>
      <c r="J5072" s="109" t="s">
        <v>143</v>
      </c>
      <c r="K5072" s="98" t="s">
        <v>29736</v>
      </c>
      <c r="L5072" s="109" t="s">
        <v>5694</v>
      </c>
      <c r="M5072" s="109" t="s">
        <v>5857</v>
      </c>
      <c r="N5072" s="109" t="s">
        <v>32</v>
      </c>
      <c r="O5072" s="109" t="s">
        <v>29737</v>
      </c>
      <c r="P5072" s="109" t="s">
        <v>58</v>
      </c>
      <c r="Q5072" s="109" t="s">
        <v>29738</v>
      </c>
      <c r="R5072" s="109" t="s">
        <v>100</v>
      </c>
      <c r="S5072" s="25" t="s">
        <v>37</v>
      </c>
      <c r="T5072" s="31"/>
      <c r="U5072" s="109" t="str">
        <f t="shared" si="80"/>
        <v>41435: 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 http://fox43.com/local-news/stories/man-dead-after-officer-involved-shooting-in-lancaster-city/#axzz3581IG38x</v>
      </c>
      <c r="V5072" s="98"/>
      <c r="W5072" s="109">
        <v>1681.1</v>
      </c>
      <c r="X5072" s="109"/>
      <c r="Y5072" s="109"/>
      <c r="Z5072" s="109"/>
      <c r="AA5072" s="109"/>
      <c r="AB5072" s="109"/>
      <c r="AC5072" s="113"/>
      <c r="AD5072" s="106"/>
      <c r="AE5072" s="106"/>
      <c r="AF5072" s="106"/>
      <c r="AG5072" s="58"/>
    </row>
    <row r="5073" spans="1:33" ht="12">
      <c r="A5073" s="30">
        <v>41809.676168981503</v>
      </c>
      <c r="B5073" s="109" t="s">
        <v>29739</v>
      </c>
      <c r="C5073" s="121" t="s">
        <v>2375</v>
      </c>
      <c r="D5073" s="109" t="s">
        <v>23</v>
      </c>
      <c r="E5073" s="109" t="s">
        <v>24</v>
      </c>
      <c r="F5073" s="109" t="s">
        <v>29740</v>
      </c>
      <c r="G5073" s="42">
        <v>41435</v>
      </c>
      <c r="H5073" s="109" t="s">
        <v>21924</v>
      </c>
      <c r="I5073" s="109" t="s">
        <v>4951</v>
      </c>
      <c r="J5073" s="109" t="s">
        <v>28</v>
      </c>
      <c r="K5073" s="98" t="s">
        <v>17997</v>
      </c>
      <c r="L5073" s="109" t="s">
        <v>404</v>
      </c>
      <c r="M5073" s="109" t="s">
        <v>4953</v>
      </c>
      <c r="N5073" s="109" t="s">
        <v>32</v>
      </c>
      <c r="O5073" s="109" t="s">
        <v>29741</v>
      </c>
      <c r="P5073" s="109" t="s">
        <v>36</v>
      </c>
      <c r="Q5073" s="109" t="s">
        <v>29742</v>
      </c>
      <c r="R5073" s="109" t="s">
        <v>80</v>
      </c>
      <c r="S5073" s="25" t="s">
        <v>37</v>
      </c>
      <c r="T5073" s="31"/>
      <c r="U5073" s="109" t="str">
        <f t="shared" si="80"/>
        <v>41435: 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 http://www.clickorlando.com/news/suspect-dead-after-officer-involved-shooting/20494590</v>
      </c>
      <c r="V5073" s="98"/>
      <c r="W5073" s="109">
        <v>1682.1</v>
      </c>
      <c r="X5073" s="109"/>
      <c r="Y5073" s="109"/>
      <c r="Z5073" s="109"/>
      <c r="AA5073" s="109"/>
      <c r="AB5073" s="109"/>
      <c r="AC5073" s="113"/>
      <c r="AD5073" s="106"/>
      <c r="AE5073" s="106"/>
      <c r="AF5073" s="106"/>
      <c r="AG5073" s="58"/>
    </row>
    <row r="5074" spans="1:33" ht="12">
      <c r="A5074" s="30">
        <v>41809.687627314801</v>
      </c>
      <c r="B5074" s="109" t="s">
        <v>29743</v>
      </c>
      <c r="C5074" s="121" t="s">
        <v>780</v>
      </c>
      <c r="D5074" s="109" t="s">
        <v>23</v>
      </c>
      <c r="E5074" s="109" t="s">
        <v>40</v>
      </c>
      <c r="F5074" s="109" t="s">
        <v>29744</v>
      </c>
      <c r="G5074" s="42">
        <v>41435</v>
      </c>
      <c r="H5074" s="109" t="s">
        <v>29745</v>
      </c>
      <c r="I5074" s="109" t="s">
        <v>29746</v>
      </c>
      <c r="J5074" s="109" t="s">
        <v>64</v>
      </c>
      <c r="K5074" s="98" t="s">
        <v>29747</v>
      </c>
      <c r="L5074" s="109" t="s">
        <v>8506</v>
      </c>
      <c r="M5074" s="109" t="s">
        <v>29748</v>
      </c>
      <c r="N5074" s="109" t="s">
        <v>32</v>
      </c>
      <c r="O5074" s="109" t="s">
        <v>29749</v>
      </c>
      <c r="P5074" s="109" t="s">
        <v>36</v>
      </c>
      <c r="Q5074" s="109" t="s">
        <v>29750</v>
      </c>
      <c r="R5074" s="109" t="s">
        <v>80</v>
      </c>
      <c r="S5074" s="25" t="s">
        <v>37</v>
      </c>
      <c r="T5074" s="31"/>
      <c r="U5074" s="109" t="str">
        <f t="shared" si="80"/>
        <v>41435: Burke, a former cop, broke into the evidence room of his old station. He was armed with an ax when officers found, shot and killed him. http://www.wrdw.com/news/crimeteam12/headlines/Shooting-at-Sardis-Police-Station-210801611.html</v>
      </c>
      <c r="V5074" s="98"/>
      <c r="W5074" s="109">
        <v>1683.1</v>
      </c>
      <c r="X5074" s="109"/>
      <c r="Y5074" s="109"/>
      <c r="Z5074" s="109"/>
      <c r="AA5074" s="109"/>
      <c r="AB5074" s="109"/>
      <c r="AC5074" s="113"/>
      <c r="AD5074" s="106"/>
      <c r="AE5074" s="106"/>
      <c r="AF5074" s="106"/>
      <c r="AG5074" s="58"/>
    </row>
    <row r="5075" spans="1:33" ht="12">
      <c r="A5075" s="30">
        <v>41809.703773148103</v>
      </c>
      <c r="B5075" s="109" t="s">
        <v>29751</v>
      </c>
      <c r="C5075" s="121" t="s">
        <v>520</v>
      </c>
      <c r="D5075" s="109" t="s">
        <v>23</v>
      </c>
      <c r="E5075" s="109" t="s">
        <v>24</v>
      </c>
      <c r="F5075" s="109" t="s">
        <v>29752</v>
      </c>
      <c r="G5075" s="42">
        <v>41436</v>
      </c>
      <c r="H5075" s="109" t="s">
        <v>29753</v>
      </c>
      <c r="I5075" s="109" t="s">
        <v>29754</v>
      </c>
      <c r="J5075" s="109" t="s">
        <v>104</v>
      </c>
      <c r="K5075" s="98" t="s">
        <v>29755</v>
      </c>
      <c r="L5075" s="109" t="s">
        <v>29756</v>
      </c>
      <c r="M5075" s="109" t="s">
        <v>29757</v>
      </c>
      <c r="N5075" s="109" t="s">
        <v>32</v>
      </c>
      <c r="O5075" s="109" t="s">
        <v>29758</v>
      </c>
      <c r="P5075" s="109" t="s">
        <v>58</v>
      </c>
      <c r="Q5075" s="109" t="s">
        <v>29759</v>
      </c>
      <c r="R5075" s="109" t="s">
        <v>80</v>
      </c>
      <c r="S5075" s="25" t="s">
        <v>37</v>
      </c>
      <c r="T5075" s="31"/>
      <c r="U5075" s="109" t="str">
        <f t="shared" si="80"/>
        <v>41436: 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 http://www.gazettextra.com/weblogs/latest-news/2013/jun/13/man-killed-police-identified/</v>
      </c>
      <c r="V5075" s="98"/>
      <c r="W5075" s="109">
        <v>1684.1</v>
      </c>
      <c r="X5075" s="109"/>
      <c r="Y5075" s="109"/>
      <c r="Z5075" s="109"/>
      <c r="AA5075" s="109"/>
      <c r="AB5075" s="109"/>
      <c r="AC5075" s="113"/>
      <c r="AD5075" s="106"/>
      <c r="AE5075" s="106"/>
      <c r="AF5075" s="106"/>
      <c r="AG5075" s="58"/>
    </row>
    <row r="5076" spans="1:33" ht="12">
      <c r="A5076" s="30">
        <v>41810.383449074099</v>
      </c>
      <c r="B5076" s="109" t="s">
        <v>29760</v>
      </c>
      <c r="C5076" s="121" t="s">
        <v>266</v>
      </c>
      <c r="D5076" s="109" t="s">
        <v>23</v>
      </c>
      <c r="E5076" s="109" t="s">
        <v>40</v>
      </c>
      <c r="F5076" s="109" t="s">
        <v>29761</v>
      </c>
      <c r="G5076" s="42">
        <v>41437</v>
      </c>
      <c r="H5076" s="109" t="s">
        <v>29762</v>
      </c>
      <c r="I5076" s="109" t="s">
        <v>29763</v>
      </c>
      <c r="J5076" s="109" t="s">
        <v>1357</v>
      </c>
      <c r="K5076" s="98" t="s">
        <v>29764</v>
      </c>
      <c r="L5076" s="109" t="s">
        <v>29765</v>
      </c>
      <c r="M5076" s="109" t="s">
        <v>29766</v>
      </c>
      <c r="N5076" s="109" t="s">
        <v>32</v>
      </c>
      <c r="O5076" s="109" t="s">
        <v>29767</v>
      </c>
      <c r="P5076" s="109" t="s">
        <v>58</v>
      </c>
      <c r="Q5076" s="109" t="s">
        <v>29768</v>
      </c>
      <c r="R5076" s="109" t="s">
        <v>80</v>
      </c>
      <c r="S5076" s="25" t="s">
        <v>37</v>
      </c>
      <c r="T5076" s="31"/>
      <c r="U5076" s="109" t="str">
        <f t="shared" si="80"/>
        <v>41437: 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 http://www.shoshonenewspress.com/news/article_d20bfa96-d52c-11e2-afaf-0019bb2963f4.html</v>
      </c>
      <c r="V5076" s="98"/>
      <c r="W5076" s="109">
        <v>1685.1</v>
      </c>
      <c r="X5076" s="109"/>
      <c r="Y5076" s="109"/>
      <c r="Z5076" s="109"/>
      <c r="AA5076" s="109"/>
      <c r="AB5076" s="109"/>
      <c r="AC5076" s="113"/>
      <c r="AD5076" s="106"/>
      <c r="AE5076" s="106"/>
      <c r="AF5076" s="106"/>
      <c r="AG5076" s="58"/>
    </row>
    <row r="5077" spans="1:33" ht="12">
      <c r="A5077" s="30">
        <v>41810.408344907402</v>
      </c>
      <c r="B5077" s="109" t="s">
        <v>29769</v>
      </c>
      <c r="C5077" s="121" t="s">
        <v>1255</v>
      </c>
      <c r="D5077" s="109" t="s">
        <v>23</v>
      </c>
      <c r="E5077" s="109" t="s">
        <v>40</v>
      </c>
      <c r="F5077" s="109" t="s">
        <v>29770</v>
      </c>
      <c r="G5077" s="42">
        <v>40428</v>
      </c>
      <c r="H5077" s="109" t="s">
        <v>29771</v>
      </c>
      <c r="I5077" s="109" t="s">
        <v>10657</v>
      </c>
      <c r="J5077" s="109" t="s">
        <v>124</v>
      </c>
      <c r="K5077" s="98" t="s">
        <v>29772</v>
      </c>
      <c r="L5077" s="109" t="s">
        <v>55</v>
      </c>
      <c r="M5077" s="109" t="s">
        <v>13960</v>
      </c>
      <c r="N5077" s="109" t="s">
        <v>32</v>
      </c>
      <c r="O5077" s="109" t="s">
        <v>29773</v>
      </c>
      <c r="P5077" s="109" t="s">
        <v>58</v>
      </c>
      <c r="Q5077" s="109" t="s">
        <v>29774</v>
      </c>
      <c r="R5077" s="109" t="s">
        <v>100</v>
      </c>
      <c r="S5077" s="25" t="s">
        <v>37</v>
      </c>
      <c r="T5077" s="31"/>
      <c r="U5077" s="109" t="str">
        <f t="shared" si="80"/>
        <v>40428: Lookabill was acting erratically, when police approached him. He admitted having a gun, but would not surrender it or allow it to be taken. He reached for it, and officers shot and killed him. http://www.columbian.com/news/2010/oct/27/police-shooting-war-veteran-justified-prosecutor-s/</v>
      </c>
      <c r="V5077" s="98"/>
      <c r="W5077" s="109">
        <v>1686.1</v>
      </c>
      <c r="X5077" s="109"/>
      <c r="Y5077" s="109"/>
      <c r="Z5077" s="109"/>
      <c r="AA5077" s="109"/>
      <c r="AB5077" s="109"/>
      <c r="AC5077" s="113"/>
      <c r="AD5077" s="106"/>
      <c r="AE5077" s="106"/>
      <c r="AF5077" s="106"/>
      <c r="AG5077" s="58"/>
    </row>
    <row r="5078" spans="1:33" ht="12">
      <c r="A5078" s="30">
        <v>41810.426342592596</v>
      </c>
      <c r="B5078" s="109" t="s">
        <v>29775</v>
      </c>
      <c r="C5078" s="121" t="s">
        <v>2126</v>
      </c>
      <c r="D5078" s="109" t="s">
        <v>23</v>
      </c>
      <c r="E5078" s="109" t="s">
        <v>40</v>
      </c>
      <c r="F5078" s="109" t="s">
        <v>29776</v>
      </c>
      <c r="G5078" s="42">
        <v>41437</v>
      </c>
      <c r="H5078" s="109" t="s">
        <v>29777</v>
      </c>
      <c r="I5078" s="109" t="s">
        <v>3635</v>
      </c>
      <c r="J5078" s="109" t="s">
        <v>85</v>
      </c>
      <c r="K5078" s="98" t="s">
        <v>29778</v>
      </c>
      <c r="L5078" s="109" t="s">
        <v>404</v>
      </c>
      <c r="M5078" s="109" t="s">
        <v>3637</v>
      </c>
      <c r="N5078" s="109" t="s">
        <v>32</v>
      </c>
      <c r="O5078" s="109" t="s">
        <v>29779</v>
      </c>
      <c r="P5078" s="109" t="s">
        <v>949</v>
      </c>
      <c r="Q5078" s="109" t="s">
        <v>29780</v>
      </c>
      <c r="R5078" s="109" t="s">
        <v>80</v>
      </c>
      <c r="S5078" s="25" t="s">
        <v>37</v>
      </c>
      <c r="T5078" s="31"/>
      <c r="U5078" s="109" t="str">
        <f t="shared" si="80"/>
        <v>41437: A caller notified the Fullerton Police Department that an employee was allegedly assaulting his boss. The suspect appeared to be gone when the officers arrived. When Buckles returned and raised a gun, the officer fired to protect himself and others present. The coroner later ruled the death a suicide. http://www.ocregister.com/articles/police-512720-officers-buckles.html</v>
      </c>
      <c r="V5078" s="98"/>
      <c r="W5078" s="109">
        <v>1687.1</v>
      </c>
      <c r="X5078" s="109"/>
      <c r="Y5078" s="109"/>
      <c r="Z5078" s="109"/>
      <c r="AA5078" s="109"/>
      <c r="AB5078" s="109"/>
      <c r="AC5078" s="113"/>
      <c r="AD5078" s="106"/>
      <c r="AE5078" s="106"/>
      <c r="AF5078" s="106"/>
      <c r="AG5078" s="58"/>
    </row>
    <row r="5079" spans="1:33" ht="12">
      <c r="A5079" s="30">
        <v>41810.443472222199</v>
      </c>
      <c r="B5079" s="109" t="s">
        <v>29781</v>
      </c>
      <c r="C5079" s="121" t="s">
        <v>461</v>
      </c>
      <c r="D5079" s="109" t="s">
        <v>23</v>
      </c>
      <c r="E5079" s="99" t="s">
        <v>40</v>
      </c>
      <c r="F5079" s="109" t="s">
        <v>29782</v>
      </c>
      <c r="G5079" s="42">
        <v>41438</v>
      </c>
      <c r="H5079" s="109" t="s">
        <v>29783</v>
      </c>
      <c r="I5079" s="109" t="s">
        <v>29784</v>
      </c>
      <c r="J5079" s="109" t="s">
        <v>104</v>
      </c>
      <c r="K5079" s="98" t="s">
        <v>29785</v>
      </c>
      <c r="L5079" s="109" t="s">
        <v>29786</v>
      </c>
      <c r="M5079" s="109" t="s">
        <v>29787</v>
      </c>
      <c r="N5079" s="109" t="s">
        <v>32</v>
      </c>
      <c r="O5079" s="109" t="s">
        <v>29788</v>
      </c>
      <c r="P5079" s="109" t="s">
        <v>58</v>
      </c>
      <c r="Q5079" s="109" t="s">
        <v>29789</v>
      </c>
      <c r="R5079" s="109" t="s">
        <v>80</v>
      </c>
      <c r="S5079" s="25" t="s">
        <v>37</v>
      </c>
      <c r="T5079" s="31"/>
      <c r="U5079" s="109" t="str">
        <f t="shared" si="80"/>
        <v>41438: 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 http://www.gazettextra.com/news/2013/jun/13/suspect-shot-dead-officer-involved-shooting-walwor/</v>
      </c>
      <c r="V5079" s="98"/>
      <c r="W5079" s="109">
        <v>1688.1</v>
      </c>
      <c r="X5079" s="109"/>
      <c r="Y5079" s="109"/>
      <c r="Z5079" s="109"/>
      <c r="AA5079" s="109"/>
      <c r="AB5079" s="109"/>
      <c r="AC5079" s="113"/>
      <c r="AD5079" s="106"/>
      <c r="AE5079" s="106"/>
      <c r="AF5079" s="106"/>
      <c r="AG5079" s="58"/>
    </row>
    <row r="5080" spans="1:33" ht="12">
      <c r="A5080" s="30">
        <v>41810.476817129602</v>
      </c>
      <c r="B5080" s="109" t="s">
        <v>29790</v>
      </c>
      <c r="C5080" s="121" t="s">
        <v>4195</v>
      </c>
      <c r="D5080" s="109" t="s">
        <v>23</v>
      </c>
      <c r="E5080" s="109" t="s">
        <v>24</v>
      </c>
      <c r="F5080" s="109" t="s">
        <v>29791</v>
      </c>
      <c r="G5080" s="42">
        <v>41346</v>
      </c>
      <c r="H5080" s="109" t="s">
        <v>29792</v>
      </c>
      <c r="I5080" s="109" t="s">
        <v>29793</v>
      </c>
      <c r="J5080" s="109" t="s">
        <v>94</v>
      </c>
      <c r="K5080" s="98" t="s">
        <v>29794</v>
      </c>
      <c r="L5080" s="109" t="s">
        <v>2659</v>
      </c>
      <c r="M5080" s="109" t="s">
        <v>29795</v>
      </c>
      <c r="N5080" s="109" t="s">
        <v>32</v>
      </c>
      <c r="O5080" s="109" t="s">
        <v>29796</v>
      </c>
      <c r="P5080" s="109" t="s">
        <v>58</v>
      </c>
      <c r="Q5080" s="109" t="s">
        <v>29797</v>
      </c>
      <c r="R5080" s="109" t="s">
        <v>100</v>
      </c>
      <c r="S5080" s="25" t="s">
        <v>37</v>
      </c>
      <c r="T5080" s="31"/>
      <c r="U5080" s="109" t="str">
        <f t="shared" si="80"/>
        <v>41346: Jones was shot by five officers with the Martinsburg Police Department. Jones was shot with a Taser twice after allegedly refusing police orders and later was fatally shot when police say he stabbed an officer with a knife during a scuffle with an officer on the ground. http://appalachianareanews.com/autopsy-virginia-police-shot-mentally-ill-man-23-times/</v>
      </c>
      <c r="V5080" s="98"/>
      <c r="W5080" s="109">
        <v>1689.1</v>
      </c>
      <c r="X5080" s="109"/>
      <c r="Y5080" s="109"/>
      <c r="Z5080" s="109"/>
      <c r="AA5080" s="109"/>
      <c r="AB5080" s="109"/>
      <c r="AC5080" s="113"/>
      <c r="AD5080" s="106"/>
      <c r="AE5080" s="106"/>
      <c r="AF5080" s="106"/>
      <c r="AG5080" s="58"/>
    </row>
    <row r="5081" spans="1:33" ht="12">
      <c r="A5081" s="30">
        <v>41810.525578703702</v>
      </c>
      <c r="B5081" s="109" t="s">
        <v>29798</v>
      </c>
      <c r="C5081" s="121" t="s">
        <v>3683</v>
      </c>
      <c r="D5081" s="109" t="s">
        <v>23</v>
      </c>
      <c r="E5081" s="109" t="s">
        <v>40</v>
      </c>
      <c r="F5081" s="109" t="s">
        <v>29799</v>
      </c>
      <c r="G5081" s="42">
        <v>41439</v>
      </c>
      <c r="H5081" s="109" t="s">
        <v>29800</v>
      </c>
      <c r="I5081" s="109" t="s">
        <v>1243</v>
      </c>
      <c r="J5081" s="109" t="s">
        <v>74</v>
      </c>
      <c r="K5081" s="98" t="s">
        <v>29801</v>
      </c>
      <c r="L5081" s="109" t="s">
        <v>11057</v>
      </c>
      <c r="M5081" s="109" t="s">
        <v>14288</v>
      </c>
      <c r="N5081" s="109" t="s">
        <v>32</v>
      </c>
      <c r="O5081" s="109" t="s">
        <v>29802</v>
      </c>
      <c r="P5081" s="109" t="s">
        <v>58</v>
      </c>
      <c r="Q5081" s="109" t="s">
        <v>29803</v>
      </c>
      <c r="R5081" s="109" t="s">
        <v>100</v>
      </c>
      <c r="S5081" s="25" t="s">
        <v>37</v>
      </c>
      <c r="T5081" s="31"/>
      <c r="U5081" s="109" t="str">
        <f t="shared" si="80"/>
        <v>41439: State police were called to help a person who was having a medical emergency. The officer tried pepper spray before shooting and killing Justiniano. http://www.scribd.com/doc/209723246/Norfolk-County-District-Attorney-s-Report-on-the-Police-Shooting-of-Wilfredo-Justiniano http://www.bostonglobe.com/metro/2013/06/14/state-police-respond-report-officer-involved-shooting-near-route-and-interstate/0DvHg35D5JZWXt7UvloP5I/story.html</v>
      </c>
      <c r="V5081" s="98"/>
      <c r="W5081" s="109">
        <v>1690.1</v>
      </c>
      <c r="X5081" s="109"/>
      <c r="Y5081" s="109"/>
      <c r="Z5081" s="109"/>
      <c r="AA5081" s="109"/>
      <c r="AB5081" s="109"/>
      <c r="AC5081" s="113"/>
      <c r="AD5081" s="106"/>
      <c r="AE5081" s="106"/>
      <c r="AF5081" s="106"/>
      <c r="AG5081" s="58"/>
    </row>
    <row r="5082" spans="1:33" ht="12">
      <c r="A5082" s="30">
        <v>41810.550196759301</v>
      </c>
      <c r="B5082" s="109" t="s">
        <v>29804</v>
      </c>
      <c r="C5082" s="121" t="s">
        <v>256</v>
      </c>
      <c r="D5082" s="109" t="s">
        <v>23</v>
      </c>
      <c r="E5082" s="99" t="s">
        <v>82</v>
      </c>
      <c r="F5082" s="109" t="s">
        <v>29805</v>
      </c>
      <c r="G5082" s="42">
        <v>40573</v>
      </c>
      <c r="H5082" s="109" t="s">
        <v>29806</v>
      </c>
      <c r="I5082" s="109" t="s">
        <v>260</v>
      </c>
      <c r="J5082" s="109" t="s">
        <v>85</v>
      </c>
      <c r="K5082" s="98" t="s">
        <v>11530</v>
      </c>
      <c r="L5082" s="109" t="s">
        <v>260</v>
      </c>
      <c r="M5082" s="109" t="s">
        <v>18282</v>
      </c>
      <c r="N5082" s="109" t="s">
        <v>32</v>
      </c>
      <c r="O5082" s="109" t="s">
        <v>29807</v>
      </c>
      <c r="P5082" s="109" t="s">
        <v>58</v>
      </c>
      <c r="Q5082" s="109" t="s">
        <v>29808</v>
      </c>
      <c r="R5082" s="109" t="s">
        <v>80</v>
      </c>
      <c r="S5082" s="25" t="s">
        <v>37</v>
      </c>
      <c r="T5082" s="31"/>
      <c r="U5082" s="109" t="str">
        <f t="shared" si="80"/>
        <v>40573: Police went to the home after receiving a phone call from a man who said his life was being threatened. Officers found Matus and Peter Zabala locked inside a bathroom and could not get Matus to open the door. Hearing muffled sounds inside, they broke into the bathroom and found Matus with a knife against Zabala's throat. One of the officers grabbed Matus and shot and killed him. http://ieweekly.com/2013/06/web-only/thewatchdog/knife-wielding-man-killed-by-cops-prosecutors-clear-cops/</v>
      </c>
      <c r="V5082" s="98"/>
      <c r="W5082" s="109">
        <v>1691.1</v>
      </c>
      <c r="X5082" s="109"/>
      <c r="Y5082" s="109"/>
      <c r="Z5082" s="109"/>
      <c r="AA5082" s="109"/>
      <c r="AB5082" s="109"/>
      <c r="AC5082" s="113"/>
      <c r="AD5082" s="106"/>
      <c r="AE5082" s="106"/>
      <c r="AF5082" s="106"/>
      <c r="AG5082" s="58"/>
    </row>
    <row r="5083" spans="1:33" ht="12">
      <c r="A5083" s="30">
        <v>41810.605659722198</v>
      </c>
      <c r="B5083" s="109" t="s">
        <v>29809</v>
      </c>
      <c r="C5083" s="121" t="s">
        <v>1513</v>
      </c>
      <c r="D5083" s="109" t="s">
        <v>23</v>
      </c>
      <c r="E5083" s="109" t="s">
        <v>24</v>
      </c>
      <c r="F5083" s="109" t="s">
        <v>29810</v>
      </c>
      <c r="G5083" s="42">
        <v>41441</v>
      </c>
      <c r="H5083" s="109" t="s">
        <v>29811</v>
      </c>
      <c r="I5083" s="109" t="s">
        <v>5220</v>
      </c>
      <c r="J5083" s="109" t="s">
        <v>28</v>
      </c>
      <c r="K5083" s="98" t="s">
        <v>8060</v>
      </c>
      <c r="L5083" s="109" t="s">
        <v>30</v>
      </c>
      <c r="M5083" s="109" t="s">
        <v>5222</v>
      </c>
      <c r="N5083" s="109" t="s">
        <v>32</v>
      </c>
      <c r="O5083" s="109" t="s">
        <v>29812</v>
      </c>
      <c r="P5083" s="109" t="s">
        <v>36</v>
      </c>
      <c r="Q5083" s="109" t="s">
        <v>29813</v>
      </c>
      <c r="R5083" s="109" t="s">
        <v>80</v>
      </c>
      <c r="S5083" s="25" t="s">
        <v>37</v>
      </c>
      <c r="T5083" s="31"/>
      <c r="U5083" s="109" t="str">
        <f t="shared" si="80"/>
        <v>41441: 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 http://www.miamiherald.com/2013/06/17/3456356/man-killed-by-miami-dade-police.html</v>
      </c>
      <c r="V5083" s="98"/>
      <c r="W5083" s="109">
        <v>1692.1</v>
      </c>
      <c r="X5083" s="109"/>
      <c r="Y5083" s="109"/>
      <c r="Z5083" s="109"/>
      <c r="AA5083" s="109"/>
      <c r="AB5083" s="109"/>
      <c r="AC5083" s="113"/>
      <c r="AD5083" s="106"/>
      <c r="AE5083" s="106"/>
      <c r="AF5083" s="106"/>
      <c r="AG5083" s="58"/>
    </row>
    <row r="5084" spans="1:33" ht="12">
      <c r="A5084" s="30">
        <v>41810.610868055599</v>
      </c>
      <c r="B5084" s="109" t="s">
        <v>4728</v>
      </c>
      <c r="C5084" s="121" t="s">
        <v>826</v>
      </c>
      <c r="D5084" s="109" t="s">
        <v>23</v>
      </c>
      <c r="E5084" s="109" t="s">
        <v>82</v>
      </c>
      <c r="F5084" s="109"/>
      <c r="G5084" s="42">
        <v>41440</v>
      </c>
      <c r="H5084" s="109" t="s">
        <v>29814</v>
      </c>
      <c r="I5084" s="109" t="s">
        <v>5220</v>
      </c>
      <c r="J5084" s="109" t="s">
        <v>28</v>
      </c>
      <c r="K5084" s="98" t="s">
        <v>5562</v>
      </c>
      <c r="L5084" s="109" t="s">
        <v>30</v>
      </c>
      <c r="M5084" s="109" t="s">
        <v>5222</v>
      </c>
      <c r="N5084" s="109" t="s">
        <v>32</v>
      </c>
      <c r="O5084" s="109" t="s">
        <v>29815</v>
      </c>
      <c r="P5084" s="109" t="s">
        <v>36</v>
      </c>
      <c r="Q5084" s="109" t="s">
        <v>29816</v>
      </c>
      <c r="R5084" s="109" t="s">
        <v>80</v>
      </c>
      <c r="S5084" s="25" t="s">
        <v>37</v>
      </c>
      <c r="T5084" s="31"/>
      <c r="U5084" s="109" t="str">
        <f t="shared" si="80"/>
        <v>41440: Officers responded to a call about a domestic dispute. Miami-Dade police said the man involved was wanted for a strong armed robbery. When officers tried to take him into custody, the man reportedly started to fight back, at which time the officers shot and killed him. http://miami.cbslocal.com/2013/06/15/man-dead-after-police-involved-shooting/</v>
      </c>
      <c r="V5084" s="98"/>
      <c r="W5084" s="109">
        <v>1693.1</v>
      </c>
      <c r="X5084" s="109"/>
      <c r="Y5084" s="109"/>
      <c r="Z5084" s="109"/>
      <c r="AA5084" s="109"/>
      <c r="AB5084" s="109"/>
      <c r="AC5084" s="113"/>
      <c r="AD5084" s="106"/>
      <c r="AE5084" s="106"/>
      <c r="AF5084" s="106"/>
      <c r="AG5084" s="58"/>
    </row>
    <row r="5085" spans="1:33" ht="12">
      <c r="A5085" s="30">
        <v>41810.656712962998</v>
      </c>
      <c r="B5085" s="109" t="s">
        <v>29817</v>
      </c>
      <c r="C5085" s="121" t="s">
        <v>3786</v>
      </c>
      <c r="D5085" s="109" t="s">
        <v>23</v>
      </c>
      <c r="E5085" s="109" t="s">
        <v>40</v>
      </c>
      <c r="F5085" s="109" t="s">
        <v>29818</v>
      </c>
      <c r="G5085" s="42">
        <v>41440</v>
      </c>
      <c r="H5085" s="109" t="s">
        <v>29819</v>
      </c>
      <c r="I5085" s="109" t="s">
        <v>29820</v>
      </c>
      <c r="J5085" s="109" t="s">
        <v>1694</v>
      </c>
      <c r="K5085" s="98" t="s">
        <v>29821</v>
      </c>
      <c r="L5085" s="109" t="s">
        <v>1257</v>
      </c>
      <c r="M5085" s="109" t="s">
        <v>29822</v>
      </c>
      <c r="N5085" s="109" t="s">
        <v>32</v>
      </c>
      <c r="O5085" s="109" t="s">
        <v>29823</v>
      </c>
      <c r="P5085" s="109" t="s">
        <v>58</v>
      </c>
      <c r="Q5085" s="109" t="s">
        <v>29824</v>
      </c>
      <c r="R5085" s="109" t="s">
        <v>80</v>
      </c>
      <c r="S5085" s="25" t="s">
        <v>37</v>
      </c>
      <c r="T5085" s="31"/>
      <c r="U5085" s="109" t="str">
        <f t="shared" si="80"/>
        <v>41440: According to the Fruita Police Department, Pollard fled in his car after being pulled over during a routine traffic stop. Fruita Police Chief Mark Angelo says the chase ended near the 100 block Holly Berry Way when three officers shot and killed Pollard. http://splcenter.org/blog/2013/06/20/colorado-man-shot-dead-by-police-may-have-been-%E2%80%98sovereign%E2%80%99/</v>
      </c>
      <c r="V5085" s="98"/>
      <c r="W5085" s="109">
        <v>1694.1</v>
      </c>
      <c r="X5085" s="109"/>
      <c r="Y5085" s="109"/>
      <c r="Z5085" s="109"/>
      <c r="AA5085" s="109"/>
      <c r="AB5085" s="109"/>
      <c r="AC5085" s="113"/>
      <c r="AD5085" s="106"/>
      <c r="AE5085" s="106"/>
      <c r="AF5085" s="106"/>
      <c r="AG5085" s="58"/>
    </row>
    <row r="5086" spans="1:33" ht="12">
      <c r="A5086" s="30">
        <v>41810.693865740701</v>
      </c>
      <c r="B5086" s="109" t="s">
        <v>29825</v>
      </c>
      <c r="C5086" s="121" t="s">
        <v>1449</v>
      </c>
      <c r="D5086" s="109" t="s">
        <v>23</v>
      </c>
      <c r="E5086" s="109" t="s">
        <v>173</v>
      </c>
      <c r="F5086" s="109" t="s">
        <v>29826</v>
      </c>
      <c r="G5086" s="42">
        <v>41516</v>
      </c>
      <c r="H5086" s="109" t="s">
        <v>29827</v>
      </c>
      <c r="I5086" s="109" t="s">
        <v>6514</v>
      </c>
      <c r="J5086" s="109" t="s">
        <v>1694</v>
      </c>
      <c r="K5086" s="98" t="s">
        <v>6515</v>
      </c>
      <c r="L5086" s="109" t="s">
        <v>6516</v>
      </c>
      <c r="M5086" s="109" t="s">
        <v>6517</v>
      </c>
      <c r="N5086" s="109" t="s">
        <v>32</v>
      </c>
      <c r="O5086" s="109" t="s">
        <v>29828</v>
      </c>
      <c r="P5086" s="109" t="s">
        <v>36</v>
      </c>
      <c r="Q5086" s="109" t="s">
        <v>29829</v>
      </c>
      <c r="R5086" s="109" t="s">
        <v>219</v>
      </c>
      <c r="S5086" s="25" t="s">
        <v>37</v>
      </c>
      <c r="T5086" s="31"/>
      <c r="U5086" s="109" t="str">
        <f t="shared" si="80"/>
        <v>41516: 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 http://denver.cbslocal.com/2013/08/31/neighbor-calls-man-killed-by-thornton-police-a-nice-hardworking-man/</v>
      </c>
      <c r="V5086" s="98"/>
      <c r="W5086" s="109">
        <v>1695.1</v>
      </c>
      <c r="X5086" s="109"/>
      <c r="Y5086" s="109"/>
      <c r="Z5086" s="109"/>
      <c r="AA5086" s="109"/>
      <c r="AB5086" s="109"/>
      <c r="AC5086" s="113"/>
      <c r="AD5086" s="106"/>
      <c r="AE5086" s="106"/>
      <c r="AF5086" s="106"/>
      <c r="AG5086" s="58"/>
    </row>
    <row r="5087" spans="1:33" ht="12">
      <c r="A5087" s="30">
        <v>41810.707928240699</v>
      </c>
      <c r="B5087" s="109" t="s">
        <v>29830</v>
      </c>
      <c r="C5087" s="121" t="s">
        <v>2375</v>
      </c>
      <c r="D5087" s="109" t="s">
        <v>23</v>
      </c>
      <c r="E5087" s="109" t="s">
        <v>24</v>
      </c>
      <c r="F5087" s="109"/>
      <c r="G5087" s="42">
        <v>41441</v>
      </c>
      <c r="H5087" s="109" t="s">
        <v>29831</v>
      </c>
      <c r="I5087" s="109" t="s">
        <v>327</v>
      </c>
      <c r="J5087" s="109" t="s">
        <v>328</v>
      </c>
      <c r="K5087" s="98" t="s">
        <v>4966</v>
      </c>
      <c r="L5087" s="109" t="s">
        <v>329</v>
      </c>
      <c r="M5087" s="109" t="s">
        <v>330</v>
      </c>
      <c r="N5087" s="109" t="s">
        <v>32</v>
      </c>
      <c r="O5087" s="109" t="s">
        <v>29832</v>
      </c>
      <c r="P5087" s="109" t="s">
        <v>36</v>
      </c>
      <c r="Q5087" s="109" t="s">
        <v>29833</v>
      </c>
      <c r="R5087" s="109" t="s">
        <v>80</v>
      </c>
      <c r="S5087" s="25" t="s">
        <v>37</v>
      </c>
      <c r="T5087" s="31"/>
      <c r="U5087" s="109" t="str">
        <f t="shared" si="80"/>
        <v>41441: Johnson ran from a car that had refused to stop for a routine traffic stop. He fell and pointed his gun at police, at which point they shot and killed him. http://www.chicagotribune.com/news/local/breaking/chi-authorities-police-shoot-kill-armed-man-in-lawndale-neighborhood-20130616,0,945462.story?track=rss</v>
      </c>
      <c r="V5087" s="98"/>
      <c r="W5087" s="109">
        <v>1696.1</v>
      </c>
      <c r="X5087" s="109"/>
      <c r="Y5087" s="109"/>
      <c r="Z5087" s="109"/>
      <c r="AA5087" s="109"/>
      <c r="AB5087" s="109"/>
      <c r="AC5087" s="113"/>
      <c r="AD5087" s="106"/>
      <c r="AE5087" s="106"/>
      <c r="AF5087" s="106"/>
      <c r="AG5087" s="58"/>
    </row>
    <row r="5088" spans="1:33" ht="12">
      <c r="A5088" s="30">
        <v>41813.415115740703</v>
      </c>
      <c r="B5088" s="109" t="s">
        <v>29834</v>
      </c>
      <c r="C5088" s="121" t="s">
        <v>1284</v>
      </c>
      <c r="D5088" s="109" t="s">
        <v>91</v>
      </c>
      <c r="E5088" s="109" t="s">
        <v>40</v>
      </c>
      <c r="F5088" s="109" t="s">
        <v>29835</v>
      </c>
      <c r="G5088" s="42">
        <v>41448</v>
      </c>
      <c r="H5088" s="109" t="s">
        <v>29836</v>
      </c>
      <c r="I5088" s="109" t="s">
        <v>29837</v>
      </c>
      <c r="J5088" s="109" t="s">
        <v>213</v>
      </c>
      <c r="K5088" s="98" t="s">
        <v>29838</v>
      </c>
      <c r="L5088" s="109" t="s">
        <v>568</v>
      </c>
      <c r="M5088" s="109" t="s">
        <v>29839</v>
      </c>
      <c r="N5088" s="109" t="s">
        <v>32</v>
      </c>
      <c r="O5088" s="109" t="s">
        <v>29840</v>
      </c>
      <c r="P5088" s="109" t="s">
        <v>36</v>
      </c>
      <c r="Q5088" s="109" t="s">
        <v>29841</v>
      </c>
      <c r="R5088" s="109" t="s">
        <v>36</v>
      </c>
      <c r="S5088" s="25" t="s">
        <v>37</v>
      </c>
      <c r="T5088" s="31"/>
      <c r="U5088" s="109" t="str">
        <f t="shared" si="80"/>
        <v>41448: 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 http://www.statesman.com/news/news/local/woman-dead-after-officer-involved-shooting/nYS55/</v>
      </c>
      <c r="V5088" s="98"/>
      <c r="W5088" s="109">
        <v>1697.1</v>
      </c>
      <c r="X5088" s="109"/>
      <c r="Y5088" s="109"/>
      <c r="Z5088" s="109"/>
      <c r="AA5088" s="109"/>
      <c r="AB5088" s="109"/>
      <c r="AC5088" s="113"/>
      <c r="AD5088" s="106"/>
      <c r="AE5088" s="106"/>
      <c r="AF5088" s="106"/>
      <c r="AG5088" s="58"/>
    </row>
    <row r="5089" spans="1:33" ht="12">
      <c r="A5089" s="30">
        <v>41813.421851851897</v>
      </c>
      <c r="B5089" s="109" t="s">
        <v>29842</v>
      </c>
      <c r="C5089" s="121" t="s">
        <v>520</v>
      </c>
      <c r="D5089" s="109" t="s">
        <v>23</v>
      </c>
      <c r="E5089" s="109" t="s">
        <v>82</v>
      </c>
      <c r="F5089" s="109" t="s">
        <v>29843</v>
      </c>
      <c r="G5089" s="42">
        <v>41441</v>
      </c>
      <c r="H5089" s="109" t="s">
        <v>29844</v>
      </c>
      <c r="I5089" s="109" t="s">
        <v>29837</v>
      </c>
      <c r="J5089" s="109" t="s">
        <v>213</v>
      </c>
      <c r="K5089" s="98" t="s">
        <v>29838</v>
      </c>
      <c r="L5089" s="109" t="s">
        <v>568</v>
      </c>
      <c r="M5089" s="109" t="s">
        <v>29839</v>
      </c>
      <c r="N5089" s="109" t="s">
        <v>32</v>
      </c>
      <c r="O5089" s="109" t="s">
        <v>29845</v>
      </c>
      <c r="P5089" s="109" t="s">
        <v>36</v>
      </c>
      <c r="Q5089" s="109" t="s">
        <v>29846</v>
      </c>
      <c r="R5089" s="109" t="s">
        <v>80</v>
      </c>
      <c r="S5089" s="25" t="s">
        <v>37</v>
      </c>
      <c r="T5089" s="31"/>
      <c r="U5089" s="109" t="str">
        <f t="shared" si="80"/>
        <v>41441: Jonathan Demarco allegedly shot Sarai Alexis Valdez. Demarco then allegedly raised his handgun toward two officers and both officers fired back, killing Demarco, http://www.statesman.com/news/news/local/two-dead-in-nicole-circle-shootings/nYMf9/</v>
      </c>
      <c r="V5089" s="98"/>
      <c r="W5089" s="109">
        <v>1698.1</v>
      </c>
      <c r="X5089" s="109"/>
      <c r="Y5089" s="109"/>
      <c r="Z5089" s="109"/>
      <c r="AA5089" s="109"/>
      <c r="AB5089" s="109"/>
      <c r="AC5089" s="113"/>
      <c r="AD5089" s="106"/>
      <c r="AE5089" s="106"/>
      <c r="AF5089" s="106"/>
      <c r="AG5089" s="58"/>
    </row>
    <row r="5090" spans="1:33" ht="12">
      <c r="A5090" s="30">
        <v>41813.451585648101</v>
      </c>
      <c r="B5090" s="109" t="s">
        <v>29847</v>
      </c>
      <c r="C5090" s="121" t="s">
        <v>1924</v>
      </c>
      <c r="D5090" s="109" t="s">
        <v>23</v>
      </c>
      <c r="E5090" s="109" t="s">
        <v>24</v>
      </c>
      <c r="F5090" s="109" t="s">
        <v>29848</v>
      </c>
      <c r="G5090" s="42">
        <v>41440</v>
      </c>
      <c r="H5090" s="109" t="s">
        <v>29849</v>
      </c>
      <c r="I5090" s="109" t="s">
        <v>8017</v>
      </c>
      <c r="J5090" s="109" t="s">
        <v>28</v>
      </c>
      <c r="K5090" s="98" t="s">
        <v>29850</v>
      </c>
      <c r="L5090" s="109" t="s">
        <v>8019</v>
      </c>
      <c r="M5090" s="109" t="s">
        <v>19561</v>
      </c>
      <c r="N5090" s="109" t="s">
        <v>32</v>
      </c>
      <c r="O5090" s="109" t="s">
        <v>29851</v>
      </c>
      <c r="P5090" s="109" t="s">
        <v>36</v>
      </c>
      <c r="Q5090" s="109" t="s">
        <v>29852</v>
      </c>
      <c r="R5090" s="109" t="s">
        <v>80</v>
      </c>
      <c r="S5090" s="25" t="s">
        <v>37</v>
      </c>
      <c r="T5090" s="31"/>
      <c r="U5090" s="109" t="str">
        <f t="shared" si="80"/>
        <v>41440: 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 http://www.gainesville.com/article/20130616/articles/130619708</v>
      </c>
      <c r="V5090" s="98"/>
      <c r="W5090" s="109">
        <v>1699.1</v>
      </c>
      <c r="X5090" s="109"/>
      <c r="Y5090" s="109"/>
      <c r="Z5090" s="109"/>
      <c r="AA5090" s="109"/>
      <c r="AB5090" s="109"/>
      <c r="AC5090" s="113"/>
      <c r="AD5090" s="106"/>
      <c r="AE5090" s="106"/>
      <c r="AF5090" s="106"/>
      <c r="AG5090" s="58"/>
    </row>
    <row r="5091" spans="1:33" ht="12">
      <c r="A5091" s="30">
        <v>41813.482986111099</v>
      </c>
      <c r="B5091" s="109" t="s">
        <v>29853</v>
      </c>
      <c r="C5091" s="121" t="s">
        <v>3777</v>
      </c>
      <c r="D5091" s="109" t="s">
        <v>23</v>
      </c>
      <c r="E5091" s="109" t="s">
        <v>24</v>
      </c>
      <c r="F5091" s="109" t="s">
        <v>29854</v>
      </c>
      <c r="G5091" s="42">
        <v>41441</v>
      </c>
      <c r="H5091" s="109" t="s">
        <v>29855</v>
      </c>
      <c r="I5091" s="109" t="s">
        <v>481</v>
      </c>
      <c r="J5091" s="109" t="s">
        <v>482</v>
      </c>
      <c r="K5091" s="98" t="s">
        <v>29856</v>
      </c>
      <c r="L5091" s="109" t="s">
        <v>483</v>
      </c>
      <c r="M5091" s="109" t="s">
        <v>484</v>
      </c>
      <c r="N5091" s="109" t="s">
        <v>32</v>
      </c>
      <c r="O5091" s="109" t="s">
        <v>29857</v>
      </c>
      <c r="P5091" s="109" t="s">
        <v>58</v>
      </c>
      <c r="Q5091" s="109" t="s">
        <v>29858</v>
      </c>
      <c r="R5091" s="109" t="s">
        <v>100</v>
      </c>
      <c r="S5091" s="25" t="s">
        <v>37</v>
      </c>
      <c r="T5091" s="31"/>
      <c r="U5091" s="109" t="str">
        <f t="shared" si="80"/>
        <v>41441: A mentally ill man took a 2-year-old girl hostage, holding a knife to her throat. When he started a countdown to the girl's death, he was shot once and killed. http://www.news9.com/story/22620874/police-identify-suspect-killed-at-mwc-Wal-Mart</v>
      </c>
      <c r="V5091" s="98"/>
      <c r="W5091" s="109">
        <v>1700.1</v>
      </c>
      <c r="X5091" s="109"/>
      <c r="Y5091" s="109"/>
      <c r="Z5091" s="109"/>
      <c r="AA5091" s="109"/>
      <c r="AB5091" s="109"/>
      <c r="AC5091" s="113"/>
      <c r="AD5091" s="106"/>
      <c r="AE5091" s="106"/>
      <c r="AF5091" s="106"/>
      <c r="AG5091" s="58"/>
    </row>
    <row r="5092" spans="1:33" ht="12">
      <c r="A5092" s="30">
        <v>41813.504918981504</v>
      </c>
      <c r="B5092" s="109" t="s">
        <v>29859</v>
      </c>
      <c r="C5092" s="121" t="s">
        <v>409</v>
      </c>
      <c r="D5092" s="109" t="s">
        <v>23</v>
      </c>
      <c r="E5092" s="109" t="s">
        <v>24</v>
      </c>
      <c r="F5092" s="109" t="s">
        <v>29860</v>
      </c>
      <c r="G5092" s="42">
        <v>41440</v>
      </c>
      <c r="H5092" s="109" t="s">
        <v>29861</v>
      </c>
      <c r="I5092" s="109" t="s">
        <v>327</v>
      </c>
      <c r="J5092" s="109" t="s">
        <v>328</v>
      </c>
      <c r="K5092" s="98" t="s">
        <v>15232</v>
      </c>
      <c r="L5092" s="109" t="s">
        <v>329</v>
      </c>
      <c r="M5092" s="109" t="s">
        <v>330</v>
      </c>
      <c r="N5092" s="109" t="s">
        <v>32</v>
      </c>
      <c r="O5092" s="109" t="s">
        <v>29862</v>
      </c>
      <c r="P5092" s="109" t="s">
        <v>36</v>
      </c>
      <c r="Q5092" s="109" t="s">
        <v>29863</v>
      </c>
      <c r="R5092" s="109" t="s">
        <v>80</v>
      </c>
      <c r="S5092" s="25" t="s">
        <v>37</v>
      </c>
      <c r="T5092" s="31"/>
      <c r="U5092" s="109" t="str">
        <f t="shared" si="80"/>
        <v>41440: Officers were investigating gunfire. Three suspects ran. They followed Westley down an alley where he pointed a gun at them, so they shot and killed him. http://www.huffingtonpost.com/2013/06/17/michael-westley-shot_n_3453969.html</v>
      </c>
      <c r="V5092" s="98"/>
      <c r="W5092" s="109">
        <v>1701.1</v>
      </c>
      <c r="X5092" s="109"/>
      <c r="Y5092" s="109"/>
      <c r="Z5092" s="109"/>
      <c r="AA5092" s="109"/>
      <c r="AB5092" s="109"/>
      <c r="AC5092" s="113"/>
      <c r="AD5092" s="106"/>
      <c r="AE5092" s="106"/>
      <c r="AF5092" s="106"/>
      <c r="AG5092" s="58"/>
    </row>
    <row r="5093" spans="1:33" ht="12">
      <c r="A5093" s="30">
        <v>41813.516608796301</v>
      </c>
      <c r="B5093" s="109" t="s">
        <v>29864</v>
      </c>
      <c r="C5093" s="121" t="s">
        <v>780</v>
      </c>
      <c r="D5093" s="109" t="s">
        <v>23</v>
      </c>
      <c r="E5093" s="109" t="s">
        <v>24</v>
      </c>
      <c r="F5093" s="109" t="s">
        <v>29865</v>
      </c>
      <c r="G5093" s="42">
        <v>41442</v>
      </c>
      <c r="H5093" s="109" t="s">
        <v>29866</v>
      </c>
      <c r="I5093" s="109" t="s">
        <v>6224</v>
      </c>
      <c r="J5093" s="109" t="s">
        <v>213</v>
      </c>
      <c r="K5093" s="98" t="s">
        <v>13176</v>
      </c>
      <c r="L5093" s="109" t="s">
        <v>6226</v>
      </c>
      <c r="M5093" s="109" t="s">
        <v>6227</v>
      </c>
      <c r="N5093" s="109" t="s">
        <v>32</v>
      </c>
      <c r="O5093" s="109" t="s">
        <v>29867</v>
      </c>
      <c r="P5093" s="109" t="s">
        <v>36</v>
      </c>
      <c r="Q5093" s="109" t="s">
        <v>29868</v>
      </c>
      <c r="R5093" s="109" t="s">
        <v>80</v>
      </c>
      <c r="S5093" s="25" t="s">
        <v>37</v>
      </c>
      <c r="T5093" s="31"/>
      <c r="U5093" s="109" t="str">
        <f t="shared" si="80"/>
        <v>41442: Officers responded to a report of an argument between two men. Howard was apparently holding the other man against his will in a duplex apartment. After police arrived, Howard came out holding a weapon and refused to put it down. Officers shot and killed him. http://www.expressnews.com/news/local_news/article/Questions-linger-after-man-is-fatally-shot-by-4628815.php</v>
      </c>
      <c r="V5093" s="98"/>
      <c r="W5093" s="109">
        <v>1702.1</v>
      </c>
      <c r="X5093" s="109"/>
      <c r="Y5093" s="109"/>
      <c r="Z5093" s="109"/>
      <c r="AA5093" s="109"/>
      <c r="AB5093" s="109"/>
      <c r="AC5093" s="113"/>
      <c r="AD5093" s="106"/>
      <c r="AE5093" s="106"/>
      <c r="AF5093" s="106"/>
      <c r="AG5093" s="58"/>
    </row>
    <row r="5094" spans="1:33" ht="12">
      <c r="A5094" s="30">
        <v>41813.524571759299</v>
      </c>
      <c r="B5094" s="109" t="s">
        <v>29869</v>
      </c>
      <c r="C5094" s="121" t="s">
        <v>1284</v>
      </c>
      <c r="D5094" s="109" t="s">
        <v>23</v>
      </c>
      <c r="E5094" s="109" t="s">
        <v>173</v>
      </c>
      <c r="F5094" s="109" t="s">
        <v>29870</v>
      </c>
      <c r="G5094" s="42">
        <v>41337</v>
      </c>
      <c r="H5094" s="109" t="s">
        <v>29871</v>
      </c>
      <c r="I5094" s="109" t="s">
        <v>6224</v>
      </c>
      <c r="J5094" s="109" t="s">
        <v>213</v>
      </c>
      <c r="K5094" s="98" t="s">
        <v>29872</v>
      </c>
      <c r="L5094" s="109" t="s">
        <v>6226</v>
      </c>
      <c r="M5094" s="109" t="s">
        <v>6227</v>
      </c>
      <c r="N5094" s="109" t="s">
        <v>32</v>
      </c>
      <c r="O5094" s="109" t="s">
        <v>29873</v>
      </c>
      <c r="P5094" s="109" t="s">
        <v>36</v>
      </c>
      <c r="Q5094" s="109" t="s">
        <v>29874</v>
      </c>
      <c r="R5094" s="109" t="s">
        <v>100</v>
      </c>
      <c r="S5094" s="25" t="s">
        <v>37</v>
      </c>
      <c r="T5094" s="52"/>
      <c r="U5094" s="109" t="str">
        <f t="shared" si="80"/>
        <v>41337: San Antonio police shot and killed a suicidal security guard who had assaulted his former girlfriend, staged a traffic accident to cover it up, then refused to come out of his house. After four hours, he rushed out at SWAT officers armed with a rifle, so they shot and killed him. http://www.mysanantonio.com/default/article/Suicidal-suspect-killed-in-standoff-4326086.php#photo-4282668</v>
      </c>
      <c r="V5094" s="98"/>
      <c r="W5094" s="109">
        <v>1703.1</v>
      </c>
      <c r="X5094" s="109"/>
      <c r="Y5094" s="109"/>
      <c r="Z5094" s="109"/>
      <c r="AA5094" s="109"/>
      <c r="AB5094" s="109"/>
      <c r="AC5094" s="113"/>
      <c r="AD5094" s="106"/>
      <c r="AE5094" s="106"/>
      <c r="AF5094" s="106"/>
      <c r="AG5094" s="58"/>
    </row>
    <row r="5095" spans="1:33" ht="12">
      <c r="A5095" s="30">
        <v>41813.5469675926</v>
      </c>
      <c r="B5095" s="109" t="s">
        <v>29875</v>
      </c>
      <c r="C5095" s="121" t="s">
        <v>647</v>
      </c>
      <c r="D5095" s="109" t="s">
        <v>23</v>
      </c>
      <c r="E5095" s="109" t="s">
        <v>173</v>
      </c>
      <c r="F5095" s="109" t="s">
        <v>29876</v>
      </c>
      <c r="G5095" s="42">
        <v>41327</v>
      </c>
      <c r="H5095" s="109" t="s">
        <v>29877</v>
      </c>
      <c r="I5095" s="109" t="s">
        <v>6224</v>
      </c>
      <c r="J5095" s="109" t="s">
        <v>213</v>
      </c>
      <c r="K5095" s="98" t="s">
        <v>29878</v>
      </c>
      <c r="L5095" s="109" t="s">
        <v>6226</v>
      </c>
      <c r="M5095" s="109" t="s">
        <v>6227</v>
      </c>
      <c r="N5095" s="109" t="s">
        <v>32</v>
      </c>
      <c r="O5095" s="109" t="s">
        <v>29879</v>
      </c>
      <c r="P5095" s="109" t="s">
        <v>58</v>
      </c>
      <c r="Q5095" s="109" t="s">
        <v>29880</v>
      </c>
      <c r="R5095" s="109" t="s">
        <v>80</v>
      </c>
      <c r="S5095" s="25" t="s">
        <v>37</v>
      </c>
      <c r="T5095" s="109"/>
      <c r="U5095" s="109" t="str">
        <f t="shared" si="80"/>
        <v>41327: A deputy was attempting to stop a stole vehicle. The suspect wrecked as he was fleeing, opened fire on the deputy, wounding him, and stole his vehicle. SAPD later caught up with him at a trailer park. They exchanged gunfire, and Mata was shot and killed. http://www.kens5.com/news/Bexar-County-deputy-shot-192562021.html</v>
      </c>
      <c r="V5095" s="98"/>
      <c r="W5095" s="109">
        <v>1704.1</v>
      </c>
      <c r="X5095" s="109"/>
      <c r="Y5095" s="109"/>
      <c r="Z5095" s="109"/>
      <c r="AA5095" s="109"/>
      <c r="AB5095" s="109"/>
      <c r="AC5095" s="113"/>
      <c r="AD5095" s="106"/>
      <c r="AE5095" s="106"/>
      <c r="AF5095" s="106"/>
      <c r="AG5095" s="58"/>
    </row>
    <row r="5096" spans="1:33" ht="12">
      <c r="A5096" s="30">
        <v>41813.563842592601</v>
      </c>
      <c r="B5096" s="109" t="s">
        <v>29881</v>
      </c>
      <c r="C5096" s="121" t="s">
        <v>737</v>
      </c>
      <c r="D5096" s="109" t="s">
        <v>23</v>
      </c>
      <c r="E5096" s="109" t="s">
        <v>82</v>
      </c>
      <c r="F5096" s="109"/>
      <c r="G5096" s="42">
        <v>41441</v>
      </c>
      <c r="H5096" s="109" t="s">
        <v>29882</v>
      </c>
      <c r="I5096" s="109" t="s">
        <v>1199</v>
      </c>
      <c r="J5096" s="109" t="s">
        <v>233</v>
      </c>
      <c r="K5096" s="98" t="s">
        <v>29883</v>
      </c>
      <c r="L5096" s="109" t="s">
        <v>29884</v>
      </c>
      <c r="M5096" s="109" t="s">
        <v>29885</v>
      </c>
      <c r="N5096" s="109" t="s">
        <v>32</v>
      </c>
      <c r="O5096" s="109" t="s">
        <v>29886</v>
      </c>
      <c r="P5096" s="109" t="s">
        <v>36</v>
      </c>
      <c r="Q5096" s="109" t="s">
        <v>29887</v>
      </c>
      <c r="R5096" s="109" t="s">
        <v>80</v>
      </c>
      <c r="S5096" s="25" t="s">
        <v>37</v>
      </c>
      <c r="T5096" s="109"/>
      <c r="U5096" s="109" t="str">
        <f t="shared" si="80"/>
        <v>41441: An armed robbery was in progress when a state trooper arrived at the gun shop, and he exchanged gunfire with the robbery suspect identified as James D. Jones, 60. The trooper was hit multiple times, and survived, Jones died at the scene. http://www.courierpress.com/news/2013/jun/17/trooper-reportedly-shot-daviess-county/?partner=popular</v>
      </c>
      <c r="V5096" s="98"/>
      <c r="W5096" s="109">
        <v>1705.1</v>
      </c>
      <c r="X5096" s="109"/>
      <c r="Y5096" s="109"/>
      <c r="Z5096" s="109"/>
      <c r="AA5096" s="109"/>
      <c r="AB5096" s="109"/>
      <c r="AC5096" s="113"/>
      <c r="AD5096" s="106"/>
      <c r="AE5096" s="106"/>
      <c r="AF5096" s="106"/>
      <c r="AG5096" s="58"/>
    </row>
    <row r="5097" spans="1:33" ht="12">
      <c r="A5097" s="30">
        <v>41813.575613425899</v>
      </c>
      <c r="B5097" s="109" t="s">
        <v>29888</v>
      </c>
      <c r="C5097" s="121" t="s">
        <v>1513</v>
      </c>
      <c r="D5097" s="109" t="s">
        <v>23</v>
      </c>
      <c r="E5097" s="109" t="s">
        <v>24</v>
      </c>
      <c r="F5097" s="109" t="s">
        <v>29889</v>
      </c>
      <c r="G5097" s="42">
        <v>41441</v>
      </c>
      <c r="H5097" s="109" t="s">
        <v>29890</v>
      </c>
      <c r="I5097" s="109" t="s">
        <v>29891</v>
      </c>
      <c r="J5097" s="109" t="s">
        <v>2539</v>
      </c>
      <c r="K5097" s="98" t="s">
        <v>29892</v>
      </c>
      <c r="L5097" s="109" t="s">
        <v>9168</v>
      </c>
      <c r="M5097" s="109" t="s">
        <v>29893</v>
      </c>
      <c r="N5097" s="109" t="s">
        <v>32</v>
      </c>
      <c r="O5097" s="109" t="s">
        <v>29894</v>
      </c>
      <c r="P5097" s="109" t="s">
        <v>36</v>
      </c>
      <c r="Q5097" s="109" t="s">
        <v>29895</v>
      </c>
      <c r="R5097" s="109" t="s">
        <v>80</v>
      </c>
      <c r="S5097" s="25" t="s">
        <v>37</v>
      </c>
      <c r="T5097" s="109"/>
      <c r="U5097" s="109" t="str">
        <f t="shared" si="80"/>
        <v>41441: Officers were called to Kangaroo Express gas station about a man threatening a citizen with a handgun. Investigators say when two officers made contact with the suspect, he pulled a handgun from his waistband. One of the officers shot and killed him. http://www.wistv.com/story/22621819/west-columbia-officer-shoots-kills</v>
      </c>
      <c r="V5097" s="98"/>
      <c r="W5097" s="109">
        <v>1706.1</v>
      </c>
      <c r="X5097" s="109"/>
      <c r="Y5097" s="109"/>
      <c r="Z5097" s="109"/>
      <c r="AA5097" s="109"/>
      <c r="AB5097" s="109"/>
      <c r="AC5097" s="113"/>
      <c r="AD5097" s="106"/>
      <c r="AE5097" s="106"/>
      <c r="AF5097" s="106"/>
      <c r="AG5097" s="58"/>
    </row>
    <row r="5098" spans="1:33" ht="12">
      <c r="A5098" s="30">
        <v>41813.589618055601</v>
      </c>
      <c r="B5098" s="109" t="s">
        <v>29896</v>
      </c>
      <c r="C5098" s="121" t="s">
        <v>4463</v>
      </c>
      <c r="D5098" s="109" t="s">
        <v>23</v>
      </c>
      <c r="E5098" s="109" t="s">
        <v>40</v>
      </c>
      <c r="F5098" s="109" t="s">
        <v>29897</v>
      </c>
      <c r="G5098" s="42">
        <v>41329</v>
      </c>
      <c r="H5098" s="109" t="s">
        <v>29898</v>
      </c>
      <c r="I5098" s="109" t="s">
        <v>29899</v>
      </c>
      <c r="J5098" s="109" t="s">
        <v>5595</v>
      </c>
      <c r="K5098" s="98" t="s">
        <v>29900</v>
      </c>
      <c r="L5098" s="109" t="s">
        <v>18288</v>
      </c>
      <c r="M5098" s="109" t="s">
        <v>29901</v>
      </c>
      <c r="N5098" s="109" t="s">
        <v>32</v>
      </c>
      <c r="O5098" s="109" t="s">
        <v>29902</v>
      </c>
      <c r="P5098" s="109" t="s">
        <v>58</v>
      </c>
      <c r="Q5098" s="109" t="s">
        <v>29903</v>
      </c>
      <c r="R5098" s="109" t="s">
        <v>100</v>
      </c>
      <c r="S5098" s="25" t="s">
        <v>37</v>
      </c>
      <c r="T5098" s="109"/>
      <c r="U5098" s="109" t="str">
        <f t="shared" si="80"/>
        <v>41329: 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 http://articles.courant.com/2013-06-18/community/hc-norwich-wrongful-death-suit-0619-20130618_1_172-laurel-hill-ave-man-shot-michael-dugas</v>
      </c>
      <c r="V5098" s="98"/>
      <c r="W5098" s="109">
        <v>1707.1</v>
      </c>
      <c r="X5098" s="109"/>
      <c r="Y5098" s="109"/>
      <c r="Z5098" s="109"/>
      <c r="AA5098" s="109"/>
      <c r="AB5098" s="109"/>
      <c r="AC5098" s="113"/>
      <c r="AD5098" s="106"/>
      <c r="AE5098" s="106"/>
      <c r="AF5098" s="106"/>
      <c r="AG5098" s="58"/>
    </row>
    <row r="5099" spans="1:33" ht="12">
      <c r="A5099" s="30">
        <v>41813.610162037003</v>
      </c>
      <c r="B5099" s="109" t="s">
        <v>29904</v>
      </c>
      <c r="C5099" s="121" t="s">
        <v>409</v>
      </c>
      <c r="D5099" s="109" t="s">
        <v>23</v>
      </c>
      <c r="E5099" s="109" t="s">
        <v>173</v>
      </c>
      <c r="F5099" s="109" t="s">
        <v>29905</v>
      </c>
      <c r="G5099" s="42">
        <v>40912</v>
      </c>
      <c r="H5099" s="109" t="s">
        <v>29906</v>
      </c>
      <c r="I5099" s="109" t="s">
        <v>185</v>
      </c>
      <c r="J5099" s="109" t="s">
        <v>213</v>
      </c>
      <c r="K5099" s="98" t="s">
        <v>29907</v>
      </c>
      <c r="L5099" s="109" t="s">
        <v>19386</v>
      </c>
      <c r="M5099" s="109" t="s">
        <v>19387</v>
      </c>
      <c r="N5099" s="109" t="s">
        <v>32</v>
      </c>
      <c r="O5099" s="109" t="s">
        <v>29908</v>
      </c>
      <c r="P5099" s="109" t="s">
        <v>58</v>
      </c>
      <c r="Q5099" s="109" t="s">
        <v>29909</v>
      </c>
      <c r="R5099" s="109" t="s">
        <v>80</v>
      </c>
      <c r="S5099" s="25" t="s">
        <v>37</v>
      </c>
      <c r="T5099" s="109"/>
      <c r="U5099" s="109" t="str">
        <f t="shared" si="80"/>
        <v>40912: Student had a pellet gun and refused to drop it when police arrived. Police said it looked like a Glock handgun. http://www.themonitor.com/news/local/article_fde6c9de-d7c5-11e2-8355-001a4bcf6878.html</v>
      </c>
      <c r="V5099" s="98"/>
      <c r="W5099" s="109">
        <v>1708.1</v>
      </c>
      <c r="X5099" s="109"/>
      <c r="Y5099" s="109"/>
      <c r="Z5099" s="109"/>
      <c r="AA5099" s="109"/>
      <c r="AB5099" s="109"/>
      <c r="AC5099" s="113"/>
      <c r="AD5099" s="106"/>
      <c r="AE5099" s="106"/>
      <c r="AF5099" s="106"/>
      <c r="AG5099" s="58"/>
    </row>
    <row r="5100" spans="1:33" ht="12">
      <c r="A5100" s="30">
        <v>41813.655231481498</v>
      </c>
      <c r="B5100" s="109" t="s">
        <v>29910</v>
      </c>
      <c r="C5100" s="121" t="s">
        <v>361</v>
      </c>
      <c r="D5100" s="109" t="s">
        <v>23</v>
      </c>
      <c r="E5100" s="109" t="s">
        <v>40</v>
      </c>
      <c r="F5100" s="109"/>
      <c r="G5100" s="42">
        <v>41443</v>
      </c>
      <c r="H5100" s="109" t="s">
        <v>29911</v>
      </c>
      <c r="I5100" s="109" t="s">
        <v>22407</v>
      </c>
      <c r="J5100" s="109" t="s">
        <v>124</v>
      </c>
      <c r="K5100" s="98" t="s">
        <v>29912</v>
      </c>
      <c r="L5100" s="109" t="s">
        <v>2101</v>
      </c>
      <c r="M5100" s="109" t="s">
        <v>17144</v>
      </c>
      <c r="N5100" s="109" t="s">
        <v>32</v>
      </c>
      <c r="O5100" s="109" t="s">
        <v>29913</v>
      </c>
      <c r="P5100" s="109" t="s">
        <v>58</v>
      </c>
      <c r="Q5100" s="109" t="s">
        <v>29914</v>
      </c>
      <c r="R5100" s="109" t="s">
        <v>80</v>
      </c>
      <c r="S5100" s="25" t="s">
        <v>37</v>
      </c>
      <c r="T5100" s="109"/>
      <c r="U5100" s="109" t="str">
        <f t="shared" si="80"/>
        <v>41443: 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 http://www.komonews.com/news/local/Man-killed-by-Lakewood-police-was-holding-toy-gun-212845751.html</v>
      </c>
      <c r="V5100" s="98"/>
      <c r="W5100" s="109">
        <v>1709.1</v>
      </c>
      <c r="X5100" s="109"/>
      <c r="Y5100" s="109"/>
      <c r="Z5100" s="109"/>
      <c r="AA5100" s="109"/>
      <c r="AB5100" s="109"/>
      <c r="AC5100" s="113"/>
      <c r="AD5100" s="106"/>
      <c r="AE5100" s="106"/>
      <c r="AF5100" s="106"/>
      <c r="AG5100" s="58"/>
    </row>
    <row r="5101" spans="1:33" ht="12">
      <c r="A5101" s="30">
        <v>41813.683738425898</v>
      </c>
      <c r="B5101" s="109" t="s">
        <v>21411</v>
      </c>
      <c r="C5101" s="121" t="s">
        <v>4195</v>
      </c>
      <c r="D5101" s="109" t="s">
        <v>23</v>
      </c>
      <c r="E5101" s="109" t="s">
        <v>82</v>
      </c>
      <c r="F5101" s="109"/>
      <c r="G5101" s="42">
        <v>41443</v>
      </c>
      <c r="H5101" s="109" t="s">
        <v>29915</v>
      </c>
      <c r="I5101" s="109" t="s">
        <v>151</v>
      </c>
      <c r="J5101" s="109" t="s">
        <v>152</v>
      </c>
      <c r="K5101" s="98" t="s">
        <v>5416</v>
      </c>
      <c r="L5101" s="109" t="s">
        <v>1481</v>
      </c>
      <c r="M5101" s="109" t="s">
        <v>313</v>
      </c>
      <c r="N5101" s="109" t="s">
        <v>32</v>
      </c>
      <c r="O5101" s="109" t="s">
        <v>29916</v>
      </c>
      <c r="P5101" s="109" t="s">
        <v>36</v>
      </c>
      <c r="Q5101" s="109" t="s">
        <v>29917</v>
      </c>
      <c r="R5101" s="109" t="s">
        <v>80</v>
      </c>
      <c r="S5101" s="25" t="s">
        <v>37</v>
      </c>
      <c r="T5101" s="109"/>
      <c r="U5101" s="109" t="str">
        <f t="shared" ref="U5101:U5164" si="81">CONCATENATE(G5101, ": ", O5101, " ", Q5101)</f>
        <v>41443: Police interrupted a mugging. The suspect shot at them, so they returned fire, shooting and killing him. http://www.newsday.com/news/nypd-suspect-dead-in-police-shooting-1.5519051</v>
      </c>
      <c r="V5101" s="98"/>
      <c r="W5101" s="109">
        <v>1710.1</v>
      </c>
      <c r="X5101" s="109"/>
      <c r="Y5101" s="109"/>
      <c r="Z5101" s="109"/>
      <c r="AA5101" s="109"/>
      <c r="AB5101" s="109"/>
      <c r="AC5101" s="113"/>
      <c r="AD5101" s="106"/>
      <c r="AE5101" s="106"/>
      <c r="AF5101" s="106"/>
      <c r="AG5101" s="58"/>
    </row>
    <row r="5102" spans="1:33" ht="12">
      <c r="A5102" s="30">
        <v>41813.693587962996</v>
      </c>
      <c r="B5102" s="109" t="s">
        <v>29918</v>
      </c>
      <c r="C5102" s="121" t="s">
        <v>1119</v>
      </c>
      <c r="D5102" s="109" t="s">
        <v>23</v>
      </c>
      <c r="E5102" s="109" t="s">
        <v>82</v>
      </c>
      <c r="F5102" s="109"/>
      <c r="G5102" s="42">
        <v>41442</v>
      </c>
      <c r="H5102" s="109" t="s">
        <v>29919</v>
      </c>
      <c r="I5102" s="109" t="s">
        <v>12472</v>
      </c>
      <c r="J5102" s="109" t="s">
        <v>5595</v>
      </c>
      <c r="K5102" s="98" t="s">
        <v>29920</v>
      </c>
      <c r="L5102" s="109" t="s">
        <v>18288</v>
      </c>
      <c r="M5102" s="109" t="s">
        <v>7954</v>
      </c>
      <c r="N5102" s="109" t="s">
        <v>32</v>
      </c>
      <c r="O5102" s="109" t="s">
        <v>29921</v>
      </c>
      <c r="P5102" s="109" t="s">
        <v>36</v>
      </c>
      <c r="Q5102" s="109" t="s">
        <v>29922</v>
      </c>
      <c r="R5102" s="109" t="s">
        <v>100</v>
      </c>
      <c r="S5102" s="25" t="s">
        <v>37</v>
      </c>
      <c r="T5102" s="109"/>
      <c r="U5102" s="109" t="str">
        <f t="shared" si="81"/>
        <v>41442: 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 http://www.nbcconnecticut.com/news/local/Man-Killed-by-Police-in-Salem-Had-Troubled-Past-212215711.html</v>
      </c>
      <c r="V5102" s="98"/>
      <c r="W5102" s="109">
        <v>1711.1</v>
      </c>
      <c r="X5102" s="109"/>
      <c r="Y5102" s="109"/>
      <c r="Z5102" s="109"/>
      <c r="AA5102" s="109"/>
      <c r="AB5102" s="109"/>
      <c r="AC5102" s="113"/>
      <c r="AD5102" s="106"/>
      <c r="AE5102" s="106"/>
      <c r="AF5102" s="106"/>
      <c r="AG5102" s="58"/>
    </row>
    <row r="5103" spans="1:33" ht="12">
      <c r="A5103" s="30">
        <v>41813.700821759303</v>
      </c>
      <c r="B5103" s="109" t="s">
        <v>29923</v>
      </c>
      <c r="C5103" s="121" t="s">
        <v>4163</v>
      </c>
      <c r="D5103" s="109" t="s">
        <v>23</v>
      </c>
      <c r="E5103" s="109" t="s">
        <v>24</v>
      </c>
      <c r="F5103" s="109" t="s">
        <v>29924</v>
      </c>
      <c r="G5103" s="42">
        <v>41443</v>
      </c>
      <c r="H5103" s="109" t="s">
        <v>29925</v>
      </c>
      <c r="I5103" s="109" t="s">
        <v>1371</v>
      </c>
      <c r="J5103" s="109" t="s">
        <v>1372</v>
      </c>
      <c r="K5103" s="98" t="s">
        <v>29926</v>
      </c>
      <c r="L5103" s="109" t="s">
        <v>1373</v>
      </c>
      <c r="M5103" s="109" t="s">
        <v>1374</v>
      </c>
      <c r="N5103" s="109" t="s">
        <v>32</v>
      </c>
      <c r="O5103" s="109" t="s">
        <v>29927</v>
      </c>
      <c r="P5103" s="109" t="s">
        <v>58</v>
      </c>
      <c r="Q5103" s="109" t="s">
        <v>29928</v>
      </c>
      <c r="R5103" s="109" t="s">
        <v>80</v>
      </c>
      <c r="S5103" s="25" t="s">
        <v>37</v>
      </c>
      <c r="T5103" s="26"/>
      <c r="U5103" s="109" t="str">
        <f t="shared" si="81"/>
        <v>41443: 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 http://www.opposingviews.com/i/society/crime/police-shoot-jaquaz-walker-17-during-botched-drug-sting-school-video</v>
      </c>
      <c r="V5103" s="98"/>
      <c r="W5103" s="109">
        <v>1712.1</v>
      </c>
      <c r="X5103" s="109"/>
      <c r="Y5103" s="109"/>
      <c r="Z5103" s="109"/>
      <c r="AA5103" s="109"/>
      <c r="AB5103" s="109"/>
      <c r="AC5103" s="113"/>
      <c r="AD5103" s="106"/>
      <c r="AE5103" s="106"/>
      <c r="AF5103" s="106"/>
      <c r="AG5103" s="58"/>
    </row>
    <row r="5104" spans="1:33" ht="14">
      <c r="A5104" s="30">
        <v>41813.7008333333</v>
      </c>
      <c r="B5104" s="99" t="s">
        <v>4728</v>
      </c>
      <c r="C5104" s="121" t="s">
        <v>1255</v>
      </c>
      <c r="D5104" s="99" t="s">
        <v>23</v>
      </c>
      <c r="E5104" s="99" t="s">
        <v>82</v>
      </c>
      <c r="F5104" s="99"/>
      <c r="G5104" s="42">
        <v>41227</v>
      </c>
      <c r="H5104" s="99" t="s">
        <v>29929</v>
      </c>
      <c r="I5104" s="99" t="s">
        <v>4730</v>
      </c>
      <c r="J5104" s="17" t="s">
        <v>143</v>
      </c>
      <c r="K5104" s="99">
        <v>19134</v>
      </c>
      <c r="L5104" s="99" t="s">
        <v>4730</v>
      </c>
      <c r="M5104" s="99" t="s">
        <v>4732</v>
      </c>
      <c r="N5104" s="17" t="s">
        <v>32</v>
      </c>
      <c r="O5104" s="99" t="s">
        <v>29930</v>
      </c>
      <c r="P5104" s="99" t="s">
        <v>36</v>
      </c>
      <c r="Q5104" s="99" t="s">
        <v>29931</v>
      </c>
      <c r="R5104" s="112" t="s">
        <v>36</v>
      </c>
      <c r="S5104" s="109" t="s">
        <v>29932</v>
      </c>
      <c r="T5104" s="90"/>
      <c r="U5104" s="109" t="str">
        <f t="shared" si="81"/>
        <v>41227: Officers responding to report of domestic violence arrived to find a woman with multiple gunshot wounds in front of the home. When a man at the scene pointed a gun at officers, they shot him. He died at the scene from a single gunshot wound. http://articles.philly.com/2012-11-15/news/35135802_1_gunshot-wounds-police-officers-unidentified-man</v>
      </c>
      <c r="V5104" s="98"/>
      <c r="W5104" s="109">
        <v>1713.1</v>
      </c>
      <c r="X5104" s="109"/>
      <c r="Y5104" s="109"/>
      <c r="Z5104" s="109"/>
      <c r="AA5104" s="109"/>
      <c r="AB5104" s="109"/>
      <c r="AC5104" s="113"/>
      <c r="AD5104" s="106"/>
      <c r="AE5104" s="106"/>
      <c r="AF5104" s="106"/>
      <c r="AG5104" s="58"/>
    </row>
    <row r="5105" spans="1:33" ht="14">
      <c r="A5105" s="30">
        <v>41813.700844907398</v>
      </c>
      <c r="B5105" s="99" t="s">
        <v>4728</v>
      </c>
      <c r="C5105" s="121" t="s">
        <v>2126</v>
      </c>
      <c r="D5105" s="99" t="s">
        <v>91</v>
      </c>
      <c r="E5105" s="99" t="s">
        <v>82</v>
      </c>
      <c r="F5105" s="99"/>
      <c r="G5105" s="42">
        <v>41254</v>
      </c>
      <c r="H5105" s="99" t="s">
        <v>29933</v>
      </c>
      <c r="I5105" s="99" t="s">
        <v>4730</v>
      </c>
      <c r="J5105" s="17" t="s">
        <v>143</v>
      </c>
      <c r="K5105" s="99">
        <v>19139</v>
      </c>
      <c r="L5105" s="99" t="s">
        <v>4730</v>
      </c>
      <c r="M5105" s="99" t="s">
        <v>4732</v>
      </c>
      <c r="N5105" s="17" t="s">
        <v>32</v>
      </c>
      <c r="O5105" s="99" t="s">
        <v>29934</v>
      </c>
      <c r="P5105" s="99" t="s">
        <v>36</v>
      </c>
      <c r="Q5105" s="99" t="s">
        <v>29935</v>
      </c>
      <c r="R5105" s="112" t="s">
        <v>36</v>
      </c>
      <c r="S5105" s="109" t="s">
        <v>29932</v>
      </c>
      <c r="T5105" s="90"/>
      <c r="U5105" s="109" t="str">
        <f t="shared" si="81"/>
        <v>41254: West Philadelphia woman shot after charging with knife at officer. Police say they were called to the scene after the 27-year-old suspect threatened her family. http://www.nbcphiladelphia.com/news/local/Armed-Woman-Shot-Killed-by-Police-in-West-Philly-Cops-183248472.html</v>
      </c>
      <c r="V5105" s="98"/>
      <c r="W5105" s="109">
        <v>1714.1</v>
      </c>
      <c r="X5105" s="109"/>
      <c r="Y5105" s="109"/>
      <c r="Z5105" s="109"/>
      <c r="AA5105" s="109"/>
      <c r="AB5105" s="109"/>
      <c r="AC5105" s="113"/>
      <c r="AD5105" s="106"/>
      <c r="AE5105" s="106"/>
      <c r="AF5105" s="106"/>
      <c r="AG5105" s="58"/>
    </row>
    <row r="5106" spans="1:33" ht="14">
      <c r="A5106" s="30">
        <v>41813.700856481497</v>
      </c>
      <c r="B5106" s="99" t="s">
        <v>4728</v>
      </c>
      <c r="C5106" s="121" t="s">
        <v>780</v>
      </c>
      <c r="D5106" s="99" t="s">
        <v>23</v>
      </c>
      <c r="E5106" s="99" t="s">
        <v>82</v>
      </c>
      <c r="F5106" s="99"/>
      <c r="G5106" s="42">
        <v>41225</v>
      </c>
      <c r="H5106" s="99" t="s">
        <v>29936</v>
      </c>
      <c r="I5106" s="99" t="s">
        <v>4730</v>
      </c>
      <c r="J5106" s="17" t="s">
        <v>143</v>
      </c>
      <c r="K5106" s="99">
        <v>19139</v>
      </c>
      <c r="L5106" s="99" t="s">
        <v>4730</v>
      </c>
      <c r="M5106" s="99" t="s">
        <v>4732</v>
      </c>
      <c r="N5106" s="17" t="s">
        <v>32</v>
      </c>
      <c r="O5106" s="99" t="s">
        <v>29937</v>
      </c>
      <c r="P5106" s="99" t="s">
        <v>36</v>
      </c>
      <c r="Q5106" s="99" t="s">
        <v>29938</v>
      </c>
      <c r="R5106" s="112" t="s">
        <v>36</v>
      </c>
      <c r="S5106" s="109" t="s">
        <v>29932</v>
      </c>
      <c r="T5106" s="90"/>
      <c r="U5106" s="109" t="str">
        <f t="shared" si="81"/>
        <v>41225: Man shot after pointing a gun at police. http://www.myfoxatlanta.com/story/20069853/gunman-dead-after-police-involved-shooting?clienttype=printable</v>
      </c>
      <c r="V5106" s="98"/>
      <c r="W5106" s="109">
        <v>1715.1</v>
      </c>
      <c r="X5106" s="109"/>
      <c r="Y5106" s="109"/>
      <c r="Z5106" s="109"/>
      <c r="AA5106" s="109"/>
      <c r="AB5106" s="109"/>
      <c r="AC5106" s="113"/>
      <c r="AD5106" s="106"/>
      <c r="AE5106" s="106"/>
      <c r="AF5106" s="106"/>
      <c r="AG5106" s="58"/>
    </row>
    <row r="5107" spans="1:33" ht="14">
      <c r="A5107" s="30">
        <v>41813.700868055603</v>
      </c>
      <c r="B5107" s="99" t="s">
        <v>29939</v>
      </c>
      <c r="C5107" s="121" t="s">
        <v>1209</v>
      </c>
      <c r="D5107" s="99" t="s">
        <v>23</v>
      </c>
      <c r="E5107" s="99" t="s">
        <v>82</v>
      </c>
      <c r="F5107" s="99"/>
      <c r="G5107" s="42">
        <v>41224</v>
      </c>
      <c r="H5107" s="99" t="s">
        <v>29940</v>
      </c>
      <c r="I5107" s="99" t="s">
        <v>4730</v>
      </c>
      <c r="J5107" s="17" t="s">
        <v>143</v>
      </c>
      <c r="K5107" s="99">
        <v>19139</v>
      </c>
      <c r="L5107" s="99" t="s">
        <v>4730</v>
      </c>
      <c r="M5107" s="99" t="s">
        <v>4732</v>
      </c>
      <c r="N5107" s="17" t="s">
        <v>32</v>
      </c>
      <c r="O5107" s="99" t="s">
        <v>29941</v>
      </c>
      <c r="P5107" s="99" t="s">
        <v>36</v>
      </c>
      <c r="Q5107" s="99" t="s">
        <v>29942</v>
      </c>
      <c r="R5107" s="112" t="s">
        <v>36</v>
      </c>
      <c r="S5107" s="109" t="s">
        <v>29932</v>
      </c>
      <c r="T5107" s="90"/>
      <c r="U5107" s="109" t="str">
        <f t="shared" si="81"/>
        <v>41224: Officers stopped a suspicious man riding a bike. The man was holding a gun, which the officers ordered him to drop. He refused and resisted it being taken away. When he pointed the gun at an officer, an officer opened fire. The man was shot once in the chest and pronounced dead at the scene. http://www.philly.com/philly/news/Police_Officer_shot_killed_gun-wielding_bicyclist_in_West_Philly.html</v>
      </c>
      <c r="V5107" s="98"/>
      <c r="W5107" s="109">
        <v>1716.1</v>
      </c>
      <c r="X5107" s="109"/>
      <c r="Y5107" s="109"/>
      <c r="Z5107" s="109"/>
      <c r="AA5107" s="109"/>
      <c r="AB5107" s="109"/>
      <c r="AC5107" s="113"/>
      <c r="AD5107" s="106"/>
      <c r="AE5107" s="106"/>
      <c r="AF5107" s="106"/>
      <c r="AG5107" s="58"/>
    </row>
    <row r="5108" spans="1:33" ht="14">
      <c r="A5108" s="30">
        <v>41813.700891203698</v>
      </c>
      <c r="B5108" s="99" t="s">
        <v>4728</v>
      </c>
      <c r="C5108" s="121"/>
      <c r="D5108" s="99" t="s">
        <v>23</v>
      </c>
      <c r="E5108" s="99" t="s">
        <v>82</v>
      </c>
      <c r="F5108" s="99"/>
      <c r="G5108" s="42">
        <v>41144</v>
      </c>
      <c r="H5108" s="99" t="s">
        <v>29943</v>
      </c>
      <c r="I5108" s="99" t="s">
        <v>4730</v>
      </c>
      <c r="J5108" s="17" t="s">
        <v>143</v>
      </c>
      <c r="K5108" s="99">
        <v>19151</v>
      </c>
      <c r="L5108" s="99" t="s">
        <v>4730</v>
      </c>
      <c r="M5108" s="99" t="s">
        <v>4732</v>
      </c>
      <c r="N5108" s="17" t="s">
        <v>32</v>
      </c>
      <c r="O5108" s="99" t="s">
        <v>29944</v>
      </c>
      <c r="P5108" s="99" t="s">
        <v>36</v>
      </c>
      <c r="Q5108" s="99" t="s">
        <v>29945</v>
      </c>
      <c r="R5108" s="112" t="s">
        <v>36</v>
      </c>
      <c r="S5108" s="109" t="s">
        <v>29932</v>
      </c>
      <c r="T5108" s="90"/>
      <c r="U5108" s="109" t="str">
        <f t="shared" si="81"/>
        <v>41144: An officer stopped a vehicle for driving recklessly. The driver fled, dragging the officer who fired multiple times. The driver was taken to a hospital and later pronounced dead. http://www.myfoxphilly.com/story/19359156/police-shoot-kill-driver-after-officer-dragged</v>
      </c>
      <c r="V5108" s="98"/>
      <c r="W5108" s="109">
        <v>1717.1</v>
      </c>
      <c r="X5108" s="109"/>
      <c r="Y5108" s="109"/>
      <c r="Z5108" s="109"/>
      <c r="AA5108" s="109"/>
      <c r="AB5108" s="109"/>
      <c r="AC5108" s="113"/>
      <c r="AD5108" s="106"/>
      <c r="AE5108" s="106"/>
      <c r="AF5108" s="106"/>
      <c r="AG5108" s="58"/>
    </row>
    <row r="5109" spans="1:33" ht="14">
      <c r="A5109" s="30">
        <v>41813.700902777797</v>
      </c>
      <c r="B5109" s="99" t="s">
        <v>29946</v>
      </c>
      <c r="C5109" s="121" t="s">
        <v>361</v>
      </c>
      <c r="D5109" s="99" t="s">
        <v>23</v>
      </c>
      <c r="E5109" s="99" t="s">
        <v>82</v>
      </c>
      <c r="F5109" s="99"/>
      <c r="G5109" s="42">
        <v>41130</v>
      </c>
      <c r="H5109" s="99" t="s">
        <v>29947</v>
      </c>
      <c r="I5109" s="99" t="s">
        <v>4730</v>
      </c>
      <c r="J5109" s="17" t="s">
        <v>143</v>
      </c>
      <c r="K5109" s="99">
        <v>19143</v>
      </c>
      <c r="L5109" s="99" t="s">
        <v>4730</v>
      </c>
      <c r="M5109" s="99" t="s">
        <v>4732</v>
      </c>
      <c r="N5109" s="17" t="s">
        <v>32</v>
      </c>
      <c r="O5109" s="99" t="s">
        <v>29948</v>
      </c>
      <c r="P5109" s="99" t="s">
        <v>36</v>
      </c>
      <c r="Q5109" s="99" t="s">
        <v>29949</v>
      </c>
      <c r="R5109" s="112" t="s">
        <v>36</v>
      </c>
      <c r="S5109" s="109" t="s">
        <v>29932</v>
      </c>
      <c r="T5109" s="90"/>
      <c r="U5109" s="109" t="str">
        <f t="shared" si="81"/>
        <v>41130: Police were attempting a traffic stop when two men fled on foot and the driver fled in the vehicle. After a foot chase, an officer caught up to one suspect and a struggle ensued. The suspect allegedly reached for the officer's taser, and the officer shot the man two times, killing him. http://www.philly.com/philly/blogs/dncrime/Man-fatally-shot-by-police-in-West-Philadelphia.html</v>
      </c>
      <c r="V5109" s="98"/>
      <c r="W5109" s="109">
        <v>1718.1</v>
      </c>
      <c r="X5109" s="109"/>
      <c r="Y5109" s="109"/>
      <c r="Z5109" s="109"/>
      <c r="AA5109" s="109"/>
      <c r="AB5109" s="109"/>
      <c r="AC5109" s="113"/>
      <c r="AD5109" s="106"/>
      <c r="AE5109" s="106"/>
      <c r="AF5109" s="106"/>
      <c r="AG5109" s="58"/>
    </row>
    <row r="5110" spans="1:33" ht="14">
      <c r="A5110" s="30">
        <v>41813.700914351801</v>
      </c>
      <c r="B5110" s="99" t="s">
        <v>4728</v>
      </c>
      <c r="C5110" s="121"/>
      <c r="D5110" s="99" t="s">
        <v>23</v>
      </c>
      <c r="E5110" s="99" t="s">
        <v>82</v>
      </c>
      <c r="F5110" s="99"/>
      <c r="G5110" s="42">
        <v>41113</v>
      </c>
      <c r="H5110" s="99" t="s">
        <v>29950</v>
      </c>
      <c r="I5110" s="99" t="s">
        <v>4730</v>
      </c>
      <c r="J5110" s="17" t="s">
        <v>143</v>
      </c>
      <c r="K5110" s="99">
        <v>19120</v>
      </c>
      <c r="L5110" s="99" t="s">
        <v>4730</v>
      </c>
      <c r="M5110" s="99" t="s">
        <v>4732</v>
      </c>
      <c r="N5110" s="17" t="s">
        <v>32</v>
      </c>
      <c r="O5110" s="99" t="s">
        <v>29951</v>
      </c>
      <c r="P5110" s="99" t="s">
        <v>36</v>
      </c>
      <c r="Q5110" s="99" t="s">
        <v>29952</v>
      </c>
      <c r="R5110" s="112" t="s">
        <v>36</v>
      </c>
      <c r="S5110" s="109" t="s">
        <v>29932</v>
      </c>
      <c r="T5110" s="90"/>
      <c r="U5110" s="109" t="str">
        <f t="shared" si="81"/>
        <v>41113: Officers in a marked squad car witnessed a man shooting at a vehicle. When the officers announced themselves the man pointed his gun at them. One officer fired once, striking the man in the head. He was taken to a hospital where he died of his injury. http://philadelphia.cbslocal.com/2012/07/23/man-dies-after-being-shot-by-police-in-olney/</v>
      </c>
      <c r="V5110" s="98"/>
      <c r="W5110" s="109">
        <v>1719.1</v>
      </c>
      <c r="X5110" s="109"/>
      <c r="Y5110" s="109"/>
      <c r="Z5110" s="109"/>
      <c r="AA5110" s="109"/>
      <c r="AB5110" s="109"/>
      <c r="AC5110" s="113"/>
      <c r="AD5110" s="106"/>
      <c r="AE5110" s="106"/>
      <c r="AF5110" s="106"/>
      <c r="AG5110" s="58"/>
    </row>
    <row r="5111" spans="1:33" ht="14">
      <c r="A5111" s="30">
        <v>41813.700925925899</v>
      </c>
      <c r="B5111" s="99" t="s">
        <v>29953</v>
      </c>
      <c r="C5111" s="121" t="s">
        <v>461</v>
      </c>
      <c r="D5111" s="99" t="s">
        <v>23</v>
      </c>
      <c r="E5111" s="99" t="s">
        <v>82</v>
      </c>
      <c r="F5111" s="99"/>
      <c r="G5111" s="42">
        <v>41113</v>
      </c>
      <c r="H5111" s="99" t="s">
        <v>29954</v>
      </c>
      <c r="I5111" s="99" t="s">
        <v>4730</v>
      </c>
      <c r="J5111" s="17" t="s">
        <v>143</v>
      </c>
      <c r="K5111" s="99">
        <v>19128</v>
      </c>
      <c r="L5111" s="99" t="s">
        <v>4730</v>
      </c>
      <c r="M5111" s="99" t="s">
        <v>29955</v>
      </c>
      <c r="N5111" s="17" t="s">
        <v>32</v>
      </c>
      <c r="O5111" s="99" t="s">
        <v>29956</v>
      </c>
      <c r="P5111" s="99" t="s">
        <v>36</v>
      </c>
      <c r="Q5111" s="99" t="s">
        <v>29957</v>
      </c>
      <c r="R5111" s="112" t="s">
        <v>36</v>
      </c>
      <c r="S5111" s="109" t="s">
        <v>29932</v>
      </c>
      <c r="T5111" s="90"/>
      <c r="U5111" s="109" t="str">
        <f t="shared" si="81"/>
        <v>41113: An off-duty officer shot and killed one of two burglars in his home http://articles.philly.com/2012-07-24/news/32805619_1_burglar-warminster-township-police-officer-intruder</v>
      </c>
      <c r="V5111" s="98"/>
      <c r="W5111" s="109">
        <v>1720.1</v>
      </c>
      <c r="X5111" s="109"/>
      <c r="Y5111" s="109"/>
      <c r="Z5111" s="109"/>
      <c r="AA5111" s="109"/>
      <c r="AB5111" s="109"/>
      <c r="AC5111" s="113"/>
      <c r="AD5111" s="106"/>
      <c r="AE5111" s="106"/>
      <c r="AF5111" s="106"/>
      <c r="AG5111" s="58"/>
    </row>
    <row r="5112" spans="1:33" ht="14">
      <c r="A5112" s="30">
        <v>41813.700937499998</v>
      </c>
      <c r="B5112" s="99" t="s">
        <v>25920</v>
      </c>
      <c r="C5112" s="121" t="s">
        <v>420</v>
      </c>
      <c r="D5112" s="99" t="s">
        <v>23</v>
      </c>
      <c r="E5112" s="99" t="s">
        <v>82</v>
      </c>
      <c r="F5112" s="99"/>
      <c r="G5112" s="42">
        <v>41111</v>
      </c>
      <c r="H5112" s="99" t="s">
        <v>29958</v>
      </c>
      <c r="I5112" s="99" t="s">
        <v>4730</v>
      </c>
      <c r="J5112" s="17" t="s">
        <v>143</v>
      </c>
      <c r="K5112" s="99">
        <v>19124</v>
      </c>
      <c r="L5112" s="99" t="s">
        <v>4730</v>
      </c>
      <c r="M5112" s="99" t="s">
        <v>4732</v>
      </c>
      <c r="N5112" s="17" t="s">
        <v>32</v>
      </c>
      <c r="O5112" s="99" t="s">
        <v>29959</v>
      </c>
      <c r="P5112" s="99" t="s">
        <v>36</v>
      </c>
      <c r="Q5112" s="99" t="s">
        <v>29960</v>
      </c>
      <c r="R5112" s="112" t="s">
        <v>36</v>
      </c>
      <c r="S5112" s="109" t="s">
        <v>29932</v>
      </c>
      <c r="T5112" s="90"/>
      <c r="U5112" s="109" t="str">
        <f t="shared" si="81"/>
        <v>41111: An officer shot and killed an armed man during a chase. The officer fired one shot and the man was pronounced dead at the scene. http://articles.philly.com/2012-07-23/news/32789074_1_evers-police-frankford</v>
      </c>
      <c r="V5112" s="98"/>
      <c r="W5112" s="109">
        <v>1721.1</v>
      </c>
      <c r="X5112" s="109"/>
      <c r="Y5112" s="109"/>
      <c r="Z5112" s="109"/>
      <c r="AA5112" s="109"/>
      <c r="AB5112" s="109"/>
      <c r="AC5112" s="113"/>
      <c r="AD5112" s="106"/>
      <c r="AE5112" s="106"/>
      <c r="AF5112" s="106"/>
      <c r="AG5112" s="58"/>
    </row>
    <row r="5113" spans="1:33" ht="14">
      <c r="A5113" s="30">
        <v>41813.700949074097</v>
      </c>
      <c r="B5113" s="99" t="s">
        <v>29961</v>
      </c>
      <c r="C5113" s="121" t="s">
        <v>647</v>
      </c>
      <c r="D5113" s="99" t="s">
        <v>23</v>
      </c>
      <c r="E5113" s="99" t="s">
        <v>1728</v>
      </c>
      <c r="F5113" s="99" t="s">
        <v>29962</v>
      </c>
      <c r="G5113" s="42">
        <v>41105</v>
      </c>
      <c r="H5113" s="99" t="s">
        <v>29963</v>
      </c>
      <c r="I5113" s="99" t="s">
        <v>4730</v>
      </c>
      <c r="J5113" s="17" t="s">
        <v>143</v>
      </c>
      <c r="K5113" s="99">
        <v>19120</v>
      </c>
      <c r="L5113" s="99" t="s">
        <v>4730</v>
      </c>
      <c r="M5113" s="99" t="s">
        <v>4732</v>
      </c>
      <c r="N5113" s="17" t="s">
        <v>32</v>
      </c>
      <c r="O5113" s="99" t="s">
        <v>29964</v>
      </c>
      <c r="P5113" s="99" t="s">
        <v>36</v>
      </c>
      <c r="Q5113" s="99" t="s">
        <v>29965</v>
      </c>
      <c r="R5113" s="112" t="s">
        <v>36</v>
      </c>
      <c r="S5113" s="109" t="s">
        <v>29932</v>
      </c>
      <c r="T5113" s="90"/>
      <c r="U5113" s="109" t="str">
        <f t="shared" si="81"/>
        <v>41105: An SUV pulled up to a street corner and, after a short confrontation, began shooting. Sok, who had a registered gun, fired back at the vehicle. A nearby officer then shot Sok, who had his back turned, without warning from inside a police car, according to several witnesses. Police say the officers stepped out of the car and Sok turned around and pointed the gun at them before they shot him in the head. http://www.policemag.com/channel/patrol/news/2012/07/26/video-philly-cop-shoots-kills-armed-man.aspx</v>
      </c>
      <c r="V5113" s="98"/>
      <c r="W5113" s="109">
        <v>1722.1</v>
      </c>
      <c r="X5113" s="109"/>
      <c r="Y5113" s="109"/>
      <c r="Z5113" s="109"/>
      <c r="AA5113" s="109"/>
      <c r="AB5113" s="109"/>
      <c r="AC5113" s="113"/>
      <c r="AD5113" s="106"/>
      <c r="AE5113" s="106"/>
      <c r="AF5113" s="106"/>
      <c r="AG5113" s="58"/>
    </row>
    <row r="5114" spans="1:33" ht="14">
      <c r="A5114" s="30">
        <v>41813.700960648202</v>
      </c>
      <c r="B5114" s="99" t="s">
        <v>29966</v>
      </c>
      <c r="C5114" s="121" t="s">
        <v>361</v>
      </c>
      <c r="D5114" s="99" t="s">
        <v>23</v>
      </c>
      <c r="E5114" s="99" t="s">
        <v>82</v>
      </c>
      <c r="F5114" s="99"/>
      <c r="G5114" s="42">
        <v>41103</v>
      </c>
      <c r="H5114" s="99" t="s">
        <v>29967</v>
      </c>
      <c r="I5114" s="99" t="s">
        <v>4730</v>
      </c>
      <c r="J5114" s="17" t="s">
        <v>143</v>
      </c>
      <c r="K5114" s="99">
        <v>19140</v>
      </c>
      <c r="L5114" s="99" t="s">
        <v>4730</v>
      </c>
      <c r="M5114" s="99" t="s">
        <v>4732</v>
      </c>
      <c r="N5114" s="17" t="s">
        <v>32</v>
      </c>
      <c r="O5114" s="99" t="s">
        <v>29968</v>
      </c>
      <c r="P5114" s="99" t="s">
        <v>36</v>
      </c>
      <c r="Q5114" s="99" t="s">
        <v>29969</v>
      </c>
      <c r="R5114" s="112" t="s">
        <v>36</v>
      </c>
      <c r="S5114" s="109" t="s">
        <v>29932</v>
      </c>
      <c r="T5114" s="90"/>
      <c r="U5114" s="109" t="str">
        <f t="shared" si="81"/>
        <v>41103: Henderson was shot to death by officers after getting out of his car with a gun and pointing it at a police sergeant. http://articles.philly.com/2012-07-17/news/32698947_1_evers-cops-shot-three-cops</v>
      </c>
      <c r="V5114" s="98"/>
      <c r="W5114" s="109">
        <v>1723.1</v>
      </c>
      <c r="X5114" s="109"/>
      <c r="Y5114" s="109"/>
      <c r="Z5114" s="109"/>
      <c r="AA5114" s="109"/>
      <c r="AB5114" s="109"/>
      <c r="AC5114" s="113"/>
      <c r="AD5114" s="106"/>
      <c r="AE5114" s="106"/>
      <c r="AF5114" s="106"/>
      <c r="AG5114" s="58"/>
    </row>
    <row r="5115" spans="1:33" ht="14">
      <c r="A5115" s="30">
        <v>41813.700972222199</v>
      </c>
      <c r="B5115" s="99" t="s">
        <v>4728</v>
      </c>
      <c r="C5115" s="121" t="s">
        <v>29970</v>
      </c>
      <c r="D5115" s="99" t="s">
        <v>23</v>
      </c>
      <c r="E5115" s="99" t="s">
        <v>82</v>
      </c>
      <c r="F5115" s="99"/>
      <c r="G5115" s="42">
        <v>41074</v>
      </c>
      <c r="H5115" s="99" t="s">
        <v>29971</v>
      </c>
      <c r="I5115" s="99" t="s">
        <v>4730</v>
      </c>
      <c r="J5115" s="17" t="s">
        <v>143</v>
      </c>
      <c r="K5115" s="99">
        <v>19134</v>
      </c>
      <c r="L5115" s="99" t="s">
        <v>4730</v>
      </c>
      <c r="M5115" s="99" t="s">
        <v>4732</v>
      </c>
      <c r="N5115" s="17" t="s">
        <v>32</v>
      </c>
      <c r="O5115" s="99" t="s">
        <v>29972</v>
      </c>
      <c r="P5115" s="99" t="s">
        <v>36</v>
      </c>
      <c r="Q5115" s="99" t="s">
        <v>29973</v>
      </c>
      <c r="R5115" s="112" t="s">
        <v>36</v>
      </c>
      <c r="S5115" s="109" t="s">
        <v>29932</v>
      </c>
      <c r="T5115" s="90"/>
      <c r="U5115" s="109" t="str">
        <f t="shared" si="81"/>
        <v>41074: Officers responded to report that a man had pointed a gun at mother and child. When officers arrived, the suspect fled in a vehicle. When the officers located the suspect a few blocks away, the suspect fired at the officers at least twice. The officers returned fire, killing him. http://abclocal.go.com/wpvi/story?section=news/local&amp;id=8700354</v>
      </c>
      <c r="V5115" s="98"/>
      <c r="W5115" s="109">
        <v>1724.1</v>
      </c>
      <c r="X5115" s="109"/>
      <c r="Y5115" s="109"/>
      <c r="Z5115" s="109"/>
      <c r="AA5115" s="109"/>
      <c r="AB5115" s="109"/>
      <c r="AC5115" s="113"/>
      <c r="AD5115" s="106"/>
      <c r="AE5115" s="106"/>
      <c r="AF5115" s="106"/>
      <c r="AG5115" s="58"/>
    </row>
    <row r="5116" spans="1:33" ht="14">
      <c r="A5116" s="30">
        <v>41813.700983796298</v>
      </c>
      <c r="B5116" s="99" t="s">
        <v>4728</v>
      </c>
      <c r="C5116" s="121" t="s">
        <v>1924</v>
      </c>
      <c r="D5116" s="99" t="s">
        <v>23</v>
      </c>
      <c r="E5116" s="99" t="s">
        <v>82</v>
      </c>
      <c r="F5116" s="99"/>
      <c r="G5116" s="42">
        <v>41039</v>
      </c>
      <c r="H5116" s="99" t="s">
        <v>29974</v>
      </c>
      <c r="I5116" s="99" t="s">
        <v>4730</v>
      </c>
      <c r="J5116" s="17" t="s">
        <v>143</v>
      </c>
      <c r="K5116" s="99">
        <v>19140</v>
      </c>
      <c r="L5116" s="99" t="s">
        <v>4730</v>
      </c>
      <c r="M5116" s="99" t="s">
        <v>4732</v>
      </c>
      <c r="N5116" s="17" t="s">
        <v>32</v>
      </c>
      <c r="O5116" s="99" t="s">
        <v>29975</v>
      </c>
      <c r="P5116" s="99" t="s">
        <v>36</v>
      </c>
      <c r="Q5116" s="99" t="s">
        <v>29976</v>
      </c>
      <c r="R5116" s="112" t="s">
        <v>36</v>
      </c>
      <c r="S5116" s="109" t="s">
        <v>29932</v>
      </c>
      <c r="T5116" s="90"/>
      <c r="U5116" s="109" t="str">
        <f t="shared" si="81"/>
        <v>41039: Officers responded to a report of a man with a gun. When officers arrived the man pointed the gun at the officers. When the suspect ignored orders to drop the weapon, he was shot multiple times. He died at a local hospital http://www.philly.com/philly/blogs/dncrime/Police-Cops-shoot-kill-revolver-wielding-man-in-North-Philly.html</v>
      </c>
      <c r="V5116" s="98"/>
      <c r="W5116" s="109">
        <v>1725.1</v>
      </c>
      <c r="X5116" s="109"/>
      <c r="Y5116" s="109"/>
      <c r="Z5116" s="109"/>
      <c r="AA5116" s="109"/>
      <c r="AB5116" s="109"/>
      <c r="AC5116" s="113"/>
      <c r="AD5116" s="106"/>
      <c r="AE5116" s="106"/>
      <c r="AF5116" s="106"/>
      <c r="AG5116" s="58"/>
    </row>
    <row r="5117" spans="1:33" ht="14">
      <c r="A5117" s="30">
        <v>41813.700995370396</v>
      </c>
      <c r="B5117" s="99" t="s">
        <v>29977</v>
      </c>
      <c r="C5117" s="121" t="s">
        <v>361</v>
      </c>
      <c r="D5117" s="99" t="s">
        <v>23</v>
      </c>
      <c r="E5117" s="99" t="s">
        <v>82</v>
      </c>
      <c r="F5117" s="99" t="s">
        <v>29978</v>
      </c>
      <c r="G5117" s="42">
        <v>41037</v>
      </c>
      <c r="H5117" s="99" t="s">
        <v>29979</v>
      </c>
      <c r="I5117" s="99" t="s">
        <v>4730</v>
      </c>
      <c r="J5117" s="17" t="s">
        <v>143</v>
      </c>
      <c r="K5117" s="99">
        <v>19140</v>
      </c>
      <c r="L5117" s="99" t="s">
        <v>4730</v>
      </c>
      <c r="M5117" s="99" t="s">
        <v>4732</v>
      </c>
      <c r="N5117" s="17" t="s">
        <v>32</v>
      </c>
      <c r="O5117" s="99" t="s">
        <v>29980</v>
      </c>
      <c r="P5117" s="99" t="s">
        <v>36</v>
      </c>
      <c r="Q5117" s="99" t="s">
        <v>29981</v>
      </c>
      <c r="R5117" s="112" t="s">
        <v>36</v>
      </c>
      <c r="S5117" s="109" t="s">
        <v>29932</v>
      </c>
      <c r="T5117" s="90"/>
      <c r="U5117" s="109" t="str">
        <f t="shared" si="81"/>
        <v>41037: Man waiving a gun in front of a hospital. When the officers commanded Brown to drop his weapon, he fired at them. Officer fired back, striking Brown once in the thigh. Brown was rushed to the hospital and later died of his wound. http://www.nbcphiladelphia.com/news/local/Man-Shot-Killed-in-Confrontation-With-Police--151092315.html</v>
      </c>
      <c r="V5117" s="98"/>
      <c r="W5117" s="109">
        <v>1726.1</v>
      </c>
      <c r="X5117" s="109"/>
      <c r="Y5117" s="109"/>
      <c r="Z5117" s="109"/>
      <c r="AA5117" s="109"/>
      <c r="AB5117" s="109"/>
      <c r="AC5117" s="113"/>
      <c r="AD5117" s="106"/>
      <c r="AE5117" s="106"/>
      <c r="AF5117" s="106"/>
      <c r="AG5117" s="58"/>
    </row>
    <row r="5118" spans="1:33" ht="14">
      <c r="A5118" s="30">
        <v>41813.7010069444</v>
      </c>
      <c r="B5118" s="99" t="s">
        <v>29982</v>
      </c>
      <c r="C5118" s="121" t="s">
        <v>1924</v>
      </c>
      <c r="D5118" s="99" t="s">
        <v>23</v>
      </c>
      <c r="E5118" s="99" t="s">
        <v>82</v>
      </c>
      <c r="F5118" s="99"/>
      <c r="G5118" s="42">
        <v>41021</v>
      </c>
      <c r="H5118" s="99" t="s">
        <v>29983</v>
      </c>
      <c r="I5118" s="99" t="s">
        <v>4730</v>
      </c>
      <c r="J5118" s="17" t="s">
        <v>143</v>
      </c>
      <c r="K5118" s="99">
        <v>19120</v>
      </c>
      <c r="L5118" s="99" t="s">
        <v>4730</v>
      </c>
      <c r="M5118" s="99" t="s">
        <v>4732</v>
      </c>
      <c r="N5118" s="17" t="s">
        <v>32</v>
      </c>
      <c r="O5118" s="99" t="s">
        <v>29984</v>
      </c>
      <c r="P5118" s="99" t="s">
        <v>36</v>
      </c>
      <c r="Q5118" s="99" t="s">
        <v>29985</v>
      </c>
      <c r="R5118" s="112" t="s">
        <v>36</v>
      </c>
      <c r="S5118" s="109" t="s">
        <v>29932</v>
      </c>
      <c r="T5118" s="90"/>
      <c r="U5118" s="109" t="str">
        <f t="shared" si="81"/>
        <v>41021: An officer responded to report of a naked man in the road, reported the man appeared to be on drugs and attempted to subdue him with a Taser. During a scuffle, the officer's gun holster was ripped from his pants. Officer fired five times, striking Newsuan three times. http://articles.philly.com/2012-04-23/news/31387348_1_naked-man-cop-evers</v>
      </c>
      <c r="V5118" s="98"/>
      <c r="W5118" s="109">
        <v>1727.1</v>
      </c>
      <c r="X5118" s="109"/>
      <c r="Y5118" s="109"/>
      <c r="Z5118" s="109"/>
      <c r="AA5118" s="109"/>
      <c r="AB5118" s="109"/>
      <c r="AC5118" s="113"/>
      <c r="AD5118" s="106"/>
      <c r="AE5118" s="106"/>
      <c r="AF5118" s="106"/>
      <c r="AG5118" s="58"/>
    </row>
    <row r="5119" spans="1:33" ht="14">
      <c r="A5119" s="30">
        <v>41813.701018518499</v>
      </c>
      <c r="B5119" s="99" t="s">
        <v>4728</v>
      </c>
      <c r="C5119" s="121"/>
      <c r="D5119" s="99" t="s">
        <v>23</v>
      </c>
      <c r="E5119" s="99" t="s">
        <v>82</v>
      </c>
      <c r="F5119" s="99"/>
      <c r="G5119" s="42">
        <v>41011</v>
      </c>
      <c r="H5119" s="99" t="s">
        <v>29986</v>
      </c>
      <c r="I5119" s="99" t="s">
        <v>4730</v>
      </c>
      <c r="J5119" s="17" t="s">
        <v>143</v>
      </c>
      <c r="K5119" s="99">
        <v>19122</v>
      </c>
      <c r="L5119" s="99" t="s">
        <v>4730</v>
      </c>
      <c r="M5119" s="99" t="s">
        <v>4732</v>
      </c>
      <c r="N5119" s="17" t="s">
        <v>32</v>
      </c>
      <c r="O5119" s="99" t="s">
        <v>29987</v>
      </c>
      <c r="P5119" s="99" t="s">
        <v>36</v>
      </c>
      <c r="Q5119" s="99" t="s">
        <v>29988</v>
      </c>
      <c r="R5119" s="112" t="s">
        <v>36</v>
      </c>
      <c r="S5119" s="109" t="s">
        <v>29932</v>
      </c>
      <c r="T5119" s="90"/>
      <c r="U5119" s="109" t="str">
        <f t="shared" si="81"/>
        <v>41011: Man drove unto a sidewalk and struck a pedestrian, then struck at least two other vehicles. Officers shot at the vehicle, flattening its tires. Man fled on foot, threatened to shoot an officer. The officer shot the man twice http://philadelphia.cbslocal.com/2012/04/12/suspect-shot-killed-by-police-in-north-philadelphia/</v>
      </c>
      <c r="V5119" s="98"/>
      <c r="W5119" s="109">
        <v>1728.1</v>
      </c>
      <c r="X5119" s="109"/>
      <c r="Y5119" s="109"/>
      <c r="Z5119" s="109"/>
      <c r="AA5119" s="109"/>
      <c r="AB5119" s="109"/>
      <c r="AC5119" s="113"/>
      <c r="AD5119" s="106"/>
      <c r="AE5119" s="106"/>
      <c r="AF5119" s="106"/>
      <c r="AG5119" s="58"/>
    </row>
    <row r="5120" spans="1:33" ht="14">
      <c r="A5120" s="30">
        <v>41813.701030092598</v>
      </c>
      <c r="B5120" s="99" t="s">
        <v>4728</v>
      </c>
      <c r="C5120" s="121"/>
      <c r="D5120" s="99" t="s">
        <v>23</v>
      </c>
      <c r="E5120" s="99" t="s">
        <v>82</v>
      </c>
      <c r="F5120" s="99"/>
      <c r="G5120" s="42">
        <v>40965</v>
      </c>
      <c r="H5120" s="99" t="s">
        <v>29989</v>
      </c>
      <c r="I5120" s="99" t="s">
        <v>4730</v>
      </c>
      <c r="J5120" s="17" t="s">
        <v>143</v>
      </c>
      <c r="K5120" s="99">
        <v>19125</v>
      </c>
      <c r="L5120" s="99" t="s">
        <v>4730</v>
      </c>
      <c r="M5120" s="99" t="s">
        <v>4732</v>
      </c>
      <c r="N5120" s="17" t="s">
        <v>32</v>
      </c>
      <c r="O5120" s="99" t="s">
        <v>29990</v>
      </c>
      <c r="P5120" s="99" t="s">
        <v>36</v>
      </c>
      <c r="Q5120" s="99" t="s">
        <v>29991</v>
      </c>
      <c r="R5120" s="112" t="s">
        <v>36</v>
      </c>
      <c r="S5120" s="109" t="s">
        <v>29932</v>
      </c>
      <c r="T5120" s="90"/>
      <c r="U5120" s="109" t="str">
        <f t="shared" si="81"/>
        <v>40965: Shot and critically wounded by police when he lunged at an officer with knife in Philadelphia's Fishtown section http://articles.philly.com/2012-02-27/news/31104702_1_knife-wielding-man-taser-stable-condition</v>
      </c>
      <c r="V5120" s="98"/>
      <c r="W5120" s="109">
        <v>1729.1</v>
      </c>
      <c r="X5120" s="109"/>
      <c r="Y5120" s="109"/>
      <c r="Z5120" s="109"/>
      <c r="AA5120" s="109"/>
      <c r="AB5120" s="109"/>
      <c r="AC5120" s="113"/>
      <c r="AD5120" s="106"/>
      <c r="AE5120" s="106"/>
      <c r="AF5120" s="106"/>
      <c r="AG5120" s="58"/>
    </row>
    <row r="5121" spans="1:33" ht="14">
      <c r="A5121" s="30">
        <v>41813.875462962998</v>
      </c>
      <c r="B5121" s="99" t="s">
        <v>29992</v>
      </c>
      <c r="C5121" s="121" t="s">
        <v>256</v>
      </c>
      <c r="D5121" s="99" t="s">
        <v>23</v>
      </c>
      <c r="E5121" s="99" t="s">
        <v>82</v>
      </c>
      <c r="F5121" s="99"/>
      <c r="G5121" s="42">
        <v>38135</v>
      </c>
      <c r="H5121" s="99" t="s">
        <v>29993</v>
      </c>
      <c r="I5121" s="99" t="s">
        <v>4730</v>
      </c>
      <c r="J5121" s="17" t="s">
        <v>143</v>
      </c>
      <c r="K5121" s="99">
        <v>19135</v>
      </c>
      <c r="L5121" s="99" t="s">
        <v>4730</v>
      </c>
      <c r="M5121" s="99" t="s">
        <v>4732</v>
      </c>
      <c r="N5121" s="17" t="s">
        <v>32</v>
      </c>
      <c r="O5121" s="99" t="s">
        <v>29994</v>
      </c>
      <c r="P5121" s="99" t="s">
        <v>36</v>
      </c>
      <c r="Q5121" s="99" t="s">
        <v>29995</v>
      </c>
      <c r="R5121" s="112" t="s">
        <v>219</v>
      </c>
      <c r="S5121" s="109" t="s">
        <v>282</v>
      </c>
      <c r="T5121" s="90"/>
      <c r="U5121" s="109" t="str">
        <f t="shared" si="81"/>
        <v>38135: According to police, officers were called to the two-story rowhouse on a quiet block well-kept homes to investigate a report of an intoxicated man armed with a gun inside the house. A second complaint was received reporting an "intoxicated, abusive husband at the same residence." Weaver's wife and two of the couple's three children, but the couple's oldest child was inside. Weaver came to the front door, armed with a shotgun and .25-caliber semiautomatic pistol. He was shot and killed. http://articles.philly.com/2004-05-29/news/25382983_1_armed-man-shot-police-swat-officer-front-storm-door</v>
      </c>
      <c r="V5121" s="98"/>
      <c r="W5121" s="109">
        <v>1730.1</v>
      </c>
      <c r="X5121" s="109"/>
      <c r="Y5121" s="109"/>
      <c r="Z5121" s="109"/>
      <c r="AA5121" s="109"/>
      <c r="AB5121" s="109"/>
      <c r="AC5121" s="113"/>
      <c r="AD5121" s="106"/>
      <c r="AE5121" s="106"/>
      <c r="AF5121" s="106"/>
      <c r="AG5121" s="58"/>
    </row>
    <row r="5122" spans="1:33" ht="14">
      <c r="A5122" s="30">
        <v>41813.875474537002</v>
      </c>
      <c r="B5122" s="99" t="s">
        <v>29996</v>
      </c>
      <c r="C5122" s="121" t="s">
        <v>1255</v>
      </c>
      <c r="D5122" s="99" t="s">
        <v>23</v>
      </c>
      <c r="E5122" s="99" t="s">
        <v>82</v>
      </c>
      <c r="F5122" s="99"/>
      <c r="G5122" s="42">
        <v>38278</v>
      </c>
      <c r="H5122" s="99" t="s">
        <v>29997</v>
      </c>
      <c r="I5122" s="99" t="s">
        <v>4730</v>
      </c>
      <c r="J5122" s="17" t="s">
        <v>143</v>
      </c>
      <c r="K5122" s="99">
        <v>19140</v>
      </c>
      <c r="L5122" s="99" t="s">
        <v>4730</v>
      </c>
      <c r="M5122" s="99" t="s">
        <v>4732</v>
      </c>
      <c r="N5122" s="17" t="s">
        <v>32</v>
      </c>
      <c r="O5122" s="99" t="s">
        <v>29998</v>
      </c>
      <c r="P5122" s="99" t="s">
        <v>36</v>
      </c>
      <c r="Q5122" s="99" t="s">
        <v>29999</v>
      </c>
      <c r="R5122" s="112" t="s">
        <v>80</v>
      </c>
      <c r="S5122" s="109" t="s">
        <v>282</v>
      </c>
      <c r="T5122" s="90"/>
      <c r="U5122" s="109" t="str">
        <f t="shared" si="81"/>
        <v>38278: Baylor was chasing another man and firing shots at him when a police van arrived. The officers ordered Baylor to drop his weapon. Instead, police said, he turned and pointed the gun at them. One of the officers fired five shots at Baylor from his service weapon, police said. One of those slugs hit Baylor in the left side of his back and exited his chest, killing him. http://articles.philly.com/2004-10-21/news/25388896_1_officer-shot-man-police-van-detectives</v>
      </c>
      <c r="V5122" s="98"/>
      <c r="W5122" s="109">
        <v>1731.1</v>
      </c>
      <c r="X5122" s="109"/>
      <c r="Y5122" s="109"/>
      <c r="Z5122" s="109"/>
      <c r="AA5122" s="109"/>
      <c r="AB5122" s="109"/>
      <c r="AC5122" s="113"/>
      <c r="AD5122" s="106"/>
      <c r="AE5122" s="106"/>
      <c r="AF5122" s="106"/>
      <c r="AG5122" s="58"/>
    </row>
    <row r="5123" spans="1:33" ht="14">
      <c r="A5123" s="30">
        <v>41813.875486111101</v>
      </c>
      <c r="B5123" s="99" t="s">
        <v>30000</v>
      </c>
      <c r="C5123" s="121" t="s">
        <v>1135</v>
      </c>
      <c r="D5123" s="99" t="s">
        <v>23</v>
      </c>
      <c r="E5123" s="99" t="s">
        <v>24</v>
      </c>
      <c r="F5123" s="99" t="s">
        <v>30001</v>
      </c>
      <c r="G5123" s="42">
        <v>39769</v>
      </c>
      <c r="H5123" s="99" t="s">
        <v>30002</v>
      </c>
      <c r="I5123" s="99" t="s">
        <v>4730</v>
      </c>
      <c r="J5123" s="17" t="s">
        <v>143</v>
      </c>
      <c r="K5123" s="99">
        <v>19138</v>
      </c>
      <c r="L5123" s="99" t="s">
        <v>4730</v>
      </c>
      <c r="M5123" s="99" t="s">
        <v>4732</v>
      </c>
      <c r="N5123" s="17" t="s">
        <v>32</v>
      </c>
      <c r="O5123" s="99" t="s">
        <v>30003</v>
      </c>
      <c r="P5123" s="99" t="s">
        <v>30004</v>
      </c>
      <c r="Q5123" s="99" t="s">
        <v>30005</v>
      </c>
      <c r="R5123" s="112" t="s">
        <v>80</v>
      </c>
      <c r="S5123" s="109" t="s">
        <v>208</v>
      </c>
      <c r="T5123" s="90"/>
      <c r="U5123" s="109" t="str">
        <f t="shared" si="81"/>
        <v>39769: Allen, a teenager, was shot to death by off-duty officer Chauncey Ellison, Sr., accompanied by his ex-girlfriend, off-duty officer Robin Fortune. The officers had driven around the neighborhood looking for Allen after he stole a pizza from their son. Ellison shot Allen in the back. In 2012, Ellison was charged with voluntary manslaughter. http://philadelphia.cbslocal.com/2012/07/06/charges-filed-aganst-two-former-officers-invloved-in-fatal-shooting/</v>
      </c>
      <c r="V5123" s="98"/>
      <c r="W5123" s="109">
        <v>1732.1</v>
      </c>
      <c r="X5123" s="109"/>
      <c r="Y5123" s="109"/>
      <c r="Z5123" s="109"/>
      <c r="AA5123" s="109"/>
      <c r="AB5123" s="109"/>
      <c r="AC5123" s="113"/>
      <c r="AD5123" s="106"/>
      <c r="AE5123" s="106"/>
      <c r="AF5123" s="106"/>
      <c r="AG5123" s="58"/>
    </row>
    <row r="5124" spans="1:33" ht="14">
      <c r="A5124" s="30">
        <v>41813.8754976852</v>
      </c>
      <c r="B5124" s="99" t="s">
        <v>30006</v>
      </c>
      <c r="C5124" s="121" t="s">
        <v>266</v>
      </c>
      <c r="D5124" s="99" t="s">
        <v>23</v>
      </c>
      <c r="E5124" s="99" t="s">
        <v>24</v>
      </c>
      <c r="F5124" s="99" t="s">
        <v>30007</v>
      </c>
      <c r="G5124" s="42">
        <v>40833</v>
      </c>
      <c r="H5124" s="99" t="s">
        <v>30008</v>
      </c>
      <c r="I5124" s="99" t="s">
        <v>4730</v>
      </c>
      <c r="J5124" s="17" t="s">
        <v>143</v>
      </c>
      <c r="K5124" s="99">
        <v>19140</v>
      </c>
      <c r="L5124" s="99" t="s">
        <v>4730</v>
      </c>
      <c r="M5124" s="99" t="s">
        <v>4732</v>
      </c>
      <c r="N5124" s="17" t="s">
        <v>32</v>
      </c>
      <c r="O5124" s="99" t="s">
        <v>30009</v>
      </c>
      <c r="P5124" s="99" t="s">
        <v>36</v>
      </c>
      <c r="Q5124" s="99" t="s">
        <v>30010</v>
      </c>
      <c r="R5124" s="112" t="s">
        <v>80</v>
      </c>
      <c r="S5124" s="109" t="s">
        <v>208</v>
      </c>
      <c r="T5124" s="90"/>
      <c r="U5124" s="109" t="str">
        <f t="shared" si="81"/>
        <v>40833: Shot after ignoring command to drop weapon and then firing on police. http://articles.philly.com/2011-10-15/news/30283686_1_desk-duty-evers-police-involved</v>
      </c>
      <c r="V5124" s="98"/>
      <c r="W5124" s="109">
        <v>1733.1</v>
      </c>
      <c r="X5124" s="109"/>
      <c r="Y5124" s="109"/>
      <c r="Z5124" s="109"/>
      <c r="AA5124" s="109"/>
      <c r="AB5124" s="109"/>
      <c r="AC5124" s="113"/>
      <c r="AD5124" s="106"/>
      <c r="AE5124" s="106"/>
      <c r="AF5124" s="106"/>
      <c r="AG5124" s="58"/>
    </row>
    <row r="5125" spans="1:33" ht="14">
      <c r="A5125" s="30">
        <v>41813.875509259298</v>
      </c>
      <c r="B5125" s="99" t="s">
        <v>30011</v>
      </c>
      <c r="C5125" s="121" t="s">
        <v>1853</v>
      </c>
      <c r="D5125" s="99" t="s">
        <v>23</v>
      </c>
      <c r="E5125" s="99" t="s">
        <v>24</v>
      </c>
      <c r="F5125" s="99"/>
      <c r="G5125" s="42">
        <v>41278</v>
      </c>
      <c r="H5125" s="99" t="s">
        <v>30012</v>
      </c>
      <c r="I5125" s="99" t="s">
        <v>4730</v>
      </c>
      <c r="J5125" s="17" t="s">
        <v>143</v>
      </c>
      <c r="K5125" s="99">
        <v>19132</v>
      </c>
      <c r="L5125" s="99" t="s">
        <v>4730</v>
      </c>
      <c r="M5125" s="99" t="s">
        <v>4732</v>
      </c>
      <c r="N5125" s="17" t="s">
        <v>32</v>
      </c>
      <c r="O5125" s="99" t="s">
        <v>30013</v>
      </c>
      <c r="P5125" s="99" t="s">
        <v>36</v>
      </c>
      <c r="Q5125" s="99" t="s">
        <v>30014</v>
      </c>
      <c r="R5125" s="112" t="s">
        <v>80</v>
      </c>
      <c r="S5125" s="109" t="s">
        <v>208</v>
      </c>
      <c r="T5125" s="90"/>
      <c r="U5125" s="109" t="str">
        <f t="shared" si="81"/>
        <v>41278: 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 http://www.nbcphiladelphia.com/news/local/Family-Outraged-After-Police-Shoot-Kill-Man-in-North-Philly-185826572.html</v>
      </c>
      <c r="V5125" s="98"/>
      <c r="W5125" s="109">
        <v>1734.1</v>
      </c>
      <c r="X5125" s="109"/>
      <c r="Y5125" s="109"/>
      <c r="Z5125" s="109"/>
      <c r="AA5125" s="109"/>
      <c r="AB5125" s="109"/>
      <c r="AC5125" s="113"/>
      <c r="AD5125" s="106"/>
      <c r="AE5125" s="106"/>
      <c r="AF5125" s="106"/>
      <c r="AG5125" s="58"/>
    </row>
    <row r="5126" spans="1:33" ht="14">
      <c r="A5126" s="30">
        <v>41813.875520833302</v>
      </c>
      <c r="B5126" s="99" t="s">
        <v>30015</v>
      </c>
      <c r="C5126" s="121" t="s">
        <v>826</v>
      </c>
      <c r="D5126" s="99" t="s">
        <v>23</v>
      </c>
      <c r="E5126" s="99" t="s">
        <v>82</v>
      </c>
      <c r="F5126" s="99"/>
      <c r="G5126" s="42">
        <v>40835</v>
      </c>
      <c r="H5126" s="99" t="s">
        <v>30016</v>
      </c>
      <c r="I5126" s="99" t="s">
        <v>30017</v>
      </c>
      <c r="J5126" s="17" t="s">
        <v>250</v>
      </c>
      <c r="K5126" s="99">
        <v>20653</v>
      </c>
      <c r="L5126" s="99" t="s">
        <v>30018</v>
      </c>
      <c r="M5126" s="99" t="s">
        <v>30019</v>
      </c>
      <c r="N5126" s="17" t="s">
        <v>32</v>
      </c>
      <c r="O5126" s="99" t="s">
        <v>30020</v>
      </c>
      <c r="P5126" s="99" t="s">
        <v>58</v>
      </c>
      <c r="Q5126" s="99" t="s">
        <v>30021</v>
      </c>
      <c r="R5126" s="112" t="s">
        <v>80</v>
      </c>
      <c r="S5126" s="109" t="s">
        <v>30022</v>
      </c>
      <c r="T5126" s="90"/>
      <c r="U5126" s="109" t="str">
        <f t="shared" si="81"/>
        <v>40835: Officers responded to a report of a domestic assault, and the deputy saw that Newsome’s wife had been injured. An officer attempted to take him into custody, and a struggle ensued. The officer tasered and struck Newsome with a small baton, but that didn’t subdue him, and the deputy fired two shots from his handgun, killing Newsome. http://www.somdnews.com/article/20111026/NEWS/710269680/1103/1074/Probes-of-St-Mary%E2%80%99s-fatal-shooting-by-police-continue&amp;template=southernMaryland</v>
      </c>
      <c r="V5126" s="98"/>
      <c r="W5126" s="109">
        <v>1735.1</v>
      </c>
      <c r="X5126" s="109"/>
      <c r="Y5126" s="109"/>
      <c r="Z5126" s="109"/>
      <c r="AA5126" s="109"/>
      <c r="AB5126" s="109"/>
      <c r="AC5126" s="113"/>
      <c r="AD5126" s="106"/>
      <c r="AE5126" s="106"/>
      <c r="AF5126" s="106"/>
      <c r="AG5126" s="58"/>
    </row>
    <row r="5127" spans="1:33" ht="12">
      <c r="A5127" s="30">
        <v>41814.382025462997</v>
      </c>
      <c r="B5127" s="109" t="s">
        <v>30023</v>
      </c>
      <c r="C5127" s="121" t="s">
        <v>1204</v>
      </c>
      <c r="D5127" s="109" t="s">
        <v>23</v>
      </c>
      <c r="E5127" s="109" t="s">
        <v>173</v>
      </c>
      <c r="F5127" s="109" t="s">
        <v>30024</v>
      </c>
      <c r="G5127" s="42">
        <v>41444</v>
      </c>
      <c r="H5127" s="109" t="s">
        <v>30025</v>
      </c>
      <c r="I5127" s="109" t="s">
        <v>21082</v>
      </c>
      <c r="J5127" s="109" t="s">
        <v>213</v>
      </c>
      <c r="K5127" s="98" t="s">
        <v>30026</v>
      </c>
      <c r="L5127" s="109" t="s">
        <v>671</v>
      </c>
      <c r="M5127" s="109" t="s">
        <v>21084</v>
      </c>
      <c r="N5127" s="109" t="s">
        <v>32</v>
      </c>
      <c r="O5127" s="109" t="s">
        <v>30027</v>
      </c>
      <c r="P5127" s="109" t="s">
        <v>36</v>
      </c>
      <c r="Q5127" s="109" t="s">
        <v>30028</v>
      </c>
      <c r="R5127" s="109" t="s">
        <v>80</v>
      </c>
      <c r="S5127" s="25" t="s">
        <v>37</v>
      </c>
      <c r="T5127" s="31"/>
      <c r="U5127" s="109" t="str">
        <f t="shared" si="81"/>
        <v>41444: 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 http://dfw.cbslocal.com/2013/06/20/irving-police-shot-killed-suspect-in-shootout/</v>
      </c>
      <c r="V5127" s="98"/>
      <c r="W5127" s="109">
        <v>1736.1</v>
      </c>
      <c r="X5127" s="109"/>
      <c r="Y5127" s="109"/>
      <c r="Z5127" s="109"/>
      <c r="AA5127" s="109"/>
      <c r="AB5127" s="109"/>
      <c r="AC5127" s="113"/>
      <c r="AD5127" s="106"/>
      <c r="AE5127" s="106"/>
      <c r="AF5127" s="106"/>
      <c r="AG5127" s="58"/>
    </row>
    <row r="5128" spans="1:33" ht="12">
      <c r="A5128" s="30">
        <v>41814.3895486111</v>
      </c>
      <c r="B5128" s="109" t="s">
        <v>30029</v>
      </c>
      <c r="C5128" s="121" t="s">
        <v>461</v>
      </c>
      <c r="D5128" s="109" t="s">
        <v>23</v>
      </c>
      <c r="E5128" s="109" t="s">
        <v>24</v>
      </c>
      <c r="F5128" s="109" t="s">
        <v>30030</v>
      </c>
      <c r="G5128" s="42">
        <v>41445</v>
      </c>
      <c r="H5128" s="109" t="s">
        <v>30031</v>
      </c>
      <c r="I5128" s="109" t="s">
        <v>4620</v>
      </c>
      <c r="J5128" s="109" t="s">
        <v>104</v>
      </c>
      <c r="K5128" s="98" t="s">
        <v>30032</v>
      </c>
      <c r="L5128" s="109" t="s">
        <v>4620</v>
      </c>
      <c r="M5128" s="109" t="s">
        <v>4622</v>
      </c>
      <c r="N5128" s="109" t="s">
        <v>32</v>
      </c>
      <c r="O5128" s="109" t="s">
        <v>30033</v>
      </c>
      <c r="P5128" s="109" t="s">
        <v>36</v>
      </c>
      <c r="Q5128" s="109" t="s">
        <v>30034</v>
      </c>
      <c r="R5128" s="109" t="s">
        <v>80</v>
      </c>
      <c r="S5128" s="25" t="s">
        <v>37</v>
      </c>
      <c r="T5128" s="31"/>
      <c r="U5128" s="109" t="str">
        <f t="shared" si="81"/>
        <v>41445: Milwaukee Police were investigating a fight when they heard shots fired. They responded to where they heard the shots and were confronted by Carter. When police saw him with the gun, police told him to drop it. He did not, and they shot and killed him. http://www.jrn.com/tmj4/news/212287851.html</v>
      </c>
      <c r="V5128" s="98"/>
      <c r="W5128" s="109">
        <v>1737.1</v>
      </c>
      <c r="X5128" s="109"/>
      <c r="Y5128" s="109"/>
      <c r="Z5128" s="109"/>
      <c r="AA5128" s="109"/>
      <c r="AB5128" s="109"/>
      <c r="AC5128" s="113"/>
      <c r="AD5128" s="106"/>
      <c r="AE5128" s="106"/>
      <c r="AF5128" s="106"/>
      <c r="AG5128" s="58"/>
    </row>
    <row r="5129" spans="1:33" ht="12">
      <c r="A5129" s="30">
        <v>41814.401597222197</v>
      </c>
      <c r="B5129" s="109" t="s">
        <v>30035</v>
      </c>
      <c r="C5129" s="121" t="s">
        <v>3656</v>
      </c>
      <c r="D5129" s="109" t="s">
        <v>23</v>
      </c>
      <c r="E5129" s="109" t="s">
        <v>82</v>
      </c>
      <c r="F5129" s="109"/>
      <c r="G5129" s="42">
        <v>41444</v>
      </c>
      <c r="H5129" s="109" t="s">
        <v>30036</v>
      </c>
      <c r="I5129" s="109" t="s">
        <v>30037</v>
      </c>
      <c r="J5129" s="109" t="s">
        <v>124</v>
      </c>
      <c r="K5129" s="98" t="s">
        <v>30038</v>
      </c>
      <c r="L5129" s="109" t="s">
        <v>707</v>
      </c>
      <c r="M5129" s="109" t="s">
        <v>24929</v>
      </c>
      <c r="N5129" s="109" t="s">
        <v>32</v>
      </c>
      <c r="O5129" s="109" t="s">
        <v>30039</v>
      </c>
      <c r="P5129" s="109" t="s">
        <v>58</v>
      </c>
      <c r="Q5129" s="109" t="s">
        <v>30040</v>
      </c>
      <c r="R5129" s="109" t="s">
        <v>80</v>
      </c>
      <c r="S5129" s="25" t="s">
        <v>37</v>
      </c>
      <c r="T5129" s="31"/>
      <c r="U5129" s="109" t="str">
        <f t="shared" si="81"/>
        <v>41444: Deputies were called when Wiese violated a protection order. First he fired a roman candle firework at them, then approached them with an imitation gun pellet gun before they shot and killed him. http://www.komonews.com/news/local/Lynnwood-man-shot-by-Snohomish-Co-deputies-died-of-multiple-wounds-212534111.html</v>
      </c>
      <c r="V5129" s="98"/>
      <c r="W5129" s="109">
        <v>1738.1</v>
      </c>
      <c r="X5129" s="109"/>
      <c r="Y5129" s="109"/>
      <c r="Z5129" s="109"/>
      <c r="AA5129" s="109"/>
      <c r="AB5129" s="109"/>
      <c r="AC5129" s="113"/>
      <c r="AD5129" s="106"/>
      <c r="AE5129" s="106"/>
      <c r="AF5129" s="106"/>
      <c r="AG5129" s="58"/>
    </row>
    <row r="5130" spans="1:33" ht="12">
      <c r="A5130" s="30">
        <v>41814.412141203698</v>
      </c>
      <c r="B5130" s="109" t="s">
        <v>30041</v>
      </c>
      <c r="C5130" s="121" t="s">
        <v>3709</v>
      </c>
      <c r="D5130" s="109" t="s">
        <v>23</v>
      </c>
      <c r="E5130" s="109" t="s">
        <v>40</v>
      </c>
      <c r="F5130" s="109" t="s">
        <v>30042</v>
      </c>
      <c r="G5130" s="42">
        <v>41474</v>
      </c>
      <c r="H5130" s="109" t="s">
        <v>30043</v>
      </c>
      <c r="I5130" s="109" t="s">
        <v>30044</v>
      </c>
      <c r="J5130" s="109" t="s">
        <v>5461</v>
      </c>
      <c r="K5130" s="98" t="s">
        <v>30045</v>
      </c>
      <c r="L5130" s="109" t="s">
        <v>3319</v>
      </c>
      <c r="M5130" s="109" t="s">
        <v>30046</v>
      </c>
      <c r="N5130" s="109" t="s">
        <v>32</v>
      </c>
      <c r="O5130" s="109" t="s">
        <v>30047</v>
      </c>
      <c r="P5130" s="109" t="s">
        <v>36</v>
      </c>
      <c r="Q5130" s="109" t="s">
        <v>30048</v>
      </c>
      <c r="R5130" s="109" t="s">
        <v>80</v>
      </c>
      <c r="S5130" s="25" t="s">
        <v>37</v>
      </c>
      <c r="T5130" s="31"/>
      <c r="U5130" s="109" t="str">
        <f t="shared" si="81"/>
        <v>41474: 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 http://www.krtv.com/news/man-killed-by-mhp-trooper-in-st-regis-confrontation-identified/</v>
      </c>
      <c r="V5130" s="98"/>
      <c r="W5130" s="109">
        <v>1739.1</v>
      </c>
      <c r="X5130" s="109"/>
      <c r="Y5130" s="109"/>
      <c r="Z5130" s="109"/>
      <c r="AA5130" s="109"/>
      <c r="AB5130" s="109"/>
      <c r="AC5130" s="113"/>
      <c r="AD5130" s="106"/>
      <c r="AE5130" s="106"/>
      <c r="AF5130" s="106"/>
      <c r="AG5130" s="58"/>
    </row>
    <row r="5131" spans="1:33" ht="12">
      <c r="A5131" s="30">
        <v>41814.428958333301</v>
      </c>
      <c r="B5131" s="109" t="s">
        <v>30049</v>
      </c>
      <c r="C5131" s="121" t="s">
        <v>737</v>
      </c>
      <c r="D5131" s="109" t="s">
        <v>23</v>
      </c>
      <c r="E5131" s="109" t="s">
        <v>82</v>
      </c>
      <c r="F5131" s="109"/>
      <c r="G5131" s="42">
        <v>41154</v>
      </c>
      <c r="H5131" s="109" t="s">
        <v>30050</v>
      </c>
      <c r="I5131" s="109" t="s">
        <v>242</v>
      </c>
      <c r="J5131" s="109" t="s">
        <v>124</v>
      </c>
      <c r="K5131" s="98" t="s">
        <v>24927</v>
      </c>
      <c r="L5131" s="109" t="s">
        <v>707</v>
      </c>
      <c r="M5131" s="109" t="s">
        <v>30051</v>
      </c>
      <c r="N5131" s="109" t="s">
        <v>32</v>
      </c>
      <c r="O5131" s="109" t="s">
        <v>30052</v>
      </c>
      <c r="P5131" s="109" t="s">
        <v>36</v>
      </c>
      <c r="Q5131" s="109" t="s">
        <v>30053</v>
      </c>
      <c r="R5131" s="109" t="s">
        <v>80</v>
      </c>
      <c r="S5131" s="25" t="s">
        <v>37</v>
      </c>
      <c r="T5131" s="31"/>
      <c r="U5131" s="109" t="str">
        <f t="shared" si="81"/>
        <v>41154: The incident began when a man in his 20s was shot in his calf in his driveway. Reports followed of bullets hitting cars. More than 100 officers including a SWAT team responded and Endrizzi was killed in a shootout that was described as an intense few minutes in which a lot of shots were fired on both sides. http://www.columbian.com/news/2012/sep/05/sniper-identified-as-military-vet/</v>
      </c>
      <c r="V5131" s="98"/>
      <c r="W5131" s="109">
        <v>1740.1</v>
      </c>
      <c r="X5131" s="109"/>
      <c r="Y5131" s="109"/>
      <c r="Z5131" s="109"/>
      <c r="AA5131" s="109"/>
      <c r="AB5131" s="109"/>
      <c r="AC5131" s="113"/>
      <c r="AD5131" s="106"/>
      <c r="AE5131" s="106"/>
      <c r="AF5131" s="106"/>
      <c r="AG5131" s="58"/>
    </row>
    <row r="5132" spans="1:33" ht="12">
      <c r="A5132" s="30">
        <v>41814.467569444401</v>
      </c>
      <c r="B5132" s="109" t="s">
        <v>30054</v>
      </c>
      <c r="C5132" s="121" t="s">
        <v>1384</v>
      </c>
      <c r="D5132" s="109" t="s">
        <v>23</v>
      </c>
      <c r="E5132" s="109" t="s">
        <v>24</v>
      </c>
      <c r="F5132" s="109" t="s">
        <v>30055</v>
      </c>
      <c r="G5132" s="42">
        <v>41445</v>
      </c>
      <c r="H5132" s="109" t="s">
        <v>30056</v>
      </c>
      <c r="I5132" s="109" t="s">
        <v>1555</v>
      </c>
      <c r="J5132" s="109" t="s">
        <v>195</v>
      </c>
      <c r="K5132" s="98" t="s">
        <v>30057</v>
      </c>
      <c r="L5132" s="109" t="s">
        <v>686</v>
      </c>
      <c r="M5132" s="109" t="s">
        <v>1557</v>
      </c>
      <c r="N5132" s="109" t="s">
        <v>32</v>
      </c>
      <c r="O5132" s="109" t="s">
        <v>30058</v>
      </c>
      <c r="P5132" s="109" t="s">
        <v>36</v>
      </c>
      <c r="Q5132" s="109" t="s">
        <v>30059</v>
      </c>
      <c r="R5132" s="109" t="s">
        <v>80</v>
      </c>
      <c r="S5132" s="25" t="s">
        <v>37</v>
      </c>
      <c r="T5132" s="31"/>
      <c r="U5132" s="109" t="str">
        <f t="shared" si="81"/>
        <v>41445: 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 http://arizona.newszap.com/westvalley/123446-114/update-glendale-officer-recovering-from-shooting-that-left-suspect-police-dog-dead</v>
      </c>
      <c r="V5132" s="98"/>
      <c r="W5132" s="109">
        <v>1741.1</v>
      </c>
      <c r="X5132" s="109"/>
      <c r="Y5132" s="109"/>
      <c r="Z5132" s="109"/>
      <c r="AA5132" s="109"/>
      <c r="AB5132" s="109"/>
      <c r="AC5132" s="113"/>
      <c r="AD5132" s="106"/>
      <c r="AE5132" s="106"/>
      <c r="AF5132" s="106"/>
      <c r="AG5132" s="58"/>
    </row>
    <row r="5133" spans="1:33" ht="12">
      <c r="A5133" s="30">
        <v>41814.506388888898</v>
      </c>
      <c r="B5133" s="109" t="s">
        <v>30060</v>
      </c>
      <c r="C5133" s="121" t="s">
        <v>647</v>
      </c>
      <c r="D5133" s="109" t="s">
        <v>23</v>
      </c>
      <c r="E5133" s="109" t="s">
        <v>173</v>
      </c>
      <c r="F5133" s="109"/>
      <c r="G5133" s="42">
        <v>41440</v>
      </c>
      <c r="H5133" s="109" t="s">
        <v>30061</v>
      </c>
      <c r="I5133" s="109" t="s">
        <v>27832</v>
      </c>
      <c r="J5133" s="109" t="s">
        <v>6027</v>
      </c>
      <c r="K5133" s="98" t="s">
        <v>30062</v>
      </c>
      <c r="L5133" s="109" t="s">
        <v>3821</v>
      </c>
      <c r="M5133" s="109" t="s">
        <v>27834</v>
      </c>
      <c r="N5133" s="109" t="s">
        <v>32</v>
      </c>
      <c r="O5133" s="109" t="s">
        <v>30063</v>
      </c>
      <c r="P5133" s="109" t="s">
        <v>58</v>
      </c>
      <c r="Q5133" s="109" t="s">
        <v>30064</v>
      </c>
      <c r="R5133" s="109" t="s">
        <v>80</v>
      </c>
      <c r="S5133" s="25" t="s">
        <v>37</v>
      </c>
      <c r="T5133" s="31"/>
      <c r="U5133" s="109" t="str">
        <f t="shared" si="81"/>
        <v>41440: 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 http://journalstar.com/news/state-and-regional/nebraska/gunman-killed-by-omaha-police-last-weekend-named/article_a8f7ab25-c14d-5d4b-946c-672db0403bdb.html</v>
      </c>
      <c r="V5133" s="98"/>
      <c r="W5133" s="109">
        <v>1742.1</v>
      </c>
      <c r="X5133" s="109"/>
      <c r="Y5133" s="109"/>
      <c r="Z5133" s="109"/>
      <c r="AA5133" s="109"/>
      <c r="AB5133" s="109"/>
      <c r="AC5133" s="113"/>
      <c r="AD5133" s="106"/>
      <c r="AE5133" s="106"/>
      <c r="AF5133" s="106"/>
      <c r="AG5133" s="58"/>
    </row>
    <row r="5134" spans="1:33" ht="12">
      <c r="A5134" s="30">
        <v>41814.561087962997</v>
      </c>
      <c r="B5134" s="109" t="s">
        <v>30065</v>
      </c>
      <c r="C5134" s="121" t="s">
        <v>3777</v>
      </c>
      <c r="D5134" s="109" t="s">
        <v>23</v>
      </c>
      <c r="E5134" s="109" t="s">
        <v>82</v>
      </c>
      <c r="F5134" s="109"/>
      <c r="G5134" s="42">
        <v>41448</v>
      </c>
      <c r="H5134" s="109" t="s">
        <v>30066</v>
      </c>
      <c r="I5134" s="109" t="s">
        <v>4024</v>
      </c>
      <c r="J5134" s="109" t="s">
        <v>213</v>
      </c>
      <c r="K5134" s="98" t="s">
        <v>4025</v>
      </c>
      <c r="L5134" s="109" t="s">
        <v>243</v>
      </c>
      <c r="M5134" s="109" t="s">
        <v>30067</v>
      </c>
      <c r="N5134" s="109" t="s">
        <v>32</v>
      </c>
      <c r="O5134" s="109" t="s">
        <v>30068</v>
      </c>
      <c r="P5134" s="109" t="s">
        <v>36</v>
      </c>
      <c r="Q5134" s="109" t="s">
        <v>30069</v>
      </c>
      <c r="R5134" s="109" t="s">
        <v>80</v>
      </c>
      <c r="S5134" s="25" t="s">
        <v>37</v>
      </c>
      <c r="T5134" s="31"/>
      <c r="U5134" s="109" t="str">
        <f t="shared" si="81"/>
        <v>41448: Fort Worth Police were called when neighbors heard screaming and threats to throw a woman off a balcony. Officers responded and caught the man in the act of stabbing the woman. They shot and killed him to stop the stabbing. http://www.star-telegram.com/2013/06/24/4960416/father-fort-worth-police-didnt.html</v>
      </c>
      <c r="V5134" s="98"/>
      <c r="W5134" s="109">
        <v>1743.1</v>
      </c>
      <c r="X5134" s="109"/>
      <c r="Y5134" s="109"/>
      <c r="Z5134" s="109"/>
      <c r="AA5134" s="109"/>
      <c r="AB5134" s="109"/>
      <c r="AC5134" s="113"/>
      <c r="AD5134" s="106"/>
      <c r="AE5134" s="106"/>
      <c r="AF5134" s="106"/>
      <c r="AG5134" s="58"/>
    </row>
    <row r="5135" spans="1:33" ht="12">
      <c r="A5135" s="30">
        <v>41814.571273148198</v>
      </c>
      <c r="B5135" s="109" t="s">
        <v>30070</v>
      </c>
      <c r="C5135" s="121" t="s">
        <v>266</v>
      </c>
      <c r="D5135" s="109" t="s">
        <v>23</v>
      </c>
      <c r="E5135" s="109" t="s">
        <v>24</v>
      </c>
      <c r="F5135" s="109" t="s">
        <v>30071</v>
      </c>
      <c r="G5135" s="42">
        <v>41448</v>
      </c>
      <c r="H5135" s="109" t="s">
        <v>30072</v>
      </c>
      <c r="I5135" s="109" t="s">
        <v>9168</v>
      </c>
      <c r="J5135" s="109" t="s">
        <v>166</v>
      </c>
      <c r="K5135" s="98" t="s">
        <v>30073</v>
      </c>
      <c r="L5135" s="109" t="s">
        <v>22078</v>
      </c>
      <c r="M5135" s="109" t="s">
        <v>30074</v>
      </c>
      <c r="N5135" s="109" t="s">
        <v>32</v>
      </c>
      <c r="O5135" s="109" t="s">
        <v>30075</v>
      </c>
      <c r="P5135" s="109" t="s">
        <v>36</v>
      </c>
      <c r="Q5135" s="109" t="s">
        <v>30076</v>
      </c>
      <c r="R5135" s="109" t="s">
        <v>80</v>
      </c>
      <c r="S5135" s="25" t="s">
        <v>37</v>
      </c>
      <c r="T5135" s="31"/>
      <c r="U5135" s="109" t="str">
        <f t="shared" si="81"/>
        <v>41448: 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 http://guardianlv.com/2013/06/son-of-church-deacon-shot-and-killed-by-police/</v>
      </c>
      <c r="V5135" s="98"/>
      <c r="W5135" s="109">
        <v>1744.1</v>
      </c>
      <c r="X5135" s="109"/>
      <c r="Y5135" s="109"/>
      <c r="Z5135" s="109"/>
      <c r="AA5135" s="109"/>
      <c r="AB5135" s="109"/>
      <c r="AC5135" s="113"/>
      <c r="AD5135" s="106"/>
      <c r="AE5135" s="106"/>
      <c r="AF5135" s="106"/>
      <c r="AG5135" s="58"/>
    </row>
    <row r="5136" spans="1:33" ht="12">
      <c r="A5136" s="30">
        <v>41814.578472222202</v>
      </c>
      <c r="B5136" s="109" t="s">
        <v>30077</v>
      </c>
      <c r="C5136" s="121" t="s">
        <v>1209</v>
      </c>
      <c r="D5136" s="109" t="s">
        <v>91</v>
      </c>
      <c r="E5136" s="109" t="s">
        <v>82</v>
      </c>
      <c r="F5136" s="109" t="s">
        <v>30078</v>
      </c>
      <c r="G5136" s="42">
        <v>41448</v>
      </c>
      <c r="H5136" s="109" t="s">
        <v>30079</v>
      </c>
      <c r="I5136" s="109" t="s">
        <v>1637</v>
      </c>
      <c r="J5136" s="109" t="s">
        <v>85</v>
      </c>
      <c r="K5136" s="98" t="s">
        <v>1638</v>
      </c>
      <c r="L5136" s="109" t="s">
        <v>404</v>
      </c>
      <c r="M5136" s="109" t="s">
        <v>2294</v>
      </c>
      <c r="N5136" s="109" t="s">
        <v>32</v>
      </c>
      <c r="O5136" s="109" t="s">
        <v>30080</v>
      </c>
      <c r="P5136" s="109" t="s">
        <v>58</v>
      </c>
      <c r="Q5136" s="109" t="s">
        <v>30081</v>
      </c>
      <c r="R5136" s="109" t="s">
        <v>80</v>
      </c>
      <c r="S5136" s="25" t="s">
        <v>37</v>
      </c>
      <c r="T5136" s="31"/>
      <c r="U5136" s="109" t="str">
        <f t="shared" si="81"/>
        <v>41448: 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 http://www.ocregister.com/articles/ayala-596381-gonzalez-officers.html</v>
      </c>
      <c r="V5136" s="98"/>
      <c r="W5136" s="109">
        <v>1745.1</v>
      </c>
      <c r="X5136" s="109"/>
      <c r="Y5136" s="109"/>
      <c r="Z5136" s="109"/>
      <c r="AA5136" s="109"/>
      <c r="AB5136" s="109"/>
      <c r="AC5136" s="113"/>
      <c r="AD5136" s="106"/>
      <c r="AE5136" s="106"/>
      <c r="AF5136" s="106"/>
      <c r="AG5136" s="58"/>
    </row>
    <row r="5137" spans="1:33" ht="12">
      <c r="A5137" s="30">
        <v>41814.594618055598</v>
      </c>
      <c r="B5137" s="109" t="s">
        <v>30082</v>
      </c>
      <c r="C5137" s="121" t="s">
        <v>1853</v>
      </c>
      <c r="D5137" s="109" t="s">
        <v>23</v>
      </c>
      <c r="E5137" s="109" t="s">
        <v>40</v>
      </c>
      <c r="F5137" s="109" t="s">
        <v>30083</v>
      </c>
      <c r="G5137" s="42">
        <v>41449</v>
      </c>
      <c r="H5137" s="109" t="s">
        <v>30084</v>
      </c>
      <c r="I5137" s="109" t="s">
        <v>18787</v>
      </c>
      <c r="J5137" s="109" t="s">
        <v>28</v>
      </c>
      <c r="K5137" s="98" t="s">
        <v>30085</v>
      </c>
      <c r="L5137" s="109" t="s">
        <v>10087</v>
      </c>
      <c r="M5137" s="109" t="s">
        <v>20264</v>
      </c>
      <c r="N5137" s="109" t="s">
        <v>32</v>
      </c>
      <c r="O5137" s="109" t="s">
        <v>30086</v>
      </c>
      <c r="P5137" s="109" t="s">
        <v>58</v>
      </c>
      <c r="Q5137" s="109" t="s">
        <v>30087</v>
      </c>
      <c r="R5137" s="109" t="s">
        <v>80</v>
      </c>
      <c r="S5137" s="25" t="s">
        <v>37</v>
      </c>
      <c r="T5137" s="31"/>
      <c r="U5137" s="109" t="str">
        <f t="shared" si="81"/>
        <v>41449: Officers were dispatched after a caller reported an armed person walking in the 2200 block S.E. 15 Street. A second call advised that shots had been fired. Police made contact with the armed subject. Gunfire ensued, resulting in the death of the armed subject at the scene. http://www.winknews.com/Local-Florida/2013-11-13/Investigation-clears-Cape-officers-of-wrongdoing-in-shooting</v>
      </c>
      <c r="V5137" s="98"/>
      <c r="W5137" s="109">
        <v>1746.1</v>
      </c>
      <c r="X5137" s="109"/>
      <c r="Y5137" s="109"/>
      <c r="Z5137" s="109"/>
      <c r="AA5137" s="109"/>
      <c r="AB5137" s="109"/>
      <c r="AC5137" s="113"/>
      <c r="AD5137" s="106"/>
      <c r="AE5137" s="106"/>
      <c r="AF5137" s="106"/>
      <c r="AG5137" s="58"/>
    </row>
    <row r="5138" spans="1:33" ht="12">
      <c r="A5138" s="30">
        <v>41814.6073958333</v>
      </c>
      <c r="B5138" s="109" t="s">
        <v>30088</v>
      </c>
      <c r="C5138" s="121" t="s">
        <v>488</v>
      </c>
      <c r="D5138" s="109" t="s">
        <v>23</v>
      </c>
      <c r="E5138" s="109" t="s">
        <v>40</v>
      </c>
      <c r="F5138" s="109" t="s">
        <v>30089</v>
      </c>
      <c r="G5138" s="42">
        <v>41445</v>
      </c>
      <c r="H5138" s="109" t="s">
        <v>30090</v>
      </c>
      <c r="I5138" s="109" t="s">
        <v>8376</v>
      </c>
      <c r="J5138" s="109" t="s">
        <v>1128</v>
      </c>
      <c r="K5138" s="98" t="s">
        <v>30091</v>
      </c>
      <c r="L5138" s="109" t="s">
        <v>8378</v>
      </c>
      <c r="M5138" s="109" t="s">
        <v>17906</v>
      </c>
      <c r="N5138" s="109" t="s">
        <v>32</v>
      </c>
      <c r="O5138" s="109" t="s">
        <v>30092</v>
      </c>
      <c r="P5138" s="109" t="s">
        <v>58</v>
      </c>
      <c r="Q5138" s="109" t="s">
        <v>30093</v>
      </c>
      <c r="R5138" s="109" t="s">
        <v>100</v>
      </c>
      <c r="S5138" s="25" t="s">
        <v>37</v>
      </c>
      <c r="T5138" s="31"/>
      <c r="U5138" s="109" t="str">
        <f t="shared" si="81"/>
        <v>41445: Officers were attempting to arrest Camp for assault and probation violations. He held up in a friend's trailer, barricaded in a bedroom. He pointed his gun at officers and was shot and killed. http://www.policeone.com/Officer-Safety/articles/6291062-Tenn-officer-shot-suspect-killed-in-mobile-home-shootout/</v>
      </c>
      <c r="V5138" s="98"/>
      <c r="W5138" s="109">
        <v>1747.1</v>
      </c>
      <c r="X5138" s="109"/>
      <c r="Y5138" s="109"/>
      <c r="Z5138" s="109"/>
      <c r="AA5138" s="109"/>
      <c r="AB5138" s="109"/>
      <c r="AC5138" s="113"/>
      <c r="AD5138" s="106"/>
      <c r="AE5138" s="106"/>
      <c r="AF5138" s="106"/>
      <c r="AG5138" s="58"/>
    </row>
    <row r="5139" spans="1:33" ht="12">
      <c r="A5139" s="30">
        <v>41814.635694444398</v>
      </c>
      <c r="B5139" s="109" t="s">
        <v>30094</v>
      </c>
      <c r="C5139" s="121" t="s">
        <v>2126</v>
      </c>
      <c r="D5139" s="109" t="s">
        <v>23</v>
      </c>
      <c r="E5139" s="109" t="s">
        <v>24</v>
      </c>
      <c r="F5139" s="109" t="s">
        <v>30095</v>
      </c>
      <c r="G5139" s="42">
        <v>41085</v>
      </c>
      <c r="H5139" s="109" t="s">
        <v>30096</v>
      </c>
      <c r="I5139" s="109" t="s">
        <v>30097</v>
      </c>
      <c r="J5139" s="109" t="s">
        <v>143</v>
      </c>
      <c r="K5139" s="98" t="s">
        <v>30098</v>
      </c>
      <c r="L5139" s="109" t="s">
        <v>30099</v>
      </c>
      <c r="M5139" s="109" t="s">
        <v>30100</v>
      </c>
      <c r="N5139" s="109" t="s">
        <v>32</v>
      </c>
      <c r="O5139" s="109" t="s">
        <v>30101</v>
      </c>
      <c r="P5139" s="109" t="s">
        <v>58</v>
      </c>
      <c r="Q5139" s="109" t="s">
        <v>30102</v>
      </c>
      <c r="R5139" s="109" t="s">
        <v>80</v>
      </c>
      <c r="S5139" s="25" t="s">
        <v>37</v>
      </c>
      <c r="T5139" s="31"/>
      <c r="U5139" s="109" t="str">
        <f t="shared" si="81"/>
        <v>41085: Three city police officers fired when Cheatham came upon another vehicle stopped by city police near the Greater Johnstown Middle School. Police said Cheatham ignored their orders to stop and accelerated his vehicle in the direction of the police and emergency vehicles. Witnesses heard him say he was rushing his cousin to the hospital. http://www.tribune-democrat.com/latestnews/x479819572/A-year-later-divide-remains-over-police-shooting</v>
      </c>
      <c r="V5139" s="98"/>
      <c r="W5139" s="109">
        <v>1748.1</v>
      </c>
      <c r="X5139" s="109"/>
      <c r="Y5139" s="109"/>
      <c r="Z5139" s="109"/>
      <c r="AA5139" s="109"/>
      <c r="AB5139" s="109"/>
      <c r="AC5139" s="113"/>
      <c r="AD5139" s="106"/>
      <c r="AE5139" s="106"/>
      <c r="AF5139" s="106"/>
      <c r="AG5139" s="58"/>
    </row>
    <row r="5140" spans="1:33" ht="12">
      <c r="A5140" s="30">
        <v>41814.671099537001</v>
      </c>
      <c r="B5140" s="109" t="s">
        <v>30103</v>
      </c>
      <c r="C5140" s="121" t="s">
        <v>266</v>
      </c>
      <c r="D5140" s="109" t="s">
        <v>23</v>
      </c>
      <c r="E5140" s="109" t="s">
        <v>40</v>
      </c>
      <c r="F5140" s="109" t="s">
        <v>30104</v>
      </c>
      <c r="G5140" s="42">
        <v>41448</v>
      </c>
      <c r="H5140" s="109" t="s">
        <v>30105</v>
      </c>
      <c r="I5140" s="109" t="s">
        <v>347</v>
      </c>
      <c r="J5140" s="109" t="s">
        <v>213</v>
      </c>
      <c r="K5140" s="98" t="s">
        <v>15920</v>
      </c>
      <c r="L5140" s="109" t="s">
        <v>819</v>
      </c>
      <c r="M5140" s="109" t="s">
        <v>23464</v>
      </c>
      <c r="N5140" s="109" t="s">
        <v>32</v>
      </c>
      <c r="O5140" s="109" t="s">
        <v>30106</v>
      </c>
      <c r="P5140" s="109" t="s">
        <v>36</v>
      </c>
      <c r="Q5140" s="109" t="s">
        <v>30107</v>
      </c>
      <c r="R5140" s="109" t="s">
        <v>80</v>
      </c>
      <c r="S5140" s="25" t="s">
        <v>37</v>
      </c>
      <c r="T5140" s="31"/>
      <c r="U5140" s="109" t="str">
        <f t="shared" si="81"/>
        <v>41448: Silva evaded police while shoplifting at Home Depot, then was caught at Wal-Mart. He escaped momentarily at a hospital, swimming across a pond, but the officer pursuing him shot him as he aggressively climbed out. http://www.chron.com/news/houston-texas/houston/article/Police-Fleeing-suspect-killed-by-officer-had-4620739.php</v>
      </c>
      <c r="V5140" s="98"/>
      <c r="W5140" s="109">
        <v>1749.1</v>
      </c>
      <c r="X5140" s="109"/>
      <c r="Y5140" s="109"/>
      <c r="Z5140" s="109"/>
      <c r="AA5140" s="109"/>
      <c r="AB5140" s="109"/>
      <c r="AC5140" s="113"/>
      <c r="AD5140" s="106"/>
      <c r="AE5140" s="106"/>
      <c r="AF5140" s="106"/>
      <c r="AG5140" s="58"/>
    </row>
    <row r="5141" spans="1:33" ht="12">
      <c r="A5141" s="30">
        <v>41816.798379629603</v>
      </c>
      <c r="B5141" s="109" t="s">
        <v>4069</v>
      </c>
      <c r="C5141" s="121" t="s">
        <v>1384</v>
      </c>
      <c r="D5141" s="109" t="s">
        <v>23</v>
      </c>
      <c r="E5141" s="109" t="s">
        <v>82</v>
      </c>
      <c r="F5141" s="109"/>
      <c r="G5141" s="42">
        <v>37574</v>
      </c>
      <c r="H5141" s="109" t="s">
        <v>30108</v>
      </c>
      <c r="I5141" s="109" t="s">
        <v>1871</v>
      </c>
      <c r="J5141" s="109" t="s">
        <v>1357</v>
      </c>
      <c r="K5141" s="98" t="s">
        <v>4117</v>
      </c>
      <c r="L5141" s="109" t="s">
        <v>1359</v>
      </c>
      <c r="M5141" s="109" t="s">
        <v>30109</v>
      </c>
      <c r="N5141" s="109" t="s">
        <v>32</v>
      </c>
      <c r="O5141" s="109" t="s">
        <v>30110</v>
      </c>
      <c r="P5141" s="109" t="s">
        <v>58</v>
      </c>
      <c r="Q5141" s="109" t="s">
        <v>30111</v>
      </c>
      <c r="R5141" s="109" t="s">
        <v>100</v>
      </c>
      <c r="S5141" s="25" t="s">
        <v>37</v>
      </c>
      <c r="T5141" s="31"/>
      <c r="U5141" s="109" t="str">
        <f t="shared" si="81"/>
        <v>37574: Deputies started the chase when they spotted McAbee in a stolen car. The chase ended in downtown Boise with up to 80 shots fired. Please note: This is a duplicate to show the difference between the "facts" shown in media reports and those shown in police reports. http://news.google.com/newspapers?nid=1314&amp;dat=20021116&amp;id=UigzAAAAIBAJ&amp;sjid=nfIDAAAAIBAJ&amp;pg=6586,3037892</v>
      </c>
      <c r="V5141" s="98"/>
      <c r="W5141" s="109">
        <v>1750.1</v>
      </c>
      <c r="X5141" s="109"/>
      <c r="Y5141" s="109"/>
      <c r="Z5141" s="109"/>
      <c r="AA5141" s="109"/>
      <c r="AB5141" s="109"/>
      <c r="AC5141" s="113"/>
      <c r="AD5141" s="106"/>
      <c r="AE5141" s="106"/>
      <c r="AF5141" s="106"/>
      <c r="AG5141" s="58"/>
    </row>
    <row r="5142" spans="1:33" ht="12">
      <c r="A5142" s="30">
        <v>41816.828831018502</v>
      </c>
      <c r="B5142" s="109" t="s">
        <v>30112</v>
      </c>
      <c r="C5142" s="121" t="s">
        <v>1924</v>
      </c>
      <c r="D5142" s="109" t="s">
        <v>23</v>
      </c>
      <c r="E5142" s="109" t="s">
        <v>82</v>
      </c>
      <c r="F5142" s="109"/>
      <c r="G5142" s="42">
        <v>38156</v>
      </c>
      <c r="H5142" s="109"/>
      <c r="I5142" s="109" t="s">
        <v>30113</v>
      </c>
      <c r="J5142" s="109" t="s">
        <v>1357</v>
      </c>
      <c r="K5142" s="98" t="s">
        <v>30114</v>
      </c>
      <c r="L5142" s="109" t="s">
        <v>9152</v>
      </c>
      <c r="M5142" s="109" t="s">
        <v>30115</v>
      </c>
      <c r="N5142" s="109" t="s">
        <v>32</v>
      </c>
      <c r="O5142" s="109" t="s">
        <v>30116</v>
      </c>
      <c r="P5142" s="109" t="s">
        <v>58</v>
      </c>
      <c r="Q5142" s="109" t="s">
        <v>30117</v>
      </c>
      <c r="R5142" s="109" t="s">
        <v>219</v>
      </c>
      <c r="S5142" s="25" t="s">
        <v>37</v>
      </c>
      <c r="T5142" s="31"/>
      <c r="U5142" s="109" t="str">
        <f t="shared" si="81"/>
        <v>38156: According to witnesses and police, Saucedo showed up at Kara Jones’ residence wielding a knife and demanding entry. Two Rathdrum police officers arrived at about 1 a.m. and backed off at the sight of the knife until two sheriff’s deputies arrived. He charged the four officers, who then fired nonlethal beanbag rounds before sheriff’s deputies resorted to lethal force. http://m.spokesman.com/stories/2004/jun/22/man-shot-by-deputy-spent-evening-in-bar/</v>
      </c>
      <c r="V5142" s="98"/>
      <c r="W5142" s="109">
        <v>1751.1</v>
      </c>
      <c r="X5142" s="109"/>
      <c r="Y5142" s="109"/>
      <c r="Z5142" s="109"/>
      <c r="AA5142" s="109"/>
      <c r="AB5142" s="109"/>
      <c r="AC5142" s="113"/>
      <c r="AD5142" s="106"/>
      <c r="AE5142" s="106"/>
      <c r="AF5142" s="106"/>
      <c r="AG5142" s="58"/>
    </row>
    <row r="5143" spans="1:33" ht="12">
      <c r="A5143" s="30">
        <v>41816.837685185201</v>
      </c>
      <c r="B5143" s="109" t="s">
        <v>30118</v>
      </c>
      <c r="C5143" s="121" t="s">
        <v>826</v>
      </c>
      <c r="D5143" s="109" t="s">
        <v>23</v>
      </c>
      <c r="E5143" s="109" t="s">
        <v>82</v>
      </c>
      <c r="F5143" s="109"/>
      <c r="G5143" s="42">
        <v>38349</v>
      </c>
      <c r="H5143" s="109"/>
      <c r="I5143" s="109" t="s">
        <v>30119</v>
      </c>
      <c r="J5143" s="109" t="s">
        <v>1357</v>
      </c>
      <c r="K5143" s="98" t="s">
        <v>30120</v>
      </c>
      <c r="L5143" s="109" t="s">
        <v>9152</v>
      </c>
      <c r="M5143" s="109" t="s">
        <v>30121</v>
      </c>
      <c r="N5143" s="109" t="s">
        <v>32</v>
      </c>
      <c r="O5143" s="109" t="s">
        <v>30122</v>
      </c>
      <c r="P5143" s="109" t="s">
        <v>58</v>
      </c>
      <c r="Q5143" s="109" t="s">
        <v>30123</v>
      </c>
      <c r="R5143" s="109" t="s">
        <v>80</v>
      </c>
      <c r="S5143" s="25" t="s">
        <v>37</v>
      </c>
      <c r="T5143" s="31"/>
      <c r="U5143" s="109" t="str">
        <f t="shared" si="81"/>
        <v>38349: The handcuffed Madonna was left alone in a garage. He ran into the house, grabbed a gun, and shot a Coeur d'Alene officer in the face with it before two deputies shot and killed him. http://www.ar15.com/archive/topic.html?b=1&amp;f=5&amp;t=319786</v>
      </c>
      <c r="V5143" s="98"/>
      <c r="W5143" s="109">
        <v>1752.1</v>
      </c>
      <c r="X5143" s="109"/>
      <c r="Y5143" s="109"/>
      <c r="Z5143" s="109"/>
      <c r="AA5143" s="109"/>
      <c r="AB5143" s="109"/>
      <c r="AC5143" s="113"/>
      <c r="AD5143" s="106"/>
      <c r="AE5143" s="106"/>
      <c r="AF5143" s="106"/>
      <c r="AG5143" s="58"/>
    </row>
    <row r="5144" spans="1:33" ht="12">
      <c r="A5144" s="30">
        <v>41816.853032407402</v>
      </c>
      <c r="B5144" s="109" t="s">
        <v>30124</v>
      </c>
      <c r="C5144" s="121" t="s">
        <v>1135</v>
      </c>
      <c r="D5144" s="109" t="s">
        <v>23</v>
      </c>
      <c r="E5144" s="109" t="s">
        <v>40</v>
      </c>
      <c r="F5144" s="109" t="s">
        <v>30125</v>
      </c>
      <c r="G5144" s="42">
        <v>39263</v>
      </c>
      <c r="H5144" s="109" t="s">
        <v>30126</v>
      </c>
      <c r="I5144" s="109" t="s">
        <v>30127</v>
      </c>
      <c r="J5144" s="109" t="s">
        <v>1357</v>
      </c>
      <c r="K5144" s="98" t="s">
        <v>30128</v>
      </c>
      <c r="L5144" s="109" t="s">
        <v>30127</v>
      </c>
      <c r="M5144" s="109" t="s">
        <v>30129</v>
      </c>
      <c r="N5144" s="109" t="s">
        <v>32</v>
      </c>
      <c r="O5144" s="109" t="s">
        <v>30130</v>
      </c>
      <c r="P5144" s="109" t="s">
        <v>58</v>
      </c>
      <c r="Q5144" s="109" t="s">
        <v>30131</v>
      </c>
      <c r="R5144" s="109" t="s">
        <v>80</v>
      </c>
      <c r="S5144" s="25" t="s">
        <v>37</v>
      </c>
      <c r="T5144" s="31"/>
      <c r="U5144" s="109" t="str">
        <f t="shared" si="81"/>
        <v>39263: Brizzee was being held by private security for alleged shoplifting of $50 of groceries. When Twin Falls police came to arrest him, he pulled a gun, and they shot and killed him. http://magicvalley.com/news/t-f-police-give-details-on-shooting/article_da525ac4-f820-5352-82fa-8c4c2d70f7cc.html</v>
      </c>
      <c r="V5144" s="98"/>
      <c r="W5144" s="109">
        <v>1753.1</v>
      </c>
      <c r="X5144" s="109"/>
      <c r="Y5144" s="109"/>
      <c r="Z5144" s="109"/>
      <c r="AA5144" s="109"/>
      <c r="AB5144" s="109"/>
      <c r="AC5144" s="113"/>
      <c r="AD5144" s="106"/>
      <c r="AE5144" s="106"/>
      <c r="AF5144" s="106"/>
      <c r="AG5144" s="58"/>
    </row>
    <row r="5145" spans="1:33" ht="12">
      <c r="A5145" s="30">
        <v>41816.868275462999</v>
      </c>
      <c r="B5145" s="109" t="s">
        <v>30132</v>
      </c>
      <c r="C5145" s="121" t="s">
        <v>1889</v>
      </c>
      <c r="D5145" s="109" t="s">
        <v>91</v>
      </c>
      <c r="E5145" s="109" t="s">
        <v>40</v>
      </c>
      <c r="F5145" s="109" t="s">
        <v>30133</v>
      </c>
      <c r="G5145" s="42">
        <v>39382</v>
      </c>
      <c r="H5145" s="109"/>
      <c r="I5145" s="109" t="s">
        <v>30134</v>
      </c>
      <c r="J5145" s="109" t="s">
        <v>1357</v>
      </c>
      <c r="K5145" s="98" t="s">
        <v>30135</v>
      </c>
      <c r="L5145" s="109" t="s">
        <v>30136</v>
      </c>
      <c r="M5145" s="109" t="s">
        <v>30137</v>
      </c>
      <c r="N5145" s="109" t="s">
        <v>32</v>
      </c>
      <c r="O5145" s="109" t="s">
        <v>30138</v>
      </c>
      <c r="P5145" s="109" t="s">
        <v>58</v>
      </c>
      <c r="Q5145" s="109" t="s">
        <v>30139</v>
      </c>
      <c r="R5145" s="109" t="s">
        <v>80</v>
      </c>
      <c r="S5145" s="25" t="s">
        <v>37</v>
      </c>
      <c r="T5145" s="31"/>
      <c r="U5145" s="109" t="str">
        <f t="shared" si="81"/>
        <v>39382: An officer attempted a routine traffic stop. Stanfield drove away, leading police on a high-speed chase with speeds reaching 100 miles an hour. Spike strips laid down by police caused damage to the SUV's tires and Stanfield's Blazer finally came to a stop near milepost 7. The male passenger was arrested, but Stanfield fled. Stanfield approached a semi-truck and tried to open the door, but it was locked, she pointed her gun at them. Officers fired their weapons, hitting Stanfield eight times. http://www.kboi2.com/news/local/10853201.html</v>
      </c>
      <c r="V5145" s="98"/>
      <c r="W5145" s="109">
        <v>1754.1</v>
      </c>
      <c r="X5145" s="109"/>
      <c r="Y5145" s="109"/>
      <c r="Z5145" s="109"/>
      <c r="AA5145" s="109"/>
      <c r="AB5145" s="109"/>
      <c r="AC5145" s="113"/>
      <c r="AD5145" s="106"/>
      <c r="AE5145" s="106"/>
      <c r="AF5145" s="106"/>
      <c r="AG5145" s="58"/>
    </row>
    <row r="5146" spans="1:33" ht="12">
      <c r="A5146" s="30">
        <v>41816.876840277801</v>
      </c>
      <c r="B5146" s="109" t="s">
        <v>30140</v>
      </c>
      <c r="C5146" s="121" t="s">
        <v>1513</v>
      </c>
      <c r="D5146" s="109" t="s">
        <v>23</v>
      </c>
      <c r="E5146" s="109" t="s">
        <v>82</v>
      </c>
      <c r="F5146" s="109"/>
      <c r="G5146" s="42">
        <v>39380</v>
      </c>
      <c r="H5146" s="109"/>
      <c r="I5146" s="109" t="s">
        <v>30141</v>
      </c>
      <c r="J5146" s="109" t="s">
        <v>1357</v>
      </c>
      <c r="K5146" s="98" t="s">
        <v>30142</v>
      </c>
      <c r="L5146" s="109" t="s">
        <v>491</v>
      </c>
      <c r="M5146" s="109" t="s">
        <v>8482</v>
      </c>
      <c r="N5146" s="109" t="s">
        <v>32</v>
      </c>
      <c r="O5146" s="109" t="s">
        <v>30143</v>
      </c>
      <c r="P5146" s="109" t="s">
        <v>36</v>
      </c>
      <c r="Q5146" s="109" t="s">
        <v>30144</v>
      </c>
      <c r="R5146" s="109" t="s">
        <v>36</v>
      </c>
      <c r="S5146" s="25" t="s">
        <v>37</v>
      </c>
      <c r="T5146" s="31"/>
      <c r="U5146" s="109" t="str">
        <f t="shared" si="81"/>
        <v>39380: Deputies responded to family domestic disturbance calls to the property of Donald George Hayes, 48. When the deputies arrived, Sheriff Blair Olsen said Hayes aimed a handgun and rifle from his pickup. The officers then fired, killing Hayes. http://www.pocatelloshops.com/new_blogs/community/?p=3704</v>
      </c>
      <c r="V5146" s="98"/>
      <c r="W5146" s="109">
        <v>1755.1</v>
      </c>
      <c r="X5146" s="109"/>
      <c r="Y5146" s="109"/>
      <c r="Z5146" s="109"/>
      <c r="AA5146" s="109"/>
      <c r="AB5146" s="109"/>
      <c r="AC5146" s="113"/>
      <c r="AD5146" s="106"/>
      <c r="AE5146" s="106"/>
      <c r="AF5146" s="106"/>
      <c r="AG5146" s="58"/>
    </row>
    <row r="5147" spans="1:33" ht="12">
      <c r="A5147" s="30">
        <v>41817.737453703703</v>
      </c>
      <c r="B5147" s="109" t="s">
        <v>30145</v>
      </c>
      <c r="C5147" s="121" t="s">
        <v>2185</v>
      </c>
      <c r="D5147" s="109" t="s">
        <v>23</v>
      </c>
      <c r="E5147" s="109" t="s">
        <v>82</v>
      </c>
      <c r="F5147" s="109"/>
      <c r="G5147" s="42">
        <v>39636</v>
      </c>
      <c r="H5147" s="109" t="s">
        <v>30146</v>
      </c>
      <c r="I5147" s="109" t="s">
        <v>12285</v>
      </c>
      <c r="J5147" s="109" t="s">
        <v>1357</v>
      </c>
      <c r="K5147" s="98" t="s">
        <v>12286</v>
      </c>
      <c r="L5147" s="109" t="s">
        <v>12287</v>
      </c>
      <c r="M5147" s="109" t="s">
        <v>30147</v>
      </c>
      <c r="N5147" s="109" t="s">
        <v>32</v>
      </c>
      <c r="O5147" s="109" t="s">
        <v>30148</v>
      </c>
      <c r="P5147" s="109" t="s">
        <v>58</v>
      </c>
      <c r="Q5147" s="109" t="s">
        <v>30149</v>
      </c>
      <c r="R5147" s="109" t="s">
        <v>80</v>
      </c>
      <c r="S5147" s="25" t="s">
        <v>37</v>
      </c>
      <c r="T5147" s="31"/>
      <c r="U5147" s="109" t="str">
        <f t="shared" si="81"/>
        <v>39636: Idaho State Police say Mark Betts robbed the Ponderay Wal-Mart 20 minutes before robbing the State Liquor Store at knife-point. During an ensuing chase, the Betts tried to ram his car into police vehicles. The Bonner County Sheriff's Office says the suspect was stopped about one mile off Highway 95 on Colburn Culver Road where he was shot and killed. http://www.bonnercountydailybee.com/news/article_a548a811-78f5-5468-bb0c-ccd6550eda3a.html</v>
      </c>
      <c r="V5147" s="98"/>
      <c r="W5147" s="109">
        <v>1756.1</v>
      </c>
      <c r="X5147" s="109"/>
      <c r="Y5147" s="109"/>
      <c r="Z5147" s="109"/>
      <c r="AA5147" s="109"/>
      <c r="AB5147" s="109"/>
      <c r="AC5147" s="113"/>
      <c r="AD5147" s="106"/>
      <c r="AE5147" s="106"/>
      <c r="AF5147" s="106"/>
      <c r="AG5147" s="58"/>
    </row>
    <row r="5148" spans="1:33" ht="12">
      <c r="A5148" s="30">
        <v>41817.753333333298</v>
      </c>
      <c r="B5148" s="109" t="s">
        <v>30150</v>
      </c>
      <c r="C5148" s="121" t="s">
        <v>1924</v>
      </c>
      <c r="D5148" s="109" t="s">
        <v>23</v>
      </c>
      <c r="E5148" s="109" t="s">
        <v>40</v>
      </c>
      <c r="F5148" s="109" t="s">
        <v>30151</v>
      </c>
      <c r="G5148" s="42">
        <v>40980</v>
      </c>
      <c r="H5148" s="109" t="s">
        <v>30152</v>
      </c>
      <c r="I5148" s="109" t="s">
        <v>30119</v>
      </c>
      <c r="J5148" s="109" t="s">
        <v>1357</v>
      </c>
      <c r="K5148" s="98" t="s">
        <v>30120</v>
      </c>
      <c r="L5148" s="109" t="s">
        <v>9152</v>
      </c>
      <c r="M5148" s="109" t="s">
        <v>30153</v>
      </c>
      <c r="N5148" s="109" t="s">
        <v>32</v>
      </c>
      <c r="O5148" s="109" t="s">
        <v>30154</v>
      </c>
      <c r="P5148" s="109" t="s">
        <v>58</v>
      </c>
      <c r="Q5148" s="109" t="s">
        <v>30155</v>
      </c>
      <c r="R5148" s="109" t="s">
        <v>80</v>
      </c>
      <c r="S5148" s="25" t="s">
        <v>37</v>
      </c>
      <c r="T5148" s="31"/>
      <c r="U5148" s="109" t="str">
        <f t="shared" si="81"/>
        <v>40980: A Nissan Sentra passed through the regional License Plate Recognition system on Interstate 90. The LPR system alerted the Post Falls Police Department that the driver of the vehicle, a Justin Earl Todd, was wanted by the Kootenai County Violent Crime Task Force. The officers were notified that Mr. Todd was an officer safety concern and they should use caution in dealing with him. An Idaho State Police Trooper located the vehicle in Post Falls. The Trooper attempted to stop the vehicle, the driver refused to stop for the Trooper, and a pursuit ensued. The pursuit continued through Post Falls, Coeur d’ Alene and into the City of Hayden. After several pit maneuvers to stop the vehicle, Mr. Todd skidded to a stop. Officers approached Todd’s vehicle in an attempt to take him into custody. Todd backed up rapidly, and then accelerated forward, toward the ISP Trooper. Todd was shot and killed. http://www.spokesman.com/stories/2012/aug/03/post-falls-police-release-findings-internal-invest/</v>
      </c>
      <c r="V5148" s="98"/>
      <c r="W5148" s="109">
        <v>1757.1</v>
      </c>
      <c r="X5148" s="109"/>
      <c r="Y5148" s="109"/>
      <c r="Z5148" s="109"/>
      <c r="AA5148" s="109"/>
      <c r="AB5148" s="109"/>
      <c r="AC5148" s="113"/>
      <c r="AD5148" s="106"/>
      <c r="AE5148" s="106"/>
      <c r="AF5148" s="106"/>
      <c r="AG5148" s="58"/>
    </row>
    <row r="5149" spans="1:33" ht="12">
      <c r="A5149" s="30">
        <v>41817.764293981498</v>
      </c>
      <c r="B5149" s="109" t="s">
        <v>30156</v>
      </c>
      <c r="C5149" s="121" t="s">
        <v>2137</v>
      </c>
      <c r="D5149" s="109" t="s">
        <v>23</v>
      </c>
      <c r="E5149" s="109" t="s">
        <v>82</v>
      </c>
      <c r="F5149" s="109"/>
      <c r="G5149" s="42">
        <v>39676</v>
      </c>
      <c r="H5149" s="109" t="s">
        <v>30157</v>
      </c>
      <c r="I5149" s="109" t="s">
        <v>30158</v>
      </c>
      <c r="J5149" s="109" t="s">
        <v>1357</v>
      </c>
      <c r="K5149" s="98" t="s">
        <v>30159</v>
      </c>
      <c r="L5149" s="109" t="s">
        <v>30127</v>
      </c>
      <c r="M5149" s="109" t="s">
        <v>29766</v>
      </c>
      <c r="N5149" s="109" t="s">
        <v>32</v>
      </c>
      <c r="O5149" s="109" t="s">
        <v>30160</v>
      </c>
      <c r="P5149" s="109" t="s">
        <v>58</v>
      </c>
      <c r="Q5149" s="109" t="s">
        <v>30161</v>
      </c>
      <c r="R5149" s="109" t="s">
        <v>219</v>
      </c>
      <c r="S5149" s="25" t="s">
        <v>37</v>
      </c>
      <c r="T5149" s="31"/>
      <c r="U5149" s="109" t="str">
        <f t="shared" si="81"/>
        <v>39676: A State Trooper made a traffic stop on State Highway 30 near the State Highway 50 junction. The trooper tried to arrest Hanks under charges of DUI and possible possession of a controlled substance. Officials say Hanks resisted arrest and ran back to his pick-up. The trooper was being drug down the roadway in the driver's door of the vehicle. The trooper shot and killed Hanks. http://www.ktvb.com/news/local/64226742.html</v>
      </c>
      <c r="V5149" s="98"/>
      <c r="W5149" s="109">
        <v>1758.1</v>
      </c>
      <c r="X5149" s="109"/>
      <c r="Y5149" s="109"/>
      <c r="Z5149" s="109"/>
      <c r="AA5149" s="109"/>
      <c r="AB5149" s="109"/>
      <c r="AC5149" s="113"/>
      <c r="AD5149" s="106"/>
      <c r="AE5149" s="106"/>
      <c r="AF5149" s="106"/>
      <c r="AG5149" s="58"/>
    </row>
    <row r="5150" spans="1:33" ht="12">
      <c r="A5150" s="30">
        <v>41817.897951388899</v>
      </c>
      <c r="B5150" s="109" t="s">
        <v>30162</v>
      </c>
      <c r="C5150" s="121" t="s">
        <v>4195</v>
      </c>
      <c r="D5150" s="109" t="s">
        <v>23</v>
      </c>
      <c r="E5150" s="109" t="s">
        <v>120</v>
      </c>
      <c r="F5150" s="109"/>
      <c r="G5150" s="42">
        <v>39951</v>
      </c>
      <c r="H5150" s="109" t="s">
        <v>30163</v>
      </c>
      <c r="I5150" s="109" t="s">
        <v>30164</v>
      </c>
      <c r="J5150" s="109" t="s">
        <v>1357</v>
      </c>
      <c r="K5150" s="98" t="s">
        <v>30165</v>
      </c>
      <c r="L5150" s="109" t="s">
        <v>30166</v>
      </c>
      <c r="M5150" s="109" t="s">
        <v>29766</v>
      </c>
      <c r="N5150" s="109" t="s">
        <v>32</v>
      </c>
      <c r="O5150" s="109" t="s">
        <v>30167</v>
      </c>
      <c r="P5150" s="109" t="s">
        <v>58</v>
      </c>
      <c r="Q5150" s="109" t="s">
        <v>30168</v>
      </c>
      <c r="R5150" s="109" t="s">
        <v>219</v>
      </c>
      <c r="S5150" s="25" t="s">
        <v>37</v>
      </c>
      <c r="T5150" s="31"/>
      <c r="U5150" s="109" t="str">
        <f t="shared" si="81"/>
        <v>39951: According to officials, an Idaho State Police Trooper executed a routine traffic enforcement contact. The vehicle pulled into a lane leading past a residence at 22021 Cottonwood Creek Road. The vehicle was occupied by two males. Both occupants were uncooperative and combative towards the trooper and alcohol use by the driver was suspected. The trooper attempted to arrest the driver and a physical altercation ensued. The trooper was overpowered, knocked to the ground, and was being battered by both male subjects when he shot them both, killing one. http://www.klewtv.com/news/local/46115172.html</v>
      </c>
      <c r="V5150" s="98"/>
      <c r="W5150" s="109">
        <v>1759.1</v>
      </c>
      <c r="X5150" s="109"/>
      <c r="Y5150" s="109"/>
      <c r="Z5150" s="109"/>
      <c r="AA5150" s="109"/>
      <c r="AB5150" s="109"/>
      <c r="AC5150" s="113"/>
      <c r="AD5150" s="106"/>
      <c r="AE5150" s="106"/>
      <c r="AF5150" s="106"/>
      <c r="AG5150" s="58"/>
    </row>
    <row r="5151" spans="1:33" ht="12">
      <c r="A5151" s="30">
        <v>41817.923483796301</v>
      </c>
      <c r="B5151" s="109" t="s">
        <v>30169</v>
      </c>
      <c r="C5151" s="121" t="s">
        <v>1209</v>
      </c>
      <c r="D5151" s="109" t="s">
        <v>23</v>
      </c>
      <c r="E5151" s="109" t="s">
        <v>40</v>
      </c>
      <c r="F5151" s="109" t="s">
        <v>30170</v>
      </c>
      <c r="G5151" s="42">
        <v>41511</v>
      </c>
      <c r="H5151" s="109" t="s">
        <v>30171</v>
      </c>
      <c r="I5151" s="109" t="s">
        <v>30172</v>
      </c>
      <c r="J5151" s="109" t="s">
        <v>1357</v>
      </c>
      <c r="K5151" s="98" t="s">
        <v>9151</v>
      </c>
      <c r="L5151" s="109" t="s">
        <v>9152</v>
      </c>
      <c r="M5151" s="109" t="s">
        <v>30173</v>
      </c>
      <c r="N5151" s="109" t="s">
        <v>32</v>
      </c>
      <c r="O5151" s="109" t="s">
        <v>30174</v>
      </c>
      <c r="P5151" s="109" t="s">
        <v>36</v>
      </c>
      <c r="Q5151" s="109" t="s">
        <v>30175</v>
      </c>
      <c r="R5151" s="109" t="s">
        <v>80</v>
      </c>
      <c r="S5151" s="25" t="s">
        <v>37</v>
      </c>
      <c r="T5151" s="31"/>
      <c r="U5151" s="109" t="str">
        <f t="shared" si="81"/>
        <v>41511: 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 http://www.spokesman.com/stories/2013/aug/26/man-shot-killed-cda-police-identified/</v>
      </c>
      <c r="V5151" s="98"/>
      <c r="W5151" s="109">
        <v>1760.1</v>
      </c>
      <c r="X5151" s="109"/>
      <c r="Y5151" s="109"/>
      <c r="Z5151" s="109"/>
      <c r="AA5151" s="109"/>
      <c r="AB5151" s="109"/>
      <c r="AC5151" s="113"/>
      <c r="AD5151" s="106"/>
      <c r="AE5151" s="106"/>
      <c r="AF5151" s="106"/>
      <c r="AG5151" s="58"/>
    </row>
    <row r="5152" spans="1:33" ht="12">
      <c r="A5152" s="30">
        <v>41817.935937499999</v>
      </c>
      <c r="B5152" s="109" t="s">
        <v>30176</v>
      </c>
      <c r="C5152" s="121" t="s">
        <v>361</v>
      </c>
      <c r="D5152" s="109" t="s">
        <v>23</v>
      </c>
      <c r="E5152" s="109" t="s">
        <v>40</v>
      </c>
      <c r="F5152" s="109" t="s">
        <v>30177</v>
      </c>
      <c r="G5152" s="42">
        <v>41796</v>
      </c>
      <c r="H5152" s="109" t="s">
        <v>30178</v>
      </c>
      <c r="I5152" s="109" t="s">
        <v>9150</v>
      </c>
      <c r="J5152" s="109" t="s">
        <v>1357</v>
      </c>
      <c r="K5152" s="98" t="s">
        <v>30179</v>
      </c>
      <c r="L5152" s="109" t="s">
        <v>9152</v>
      </c>
      <c r="M5152" s="109" t="s">
        <v>30180</v>
      </c>
      <c r="N5152" s="109" t="s">
        <v>32</v>
      </c>
      <c r="O5152" s="109" t="s">
        <v>30181</v>
      </c>
      <c r="P5152" s="109" t="s">
        <v>36</v>
      </c>
      <c r="Q5152" s="109" t="s">
        <v>30182</v>
      </c>
      <c r="R5152" s="109" t="s">
        <v>80</v>
      </c>
      <c r="S5152" s="25" t="s">
        <v>37</v>
      </c>
      <c r="T5152" s="31"/>
      <c r="U5152" s="109" t="str">
        <f t="shared" si="81"/>
        <v>41796: 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 http://www.ktvb.com/news/ISP-Man-killed-in-officer-involved-shooting-pointed-gun-at-troopers-fired-263488691.html</v>
      </c>
      <c r="V5152" s="98"/>
      <c r="W5152" s="109">
        <v>1761.1</v>
      </c>
      <c r="X5152" s="109"/>
      <c r="Y5152" s="109"/>
      <c r="Z5152" s="109"/>
      <c r="AA5152" s="109"/>
      <c r="AB5152" s="109"/>
      <c r="AC5152" s="113"/>
      <c r="AD5152" s="106"/>
      <c r="AE5152" s="106"/>
      <c r="AF5152" s="106"/>
      <c r="AG5152" s="58"/>
    </row>
    <row r="5153" spans="1:33" ht="12">
      <c r="A5153" s="30">
        <v>41817.951805555596</v>
      </c>
      <c r="B5153" s="109" t="s">
        <v>30183</v>
      </c>
      <c r="C5153" s="121" t="s">
        <v>2375</v>
      </c>
      <c r="D5153" s="109" t="s">
        <v>23</v>
      </c>
      <c r="E5153" s="109" t="s">
        <v>82</v>
      </c>
      <c r="F5153" s="109"/>
      <c r="G5153" s="42">
        <v>41767</v>
      </c>
      <c r="H5153" s="109" t="s">
        <v>30184</v>
      </c>
      <c r="I5153" s="109" t="s">
        <v>30136</v>
      </c>
      <c r="J5153" s="109" t="s">
        <v>1357</v>
      </c>
      <c r="K5153" s="98" t="s">
        <v>30185</v>
      </c>
      <c r="L5153" s="109" t="s">
        <v>30136</v>
      </c>
      <c r="M5153" s="109" t="s">
        <v>30186</v>
      </c>
      <c r="N5153" s="109" t="s">
        <v>32</v>
      </c>
      <c r="O5153" s="109" t="s">
        <v>30187</v>
      </c>
      <c r="P5153" s="109" t="s">
        <v>36</v>
      </c>
      <c r="Q5153" s="109" t="s">
        <v>30188</v>
      </c>
      <c r="R5153" s="109" t="s">
        <v>80</v>
      </c>
      <c r="S5153" s="25" t="s">
        <v>37</v>
      </c>
      <c r="T5153" s="31"/>
      <c r="U5153" s="109" t="str">
        <f t="shared" si="81"/>
        <v>41767: 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 http://www.ktvb.com/news/crime/Man-who-exchanged-bullets-with-deputy-in-Payette-dies-of-his-injuries-258650931.html</v>
      </c>
      <c r="V5153" s="98"/>
      <c r="W5153" s="109">
        <v>1762.1</v>
      </c>
      <c r="X5153" s="109"/>
      <c r="Y5153" s="109"/>
      <c r="Z5153" s="109"/>
      <c r="AA5153" s="109"/>
      <c r="AB5153" s="109"/>
      <c r="AC5153" s="113"/>
      <c r="AD5153" s="106"/>
      <c r="AE5153" s="106"/>
      <c r="AF5153" s="106"/>
      <c r="AG5153" s="58"/>
    </row>
    <row r="5154" spans="1:33" ht="12">
      <c r="A5154" s="30">
        <v>41817.959513888898</v>
      </c>
      <c r="B5154" s="109" t="s">
        <v>30189</v>
      </c>
      <c r="C5154" s="121" t="s">
        <v>1889</v>
      </c>
      <c r="D5154" s="109" t="s">
        <v>23</v>
      </c>
      <c r="E5154" s="109" t="s">
        <v>173</v>
      </c>
      <c r="F5154" s="109" t="s">
        <v>30190</v>
      </c>
      <c r="G5154" s="42">
        <v>40055</v>
      </c>
      <c r="H5154" s="109" t="s">
        <v>30191</v>
      </c>
      <c r="I5154" s="109" t="s">
        <v>30192</v>
      </c>
      <c r="J5154" s="109" t="s">
        <v>1357</v>
      </c>
      <c r="K5154" s="98" t="s">
        <v>30193</v>
      </c>
      <c r="L5154" s="109" t="s">
        <v>26847</v>
      </c>
      <c r="M5154" s="109" t="s">
        <v>30194</v>
      </c>
      <c r="N5154" s="109" t="s">
        <v>32</v>
      </c>
      <c r="O5154" s="109" t="s">
        <v>30195</v>
      </c>
      <c r="P5154" s="109" t="s">
        <v>36</v>
      </c>
      <c r="Q5154" s="109" t="s">
        <v>30196</v>
      </c>
      <c r="R5154" s="109" t="s">
        <v>80</v>
      </c>
      <c r="S5154" s="25" t="s">
        <v>37</v>
      </c>
      <c r="T5154" s="31"/>
      <c r="U5154" s="109" t="str">
        <f t="shared" si="81"/>
        <v>40055: Officers say the suspect, Mario Armando Vasquez of Caldwell led police on a chase down the Interstate before coming to a stop on Garrity Blvd. That's where police say the suspect pointed a gun at them forcing them to open fire - killing the man. http://www.kboi2.com/news/local/56249137.html</v>
      </c>
      <c r="V5154" s="98"/>
      <c r="W5154" s="109">
        <v>1763.1</v>
      </c>
      <c r="X5154" s="109"/>
      <c r="Y5154" s="109"/>
      <c r="Z5154" s="109"/>
      <c r="AA5154" s="109"/>
      <c r="AB5154" s="109"/>
      <c r="AC5154" s="113"/>
      <c r="AD5154" s="106"/>
      <c r="AE5154" s="106"/>
      <c r="AF5154" s="106"/>
      <c r="AG5154" s="58"/>
    </row>
    <row r="5155" spans="1:33" ht="12">
      <c r="A5155" s="30">
        <v>41818.363321759301</v>
      </c>
      <c r="B5155" s="109" t="s">
        <v>30197</v>
      </c>
      <c r="C5155" s="121" t="s">
        <v>1384</v>
      </c>
      <c r="D5155" s="109" t="s">
        <v>23</v>
      </c>
      <c r="E5155" s="109" t="s">
        <v>40</v>
      </c>
      <c r="F5155" s="109" t="s">
        <v>30198</v>
      </c>
      <c r="G5155" s="42">
        <v>39889</v>
      </c>
      <c r="H5155" s="109" t="s">
        <v>30199</v>
      </c>
      <c r="I5155" s="109" t="s">
        <v>30127</v>
      </c>
      <c r="J5155" s="109" t="s">
        <v>1357</v>
      </c>
      <c r="K5155" s="98" t="s">
        <v>30128</v>
      </c>
      <c r="L5155" s="109" t="s">
        <v>30127</v>
      </c>
      <c r="M5155" s="109" t="s">
        <v>30129</v>
      </c>
      <c r="N5155" s="109" t="s">
        <v>32</v>
      </c>
      <c r="O5155" s="109" t="s">
        <v>30200</v>
      </c>
      <c r="P5155" s="109" t="s">
        <v>58</v>
      </c>
      <c r="Q5155" s="109" t="s">
        <v>30201</v>
      </c>
      <c r="R5155" s="109" t="s">
        <v>80</v>
      </c>
      <c r="S5155" s="25" t="s">
        <v>37</v>
      </c>
      <c r="T5155" s="31"/>
      <c r="U5155" s="109" t="str">
        <f t="shared" si="81"/>
        <v>39889: Officials said the incident began when a citizen called law enforcement to report Holler after seeing a "wanted" poster in the window of a bail bond agent. The officers saw Holler come out of the motel room's bathroom carrying a 9 mm handgun. One officer struggled with Holler, shooting him in the chest. Holler then broke free and ran into the motel parking lot. All four officers then fired at him from three different positions, killing him. http://magicvalley.com/news/local/four-officers-cleared-in-shooting-at-twin-falls-hotel/article_4b3faa71-285f-5ad7-a0c4-1aa5b54bf2c1.html</v>
      </c>
      <c r="V5155" s="98"/>
      <c r="W5155" s="109">
        <v>1764.1</v>
      </c>
      <c r="X5155" s="109"/>
      <c r="Y5155" s="109"/>
      <c r="Z5155" s="109"/>
      <c r="AA5155" s="109"/>
      <c r="AB5155" s="109"/>
      <c r="AC5155" s="113"/>
      <c r="AD5155" s="106"/>
      <c r="AE5155" s="106"/>
      <c r="AF5155" s="106"/>
      <c r="AG5155" s="58"/>
    </row>
    <row r="5156" spans="1:33" ht="12">
      <c r="A5156" s="30">
        <v>41818.419085648202</v>
      </c>
      <c r="B5156" s="109" t="s">
        <v>30202</v>
      </c>
      <c r="C5156" s="121" t="s">
        <v>1853</v>
      </c>
      <c r="D5156" s="109" t="s">
        <v>23</v>
      </c>
      <c r="E5156" s="109" t="s">
        <v>40</v>
      </c>
      <c r="F5156" s="109" t="s">
        <v>30203</v>
      </c>
      <c r="G5156" s="42">
        <v>40498</v>
      </c>
      <c r="H5156" s="109"/>
      <c r="I5156" s="109" t="s">
        <v>30204</v>
      </c>
      <c r="J5156" s="109" t="s">
        <v>1357</v>
      </c>
      <c r="K5156" s="98" t="s">
        <v>30205</v>
      </c>
      <c r="L5156" s="109" t="s">
        <v>30206</v>
      </c>
      <c r="M5156" s="109" t="s">
        <v>30207</v>
      </c>
      <c r="N5156" s="109" t="s">
        <v>32</v>
      </c>
      <c r="O5156" s="109" t="s">
        <v>30208</v>
      </c>
      <c r="P5156" s="109" t="s">
        <v>36</v>
      </c>
      <c r="Q5156" s="109" t="s">
        <v>30209</v>
      </c>
      <c r="R5156" s="109" t="s">
        <v>80</v>
      </c>
      <c r="S5156" s="25" t="s">
        <v>37</v>
      </c>
      <c r="T5156" s="31"/>
      <c r="U5156" s="109" t="str">
        <f t="shared" si="81"/>
        <v>40498: Scrivner was contacted by a Riggins Deputy for failure to appear on a felony warrant from El Paso County, Colo. At that time, Scrivner reportedly displayed a firearm and fled. Additional law enforcement backup was summoned because Scrivner had made previous threats to officers. Details about how he was killed are not available. http://www.nwcn.com/news/idaho/Suspect-dead-Idaho-County-Deputy-wounded-in-shootout--108842814.html</v>
      </c>
      <c r="V5156" s="98"/>
      <c r="W5156" s="109">
        <v>1765.1</v>
      </c>
      <c r="X5156" s="109"/>
      <c r="Y5156" s="109"/>
      <c r="Z5156" s="109"/>
      <c r="AA5156" s="109"/>
      <c r="AB5156" s="109"/>
      <c r="AC5156" s="113"/>
      <c r="AD5156" s="106"/>
      <c r="AE5156" s="106"/>
      <c r="AF5156" s="106"/>
      <c r="AG5156" s="58"/>
    </row>
    <row r="5157" spans="1:33" ht="12">
      <c r="A5157" s="30">
        <v>41818.441157407397</v>
      </c>
      <c r="B5157" s="109" t="s">
        <v>30210</v>
      </c>
      <c r="C5157" s="121" t="s">
        <v>549</v>
      </c>
      <c r="D5157" s="109" t="s">
        <v>91</v>
      </c>
      <c r="E5157" s="109" t="s">
        <v>40</v>
      </c>
      <c r="F5157" s="109" t="s">
        <v>30211</v>
      </c>
      <c r="G5157" s="42">
        <v>40581</v>
      </c>
      <c r="H5157" s="109" t="s">
        <v>30212</v>
      </c>
      <c r="I5157" s="109" t="s">
        <v>30119</v>
      </c>
      <c r="J5157" s="109" t="s">
        <v>1357</v>
      </c>
      <c r="K5157" s="98" t="s">
        <v>30114</v>
      </c>
      <c r="L5157" s="109" t="s">
        <v>9152</v>
      </c>
      <c r="M5157" s="109" t="s">
        <v>29766</v>
      </c>
      <c r="N5157" s="109" t="s">
        <v>32</v>
      </c>
      <c r="O5157" s="109" t="s">
        <v>30213</v>
      </c>
      <c r="P5157" s="109" t="s">
        <v>58</v>
      </c>
      <c r="Q5157" s="109" t="s">
        <v>30214</v>
      </c>
      <c r="R5157" s="109" t="s">
        <v>80</v>
      </c>
      <c r="S5157" s="25" t="s">
        <v>37</v>
      </c>
      <c r="T5157" s="31"/>
      <c r="U5157" s="109" t="str">
        <f t="shared" si="81"/>
        <v>40581: Little was a passenger in a Jeep Cherokee driven by Mark M. Maykopet when Maykopet collided with the trooper's patrol car during a chase, according to the Kootenai County Sheriff's Department. An Idaho trooper fired multiple shots at the Jeep, killing Little and wounding Maykopet. http://www.spokesman.com/stories/2011/mar/19/idaho-trooper-interviewed-about-fatal-shooting/</v>
      </c>
      <c r="V5157" s="98"/>
      <c r="W5157" s="109">
        <v>1766.1</v>
      </c>
      <c r="X5157" s="109"/>
      <c r="Y5157" s="109"/>
      <c r="Z5157" s="109"/>
      <c r="AA5157" s="109"/>
      <c r="AB5157" s="109"/>
      <c r="AC5157" s="113"/>
      <c r="AD5157" s="106"/>
      <c r="AE5157" s="106"/>
      <c r="AF5157" s="106"/>
      <c r="AG5157" s="58"/>
    </row>
    <row r="5158" spans="1:33" ht="12">
      <c r="A5158" s="30">
        <v>41818.4708217593</v>
      </c>
      <c r="B5158" s="109" t="s">
        <v>30215</v>
      </c>
      <c r="C5158" s="121" t="s">
        <v>3656</v>
      </c>
      <c r="D5158" s="109" t="s">
        <v>23</v>
      </c>
      <c r="E5158" s="109" t="s">
        <v>82</v>
      </c>
      <c r="F5158" s="109"/>
      <c r="G5158" s="42">
        <v>40859</v>
      </c>
      <c r="H5158" s="109" t="s">
        <v>30216</v>
      </c>
      <c r="I5158" s="109" t="s">
        <v>3984</v>
      </c>
      <c r="J5158" s="109" t="s">
        <v>1357</v>
      </c>
      <c r="K5158" s="98" t="s">
        <v>30217</v>
      </c>
      <c r="L5158" s="109" t="s">
        <v>30166</v>
      </c>
      <c r="M5158" s="109" t="s">
        <v>30218</v>
      </c>
      <c r="N5158" s="109" t="s">
        <v>32</v>
      </c>
      <c r="O5158" s="109" t="s">
        <v>30219</v>
      </c>
      <c r="P5158" s="109" t="s">
        <v>58</v>
      </c>
      <c r="Q5158" s="109" t="s">
        <v>30220</v>
      </c>
      <c r="R5158" s="109" t="s">
        <v>80</v>
      </c>
      <c r="S5158" s="25" t="s">
        <v>37</v>
      </c>
      <c r="T5158" s="31"/>
      <c r="U5158" s="109" t="str">
        <f t="shared" si="81"/>
        <v>40859: The shooting occurred after Flinn stole a truck and led law enforcement officers on a prolonged slow speed chase south on Highway 95. http://www.justice.gov/usao/id/news/2012/mar/nezpercetribalpd03222012.html</v>
      </c>
      <c r="V5158" s="98"/>
      <c r="W5158" s="109">
        <v>1767.1</v>
      </c>
      <c r="X5158" s="109"/>
      <c r="Y5158" s="109"/>
      <c r="Z5158" s="109"/>
      <c r="AA5158" s="109"/>
      <c r="AB5158" s="109"/>
      <c r="AC5158" s="113"/>
      <c r="AD5158" s="106"/>
      <c r="AE5158" s="106"/>
      <c r="AF5158" s="106"/>
      <c r="AG5158" s="58"/>
    </row>
    <row r="5159" spans="1:33" ht="12">
      <c r="A5159" s="30">
        <v>41818.486875000002</v>
      </c>
      <c r="B5159" s="109" t="s">
        <v>30221</v>
      </c>
      <c r="C5159" s="121" t="s">
        <v>4195</v>
      </c>
      <c r="D5159" s="109" t="s">
        <v>23</v>
      </c>
      <c r="E5159" s="109" t="s">
        <v>40</v>
      </c>
      <c r="F5159" s="109" t="s">
        <v>30222</v>
      </c>
      <c r="G5159" s="42">
        <v>40711</v>
      </c>
      <c r="H5159" s="109" t="s">
        <v>30223</v>
      </c>
      <c r="I5159" s="109" t="s">
        <v>30224</v>
      </c>
      <c r="J5159" s="109" t="s">
        <v>1357</v>
      </c>
      <c r="K5159" s="98" t="s">
        <v>30225</v>
      </c>
      <c r="L5159" s="109" t="s">
        <v>30226</v>
      </c>
      <c r="M5159" s="109" t="s">
        <v>30227</v>
      </c>
      <c r="N5159" s="109" t="s">
        <v>32</v>
      </c>
      <c r="O5159" s="109" t="s">
        <v>30228</v>
      </c>
      <c r="P5159" s="109" t="s">
        <v>36</v>
      </c>
      <c r="Q5159" s="109" t="s">
        <v>30229</v>
      </c>
      <c r="R5159" s="109" t="s">
        <v>80</v>
      </c>
      <c r="S5159" s="25" t="s">
        <v>37</v>
      </c>
      <c r="T5159" s="31"/>
      <c r="U5159" s="109" t="str">
        <f t="shared" si="81"/>
        <v>40711: Idaho State Police made a traffic stop on Douglas J. Walters at the intersection of Whittier and Yellowstone Highway. During the stop, ISP officers determined he had an outstanding misdemeanor warrant. As officers began to take him into custody, Walters fled from ISP. Police followed Walters to his home. Walters went inside the home. Inside the home, Walters shot an officer point blank in the chest with a handgun. Officers returned fire killing Walters. http://www.idahostatejournal.com/news/breaking/i-f-officer-injured-suspect-dead-after-early-morning-shooting/article_efc59f30-98eb-11e0-937f-001cc4c03286.html?mode=jqm</v>
      </c>
      <c r="V5159" s="98"/>
      <c r="W5159" s="109">
        <v>1768.1</v>
      </c>
      <c r="X5159" s="109"/>
      <c r="Y5159" s="109"/>
      <c r="Z5159" s="109"/>
      <c r="AA5159" s="109"/>
      <c r="AB5159" s="109"/>
      <c r="AC5159" s="113"/>
      <c r="AD5159" s="106"/>
      <c r="AE5159" s="106"/>
      <c r="AF5159" s="106"/>
      <c r="AG5159" s="58"/>
    </row>
    <row r="5160" spans="1:33" ht="12">
      <c r="A5160" s="30">
        <v>41818.528645833299</v>
      </c>
      <c r="B5160" s="109" t="s">
        <v>30230</v>
      </c>
      <c r="C5160" s="121" t="s">
        <v>609</v>
      </c>
      <c r="D5160" s="109" t="s">
        <v>23</v>
      </c>
      <c r="E5160" s="109" t="s">
        <v>40</v>
      </c>
      <c r="F5160" s="109" t="s">
        <v>30231</v>
      </c>
      <c r="G5160" s="42">
        <v>41013</v>
      </c>
      <c r="H5160" s="109" t="s">
        <v>30232</v>
      </c>
      <c r="I5160" s="109" t="s">
        <v>30233</v>
      </c>
      <c r="J5160" s="109" t="s">
        <v>1357</v>
      </c>
      <c r="K5160" s="98" t="s">
        <v>30234</v>
      </c>
      <c r="L5160" s="109" t="s">
        <v>30235</v>
      </c>
      <c r="M5160" s="109" t="s">
        <v>30236</v>
      </c>
      <c r="N5160" s="109" t="s">
        <v>32</v>
      </c>
      <c r="O5160" s="109" t="s">
        <v>30237</v>
      </c>
      <c r="P5160" s="109" t="s">
        <v>58</v>
      </c>
      <c r="Q5160" s="109" t="s">
        <v>30238</v>
      </c>
      <c r="R5160" s="109" t="s">
        <v>100</v>
      </c>
      <c r="S5160" s="25" t="s">
        <v>37</v>
      </c>
      <c r="T5160" s="31"/>
      <c r="U5160" s="109" t="str">
        <f t="shared" si="81"/>
        <v>41013: According to the Bannock County Sheriff's Office, deputies responded to a home following reports of gunshots fired. Deputies said Buzzell had a weapon when they arrived. Officials said that after several hours of negotiation, Buzzell left his home with a gun and began firing. Officers returned fire, hitting Buzzell. He died in a hospital three weeks later. http://www.idahostatejournal.com/news/local/article_a2e2ed2a-9ab2-11e1-8214-0019bb2963f4.html</v>
      </c>
      <c r="V5160" s="98"/>
      <c r="W5160" s="109">
        <v>1769.1</v>
      </c>
      <c r="X5160" s="109"/>
      <c r="Y5160" s="109"/>
      <c r="Z5160" s="109"/>
      <c r="AA5160" s="109"/>
      <c r="AB5160" s="109"/>
      <c r="AC5160" s="113"/>
      <c r="AD5160" s="106"/>
      <c r="AE5160" s="106"/>
      <c r="AF5160" s="106"/>
      <c r="AG5160" s="58"/>
    </row>
    <row r="5161" spans="1:33" ht="12">
      <c r="A5161" s="30">
        <v>41818.536863425899</v>
      </c>
      <c r="B5161" s="109" t="s">
        <v>30239</v>
      </c>
      <c r="C5161" s="121" t="s">
        <v>266</v>
      </c>
      <c r="D5161" s="109" t="s">
        <v>23</v>
      </c>
      <c r="E5161" s="109" t="s">
        <v>82</v>
      </c>
      <c r="F5161" s="109"/>
      <c r="G5161" s="42">
        <v>41023</v>
      </c>
      <c r="H5161" s="109" t="s">
        <v>30240</v>
      </c>
      <c r="I5161" s="109" t="s">
        <v>30241</v>
      </c>
      <c r="J5161" s="109" t="s">
        <v>1357</v>
      </c>
      <c r="K5161" s="98" t="s">
        <v>30242</v>
      </c>
      <c r="L5161" s="109" t="s">
        <v>30235</v>
      </c>
      <c r="M5161" s="109" t="s">
        <v>30243</v>
      </c>
      <c r="N5161" s="109" t="s">
        <v>4399</v>
      </c>
      <c r="O5161" s="109" t="s">
        <v>30244</v>
      </c>
      <c r="P5161" s="109" t="s">
        <v>58</v>
      </c>
      <c r="Q5161" s="109" t="s">
        <v>30245</v>
      </c>
      <c r="R5161" s="109" t="s">
        <v>219</v>
      </c>
      <c r="S5161" s="25" t="s">
        <v>37</v>
      </c>
      <c r="T5161" s="31"/>
      <c r="U5161" s="109" t="str">
        <f t="shared" si="81"/>
        <v>41023: Benglan broke into a Pocatello home by diving through a glass window. He was destroying furniture and rolling in the glass when police tasered him four times. He died shortly later. http://www.idahostatejournal.com/members/article_8c399ba2-f320-11e1-9910-0019bb2963f4.html?TNNoMobile</v>
      </c>
      <c r="V5161" s="98"/>
      <c r="W5161" s="109">
        <v>1770.1</v>
      </c>
      <c r="X5161" s="109"/>
      <c r="Y5161" s="109"/>
      <c r="Z5161" s="109"/>
      <c r="AA5161" s="109"/>
      <c r="AB5161" s="109"/>
      <c r="AC5161" s="113"/>
      <c r="AD5161" s="106"/>
      <c r="AE5161" s="106"/>
      <c r="AF5161" s="106"/>
      <c r="AG5161" s="58"/>
    </row>
    <row r="5162" spans="1:33" ht="12">
      <c r="A5162" s="30">
        <v>41818.574259259301</v>
      </c>
      <c r="B5162" s="109" t="s">
        <v>30246</v>
      </c>
      <c r="C5162" s="121" t="s">
        <v>4276</v>
      </c>
      <c r="D5162" s="109" t="s">
        <v>23</v>
      </c>
      <c r="E5162" s="109" t="s">
        <v>82</v>
      </c>
      <c r="F5162" s="109"/>
      <c r="G5162" s="42">
        <v>41451</v>
      </c>
      <c r="H5162" s="109" t="s">
        <v>30247</v>
      </c>
      <c r="I5162" s="109" t="s">
        <v>30248</v>
      </c>
      <c r="J5162" s="109" t="s">
        <v>94</v>
      </c>
      <c r="K5162" s="98" t="s">
        <v>30249</v>
      </c>
      <c r="L5162" s="109" t="s">
        <v>9856</v>
      </c>
      <c r="M5162" s="109" t="s">
        <v>30250</v>
      </c>
      <c r="N5162" s="109" t="s">
        <v>32</v>
      </c>
      <c r="O5162" s="109" t="s">
        <v>30251</v>
      </c>
      <c r="P5162" s="109" t="s">
        <v>36</v>
      </c>
      <c r="Q5162" s="109" t="s">
        <v>30252</v>
      </c>
      <c r="R5162" s="109" t="s">
        <v>80</v>
      </c>
      <c r="S5162" s="25" t="s">
        <v>37</v>
      </c>
      <c r="T5162" s="31"/>
      <c r="U5162" s="109" t="str">
        <f t="shared" si="81"/>
        <v>41451: Troopers shot and killed Richard Dale Kohler, 66, in his Maysel home early Wednesday after he pointed a rifle at officers attempting to serve a federal search warrant stemming from an ongoing drug investigation. http://www.charlestondailymail.com/policebrfs/201306260234</v>
      </c>
      <c r="V5162" s="98"/>
      <c r="W5162" s="109">
        <v>1771.1</v>
      </c>
      <c r="X5162" s="109"/>
      <c r="Y5162" s="109"/>
      <c r="Z5162" s="109"/>
      <c r="AA5162" s="109"/>
      <c r="AB5162" s="109"/>
      <c r="AC5162" s="113"/>
      <c r="AD5162" s="106"/>
      <c r="AE5162" s="106"/>
      <c r="AF5162" s="106"/>
      <c r="AG5162" s="58"/>
    </row>
    <row r="5163" spans="1:33" ht="12">
      <c r="A5163" s="30">
        <v>41818.690219907403</v>
      </c>
      <c r="B5163" s="109" t="s">
        <v>30253</v>
      </c>
      <c r="C5163" s="121" t="s">
        <v>1255</v>
      </c>
      <c r="D5163" s="109" t="s">
        <v>23</v>
      </c>
      <c r="E5163" s="109" t="s">
        <v>24</v>
      </c>
      <c r="F5163" s="109" t="s">
        <v>30254</v>
      </c>
      <c r="G5163" s="42">
        <v>40975</v>
      </c>
      <c r="H5163" s="109" t="s">
        <v>30255</v>
      </c>
      <c r="I5163" s="109" t="s">
        <v>30256</v>
      </c>
      <c r="J5163" s="109" t="s">
        <v>152</v>
      </c>
      <c r="K5163" s="98" t="s">
        <v>30257</v>
      </c>
      <c r="L5163" s="109" t="s">
        <v>404</v>
      </c>
      <c r="M5163" s="109" t="s">
        <v>30258</v>
      </c>
      <c r="N5163" s="109" t="s">
        <v>32</v>
      </c>
      <c r="O5163" s="109" t="s">
        <v>30259</v>
      </c>
      <c r="P5163" s="109" t="s">
        <v>58</v>
      </c>
      <c r="Q5163" s="109" t="s">
        <v>30260</v>
      </c>
      <c r="R5163" s="109" t="s">
        <v>80</v>
      </c>
      <c r="S5163" s="25" t="s">
        <v>37</v>
      </c>
      <c r="T5163" s="31"/>
      <c r="U5163" s="109" t="str">
        <f t="shared" si="81"/>
        <v>40975: A four-member police unit tried to take Lembhard into custody on a warrant. Lembhard fled; police followed him into his sister's house. Officials said Lembhard got a 12 1⁄2-inch knife from the kitchen, threatened to kill himself and then lunged at police. Two officers fired their weapons, killing him. http://www.midhudsonnews.com/News/2012/July/10/Lembhard_GJ-NoBill-10Jul12.htm</v>
      </c>
      <c r="V5163" s="98"/>
      <c r="W5163" s="109">
        <v>1772.1</v>
      </c>
      <c r="X5163" s="109"/>
      <c r="Y5163" s="109"/>
      <c r="Z5163" s="109"/>
      <c r="AA5163" s="109"/>
      <c r="AB5163" s="109"/>
      <c r="AC5163" s="113"/>
      <c r="AD5163" s="106"/>
      <c r="AE5163" s="106"/>
      <c r="AF5163" s="106"/>
      <c r="AG5163" s="58"/>
    </row>
    <row r="5164" spans="1:33" ht="12">
      <c r="A5164" s="30">
        <v>41818.704074074099</v>
      </c>
      <c r="B5164" s="109" t="s">
        <v>30261</v>
      </c>
      <c r="C5164" s="121" t="s">
        <v>266</v>
      </c>
      <c r="D5164" s="109" t="s">
        <v>23</v>
      </c>
      <c r="E5164" s="109" t="s">
        <v>24</v>
      </c>
      <c r="F5164" s="109" t="s">
        <v>30262</v>
      </c>
      <c r="G5164" s="42">
        <v>39576</v>
      </c>
      <c r="H5164" s="109" t="s">
        <v>30263</v>
      </c>
      <c r="I5164" s="109" t="s">
        <v>756</v>
      </c>
      <c r="J5164" s="109" t="s">
        <v>439</v>
      </c>
      <c r="K5164" s="98" t="s">
        <v>11027</v>
      </c>
      <c r="L5164" s="109" t="s">
        <v>165</v>
      </c>
      <c r="M5164" s="109" t="s">
        <v>2068</v>
      </c>
      <c r="N5164" s="109" t="s">
        <v>32</v>
      </c>
      <c r="O5164" s="109" t="s">
        <v>30264</v>
      </c>
      <c r="P5164" s="109" t="s">
        <v>58</v>
      </c>
      <c r="Q5164" s="109" t="s">
        <v>30265</v>
      </c>
      <c r="R5164" s="109" t="s">
        <v>80</v>
      </c>
      <c r="S5164" s="25" t="s">
        <v>37</v>
      </c>
      <c r="T5164" s="31"/>
      <c r="U5164" s="109" t="str">
        <f t="shared" si="81"/>
        <v>39576: Davis was the passenger in a stolen car when police officers approached the vehicle. The driver drove off and Davis jumped out the car to make a flee-attempt on foot. A police officer caught up with him in a field near East 26th Street and Jackson Avenue. The officer testified that Terry pointed a gun at him, and he had no choice but to shoot and kill him. http://www.kmbc.com/news/jury-rules-for-kc-officer-in-fatal-shooting/20764952</v>
      </c>
      <c r="V5164" s="98"/>
      <c r="W5164" s="109">
        <v>1773.1</v>
      </c>
      <c r="X5164" s="109"/>
      <c r="Y5164" s="109"/>
      <c r="Z5164" s="109"/>
      <c r="AA5164" s="109"/>
      <c r="AB5164" s="109"/>
      <c r="AC5164" s="113"/>
      <c r="AD5164" s="106"/>
      <c r="AE5164" s="106"/>
      <c r="AF5164" s="106"/>
      <c r="AG5164" s="58"/>
    </row>
    <row r="5165" spans="1:33" ht="12">
      <c r="A5165" s="30">
        <v>41818.720023148198</v>
      </c>
      <c r="B5165" s="109" t="s">
        <v>30266</v>
      </c>
      <c r="C5165" s="121" t="s">
        <v>918</v>
      </c>
      <c r="D5165" s="109" t="s">
        <v>23</v>
      </c>
      <c r="E5165" s="109" t="s">
        <v>24</v>
      </c>
      <c r="F5165" s="109"/>
      <c r="G5165" s="42">
        <v>39698</v>
      </c>
      <c r="H5165" s="109" t="s">
        <v>30267</v>
      </c>
      <c r="I5165" s="109" t="s">
        <v>756</v>
      </c>
      <c r="J5165" s="109" t="s">
        <v>439</v>
      </c>
      <c r="K5165" s="98" t="s">
        <v>30268</v>
      </c>
      <c r="L5165" s="109" t="s">
        <v>165</v>
      </c>
      <c r="M5165" s="109" t="s">
        <v>2068</v>
      </c>
      <c r="N5165" s="109" t="s">
        <v>32</v>
      </c>
      <c r="O5165" s="109" t="s">
        <v>30269</v>
      </c>
      <c r="P5165" s="109" t="s">
        <v>36</v>
      </c>
      <c r="Q5165" s="109" t="s">
        <v>30270</v>
      </c>
      <c r="R5165" s="109" t="s">
        <v>100</v>
      </c>
      <c r="S5165" s="28" t="s">
        <v>37</v>
      </c>
      <c r="T5165" s="31"/>
      <c r="U5165" s="109" t="str">
        <f t="shared" ref="U5165:U5228" si="82">CONCATENATE(G5165, ": ", O5165, " ", Q5165)</f>
        <v>39698: KCMO police were called in regard to a suspicious person yelling in the street. Upon arrival, officers observed a black male standing in the street holding a sword. After a short foot chase, a struggle ensued, at which time the suspect attempted to strike the officers with the sword. Officer's shot and killed the suspect. http://blogs.kansascity.com/crime_scene/2008/09/who-was-marvin.html</v>
      </c>
      <c r="V5165" s="98"/>
      <c r="W5165" s="109">
        <v>1774.1</v>
      </c>
      <c r="X5165" s="109"/>
      <c r="Y5165" s="109"/>
      <c r="Z5165" s="109"/>
      <c r="AA5165" s="109"/>
      <c r="AB5165" s="109"/>
      <c r="AC5165" s="113"/>
      <c r="AD5165" s="106"/>
      <c r="AE5165" s="106"/>
      <c r="AF5165" s="106"/>
      <c r="AG5165" s="58"/>
    </row>
    <row r="5166" spans="1:33" ht="12">
      <c r="A5166" s="30">
        <v>41818.740173611099</v>
      </c>
      <c r="B5166" s="109" t="s">
        <v>30271</v>
      </c>
      <c r="C5166" s="121" t="s">
        <v>29057</v>
      </c>
      <c r="D5166" s="109" t="s">
        <v>23</v>
      </c>
      <c r="E5166" s="109" t="s">
        <v>40</v>
      </c>
      <c r="F5166" s="109" t="s">
        <v>30272</v>
      </c>
      <c r="G5166" s="42">
        <v>41453</v>
      </c>
      <c r="H5166" s="109" t="s">
        <v>30273</v>
      </c>
      <c r="I5166" s="109" t="s">
        <v>1046</v>
      </c>
      <c r="J5166" s="109" t="s">
        <v>413</v>
      </c>
      <c r="K5166" s="98" t="s">
        <v>30274</v>
      </c>
      <c r="L5166" s="109" t="s">
        <v>414</v>
      </c>
      <c r="M5166" s="109" t="s">
        <v>1047</v>
      </c>
      <c r="N5166" s="109" t="s">
        <v>32</v>
      </c>
      <c r="O5166" s="109" t="s">
        <v>30275</v>
      </c>
      <c r="P5166" s="109" t="s">
        <v>36</v>
      </c>
      <c r="Q5166" s="109" t="s">
        <v>30276</v>
      </c>
      <c r="R5166" s="109" t="s">
        <v>80</v>
      </c>
      <c r="S5166" s="122" t="s">
        <v>37</v>
      </c>
      <c r="T5166" s="31"/>
      <c r="U5166" s="109" t="str">
        <f t="shared" si="82"/>
        <v>41453: Police say Michael Goodman, 64, was in violation of a no contact order when he went to his wife's home this morning. When police tried to arrest him, he allegedly pulled a knife and rushed towards two officers. One of them shot and killed Goodman. http://www.fox16.com/news/local/story/Update-Jacksonville-Police-Identify-Man-Shot/d/story/OkWBE0m0f0CLjoGk9HjXUg</v>
      </c>
      <c r="V5166" s="98"/>
      <c r="W5166" s="109">
        <v>1775.1</v>
      </c>
      <c r="X5166" s="109"/>
      <c r="Y5166" s="109"/>
      <c r="Z5166" s="109"/>
      <c r="AA5166" s="109"/>
      <c r="AB5166" s="109"/>
      <c r="AC5166" s="113"/>
      <c r="AD5166" s="106"/>
      <c r="AE5166" s="106"/>
      <c r="AF5166" s="106"/>
      <c r="AG5166" s="58"/>
    </row>
    <row r="5167" spans="1:33" ht="12">
      <c r="A5167" s="30">
        <v>41818.848912037</v>
      </c>
      <c r="B5167" s="109" t="s">
        <v>30277</v>
      </c>
      <c r="C5167" s="121" t="s">
        <v>30278</v>
      </c>
      <c r="D5167" s="109" t="s">
        <v>23</v>
      </c>
      <c r="E5167" s="109" t="s">
        <v>40</v>
      </c>
      <c r="F5167" s="109" t="s">
        <v>30279</v>
      </c>
      <c r="G5167" s="42">
        <v>41452</v>
      </c>
      <c r="H5167" s="109" t="s">
        <v>30280</v>
      </c>
      <c r="I5167" s="109" t="s">
        <v>22432</v>
      </c>
      <c r="J5167" s="109" t="s">
        <v>85</v>
      </c>
      <c r="K5167" s="98" t="s">
        <v>23677</v>
      </c>
      <c r="L5167" s="109" t="s">
        <v>539</v>
      </c>
      <c r="M5167" s="109" t="s">
        <v>13072</v>
      </c>
      <c r="N5167" s="109" t="s">
        <v>32</v>
      </c>
      <c r="O5167" s="109" t="s">
        <v>30281</v>
      </c>
      <c r="P5167" s="109" t="s">
        <v>36</v>
      </c>
      <c r="Q5167" s="109" t="s">
        <v>30282</v>
      </c>
      <c r="R5167" s="109" t="s">
        <v>80</v>
      </c>
      <c r="S5167" s="122" t="s">
        <v>37</v>
      </c>
      <c r="T5167" s="31"/>
      <c r="U5167" s="109" t="str">
        <f t="shared" si="82"/>
        <v>41452: 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 http://ktla.com/2013/10/10/widow-to-sue-over-fatal-shooting-of-husband-80-by-sheriffs-deputies/</v>
      </c>
      <c r="V5167" s="98"/>
      <c r="W5167" s="109">
        <v>1776.1</v>
      </c>
      <c r="X5167" s="109"/>
      <c r="Y5167" s="109"/>
      <c r="Z5167" s="109"/>
      <c r="AA5167" s="109"/>
      <c r="AB5167" s="109"/>
      <c r="AC5167" s="113"/>
      <c r="AD5167" s="106"/>
      <c r="AE5167" s="106"/>
      <c r="AF5167" s="106"/>
      <c r="AG5167" s="58"/>
    </row>
    <row r="5168" spans="1:33" ht="12">
      <c r="A5168" s="30">
        <v>41818.848923611098</v>
      </c>
      <c r="B5168" s="109" t="s">
        <v>30283</v>
      </c>
      <c r="C5168" s="121" t="s">
        <v>1255</v>
      </c>
      <c r="D5168" s="109" t="s">
        <v>23</v>
      </c>
      <c r="E5168" s="109" t="s">
        <v>24</v>
      </c>
      <c r="F5168" s="85"/>
      <c r="G5168" s="42">
        <v>41452</v>
      </c>
      <c r="H5168" s="109" t="s">
        <v>30284</v>
      </c>
      <c r="I5168" s="109" t="s">
        <v>1392</v>
      </c>
      <c r="J5168" s="109" t="s">
        <v>85</v>
      </c>
      <c r="K5168" s="98" t="s">
        <v>23495</v>
      </c>
      <c r="L5168" s="109" t="s">
        <v>539</v>
      </c>
      <c r="M5168" s="109" t="s">
        <v>13072</v>
      </c>
      <c r="N5168" s="109" t="s">
        <v>32</v>
      </c>
      <c r="O5168" s="109" t="s">
        <v>30285</v>
      </c>
      <c r="P5168" s="109" t="s">
        <v>36</v>
      </c>
      <c r="Q5168" s="109" t="s">
        <v>30286</v>
      </c>
      <c r="R5168" s="109" t="s">
        <v>80</v>
      </c>
      <c r="S5168" s="122" t="s">
        <v>37</v>
      </c>
      <c r="T5168" s="31"/>
      <c r="U5168" s="109" t="str">
        <f t="shared" si="82"/>
        <v>41452: Deputies responded to a call reporting a burglary in progress and found Lopez attempting to escape a house. Lopez allegedly confronted deputies and pointed a revolver at them. He was shot and killed. http://homicide.latimes.com/post/lopez-deangelo/</v>
      </c>
      <c r="V5168" s="98"/>
      <c r="W5168" s="109">
        <v>1777.1</v>
      </c>
      <c r="X5168" s="109"/>
      <c r="Y5168" s="109"/>
      <c r="Z5168" s="109"/>
      <c r="AA5168" s="109"/>
      <c r="AB5168" s="109"/>
      <c r="AC5168" s="113"/>
      <c r="AD5168" s="106"/>
      <c r="AE5168" s="106"/>
      <c r="AF5168" s="106"/>
      <c r="AG5168" s="58"/>
    </row>
    <row r="5169" spans="1:33" ht="12">
      <c r="A5169" s="30">
        <v>41819.544050925899</v>
      </c>
      <c r="B5169" s="109" t="s">
        <v>30287</v>
      </c>
      <c r="C5169" s="121" t="s">
        <v>549</v>
      </c>
      <c r="D5169" s="109" t="s">
        <v>23</v>
      </c>
      <c r="E5169" s="109" t="s">
        <v>40</v>
      </c>
      <c r="F5169" s="109" t="s">
        <v>30288</v>
      </c>
      <c r="G5169" s="42">
        <v>41803</v>
      </c>
      <c r="H5169" s="109" t="s">
        <v>30289</v>
      </c>
      <c r="I5169" s="109" t="s">
        <v>3966</v>
      </c>
      <c r="J5169" s="109" t="s">
        <v>53</v>
      </c>
      <c r="K5169" s="98" t="s">
        <v>3967</v>
      </c>
      <c r="L5169" s="109" t="s">
        <v>3968</v>
      </c>
      <c r="M5169" s="109" t="s">
        <v>30290</v>
      </c>
      <c r="N5169" s="109" t="s">
        <v>32</v>
      </c>
      <c r="O5169" s="109" t="s">
        <v>30291</v>
      </c>
      <c r="P5169" s="109" t="s">
        <v>36</v>
      </c>
      <c r="Q5169" s="109" t="s">
        <v>30292</v>
      </c>
      <c r="R5169" s="109" t="s">
        <v>80</v>
      </c>
      <c r="S5169" s="122" t="s">
        <v>37</v>
      </c>
      <c r="T5169" s="31"/>
      <c r="U5169" s="109" t="str">
        <f t="shared" si="82"/>
        <v>41803: Nelson was a suspect in up to three murders. He led police on a high-speed chase to Sand Mountain Recreation Area, 25 miles east of Fallon, where he shot it out with police and was killed. http://www.carsonnow.org/story/06/18/2014/suspect-washoe-valley-killings-recently-released-prison-tied-arizona-murder</v>
      </c>
      <c r="V5169" s="98"/>
      <c r="W5169" s="109">
        <v>1778.1</v>
      </c>
      <c r="X5169" s="109"/>
      <c r="Y5169" s="109"/>
      <c r="Z5169" s="109"/>
      <c r="AA5169" s="109"/>
      <c r="AB5169" s="109"/>
      <c r="AC5169" s="113"/>
      <c r="AD5169" s="106"/>
      <c r="AE5169" s="106"/>
      <c r="AF5169" s="106"/>
      <c r="AG5169" s="58"/>
    </row>
    <row r="5170" spans="1:33" ht="12">
      <c r="A5170" s="30">
        <v>41819.685798611099</v>
      </c>
      <c r="B5170" s="109" t="s">
        <v>30293</v>
      </c>
      <c r="C5170" s="121" t="s">
        <v>2185</v>
      </c>
      <c r="D5170" s="109" t="s">
        <v>23</v>
      </c>
      <c r="E5170" s="109" t="s">
        <v>40</v>
      </c>
      <c r="F5170" s="109" t="s">
        <v>30294</v>
      </c>
      <c r="G5170" s="42">
        <v>41453</v>
      </c>
      <c r="H5170" s="109" t="s">
        <v>30295</v>
      </c>
      <c r="I5170" s="109" t="s">
        <v>30296</v>
      </c>
      <c r="J5170" s="109" t="s">
        <v>213</v>
      </c>
      <c r="K5170" s="98" t="s">
        <v>30297</v>
      </c>
      <c r="L5170" s="109" t="s">
        <v>30298</v>
      </c>
      <c r="M5170" s="109" t="s">
        <v>30299</v>
      </c>
      <c r="N5170" s="109" t="s">
        <v>32</v>
      </c>
      <c r="O5170" s="109" t="s">
        <v>30300</v>
      </c>
      <c r="P5170" s="109" t="s">
        <v>36</v>
      </c>
      <c r="Q5170" s="109" t="s">
        <v>30301</v>
      </c>
      <c r="R5170" s="109" t="s">
        <v>80</v>
      </c>
      <c r="S5170" s="122" t="s">
        <v>37</v>
      </c>
      <c r="T5170" s="31"/>
      <c r="U5170" s="109" t="str">
        <f t="shared" si="82"/>
        <v>41453: McCommas ambushed a Hood County deputy and killed him. He drove into Granbury, shooting at the City Hall, wounding an officer before another shot and killed him. http://www.burlesonstar.net/news/ci_24823166</v>
      </c>
      <c r="V5170" s="98"/>
      <c r="W5170" s="109">
        <v>1779.1</v>
      </c>
      <c r="X5170" s="109"/>
      <c r="Y5170" s="109"/>
      <c r="Z5170" s="109"/>
      <c r="AA5170" s="109"/>
      <c r="AB5170" s="109"/>
      <c r="AC5170" s="113"/>
      <c r="AD5170" s="106"/>
      <c r="AE5170" s="106"/>
      <c r="AF5170" s="106"/>
      <c r="AG5170" s="58"/>
    </row>
    <row r="5171" spans="1:33" ht="12">
      <c r="A5171" s="30">
        <v>41819.698611111096</v>
      </c>
      <c r="B5171" s="109" t="s">
        <v>30302</v>
      </c>
      <c r="C5171" s="121" t="s">
        <v>1513</v>
      </c>
      <c r="D5171" s="109" t="s">
        <v>23</v>
      </c>
      <c r="E5171" s="109" t="s">
        <v>24</v>
      </c>
      <c r="F5171" s="109" t="s">
        <v>30303</v>
      </c>
      <c r="G5171" s="42">
        <v>41297</v>
      </c>
      <c r="H5171" s="109" t="s">
        <v>30304</v>
      </c>
      <c r="I5171" s="109" t="s">
        <v>30305</v>
      </c>
      <c r="J5171" s="109" t="s">
        <v>213</v>
      </c>
      <c r="K5171" s="98" t="s">
        <v>30306</v>
      </c>
      <c r="L5171" s="109" t="s">
        <v>1676</v>
      </c>
      <c r="M5171" s="109" t="s">
        <v>30307</v>
      </c>
      <c r="N5171" s="109" t="s">
        <v>32</v>
      </c>
      <c r="O5171" s="109" t="s">
        <v>30308</v>
      </c>
      <c r="P5171" s="109" t="s">
        <v>58</v>
      </c>
      <c r="Q5171" s="109" t="s">
        <v>30309</v>
      </c>
      <c r="R5171" s="109" t="s">
        <v>100</v>
      </c>
      <c r="S5171" s="122" t="s">
        <v>37</v>
      </c>
      <c r="T5171" s="31"/>
      <c r="U5171" s="109" t="str">
        <f t="shared" si="82"/>
        <v>41297: 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 http://www.americanownews.com/story/21789708/no-charges-will-be-filed-against-alto-police-officer-in-death</v>
      </c>
      <c r="V5171" s="98"/>
      <c r="W5171" s="109">
        <v>1780.1</v>
      </c>
      <c r="X5171" s="109"/>
      <c r="Y5171" s="109"/>
      <c r="Z5171" s="109"/>
      <c r="AA5171" s="109"/>
      <c r="AB5171" s="109"/>
      <c r="AC5171" s="113"/>
      <c r="AD5171" s="106"/>
      <c r="AE5171" s="106"/>
      <c r="AF5171" s="106"/>
      <c r="AG5171" s="58"/>
    </row>
    <row r="5172" spans="1:33" ht="12">
      <c r="A5172" s="30">
        <v>41819.746979166703</v>
      </c>
      <c r="B5172" s="109" t="s">
        <v>30310</v>
      </c>
      <c r="C5172" s="121" t="s">
        <v>826</v>
      </c>
      <c r="D5172" s="109" t="s">
        <v>23</v>
      </c>
      <c r="E5172" s="109" t="s">
        <v>82</v>
      </c>
      <c r="F5172" s="109"/>
      <c r="G5172" s="42">
        <v>41452</v>
      </c>
      <c r="H5172" s="109" t="s">
        <v>30311</v>
      </c>
      <c r="I5172" s="109" t="s">
        <v>552</v>
      </c>
      <c r="J5172" s="109" t="s">
        <v>64</v>
      </c>
      <c r="K5172" s="98" t="s">
        <v>26663</v>
      </c>
      <c r="L5172" s="109" t="s">
        <v>364</v>
      </c>
      <c r="M5172" s="109" t="s">
        <v>553</v>
      </c>
      <c r="N5172" s="109" t="s">
        <v>32</v>
      </c>
      <c r="O5172" s="109" t="s">
        <v>30312</v>
      </c>
      <c r="P5172" s="109" t="s">
        <v>36</v>
      </c>
      <c r="Q5172" s="109" t="s">
        <v>30313</v>
      </c>
      <c r="R5172" s="109" t="s">
        <v>80</v>
      </c>
      <c r="S5172" s="122" t="s">
        <v>37</v>
      </c>
      <c r="T5172" s="31"/>
      <c r="U5172" s="109" t="str">
        <f t="shared" si="82"/>
        <v>41452: Calhoun was wanted on multiple vehicle theft and drug-related warrants from Jackson County, Miss. Atlanta police got a tip that Calhoun was parked in a Chevrolet Suburban at the mall. Police pulled in, yelled freeze, and then there were a lot of shots, witnesses said. Calhoun was killed. http://www.ajc.com/news/news/local/authorities-fugitive-shot-and-killed-by-atlanta-po/nQWrK/</v>
      </c>
      <c r="V5172" s="98"/>
      <c r="W5172" s="109">
        <v>1781.1</v>
      </c>
      <c r="X5172" s="109"/>
      <c r="Y5172" s="109"/>
      <c r="Z5172" s="109"/>
      <c r="AA5172" s="109"/>
      <c r="AB5172" s="109"/>
      <c r="AC5172" s="113"/>
      <c r="AD5172" s="106"/>
      <c r="AE5172" s="106"/>
      <c r="AF5172" s="106"/>
      <c r="AG5172" s="58"/>
    </row>
    <row r="5173" spans="1:33" ht="12">
      <c r="A5173" s="30">
        <v>41819.848622685196</v>
      </c>
      <c r="B5173" s="109" t="s">
        <v>30314</v>
      </c>
      <c r="C5173" s="121" t="s">
        <v>520</v>
      </c>
      <c r="D5173" s="109" t="s">
        <v>23</v>
      </c>
      <c r="E5173" s="109" t="s">
        <v>24</v>
      </c>
      <c r="F5173" s="109" t="s">
        <v>30315</v>
      </c>
      <c r="G5173" s="42">
        <v>40981</v>
      </c>
      <c r="H5173" s="109" t="s">
        <v>30316</v>
      </c>
      <c r="I5173" s="109" t="s">
        <v>4015</v>
      </c>
      <c r="J5173" s="109" t="s">
        <v>1304</v>
      </c>
      <c r="K5173" s="98" t="s">
        <v>30317</v>
      </c>
      <c r="L5173" s="109" t="s">
        <v>1685</v>
      </c>
      <c r="M5173" s="109" t="s">
        <v>4017</v>
      </c>
      <c r="N5173" s="109" t="s">
        <v>32</v>
      </c>
      <c r="O5173" s="109" t="s">
        <v>30318</v>
      </c>
      <c r="P5173" s="109" t="s">
        <v>58</v>
      </c>
      <c r="Q5173" s="109" t="s">
        <v>30319</v>
      </c>
      <c r="R5173" s="109" t="s">
        <v>80</v>
      </c>
      <c r="S5173" s="122" t="s">
        <v>30320</v>
      </c>
      <c r="T5173" s="31"/>
      <c r="U5173" s="109" t="str">
        <f t="shared" si="82"/>
        <v>40981: Four undercover vice detectives shot and killed Willie Sudduth of Cleveland. The officers said they saw two men running from a store at East 93rd Street, and Sudduth fired shots at an unknown target. The officers ordered Sudduth to drop his handgun. Instead, he fired at officers, who returned fire, striking and killing him. http://www.cleveland.com/court-justice/index.ssf/2014/05/cleveland_police_officers_kill.html</v>
      </c>
      <c r="V5173" s="98"/>
      <c r="W5173" s="109">
        <v>1782.1</v>
      </c>
      <c r="X5173" s="109"/>
      <c r="Y5173" s="109"/>
      <c r="Z5173" s="109"/>
      <c r="AA5173" s="109"/>
      <c r="AB5173" s="109"/>
      <c r="AC5173" s="113"/>
      <c r="AD5173" s="106"/>
      <c r="AE5173" s="106"/>
      <c r="AF5173" s="106"/>
      <c r="AG5173" s="58"/>
    </row>
    <row r="5174" spans="1:33" ht="12">
      <c r="A5174" s="30">
        <v>41819.848634259302</v>
      </c>
      <c r="B5174" s="109" t="s">
        <v>30321</v>
      </c>
      <c r="C5174" s="121" t="s">
        <v>1384</v>
      </c>
      <c r="D5174" s="109" t="s">
        <v>23</v>
      </c>
      <c r="E5174" s="109" t="s">
        <v>24</v>
      </c>
      <c r="F5174" s="109" t="s">
        <v>30322</v>
      </c>
      <c r="G5174" s="42">
        <v>40978</v>
      </c>
      <c r="H5174" s="109" t="s">
        <v>30323</v>
      </c>
      <c r="I5174" s="109" t="s">
        <v>4015</v>
      </c>
      <c r="J5174" s="109" t="s">
        <v>1304</v>
      </c>
      <c r="K5174" s="98" t="s">
        <v>9526</v>
      </c>
      <c r="L5174" s="109" t="s">
        <v>1685</v>
      </c>
      <c r="M5174" s="109" t="s">
        <v>4017</v>
      </c>
      <c r="N5174" s="109" t="s">
        <v>32</v>
      </c>
      <c r="O5174" s="109" t="s">
        <v>30324</v>
      </c>
      <c r="P5174" s="109" t="s">
        <v>58</v>
      </c>
      <c r="Q5174" s="109" t="s">
        <v>30319</v>
      </c>
      <c r="R5174" s="109" t="s">
        <v>80</v>
      </c>
      <c r="S5174" s="122" t="s">
        <v>30320</v>
      </c>
      <c r="T5174" s="31"/>
      <c r="U5174" s="109" t="str">
        <f t="shared" si="82"/>
        <v>40978: Off-duty officer Roger Jones shot and killed Kenneth Smith, 20, of Euclid, who Jones said he had seen reach for a handgun. The shooting occurred following a fight in a bar parking lot on Bolivar Avenue. Jones said he saw Smith fire a gun, then flee. The driver and a passenger surrendered. But Jones said he saw Smith reach for a gun, so he shot him. Smith's family sued Jones, claiming the victim was unarmed and trying to surrender. This past April, Cuyahoga County Prosecutor Timothy J. McGinty ruled the shooting justified, and praised Jones for "correctly and heroically" taking action to protect the safety of the citizens of Cleveland. http://www.cleveland.com/court-justice/index.ssf/2014/05/cleveland_police_officers_kill.html</v>
      </c>
      <c r="V5174" s="98"/>
      <c r="W5174" s="109">
        <v>1783.1</v>
      </c>
      <c r="X5174" s="109"/>
      <c r="Y5174" s="109"/>
      <c r="Z5174" s="109"/>
      <c r="AA5174" s="109"/>
      <c r="AB5174" s="109"/>
      <c r="AC5174" s="113"/>
      <c r="AD5174" s="106"/>
      <c r="AE5174" s="106"/>
      <c r="AF5174" s="106"/>
      <c r="AG5174" s="58"/>
    </row>
    <row r="5175" spans="1:33" ht="12">
      <c r="A5175" s="30">
        <v>41819.848645833299</v>
      </c>
      <c r="B5175" s="109" t="s">
        <v>30325</v>
      </c>
      <c r="C5175" s="121" t="s">
        <v>1204</v>
      </c>
      <c r="D5175" s="109" t="s">
        <v>23</v>
      </c>
      <c r="E5175" s="109" t="s">
        <v>173</v>
      </c>
      <c r="F5175" s="109" t="s">
        <v>30326</v>
      </c>
      <c r="G5175" s="42">
        <v>40753</v>
      </c>
      <c r="H5175" s="109" t="s">
        <v>30327</v>
      </c>
      <c r="I5175" s="109" t="s">
        <v>4015</v>
      </c>
      <c r="J5175" s="109" t="s">
        <v>1304</v>
      </c>
      <c r="K5175" s="98" t="s">
        <v>13436</v>
      </c>
      <c r="L5175" s="109" t="s">
        <v>1685</v>
      </c>
      <c r="M5175" s="109" t="s">
        <v>4017</v>
      </c>
      <c r="N5175" s="109" t="s">
        <v>32</v>
      </c>
      <c r="O5175" s="109" t="s">
        <v>30328</v>
      </c>
      <c r="P5175" s="109" t="s">
        <v>58</v>
      </c>
      <c r="Q5175" s="109" t="s">
        <v>30319</v>
      </c>
      <c r="R5175" s="109" t="s">
        <v>100</v>
      </c>
      <c r="S5175" s="122" t="s">
        <v>30320</v>
      </c>
      <c r="T5175" s="31"/>
      <c r="U5175" s="109" t="str">
        <f t="shared" si="82"/>
        <v>40753: Officers shot and killed Illuminado Lopez, 44, of Cleveland, who was drunk, depressed and wielding a butcher knife in the street near his home on West 52nd Street. Lopez refused orders to drop the knife, and continued to act aggressively after he was shot with a Taser, so the officers gunned him down. Family members said Lopez never threatened the officers, but only threatened to kill himself if police didn't shoot him. http://www.cleveland.com/court-justice/index.ssf/2014/05/cleveland_police_officers_kill.html</v>
      </c>
      <c r="V5175" s="98"/>
      <c r="W5175" s="109">
        <v>1784.1</v>
      </c>
      <c r="X5175" s="109"/>
      <c r="Y5175" s="109"/>
      <c r="Z5175" s="109"/>
      <c r="AA5175" s="109"/>
      <c r="AB5175" s="109"/>
      <c r="AC5175" s="113"/>
      <c r="AD5175" s="106"/>
      <c r="AE5175" s="106"/>
      <c r="AF5175" s="106"/>
      <c r="AG5175" s="58"/>
    </row>
    <row r="5176" spans="1:33" ht="12">
      <c r="A5176" s="30">
        <v>41819.848657407398</v>
      </c>
      <c r="B5176" s="109" t="s">
        <v>30329</v>
      </c>
      <c r="C5176" s="121" t="s">
        <v>1449</v>
      </c>
      <c r="D5176" s="109" t="s">
        <v>23</v>
      </c>
      <c r="E5176" s="109" t="s">
        <v>24</v>
      </c>
      <c r="F5176" s="109" t="s">
        <v>30330</v>
      </c>
      <c r="G5176" s="42">
        <v>40641</v>
      </c>
      <c r="H5176" s="109" t="s">
        <v>30331</v>
      </c>
      <c r="I5176" s="109" t="s">
        <v>4015</v>
      </c>
      <c r="J5176" s="109" t="s">
        <v>1304</v>
      </c>
      <c r="K5176" s="98" t="s">
        <v>17389</v>
      </c>
      <c r="L5176" s="109" t="s">
        <v>1685</v>
      </c>
      <c r="M5176" s="109" t="s">
        <v>4017</v>
      </c>
      <c r="N5176" s="109" t="s">
        <v>32</v>
      </c>
      <c r="O5176" s="109" t="s">
        <v>30332</v>
      </c>
      <c r="P5176" s="109" t="s">
        <v>58</v>
      </c>
      <c r="Q5176" s="109" t="s">
        <v>30319</v>
      </c>
      <c r="R5176" s="109" t="s">
        <v>80</v>
      </c>
      <c r="S5176" s="122" t="s">
        <v>30320</v>
      </c>
      <c r="T5176" s="31"/>
      <c r="U5176" s="109" t="str">
        <f t="shared" si="82"/>
        <v>40641: Officer Walter Thomas was working off-duty as a security guard when he shot and killed Aron Jones, 32, a gun-wielding felon, outside Libations Bar at East 91st Street and Aetna Road. Thomas, now retired, was on paid sick-leave from his police job at the time he was working the security job. Thomas said he saw Jones shoot a man outside the bar. After Jones refused Thomas' order to drop his gun, Thomas shot him three times. Witnesses said Jones had surrendered and was on his knees when he was shot. http://www.cleveland.com/court-justice/index.ssf/2014/05/cleveland_police_officers_kill.html</v>
      </c>
      <c r="V5176" s="98"/>
      <c r="W5176" s="109">
        <v>1785.1</v>
      </c>
      <c r="X5176" s="109"/>
      <c r="Y5176" s="109"/>
      <c r="Z5176" s="109"/>
      <c r="AA5176" s="109"/>
      <c r="AB5176" s="109"/>
      <c r="AC5176" s="113"/>
      <c r="AD5176" s="106"/>
      <c r="AE5176" s="106"/>
      <c r="AF5176" s="106"/>
      <c r="AG5176" s="58"/>
    </row>
    <row r="5177" spans="1:33" ht="12">
      <c r="A5177" s="30">
        <v>41819.848668981504</v>
      </c>
      <c r="B5177" s="109" t="s">
        <v>30333</v>
      </c>
      <c r="C5177" s="121" t="s">
        <v>520</v>
      </c>
      <c r="D5177" s="109" t="s">
        <v>23</v>
      </c>
      <c r="E5177" s="109" t="s">
        <v>24</v>
      </c>
      <c r="F5177" s="109"/>
      <c r="G5177" s="42">
        <v>40651</v>
      </c>
      <c r="H5177" s="109" t="s">
        <v>30334</v>
      </c>
      <c r="I5177" s="109" t="s">
        <v>4015</v>
      </c>
      <c r="J5177" s="109" t="s">
        <v>1304</v>
      </c>
      <c r="K5177" s="98" t="s">
        <v>27194</v>
      </c>
      <c r="L5177" s="109" t="s">
        <v>1685</v>
      </c>
      <c r="M5177" s="109" t="s">
        <v>4017</v>
      </c>
      <c r="N5177" s="109" t="s">
        <v>32</v>
      </c>
      <c r="O5177" s="109" t="s">
        <v>30335</v>
      </c>
      <c r="P5177" s="109" t="s">
        <v>58</v>
      </c>
      <c r="Q5177" s="109" t="s">
        <v>30319</v>
      </c>
      <c r="R5177" s="109" t="s">
        <v>80</v>
      </c>
      <c r="S5177" s="122" t="s">
        <v>30320</v>
      </c>
      <c r="T5177" s="31"/>
      <c r="U5177" s="109" t="str">
        <f t="shared" si="82"/>
        <v>40651: An officer shot and killed Leon James, 23, a suspected kidnapper accused of trying to run down the officer with a pickup truck following a high-speed chase through several East Side communities. Police arrested four other suspects in the kidnapping of Lloyd Davis, 58, who was held for ransom, but was not injured. http://www.cleveland.com/court-justice/index.ssf/2014/05/cleveland_police_officers_kill.html</v>
      </c>
      <c r="V5177" s="98"/>
      <c r="W5177" s="109">
        <v>1786.1</v>
      </c>
      <c r="X5177" s="109"/>
      <c r="Y5177" s="109"/>
      <c r="Z5177" s="109"/>
      <c r="AA5177" s="109"/>
      <c r="AB5177" s="109"/>
      <c r="AC5177" s="113"/>
      <c r="AD5177" s="106"/>
      <c r="AE5177" s="106"/>
      <c r="AF5177" s="106"/>
      <c r="AG5177" s="58"/>
    </row>
    <row r="5178" spans="1:33" ht="12">
      <c r="A5178" s="30">
        <v>41819.848680555602</v>
      </c>
      <c r="B5178" s="109" t="s">
        <v>30336</v>
      </c>
      <c r="C5178" s="121" t="s">
        <v>488</v>
      </c>
      <c r="D5178" s="109" t="s">
        <v>23</v>
      </c>
      <c r="E5178" s="109" t="s">
        <v>82</v>
      </c>
      <c r="F5178" s="109"/>
      <c r="G5178" s="42">
        <v>40451</v>
      </c>
      <c r="H5178" s="109" t="s">
        <v>30337</v>
      </c>
      <c r="I5178" s="109" t="s">
        <v>4015</v>
      </c>
      <c r="J5178" s="109" t="s">
        <v>1304</v>
      </c>
      <c r="K5178" s="98" t="s">
        <v>5239</v>
      </c>
      <c r="L5178" s="109" t="s">
        <v>1685</v>
      </c>
      <c r="M5178" s="109" t="s">
        <v>4017</v>
      </c>
      <c r="N5178" s="109" t="s">
        <v>32</v>
      </c>
      <c r="O5178" s="109" t="s">
        <v>30338</v>
      </c>
      <c r="P5178" s="109" t="s">
        <v>58</v>
      </c>
      <c r="Q5178" s="109" t="s">
        <v>30319</v>
      </c>
      <c r="R5178" s="109" t="s">
        <v>80</v>
      </c>
      <c r="S5178" s="122" t="s">
        <v>30320</v>
      </c>
      <c r="T5178" s="31"/>
      <c r="U5178" s="109" t="str">
        <f t="shared" si="82"/>
        <v>40451: Officers shot and killed Danny Withers Jr., 21, an unarmed bank robbery suspect. The officers had gone to a home on East 125th Street that Withers shared with his grandmother to arrest him on a warrant. Detective Daniel Zola fired a single shot into Withers' chest as the suspect emerged with one arm raised from a closet in a dimly lit basement. Withers was suspected of robbing a Fifth Third Bank on Lorain Avenue five days earlier. His fingerprints were found on a note the robber passed to a teller, and on a door at the bank. Police later found additional evidence at the home that linked Withers to the robbery. No gun was found in the house, but police found a screwdriver near the scene of the shooting. http://www.cleveland.com/court-justice/index.ssf/2014/05/cleveland_police_officers_kill.html</v>
      </c>
      <c r="V5178" s="98"/>
      <c r="W5178" s="109">
        <v>1787.1</v>
      </c>
      <c r="X5178" s="109"/>
      <c r="Y5178" s="109"/>
      <c r="Z5178" s="109"/>
      <c r="AA5178" s="109"/>
      <c r="AB5178" s="109"/>
      <c r="AC5178" s="113"/>
      <c r="AD5178" s="106"/>
      <c r="AE5178" s="106"/>
      <c r="AF5178" s="106"/>
      <c r="AG5178" s="58"/>
    </row>
    <row r="5179" spans="1:33" ht="12">
      <c r="A5179" s="30">
        <v>41819.848692129599</v>
      </c>
      <c r="B5179" s="109" t="s">
        <v>4728</v>
      </c>
      <c r="C5179" s="121" t="s">
        <v>2137</v>
      </c>
      <c r="D5179" s="109" t="s">
        <v>23</v>
      </c>
      <c r="E5179" s="109" t="s">
        <v>82</v>
      </c>
      <c r="F5179" s="109"/>
      <c r="G5179" s="42">
        <v>40170</v>
      </c>
      <c r="H5179" s="109" t="s">
        <v>30339</v>
      </c>
      <c r="I5179" s="109" t="s">
        <v>4015</v>
      </c>
      <c r="J5179" s="109" t="s">
        <v>1304</v>
      </c>
      <c r="K5179" s="98" t="s">
        <v>5249</v>
      </c>
      <c r="L5179" s="109" t="s">
        <v>1685</v>
      </c>
      <c r="M5179" s="109" t="s">
        <v>4017</v>
      </c>
      <c r="N5179" s="109" t="s">
        <v>32</v>
      </c>
      <c r="O5179" s="109" t="s">
        <v>30340</v>
      </c>
      <c r="P5179" s="109" t="s">
        <v>58</v>
      </c>
      <c r="Q5179" s="109" t="s">
        <v>30319</v>
      </c>
      <c r="R5179" s="109" t="s">
        <v>80</v>
      </c>
      <c r="S5179" s="122" t="s">
        <v>30320</v>
      </c>
      <c r="T5179" s="31"/>
      <c r="U5179" s="109" t="str">
        <f t="shared" si="82"/>
        <v>40170: Officer Aaron Petitt, coming to the aid of bounty hunters, shot and killed a 29-year-old Cleveland man during a struggle on Signet Avenue. The bounty hunters were trying to capture the man, who was wanted on a domestic violence charge. The shooting victim had entered a home and barricaded himself in a second-floor room. Petitt and a bounty hunter tried to use a board to force open the door. Petitt was stabbed in the foot and struck in the head with a board during the struggle. http://www.cleveland.com/court-justice/index.ssf/2014/05/cleveland_police_officers_kill.html</v>
      </c>
      <c r="V5179" s="98"/>
      <c r="W5179" s="109">
        <v>1788.1</v>
      </c>
      <c r="X5179" s="109"/>
      <c r="Y5179" s="109"/>
      <c r="Z5179" s="109"/>
      <c r="AA5179" s="109"/>
      <c r="AB5179" s="109"/>
      <c r="AC5179" s="113"/>
      <c r="AD5179" s="106"/>
      <c r="AE5179" s="106"/>
      <c r="AF5179" s="106"/>
      <c r="AG5179" s="58"/>
    </row>
    <row r="5180" spans="1:33" ht="12">
      <c r="A5180" s="30">
        <v>41819.848703703698</v>
      </c>
      <c r="B5180" s="109" t="s">
        <v>30341</v>
      </c>
      <c r="C5180" s="121" t="s">
        <v>1255</v>
      </c>
      <c r="D5180" s="109" t="s">
        <v>23</v>
      </c>
      <c r="E5180" s="109" t="s">
        <v>82</v>
      </c>
      <c r="F5180" s="109"/>
      <c r="G5180" s="42">
        <v>39955</v>
      </c>
      <c r="H5180" s="109" t="s">
        <v>30342</v>
      </c>
      <c r="I5180" s="109" t="s">
        <v>4015</v>
      </c>
      <c r="J5180" s="109" t="s">
        <v>1304</v>
      </c>
      <c r="K5180" s="98" t="s">
        <v>30317</v>
      </c>
      <c r="L5180" s="109" t="s">
        <v>1685</v>
      </c>
      <c r="M5180" s="109" t="s">
        <v>4017</v>
      </c>
      <c r="N5180" s="109" t="s">
        <v>32</v>
      </c>
      <c r="O5180" s="109" t="s">
        <v>30343</v>
      </c>
      <c r="P5180" s="109" t="s">
        <v>58</v>
      </c>
      <c r="Q5180" s="109" t="s">
        <v>30319</v>
      </c>
      <c r="R5180" s="109" t="s">
        <v>80</v>
      </c>
      <c r="S5180" s="122" t="s">
        <v>30320</v>
      </c>
      <c r="T5180" s="31"/>
      <c r="U5180" s="109" t="str">
        <f t="shared" si="82"/>
        <v>39955: An off-duty officer shot and killed a man suspected of robbing drivers passing through a construction zone near Kinsman Road. A group of phony construction workers had set up a checkpoint where they were robbing drivers at gunpoint. One of the victims was an off-duty officer. Cory Dix, 22, blocked the officer's car with a construction barrel. When Dix brandished a gun he and the officer exchanged gunfire, and Dix was killed. The officer was not injured. http://www.cleveland.com/court-justice/index.ssf/2014/05/cleveland_police_officers_kill.html</v>
      </c>
      <c r="V5180" s="98"/>
      <c r="W5180" s="109">
        <v>1789.1</v>
      </c>
      <c r="X5180" s="109"/>
      <c r="Y5180" s="109"/>
      <c r="Z5180" s="109"/>
      <c r="AA5180" s="109"/>
      <c r="AB5180" s="109"/>
      <c r="AC5180" s="113"/>
      <c r="AD5180" s="106"/>
      <c r="AE5180" s="106"/>
      <c r="AF5180" s="106"/>
      <c r="AG5180" s="58"/>
    </row>
    <row r="5181" spans="1:33" ht="12">
      <c r="A5181" s="30">
        <v>41819.848715277803</v>
      </c>
      <c r="B5181" s="109" t="s">
        <v>30344</v>
      </c>
      <c r="C5181" s="121" t="s">
        <v>361</v>
      </c>
      <c r="D5181" s="109" t="s">
        <v>23</v>
      </c>
      <c r="E5181" s="109" t="s">
        <v>82</v>
      </c>
      <c r="F5181" s="109"/>
      <c r="G5181" s="42">
        <v>39918</v>
      </c>
      <c r="H5181" s="109" t="s">
        <v>30345</v>
      </c>
      <c r="I5181" s="109" t="s">
        <v>4015</v>
      </c>
      <c r="J5181" s="109" t="s">
        <v>1304</v>
      </c>
      <c r="K5181" s="98" t="s">
        <v>27194</v>
      </c>
      <c r="L5181" s="109" t="s">
        <v>1685</v>
      </c>
      <c r="M5181" s="109" t="s">
        <v>4017</v>
      </c>
      <c r="N5181" s="109" t="s">
        <v>32</v>
      </c>
      <c r="O5181" s="109" t="s">
        <v>30346</v>
      </c>
      <c r="P5181" s="109" t="s">
        <v>58</v>
      </c>
      <c r="Q5181" s="109" t="s">
        <v>30319</v>
      </c>
      <c r="R5181" s="109" t="s">
        <v>80</v>
      </c>
      <c r="S5181" s="122" t="s">
        <v>30320</v>
      </c>
      <c r="T5181" s="31"/>
      <c r="U5181" s="109" t="str">
        <f t="shared" si="82"/>
        <v>39918: Two officers shot and killed Kevin Jackson, 28, after they said the suspect had fired a gun at them. The officers were called to East 128th Street and Woodside Avenue to investigate a report of drug activity in the area. Jackson was selling crack cocaine when the officers approached. Jackson fled, but later confronted the officers. Gunfire erupted, Jackson was hit and later died. http://www.cleveland.com/court-justice/index.ssf/2014/05/cleveland_police_officers_kill.html</v>
      </c>
      <c r="V5181" s="98"/>
      <c r="W5181" s="109">
        <v>1790.1</v>
      </c>
      <c r="X5181" s="109"/>
      <c r="Y5181" s="109"/>
      <c r="Z5181" s="109"/>
      <c r="AA5181" s="109"/>
      <c r="AB5181" s="109"/>
      <c r="AC5181" s="113"/>
      <c r="AD5181" s="106"/>
      <c r="AE5181" s="106"/>
      <c r="AF5181" s="106"/>
      <c r="AG5181" s="58"/>
    </row>
    <row r="5182" spans="1:33" ht="12">
      <c r="A5182" s="30">
        <v>41819.8487268518</v>
      </c>
      <c r="B5182" s="109" t="s">
        <v>30347</v>
      </c>
      <c r="C5182" s="121" t="s">
        <v>1209</v>
      </c>
      <c r="D5182" s="109" t="s">
        <v>23</v>
      </c>
      <c r="E5182" s="109" t="s">
        <v>40</v>
      </c>
      <c r="F5182" s="109" t="s">
        <v>30348</v>
      </c>
      <c r="G5182" s="42">
        <v>39638</v>
      </c>
      <c r="H5182" s="109" t="s">
        <v>30349</v>
      </c>
      <c r="I5182" s="109" t="s">
        <v>4015</v>
      </c>
      <c r="J5182" s="109" t="s">
        <v>1304</v>
      </c>
      <c r="K5182" s="98" t="s">
        <v>14555</v>
      </c>
      <c r="L5182" s="109" t="s">
        <v>1685</v>
      </c>
      <c r="M5182" s="109" t="s">
        <v>4017</v>
      </c>
      <c r="N5182" s="109" t="s">
        <v>32</v>
      </c>
      <c r="O5182" s="109" t="s">
        <v>30350</v>
      </c>
      <c r="P5182" s="109" t="s">
        <v>58</v>
      </c>
      <c r="Q5182" s="109" t="s">
        <v>30319</v>
      </c>
      <c r="R5182" s="109" t="s">
        <v>80</v>
      </c>
      <c r="S5182" s="122" t="s">
        <v>30320</v>
      </c>
      <c r="T5182" s="31"/>
      <c r="U5182" s="109" t="str">
        <f t="shared" si="82"/>
        <v>39638: Patrolman James Simone, aka "Supercop," shot and killed an unarmed bank robber, Robert Hackworth, 35, “ the fifth suspect Simone had killed, and the 12th suspect shot, during his nearly 40-year police career. Simone was off-duty when he entered a bank on Fulton Road and a teller told him she had just been robbed. He chased Hackworth, who fled in a stolen truck. A passer-by gave Simone a ride and they gave chase. Hackworth crashed into a utility pole at West 52nd Street. Simone confronted him and shot him after he said Hackworth reached into the truck. No gun was recovered from the victim or the truck. http://www.cleveland.com/court-justice/index.ssf/2014/05/cleveland_police_officers_kill.html</v>
      </c>
      <c r="V5182" s="98"/>
      <c r="W5182" s="109">
        <v>1791.1</v>
      </c>
      <c r="X5182" s="109"/>
      <c r="Y5182" s="109"/>
      <c r="Z5182" s="109"/>
      <c r="AA5182" s="109"/>
      <c r="AB5182" s="109"/>
      <c r="AC5182" s="113"/>
      <c r="AD5182" s="106"/>
      <c r="AE5182" s="106"/>
      <c r="AF5182" s="106"/>
      <c r="AG5182" s="58"/>
    </row>
    <row r="5183" spans="1:33" ht="12">
      <c r="A5183" s="30">
        <v>41819.848738425899</v>
      </c>
      <c r="B5183" s="109" t="s">
        <v>30351</v>
      </c>
      <c r="C5183" s="121" t="s">
        <v>1284</v>
      </c>
      <c r="D5183" s="109" t="s">
        <v>23</v>
      </c>
      <c r="E5183" s="109" t="s">
        <v>40</v>
      </c>
      <c r="F5183" s="109" t="s">
        <v>30352</v>
      </c>
      <c r="G5183" s="42">
        <v>39596</v>
      </c>
      <c r="H5183" s="109" t="s">
        <v>30353</v>
      </c>
      <c r="I5183" s="109" t="s">
        <v>4015</v>
      </c>
      <c r="J5183" s="109" t="s">
        <v>1304</v>
      </c>
      <c r="K5183" s="98" t="s">
        <v>30354</v>
      </c>
      <c r="L5183" s="109" t="s">
        <v>1685</v>
      </c>
      <c r="M5183" s="109" t="s">
        <v>4017</v>
      </c>
      <c r="N5183" s="109" t="s">
        <v>32</v>
      </c>
      <c r="O5183" s="109" t="s">
        <v>30355</v>
      </c>
      <c r="P5183" s="109" t="s">
        <v>58</v>
      </c>
      <c r="Q5183" s="109" t="s">
        <v>30319</v>
      </c>
      <c r="R5183" s="109" t="s">
        <v>80</v>
      </c>
      <c r="S5183" s="122" t="s">
        <v>30320</v>
      </c>
      <c r="T5183" s="31"/>
      <c r="U5183" s="109" t="str">
        <f t="shared" si="82"/>
        <v>39596: Two officers shot and killed Darrell Workman Jr., 31, during a raid at a suspected drug house on East 47th Street. The officers said they shot Workman after he reached into his sweatshirt for a loaded .45-caliber semi-automatic handgun. One officer fired a shotgun three times; another officer fired a handgun. Undercover detectives said they had bought cocaine from Workman twice the previous week. They found cocaine and marijuana hidden in the house after the shooting. http://www.cleveland.com/court-justice/index.ssf/2014/05/cleveland_police_officers_kill.html</v>
      </c>
      <c r="V5183" s="98"/>
      <c r="W5183" s="109">
        <v>1792.1</v>
      </c>
      <c r="X5183" s="109"/>
      <c r="Y5183" s="109"/>
      <c r="Z5183" s="109"/>
      <c r="AA5183" s="109"/>
      <c r="AB5183" s="109"/>
      <c r="AC5183" s="113"/>
      <c r="AD5183" s="106"/>
      <c r="AE5183" s="106"/>
      <c r="AF5183" s="106"/>
      <c r="AG5183" s="58"/>
    </row>
    <row r="5184" spans="1:33" ht="12">
      <c r="A5184" s="30">
        <v>41819.848749999997</v>
      </c>
      <c r="B5184" s="109" t="s">
        <v>30356</v>
      </c>
      <c r="C5184" s="121" t="s">
        <v>2375</v>
      </c>
      <c r="D5184" s="109" t="s">
        <v>23</v>
      </c>
      <c r="E5184" s="109" t="s">
        <v>82</v>
      </c>
      <c r="F5184" s="109"/>
      <c r="G5184" s="42">
        <v>39508</v>
      </c>
      <c r="H5184" s="109" t="s">
        <v>30357</v>
      </c>
      <c r="I5184" s="109" t="s">
        <v>4015</v>
      </c>
      <c r="J5184" s="109" t="s">
        <v>1304</v>
      </c>
      <c r="K5184" s="98" t="s">
        <v>13436</v>
      </c>
      <c r="L5184" s="109" t="s">
        <v>1685</v>
      </c>
      <c r="M5184" s="109" t="s">
        <v>4017</v>
      </c>
      <c r="N5184" s="109" t="s">
        <v>32</v>
      </c>
      <c r="O5184" s="109" t="s">
        <v>30358</v>
      </c>
      <c r="P5184" s="109" t="s">
        <v>58</v>
      </c>
      <c r="Q5184" s="109" t="s">
        <v>30319</v>
      </c>
      <c r="R5184" s="109" t="s">
        <v>36</v>
      </c>
      <c r="S5184" s="122" t="s">
        <v>30320</v>
      </c>
      <c r="T5184" s="31"/>
      <c r="U5184" s="109" t="str">
        <f t="shared" si="82"/>
        <v>39508: Officers shot and killed Johnny Nelson, 24, who was wielding a knife and had threatened to kill his mother. Police went to a house on Dudley Avenue after one of Nelson's relatives called for help. Nelson refused orders to drop his knife, and when he rushed at the officers two of them fired, striking him with three bullets. http://www.cleveland.com/court-justice/index.ssf/2014/05/cleveland_police_officers_kill.html</v>
      </c>
      <c r="V5184" s="98"/>
      <c r="W5184" s="109">
        <v>1793.1</v>
      </c>
      <c r="X5184" s="109"/>
      <c r="Y5184" s="109"/>
      <c r="Z5184" s="109"/>
      <c r="AA5184" s="109"/>
      <c r="AB5184" s="109"/>
      <c r="AC5184" s="113"/>
      <c r="AD5184" s="106"/>
      <c r="AE5184" s="106"/>
      <c r="AF5184" s="106"/>
      <c r="AG5184" s="58"/>
    </row>
    <row r="5185" spans="1:33" ht="12">
      <c r="A5185" s="30">
        <v>41819.848761574103</v>
      </c>
      <c r="B5185" s="109" t="s">
        <v>30359</v>
      </c>
      <c r="C5185" s="121" t="s">
        <v>520</v>
      </c>
      <c r="D5185" s="109" t="s">
        <v>23</v>
      </c>
      <c r="E5185" s="109" t="s">
        <v>82</v>
      </c>
      <c r="F5185" s="109"/>
      <c r="G5185" s="42">
        <v>39210</v>
      </c>
      <c r="H5185" s="109" t="s">
        <v>30360</v>
      </c>
      <c r="I5185" s="109" t="s">
        <v>4015</v>
      </c>
      <c r="J5185" s="109" t="s">
        <v>1304</v>
      </c>
      <c r="K5185" s="98" t="s">
        <v>13436</v>
      </c>
      <c r="L5185" s="109" t="s">
        <v>1685</v>
      </c>
      <c r="M5185" s="109" t="s">
        <v>4017</v>
      </c>
      <c r="N5185" s="109" t="s">
        <v>32</v>
      </c>
      <c r="O5185" s="109" t="s">
        <v>30361</v>
      </c>
      <c r="P5185" s="109" t="s">
        <v>58</v>
      </c>
      <c r="Q5185" s="109" t="s">
        <v>30319</v>
      </c>
      <c r="R5185" s="109" t="s">
        <v>80</v>
      </c>
      <c r="S5185" s="122" t="s">
        <v>30320</v>
      </c>
      <c r="T5185" s="31"/>
      <c r="U5185" s="109" t="str">
        <f t="shared" si="82"/>
        <v>39210: Officers shot to death Aaron Steele, 23, after they stopped his car for playing loud music and expired license plates. The officers said they shot Steele after he grabbed a loaded gun and pointed it at them. The officers involved were Patrolman Robert Miles, Detective Todd Staimpel, Detective William Van Verth. The shooting was ruled to be justified. http://www.cleveland.com/court-justice/index.ssf/2014/05/cleveland_police_officers_kill.html</v>
      </c>
      <c r="V5185" s="98"/>
      <c r="W5185" s="109">
        <v>1794.1</v>
      </c>
      <c r="X5185" s="109"/>
      <c r="Y5185" s="109"/>
      <c r="Z5185" s="109"/>
      <c r="AA5185" s="109"/>
      <c r="AB5185" s="109"/>
      <c r="AC5185" s="113"/>
      <c r="AD5185" s="106"/>
      <c r="AE5185" s="106"/>
      <c r="AF5185" s="106"/>
      <c r="AG5185" s="58"/>
    </row>
    <row r="5186" spans="1:33" ht="12">
      <c r="A5186" s="30">
        <v>41819.848773148202</v>
      </c>
      <c r="B5186" s="109" t="s">
        <v>30362</v>
      </c>
      <c r="C5186" s="121" t="s">
        <v>4163</v>
      </c>
      <c r="D5186" s="109" t="s">
        <v>23</v>
      </c>
      <c r="E5186" s="109" t="s">
        <v>82</v>
      </c>
      <c r="F5186" s="109"/>
      <c r="G5186" s="42">
        <v>39164</v>
      </c>
      <c r="H5186" s="109" t="s">
        <v>30363</v>
      </c>
      <c r="I5186" s="109" t="s">
        <v>4015</v>
      </c>
      <c r="J5186" s="109" t="s">
        <v>1304</v>
      </c>
      <c r="K5186" s="98" t="s">
        <v>30354</v>
      </c>
      <c r="L5186" s="109" t="s">
        <v>1685</v>
      </c>
      <c r="M5186" s="109" t="s">
        <v>4017</v>
      </c>
      <c r="N5186" s="109" t="s">
        <v>32</v>
      </c>
      <c r="O5186" s="109" t="s">
        <v>30364</v>
      </c>
      <c r="P5186" s="109" t="s">
        <v>58</v>
      </c>
      <c r="Q5186" s="109" t="s">
        <v>30319</v>
      </c>
      <c r="R5186" s="109" t="s">
        <v>80</v>
      </c>
      <c r="S5186" s="122" t="s">
        <v>30320</v>
      </c>
      <c r="T5186" s="31"/>
      <c r="U5186" s="109" t="str">
        <f t="shared" si="82"/>
        <v>39164: An off-duty officer working as a security guard at the Lexington Village apartment complex on East 79th Street, shot and killed Angelo Miller, 17, who was suspected of breaking into cars on the property. John Lundy stopped the teen's car in the parking lot, and fired at least five shots into Miller's car. One bullet struck the teen in the back, killing him. Investigators said Miller accelerated toward Lundy, and the officer fired in self-defense. http://www.cleveland.com/court-justice/index.ssf/2014/05/cleveland_police_officers_kill.html</v>
      </c>
      <c r="V5186" s="98"/>
      <c r="W5186" s="109">
        <v>1795.1</v>
      </c>
      <c r="X5186" s="109"/>
      <c r="Y5186" s="109"/>
      <c r="Z5186" s="109"/>
      <c r="AA5186" s="109"/>
      <c r="AB5186" s="109"/>
      <c r="AC5186" s="113"/>
      <c r="AD5186" s="106"/>
      <c r="AE5186" s="106"/>
      <c r="AF5186" s="106"/>
      <c r="AG5186" s="58"/>
    </row>
    <row r="5187" spans="1:33" ht="12">
      <c r="A5187" s="30">
        <v>41819.848784722199</v>
      </c>
      <c r="B5187" s="109" t="s">
        <v>30365</v>
      </c>
      <c r="C5187" s="121" t="s">
        <v>549</v>
      </c>
      <c r="D5187" s="109" t="s">
        <v>23</v>
      </c>
      <c r="E5187" s="109" t="s">
        <v>40</v>
      </c>
      <c r="F5187" s="109" t="s">
        <v>30366</v>
      </c>
      <c r="G5187" s="42">
        <v>38954</v>
      </c>
      <c r="H5187" s="109" t="s">
        <v>30367</v>
      </c>
      <c r="I5187" s="109" t="s">
        <v>4015</v>
      </c>
      <c r="J5187" s="109" t="s">
        <v>1304</v>
      </c>
      <c r="K5187" s="98" t="s">
        <v>30368</v>
      </c>
      <c r="L5187" s="109" t="s">
        <v>1685</v>
      </c>
      <c r="M5187" s="109" t="s">
        <v>4017</v>
      </c>
      <c r="N5187" s="109" t="s">
        <v>32</v>
      </c>
      <c r="O5187" s="109" t="s">
        <v>30369</v>
      </c>
      <c r="P5187" s="109" t="s">
        <v>58</v>
      </c>
      <c r="Q5187" s="109" t="s">
        <v>30319</v>
      </c>
      <c r="R5187" s="109" t="s">
        <v>219</v>
      </c>
      <c r="S5187" s="122" t="s">
        <v>30320</v>
      </c>
      <c r="T5187" s="31"/>
      <c r="U5187" s="109" t="str">
        <f t="shared" si="82"/>
        <v>38954: Patrolmen Robert Nagy and Anthony Lipinski responded to a violent domestic disturbance at a home on West 143rd Street. Charles Pasek Jr., 40, was drunk, screaming and brandishing what the officers feared was a butcher's knife. Pasek'™s estranged wife said her husband had beaten her and wouldn't allow her to leave. The officers tried to talk Pasek out of the house, but he rushed at the officers. Nagy fired three times, striking Pasek in the arm and chest. He later died. In his hands were a pair of pliers and several kitchen utensils. http://www.cleveland.com/court-justice/index.ssf/2014/05/cleveland_police_officers_kill.html</v>
      </c>
      <c r="V5187" s="98"/>
      <c r="W5187" s="109">
        <v>1796.1</v>
      </c>
      <c r="X5187" s="109"/>
      <c r="Y5187" s="109"/>
      <c r="Z5187" s="109"/>
      <c r="AA5187" s="109"/>
      <c r="AB5187" s="109"/>
      <c r="AC5187" s="113"/>
      <c r="AD5187" s="106"/>
      <c r="AE5187" s="106"/>
      <c r="AF5187" s="106"/>
      <c r="AG5187" s="58"/>
    </row>
    <row r="5188" spans="1:33" ht="12">
      <c r="A5188" s="30">
        <v>41819.848796296297</v>
      </c>
      <c r="B5188" s="109" t="s">
        <v>30370</v>
      </c>
      <c r="C5188" s="121" t="s">
        <v>420</v>
      </c>
      <c r="D5188" s="109" t="s">
        <v>23</v>
      </c>
      <c r="E5188" s="109" t="s">
        <v>24</v>
      </c>
      <c r="F5188" s="109"/>
      <c r="G5188" s="42">
        <v>38697</v>
      </c>
      <c r="H5188" s="109" t="s">
        <v>30371</v>
      </c>
      <c r="I5188" s="109" t="s">
        <v>4015</v>
      </c>
      <c r="J5188" s="109" t="s">
        <v>1304</v>
      </c>
      <c r="K5188" s="98" t="s">
        <v>30372</v>
      </c>
      <c r="L5188" s="109" t="s">
        <v>1685</v>
      </c>
      <c r="M5188" s="109" t="s">
        <v>4017</v>
      </c>
      <c r="N5188" s="109" t="s">
        <v>32</v>
      </c>
      <c r="O5188" s="109" t="s">
        <v>30373</v>
      </c>
      <c r="P5188" s="109" t="s">
        <v>58</v>
      </c>
      <c r="Q5188" s="109" t="s">
        <v>30319</v>
      </c>
      <c r="R5188" s="109" t="s">
        <v>80</v>
      </c>
      <c r="S5188" s="122" t="s">
        <v>30320</v>
      </c>
      <c r="T5188" s="31"/>
      <c r="U5188" s="109" t="str">
        <f t="shared" si="82"/>
        <v>38697: Angelo Ferguson, 18, died from a gunshot in the back after two officers said he tried to run them down with a stolen car on East 141st Street, and they fired at least four shots. Police said Patrolmen Brian Carney and Reginald Beddard approached the car with guns drawn because it had been reported car-jacked. A loaded .40-caliber handgun was found in Ferguson's waistband. http://www.cleveland.com/court-justice/index.ssf/2014/05/cleveland_police_officers_kill.html</v>
      </c>
      <c r="V5188" s="98"/>
      <c r="W5188" s="109">
        <v>1797.1</v>
      </c>
      <c r="X5188" s="109"/>
      <c r="Y5188" s="109"/>
      <c r="Z5188" s="109"/>
      <c r="AA5188" s="109"/>
      <c r="AB5188" s="109"/>
      <c r="AC5188" s="113"/>
      <c r="AD5188" s="106"/>
      <c r="AE5188" s="106"/>
      <c r="AF5188" s="106"/>
      <c r="AG5188" s="58"/>
    </row>
    <row r="5189" spans="1:33" ht="12">
      <c r="A5189" s="30">
        <v>41819.848807870403</v>
      </c>
      <c r="B5189" s="109" t="s">
        <v>30374</v>
      </c>
      <c r="C5189" s="121" t="s">
        <v>1924</v>
      </c>
      <c r="D5189" s="109" t="s">
        <v>23</v>
      </c>
      <c r="E5189" s="109" t="s">
        <v>24</v>
      </c>
      <c r="F5189" s="109"/>
      <c r="G5189" s="42">
        <v>38645</v>
      </c>
      <c r="H5189" s="109" t="s">
        <v>30375</v>
      </c>
      <c r="I5189" s="109" t="s">
        <v>4015</v>
      </c>
      <c r="J5189" s="109" t="s">
        <v>1304</v>
      </c>
      <c r="K5189" s="98" t="s">
        <v>30372</v>
      </c>
      <c r="L5189" s="109" t="s">
        <v>1685</v>
      </c>
      <c r="M5189" s="109" t="s">
        <v>4017</v>
      </c>
      <c r="N5189" s="109" t="s">
        <v>32</v>
      </c>
      <c r="O5189" s="109" t="s">
        <v>30376</v>
      </c>
      <c r="P5189" s="109" t="s">
        <v>58</v>
      </c>
      <c r="Q5189" s="109" t="s">
        <v>30319</v>
      </c>
      <c r="R5189" s="109" t="s">
        <v>80</v>
      </c>
      <c r="S5189" s="122" t="s">
        <v>30320</v>
      </c>
      <c r="T5189" s="31"/>
      <c r="U5189" s="109" t="str">
        <f t="shared" si="82"/>
        <v>38645: Patrolman Alvin Gulley, who served as a driver for then-City Council President Frank Jackson, took action after he saw a man smash the window of a car parked at Memorial Elementary School. Gulley fired at least three gunshots at the suspect, David Crenshaw, 33, who dragged the patrolman before dying of two bullet wounds. http://www.cleveland.com/court-justice/index.ssf/2014/05/cleveland_police_officers_kill.html</v>
      </c>
      <c r="V5189" s="98"/>
      <c r="W5189" s="109">
        <v>1798.1</v>
      </c>
      <c r="X5189" s="109"/>
      <c r="Y5189" s="109"/>
      <c r="Z5189" s="109"/>
      <c r="AA5189" s="109"/>
      <c r="AB5189" s="109"/>
      <c r="AC5189" s="113"/>
      <c r="AD5189" s="106"/>
      <c r="AE5189" s="106"/>
      <c r="AF5189" s="106"/>
      <c r="AG5189" s="58"/>
    </row>
    <row r="5190" spans="1:33" ht="12">
      <c r="A5190" s="30">
        <v>41819.8488194444</v>
      </c>
      <c r="B5190" s="109" t="s">
        <v>30377</v>
      </c>
      <c r="C5190" s="121" t="s">
        <v>400</v>
      </c>
      <c r="D5190" s="109" t="s">
        <v>23</v>
      </c>
      <c r="E5190" s="109" t="s">
        <v>24</v>
      </c>
      <c r="F5190" s="109"/>
      <c r="G5190" s="42">
        <v>38625</v>
      </c>
      <c r="H5190" s="109" t="s">
        <v>30378</v>
      </c>
      <c r="I5190" s="109" t="s">
        <v>4015</v>
      </c>
      <c r="J5190" s="109" t="s">
        <v>1304</v>
      </c>
      <c r="K5190" s="98" t="s">
        <v>30372</v>
      </c>
      <c r="L5190" s="109" t="s">
        <v>1685</v>
      </c>
      <c r="M5190" s="109" t="s">
        <v>4017</v>
      </c>
      <c r="N5190" s="109" t="s">
        <v>32</v>
      </c>
      <c r="O5190" s="109" t="s">
        <v>30379</v>
      </c>
      <c r="P5190" s="109" t="s">
        <v>58</v>
      </c>
      <c r="Q5190" s="109" t="s">
        <v>30319</v>
      </c>
      <c r="R5190" s="109" t="s">
        <v>80</v>
      </c>
      <c r="S5190" s="122" t="s">
        <v>30320</v>
      </c>
      <c r="T5190" s="31"/>
      <c r="U5190" s="109" t="str">
        <f t="shared" si="82"/>
        <v>38625: As an officer attempted to arrest a suspected drug-dealer at a Blenheim Road apartment building, the suspect, Laray Renshaw, 36, resisted and grappled with Patrolman John Franko. When Renshaw reached for Franko's gun the officer shot Renshaw four times, killing him. Forensic tests confirmed that Renshaw's hand was on the gun when he was shot. http://www.cleveland.com/court-justice/index.ssf/2014/05/cleveland_police_officers_kill.html</v>
      </c>
      <c r="V5190" s="98"/>
      <c r="W5190" s="109">
        <v>1799.1</v>
      </c>
      <c r="X5190" s="109"/>
      <c r="Y5190" s="109"/>
      <c r="Z5190" s="109"/>
      <c r="AA5190" s="109"/>
      <c r="AB5190" s="109"/>
      <c r="AC5190" s="113"/>
      <c r="AD5190" s="106"/>
      <c r="AE5190" s="106"/>
      <c r="AF5190" s="106"/>
      <c r="AG5190" s="58"/>
    </row>
    <row r="5191" spans="1:33" ht="12">
      <c r="A5191" s="30">
        <v>41819.848831018498</v>
      </c>
      <c r="B5191" s="109" t="s">
        <v>30380</v>
      </c>
      <c r="C5191" s="121" t="s">
        <v>409</v>
      </c>
      <c r="D5191" s="109" t="s">
        <v>23</v>
      </c>
      <c r="E5191" s="109" t="s">
        <v>24</v>
      </c>
      <c r="F5191" s="109" t="s">
        <v>30381</v>
      </c>
      <c r="G5191" s="42">
        <v>38596</v>
      </c>
      <c r="H5191" s="109" t="s">
        <v>30382</v>
      </c>
      <c r="I5191" s="109" t="s">
        <v>4015</v>
      </c>
      <c r="J5191" s="109" t="s">
        <v>1304</v>
      </c>
      <c r="K5191" s="98" t="s">
        <v>17389</v>
      </c>
      <c r="L5191" s="109" t="s">
        <v>1685</v>
      </c>
      <c r="M5191" s="109" t="s">
        <v>4017</v>
      </c>
      <c r="N5191" s="109" t="s">
        <v>32</v>
      </c>
      <c r="O5191" s="109" t="s">
        <v>30383</v>
      </c>
      <c r="P5191" s="109" t="s">
        <v>58</v>
      </c>
      <c r="Q5191" s="109" t="s">
        <v>30319</v>
      </c>
      <c r="R5191" s="109" t="s">
        <v>80</v>
      </c>
      <c r="S5191" s="122" t="s">
        <v>30320</v>
      </c>
      <c r="T5191" s="31"/>
      <c r="U5191" s="109" t="str">
        <f t="shared" si="82"/>
        <v>38596: Two officers fired at least 10 shots, killing 15-year-old Brandon McCloud as they attempted to serve a search warrant at the teen's house in connection with a string of robberies of pizza delivery drivers. Detectives John Kraynik and Philip Habeeb accused the teenager of attacking them with a knife. It was later determined that the shooting was justified, and a grand jury declined to issue indictments. http://www.cleveland.com/court-justice/index.ssf/2014/05/cleveland_police_officers_kill.html</v>
      </c>
      <c r="V5191" s="98"/>
      <c r="W5191" s="109">
        <v>1800.1</v>
      </c>
      <c r="X5191" s="109"/>
      <c r="Y5191" s="109"/>
      <c r="Z5191" s="109"/>
      <c r="AA5191" s="109"/>
      <c r="AB5191" s="109"/>
      <c r="AC5191" s="113"/>
      <c r="AD5191" s="106"/>
      <c r="AE5191" s="106"/>
      <c r="AF5191" s="106"/>
      <c r="AG5191" s="58"/>
    </row>
    <row r="5192" spans="1:33" ht="12">
      <c r="A5192" s="30">
        <v>41819.848842592597</v>
      </c>
      <c r="B5192" s="109" t="s">
        <v>30384</v>
      </c>
      <c r="C5192" s="121" t="s">
        <v>488</v>
      </c>
      <c r="D5192" s="109" t="s">
        <v>23</v>
      </c>
      <c r="E5192" s="109" t="s">
        <v>82</v>
      </c>
      <c r="F5192" s="109"/>
      <c r="G5192" s="42">
        <v>38106</v>
      </c>
      <c r="H5192" s="109" t="s">
        <v>30385</v>
      </c>
      <c r="I5192" s="109" t="s">
        <v>4015</v>
      </c>
      <c r="J5192" s="109" t="s">
        <v>1304</v>
      </c>
      <c r="K5192" s="98" t="s">
        <v>30372</v>
      </c>
      <c r="L5192" s="109" t="s">
        <v>1685</v>
      </c>
      <c r="M5192" s="109" t="s">
        <v>4017</v>
      </c>
      <c r="N5192" s="109" t="s">
        <v>32</v>
      </c>
      <c r="O5192" s="109" t="s">
        <v>30386</v>
      </c>
      <c r="P5192" s="109" t="s">
        <v>58</v>
      </c>
      <c r="Q5192" s="109" t="s">
        <v>30319</v>
      </c>
      <c r="R5192" s="109" t="s">
        <v>80</v>
      </c>
      <c r="S5192" s="122" t="s">
        <v>30320</v>
      </c>
      <c r="T5192" s="31"/>
      <c r="U5192" s="109" t="str">
        <f t="shared" si="82"/>
        <v>38106: An officer who was pinned against a wall by a suspect's car shot and killed the driver. Officer Reginald Smith attempted to arrest Arlington Wilson Jr., 21, after he ran a red light at East 146th Street and St. Clair Avenue, and fled. The officer was in a driveway on Pepper Avenue when he was struck by the suspect's car. The shooting was ruled to be justified. http://www.cleveland.com/court-justice/index.ssf/2014/05/cleveland_police_officers_kill.html</v>
      </c>
      <c r="V5192" s="98"/>
      <c r="W5192" s="109">
        <v>1801.1</v>
      </c>
      <c r="X5192" s="109"/>
      <c r="Y5192" s="109"/>
      <c r="Z5192" s="109"/>
      <c r="AA5192" s="109"/>
      <c r="AB5192" s="109"/>
      <c r="AC5192" s="113"/>
      <c r="AD5192" s="106"/>
      <c r="AE5192" s="106"/>
      <c r="AF5192" s="106"/>
      <c r="AG5192" s="58"/>
    </row>
    <row r="5193" spans="1:33" ht="12">
      <c r="A5193" s="30">
        <v>41819.848854166703</v>
      </c>
      <c r="B5193" s="109" t="s">
        <v>30387</v>
      </c>
      <c r="C5193" s="121" t="s">
        <v>2126</v>
      </c>
      <c r="D5193" s="109" t="s">
        <v>23</v>
      </c>
      <c r="E5193" s="109" t="s">
        <v>24</v>
      </c>
      <c r="F5193" s="109"/>
      <c r="G5193" s="42">
        <v>38049</v>
      </c>
      <c r="H5193" s="109" t="s">
        <v>30388</v>
      </c>
      <c r="I5193" s="109" t="s">
        <v>4015</v>
      </c>
      <c r="J5193" s="109" t="s">
        <v>1304</v>
      </c>
      <c r="K5193" s="98" t="s">
        <v>19492</v>
      </c>
      <c r="L5193" s="109" t="s">
        <v>1685</v>
      </c>
      <c r="M5193" s="109" t="s">
        <v>4017</v>
      </c>
      <c r="N5193" s="109" t="s">
        <v>32</v>
      </c>
      <c r="O5193" s="109" t="s">
        <v>30389</v>
      </c>
      <c r="P5193" s="109" t="s">
        <v>58</v>
      </c>
      <c r="Q5193" s="109" t="s">
        <v>30319</v>
      </c>
      <c r="R5193" s="109" t="s">
        <v>80</v>
      </c>
      <c r="S5193" s="122" t="s">
        <v>30320</v>
      </c>
      <c r="T5193" s="31"/>
      <c r="U5193" s="109" t="str">
        <f t="shared" si="82"/>
        <v>38049: Eren Beyah, 27, kept a police SWAT team at bay during an 11-hour standoff, refusing to surrender and pointing a 9mm handgun at an officer, shouting, "You're going to have to kill me." SWAT team member William Johnson fired and killed the man, striking him with at least seven bullets to the face, chest and legs. Beyah had been scheduled to appear in court the following week on felony drug charges. He also was wanted in Florida for violating probation on a drug-related conviction. http://www.cleveland.com/court-justice/index.ssf/2014/05/cleveland_police_officers_kill.html</v>
      </c>
      <c r="V5193" s="98"/>
      <c r="W5193" s="109">
        <v>1802.1</v>
      </c>
      <c r="X5193" s="109"/>
      <c r="Y5193" s="109"/>
      <c r="Z5193" s="109"/>
      <c r="AA5193" s="109"/>
      <c r="AB5193" s="109"/>
      <c r="AC5193" s="113"/>
      <c r="AD5193" s="106"/>
      <c r="AE5193" s="106"/>
      <c r="AF5193" s="106"/>
      <c r="AG5193" s="58"/>
    </row>
    <row r="5194" spans="1:33" ht="12">
      <c r="A5194" s="30">
        <v>41819.8488657407</v>
      </c>
      <c r="B5194" s="109" t="s">
        <v>30390</v>
      </c>
      <c r="C5194" s="121" t="s">
        <v>2375</v>
      </c>
      <c r="D5194" s="109" t="s">
        <v>23</v>
      </c>
      <c r="E5194" s="109" t="s">
        <v>82</v>
      </c>
      <c r="F5194" s="109"/>
      <c r="G5194" s="42">
        <v>38004</v>
      </c>
      <c r="H5194" s="109" t="s">
        <v>30391</v>
      </c>
      <c r="I5194" s="109" t="s">
        <v>4015</v>
      </c>
      <c r="J5194" s="109" t="s">
        <v>1304</v>
      </c>
      <c r="K5194" s="98" t="s">
        <v>5249</v>
      </c>
      <c r="L5194" s="109" t="s">
        <v>1685</v>
      </c>
      <c r="M5194" s="109" t="s">
        <v>4017</v>
      </c>
      <c r="N5194" s="109" t="s">
        <v>32</v>
      </c>
      <c r="O5194" s="109" t="s">
        <v>30392</v>
      </c>
      <c r="P5194" s="109" t="s">
        <v>58</v>
      </c>
      <c r="Q5194" s="109" t="s">
        <v>30319</v>
      </c>
      <c r="R5194" s="109" t="s">
        <v>80</v>
      </c>
      <c r="S5194" s="122" t="s">
        <v>30320</v>
      </c>
      <c r="T5194" s="31"/>
      <c r="U5194" s="109" t="str">
        <f t="shared" si="82"/>
        <v>38004: Officers were called to East 154th Street to check reports of drug activity when they approached a car with two men inside. Brandon Robinson, 24, ran and was tackled by officer Timothy Clark. As they wrestled on the ground, Robinson punched the officer and tried to grab his gun. Clark shot him in the chest, killing him. http://www.cleveland.com/court-justice/index.ssf/2014/05/cleveland_police_officers_kill.html</v>
      </c>
      <c r="V5194" s="98"/>
      <c r="W5194" s="109">
        <v>1803.1</v>
      </c>
      <c r="X5194" s="109"/>
      <c r="Y5194" s="109"/>
      <c r="Z5194" s="109"/>
      <c r="AA5194" s="109"/>
      <c r="AB5194" s="109"/>
      <c r="AC5194" s="113"/>
      <c r="AD5194" s="106"/>
      <c r="AE5194" s="106"/>
      <c r="AF5194" s="106"/>
      <c r="AG5194" s="58"/>
    </row>
    <row r="5195" spans="1:33" ht="12">
      <c r="A5195" s="30">
        <v>41819.848877314798</v>
      </c>
      <c r="B5195" s="109" t="s">
        <v>30393</v>
      </c>
      <c r="C5195" s="121" t="s">
        <v>266</v>
      </c>
      <c r="D5195" s="109" t="s">
        <v>23</v>
      </c>
      <c r="E5195" s="109" t="s">
        <v>40</v>
      </c>
      <c r="F5195" s="109" t="s">
        <v>30394</v>
      </c>
      <c r="G5195" s="42">
        <v>37939</v>
      </c>
      <c r="H5195" s="109" t="s">
        <v>30395</v>
      </c>
      <c r="I5195" s="109" t="s">
        <v>4015</v>
      </c>
      <c r="J5195" s="109" t="s">
        <v>1304</v>
      </c>
      <c r="K5195" s="98" t="s">
        <v>30372</v>
      </c>
      <c r="L5195" s="109" t="s">
        <v>1685</v>
      </c>
      <c r="M5195" s="109" t="s">
        <v>4017</v>
      </c>
      <c r="N5195" s="109" t="s">
        <v>32</v>
      </c>
      <c r="O5195" s="109" t="s">
        <v>30396</v>
      </c>
      <c r="P5195" s="109" t="s">
        <v>58</v>
      </c>
      <c r="Q5195" s="109" t="s">
        <v>30319</v>
      </c>
      <c r="R5195" s="109" t="s">
        <v>80</v>
      </c>
      <c r="S5195" s="122" t="s">
        <v>30320</v>
      </c>
      <c r="T5195" s="31"/>
      <c r="U5195" s="109" t="str">
        <f t="shared" si="82"/>
        <v>37939: Two patrolmen pulled over Stanley Strnad's car for a traffic violation at East 185th Street in the North Collinwood neighborhood. As the officers approached, Strnad , 26, drove away. Patrolmen Daniel Jopek and Martin Rudin chased Strnad but stopped when he left the city. Strnad later returned and crashed into a car at East 156th and Parkgrove Avenue. Strnad ran, and Jopek chased him, firing five shots, with four hitting Strnad in the back and killing him. Jopek said he feared Strnad was going to pull a weapon from his waistband. Strnad was unarmed. A grand jury declined to indict Jopek, although he was disciplined for improper use of force. The family sued Jopek, but he prevailed in a federal jury trial. Jopek and Rudin also were involved in the fatal shooting of a man in 2002. http://www.cleveland.com/court-justice/index.ssf/2014/05/cleveland_police_officers_kill.html</v>
      </c>
      <c r="V5195" s="98"/>
      <c r="W5195" s="109">
        <v>1804.1</v>
      </c>
      <c r="X5195" s="109"/>
      <c r="Y5195" s="109"/>
      <c r="Z5195" s="109"/>
      <c r="AA5195" s="109"/>
      <c r="AB5195" s="109"/>
      <c r="AC5195" s="113"/>
      <c r="AD5195" s="106"/>
      <c r="AE5195" s="106"/>
      <c r="AF5195" s="106"/>
      <c r="AG5195" s="58"/>
    </row>
    <row r="5196" spans="1:33" ht="12">
      <c r="A5196" s="30">
        <v>41819.848888888897</v>
      </c>
      <c r="B5196" s="109" t="s">
        <v>30397</v>
      </c>
      <c r="C5196" s="121" t="s">
        <v>826</v>
      </c>
      <c r="D5196" s="109" t="s">
        <v>23</v>
      </c>
      <c r="E5196" s="109" t="s">
        <v>82</v>
      </c>
      <c r="F5196" s="109"/>
      <c r="G5196" s="42">
        <v>37630</v>
      </c>
      <c r="H5196" s="109" t="s">
        <v>30398</v>
      </c>
      <c r="I5196" s="109" t="s">
        <v>4015</v>
      </c>
      <c r="J5196" s="109" t="s">
        <v>1304</v>
      </c>
      <c r="K5196" s="98" t="s">
        <v>30399</v>
      </c>
      <c r="L5196" s="109" t="s">
        <v>1685</v>
      </c>
      <c r="M5196" s="109" t="s">
        <v>4017</v>
      </c>
      <c r="N5196" s="109" t="s">
        <v>32</v>
      </c>
      <c r="O5196" s="109" t="s">
        <v>30400</v>
      </c>
      <c r="P5196" s="109" t="s">
        <v>58</v>
      </c>
      <c r="Q5196" s="109" t="s">
        <v>30319</v>
      </c>
      <c r="R5196" s="109" t="s">
        <v>80</v>
      </c>
      <c r="S5196" s="122" t="s">
        <v>30320</v>
      </c>
      <c r="T5196" s="31"/>
      <c r="U5196" s="109" t="str">
        <f t="shared" si="82"/>
        <v>37630: Michael Ciacchi, 38, was the subject of an area-wide manhunt after he fled a traffic stop in Valley View. Officers in Cleveland located Ciacchi about three hours later at a home on Stickney Avenue in the Old Brooklyn neighborhood, but the suspect refused to surrender. Ciacchi waved a gun --“ later found to be unloaded --“ and an officer ordered him to drop it or he would shoot him. Ciacchi replied, "Go ahead and do it." When Ciacchi pointed the gun at the officers they fired. The suspect died in a hail of bullets that struck him in the chest and legs. One of the shooters was Officer James Simone. Ciacchi's family said he suffered from depression. Officials ruled the shooting "suicide by cop," and justified. http://www.cleveland.com/court-justice/index.ssf/2014/05/cleveland_police_officers_kill.html</v>
      </c>
      <c r="V5196" s="98"/>
      <c r="W5196" s="109">
        <v>1805.1</v>
      </c>
      <c r="X5196" s="109"/>
      <c r="Y5196" s="109"/>
      <c r="Z5196" s="109"/>
      <c r="AA5196" s="109"/>
      <c r="AB5196" s="109"/>
      <c r="AC5196" s="113"/>
      <c r="AD5196" s="106"/>
      <c r="AE5196" s="106"/>
      <c r="AF5196" s="106"/>
      <c r="AG5196" s="58"/>
    </row>
    <row r="5197" spans="1:33" ht="12">
      <c r="A5197" s="30">
        <v>41819.848900463003</v>
      </c>
      <c r="B5197" s="109" t="s">
        <v>30401</v>
      </c>
      <c r="C5197" s="121" t="s">
        <v>3689</v>
      </c>
      <c r="D5197" s="109" t="s">
        <v>23</v>
      </c>
      <c r="E5197" s="109" t="s">
        <v>24</v>
      </c>
      <c r="F5197" s="109"/>
      <c r="G5197" s="42">
        <v>37495</v>
      </c>
      <c r="H5197" s="109" t="s">
        <v>30402</v>
      </c>
      <c r="I5197" s="109" t="s">
        <v>4015</v>
      </c>
      <c r="J5197" s="109" t="s">
        <v>1304</v>
      </c>
      <c r="K5197" s="98" t="s">
        <v>13436</v>
      </c>
      <c r="L5197" s="109" t="s">
        <v>1685</v>
      </c>
      <c r="M5197" s="109" t="s">
        <v>4017</v>
      </c>
      <c r="N5197" s="109" t="s">
        <v>32</v>
      </c>
      <c r="O5197" s="109" t="s">
        <v>30403</v>
      </c>
      <c r="P5197" s="109" t="s">
        <v>58</v>
      </c>
      <c r="Q5197" s="109" t="s">
        <v>30319</v>
      </c>
      <c r="R5197" s="109" t="s">
        <v>80</v>
      </c>
      <c r="S5197" s="122" t="s">
        <v>30320</v>
      </c>
      <c r="T5197" s="31"/>
      <c r="U5197" s="109" t="str">
        <f t="shared" si="82"/>
        <v>37495: Two patrolmen were chasing a stolen car when the driver crashed near West 85th Street. The officers parked their cruiser behind the stolen car and approached. But the driver threw the car into reverse and pinned Patrolman Robert Taylor, who fired into the stolen car, striking passenger Ricardo Mason, 16, in the back and killing him. Patrolman Matthew Baeppler also fired his gun, striking the driver, Malcolm Hoyle, 16, in the face. A grand jury declined to indict the officers, but the city paid $1 million to settle a federal wrongful death suit brought by Mason's mother. Hoyle recovered from his injuries and was convicted of involuntary manslaughter for Ricardo's death. http://www.cleveland.com/court-justice/index.ssf/2014/05/cleveland_police_officers_kill.html</v>
      </c>
      <c r="V5197" s="98"/>
      <c r="W5197" s="109">
        <v>1806.1</v>
      </c>
      <c r="X5197" s="109"/>
      <c r="Y5197" s="109"/>
      <c r="Z5197" s="109"/>
      <c r="AA5197" s="109"/>
      <c r="AB5197" s="109"/>
      <c r="AC5197" s="113"/>
      <c r="AD5197" s="106"/>
      <c r="AE5197" s="106"/>
      <c r="AF5197" s="106"/>
      <c r="AG5197" s="58"/>
    </row>
    <row r="5198" spans="1:33" ht="12">
      <c r="A5198" s="30">
        <v>41819.848912037</v>
      </c>
      <c r="B5198" s="109" t="s">
        <v>30404</v>
      </c>
      <c r="C5198" s="121" t="s">
        <v>520</v>
      </c>
      <c r="D5198" s="109" t="s">
        <v>23</v>
      </c>
      <c r="E5198" s="109" t="s">
        <v>24</v>
      </c>
      <c r="F5198" s="109"/>
      <c r="G5198" s="42">
        <v>37476</v>
      </c>
      <c r="H5198" s="109" t="s">
        <v>30405</v>
      </c>
      <c r="I5198" s="109" t="s">
        <v>4015</v>
      </c>
      <c r="J5198" s="109" t="s">
        <v>1304</v>
      </c>
      <c r="K5198" s="98" t="s">
        <v>30406</v>
      </c>
      <c r="L5198" s="109" t="s">
        <v>1685</v>
      </c>
      <c r="M5198" s="109" t="s">
        <v>4017</v>
      </c>
      <c r="N5198" s="109" t="s">
        <v>32</v>
      </c>
      <c r="O5198" s="109" t="s">
        <v>30407</v>
      </c>
      <c r="P5198" s="109" t="s">
        <v>58</v>
      </c>
      <c r="Q5198" s="109" t="s">
        <v>30319</v>
      </c>
      <c r="R5198" s="109" t="s">
        <v>219</v>
      </c>
      <c r="S5198" s="122" t="s">
        <v>30320</v>
      </c>
      <c r="T5198" s="31"/>
      <c r="U5198" s="109" t="str">
        <f t="shared" si="82"/>
        <v>37476: Two officers picked up Jeffrey Hopkins, 23, following reports he had been fighting on Detroit Avenue. But when the officers drove Hopkins to Public Square and offered to let him go, Hopkins --“ high on PCP --“ turned on the officers and attacked, grabbing officer Michael Schmitt's service revolver and shooting him. Schmitt's partner, Donald Finau, shot Hopkins four times in the back, and once each in the head and arm, killing him. Schmitt recovered from his wound. http://www.cleveland.com/court-justice/index.ssf/2014/05/cleveland_police_officers_kill.html</v>
      </c>
      <c r="V5198" s="98"/>
      <c r="W5198" s="109">
        <v>1807.1</v>
      </c>
      <c r="X5198" s="109"/>
      <c r="Y5198" s="109"/>
      <c r="Z5198" s="109"/>
      <c r="AA5198" s="109"/>
      <c r="AB5198" s="109"/>
      <c r="AC5198" s="113"/>
      <c r="AD5198" s="106"/>
      <c r="AE5198" s="106"/>
      <c r="AF5198" s="106"/>
      <c r="AG5198" s="58"/>
    </row>
    <row r="5199" spans="1:33" ht="12">
      <c r="A5199" s="30">
        <v>41819.848923611098</v>
      </c>
      <c r="B5199" s="109" t="s">
        <v>30408</v>
      </c>
      <c r="C5199" s="121" t="s">
        <v>461</v>
      </c>
      <c r="D5199" s="109" t="s">
        <v>23</v>
      </c>
      <c r="E5199" s="109" t="s">
        <v>24</v>
      </c>
      <c r="F5199" s="109"/>
      <c r="G5199" s="42">
        <v>37413</v>
      </c>
      <c r="H5199" s="109" t="s">
        <v>30409</v>
      </c>
      <c r="I5199" s="109" t="s">
        <v>4015</v>
      </c>
      <c r="J5199" s="109" t="s">
        <v>1304</v>
      </c>
      <c r="K5199" s="98" t="s">
        <v>30372</v>
      </c>
      <c r="L5199" s="109" t="s">
        <v>1685</v>
      </c>
      <c r="M5199" s="109" t="s">
        <v>4017</v>
      </c>
      <c r="N5199" s="109" t="s">
        <v>32</v>
      </c>
      <c r="O5199" s="109" t="s">
        <v>30410</v>
      </c>
      <c r="P5199" s="109" t="s">
        <v>58</v>
      </c>
      <c r="Q5199" s="109" t="s">
        <v>30319</v>
      </c>
      <c r="R5199" s="109" t="s">
        <v>219</v>
      </c>
      <c r="S5199" s="122" t="s">
        <v>30320</v>
      </c>
      <c r="T5199" s="31"/>
      <c r="U5199" s="109" t="str">
        <f t="shared" si="82"/>
        <v>37413: Patrolmen Daniel Jopek and Martin Rudin stopped a car driven by Stephon Keith Moore, 39, who was drunk, on Lake Shore Boulevard. The officers accused Moore of driving his car at them and putting their lives at risk, so they shot and killed him with a gunshot to the back. The shooting was ruled justified. Moore'™s family, however, said the victim was backing up his car and posed no threat to the officers. They filed a wrongful death lawsuit, and the city agreed to pay $250,000 in damages and attorney's fees. http://www.cleveland.com/court-justice/index.ssf/2014/05/cleveland_police_officers_kill.html</v>
      </c>
      <c r="V5199" s="98"/>
      <c r="W5199" s="109">
        <v>1808.1</v>
      </c>
      <c r="X5199" s="109"/>
      <c r="Y5199" s="109"/>
      <c r="Z5199" s="109"/>
      <c r="AA5199" s="109"/>
      <c r="AB5199" s="109"/>
      <c r="AC5199" s="113"/>
      <c r="AD5199" s="106"/>
      <c r="AE5199" s="106"/>
      <c r="AF5199" s="106"/>
      <c r="AG5199" s="58"/>
    </row>
    <row r="5200" spans="1:33" ht="12">
      <c r="A5200" s="30">
        <v>41819.848935185197</v>
      </c>
      <c r="B5200" s="109" t="s">
        <v>30411</v>
      </c>
      <c r="C5200" s="121" t="s">
        <v>2126</v>
      </c>
      <c r="D5200" s="109" t="s">
        <v>23</v>
      </c>
      <c r="E5200" s="109" t="s">
        <v>24</v>
      </c>
      <c r="F5200" s="109"/>
      <c r="G5200" s="42">
        <v>37282</v>
      </c>
      <c r="H5200" s="109" t="s">
        <v>30412</v>
      </c>
      <c r="I5200" s="109" t="s">
        <v>4015</v>
      </c>
      <c r="J5200" s="109" t="s">
        <v>1304</v>
      </c>
      <c r="K5200" s="98" t="s">
        <v>15121</v>
      </c>
      <c r="L5200" s="109" t="s">
        <v>1685</v>
      </c>
      <c r="M5200" s="109" t="s">
        <v>4017</v>
      </c>
      <c r="N5200" s="109" t="s">
        <v>32</v>
      </c>
      <c r="O5200" s="109" t="s">
        <v>30413</v>
      </c>
      <c r="P5200" s="109" t="s">
        <v>58</v>
      </c>
      <c r="Q5200" s="109" t="s">
        <v>30319</v>
      </c>
      <c r="R5200" s="109" t="s">
        <v>80</v>
      </c>
      <c r="S5200" s="122" t="s">
        <v>30320</v>
      </c>
      <c r="T5200" s="31"/>
      <c r="U5200" s="109" t="str">
        <f t="shared" si="82"/>
        <v>37282: Two officers responded to a report of a man breaking into a car on Lee Avenue. When they attempted to question the suspect, Craig Bickerstaff, 27, he ran. The officers caught him and struggled with the 318-pound Bickerstaff, and hit him on the head with a baton. When Bickerstaff --“ the son of a former Cleveland police officer --“ pulled out a gun, the officers shot and killed him. http://www.cleveland.com/court-justice/index.ssf/2014/05/cleveland_police_officers_kill.html</v>
      </c>
      <c r="V5200" s="98"/>
      <c r="W5200" s="109">
        <v>1809.1</v>
      </c>
      <c r="X5200" s="109"/>
      <c r="Y5200" s="109"/>
      <c r="Z5200" s="109"/>
      <c r="AA5200" s="109"/>
      <c r="AB5200" s="109"/>
      <c r="AC5200" s="113"/>
      <c r="AD5200" s="106"/>
      <c r="AE5200" s="106"/>
      <c r="AF5200" s="106"/>
      <c r="AG5200" s="58"/>
    </row>
    <row r="5201" spans="1:33" ht="12">
      <c r="A5201" s="30">
        <v>41819.848946759303</v>
      </c>
      <c r="B5201" s="109" t="s">
        <v>30414</v>
      </c>
      <c r="C5201" s="121" t="s">
        <v>647</v>
      </c>
      <c r="D5201" s="109" t="s">
        <v>23</v>
      </c>
      <c r="E5201" s="109" t="s">
        <v>24</v>
      </c>
      <c r="F5201" s="109"/>
      <c r="G5201" s="42">
        <v>37271</v>
      </c>
      <c r="H5201" s="109" t="s">
        <v>30415</v>
      </c>
      <c r="I5201" s="109" t="s">
        <v>4015</v>
      </c>
      <c r="J5201" s="109" t="s">
        <v>1304</v>
      </c>
      <c r="K5201" s="98" t="s">
        <v>19492</v>
      </c>
      <c r="L5201" s="109" t="s">
        <v>1685</v>
      </c>
      <c r="M5201" s="109" t="s">
        <v>4017</v>
      </c>
      <c r="N5201" s="109" t="s">
        <v>32</v>
      </c>
      <c r="O5201" s="109" t="s">
        <v>30416</v>
      </c>
      <c r="P5201" s="109" t="s">
        <v>58</v>
      </c>
      <c r="Q5201" s="109" t="s">
        <v>30319</v>
      </c>
      <c r="R5201" s="109" t="s">
        <v>80</v>
      </c>
      <c r="S5201" s="122" t="s">
        <v>30320</v>
      </c>
      <c r="T5201" s="31"/>
      <c r="U5201" s="109" t="str">
        <f t="shared" si="82"/>
        <v>37271: Two plain-clothes narcotics officers witnessed what they suspected was a drug deal at East 176th Street, and followed the suspect's car to a fast food restaurant parking lot near the intersection of Harvard and Lee roads. When the officers approached the car, the driver, Jermaine Sanders, 25, drove forward and hit officer John Patton. The other officer, Walter Thomas, and Patton fired several shots at the suspect. He died at a hospital a short time later. Officials ruled the shooting justified. Thomas also shot and killed a man in 2011. http://www.cleveland.com/court-justice/index.ssf/2014/05/cleveland_police_officers_kill.html</v>
      </c>
      <c r="V5201" s="98"/>
      <c r="W5201" s="109">
        <v>1810.1</v>
      </c>
      <c r="X5201" s="109"/>
      <c r="Y5201" s="109"/>
      <c r="Z5201" s="109"/>
      <c r="AA5201" s="109"/>
      <c r="AB5201" s="109"/>
      <c r="AC5201" s="113"/>
      <c r="AD5201" s="106"/>
      <c r="AE5201" s="106"/>
      <c r="AF5201" s="106"/>
      <c r="AG5201" s="58"/>
    </row>
    <row r="5202" spans="1:33" ht="12">
      <c r="A5202" s="30">
        <v>41819.848958333299</v>
      </c>
      <c r="B5202" s="109" t="s">
        <v>30417</v>
      </c>
      <c r="C5202" s="121" t="s">
        <v>1853</v>
      </c>
      <c r="D5202" s="109" t="s">
        <v>23</v>
      </c>
      <c r="E5202" s="109" t="s">
        <v>24</v>
      </c>
      <c r="F5202" s="109"/>
      <c r="G5202" s="42">
        <v>37125</v>
      </c>
      <c r="H5202" s="109" t="s">
        <v>30418</v>
      </c>
      <c r="I5202" s="109" t="s">
        <v>4015</v>
      </c>
      <c r="J5202" s="109" t="s">
        <v>1304</v>
      </c>
      <c r="K5202" s="98" t="s">
        <v>5249</v>
      </c>
      <c r="L5202" s="109" t="s">
        <v>1685</v>
      </c>
      <c r="M5202" s="109" t="s">
        <v>4017</v>
      </c>
      <c r="N5202" s="109" t="s">
        <v>32</v>
      </c>
      <c r="O5202" s="109" t="s">
        <v>30419</v>
      </c>
      <c r="P5202" s="109" t="s">
        <v>58</v>
      </c>
      <c r="Q5202" s="109" t="s">
        <v>30319</v>
      </c>
      <c r="R5202" s="109" t="s">
        <v>80</v>
      </c>
      <c r="S5202" s="122" t="s">
        <v>30320</v>
      </c>
      <c r="T5202" s="31"/>
      <c r="U5202" s="109" t="str">
        <f t="shared" si="82"/>
        <v>37125: Officers said they saw Daniel Harris, 47, dealing drugs from his car on East 131st Street. When they approached, Harris sped away, crashing into another car and leading the officers on a 10-minute chase. Harris eventually jumped from his car and ran, with the officers in pursuit. One of the officers caught Harris, who grabbed his service revolver and refused to let go. The other officer shot Harris to death. http://www.cleveland.com/court-justice/index.ssf/2014/05/cleveland_police_officers_kill.html</v>
      </c>
      <c r="V5202" s="98"/>
      <c r="W5202" s="109">
        <v>1811.1</v>
      </c>
      <c r="X5202" s="109"/>
      <c r="Y5202" s="109"/>
      <c r="Z5202" s="109"/>
      <c r="AA5202" s="109"/>
      <c r="AB5202" s="109"/>
      <c r="AC5202" s="113"/>
      <c r="AD5202" s="106"/>
      <c r="AE5202" s="106"/>
      <c r="AF5202" s="106"/>
      <c r="AG5202" s="58"/>
    </row>
    <row r="5203" spans="1:33" ht="12">
      <c r="A5203" s="30">
        <v>41819.848969907398</v>
      </c>
      <c r="B5203" s="109" t="s">
        <v>30420</v>
      </c>
      <c r="C5203" s="121" t="s">
        <v>1135</v>
      </c>
      <c r="D5203" s="109" t="s">
        <v>23</v>
      </c>
      <c r="E5203" s="109" t="s">
        <v>82</v>
      </c>
      <c r="F5203" s="109"/>
      <c r="G5203" s="42">
        <v>36817</v>
      </c>
      <c r="H5203" s="109" t="s">
        <v>30421</v>
      </c>
      <c r="I5203" s="109" t="s">
        <v>4015</v>
      </c>
      <c r="J5203" s="109" t="s">
        <v>1304</v>
      </c>
      <c r="K5203" s="98" t="s">
        <v>19492</v>
      </c>
      <c r="L5203" s="109" t="s">
        <v>1685</v>
      </c>
      <c r="M5203" s="109" t="s">
        <v>4017</v>
      </c>
      <c r="N5203" s="109" t="s">
        <v>32</v>
      </c>
      <c r="O5203" s="109" t="s">
        <v>30422</v>
      </c>
      <c r="P5203" s="109" t="s">
        <v>58</v>
      </c>
      <c r="Q5203" s="109" t="s">
        <v>30319</v>
      </c>
      <c r="R5203" s="109" t="s">
        <v>80</v>
      </c>
      <c r="S5203" s="122" t="s">
        <v>30320</v>
      </c>
      <c r="T5203" s="31"/>
      <c r="U5203" s="109" t="str">
        <f t="shared" si="82"/>
        <v>36817: Officers responded to reports of several shots being fired in the area of East 153rd Street and Sunview Avenue, where they were confronted by a man with a gun. Several shots were exchanged, and Marsean Scott, 19, fell to the ground, dead. Neither of the officers was wounded. http://www.cleveland.com/court-justice/index.ssf/2014/05/cleveland_police_officers_kill.html</v>
      </c>
      <c r="V5203" s="98"/>
      <c r="W5203" s="109">
        <v>1812.1</v>
      </c>
      <c r="X5203" s="109"/>
      <c r="Y5203" s="109"/>
      <c r="Z5203" s="109"/>
      <c r="AA5203" s="109"/>
      <c r="AB5203" s="109"/>
      <c r="AC5203" s="113"/>
      <c r="AD5203" s="106"/>
      <c r="AE5203" s="106"/>
      <c r="AF5203" s="106"/>
      <c r="AG5203" s="58"/>
    </row>
    <row r="5204" spans="1:33" ht="12">
      <c r="A5204" s="30">
        <v>41819.848981481497</v>
      </c>
      <c r="B5204" s="109" t="s">
        <v>30423</v>
      </c>
      <c r="C5204" s="121" t="s">
        <v>1384</v>
      </c>
      <c r="D5204" s="109" t="s">
        <v>23</v>
      </c>
      <c r="E5204" s="109" t="s">
        <v>40</v>
      </c>
      <c r="F5204" s="109" t="s">
        <v>30424</v>
      </c>
      <c r="G5204" s="42">
        <v>37435</v>
      </c>
      <c r="H5204" s="109" t="s">
        <v>30425</v>
      </c>
      <c r="I5204" s="109" t="s">
        <v>4015</v>
      </c>
      <c r="J5204" s="109" t="s">
        <v>1304</v>
      </c>
      <c r="K5204" s="98" t="s">
        <v>19062</v>
      </c>
      <c r="L5204" s="109" t="s">
        <v>1685</v>
      </c>
      <c r="M5204" s="109" t="s">
        <v>4017</v>
      </c>
      <c r="N5204" s="109" t="s">
        <v>32</v>
      </c>
      <c r="O5204" s="109" t="s">
        <v>30426</v>
      </c>
      <c r="P5204" s="109" t="s">
        <v>36</v>
      </c>
      <c r="Q5204" s="109" t="s">
        <v>30427</v>
      </c>
      <c r="R5204" s="109" t="s">
        <v>80</v>
      </c>
      <c r="S5204" s="122" t="s">
        <v>37</v>
      </c>
      <c r="T5204" s="31"/>
      <c r="U5204" s="109" t="str">
        <f t="shared" si="82"/>
        <v>37435: An off-duty officer shot Finley when he found him on his property. Officer James Toomey said Finley attacked him with a metal pole. http://www.clevescene.com/cleveland/14-shots/Content?oid=1481227</v>
      </c>
      <c r="V5204" s="98"/>
      <c r="W5204" s="109">
        <v>1813.1</v>
      </c>
      <c r="X5204" s="109"/>
      <c r="Y5204" s="109"/>
      <c r="Z5204" s="109"/>
      <c r="AA5204" s="109"/>
      <c r="AB5204" s="109"/>
      <c r="AC5204" s="113"/>
      <c r="AD5204" s="106"/>
      <c r="AE5204" s="106"/>
      <c r="AF5204" s="106"/>
      <c r="AG5204" s="58"/>
    </row>
    <row r="5205" spans="1:33" ht="12">
      <c r="A5205" s="30">
        <v>41828.445787037002</v>
      </c>
      <c r="B5205" s="109" t="s">
        <v>30428</v>
      </c>
      <c r="C5205" s="121" t="s">
        <v>2126</v>
      </c>
      <c r="D5205" s="109" t="s">
        <v>23</v>
      </c>
      <c r="E5205" s="109" t="s">
        <v>82</v>
      </c>
      <c r="F5205" s="109"/>
      <c r="G5205" s="42">
        <v>41457</v>
      </c>
      <c r="H5205" s="109" t="s">
        <v>30429</v>
      </c>
      <c r="I5205" s="109" t="s">
        <v>10779</v>
      </c>
      <c r="J5205" s="109" t="s">
        <v>74</v>
      </c>
      <c r="K5205" s="98" t="s">
        <v>30430</v>
      </c>
      <c r="L5205" s="109" t="s">
        <v>76</v>
      </c>
      <c r="M5205" s="109" t="s">
        <v>30431</v>
      </c>
      <c r="N5205" s="109" t="s">
        <v>32</v>
      </c>
      <c r="O5205" s="109" t="s">
        <v>30432</v>
      </c>
      <c r="P5205" s="109" t="s">
        <v>58</v>
      </c>
      <c r="Q5205" s="109" t="s">
        <v>30433</v>
      </c>
      <c r="R5205" s="109" t="s">
        <v>219</v>
      </c>
      <c r="S5205" s="122" t="s">
        <v>30434</v>
      </c>
      <c r="T5205" s="31"/>
      <c r="U5205" s="109" t="str">
        <f t="shared" si="82"/>
        <v>41457: Andrew Stigliano had an outstanding warrant, was confronted by an officer and he fled. Officers attemped to arrest Stigliano and he then confronted officers with a shotgun and was subsequently shot. http://www.bostonglobe.com/metro/2013/07/02/police-ashland-fatally-shoot-man-they-say-was-armed-with-shotgun/o4HPXluwL0UVvK6SfmaHdK/story.html http://www.wickedlocal.com/article/20140706/NEWS/140708041</v>
      </c>
      <c r="V5205" s="98"/>
      <c r="W5205" s="109">
        <v>1814.1</v>
      </c>
      <c r="X5205" s="109"/>
      <c r="Y5205" s="109"/>
      <c r="Z5205" s="109"/>
      <c r="AA5205" s="109"/>
      <c r="AB5205" s="109"/>
      <c r="AC5205" s="113"/>
      <c r="AD5205" s="106"/>
      <c r="AE5205" s="106"/>
      <c r="AF5205" s="106"/>
      <c r="AG5205" s="58"/>
    </row>
    <row r="5206" spans="1:33" ht="12">
      <c r="A5206" s="30">
        <v>41828.466886574097</v>
      </c>
      <c r="B5206" s="109" t="s">
        <v>30435</v>
      </c>
      <c r="C5206" s="121" t="s">
        <v>3777</v>
      </c>
      <c r="D5206" s="109" t="s">
        <v>23</v>
      </c>
      <c r="E5206" s="109" t="s">
        <v>40</v>
      </c>
      <c r="F5206" s="109" t="s">
        <v>30436</v>
      </c>
      <c r="G5206" s="42">
        <v>41826</v>
      </c>
      <c r="H5206" s="109" t="s">
        <v>30437</v>
      </c>
      <c r="I5206" s="109" t="s">
        <v>30438</v>
      </c>
      <c r="J5206" s="109" t="s">
        <v>104</v>
      </c>
      <c r="K5206" s="98" t="s">
        <v>30439</v>
      </c>
      <c r="L5206" s="109" t="s">
        <v>30440</v>
      </c>
      <c r="M5206" s="109" t="s">
        <v>30441</v>
      </c>
      <c r="N5206" s="109" t="s">
        <v>32</v>
      </c>
      <c r="O5206" s="109" t="s">
        <v>30442</v>
      </c>
      <c r="P5206" s="109" t="s">
        <v>36</v>
      </c>
      <c r="Q5206" s="109" t="s">
        <v>30443</v>
      </c>
      <c r="R5206" s="109" t="s">
        <v>100</v>
      </c>
      <c r="S5206" s="122" t="s">
        <v>30434</v>
      </c>
      <c r="T5206" s="31"/>
      <c r="U5206" s="109" t="str">
        <f t="shared" si="82"/>
        <v>41826: Would not drop a knife after ordered to. Utvic advanced towards the officers and was shot. http://journaltimes.com/news/local/crime-and-courts/man-fatally-shot-by-police-identified/article_9983c98a-0620-11e4-8f7e-0019bb2963f4.html</v>
      </c>
      <c r="V5206" s="98"/>
      <c r="W5206" s="109">
        <v>1815.1</v>
      </c>
      <c r="X5206" s="109"/>
      <c r="Y5206" s="109"/>
      <c r="Z5206" s="109"/>
      <c r="AA5206" s="109"/>
      <c r="AB5206" s="109"/>
      <c r="AC5206" s="113"/>
      <c r="AD5206" s="106"/>
      <c r="AE5206" s="106"/>
      <c r="AF5206" s="106"/>
      <c r="AG5206" s="58"/>
    </row>
    <row r="5207" spans="1:33" ht="12">
      <c r="A5207" s="30">
        <v>41828.476354166698</v>
      </c>
      <c r="B5207" s="109" t="s">
        <v>30444</v>
      </c>
      <c r="C5207" s="121" t="s">
        <v>1384</v>
      </c>
      <c r="D5207" s="109" t="s">
        <v>23</v>
      </c>
      <c r="E5207" s="109" t="s">
        <v>82</v>
      </c>
      <c r="F5207" s="109" t="s">
        <v>30445</v>
      </c>
      <c r="G5207" s="42">
        <v>41823</v>
      </c>
      <c r="H5207" s="109" t="s">
        <v>30446</v>
      </c>
      <c r="I5207" s="109" t="s">
        <v>1693</v>
      </c>
      <c r="J5207" s="109" t="s">
        <v>1694</v>
      </c>
      <c r="K5207" s="98" t="s">
        <v>4634</v>
      </c>
      <c r="L5207" s="109" t="s">
        <v>1693</v>
      </c>
      <c r="M5207" s="109" t="s">
        <v>1696</v>
      </c>
      <c r="N5207" s="109" t="s">
        <v>32</v>
      </c>
      <c r="O5207" s="109" t="s">
        <v>30447</v>
      </c>
      <c r="P5207" s="109" t="s">
        <v>36</v>
      </c>
      <c r="Q5207" s="109" t="s">
        <v>30448</v>
      </c>
      <c r="R5207" s="109" t="s">
        <v>80</v>
      </c>
      <c r="S5207" s="122" t="s">
        <v>30434</v>
      </c>
      <c r="T5207" s="31"/>
      <c r="U5207" s="109" t="str">
        <f t="shared" si="82"/>
        <v>41823: Ronquillo was in a stolen car. Police attempted arrest. Ronquillo reversed striking an officer with the vehicle. Officers shot 12 rounds, ultimately killing Ronquillo. http://www.denverpost.com/news/ci_26100032/ryan-ronquillos-family-seeks-answers-after-denver-police</v>
      </c>
      <c r="V5207" s="98"/>
      <c r="W5207" s="109">
        <v>1816.1</v>
      </c>
      <c r="X5207" s="109"/>
      <c r="Y5207" s="109"/>
      <c r="Z5207" s="109"/>
      <c r="AA5207" s="109"/>
      <c r="AB5207" s="109"/>
      <c r="AC5207" s="113"/>
      <c r="AD5207" s="106"/>
      <c r="AE5207" s="106"/>
      <c r="AF5207" s="106"/>
      <c r="AG5207" s="58"/>
    </row>
    <row r="5208" spans="1:33" ht="12">
      <c r="A5208" s="30">
        <v>41828.572939814803</v>
      </c>
      <c r="B5208" s="109" t="s">
        <v>30449</v>
      </c>
      <c r="C5208" s="121" t="s">
        <v>266</v>
      </c>
      <c r="D5208" s="109" t="s">
        <v>23</v>
      </c>
      <c r="E5208" s="109" t="s">
        <v>24</v>
      </c>
      <c r="F5208" s="109" t="s">
        <v>30450</v>
      </c>
      <c r="G5208" s="42">
        <v>41824</v>
      </c>
      <c r="H5208" s="109" t="s">
        <v>30451</v>
      </c>
      <c r="I5208" s="109" t="s">
        <v>808</v>
      </c>
      <c r="J5208" s="109" t="s">
        <v>809</v>
      </c>
      <c r="K5208" s="98" t="s">
        <v>30452</v>
      </c>
      <c r="L5208" s="109" t="s">
        <v>811</v>
      </c>
      <c r="M5208" s="109" t="s">
        <v>30453</v>
      </c>
      <c r="N5208" s="109" t="s">
        <v>32</v>
      </c>
      <c r="O5208" s="109" t="s">
        <v>30454</v>
      </c>
      <c r="P5208" s="109" t="s">
        <v>36</v>
      </c>
      <c r="Q5208" s="109" t="s">
        <v>30455</v>
      </c>
      <c r="R5208" s="109" t="s">
        <v>36</v>
      </c>
      <c r="S5208" s="122" t="s">
        <v>30434</v>
      </c>
      <c r="T5208" s="31"/>
      <c r="U5208" s="109" t="str">
        <f t="shared" si="82"/>
        <v>41824: 911 called about a suicidal individual. Randolph had a knife moving towards officers and shots were fired, killing Randolph. http://www.kansas.com/2014/07/07/3542623/police-chief-man-killed-in-shooting.html</v>
      </c>
      <c r="V5208" s="98"/>
      <c r="W5208" s="109">
        <v>1817.1</v>
      </c>
      <c r="X5208" s="109"/>
      <c r="Y5208" s="109"/>
      <c r="Z5208" s="109"/>
      <c r="AA5208" s="109"/>
      <c r="AB5208" s="109"/>
      <c r="AC5208" s="113"/>
      <c r="AD5208" s="106"/>
      <c r="AE5208" s="106"/>
      <c r="AF5208" s="106"/>
      <c r="AG5208" s="58"/>
    </row>
    <row r="5209" spans="1:33" ht="12">
      <c r="A5209" s="30">
        <v>41828.656527777799</v>
      </c>
      <c r="B5209" s="109" t="s">
        <v>30456</v>
      </c>
      <c r="C5209" s="121" t="s">
        <v>3656</v>
      </c>
      <c r="D5209" s="109" t="s">
        <v>23</v>
      </c>
      <c r="E5209" s="109" t="s">
        <v>40</v>
      </c>
      <c r="F5209" s="109" t="s">
        <v>30457</v>
      </c>
      <c r="G5209" s="42">
        <v>41515</v>
      </c>
      <c r="H5209" s="109" t="s">
        <v>30458</v>
      </c>
      <c r="I5209" s="109" t="s">
        <v>1629</v>
      </c>
      <c r="J5209" s="109" t="s">
        <v>1084</v>
      </c>
      <c r="K5209" s="98" t="s">
        <v>30459</v>
      </c>
      <c r="L5209" s="109" t="s">
        <v>4904</v>
      </c>
      <c r="M5209" s="109" t="s">
        <v>4905</v>
      </c>
      <c r="N5209" s="109" t="s">
        <v>32</v>
      </c>
      <c r="O5209" s="109" t="s">
        <v>30460</v>
      </c>
      <c r="P5209" s="109" t="s">
        <v>323</v>
      </c>
      <c r="Q5209" s="109" t="s">
        <v>30461</v>
      </c>
      <c r="R5209" s="109" t="s">
        <v>80</v>
      </c>
      <c r="S5209" s="122" t="s">
        <v>30434</v>
      </c>
      <c r="T5209" s="31"/>
      <c r="U5209" s="109" t="str">
        <f t="shared" si="82"/>
        <v>41515: Geer was drinking and threw his girlfriend's clothes out of the house. He was talking with an officer at his doorway when he was shot to death in the chest. It is unknown why he was shot. http://www.washingtonpost.com/blogs/local/wp/2014/07/08/ten-months-of-silence-in-the-fairfax-police-shooting-death-of-john-geer/</v>
      </c>
      <c r="V5209" s="98"/>
      <c r="W5209" s="109">
        <v>1818.1</v>
      </c>
      <c r="X5209" s="109"/>
      <c r="Y5209" s="109"/>
      <c r="Z5209" s="109"/>
      <c r="AA5209" s="109"/>
      <c r="AB5209" s="109"/>
      <c r="AC5209" s="113"/>
      <c r="AD5209" s="106"/>
      <c r="AE5209" s="106"/>
      <c r="AF5209" s="106"/>
      <c r="AG5209" s="58"/>
    </row>
    <row r="5210" spans="1:33" ht="12">
      <c r="A5210" s="30">
        <v>41828.664340277799</v>
      </c>
      <c r="B5210" s="109" t="s">
        <v>30462</v>
      </c>
      <c r="C5210" s="121" t="s">
        <v>30463</v>
      </c>
      <c r="D5210" s="109" t="s">
        <v>23</v>
      </c>
      <c r="E5210" s="109" t="s">
        <v>173</v>
      </c>
      <c r="F5210" s="109" t="s">
        <v>30464</v>
      </c>
      <c r="G5210" s="42">
        <v>41824</v>
      </c>
      <c r="H5210" s="109" t="s">
        <v>30465</v>
      </c>
      <c r="I5210" s="109" t="s">
        <v>327</v>
      </c>
      <c r="J5210" s="109" t="s">
        <v>328</v>
      </c>
      <c r="K5210" s="98" t="s">
        <v>30466</v>
      </c>
      <c r="L5210" s="109" t="s">
        <v>329</v>
      </c>
      <c r="M5210" s="109" t="s">
        <v>330</v>
      </c>
      <c r="N5210" s="109" t="s">
        <v>32</v>
      </c>
      <c r="O5210" s="109" t="s">
        <v>30467</v>
      </c>
      <c r="P5210" s="109" t="s">
        <v>36</v>
      </c>
      <c r="Q5210" s="109" t="s">
        <v>30468</v>
      </c>
      <c r="R5210" s="109" t="s">
        <v>80</v>
      </c>
      <c r="S5210" s="122" t="s">
        <v>30434</v>
      </c>
      <c r="T5210" s="31"/>
      <c r="U5210" s="109" t="str">
        <f t="shared" si="82"/>
        <v>41824: "Pedro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 http://www.dnainfo.com/chicago/20140707/rogers-park/family-of-boy-14-shot-dead-by-police-citys-children-need-protection</v>
      </c>
      <c r="V5210" s="98"/>
      <c r="W5210" s="109">
        <v>1819.1</v>
      </c>
      <c r="X5210" s="109"/>
      <c r="Y5210" s="109"/>
      <c r="Z5210" s="109"/>
      <c r="AA5210" s="109"/>
      <c r="AB5210" s="109"/>
      <c r="AC5210" s="113"/>
      <c r="AD5210" s="106"/>
      <c r="AE5210" s="106"/>
      <c r="AF5210" s="106"/>
      <c r="AG5210" s="58"/>
    </row>
    <row r="5211" spans="1:33" ht="12">
      <c r="A5211" s="30">
        <v>41840.572789351798</v>
      </c>
      <c r="B5211" s="109" t="s">
        <v>30469</v>
      </c>
      <c r="C5211" s="121" t="s">
        <v>256</v>
      </c>
      <c r="D5211" s="109" t="s">
        <v>23</v>
      </c>
      <c r="E5211" s="109" t="s">
        <v>24</v>
      </c>
      <c r="F5211" s="109" t="s">
        <v>30470</v>
      </c>
      <c r="G5211" s="42">
        <v>41837</v>
      </c>
      <c r="H5211" s="109" t="s">
        <v>30471</v>
      </c>
      <c r="I5211" s="109" t="s">
        <v>5817</v>
      </c>
      <c r="J5211" s="109" t="s">
        <v>152</v>
      </c>
      <c r="K5211" s="98" t="s">
        <v>5851</v>
      </c>
      <c r="L5211" s="109" t="s">
        <v>1481</v>
      </c>
      <c r="M5211" s="109" t="s">
        <v>313</v>
      </c>
      <c r="N5211" s="109" t="s">
        <v>3388</v>
      </c>
      <c r="O5211" s="109" t="s">
        <v>30472</v>
      </c>
      <c r="P5211" s="109" t="s">
        <v>58</v>
      </c>
      <c r="Q5211" s="109" t="s">
        <v>30473</v>
      </c>
      <c r="R5211" s="109" t="s">
        <v>80</v>
      </c>
      <c r="S5211" s="122" t="s">
        <v>37</v>
      </c>
      <c r="T5211" s="31"/>
      <c r="U5211" s="109" t="str">
        <f t="shared" si="82"/>
        <v>41837: The 400-pound asthmatic Staten Island dad died after an officer put him in a chokehold and other officers appeared to slam his head against the sidewalk, video of the incident shows. Evidently, the cops suspected him of selling untaxed cigarettes. http://youtu.be/5LSBpwmMnVM</v>
      </c>
      <c r="V5211" s="98"/>
      <c r="W5211" s="109">
        <v>1820.1</v>
      </c>
      <c r="X5211" s="109"/>
      <c r="Y5211" s="109"/>
      <c r="Z5211" s="109"/>
      <c r="AA5211" s="109"/>
      <c r="AB5211" s="109"/>
      <c r="AC5211" s="113"/>
      <c r="AD5211" s="106"/>
      <c r="AE5211" s="106"/>
      <c r="AF5211" s="106"/>
      <c r="AG5211" s="58"/>
    </row>
    <row r="5212" spans="1:33" ht="12">
      <c r="A5212" s="30">
        <v>41843.389421296299</v>
      </c>
      <c r="B5212" s="109" t="s">
        <v>30474</v>
      </c>
      <c r="C5212" s="121" t="s">
        <v>780</v>
      </c>
      <c r="D5212" s="109" t="s">
        <v>91</v>
      </c>
      <c r="E5212" s="109" t="s">
        <v>24</v>
      </c>
      <c r="F5212" s="109" t="s">
        <v>30475</v>
      </c>
      <c r="G5212" s="42">
        <v>41550</v>
      </c>
      <c r="H5212" s="109" t="s">
        <v>30476</v>
      </c>
      <c r="I5212" s="109" t="s">
        <v>878</v>
      </c>
      <c r="J5212" s="109" t="s">
        <v>879</v>
      </c>
      <c r="K5212" s="98" t="s">
        <v>30477</v>
      </c>
      <c r="L5212" s="109" t="s">
        <v>881</v>
      </c>
      <c r="M5212" s="109" t="s">
        <v>30478</v>
      </c>
      <c r="N5212" s="109" t="s">
        <v>32</v>
      </c>
      <c r="O5212" s="109" t="s">
        <v>30479</v>
      </c>
      <c r="P5212" s="109" t="s">
        <v>36</v>
      </c>
      <c r="Q5212" s="109" t="s">
        <v>30480</v>
      </c>
      <c r="R5212" s="109" t="s">
        <v>80</v>
      </c>
      <c r="S5212" s="122" t="s">
        <v>30481</v>
      </c>
      <c r="T5212" s="31"/>
      <c r="U5212" s="109" t="str">
        <f t="shared" si="82"/>
        <v>41550: Carey was shot and killed after she allegedly rammed into barricades near the White House and then led police on a chase toward the U.S. Capitol building. http://www.scribd.com/doc/216342741/The-Autopsy-Report-of-Miriam-Iris-Carey</v>
      </c>
      <c r="V5212" s="98"/>
      <c r="W5212" s="109">
        <v>1821.1</v>
      </c>
      <c r="X5212" s="109"/>
      <c r="Y5212" s="109"/>
      <c r="Z5212" s="109"/>
      <c r="AA5212" s="109"/>
      <c r="AB5212" s="109"/>
      <c r="AC5212" s="113"/>
      <c r="AD5212" s="106"/>
      <c r="AE5212" s="106"/>
      <c r="AF5212" s="106"/>
      <c r="AG5212" s="58"/>
    </row>
    <row r="5213" spans="1:33" ht="12">
      <c r="A5213" s="30">
        <v>41843.535057870402</v>
      </c>
      <c r="B5213" s="109" t="s">
        <v>30482</v>
      </c>
      <c r="C5213" s="121" t="s">
        <v>266</v>
      </c>
      <c r="D5213" s="109" t="s">
        <v>23</v>
      </c>
      <c r="E5213" s="109" t="s">
        <v>40</v>
      </c>
      <c r="F5213" s="109" t="s">
        <v>30483</v>
      </c>
      <c r="G5213" s="42">
        <v>41286</v>
      </c>
      <c r="H5213" s="109" t="s">
        <v>30484</v>
      </c>
      <c r="I5213" s="109" t="s">
        <v>22446</v>
      </c>
      <c r="J5213" s="109" t="s">
        <v>250</v>
      </c>
      <c r="K5213" s="98" t="s">
        <v>30485</v>
      </c>
      <c r="L5213" s="109" t="s">
        <v>22446</v>
      </c>
      <c r="M5213" s="109" t="s">
        <v>22447</v>
      </c>
      <c r="N5213" s="109" t="s">
        <v>3388</v>
      </c>
      <c r="O5213" s="109" t="s">
        <v>30486</v>
      </c>
      <c r="P5213" s="109" t="s">
        <v>58</v>
      </c>
      <c r="Q5213" s="109" t="s">
        <v>30487</v>
      </c>
      <c r="R5213" s="109" t="s">
        <v>80</v>
      </c>
      <c r="S5213" s="122" t="s">
        <v>30488</v>
      </c>
      <c r="T5213" s="31"/>
      <c r="U5213" s="109" t="str">
        <f t="shared" si="82"/>
        <v>41286: Robert ‘Ethan’ Saylor, 26, died from asphyxia after three Frederick County Sheriff's deputies handcuffed the flailing, 294-pound man who had Down syndrome as he screamed, cursed and cried for his mother. Saylor had not purchased a ticket for a repeat viewing of the movie Zero Dark Thirty. http://www.dailymail.co.uk/news/article-2370989/Ethan-Saylor-case-Sheriffs-office-releases-investigative-file-Down-syndrome-man-26-died-handcuffs-floor-refused-leave-movie-theater.html</v>
      </c>
      <c r="V5213" s="98"/>
      <c r="W5213" s="109">
        <v>1822.1</v>
      </c>
      <c r="X5213" s="109"/>
      <c r="Y5213" s="109"/>
      <c r="Z5213" s="109"/>
      <c r="AA5213" s="109"/>
      <c r="AB5213" s="109"/>
      <c r="AC5213" s="113"/>
      <c r="AD5213" s="106"/>
      <c r="AE5213" s="106"/>
      <c r="AF5213" s="106"/>
      <c r="AG5213" s="58"/>
    </row>
    <row r="5214" spans="1:33" ht="14">
      <c r="A5214" s="30">
        <v>41846.875011574099</v>
      </c>
      <c r="B5214" s="99" t="s">
        <v>30489</v>
      </c>
      <c r="C5214" s="121" t="s">
        <v>549</v>
      </c>
      <c r="D5214" s="99" t="s">
        <v>23</v>
      </c>
      <c r="E5214" s="99" t="s">
        <v>40</v>
      </c>
      <c r="F5214" s="99" t="s">
        <v>30490</v>
      </c>
      <c r="G5214" s="42">
        <v>41496</v>
      </c>
      <c r="H5214" s="99" t="s">
        <v>30491</v>
      </c>
      <c r="I5214" s="99" t="s">
        <v>23077</v>
      </c>
      <c r="J5214" s="99" t="s">
        <v>1357</v>
      </c>
      <c r="K5214" s="17" t="s">
        <v>30492</v>
      </c>
      <c r="L5214" s="99" t="s">
        <v>30493</v>
      </c>
      <c r="M5214" s="99" t="s">
        <v>30494</v>
      </c>
      <c r="N5214" s="99" t="s">
        <v>32</v>
      </c>
      <c r="O5214" s="99" t="s">
        <v>30495</v>
      </c>
      <c r="P5214" s="99" t="s">
        <v>36</v>
      </c>
      <c r="Q5214" s="99" t="s">
        <v>30496</v>
      </c>
      <c r="R5214" s="112" t="s">
        <v>80</v>
      </c>
      <c r="S5214" s="64" t="s">
        <v>208</v>
      </c>
      <c r="T5214" s="64"/>
      <c r="U5214" s="109" t="str">
        <f t="shared" si="82"/>
        <v>41496: 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 http://www.huffingtonpost.com/2013/08/08/james-lee-dimaggio_n_3724734.html</v>
      </c>
      <c r="V5214" s="98"/>
      <c r="W5214" s="109">
        <v>1823.1</v>
      </c>
      <c r="X5214" s="109"/>
      <c r="Y5214" s="109"/>
      <c r="Z5214" s="109"/>
      <c r="AA5214" s="109"/>
      <c r="AB5214" s="109"/>
      <c r="AC5214" s="113"/>
      <c r="AD5214" s="106"/>
      <c r="AE5214" s="106"/>
      <c r="AF5214" s="106"/>
      <c r="AG5214" s="58"/>
    </row>
    <row r="5215" spans="1:33" ht="14">
      <c r="A5215" s="30">
        <v>41846.875023148103</v>
      </c>
      <c r="B5215" s="99" t="s">
        <v>30497</v>
      </c>
      <c r="C5215" s="121" t="s">
        <v>1449</v>
      </c>
      <c r="D5215" s="99" t="s">
        <v>23</v>
      </c>
      <c r="E5215" s="99" t="s">
        <v>24</v>
      </c>
      <c r="F5215" s="99" t="s">
        <v>30498</v>
      </c>
      <c r="G5215" s="42">
        <v>41481</v>
      </c>
      <c r="H5215" s="99" t="s">
        <v>30499</v>
      </c>
      <c r="I5215" s="99" t="s">
        <v>212</v>
      </c>
      <c r="J5215" s="99" t="s">
        <v>213</v>
      </c>
      <c r="K5215" s="17" t="s">
        <v>30500</v>
      </c>
      <c r="L5215" s="99" t="s">
        <v>215</v>
      </c>
      <c r="M5215" s="99" t="s">
        <v>216</v>
      </c>
      <c r="N5215" s="99" t="s">
        <v>32</v>
      </c>
      <c r="O5215" s="99" t="s">
        <v>30501</v>
      </c>
      <c r="P5215" s="99" t="s">
        <v>30502</v>
      </c>
      <c r="Q5215" s="99" t="s">
        <v>30503</v>
      </c>
      <c r="R5215" s="112" t="s">
        <v>80</v>
      </c>
      <c r="S5215" s="64" t="s">
        <v>208</v>
      </c>
      <c r="T5215" s="64"/>
      <c r="U5215" s="109" t="str">
        <f t="shared" si="82"/>
        <v>41481: 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 http://pjmedia.com/tatler/2013/07/30/the-strange-killing-of-larry-eugene-jackson-jr-by-an-austin-police-detective/</v>
      </c>
      <c r="V5215" s="98"/>
      <c r="W5215" s="109">
        <v>1824.1</v>
      </c>
      <c r="X5215" s="109"/>
      <c r="Y5215" s="109"/>
      <c r="Z5215" s="109"/>
      <c r="AA5215" s="109"/>
      <c r="AB5215" s="109"/>
      <c r="AC5215" s="113"/>
      <c r="AD5215" s="106"/>
      <c r="AE5215" s="106"/>
      <c r="AF5215" s="106"/>
      <c r="AG5215" s="58"/>
    </row>
    <row r="5216" spans="1:33" ht="14">
      <c r="A5216" s="30">
        <v>41846.875034722201</v>
      </c>
      <c r="B5216" s="99" t="s">
        <v>30504</v>
      </c>
      <c r="C5216" s="121" t="s">
        <v>780</v>
      </c>
      <c r="D5216" s="99" t="s">
        <v>23</v>
      </c>
      <c r="E5216" s="99" t="s">
        <v>173</v>
      </c>
      <c r="F5216" s="99" t="s">
        <v>30505</v>
      </c>
      <c r="G5216" s="42">
        <v>41405</v>
      </c>
      <c r="H5216" s="99" t="s">
        <v>30506</v>
      </c>
      <c r="I5216" s="99" t="s">
        <v>23920</v>
      </c>
      <c r="J5216" s="99" t="s">
        <v>85</v>
      </c>
      <c r="K5216" s="17" t="s">
        <v>23895</v>
      </c>
      <c r="L5216" s="99" t="s">
        <v>539</v>
      </c>
      <c r="M5216" s="99" t="s">
        <v>6252</v>
      </c>
      <c r="N5216" s="99" t="s">
        <v>32</v>
      </c>
      <c r="O5216" s="99" t="s">
        <v>30507</v>
      </c>
      <c r="P5216" s="99" t="s">
        <v>58</v>
      </c>
      <c r="Q5216" s="99" t="s">
        <v>30508</v>
      </c>
      <c r="R5216" s="112" t="s">
        <v>80</v>
      </c>
      <c r="S5216" s="64" t="s">
        <v>208</v>
      </c>
      <c r="T5216" s="64"/>
      <c r="U5216" s="109" t="str">
        <f t="shared" si="82"/>
        <v>41405: 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 http://ktla.com/2013/05/13/family-of-man-killed-in-deputy-involved-cudahy-shooting-disputes-sheriffs-account-of-incident/</v>
      </c>
      <c r="V5216" s="98"/>
      <c r="W5216" s="109">
        <v>1825.1</v>
      </c>
      <c r="X5216" s="109"/>
      <c r="Y5216" s="109"/>
      <c r="Z5216" s="109"/>
      <c r="AA5216" s="109"/>
      <c r="AB5216" s="109"/>
      <c r="AC5216" s="113"/>
      <c r="AD5216" s="106"/>
      <c r="AE5216" s="106"/>
      <c r="AF5216" s="106"/>
      <c r="AG5216" s="58"/>
    </row>
    <row r="5217" spans="1:33" ht="14">
      <c r="A5217" s="30">
        <v>41846.8750462963</v>
      </c>
      <c r="B5217" s="99" t="s">
        <v>30509</v>
      </c>
      <c r="C5217" s="121" t="s">
        <v>647</v>
      </c>
      <c r="D5217" s="99" t="s">
        <v>23</v>
      </c>
      <c r="E5217" s="99" t="s">
        <v>173</v>
      </c>
      <c r="F5217" s="99"/>
      <c r="G5217" s="42">
        <v>41428</v>
      </c>
      <c r="H5217" s="99" t="s">
        <v>30510</v>
      </c>
      <c r="I5217" s="99" t="s">
        <v>21030</v>
      </c>
      <c r="J5217" s="99" t="s">
        <v>85</v>
      </c>
      <c r="K5217" s="17" t="s">
        <v>30511</v>
      </c>
      <c r="L5217" s="99" t="s">
        <v>515</v>
      </c>
      <c r="M5217" s="99" t="s">
        <v>21033</v>
      </c>
      <c r="N5217" s="99" t="s">
        <v>32</v>
      </c>
      <c r="O5217" s="99" t="s">
        <v>30512</v>
      </c>
      <c r="P5217" s="99" t="s">
        <v>36</v>
      </c>
      <c r="Q5217" s="99" t="s">
        <v>30513</v>
      </c>
      <c r="R5217" s="112" t="s">
        <v>80</v>
      </c>
      <c r="S5217" s="64" t="s">
        <v>208</v>
      </c>
      <c r="T5217" s="64"/>
      <c r="U5217" s="109" t="str">
        <f t="shared" si="82"/>
        <v>41428: An officer approached Murillo, who was on a bicycle, for an unknown reason. Murillo fled on the bike and then on foot. The officer shot and killed Murillo after he allegedly pointed a small handgun at the officer. http://www.crimevoice.com/huron-man-fatally-shot-by-officers/</v>
      </c>
      <c r="V5217" s="98"/>
      <c r="W5217" s="109">
        <v>1826.1</v>
      </c>
      <c r="X5217" s="109"/>
      <c r="Y5217" s="109"/>
      <c r="Z5217" s="109"/>
      <c r="AA5217" s="109"/>
      <c r="AB5217" s="109"/>
      <c r="AC5217" s="113"/>
      <c r="AD5217" s="106"/>
      <c r="AE5217" s="106"/>
      <c r="AF5217" s="106"/>
      <c r="AG5217" s="58"/>
    </row>
    <row r="5218" spans="1:33" ht="14">
      <c r="A5218" s="30">
        <v>41846.875057870398</v>
      </c>
      <c r="B5218" s="99" t="s">
        <v>30514</v>
      </c>
      <c r="C5218" s="121" t="s">
        <v>2126</v>
      </c>
      <c r="D5218" s="99" t="s">
        <v>23</v>
      </c>
      <c r="E5218" s="99" t="s">
        <v>40</v>
      </c>
      <c r="F5218" s="99" t="s">
        <v>30515</v>
      </c>
      <c r="G5218" s="42">
        <v>41570</v>
      </c>
      <c r="H5218" s="99" t="s">
        <v>30516</v>
      </c>
      <c r="I5218" s="99" t="s">
        <v>21448</v>
      </c>
      <c r="J5218" s="99" t="s">
        <v>1577</v>
      </c>
      <c r="K5218" s="17" t="s">
        <v>30517</v>
      </c>
      <c r="L5218" s="99" t="s">
        <v>1816</v>
      </c>
      <c r="M5218" s="99" t="s">
        <v>30518</v>
      </c>
      <c r="N5218" s="99" t="s">
        <v>32</v>
      </c>
      <c r="O5218" s="99" t="s">
        <v>30519</v>
      </c>
      <c r="P5218" s="99" t="s">
        <v>58</v>
      </c>
      <c r="Q5218" s="99" t="s">
        <v>30520</v>
      </c>
      <c r="R5218" s="112" t="s">
        <v>80</v>
      </c>
      <c r="S5218" s="64" t="s">
        <v>208</v>
      </c>
      <c r="T5218" s="64"/>
      <c r="U5218" s="109" t="str">
        <f t="shared" si="82"/>
        <v>41570: Tray was shot by police after allegedly pointing a revolver at them in a garage of an apartment complex. http://www.startribune.com/local/west/253646551.html</v>
      </c>
      <c r="V5218" s="98"/>
      <c r="W5218" s="109">
        <v>1827.1</v>
      </c>
      <c r="X5218" s="109"/>
      <c r="Y5218" s="109"/>
      <c r="Z5218" s="109"/>
      <c r="AA5218" s="109"/>
      <c r="AB5218" s="109"/>
      <c r="AC5218" s="113"/>
      <c r="AD5218" s="106"/>
      <c r="AE5218" s="106"/>
      <c r="AF5218" s="106"/>
      <c r="AG5218" s="58"/>
    </row>
    <row r="5219" spans="1:33" ht="14">
      <c r="A5219" s="30">
        <v>41846.875069444402</v>
      </c>
      <c r="B5219" s="99" t="s">
        <v>30521</v>
      </c>
      <c r="C5219" s="121" t="s">
        <v>1853</v>
      </c>
      <c r="D5219" s="99" t="s">
        <v>23</v>
      </c>
      <c r="E5219" s="99" t="s">
        <v>173</v>
      </c>
      <c r="F5219" s="99" t="s">
        <v>30522</v>
      </c>
      <c r="G5219" s="42">
        <v>41568</v>
      </c>
      <c r="H5219" s="99" t="s">
        <v>30523</v>
      </c>
      <c r="I5219" s="99" t="s">
        <v>269</v>
      </c>
      <c r="J5219" s="99" t="s">
        <v>85</v>
      </c>
      <c r="K5219" s="17" t="s">
        <v>2447</v>
      </c>
      <c r="L5219" s="99" t="s">
        <v>270</v>
      </c>
      <c r="M5219" s="99" t="s">
        <v>271</v>
      </c>
      <c r="N5219" s="99" t="s">
        <v>32</v>
      </c>
      <c r="O5219" s="99" t="s">
        <v>30524</v>
      </c>
      <c r="P5219" s="99" t="s">
        <v>36</v>
      </c>
      <c r="Q5219" s="99" t="s">
        <v>30525</v>
      </c>
      <c r="R5219" s="112" t="s">
        <v>80</v>
      </c>
      <c r="S5219" s="64" t="s">
        <v>208</v>
      </c>
      <c r="T5219" s="64"/>
      <c r="U5219" s="109" t="str">
        <f t="shared" si="82"/>
        <v>41568: Police shot and killed a man wielding a pipe. http://unioncity.patch.com/groups/police-and-fire/p/suspect-killed-in-officerinvolved-shooting-identified</v>
      </c>
      <c r="V5219" s="98"/>
      <c r="W5219" s="109">
        <v>1828.1</v>
      </c>
      <c r="X5219" s="109"/>
      <c r="Y5219" s="109"/>
      <c r="Z5219" s="109"/>
      <c r="AA5219" s="109"/>
      <c r="AB5219" s="109"/>
      <c r="AC5219" s="113"/>
      <c r="AD5219" s="106"/>
      <c r="AE5219" s="106"/>
      <c r="AF5219" s="106"/>
      <c r="AG5219" s="58"/>
    </row>
    <row r="5220" spans="1:33" ht="14">
      <c r="A5220" s="30">
        <v>41846.875081018501</v>
      </c>
      <c r="B5220" s="99" t="s">
        <v>30526</v>
      </c>
      <c r="C5220" s="121" t="s">
        <v>1449</v>
      </c>
      <c r="D5220" s="99" t="s">
        <v>23</v>
      </c>
      <c r="E5220" s="99" t="s">
        <v>40</v>
      </c>
      <c r="F5220" s="99" t="s">
        <v>30527</v>
      </c>
      <c r="G5220" s="42">
        <v>41488</v>
      </c>
      <c r="H5220" s="99" t="s">
        <v>30528</v>
      </c>
      <c r="I5220" s="99" t="s">
        <v>1528</v>
      </c>
      <c r="J5220" s="99" t="s">
        <v>482</v>
      </c>
      <c r="K5220" s="17" t="s">
        <v>30529</v>
      </c>
      <c r="L5220" s="99" t="s">
        <v>30530</v>
      </c>
      <c r="M5220" s="99" t="s">
        <v>30531</v>
      </c>
      <c r="N5220" s="99" t="s">
        <v>32</v>
      </c>
      <c r="O5220" s="99" t="s">
        <v>30532</v>
      </c>
      <c r="P5220" s="99" t="s">
        <v>36</v>
      </c>
      <c r="Q5220" s="99" t="s">
        <v>30533</v>
      </c>
      <c r="R5220" s="112" t="s">
        <v>80</v>
      </c>
      <c r="S5220" s="64" t="s">
        <v>208</v>
      </c>
      <c r="T5220" s="64"/>
      <c r="U5220" s="109" t="str">
        <f t="shared" si="82"/>
        <v>41488: Jon Sides was shot and killed by a Warr Acres Police officer after a motorcycle chase that began in Warr Acres and ended in southwest Oklahoma City. http://kfor.com/2013/08/02/warr-acres-police-involved-in-chase-shooting-reported/</v>
      </c>
      <c r="V5220" s="98"/>
      <c r="W5220" s="109">
        <v>1829.1</v>
      </c>
      <c r="X5220" s="109"/>
      <c r="Y5220" s="109"/>
      <c r="Z5220" s="109"/>
      <c r="AA5220" s="109"/>
      <c r="AB5220" s="109"/>
      <c r="AC5220" s="113"/>
      <c r="AD5220" s="106"/>
      <c r="AE5220" s="106"/>
      <c r="AF5220" s="106"/>
      <c r="AG5220" s="58"/>
    </row>
    <row r="5221" spans="1:33" ht="14">
      <c r="A5221" s="30">
        <v>41846.8750925926</v>
      </c>
      <c r="B5221" s="99" t="s">
        <v>30534</v>
      </c>
      <c r="C5221" s="121" t="s">
        <v>4242</v>
      </c>
      <c r="D5221" s="99" t="s">
        <v>23</v>
      </c>
      <c r="E5221" s="99" t="s">
        <v>82</v>
      </c>
      <c r="F5221" s="99"/>
      <c r="G5221" s="42">
        <v>41393</v>
      </c>
      <c r="H5221" s="99" t="s">
        <v>30535</v>
      </c>
      <c r="I5221" s="99" t="s">
        <v>30536</v>
      </c>
      <c r="J5221" s="99" t="s">
        <v>233</v>
      </c>
      <c r="K5221" s="17" t="s">
        <v>30537</v>
      </c>
      <c r="L5221" s="99" t="s">
        <v>8378</v>
      </c>
      <c r="M5221" s="99" t="s">
        <v>30538</v>
      </c>
      <c r="N5221" s="99" t="s">
        <v>32</v>
      </c>
      <c r="O5221" s="99" t="s">
        <v>30539</v>
      </c>
      <c r="P5221" s="99" t="s">
        <v>36</v>
      </c>
      <c r="Q5221" s="99" t="s">
        <v>30540</v>
      </c>
      <c r="R5221" s="112" t="s">
        <v>80</v>
      </c>
      <c r="S5221" s="64" t="s">
        <v>208</v>
      </c>
      <c r="T5221" s="64"/>
      <c r="U5221" s="109" t="str">
        <f t="shared" si="82"/>
        <v>41393: Officers trying to subdue a man with a gun fatally shot him Monday night on his front porch. Police say Ross Darkis, 42, threatened them with the gun and was shot multiple times. He later died at the hospital. https://local.nixle.com/alert/4994687/</v>
      </c>
      <c r="V5221" s="98"/>
      <c r="W5221" s="109">
        <v>1830.1</v>
      </c>
      <c r="X5221" s="109"/>
      <c r="Y5221" s="109"/>
      <c r="Z5221" s="109"/>
      <c r="AA5221" s="109"/>
      <c r="AB5221" s="109"/>
      <c r="AC5221" s="113"/>
      <c r="AD5221" s="106"/>
      <c r="AE5221" s="106"/>
      <c r="AF5221" s="106"/>
      <c r="AG5221" s="58"/>
    </row>
    <row r="5222" spans="1:33" ht="14">
      <c r="A5222" s="30">
        <v>41846.875104166698</v>
      </c>
      <c r="B5222" s="99" t="s">
        <v>30541</v>
      </c>
      <c r="C5222" s="121" t="s">
        <v>2137</v>
      </c>
      <c r="D5222" s="99" t="s">
        <v>23</v>
      </c>
      <c r="E5222" s="99" t="s">
        <v>82</v>
      </c>
      <c r="F5222" s="99"/>
      <c r="G5222" s="42">
        <v>41573</v>
      </c>
      <c r="H5222" s="99" t="s">
        <v>30542</v>
      </c>
      <c r="I5222" s="99" t="s">
        <v>19308</v>
      </c>
      <c r="J5222" s="99" t="s">
        <v>195</v>
      </c>
      <c r="K5222" s="17" t="s">
        <v>30543</v>
      </c>
      <c r="L5222" s="99" t="s">
        <v>19308</v>
      </c>
      <c r="M5222" s="99" t="s">
        <v>30544</v>
      </c>
      <c r="N5222" s="99" t="s">
        <v>32</v>
      </c>
      <c r="O5222" s="99" t="s">
        <v>30545</v>
      </c>
      <c r="P5222" s="99" t="s">
        <v>36</v>
      </c>
      <c r="Q5222" s="99" t="s">
        <v>30546</v>
      </c>
      <c r="R5222" s="112" t="s">
        <v>80</v>
      </c>
      <c r="S5222" s="64" t="s">
        <v>208</v>
      </c>
      <c r="T5222" s="64"/>
      <c r="U5222" s="109" t="str">
        <f t="shared" si="82"/>
        <v>41573: A police chief was investigating a 'shots fired' call with a resident at an apartment complex when Collins confronted them. Collins then proceeded to attack both of them. He repeatedly stabbed the police chief before being shot and killed. http://www.kyma.com/slp.php?idN=8926&amp;cat=Local%20News</v>
      </c>
      <c r="V5222" s="98"/>
      <c r="W5222" s="109">
        <v>1831.1</v>
      </c>
      <c r="X5222" s="109"/>
      <c r="Y5222" s="109"/>
      <c r="Z5222" s="109"/>
      <c r="AA5222" s="109"/>
      <c r="AB5222" s="109"/>
      <c r="AC5222" s="113"/>
      <c r="AD5222" s="106"/>
      <c r="AE5222" s="106"/>
      <c r="AF5222" s="106"/>
      <c r="AG5222" s="58"/>
    </row>
    <row r="5223" spans="1:33" ht="14">
      <c r="A5223" s="30">
        <v>41846.875115740702</v>
      </c>
      <c r="B5223" s="99" t="s">
        <v>30547</v>
      </c>
      <c r="C5223" s="121" t="s">
        <v>256</v>
      </c>
      <c r="D5223" s="99" t="s">
        <v>23</v>
      </c>
      <c r="E5223" s="99" t="s">
        <v>82</v>
      </c>
      <c r="F5223" s="99"/>
      <c r="G5223" s="42">
        <v>38417</v>
      </c>
      <c r="H5223" s="99" t="s">
        <v>30548</v>
      </c>
      <c r="I5223" s="99" t="s">
        <v>26060</v>
      </c>
      <c r="J5223" s="99" t="s">
        <v>85</v>
      </c>
      <c r="K5223" s="17" t="s">
        <v>30549</v>
      </c>
      <c r="L5223" s="99" t="s">
        <v>2174</v>
      </c>
      <c r="M5223" s="99" t="s">
        <v>30550</v>
      </c>
      <c r="N5223" s="99" t="s">
        <v>32</v>
      </c>
      <c r="O5223" s="99" t="s">
        <v>30551</v>
      </c>
      <c r="P5223" s="99" t="s">
        <v>36</v>
      </c>
      <c r="Q5223" s="99" t="s">
        <v>30552</v>
      </c>
      <c r="R5223" s="112" t="s">
        <v>80</v>
      </c>
      <c r="S5223" s="64" t="s">
        <v>282</v>
      </c>
      <c r="T5223" s="64"/>
      <c r="U5223" s="109" t="str">
        <f t="shared" si="82"/>
        <v>38417: It began as an argument between a husband and a wife, bickering over a growing pile of trash.By the time it was over, Kamal , was lying on the shoulder of Interstate 101 in Belmont, shot dead by two California Highway Patrol officers who had pursued him in a high-speed chase up and down the freeway Sunday. http://www.sfgate.com/bayarea/article/BELMONT-It-doesn-t-make-sense-says-wife-of-2693679.php</v>
      </c>
      <c r="V5223" s="98"/>
      <c r="W5223" s="109">
        <v>1832.1</v>
      </c>
      <c r="X5223" s="109"/>
      <c r="Y5223" s="109"/>
      <c r="Z5223" s="109"/>
      <c r="AA5223" s="109"/>
      <c r="AB5223" s="109"/>
      <c r="AC5223" s="113"/>
      <c r="AD5223" s="106"/>
      <c r="AE5223" s="106"/>
      <c r="AF5223" s="106"/>
      <c r="AG5223" s="58"/>
    </row>
    <row r="5224" spans="1:33" ht="14">
      <c r="A5224" s="30">
        <v>41846.875127314801</v>
      </c>
      <c r="B5224" s="99" t="s">
        <v>30553</v>
      </c>
      <c r="C5224" s="121" t="s">
        <v>1889</v>
      </c>
      <c r="D5224" s="99" t="s">
        <v>23</v>
      </c>
      <c r="E5224" s="99" t="s">
        <v>82</v>
      </c>
      <c r="F5224" s="99"/>
      <c r="G5224" s="42">
        <v>38595</v>
      </c>
      <c r="H5224" s="99" t="s">
        <v>30554</v>
      </c>
      <c r="I5224" s="99" t="s">
        <v>30555</v>
      </c>
      <c r="J5224" s="99" t="s">
        <v>85</v>
      </c>
      <c r="K5224" s="17" t="s">
        <v>30556</v>
      </c>
      <c r="L5224" s="99" t="s">
        <v>270</v>
      </c>
      <c r="M5224" s="99" t="s">
        <v>7864</v>
      </c>
      <c r="N5224" s="99" t="s">
        <v>32</v>
      </c>
      <c r="O5224" s="99" t="s">
        <v>30557</v>
      </c>
      <c r="P5224" s="99" t="s">
        <v>36</v>
      </c>
      <c r="Q5224" s="99" t="s">
        <v>30558</v>
      </c>
      <c r="R5224" s="112" t="s">
        <v>80</v>
      </c>
      <c r="S5224" s="64" t="s">
        <v>282</v>
      </c>
      <c r="T5224" s="64"/>
      <c r="U5224" s="109" t="str">
        <f t="shared" si="82"/>
        <v>38595: Maurice Milligan was shot and killed Aug. 31 by Undersheriff Michael Peterson shortly after the man walked into a Wells Fargo Bank at 1115 Second St. in the city of Brentwood in Contra Costa County and attempted what authorities called "a takeover-style robbery." http://www.highbeam.com/doc/1P2-7013388.html</v>
      </c>
      <c r="V5224" s="98"/>
      <c r="W5224" s="109">
        <v>1833.1</v>
      </c>
      <c r="X5224" s="109"/>
      <c r="Y5224" s="109"/>
      <c r="Z5224" s="109"/>
      <c r="AA5224" s="109"/>
      <c r="AB5224" s="109"/>
      <c r="AC5224" s="113"/>
      <c r="AD5224" s="106"/>
      <c r="AE5224" s="106"/>
      <c r="AF5224" s="106"/>
      <c r="AG5224" s="58"/>
    </row>
    <row r="5225" spans="1:33" ht="14">
      <c r="A5225" s="30">
        <v>41846.8751388889</v>
      </c>
      <c r="B5225" s="99" t="s">
        <v>30559</v>
      </c>
      <c r="C5225" s="121" t="s">
        <v>266</v>
      </c>
      <c r="D5225" s="99" t="s">
        <v>23</v>
      </c>
      <c r="E5225" s="99" t="s">
        <v>82</v>
      </c>
      <c r="F5225" s="99"/>
      <c r="G5225" s="42">
        <v>38335</v>
      </c>
      <c r="H5225" s="99" t="s">
        <v>30560</v>
      </c>
      <c r="I5225" s="99" t="s">
        <v>9256</v>
      </c>
      <c r="J5225" s="99" t="s">
        <v>85</v>
      </c>
      <c r="K5225" s="17" t="s">
        <v>30561</v>
      </c>
      <c r="L5225" s="99" t="s">
        <v>10505</v>
      </c>
      <c r="M5225" s="99" t="s">
        <v>30562</v>
      </c>
      <c r="N5225" s="99" t="s">
        <v>32</v>
      </c>
      <c r="O5225" s="99" t="s">
        <v>30563</v>
      </c>
      <c r="P5225" s="99" t="s">
        <v>58</v>
      </c>
      <c r="Q5225" s="99" t="s">
        <v>30564</v>
      </c>
      <c r="R5225" s="112" t="s">
        <v>80</v>
      </c>
      <c r="S5225" s="64" t="s">
        <v>282</v>
      </c>
      <c r="T5225" s="64"/>
      <c r="U5225" s="109" t="str">
        <f t="shared" si="82"/>
        <v>38335: Martin Louie Castro Soriano, 26, who was not a student, was shot to death Dec. 14 by a UC Davis police officer after he allegedly fired on three officers who had attempted to subdue him with a Taser stun gun. http://www.dailydemocrat.com/news/ci_3046112</v>
      </c>
      <c r="V5225" s="98"/>
      <c r="W5225" s="109">
        <v>1834.1</v>
      </c>
      <c r="X5225" s="109"/>
      <c r="Y5225" s="109"/>
      <c r="Z5225" s="109"/>
      <c r="AA5225" s="109"/>
      <c r="AB5225" s="109"/>
      <c r="AC5225" s="113"/>
      <c r="AD5225" s="106"/>
      <c r="AE5225" s="106"/>
      <c r="AF5225" s="106"/>
      <c r="AG5225" s="58"/>
    </row>
    <row r="5226" spans="1:33" ht="14">
      <c r="A5226" s="30">
        <v>41846.875150462998</v>
      </c>
      <c r="B5226" s="99" t="s">
        <v>30565</v>
      </c>
      <c r="C5226" s="121" t="s">
        <v>3786</v>
      </c>
      <c r="D5226" s="99" t="s">
        <v>23</v>
      </c>
      <c r="E5226" s="99" t="s">
        <v>1728</v>
      </c>
      <c r="F5226" s="99"/>
      <c r="G5226" s="42">
        <v>38575</v>
      </c>
      <c r="H5226" s="99" t="s">
        <v>30566</v>
      </c>
      <c r="I5226" s="99" t="s">
        <v>7265</v>
      </c>
      <c r="J5226" s="99" t="s">
        <v>85</v>
      </c>
      <c r="K5226" s="17" t="s">
        <v>7266</v>
      </c>
      <c r="L5226" s="99" t="s">
        <v>270</v>
      </c>
      <c r="M5226" s="99" t="s">
        <v>13521</v>
      </c>
      <c r="N5226" s="99" t="s">
        <v>32</v>
      </c>
      <c r="O5226" s="99" t="s">
        <v>30567</v>
      </c>
      <c r="P5226" s="99" t="s">
        <v>58</v>
      </c>
      <c r="Q5226" s="99" t="s">
        <v>30568</v>
      </c>
      <c r="R5226" s="112" t="s">
        <v>80</v>
      </c>
      <c r="S5226" s="64" t="s">
        <v>282</v>
      </c>
      <c r="T5226" s="64"/>
      <c r="U5226" s="109" t="str">
        <f t="shared" si="82"/>
        <v>38575: Lee was drunk" that night and couldn't hear the two police officers ordering him to drop the knife.When Tae-Lee didn't drop the knife, officers fired once, injuring him. He turned and began moving toward the officers, who shot him four more times. http://www.theppsc.org/News/Contra-Costa.Dublin.Shooting.htm</v>
      </c>
      <c r="V5226" s="98"/>
      <c r="W5226" s="109">
        <v>1835.1</v>
      </c>
      <c r="X5226" s="109"/>
      <c r="Y5226" s="109"/>
      <c r="Z5226" s="109"/>
      <c r="AA5226" s="109"/>
      <c r="AB5226" s="109"/>
      <c r="AC5226" s="113"/>
      <c r="AD5226" s="106"/>
      <c r="AE5226" s="106"/>
      <c r="AF5226" s="106"/>
      <c r="AG5226" s="58"/>
    </row>
    <row r="5227" spans="1:33" ht="14">
      <c r="A5227" s="30">
        <v>41846.875162037002</v>
      </c>
      <c r="B5227" s="99" t="s">
        <v>30569</v>
      </c>
      <c r="C5227" s="121" t="s">
        <v>2185</v>
      </c>
      <c r="D5227" s="99" t="s">
        <v>23</v>
      </c>
      <c r="E5227" s="99" t="s">
        <v>1728</v>
      </c>
      <c r="F5227" s="99"/>
      <c r="G5227" s="42">
        <v>38575</v>
      </c>
      <c r="H5227" s="99" t="s">
        <v>30566</v>
      </c>
      <c r="I5227" s="99" t="s">
        <v>7265</v>
      </c>
      <c r="J5227" s="99" t="s">
        <v>85</v>
      </c>
      <c r="K5227" s="17" t="s">
        <v>7266</v>
      </c>
      <c r="L5227" s="99" t="s">
        <v>270</v>
      </c>
      <c r="M5227" s="99" t="s">
        <v>13521</v>
      </c>
      <c r="N5227" s="99" t="s">
        <v>32</v>
      </c>
      <c r="O5227" s="99" t="s">
        <v>30570</v>
      </c>
      <c r="P5227" s="99" t="s">
        <v>58</v>
      </c>
      <c r="Q5227" s="99" t="s">
        <v>30568</v>
      </c>
      <c r="R5227" s="112" t="s">
        <v>80</v>
      </c>
      <c r="S5227" s="64" t="s">
        <v>282</v>
      </c>
      <c r="T5227" s="64"/>
      <c r="U5227" s="109" t="str">
        <f t="shared" si="82"/>
        <v>38575: A bullet pierced a door of the bedroom where Richard Kim was when a police fired guns to Tae Lee. Police said it grazed his eye and his temple and went through his arm, severing an artery. http://www.theppsc.org/News/Contra-Costa.Dublin.Shooting.htm</v>
      </c>
      <c r="V5227" s="98"/>
      <c r="W5227" s="109">
        <v>1836.1</v>
      </c>
      <c r="X5227" s="109"/>
      <c r="Y5227" s="109"/>
      <c r="Z5227" s="109"/>
      <c r="AA5227" s="109"/>
      <c r="AB5227" s="109"/>
      <c r="AC5227" s="113"/>
      <c r="AD5227" s="106"/>
      <c r="AE5227" s="106"/>
      <c r="AF5227" s="106"/>
      <c r="AG5227" s="58"/>
    </row>
    <row r="5228" spans="1:33" ht="14">
      <c r="A5228" s="30">
        <v>41846.875173611101</v>
      </c>
      <c r="B5228" s="99" t="s">
        <v>30571</v>
      </c>
      <c r="C5228" s="121" t="s">
        <v>409</v>
      </c>
      <c r="D5228" s="99" t="s">
        <v>23</v>
      </c>
      <c r="E5228" s="99" t="s">
        <v>173</v>
      </c>
      <c r="F5228" s="99"/>
      <c r="G5228" s="42">
        <v>37858</v>
      </c>
      <c r="H5228" s="99" t="s">
        <v>30572</v>
      </c>
      <c r="I5228" s="99" t="s">
        <v>1257</v>
      </c>
      <c r="J5228" s="99" t="s">
        <v>195</v>
      </c>
      <c r="K5228" s="17" t="s">
        <v>11492</v>
      </c>
      <c r="L5228" s="99" t="s">
        <v>686</v>
      </c>
      <c r="M5228" s="99" t="s">
        <v>1258</v>
      </c>
      <c r="N5228" s="99" t="s">
        <v>32</v>
      </c>
      <c r="O5228" s="99" t="s">
        <v>30573</v>
      </c>
      <c r="P5228" s="99" t="s">
        <v>58</v>
      </c>
      <c r="Q5228" s="99" t="s">
        <v>30574</v>
      </c>
      <c r="R5228" s="112" t="s">
        <v>219</v>
      </c>
      <c r="S5228" s="64" t="s">
        <v>282</v>
      </c>
      <c r="T5228" s="64"/>
      <c r="U5228" s="109" t="str">
        <f t="shared" si="82"/>
        <v>37858: Mario Albert Madrigal, Jr. was shot multiple times at his Mesa home after police said he came toward them in a threatening manner while bearing a knife. After a four-minute standoff, the 15-year-old boy lay dying from 10 gunshot wounds. http://www.azcentral.com/community/mesa/articles/2009/06/10/20090610madrigal0610-on.html</v>
      </c>
      <c r="V5228" s="98"/>
      <c r="W5228" s="109">
        <v>1837.1</v>
      </c>
      <c r="X5228" s="109"/>
      <c r="Y5228" s="109"/>
      <c r="Z5228" s="109"/>
      <c r="AA5228" s="109"/>
      <c r="AB5228" s="109"/>
      <c r="AC5228" s="113"/>
      <c r="AD5228" s="106"/>
      <c r="AE5228" s="106"/>
      <c r="AF5228" s="106"/>
      <c r="AG5228" s="58"/>
    </row>
    <row r="5229" spans="1:33" ht="12">
      <c r="A5229" s="30">
        <v>41847.364074074103</v>
      </c>
      <c r="B5229" s="109" t="s">
        <v>30575</v>
      </c>
      <c r="C5229" s="121">
        <v>31</v>
      </c>
      <c r="D5229" s="109" t="s">
        <v>23</v>
      </c>
      <c r="E5229" s="109" t="s">
        <v>40</v>
      </c>
      <c r="F5229" s="109" t="s">
        <v>30576</v>
      </c>
      <c r="G5229" s="42">
        <v>41798</v>
      </c>
      <c r="H5229" s="109" t="s">
        <v>30577</v>
      </c>
      <c r="I5229" s="109" t="s">
        <v>52</v>
      </c>
      <c r="J5229" s="109" t="s">
        <v>53</v>
      </c>
      <c r="K5229" s="98" t="s">
        <v>3032</v>
      </c>
      <c r="L5229" s="109" t="s">
        <v>55</v>
      </c>
      <c r="M5229" s="109" t="s">
        <v>56</v>
      </c>
      <c r="N5229" s="109" t="s">
        <v>32</v>
      </c>
      <c r="O5229" s="109" t="s">
        <v>30578</v>
      </c>
      <c r="P5229" s="109" t="s">
        <v>58</v>
      </c>
      <c r="Q5229" s="109" t="s">
        <v>30579</v>
      </c>
      <c r="R5229" s="109" t="s">
        <v>80</v>
      </c>
      <c r="S5229" s="122" t="s">
        <v>37</v>
      </c>
      <c r="T5229" s="31"/>
      <c r="U5229" s="109" t="str">
        <f t="shared" ref="U5229:U5292" si="83">CONCATENATE(G5229, ": ", O5229, " ", Q5229)</f>
        <v>41798: Husband and wife ultra-conservative team attacked and killed two law enforcement officers and fled to Wal-Mart. The wife, Amanda, committed suicide after being shot. Police shot and killed Jerad Miller. http://www.nbcnews.com/storyline/vegas-cop-killers/police-fatally-shot-las-vegas-gunman-jerad-miller-during-gunfight-n128546</v>
      </c>
      <c r="V5229" s="98"/>
      <c r="W5229" s="109">
        <v>1838.1</v>
      </c>
      <c r="X5229" s="109"/>
      <c r="Y5229" s="109"/>
      <c r="Z5229" s="109"/>
      <c r="AA5229" s="109"/>
      <c r="AB5229" s="109"/>
      <c r="AC5229" s="113"/>
      <c r="AD5229" s="106"/>
      <c r="AE5229" s="106"/>
      <c r="AF5229" s="106"/>
      <c r="AG5229" s="58"/>
    </row>
    <row r="5230" spans="1:33" ht="12">
      <c r="A5230" s="30">
        <v>41861.552870370397</v>
      </c>
      <c r="B5230" s="109" t="s">
        <v>30580</v>
      </c>
      <c r="C5230" s="121">
        <v>18</v>
      </c>
      <c r="D5230" s="109" t="s">
        <v>23</v>
      </c>
      <c r="E5230" s="109" t="s">
        <v>24</v>
      </c>
      <c r="F5230" s="109" t="s">
        <v>30581</v>
      </c>
      <c r="G5230" s="42">
        <v>41860</v>
      </c>
      <c r="H5230" s="109" t="s">
        <v>30582</v>
      </c>
      <c r="I5230" s="109" t="s">
        <v>30583</v>
      </c>
      <c r="J5230" s="109" t="s">
        <v>439</v>
      </c>
      <c r="K5230" s="98" t="s">
        <v>15735</v>
      </c>
      <c r="L5230" s="109" t="s">
        <v>438</v>
      </c>
      <c r="M5230" s="109" t="s">
        <v>30584</v>
      </c>
      <c r="N5230" s="109" t="s">
        <v>32</v>
      </c>
      <c r="O5230" s="109" t="s">
        <v>30585</v>
      </c>
      <c r="P5230" s="109" t="s">
        <v>58</v>
      </c>
      <c r="Q5230" s="109" t="s">
        <v>30586</v>
      </c>
      <c r="R5230" s="109" t="s">
        <v>80</v>
      </c>
      <c r="S5230" s="122" t="s">
        <v>37</v>
      </c>
      <c r="T5230" s="31"/>
      <c r="U5230" s="109" t="str">
        <f t="shared" si="83"/>
        <v>41860: 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 http://www.kmov.com/news/local/Heavy-police-presence--270609091.html</v>
      </c>
      <c r="V5230" s="98"/>
      <c r="W5230" s="109">
        <v>1839.1</v>
      </c>
      <c r="X5230" s="109"/>
      <c r="Y5230" s="109"/>
      <c r="Z5230" s="109"/>
      <c r="AA5230" s="109"/>
      <c r="AB5230" s="109"/>
      <c r="AC5230" s="113"/>
      <c r="AD5230" s="106"/>
      <c r="AE5230" s="106"/>
      <c r="AF5230" s="106"/>
      <c r="AG5230" s="58"/>
    </row>
    <row r="5231" spans="1:33" ht="12">
      <c r="A5231" s="30">
        <v>41873.442465277803</v>
      </c>
      <c r="B5231" s="109" t="s">
        <v>30587</v>
      </c>
      <c r="C5231" s="121">
        <v>26</v>
      </c>
      <c r="D5231" s="109" t="s">
        <v>23</v>
      </c>
      <c r="E5231" s="109" t="s">
        <v>40</v>
      </c>
      <c r="F5231" s="109" t="s">
        <v>30588</v>
      </c>
      <c r="G5231" s="42">
        <v>41862</v>
      </c>
      <c r="H5231" s="109" t="s">
        <v>30589</v>
      </c>
      <c r="I5231" s="109" t="s">
        <v>671</v>
      </c>
      <c r="J5231" s="109" t="s">
        <v>213</v>
      </c>
      <c r="K5231" s="98" t="s">
        <v>30590</v>
      </c>
      <c r="L5231" s="109" t="s">
        <v>671</v>
      </c>
      <c r="M5231" s="109" t="s">
        <v>6101</v>
      </c>
      <c r="N5231" s="109" t="s">
        <v>32</v>
      </c>
      <c r="O5231" s="109" t="s">
        <v>30591</v>
      </c>
      <c r="P5231" s="109" t="s">
        <v>36</v>
      </c>
      <c r="Q5231" s="109" t="s">
        <v>30592</v>
      </c>
      <c r="R5231" s="109" t="s">
        <v>100</v>
      </c>
      <c r="S5231" s="122" t="s">
        <v>30593</v>
      </c>
      <c r="T5231" s="31"/>
      <c r="U5231" s="109" t="str">
        <f t="shared" si="83"/>
        <v>41862: A few blocks away, in the 400 block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 http://www.nbcdfw.com/news/local/Man-Dies-In-Dallas-Officer-Involved-Shooting-270705511.html</v>
      </c>
      <c r="V5231" s="98"/>
      <c r="W5231" s="109">
        <v>1840.1</v>
      </c>
      <c r="X5231" s="109"/>
      <c r="Y5231" s="109"/>
      <c r="Z5231" s="109"/>
      <c r="AA5231" s="109"/>
      <c r="AB5231" s="109"/>
      <c r="AC5231" s="113"/>
      <c r="AD5231" s="106"/>
      <c r="AE5231" s="106"/>
      <c r="AF5231" s="106"/>
      <c r="AG5231" s="58"/>
    </row>
    <row r="5232" spans="1:33" ht="14">
      <c r="A5232" s="30">
        <v>41873.449513888903</v>
      </c>
      <c r="B5232" s="99" t="s">
        <v>30594</v>
      </c>
      <c r="C5232" s="121">
        <v>17</v>
      </c>
      <c r="D5232" s="99" t="s">
        <v>23</v>
      </c>
      <c r="E5232" s="99" t="s">
        <v>40</v>
      </c>
      <c r="F5232" s="99" t="s">
        <v>30595</v>
      </c>
      <c r="G5232" s="42">
        <v>41684</v>
      </c>
      <c r="H5232" s="99" t="s">
        <v>30596</v>
      </c>
      <c r="I5232" s="99" t="s">
        <v>30597</v>
      </c>
      <c r="J5232" s="17" t="s">
        <v>64</v>
      </c>
      <c r="K5232" s="99">
        <v>30120</v>
      </c>
      <c r="L5232" s="99" t="s">
        <v>2487</v>
      </c>
      <c r="M5232" s="99" t="s">
        <v>30598</v>
      </c>
      <c r="N5232" s="17" t="s">
        <v>32</v>
      </c>
      <c r="O5232" s="99" t="s">
        <v>30599</v>
      </c>
      <c r="P5232" s="99" t="s">
        <v>157</v>
      </c>
      <c r="Q5232" s="99" t="s">
        <v>30600</v>
      </c>
      <c r="R5232" s="112" t="s">
        <v>80</v>
      </c>
      <c r="S5232" s="31" t="s">
        <v>30601</v>
      </c>
      <c r="T5232" s="90"/>
      <c r="U5232" s="109" t="str">
        <f t="shared" si="83"/>
        <v>41684: Euharlee police said 17-year-old Christopher Roupe pointed a gun at one of their officers on Feb. 14, when officers knocked on the door of the family’s home to serve a probation warrant for Roupe’s father. Family members, however, said the teen was holding a Nintendo Wii controller. http://www.wsbtv.com/news/news/local/euharlee-police-officer-wont-be-charged-fatal-shoo/nggyG/</v>
      </c>
      <c r="V5232" s="98"/>
      <c r="W5232" s="109">
        <v>1841.1</v>
      </c>
      <c r="X5232" s="109"/>
      <c r="Y5232" s="109"/>
      <c r="Z5232" s="109"/>
      <c r="AA5232" s="109"/>
      <c r="AB5232" s="109"/>
      <c r="AC5232" s="113"/>
      <c r="AD5232" s="106"/>
      <c r="AE5232" s="106"/>
      <c r="AF5232" s="106"/>
      <c r="AG5232" s="58"/>
    </row>
    <row r="5233" spans="1:33" ht="12">
      <c r="A5233" s="30">
        <v>41873.450173611098</v>
      </c>
      <c r="B5233" s="109" t="s">
        <v>30602</v>
      </c>
      <c r="C5233" s="121">
        <v>44</v>
      </c>
      <c r="D5233" s="109" t="s">
        <v>23</v>
      </c>
      <c r="E5233" s="109" t="s">
        <v>40</v>
      </c>
      <c r="F5233" s="109" t="s">
        <v>30603</v>
      </c>
      <c r="G5233" s="42">
        <v>41719</v>
      </c>
      <c r="H5233" s="109" t="s">
        <v>30604</v>
      </c>
      <c r="I5233" s="109" t="s">
        <v>29837</v>
      </c>
      <c r="J5233" s="109" t="s">
        <v>213</v>
      </c>
      <c r="K5233" s="98" t="s">
        <v>30605</v>
      </c>
      <c r="L5233" s="109" t="s">
        <v>568</v>
      </c>
      <c r="M5233" s="109" t="s">
        <v>29839</v>
      </c>
      <c r="N5233" s="109" t="s">
        <v>1589</v>
      </c>
      <c r="O5233" s="109" t="s">
        <v>30606</v>
      </c>
      <c r="P5233" s="109" t="s">
        <v>36</v>
      </c>
      <c r="Q5233" s="109" t="s">
        <v>30607</v>
      </c>
      <c r="R5233" s="109" t="s">
        <v>219</v>
      </c>
      <c r="S5233" s="122" t="s">
        <v>30608</v>
      </c>
      <c r="T5233" s="31"/>
      <c r="U5233" s="109" t="str">
        <f t="shared" si="83"/>
        <v>41719: A handicapped man who was pulled from his truck and thrown to the ground by police who thought he was attempting to drive while intoxicated. As a result of the assault, he was paralyzed from the neck down. He died from complications related to the paralysis on 8/18/14. http://kdhnews.com/news/lawyer-florence-man-dies-from-arrest-related-injuries/article_d13c5c94-27f8-11e4-81c1-001a4bcf6878.html?mode=jqm</v>
      </c>
      <c r="V5233" s="98"/>
      <c r="W5233" s="109">
        <v>1842.1</v>
      </c>
      <c r="X5233" s="109"/>
      <c r="Y5233" s="109"/>
      <c r="Z5233" s="109"/>
      <c r="AA5233" s="109"/>
      <c r="AB5233" s="109"/>
      <c r="AC5233" s="113"/>
      <c r="AD5233" s="106"/>
      <c r="AE5233" s="106"/>
      <c r="AF5233" s="106"/>
      <c r="AG5233" s="58"/>
    </row>
    <row r="5234" spans="1:33" ht="12">
      <c r="A5234" s="30">
        <v>41873.4502893518</v>
      </c>
      <c r="B5234" s="109" t="s">
        <v>30609</v>
      </c>
      <c r="C5234" s="121">
        <v>31</v>
      </c>
      <c r="D5234" s="109" t="s">
        <v>23</v>
      </c>
      <c r="E5234" s="109" t="s">
        <v>24</v>
      </c>
      <c r="F5234" s="109" t="s">
        <v>30610</v>
      </c>
      <c r="G5234" s="42">
        <v>41759</v>
      </c>
      <c r="H5234" s="109" t="s">
        <v>30611</v>
      </c>
      <c r="I5234" s="109" t="s">
        <v>4620</v>
      </c>
      <c r="J5234" s="109" t="s">
        <v>104</v>
      </c>
      <c r="K5234" s="98" t="s">
        <v>30612</v>
      </c>
      <c r="L5234" s="109" t="s">
        <v>4620</v>
      </c>
      <c r="M5234" s="109" t="s">
        <v>4622</v>
      </c>
      <c r="N5234" s="109" t="s">
        <v>32</v>
      </c>
      <c r="O5234" s="109" t="s">
        <v>30613</v>
      </c>
      <c r="P5234" s="109" t="s">
        <v>36</v>
      </c>
      <c r="Q5234" s="109" t="s">
        <v>30614</v>
      </c>
      <c r="R5234" s="109" t="s">
        <v>100</v>
      </c>
      <c r="S5234" s="122" t="s">
        <v>30615</v>
      </c>
      <c r="T5234" s="31"/>
      <c r="U5234" s="109" t="str">
        <f t="shared" si="83"/>
        <v>41759: Mentally ill man (Hamilton) found lying on the ground near Red Arrow park, which is across the street from Milwaukee City Hall. A police officer ordered the man to move. A scuffle ensued. Hamilton took the officer's baton away and allegedly began to hit him with it. The officer fired approximately 15 shots at Hamilton. Hamilton died at the scene. http://www.jsonline.com/news/crime/family-says-officer-shot-red-arrow-park-victim-15-times-b99315040z1-268006291.html</v>
      </c>
      <c r="V5234" s="98"/>
      <c r="W5234" s="109">
        <v>1843.1</v>
      </c>
      <c r="X5234" s="109"/>
      <c r="Y5234" s="109"/>
      <c r="Z5234" s="109"/>
      <c r="AA5234" s="109"/>
      <c r="AB5234" s="109"/>
      <c r="AC5234" s="113"/>
      <c r="AD5234" s="106"/>
      <c r="AE5234" s="106"/>
      <c r="AF5234" s="106"/>
      <c r="AG5234" s="58"/>
    </row>
    <row r="5235" spans="1:33" ht="12">
      <c r="A5235" s="30">
        <v>41873.451319444401</v>
      </c>
      <c r="B5235" s="109" t="s">
        <v>30616</v>
      </c>
      <c r="C5235" s="121">
        <v>25</v>
      </c>
      <c r="D5235" s="109" t="s">
        <v>23</v>
      </c>
      <c r="E5235" s="109" t="s">
        <v>40</v>
      </c>
      <c r="F5235" s="109" t="s">
        <v>30617</v>
      </c>
      <c r="G5235" s="42">
        <v>38446</v>
      </c>
      <c r="H5235" s="109" t="s">
        <v>30618</v>
      </c>
      <c r="I5235" s="109" t="s">
        <v>203</v>
      </c>
      <c r="J5235" s="109" t="s">
        <v>85</v>
      </c>
      <c r="K5235" s="98" t="s">
        <v>8121</v>
      </c>
      <c r="L5235" s="109" t="s">
        <v>203</v>
      </c>
      <c r="M5235" s="109" t="s">
        <v>205</v>
      </c>
      <c r="N5235" s="109" t="s">
        <v>32</v>
      </c>
      <c r="O5235" s="109" t="s">
        <v>30619</v>
      </c>
      <c r="P5235" s="109" t="s">
        <v>58</v>
      </c>
      <c r="Q5235" s="109" t="s">
        <v>30620</v>
      </c>
      <c r="R5235" s="109" t="s">
        <v>80</v>
      </c>
      <c r="S5235" s="122" t="s">
        <v>30621</v>
      </c>
      <c r="T5235" s="31"/>
      <c r="U5235" s="109" t="str">
        <f t="shared" si="83"/>
        <v>38446: Jacob Faust was stopped for a traffic violation. The officer involved in the shooting fired three times at Faust, after the driver reportedly reached behind his car's front seat and displayed a prop gun. http://www.utsandiego.com/uniontrib/20050405/news_1m5fake.html</v>
      </c>
      <c r="V5235" s="98"/>
      <c r="W5235" s="109">
        <v>1844.1</v>
      </c>
      <c r="X5235" s="109"/>
      <c r="Y5235" s="109"/>
      <c r="Z5235" s="109"/>
      <c r="AA5235" s="109"/>
      <c r="AB5235" s="109"/>
      <c r="AC5235" s="113"/>
      <c r="AD5235" s="106"/>
      <c r="AE5235" s="106"/>
      <c r="AF5235" s="106"/>
      <c r="AG5235" s="58"/>
    </row>
    <row r="5236" spans="1:33" ht="12">
      <c r="A5236" s="30">
        <v>41873.451759259297</v>
      </c>
      <c r="B5236" s="109" t="s">
        <v>30622</v>
      </c>
      <c r="C5236" s="121">
        <v>50</v>
      </c>
      <c r="D5236" s="109" t="s">
        <v>23</v>
      </c>
      <c r="E5236" s="109" t="s">
        <v>120</v>
      </c>
      <c r="F5236" s="109" t="s">
        <v>30623</v>
      </c>
      <c r="G5236" s="42">
        <v>40420</v>
      </c>
      <c r="H5236" s="109" t="s">
        <v>30624</v>
      </c>
      <c r="I5236" s="109" t="s">
        <v>123</v>
      </c>
      <c r="J5236" s="109" t="s">
        <v>124</v>
      </c>
      <c r="K5236" s="98" t="s">
        <v>13904</v>
      </c>
      <c r="L5236" s="109" t="s">
        <v>126</v>
      </c>
      <c r="M5236" s="109" t="s">
        <v>127</v>
      </c>
      <c r="N5236" s="109" t="s">
        <v>32</v>
      </c>
      <c r="O5236" s="109" t="s">
        <v>30625</v>
      </c>
      <c r="P5236" s="109" t="s">
        <v>30626</v>
      </c>
      <c r="Q5236" s="109" t="s">
        <v>30627</v>
      </c>
      <c r="R5236" s="109" t="s">
        <v>219</v>
      </c>
      <c r="S5236" s="122" t="s">
        <v>30628</v>
      </c>
      <c r="T5236" s="31"/>
      <c r="U5236" s="109" t="str">
        <f t="shared" si="83"/>
        <v>40420: A Native American woodcarving artist was spotted walking on the street with a knife and a board. The officer told the partially deaf man to drop the knife. He then shot and killed him. While no federal charges were pressed, Birk was fired, and the city settled with the family for $1.5 million. http://www.historylink.org/index.cfm?DisplayPage=output.cfm&amp;file_id=10296</v>
      </c>
      <c r="V5236" s="98"/>
      <c r="W5236" s="109">
        <v>1845.1</v>
      </c>
      <c r="X5236" s="109"/>
      <c r="Y5236" s="109"/>
      <c r="Z5236" s="109"/>
      <c r="AA5236" s="109"/>
      <c r="AB5236" s="109"/>
      <c r="AC5236" s="113"/>
      <c r="AD5236" s="106"/>
      <c r="AE5236" s="106"/>
      <c r="AF5236" s="106"/>
      <c r="AG5236" s="58"/>
    </row>
    <row r="5237" spans="1:33" ht="14">
      <c r="A5237" s="30">
        <v>41873.455254629604</v>
      </c>
      <c r="B5237" s="99" t="s">
        <v>30629</v>
      </c>
      <c r="C5237" s="121">
        <v>21</v>
      </c>
      <c r="D5237" s="99" t="s">
        <v>23</v>
      </c>
      <c r="E5237" s="99" t="s">
        <v>24</v>
      </c>
      <c r="F5237" s="99" t="s">
        <v>30630</v>
      </c>
      <c r="G5237" s="42">
        <v>41365</v>
      </c>
      <c r="H5237" s="99" t="s">
        <v>30631</v>
      </c>
      <c r="I5237" s="99" t="s">
        <v>16864</v>
      </c>
      <c r="J5237" s="17" t="s">
        <v>5595</v>
      </c>
      <c r="K5237" s="99">
        <v>6604</v>
      </c>
      <c r="L5237" s="99" t="s">
        <v>849</v>
      </c>
      <c r="M5237" s="99" t="s">
        <v>16866</v>
      </c>
      <c r="N5237" s="17" t="s">
        <v>32</v>
      </c>
      <c r="O5237" s="99" t="s">
        <v>30632</v>
      </c>
      <c r="P5237" s="99" t="s">
        <v>58</v>
      </c>
      <c r="Q5237" s="99" t="s">
        <v>30633</v>
      </c>
      <c r="R5237" s="112" t="s">
        <v>36</v>
      </c>
      <c r="S5237" s="31" t="s">
        <v>30634</v>
      </c>
      <c r="T5237" s="90"/>
      <c r="U5237" s="109" t="str">
        <f t="shared" si="83"/>
        <v>41365: 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 http://www.ct.gov/csao/cwp/view.asp?a=1802&amp;q=548346</v>
      </c>
      <c r="V5237" s="98"/>
      <c r="W5237" s="109">
        <v>1846.1</v>
      </c>
      <c r="X5237" s="109"/>
      <c r="Y5237" s="109"/>
      <c r="Z5237" s="109"/>
      <c r="AA5237" s="109"/>
      <c r="AB5237" s="109"/>
      <c r="AC5237" s="113"/>
      <c r="AD5237" s="106"/>
      <c r="AE5237" s="106"/>
      <c r="AF5237" s="106"/>
      <c r="AG5237" s="58"/>
    </row>
    <row r="5238" spans="1:33" ht="12">
      <c r="A5238" s="30">
        <v>41873.457048611097</v>
      </c>
      <c r="B5238" s="109" t="s">
        <v>30635</v>
      </c>
      <c r="C5238" s="121">
        <v>35</v>
      </c>
      <c r="D5238" s="109" t="s">
        <v>23</v>
      </c>
      <c r="E5238" s="109" t="s">
        <v>82</v>
      </c>
      <c r="F5238" s="109"/>
      <c r="G5238" s="42">
        <v>38959</v>
      </c>
      <c r="H5238" s="109" t="s">
        <v>30636</v>
      </c>
      <c r="I5238" s="109" t="s">
        <v>1257</v>
      </c>
      <c r="J5238" s="109" t="s">
        <v>195</v>
      </c>
      <c r="K5238" s="98" t="s">
        <v>30637</v>
      </c>
      <c r="L5238" s="109" t="s">
        <v>686</v>
      </c>
      <c r="M5238" s="109" t="s">
        <v>1225</v>
      </c>
      <c r="N5238" s="109" t="s">
        <v>32</v>
      </c>
      <c r="O5238" s="109" t="s">
        <v>30638</v>
      </c>
      <c r="P5238" s="109" t="s">
        <v>58</v>
      </c>
      <c r="Q5238" s="109" t="s">
        <v>30639</v>
      </c>
      <c r="R5238" s="109" t="s">
        <v>80</v>
      </c>
      <c r="S5238" s="122" t="s">
        <v>30640</v>
      </c>
      <c r="T5238" s="31"/>
      <c r="U5238" s="109" t="str">
        <f t="shared" si="83"/>
        <v>38959: Officer James Peters and Officer Tom Myers fatally shot Kevin Hutchings after Hutchings fired at least one round at police outside his northeast Mesa home. Scottsdale police were trying to talk to Hutchings about a Scottsdale assault that evening of a longtime acquaintance of Hutchings. When Police arrived at the scene without having a search warrant, failed to alert Kevin Hutchings of their presence and stopping his power supply to force a confrontation. Police did not attempt to administer first aid while awaiting paramedics. As Hutchings lay dying, an officer handcuffed him, according to a claim. Myers had fired five shots from his .40-caliber handgun; Peters fired 11 rounds from his .223-caliber rifle, according to the official report. Officer James Peters has been involved in no less than 7 fatal shootings in the valley. The Hutchings family sued the Scottsdale Police Department for wrongful death and damages, and settled out of court for an undisclosed amount. Kevin Hutchings was 35 years old and employed as a banker at the time of the incident. http://www.azcentral.com/news/articles/2010/03/04/20100304scottsdale-officer.html</v>
      </c>
      <c r="V5238" s="98"/>
      <c r="W5238" s="109">
        <v>1847.1</v>
      </c>
      <c r="X5238" s="109"/>
      <c r="Y5238" s="109"/>
      <c r="Z5238" s="109"/>
      <c r="AA5238" s="109"/>
      <c r="AB5238" s="109"/>
      <c r="AC5238" s="113"/>
      <c r="AD5238" s="106"/>
      <c r="AE5238" s="106"/>
      <c r="AF5238" s="106"/>
      <c r="AG5238" s="58"/>
    </row>
    <row r="5239" spans="1:33" ht="14">
      <c r="A5239" s="30">
        <v>41873.461446759298</v>
      </c>
      <c r="B5239" s="99" t="s">
        <v>30641</v>
      </c>
      <c r="C5239" s="121">
        <v>40</v>
      </c>
      <c r="D5239" s="99" t="s">
        <v>23</v>
      </c>
      <c r="E5239" s="99" t="s">
        <v>40</v>
      </c>
      <c r="F5239" s="99" t="s">
        <v>30642</v>
      </c>
      <c r="G5239" s="42">
        <v>41870</v>
      </c>
      <c r="H5239" s="99" t="s">
        <v>30643</v>
      </c>
      <c r="I5239" s="99" t="s">
        <v>30644</v>
      </c>
      <c r="J5239" s="17" t="s">
        <v>809</v>
      </c>
      <c r="K5239" s="99">
        <v>67060</v>
      </c>
      <c r="L5239" s="99" t="s">
        <v>811</v>
      </c>
      <c r="M5239" s="99" t="s">
        <v>30645</v>
      </c>
      <c r="N5239" s="17" t="s">
        <v>32</v>
      </c>
      <c r="O5239" s="99" t="s">
        <v>30646</v>
      </c>
      <c r="P5239" s="99" t="s">
        <v>36</v>
      </c>
      <c r="Q5239" s="99" t="s">
        <v>30647</v>
      </c>
      <c r="R5239" s="112" t="s">
        <v>36</v>
      </c>
      <c r="S5239" s="31" t="s">
        <v>30648</v>
      </c>
      <c r="T5239" s="90"/>
      <c r="U5239" s="109" t="str">
        <f t="shared" si="83"/>
        <v>41870: 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 http://www.kansas.com/news/local/crime/article1263892.html</v>
      </c>
      <c r="V5239" s="98"/>
      <c r="W5239" s="109">
        <v>1848.1</v>
      </c>
      <c r="X5239" s="109"/>
      <c r="Y5239" s="109"/>
      <c r="Z5239" s="109"/>
      <c r="AA5239" s="109"/>
      <c r="AB5239" s="109"/>
      <c r="AC5239" s="113"/>
      <c r="AD5239" s="106"/>
      <c r="AE5239" s="106"/>
      <c r="AF5239" s="106"/>
      <c r="AG5239" s="58"/>
    </row>
    <row r="5240" spans="1:33" ht="12">
      <c r="A5240" s="30">
        <v>41873.464074074102</v>
      </c>
      <c r="B5240" s="109" t="s">
        <v>14156</v>
      </c>
      <c r="C5240" s="121">
        <v>23</v>
      </c>
      <c r="D5240" s="109" t="s">
        <v>23</v>
      </c>
      <c r="E5240" s="109" t="s">
        <v>40</v>
      </c>
      <c r="F5240" s="109"/>
      <c r="G5240" s="42">
        <v>41614</v>
      </c>
      <c r="H5240" s="109" t="s">
        <v>14158</v>
      </c>
      <c r="I5240" s="109" t="s">
        <v>6224</v>
      </c>
      <c r="J5240" s="109" t="s">
        <v>213</v>
      </c>
      <c r="K5240" s="98" t="s">
        <v>14160</v>
      </c>
      <c r="L5240" s="109" t="s">
        <v>6226</v>
      </c>
      <c r="M5240" s="109" t="s">
        <v>30649</v>
      </c>
      <c r="N5240" s="109" t="s">
        <v>32</v>
      </c>
      <c r="O5240" s="109" t="s">
        <v>30650</v>
      </c>
      <c r="P5240" s="109" t="s">
        <v>58</v>
      </c>
      <c r="Q5240" s="109" t="s">
        <v>30651</v>
      </c>
      <c r="R5240" s="109" t="s">
        <v>80</v>
      </c>
      <c r="S5240" s="122" t="s">
        <v>30652</v>
      </c>
      <c r="T5240" s="31"/>
      <c r="U5240" s="109" t="str">
        <f t="shared" si="83"/>
        <v>41614: Victim was stopped in parking lot of his apartment for suspected DUI. Witness accounts vary, but after taunting the officer and a brief struggle the victim was first shot in the back and then shot 4-5 more times. Officer's dash cam was not working at time of death and audio has not been released to public. http://www.kens5.com/story/news/local/2014/03/20/exclusive-autopsy-of-slain-uiw-student-redus-reveals-new-details/10672678/</v>
      </c>
      <c r="V5240" s="98"/>
      <c r="W5240" s="109">
        <v>1849.1</v>
      </c>
      <c r="X5240" s="109"/>
      <c r="Y5240" s="109"/>
      <c r="Z5240" s="109"/>
      <c r="AA5240" s="109"/>
      <c r="AB5240" s="109"/>
      <c r="AC5240" s="113"/>
      <c r="AD5240" s="106"/>
      <c r="AE5240" s="106"/>
      <c r="AF5240" s="106"/>
      <c r="AG5240" s="58"/>
    </row>
    <row r="5241" spans="1:33" ht="12">
      <c r="A5241" s="30">
        <v>41873.466967592598</v>
      </c>
      <c r="B5241" s="109" t="s">
        <v>30653</v>
      </c>
      <c r="C5241" s="121">
        <v>52</v>
      </c>
      <c r="D5241" s="109" t="s">
        <v>23</v>
      </c>
      <c r="E5241" s="109" t="s">
        <v>40</v>
      </c>
      <c r="F5241" s="109" t="s">
        <v>30654</v>
      </c>
      <c r="G5241" s="42">
        <v>41865</v>
      </c>
      <c r="H5241" s="109" t="s">
        <v>30655</v>
      </c>
      <c r="I5241" s="109" t="s">
        <v>9064</v>
      </c>
      <c r="J5241" s="109" t="s">
        <v>809</v>
      </c>
      <c r="K5241" s="98" t="s">
        <v>30656</v>
      </c>
      <c r="L5241" s="109" t="s">
        <v>9320</v>
      </c>
      <c r="M5241" s="109" t="s">
        <v>30657</v>
      </c>
      <c r="N5241" s="109" t="s">
        <v>32</v>
      </c>
      <c r="O5241" s="109" t="s">
        <v>30658</v>
      </c>
      <c r="P5241" s="109" t="s">
        <v>36</v>
      </c>
      <c r="Q5241" s="109" t="s">
        <v>30659</v>
      </c>
      <c r="R5241" s="109" t="s">
        <v>36</v>
      </c>
      <c r="S5241" s="122" t="s">
        <v>30648</v>
      </c>
      <c r="T5241" s="31"/>
      <c r="U5241" s="109" t="str">
        <f t="shared" si="83"/>
        <v>41865: 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 http://www.thekansan.com/article/20140815/NEWS/140819570</v>
      </c>
      <c r="V5241" s="98"/>
      <c r="W5241" s="109">
        <v>1850.1</v>
      </c>
      <c r="X5241" s="109"/>
      <c r="Y5241" s="109"/>
      <c r="Z5241" s="109"/>
      <c r="AA5241" s="109"/>
      <c r="AB5241" s="109"/>
      <c r="AC5241" s="113"/>
      <c r="AD5241" s="106"/>
      <c r="AE5241" s="106"/>
      <c r="AF5241" s="106"/>
      <c r="AG5241" s="58"/>
    </row>
    <row r="5242" spans="1:33" ht="12">
      <c r="A5242" s="30">
        <v>41873.470590277801</v>
      </c>
      <c r="B5242" s="109" t="s">
        <v>30660</v>
      </c>
      <c r="C5242" s="121">
        <v>25</v>
      </c>
      <c r="D5242" s="109" t="s">
        <v>91</v>
      </c>
      <c r="E5242" s="109" t="s">
        <v>40</v>
      </c>
      <c r="F5242" s="109" t="s">
        <v>30661</v>
      </c>
      <c r="G5242" s="42">
        <v>41768</v>
      </c>
      <c r="H5242" s="109" t="s">
        <v>30662</v>
      </c>
      <c r="I5242" s="109" t="s">
        <v>12472</v>
      </c>
      <c r="J5242" s="109" t="s">
        <v>2035</v>
      </c>
      <c r="K5242" s="98" t="s">
        <v>12878</v>
      </c>
      <c r="L5242" s="109" t="s">
        <v>235</v>
      </c>
      <c r="M5242" s="109" t="s">
        <v>12474</v>
      </c>
      <c r="N5242" s="109" t="s">
        <v>32</v>
      </c>
      <c r="O5242" s="109" t="s">
        <v>30663</v>
      </c>
      <c r="P5242" s="109" t="s">
        <v>58</v>
      </c>
      <c r="Q5242" s="109" t="s">
        <v>30664</v>
      </c>
      <c r="R5242" s="109" t="s">
        <v>36</v>
      </c>
      <c r="S5242" s="122" t="s">
        <v>30665</v>
      </c>
      <c r="T5242" s="31"/>
      <c r="U5242" s="109" t="str">
        <f t="shared" si="83"/>
        <v>41768: 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 http://www.statesmanjournal.com/story/news/crime/2014/05/19/grand-jury-officer-justified-shooting-killing-armed-suspect/9307783/</v>
      </c>
      <c r="V5242" s="98"/>
      <c r="W5242" s="109">
        <v>1851.1</v>
      </c>
      <c r="X5242" s="109"/>
      <c r="Y5242" s="109"/>
      <c r="Z5242" s="109"/>
      <c r="AA5242" s="109"/>
      <c r="AB5242" s="109"/>
      <c r="AC5242" s="113"/>
      <c r="AD5242" s="106"/>
      <c r="AE5242" s="106"/>
      <c r="AF5242" s="106"/>
      <c r="AG5242" s="58"/>
    </row>
    <row r="5243" spans="1:33" ht="12">
      <c r="A5243" s="30">
        <v>41873.473796296297</v>
      </c>
      <c r="B5243" s="109" t="s">
        <v>30666</v>
      </c>
      <c r="C5243" s="121">
        <v>47</v>
      </c>
      <c r="D5243" s="109" t="s">
        <v>23</v>
      </c>
      <c r="E5243" s="109" t="s">
        <v>40</v>
      </c>
      <c r="F5243" s="109" t="s">
        <v>30667</v>
      </c>
      <c r="G5243" s="42">
        <v>41759</v>
      </c>
      <c r="H5243" s="109" t="s">
        <v>30668</v>
      </c>
      <c r="I5243" s="109" t="s">
        <v>12472</v>
      </c>
      <c r="J5243" s="109" t="s">
        <v>2035</v>
      </c>
      <c r="K5243" s="98" t="s">
        <v>30669</v>
      </c>
      <c r="L5243" s="109" t="s">
        <v>235</v>
      </c>
      <c r="M5243" s="109" t="s">
        <v>12474</v>
      </c>
      <c r="N5243" s="109" t="s">
        <v>32</v>
      </c>
      <c r="O5243" s="109" t="s">
        <v>30670</v>
      </c>
      <c r="P5243" s="109" t="s">
        <v>58</v>
      </c>
      <c r="Q5243" s="109" t="s">
        <v>30671</v>
      </c>
      <c r="R5243" s="109" t="s">
        <v>100</v>
      </c>
      <c r="S5243" s="122" t="s">
        <v>30665</v>
      </c>
      <c r="T5243" s="31"/>
      <c r="U5243" s="109" t="str">
        <f t="shared" si="83"/>
        <v>41759: A man was shot at least once in the head by a Salem Police officer after threatening the officer with a knife in northeast Salem early Wednesday, April 30. It started when Officer David Baker was dispatched to the Salem Arbor Townhouse Condominiums, in the 4700 block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 http://koin.com/2014/05/19/grand-jury-fatal-shooting-of-salem-man-justified</v>
      </c>
      <c r="V5243" s="98"/>
      <c r="W5243" s="109">
        <v>1852.1</v>
      </c>
      <c r="X5243" s="109"/>
      <c r="Y5243" s="109"/>
      <c r="Z5243" s="109"/>
      <c r="AA5243" s="109"/>
      <c r="AB5243" s="109"/>
      <c r="AC5243" s="113"/>
      <c r="AD5243" s="106"/>
      <c r="AE5243" s="106"/>
      <c r="AF5243" s="106"/>
      <c r="AG5243" s="58"/>
    </row>
    <row r="5244" spans="1:33" ht="14">
      <c r="A5244" s="30">
        <v>41873.482476851801</v>
      </c>
      <c r="B5244" s="99" t="s">
        <v>30672</v>
      </c>
      <c r="C5244" s="121">
        <v>50</v>
      </c>
      <c r="D5244" s="99" t="s">
        <v>23</v>
      </c>
      <c r="E5244" s="99" t="s">
        <v>82</v>
      </c>
      <c r="F5244" s="99"/>
      <c r="G5244" s="42">
        <v>39445</v>
      </c>
      <c r="H5244" s="99" t="s">
        <v>30673</v>
      </c>
      <c r="I5244" s="99" t="s">
        <v>18848</v>
      </c>
      <c r="J5244" s="17" t="s">
        <v>1757</v>
      </c>
      <c r="K5244" s="99">
        <v>40045</v>
      </c>
      <c r="L5244" s="99" t="s">
        <v>30674</v>
      </c>
      <c r="M5244" s="99" t="s">
        <v>7099</v>
      </c>
      <c r="N5244" s="17" t="s">
        <v>32</v>
      </c>
      <c r="O5244" s="99" t="s">
        <v>30675</v>
      </c>
      <c r="P5244" s="99" t="s">
        <v>36</v>
      </c>
      <c r="Q5244" s="99" t="s">
        <v>30676</v>
      </c>
      <c r="R5244" s="112" t="s">
        <v>80</v>
      </c>
      <c r="S5244" s="31" t="s">
        <v>30677</v>
      </c>
      <c r="T5244" s="90"/>
      <c r="U5244" s="109" t="str">
        <f t="shared" si="83"/>
        <v>39445: Domestic dispute at victim's home; brandished a knife, shot by state troopers. http://www.wave3.com/story/7557476/man-shot-killed-by-state-police</v>
      </c>
      <c r="V5244" s="98"/>
      <c r="W5244" s="109">
        <v>1853.1</v>
      </c>
      <c r="X5244" s="109"/>
      <c r="Y5244" s="109"/>
      <c r="Z5244" s="109"/>
      <c r="AA5244" s="109"/>
      <c r="AB5244" s="109"/>
      <c r="AC5244" s="113"/>
      <c r="AD5244" s="106"/>
      <c r="AE5244" s="106"/>
      <c r="AF5244" s="106"/>
      <c r="AG5244" s="58"/>
    </row>
    <row r="5245" spans="1:33" ht="12">
      <c r="A5245" s="30">
        <v>41873.486284722203</v>
      </c>
      <c r="B5245" s="109" t="s">
        <v>30678</v>
      </c>
      <c r="C5245" s="121">
        <v>39</v>
      </c>
      <c r="D5245" s="109" t="s">
        <v>23</v>
      </c>
      <c r="E5245" s="109" t="s">
        <v>24</v>
      </c>
      <c r="F5245" s="109" t="s">
        <v>30679</v>
      </c>
      <c r="G5245" s="42">
        <v>40025</v>
      </c>
      <c r="H5245" s="109" t="s">
        <v>30680</v>
      </c>
      <c r="I5245" s="109" t="s">
        <v>5954</v>
      </c>
      <c r="J5245" s="109" t="s">
        <v>2311</v>
      </c>
      <c r="K5245" s="98" t="s">
        <v>30681</v>
      </c>
      <c r="L5245" s="109" t="s">
        <v>4590</v>
      </c>
      <c r="M5245" s="109" t="s">
        <v>30682</v>
      </c>
      <c r="N5245" s="109" t="s">
        <v>32</v>
      </c>
      <c r="O5245" s="109" t="s">
        <v>30683</v>
      </c>
      <c r="P5245" s="109" t="s">
        <v>58</v>
      </c>
      <c r="Q5245" s="109" t="s">
        <v>30684</v>
      </c>
      <c r="R5245" s="109" t="s">
        <v>36</v>
      </c>
      <c r="S5245" s="122" t="s">
        <v>30685</v>
      </c>
      <c r="T5245" s="31"/>
      <c r="U5245" s="109" t="str">
        <f t="shared" si="83"/>
        <v>40025: The incident began when the Davenport officer stopped the suspect in the middle of the bridge to question him regarding an assault 15 minutes earlier at the Cafe on Vine coffee shop. Anderson told Mallory to get down on his knees several times, orders that Mallory did not heed. The officer deployed his Taser, which appeared to have no effect. Mallory then attacked Anderson, punching the officer, biting the officer's face and slamming the officer's head against the concrete, officials said. The suspect was on top of the officer and choking him when East Moline Police Det. Jim Weakley arrived on the scene and shot the suspect, Donchez said. http://qctimes.com/news/local/one-dead-police-officer-injured-in-shooting-on-centennial-bridge/article_46337f6e-7def-11de-b56a-001cc4c03286.html</v>
      </c>
      <c r="V5245" s="98"/>
      <c r="W5245" s="109">
        <v>1854.1</v>
      </c>
      <c r="X5245" s="109"/>
      <c r="Y5245" s="109"/>
      <c r="Z5245" s="109"/>
      <c r="AA5245" s="109"/>
      <c r="AB5245" s="109"/>
      <c r="AC5245" s="113"/>
      <c r="AD5245" s="106"/>
      <c r="AE5245" s="106"/>
      <c r="AF5245" s="106"/>
      <c r="AG5245" s="58"/>
    </row>
    <row r="5246" spans="1:33" ht="12">
      <c r="A5246" s="30">
        <v>41873.494768518503</v>
      </c>
      <c r="B5246" s="109" t="s">
        <v>30686</v>
      </c>
      <c r="C5246" s="121">
        <v>25</v>
      </c>
      <c r="D5246" s="109" t="s">
        <v>23</v>
      </c>
      <c r="E5246" s="109" t="s">
        <v>24</v>
      </c>
      <c r="F5246" s="109" t="s">
        <v>30687</v>
      </c>
      <c r="G5246" s="42">
        <v>41862</v>
      </c>
      <c r="H5246" s="109" t="s">
        <v>30688</v>
      </c>
      <c r="I5246" s="109" t="s">
        <v>539</v>
      </c>
      <c r="J5246" s="109" t="s">
        <v>85</v>
      </c>
      <c r="K5246" s="98" t="s">
        <v>3922</v>
      </c>
      <c r="L5246" s="109" t="s">
        <v>539</v>
      </c>
      <c r="M5246" s="109" t="s">
        <v>540</v>
      </c>
      <c r="N5246" s="109" t="s">
        <v>32</v>
      </c>
      <c r="O5246" s="109" t="s">
        <v>30689</v>
      </c>
      <c r="P5246" s="109" t="s">
        <v>36</v>
      </c>
      <c r="Q5246" s="109" t="s">
        <v>30690</v>
      </c>
      <c r="R5246" s="109" t="s">
        <v>100</v>
      </c>
      <c r="S5246" s="122" t="s">
        <v>30691</v>
      </c>
      <c r="T5246" s="31"/>
      <c r="U5246" s="109" t="str">
        <f t="shared" si="83"/>
        <v>41862: LAPD says that on Aug. 11, shortly after 8:10 p.m., two anti-gang officers shot Ford after a struggle ensued during an "investigative stop" and Ford tried to grab one of their firearms. Witnesses disputed the police story. http://www.huffingtonpost.com/2014/08/19/ezell-ford-autopsy_n_5690060.html</v>
      </c>
      <c r="V5246" s="98"/>
      <c r="W5246" s="109">
        <v>1855.1</v>
      </c>
      <c r="X5246" s="109"/>
      <c r="Y5246" s="109"/>
      <c r="Z5246" s="109"/>
      <c r="AA5246" s="109"/>
      <c r="AB5246" s="109"/>
      <c r="AC5246" s="113"/>
      <c r="AD5246" s="106"/>
      <c r="AE5246" s="106"/>
      <c r="AF5246" s="106"/>
      <c r="AG5246" s="58"/>
    </row>
    <row r="5247" spans="1:33" ht="12">
      <c r="A5247" s="30">
        <v>41873.496446759302</v>
      </c>
      <c r="B5247" s="109" t="s">
        <v>30692</v>
      </c>
      <c r="C5247" s="121">
        <v>19</v>
      </c>
      <c r="D5247" s="109" t="s">
        <v>23</v>
      </c>
      <c r="E5247" s="109" t="s">
        <v>173</v>
      </c>
      <c r="F5247" s="109" t="s">
        <v>30693</v>
      </c>
      <c r="G5247" s="42">
        <v>40667</v>
      </c>
      <c r="H5247" s="109" t="s">
        <v>30694</v>
      </c>
      <c r="I5247" s="109" t="s">
        <v>15683</v>
      </c>
      <c r="J5247" s="109" t="s">
        <v>213</v>
      </c>
      <c r="K5247" s="98" t="s">
        <v>30695</v>
      </c>
      <c r="L5247" s="109" t="s">
        <v>15685</v>
      </c>
      <c r="M5247" s="109" t="s">
        <v>15686</v>
      </c>
      <c r="N5247" s="109" t="s">
        <v>32</v>
      </c>
      <c r="O5247" s="109" t="s">
        <v>30696</v>
      </c>
      <c r="P5247" s="109" t="s">
        <v>58</v>
      </c>
      <c r="Q5247" s="109" t="s">
        <v>30697</v>
      </c>
      <c r="R5247" s="109" t="s">
        <v>36</v>
      </c>
      <c r="S5247" s="122" t="s">
        <v>30698</v>
      </c>
      <c r="T5247" s="31"/>
      <c r="U5247" s="109" t="str">
        <f t="shared" si="83"/>
        <v>40667: Car theft suspect had gun in hand, did not drop upon orders from SAPD. http://lubbockonline.com/filed-online/2011-05-04/san-angelo-police-kill-man-19-after-brief-chase-suspicious-vehicle</v>
      </c>
      <c r="V5247" s="98"/>
      <c r="W5247" s="109">
        <v>1856.1</v>
      </c>
      <c r="X5247" s="109"/>
      <c r="Y5247" s="109"/>
      <c r="Z5247" s="109"/>
      <c r="AA5247" s="109"/>
      <c r="AB5247" s="109"/>
      <c r="AC5247" s="113"/>
      <c r="AD5247" s="106"/>
      <c r="AE5247" s="106"/>
      <c r="AF5247" s="106"/>
      <c r="AG5247" s="58"/>
    </row>
    <row r="5248" spans="1:33" ht="14">
      <c r="A5248" s="30">
        <v>41873.497071759302</v>
      </c>
      <c r="B5248" s="99" t="s">
        <v>30699</v>
      </c>
      <c r="C5248" s="121">
        <v>19</v>
      </c>
      <c r="D5248" s="99" t="s">
        <v>91</v>
      </c>
      <c r="E5248" s="99" t="s">
        <v>40</v>
      </c>
      <c r="F5248" s="99" t="s">
        <v>30700</v>
      </c>
      <c r="G5248" s="42">
        <v>41539</v>
      </c>
      <c r="H5248" s="99" t="s">
        <v>30701</v>
      </c>
      <c r="I5248" s="99" t="s">
        <v>30702</v>
      </c>
      <c r="J5248" s="17" t="s">
        <v>85</v>
      </c>
      <c r="K5248" s="99">
        <v>95928</v>
      </c>
      <c r="L5248" s="99" t="s">
        <v>10845</v>
      </c>
      <c r="M5248" s="99" t="s">
        <v>30703</v>
      </c>
      <c r="N5248" s="17" t="s">
        <v>32</v>
      </c>
      <c r="O5248" s="99" t="s">
        <v>30704</v>
      </c>
      <c r="P5248" s="99" t="s">
        <v>58</v>
      </c>
      <c r="Q5248" s="99" t="s">
        <v>30705</v>
      </c>
      <c r="R5248" s="112" t="s">
        <v>219</v>
      </c>
      <c r="S5248" s="31" t="s">
        <v>30706</v>
      </c>
      <c r="T5248" s="90"/>
      <c r="U5248" s="109" t="str">
        <f t="shared" si="83"/>
        <v>41539: Deceased reversed car towards an officer, then u-turned vehicle, striking tree and police car. Five officers fired on car, stating fear for their lives. http://www.chicoer.com/breakingnews/ci_24157652/woman-shot-by-chico-officers-identified</v>
      </c>
      <c r="V5248" s="98"/>
      <c r="W5248" s="109">
        <v>1857.1</v>
      </c>
      <c r="X5248" s="109"/>
      <c r="Y5248" s="109"/>
      <c r="Z5248" s="109"/>
      <c r="AA5248" s="109"/>
      <c r="AB5248" s="109"/>
      <c r="AC5248" s="113"/>
      <c r="AD5248" s="106"/>
      <c r="AE5248" s="106"/>
      <c r="AF5248" s="106"/>
      <c r="AG5248" s="58"/>
    </row>
    <row r="5249" spans="1:33" ht="12">
      <c r="A5249" s="30">
        <v>41873.500706018502</v>
      </c>
      <c r="B5249" s="109" t="s">
        <v>30707</v>
      </c>
      <c r="C5249" s="121">
        <v>30</v>
      </c>
      <c r="D5249" s="109" t="s">
        <v>23</v>
      </c>
      <c r="E5249" s="109" t="s">
        <v>173</v>
      </c>
      <c r="F5249" s="109"/>
      <c r="G5249" s="42">
        <v>41505</v>
      </c>
      <c r="H5249" s="109" t="s">
        <v>30708</v>
      </c>
      <c r="I5249" s="109" t="s">
        <v>15683</v>
      </c>
      <c r="J5249" s="109" t="s">
        <v>213</v>
      </c>
      <c r="K5249" s="98" t="s">
        <v>30695</v>
      </c>
      <c r="L5249" s="109" t="s">
        <v>15685</v>
      </c>
      <c r="M5249" s="109" t="s">
        <v>15686</v>
      </c>
      <c r="N5249" s="109" t="s">
        <v>32</v>
      </c>
      <c r="O5249" s="109" t="s">
        <v>30709</v>
      </c>
      <c r="P5249" s="109" t="s">
        <v>58</v>
      </c>
      <c r="Q5249" s="109" t="s">
        <v>30710</v>
      </c>
      <c r="R5249" s="109" t="s">
        <v>80</v>
      </c>
      <c r="S5249" s="122" t="s">
        <v>30698</v>
      </c>
      <c r="T5249" s="31"/>
      <c r="U5249" s="109" t="str">
        <f t="shared" si="83"/>
        <v>41505: SAPD called for domestic disturbance. Suspect was in bedroom, asleep, and roused awake by SAPD officer. SAPD officer states suspect began choking the officer and fired in self defense. http://www.gosanangelo.com/news/wife-recalls-fatal-scuffle</v>
      </c>
      <c r="V5249" s="98"/>
      <c r="W5249" s="109">
        <v>1858.1</v>
      </c>
      <c r="X5249" s="109"/>
      <c r="Y5249" s="109"/>
      <c r="Z5249" s="109"/>
      <c r="AA5249" s="109"/>
      <c r="AB5249" s="109"/>
      <c r="AC5249" s="113"/>
      <c r="AD5249" s="106"/>
      <c r="AE5249" s="106"/>
      <c r="AF5249" s="106"/>
      <c r="AG5249" s="58"/>
    </row>
    <row r="5250" spans="1:33" ht="12">
      <c r="A5250" s="30">
        <v>41873.503483796303</v>
      </c>
      <c r="B5250" s="109" t="s">
        <v>30711</v>
      </c>
      <c r="C5250" s="121">
        <v>27</v>
      </c>
      <c r="D5250" s="109" t="s">
        <v>23</v>
      </c>
      <c r="E5250" s="109" t="s">
        <v>40</v>
      </c>
      <c r="F5250" s="109" t="s">
        <v>30712</v>
      </c>
      <c r="G5250" s="42">
        <v>41854</v>
      </c>
      <c r="H5250" s="109" t="s">
        <v>30713</v>
      </c>
      <c r="I5250" s="109" t="s">
        <v>30714</v>
      </c>
      <c r="J5250" s="109" t="s">
        <v>2311</v>
      </c>
      <c r="K5250" s="98" t="s">
        <v>30715</v>
      </c>
      <c r="L5250" s="109" t="s">
        <v>10087</v>
      </c>
      <c r="M5250" s="109" t="s">
        <v>30716</v>
      </c>
      <c r="N5250" s="109" t="s">
        <v>32</v>
      </c>
      <c r="O5250" s="109" t="s">
        <v>30717</v>
      </c>
      <c r="P5250" s="109" t="s">
        <v>760</v>
      </c>
      <c r="Q5250" s="109" t="s">
        <v>30718</v>
      </c>
      <c r="R5250" s="109" t="s">
        <v>80</v>
      </c>
      <c r="S5250" s="122" t="s">
        <v>30719</v>
      </c>
      <c r="T5250" s="31"/>
      <c r="U5250" s="109" t="str">
        <f t="shared" si="83"/>
        <v>41854: Victim was slashing car tires with a knife in the alley between the 1400 block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 http://www.connecttristates.com/news/story.aspx?id=1078563</v>
      </c>
      <c r="V5250" s="98"/>
      <c r="W5250" s="109">
        <v>1859.1</v>
      </c>
      <c r="X5250" s="109"/>
      <c r="Y5250" s="109"/>
      <c r="Z5250" s="109"/>
      <c r="AA5250" s="109"/>
      <c r="AB5250" s="109"/>
      <c r="AC5250" s="113"/>
      <c r="AD5250" s="106"/>
      <c r="AE5250" s="106"/>
      <c r="AF5250" s="106"/>
      <c r="AG5250" s="58"/>
    </row>
    <row r="5251" spans="1:33" ht="12">
      <c r="A5251" s="30">
        <v>41873.5054282407</v>
      </c>
      <c r="B5251" s="109" t="s">
        <v>30720</v>
      </c>
      <c r="C5251" s="121">
        <v>24</v>
      </c>
      <c r="D5251" s="109" t="s">
        <v>23</v>
      </c>
      <c r="E5251" s="109" t="s">
        <v>24</v>
      </c>
      <c r="F5251" s="109" t="s">
        <v>30721</v>
      </c>
      <c r="G5251" s="42">
        <v>41433</v>
      </c>
      <c r="H5251" s="109" t="s">
        <v>30722</v>
      </c>
      <c r="I5251" s="109" t="s">
        <v>15683</v>
      </c>
      <c r="J5251" s="109" t="s">
        <v>213</v>
      </c>
      <c r="K5251" s="98" t="s">
        <v>15684</v>
      </c>
      <c r="L5251" s="109" t="s">
        <v>15685</v>
      </c>
      <c r="M5251" s="109" t="s">
        <v>15686</v>
      </c>
      <c r="N5251" s="109" t="s">
        <v>1818</v>
      </c>
      <c r="O5251" s="109" t="s">
        <v>30723</v>
      </c>
      <c r="P5251" s="109" t="s">
        <v>760</v>
      </c>
      <c r="Q5251" s="109" t="s">
        <v>30724</v>
      </c>
      <c r="R5251" s="109" t="s">
        <v>36</v>
      </c>
      <c r="S5251" s="122" t="s">
        <v>30698</v>
      </c>
      <c r="T5251" s="31"/>
      <c r="U5251" s="109" t="str">
        <f t="shared" si="83"/>
        <v>41433: SAPD called on domestic disturbance. Attempted to arrested suspect, and when resisting hit with stun gun. Stun Gun had little effect so another officer used his stun gun as well leading to heart failure. http://www.gosanangelo.com/news/man-dies-in-custody-after-police-repeatedly-use</v>
      </c>
      <c r="V5251" s="98"/>
      <c r="W5251" s="109">
        <v>1860.1</v>
      </c>
      <c r="X5251" s="109"/>
      <c r="Y5251" s="109"/>
      <c r="Z5251" s="109"/>
      <c r="AA5251" s="109"/>
      <c r="AB5251" s="109"/>
      <c r="AC5251" s="113"/>
      <c r="AD5251" s="106"/>
      <c r="AE5251" s="106"/>
      <c r="AF5251" s="106"/>
      <c r="AG5251" s="58"/>
    </row>
    <row r="5252" spans="1:33" ht="12">
      <c r="A5252" s="30">
        <v>41873.507962962998</v>
      </c>
      <c r="B5252" s="109" t="s">
        <v>30725</v>
      </c>
      <c r="C5252" s="121">
        <v>22</v>
      </c>
      <c r="D5252" s="109" t="s">
        <v>23</v>
      </c>
      <c r="E5252" s="109" t="s">
        <v>173</v>
      </c>
      <c r="F5252" s="109"/>
      <c r="G5252" s="42">
        <v>41801</v>
      </c>
      <c r="H5252" s="109" t="s">
        <v>30726</v>
      </c>
      <c r="I5252" s="109" t="s">
        <v>515</v>
      </c>
      <c r="J5252" s="109" t="s">
        <v>85</v>
      </c>
      <c r="K5252" s="98" t="s">
        <v>30727</v>
      </c>
      <c r="L5252" s="109" t="s">
        <v>515</v>
      </c>
      <c r="M5252" s="109" t="s">
        <v>516</v>
      </c>
      <c r="N5252" s="109" t="s">
        <v>32</v>
      </c>
      <c r="O5252" s="109" t="s">
        <v>30728</v>
      </c>
      <c r="P5252" s="109" t="s">
        <v>760</v>
      </c>
      <c r="Q5252" s="109" t="s">
        <v>30729</v>
      </c>
      <c r="R5252" s="109" t="s">
        <v>219</v>
      </c>
      <c r="S5252" s="122" t="s">
        <v>30730</v>
      </c>
      <c r="T5252" s="31"/>
      <c r="U5252" s="109" t="str">
        <f t="shared" si="83"/>
        <v>41801: Police say a man who officers shot and killed Wednesday night in Southwest Fresno was intoxicated and not willing to back down. The police chief says the suspect had a large carving knife inches away from his brother and refused to put it down. He was shot and killed. http://abc30.com/news/police-say-they-shot-and-killed-man-for-trying-to-kill-his-brother/110882/</v>
      </c>
      <c r="V5252" s="98"/>
      <c r="W5252" s="109">
        <v>1861.1</v>
      </c>
      <c r="X5252" s="109"/>
      <c r="Y5252" s="109"/>
      <c r="Z5252" s="109"/>
      <c r="AA5252" s="109"/>
      <c r="AB5252" s="109"/>
      <c r="AC5252" s="113"/>
      <c r="AD5252" s="106"/>
      <c r="AE5252" s="106"/>
      <c r="AF5252" s="106"/>
      <c r="AG5252" s="58"/>
    </row>
    <row r="5253" spans="1:33" ht="12">
      <c r="A5253" s="30">
        <v>41873.508460648103</v>
      </c>
      <c r="B5253" s="109" t="s">
        <v>30731</v>
      </c>
      <c r="C5253" s="121">
        <v>52</v>
      </c>
      <c r="D5253" s="109" t="s">
        <v>23</v>
      </c>
      <c r="E5253" s="109" t="s">
        <v>40</v>
      </c>
      <c r="F5253" s="109" t="s">
        <v>30732</v>
      </c>
      <c r="G5253" s="42">
        <v>40819</v>
      </c>
      <c r="H5253" s="109" t="s">
        <v>30733</v>
      </c>
      <c r="I5253" s="109" t="s">
        <v>249</v>
      </c>
      <c r="J5253" s="109" t="s">
        <v>250</v>
      </c>
      <c r="K5253" s="98" t="s">
        <v>11116</v>
      </c>
      <c r="L5253" s="109" t="s">
        <v>1166</v>
      </c>
      <c r="M5253" s="109" t="s">
        <v>1167</v>
      </c>
      <c r="N5253" s="109" t="s">
        <v>32</v>
      </c>
      <c r="O5253" s="109" t="s">
        <v>30734</v>
      </c>
      <c r="P5253" s="109" t="s">
        <v>760</v>
      </c>
      <c r="Q5253" s="109" t="s">
        <v>30735</v>
      </c>
      <c r="R5253" s="109" t="s">
        <v>36</v>
      </c>
      <c r="S5253" s="122" t="s">
        <v>30736</v>
      </c>
      <c r="T5253" s="31"/>
      <c r="U5253" s="109" t="str">
        <f t="shared" si="83"/>
        <v>40819: The man, who was holding what turned out to be a pellet gun, refused to drop the weapon and was shot when he turned toward the officers. He was taken to a local hospital, where he later was pronounced dead. http://articles.baltimoresun.com/2011-10-03/news/bs-md-ci-victor-police-shooting-20111003_1_police-shooting-south-baltimore-select-lounge</v>
      </c>
      <c r="V5253" s="98"/>
      <c r="W5253" s="109">
        <v>1862.1</v>
      </c>
      <c r="X5253" s="109"/>
      <c r="Y5253" s="109"/>
      <c r="Z5253" s="109"/>
      <c r="AA5253" s="109"/>
      <c r="AB5253" s="109"/>
      <c r="AC5253" s="113"/>
      <c r="AD5253" s="106"/>
      <c r="AE5253" s="106"/>
      <c r="AF5253" s="106"/>
      <c r="AG5253" s="58"/>
    </row>
    <row r="5254" spans="1:33" ht="12">
      <c r="A5254" s="30">
        <v>41873.508946759299</v>
      </c>
      <c r="B5254" s="109" t="s">
        <v>30737</v>
      </c>
      <c r="C5254" s="121">
        <v>31</v>
      </c>
      <c r="D5254" s="109" t="s">
        <v>23</v>
      </c>
      <c r="E5254" s="109" t="s">
        <v>40</v>
      </c>
      <c r="F5254" s="109" t="s">
        <v>30738</v>
      </c>
      <c r="G5254" s="42">
        <v>41763</v>
      </c>
      <c r="H5254" s="109" t="s">
        <v>30739</v>
      </c>
      <c r="I5254" s="109" t="s">
        <v>1156</v>
      </c>
      <c r="J5254" s="109" t="s">
        <v>1103</v>
      </c>
      <c r="K5254" s="98" t="s">
        <v>30740</v>
      </c>
      <c r="L5254" s="109" t="s">
        <v>30741</v>
      </c>
      <c r="M5254" s="109" t="s">
        <v>30742</v>
      </c>
      <c r="N5254" s="109" t="s">
        <v>32</v>
      </c>
      <c r="O5254" s="109" t="s">
        <v>30743</v>
      </c>
      <c r="P5254" s="109" t="s">
        <v>58</v>
      </c>
      <c r="Q5254" s="109" t="s">
        <v>30744</v>
      </c>
      <c r="R5254" s="109" t="s">
        <v>36</v>
      </c>
      <c r="S5254" s="122" t="s">
        <v>30745</v>
      </c>
      <c r="T5254" s="31"/>
      <c r="U5254" s="109" t="str">
        <f t="shared" si="83"/>
        <v>41763: 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 http://www.mlive.com/news/grand-rapids/index.ssf/2014/06/prosecutor_ionia_man_committed.html</v>
      </c>
      <c r="V5254" s="98"/>
      <c r="W5254" s="109">
        <v>1863.1</v>
      </c>
      <c r="X5254" s="109"/>
      <c r="Y5254" s="109"/>
      <c r="Z5254" s="109"/>
      <c r="AA5254" s="109"/>
      <c r="AB5254" s="109"/>
      <c r="AC5254" s="113"/>
      <c r="AD5254" s="106"/>
      <c r="AE5254" s="106"/>
      <c r="AF5254" s="106"/>
      <c r="AG5254" s="58"/>
    </row>
    <row r="5255" spans="1:33" ht="14">
      <c r="A5255" s="30">
        <v>41873.511261574102</v>
      </c>
      <c r="B5255" s="99" t="s">
        <v>30746</v>
      </c>
      <c r="C5255" s="121">
        <v>42</v>
      </c>
      <c r="D5255" s="99" t="s">
        <v>23</v>
      </c>
      <c r="E5255" s="99" t="s">
        <v>40</v>
      </c>
      <c r="F5255" s="99" t="s">
        <v>30747</v>
      </c>
      <c r="G5255" s="42">
        <v>41723</v>
      </c>
      <c r="H5255" s="99" t="s">
        <v>30748</v>
      </c>
      <c r="I5255" s="99" t="s">
        <v>15683</v>
      </c>
      <c r="J5255" s="17" t="s">
        <v>213</v>
      </c>
      <c r="K5255" s="99">
        <v>76903</v>
      </c>
      <c r="L5255" s="99" t="s">
        <v>15685</v>
      </c>
      <c r="M5255" s="99" t="s">
        <v>15686</v>
      </c>
      <c r="N5255" s="17" t="s">
        <v>32</v>
      </c>
      <c r="O5255" s="99" t="s">
        <v>30749</v>
      </c>
      <c r="P5255" s="99" t="s">
        <v>36</v>
      </c>
      <c r="Q5255" s="99" t="s">
        <v>30750</v>
      </c>
      <c r="R5255" s="112" t="s">
        <v>100</v>
      </c>
      <c r="S5255" s="31" t="s">
        <v>30698</v>
      </c>
      <c r="T5255" s="90"/>
      <c r="U5255" s="109" t="str">
        <f t="shared" si="83"/>
        <v>41723: Suspect broke into gun case at Wal-Mart and attempted to take a rifle. After employee fought off suspect he ran to parking lot. Suspect lunged at SAPD officer with broken bottle and was shot 3 times. http://sanangelolive.com/news/crime/2014-03-27/family-member-incident-Wal-Mart-prompted-string-tragedies</v>
      </c>
      <c r="V5255" s="98"/>
      <c r="W5255" s="109">
        <v>1864.1</v>
      </c>
      <c r="X5255" s="109"/>
      <c r="Y5255" s="109"/>
      <c r="Z5255" s="109"/>
      <c r="AA5255" s="109"/>
      <c r="AB5255" s="109"/>
      <c r="AC5255" s="113"/>
      <c r="AD5255" s="106"/>
      <c r="AE5255" s="106"/>
      <c r="AF5255" s="106"/>
      <c r="AG5255" s="58"/>
    </row>
    <row r="5256" spans="1:33" ht="12">
      <c r="A5256" s="30">
        <v>41873.512094907397</v>
      </c>
      <c r="B5256" s="109" t="s">
        <v>30751</v>
      </c>
      <c r="C5256" s="121">
        <v>20</v>
      </c>
      <c r="D5256" s="109" t="s">
        <v>23</v>
      </c>
      <c r="E5256" s="109" t="s">
        <v>40</v>
      </c>
      <c r="F5256" s="109" t="s">
        <v>30752</v>
      </c>
      <c r="G5256" s="42">
        <v>39629</v>
      </c>
      <c r="H5256" s="109" t="s">
        <v>30753</v>
      </c>
      <c r="I5256" s="109" t="s">
        <v>12911</v>
      </c>
      <c r="J5256" s="109" t="s">
        <v>2035</v>
      </c>
      <c r="K5256" s="98" t="s">
        <v>12912</v>
      </c>
      <c r="L5256" s="109" t="s">
        <v>235</v>
      </c>
      <c r="M5256" s="109" t="s">
        <v>30754</v>
      </c>
      <c r="N5256" s="109" t="s">
        <v>32</v>
      </c>
      <c r="O5256" s="109" t="s">
        <v>30755</v>
      </c>
      <c r="P5256" s="109" t="s">
        <v>58</v>
      </c>
      <c r="Q5256" s="109" t="s">
        <v>30756</v>
      </c>
      <c r="R5256" s="109" t="s">
        <v>80</v>
      </c>
      <c r="S5256" s="122" t="s">
        <v>30757</v>
      </c>
      <c r="T5256" s="31"/>
      <c r="U5256" s="109" t="str">
        <f t="shared" si="83"/>
        <v>39629: Officer responding to a 911 call shot Hanlon, who was unarmed. http://www.wweek.com/portland/blog-7112-da_releases_detailed_account_of_irishman_andrew_aj_hanlon_shooting.html</v>
      </c>
      <c r="V5256" s="98"/>
      <c r="W5256" s="109">
        <v>1865.1</v>
      </c>
      <c r="X5256" s="109"/>
      <c r="Y5256" s="109"/>
      <c r="Z5256" s="109"/>
      <c r="AA5256" s="109"/>
      <c r="AB5256" s="109"/>
      <c r="AC5256" s="113"/>
      <c r="AD5256" s="106"/>
      <c r="AE5256" s="106"/>
      <c r="AF5256" s="106"/>
      <c r="AG5256" s="58"/>
    </row>
    <row r="5257" spans="1:33" ht="12">
      <c r="A5257" s="30">
        <v>41873.515706018501</v>
      </c>
      <c r="B5257" s="109" t="s">
        <v>30758</v>
      </c>
      <c r="C5257" s="121">
        <v>34</v>
      </c>
      <c r="D5257" s="109" t="s">
        <v>23</v>
      </c>
      <c r="E5257" s="109" t="s">
        <v>1728</v>
      </c>
      <c r="F5257" s="109" t="s">
        <v>30759</v>
      </c>
      <c r="G5257" s="42">
        <v>41717</v>
      </c>
      <c r="H5257" s="109" t="s">
        <v>30760</v>
      </c>
      <c r="I5257" s="109" t="s">
        <v>30761</v>
      </c>
      <c r="J5257" s="109" t="s">
        <v>85</v>
      </c>
      <c r="K5257" s="98" t="s">
        <v>30762</v>
      </c>
      <c r="L5257" s="109" t="s">
        <v>2174</v>
      </c>
      <c r="M5257" s="109" t="s">
        <v>30763</v>
      </c>
      <c r="N5257" s="109" t="s">
        <v>32</v>
      </c>
      <c r="O5257" s="109" t="s">
        <v>30764</v>
      </c>
      <c r="P5257" s="109" t="s">
        <v>58</v>
      </c>
      <c r="Q5257" s="109" t="s">
        <v>30765</v>
      </c>
      <c r="R5257" s="109" t="s">
        <v>100</v>
      </c>
      <c r="S5257" s="122"/>
      <c r="T5257" s="31"/>
      <c r="U5257" s="109" t="str">
        <f t="shared" si="83"/>
        <v>41717: 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 http://www.sfgate.com/crime/article/Daly-City-police-shoot-kill-man-after-standoff-5329745.php</v>
      </c>
      <c r="V5257" s="98"/>
      <c r="W5257" s="109">
        <v>1866.1</v>
      </c>
      <c r="X5257" s="109"/>
      <c r="Y5257" s="109"/>
      <c r="Z5257" s="109"/>
      <c r="AA5257" s="109"/>
      <c r="AB5257" s="109"/>
      <c r="AC5257" s="113"/>
      <c r="AD5257" s="106"/>
      <c r="AE5257" s="106"/>
      <c r="AF5257" s="106"/>
      <c r="AG5257" s="58"/>
    </row>
    <row r="5258" spans="1:33" ht="12">
      <c r="A5258" s="30">
        <v>41873.515787037002</v>
      </c>
      <c r="B5258" s="109" t="s">
        <v>30766</v>
      </c>
      <c r="C5258" s="121">
        <v>23</v>
      </c>
      <c r="D5258" s="109" t="s">
        <v>23</v>
      </c>
      <c r="E5258" s="109" t="s">
        <v>173</v>
      </c>
      <c r="F5258" s="109" t="s">
        <v>30767</v>
      </c>
      <c r="G5258" s="42">
        <v>41820</v>
      </c>
      <c r="H5258" s="109" t="s">
        <v>30768</v>
      </c>
      <c r="I5258" s="109" t="s">
        <v>123</v>
      </c>
      <c r="J5258" s="109" t="s">
        <v>124</v>
      </c>
      <c r="K5258" s="98" t="s">
        <v>7251</v>
      </c>
      <c r="L5258" s="109" t="s">
        <v>126</v>
      </c>
      <c r="M5258" s="109" t="s">
        <v>30769</v>
      </c>
      <c r="N5258" s="109" t="s">
        <v>32</v>
      </c>
      <c r="O5258" s="109" t="s">
        <v>30770</v>
      </c>
      <c r="P5258" s="109" t="s">
        <v>58</v>
      </c>
      <c r="Q5258" s="109" t="s">
        <v>30771</v>
      </c>
      <c r="R5258" s="109" t="s">
        <v>80</v>
      </c>
      <c r="S5258" s="122" t="s">
        <v>30772</v>
      </c>
      <c r="T5258" s="31"/>
      <c r="U5258" s="109" t="str">
        <f t="shared" si="83"/>
        <v>41820: 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 http://spdblotter.seattle.gov/2014/07/09/video-man-points-gun-at-deputy-moments-before-fatal-sodo-light-rail-shooting/</v>
      </c>
      <c r="V5258" s="98"/>
      <c r="W5258" s="109">
        <v>1867.1</v>
      </c>
      <c r="X5258" s="109"/>
      <c r="Y5258" s="109"/>
      <c r="Z5258" s="109"/>
      <c r="AA5258" s="109"/>
      <c r="AB5258" s="109"/>
      <c r="AC5258" s="113"/>
      <c r="AD5258" s="106"/>
      <c r="AE5258" s="106"/>
      <c r="AF5258" s="106"/>
      <c r="AG5258" s="58"/>
    </row>
    <row r="5259" spans="1:33" ht="12">
      <c r="A5259" s="30">
        <v>41873.516712962999</v>
      </c>
      <c r="B5259" s="109" t="s">
        <v>30773</v>
      </c>
      <c r="C5259" s="121">
        <v>29</v>
      </c>
      <c r="D5259" s="109" t="s">
        <v>23</v>
      </c>
      <c r="E5259" s="109" t="s">
        <v>40</v>
      </c>
      <c r="F5259" s="109" t="s">
        <v>30774</v>
      </c>
      <c r="G5259" s="42">
        <v>39798</v>
      </c>
      <c r="H5259" s="109" t="s">
        <v>30775</v>
      </c>
      <c r="I5259" s="109" t="s">
        <v>30776</v>
      </c>
      <c r="J5259" s="109" t="s">
        <v>85</v>
      </c>
      <c r="K5259" s="98" t="s">
        <v>30777</v>
      </c>
      <c r="L5259" s="109" t="s">
        <v>30778</v>
      </c>
      <c r="M5259" s="109" t="s">
        <v>30779</v>
      </c>
      <c r="N5259" s="109" t="s">
        <v>32</v>
      </c>
      <c r="O5259" s="109" t="s">
        <v>30780</v>
      </c>
      <c r="P5259" s="109" t="s">
        <v>58</v>
      </c>
      <c r="Q5259" s="109" t="s">
        <v>30781</v>
      </c>
      <c r="R5259" s="109" t="s">
        <v>100</v>
      </c>
      <c r="S5259" s="122" t="s">
        <v>30782</v>
      </c>
      <c r="T5259" s="31"/>
      <c r="U5259" s="109" t="str">
        <f t="shared" si="83"/>
        <v>39798: Mentally ill man living in a group home. Waving a knife, first shot with taser by Cpl. Ryan Dunnigan, then shot with gun and killed by Sgt. Marcus Hartley."A clinically schizophrenic man who was off some of his prescribed medication encouraged an officer to shoot him a second time even after taking a fatal bullet to the chest, according to dramatic testimony Wednesday at a Marin County Coroner's Office inquest. After wielding a kitchen knife, yelling obscenities and challenging two San Anselmo police officers to shoot him, 29-year-old Daniel Frederickson was shot in the torso at 11:02 a.m. Dec. 16 in a quiet neighborhood across the street from Wade Thomas Elementary School." The entire incident took 1 minute, 42 seconds from the arrival of the officers to the call that a shot had been fired. http://www.mercurynews.com/ci_11612777</v>
      </c>
      <c r="V5259" s="98"/>
      <c r="W5259" s="109">
        <v>1868.1</v>
      </c>
      <c r="X5259" s="109"/>
      <c r="Y5259" s="109"/>
      <c r="Z5259" s="109"/>
      <c r="AA5259" s="109"/>
      <c r="AB5259" s="109"/>
      <c r="AC5259" s="113"/>
      <c r="AD5259" s="106"/>
      <c r="AE5259" s="106"/>
      <c r="AF5259" s="106"/>
      <c r="AG5259" s="58"/>
    </row>
    <row r="5260" spans="1:33" ht="14">
      <c r="A5260" s="30">
        <v>41873.517777777801</v>
      </c>
      <c r="B5260" s="99" t="s">
        <v>30783</v>
      </c>
      <c r="C5260" s="121">
        <v>41</v>
      </c>
      <c r="D5260" s="99" t="s">
        <v>23</v>
      </c>
      <c r="E5260" s="99" t="s">
        <v>40</v>
      </c>
      <c r="F5260" s="99"/>
      <c r="G5260" s="42">
        <v>41082</v>
      </c>
      <c r="H5260" s="99" t="s">
        <v>30784</v>
      </c>
      <c r="I5260" s="99" t="s">
        <v>30741</v>
      </c>
      <c r="J5260" s="17" t="s">
        <v>1103</v>
      </c>
      <c r="K5260" s="99">
        <v>48846</v>
      </c>
      <c r="L5260" s="99" t="s">
        <v>30741</v>
      </c>
      <c r="M5260" s="99" t="s">
        <v>30785</v>
      </c>
      <c r="N5260" s="17" t="s">
        <v>32</v>
      </c>
      <c r="O5260" s="99" t="s">
        <v>30786</v>
      </c>
      <c r="P5260" s="99" t="s">
        <v>58</v>
      </c>
      <c r="Q5260" s="99" t="s">
        <v>30787</v>
      </c>
      <c r="R5260" s="112" t="s">
        <v>36</v>
      </c>
      <c r="S5260" s="31" t="s">
        <v>30745</v>
      </c>
      <c r="T5260" s="90"/>
      <c r="U5260" s="109" t="str">
        <f t="shared" si="83"/>
        <v>41082: Police shot and killed a man they said had wounded two people and fired at an officer in Ionia. http://www.mlive.com/news/grand-rapids/index.ssf/2012/06/police_identify_man_fatally_sh.html</v>
      </c>
      <c r="V5260" s="98"/>
      <c r="W5260" s="109">
        <v>1869.1</v>
      </c>
      <c r="X5260" s="109"/>
      <c r="Y5260" s="109"/>
      <c r="Z5260" s="109"/>
      <c r="AA5260" s="109"/>
      <c r="AB5260" s="109"/>
      <c r="AC5260" s="113"/>
      <c r="AD5260" s="106"/>
      <c r="AE5260" s="106"/>
      <c r="AF5260" s="106"/>
      <c r="AG5260" s="58"/>
    </row>
    <row r="5261" spans="1:33" ht="12">
      <c r="A5261" s="30">
        <v>41873.521087963003</v>
      </c>
      <c r="B5261" s="109" t="s">
        <v>30788</v>
      </c>
      <c r="C5261" s="121">
        <v>19</v>
      </c>
      <c r="D5261" s="109" t="s">
        <v>23</v>
      </c>
      <c r="E5261" s="109" t="s">
        <v>40</v>
      </c>
      <c r="F5261" s="109" t="s">
        <v>30789</v>
      </c>
      <c r="G5261" s="42">
        <v>41582</v>
      </c>
      <c r="H5261" s="109" t="s">
        <v>30790</v>
      </c>
      <c r="I5261" s="109" t="s">
        <v>30791</v>
      </c>
      <c r="J5261" s="109" t="s">
        <v>2311</v>
      </c>
      <c r="K5261" s="98" t="s">
        <v>30792</v>
      </c>
      <c r="L5261" s="109" t="s">
        <v>30793</v>
      </c>
      <c r="M5261" s="109" t="s">
        <v>30794</v>
      </c>
      <c r="N5261" s="109" t="s">
        <v>32</v>
      </c>
      <c r="O5261" s="109" t="s">
        <v>30795</v>
      </c>
      <c r="P5261" s="109" t="s">
        <v>58</v>
      </c>
      <c r="Q5261" s="109" t="s">
        <v>30796</v>
      </c>
      <c r="R5261" s="109" t="s">
        <v>80</v>
      </c>
      <c r="S5261" s="122" t="s">
        <v>30719</v>
      </c>
      <c r="T5261" s="31"/>
      <c r="U5261" s="109" t="str">
        <f t="shared" si="83"/>
        <v>41582: 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 http://www.kcci.com/news/central-iowa/weve-got-shots-fired-hes-trying-ramming-us-again/22815706#!bIjPuo</v>
      </c>
      <c r="V5261" s="98"/>
      <c r="W5261" s="109">
        <v>1870.1</v>
      </c>
      <c r="X5261" s="109"/>
      <c r="Y5261" s="109"/>
      <c r="Z5261" s="109"/>
      <c r="AA5261" s="109"/>
      <c r="AB5261" s="109"/>
      <c r="AC5261" s="113"/>
      <c r="AD5261" s="106"/>
      <c r="AE5261" s="106"/>
      <c r="AF5261" s="106"/>
      <c r="AG5261" s="58"/>
    </row>
    <row r="5262" spans="1:33" ht="12">
      <c r="A5262" s="30">
        <v>41873.521226851801</v>
      </c>
      <c r="B5262" s="109" t="s">
        <v>30797</v>
      </c>
      <c r="C5262" s="121">
        <v>25</v>
      </c>
      <c r="D5262" s="109" t="s">
        <v>23</v>
      </c>
      <c r="E5262" s="109" t="s">
        <v>24</v>
      </c>
      <c r="F5262" s="109" t="s">
        <v>30798</v>
      </c>
      <c r="G5262" s="42">
        <v>38858</v>
      </c>
      <c r="H5262" s="109" t="s">
        <v>30799</v>
      </c>
      <c r="I5262" s="109" t="s">
        <v>11057</v>
      </c>
      <c r="J5262" s="109" t="s">
        <v>1084</v>
      </c>
      <c r="K5262" s="98" t="s">
        <v>30800</v>
      </c>
      <c r="L5262" s="109" t="s">
        <v>11057</v>
      </c>
      <c r="M5262" s="109" t="s">
        <v>30801</v>
      </c>
      <c r="N5262" s="109" t="s">
        <v>32</v>
      </c>
      <c r="O5262" s="109" t="s">
        <v>30802</v>
      </c>
      <c r="P5262" s="109" t="s">
        <v>760</v>
      </c>
      <c r="Q5262" s="109" t="s">
        <v>30803</v>
      </c>
      <c r="R5262" s="109" t="s">
        <v>100</v>
      </c>
      <c r="S5262" s="122" t="s">
        <v>17301</v>
      </c>
      <c r="T5262" s="31"/>
      <c r="U5262" s="109" t="str">
        <f t="shared" si="83"/>
        <v>38858: Officers still at the Norfolk housing complex were told about a second gunshot victim inside a home in the 400 block Nicholson St. The officers at that scene reported a “large crowd” in the courtyard there and requested back up. Five uniformed officers responded. One of the officers saw a man in the crowd in a white T-shirt and blue jeans, holding a handgun. That person turned out to be Seneca Darden. An officer commanded him to drop the gun. The officer then fired at Darden, who was hit “multiple times.” Darden had been wearing civilian clothes because he had been working undercover in a different part of hte city. Witnesses stated that Darden was shot in the back while attempting to produce his badge. http://www.wjla.com/articles/2014/08/man-shot-by-howard-county-md-police-after-stabbing-self-with-knife-106292.html</v>
      </c>
      <c r="V5262" s="98"/>
      <c r="W5262" s="109">
        <v>1871.1</v>
      </c>
      <c r="X5262" s="109"/>
      <c r="Y5262" s="109"/>
      <c r="Z5262" s="109"/>
      <c r="AA5262" s="109"/>
      <c r="AB5262" s="109"/>
      <c r="AC5262" s="113"/>
      <c r="AD5262" s="106"/>
      <c r="AE5262" s="106"/>
      <c r="AF5262" s="106"/>
      <c r="AG5262" s="58"/>
    </row>
    <row r="5263" spans="1:33" ht="12">
      <c r="A5263" s="30">
        <v>41873.523287037002</v>
      </c>
      <c r="B5263" s="109" t="s">
        <v>30804</v>
      </c>
      <c r="C5263" s="121">
        <v>45</v>
      </c>
      <c r="D5263" s="109" t="s">
        <v>23</v>
      </c>
      <c r="E5263" s="109" t="s">
        <v>82</v>
      </c>
      <c r="F5263" s="109"/>
      <c r="G5263" s="42">
        <v>41871</v>
      </c>
      <c r="H5263" s="109" t="s">
        <v>30805</v>
      </c>
      <c r="I5263" s="109" t="s">
        <v>8668</v>
      </c>
      <c r="J5263" s="109" t="s">
        <v>250</v>
      </c>
      <c r="K5263" s="98" t="s">
        <v>8669</v>
      </c>
      <c r="L5263" s="109" t="s">
        <v>8670</v>
      </c>
      <c r="M5263" s="109" t="s">
        <v>30806</v>
      </c>
      <c r="N5263" s="109" t="s">
        <v>32</v>
      </c>
      <c r="O5263" s="109" t="s">
        <v>30807</v>
      </c>
      <c r="P5263" s="109" t="s">
        <v>760</v>
      </c>
      <c r="Q5263" s="109" t="s">
        <v>30803</v>
      </c>
      <c r="R5263" s="109" t="s">
        <v>100</v>
      </c>
      <c r="S5263" s="122" t="s">
        <v>17301</v>
      </c>
      <c r="T5263" s="31"/>
      <c r="U5263" s="109" t="str">
        <f t="shared" si="83"/>
        <v>41871: Friedman was attempting to commit suicide with a knife. Police responded to find he did in fact half self-inflicted stab wounds and shot him after he "confronted them" with said knife. http://www.wjla.com/articles/2014/08/man-shot-by-howard-county-md-police-after-stabbing-self-with-knife-106292.html</v>
      </c>
      <c r="V5263" s="98"/>
      <c r="W5263" s="109">
        <v>1872.1</v>
      </c>
      <c r="X5263" s="109"/>
      <c r="Y5263" s="109"/>
      <c r="Z5263" s="109"/>
      <c r="AA5263" s="109"/>
      <c r="AB5263" s="109"/>
      <c r="AC5263" s="113"/>
      <c r="AD5263" s="106"/>
      <c r="AE5263" s="106"/>
      <c r="AF5263" s="106"/>
      <c r="AG5263" s="58"/>
    </row>
    <row r="5264" spans="1:33" ht="12">
      <c r="A5264" s="30">
        <v>41873.534166666701</v>
      </c>
      <c r="B5264" s="109" t="s">
        <v>30808</v>
      </c>
      <c r="C5264" s="121">
        <v>66</v>
      </c>
      <c r="D5264" s="109" t="s">
        <v>23</v>
      </c>
      <c r="E5264" s="109" t="s">
        <v>40</v>
      </c>
      <c r="F5264" s="109" t="s">
        <v>30809</v>
      </c>
      <c r="G5264" s="42">
        <v>41741</v>
      </c>
      <c r="H5264" s="109" t="s">
        <v>30810</v>
      </c>
      <c r="I5264" s="109" t="s">
        <v>4089</v>
      </c>
      <c r="J5264" s="109" t="s">
        <v>223</v>
      </c>
      <c r="K5264" s="98" t="s">
        <v>30811</v>
      </c>
      <c r="L5264" s="109" t="s">
        <v>225</v>
      </c>
      <c r="M5264" s="109" t="s">
        <v>13728</v>
      </c>
      <c r="N5264" s="109" t="s">
        <v>32</v>
      </c>
      <c r="O5264" s="109" t="s">
        <v>30812</v>
      </c>
      <c r="P5264" s="109" t="s">
        <v>58</v>
      </c>
      <c r="Q5264" s="109" t="s">
        <v>30813</v>
      </c>
      <c r="R5264" s="109" t="s">
        <v>100</v>
      </c>
      <c r="S5264" s="122" t="s">
        <v>30814</v>
      </c>
      <c r="T5264" s="31"/>
      <c r="U5264" s="109" t="str">
        <f t="shared" si="83"/>
        <v>41741: [His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 http://www.pressherald.com/2014/08/21/sheriff-deputy-justified-in-windham-shooting/</v>
      </c>
      <c r="V5264" s="98"/>
      <c r="W5264" s="109">
        <v>1873.1</v>
      </c>
      <c r="X5264" s="109"/>
      <c r="Y5264" s="109"/>
      <c r="Z5264" s="109"/>
      <c r="AA5264" s="109"/>
      <c r="AB5264" s="109"/>
      <c r="AC5264" s="113"/>
      <c r="AD5264" s="106"/>
      <c r="AE5264" s="106"/>
      <c r="AF5264" s="106"/>
      <c r="AG5264" s="58"/>
    </row>
    <row r="5265" spans="1:33" ht="12">
      <c r="A5265" s="30">
        <v>41873.5363657407</v>
      </c>
      <c r="B5265" s="109" t="s">
        <v>30815</v>
      </c>
      <c r="C5265" s="121">
        <v>61</v>
      </c>
      <c r="D5265" s="109" t="s">
        <v>23</v>
      </c>
      <c r="E5265" s="109" t="s">
        <v>40</v>
      </c>
      <c r="F5265" s="109" t="s">
        <v>30816</v>
      </c>
      <c r="G5265" s="42">
        <v>41864</v>
      </c>
      <c r="H5265" s="109" t="s">
        <v>30817</v>
      </c>
      <c r="I5265" s="109" t="s">
        <v>5954</v>
      </c>
      <c r="J5265" s="109" t="s">
        <v>2311</v>
      </c>
      <c r="K5265" s="98" t="s">
        <v>5955</v>
      </c>
      <c r="L5265" s="109" t="s">
        <v>4590</v>
      </c>
      <c r="M5265" s="109" t="s">
        <v>30818</v>
      </c>
      <c r="N5265" s="109" t="s">
        <v>32</v>
      </c>
      <c r="O5265" s="109" t="s">
        <v>30819</v>
      </c>
      <c r="P5265" s="109" t="s">
        <v>36</v>
      </c>
      <c r="Q5265" s="109" t="s">
        <v>30820</v>
      </c>
      <c r="R5265" s="109" t="s">
        <v>100</v>
      </c>
      <c r="S5265" s="122" t="s">
        <v>30719</v>
      </c>
      <c r="T5265" s="31"/>
      <c r="U5265" s="109" t="str">
        <f t="shared" si="83"/>
        <v>41864: 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 http://qctimes.com/news/local/crime-and-courts/they-shot-a-disabled-man-neighbor-says-of-fatal-officer/article_6543e8a7-ce13-504d-b3a4-33cdfd994a1b.html</v>
      </c>
      <c r="V5265" s="98"/>
      <c r="W5265" s="109">
        <v>1874.1</v>
      </c>
      <c r="X5265" s="109"/>
      <c r="Y5265" s="109"/>
      <c r="Z5265" s="109"/>
      <c r="AA5265" s="109"/>
      <c r="AB5265" s="109"/>
      <c r="AC5265" s="113"/>
      <c r="AD5265" s="106"/>
      <c r="AE5265" s="106"/>
      <c r="AF5265" s="106"/>
      <c r="AG5265" s="58"/>
    </row>
    <row r="5266" spans="1:33" ht="12">
      <c r="A5266" s="30">
        <v>41873.539131944402</v>
      </c>
      <c r="B5266" s="109" t="s">
        <v>30821</v>
      </c>
      <c r="C5266" s="121">
        <v>39</v>
      </c>
      <c r="D5266" s="109" t="s">
        <v>91</v>
      </c>
      <c r="E5266" s="109" t="s">
        <v>173</v>
      </c>
      <c r="F5266" s="109" t="s">
        <v>30822</v>
      </c>
      <c r="G5266" s="42">
        <v>41585</v>
      </c>
      <c r="H5266" s="109" t="s">
        <v>30823</v>
      </c>
      <c r="I5266" s="109" t="s">
        <v>30824</v>
      </c>
      <c r="J5266" s="109" t="s">
        <v>1033</v>
      </c>
      <c r="K5266" s="98" t="s">
        <v>30825</v>
      </c>
      <c r="L5266" s="109" t="s">
        <v>30824</v>
      </c>
      <c r="M5266" s="109" t="s">
        <v>4158</v>
      </c>
      <c r="N5266" s="109" t="s">
        <v>32</v>
      </c>
      <c r="O5266" s="109" t="s">
        <v>30826</v>
      </c>
      <c r="P5266" s="109" t="s">
        <v>58</v>
      </c>
      <c r="Q5266" s="109" t="s">
        <v>30827</v>
      </c>
      <c r="R5266" s="109" t="s">
        <v>80</v>
      </c>
      <c r="S5266" s="122" t="s">
        <v>30828</v>
      </c>
      <c r="T5266" s="31"/>
      <c r="U5266" s="109" t="str">
        <f t="shared" si="83"/>
        <v>41585: 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 http://www.kob.com/article/stories/s3211705.shtml#.VAJaVPldWHg</v>
      </c>
      <c r="V5266" s="98"/>
      <c r="W5266" s="109">
        <v>1875.1</v>
      </c>
      <c r="X5266" s="109"/>
      <c r="Y5266" s="109"/>
      <c r="Z5266" s="109"/>
      <c r="AA5266" s="109"/>
      <c r="AB5266" s="109"/>
      <c r="AC5266" s="113"/>
      <c r="AD5266" s="106"/>
      <c r="AE5266" s="106"/>
      <c r="AF5266" s="106"/>
      <c r="AG5266" s="58"/>
    </row>
    <row r="5267" spans="1:33" ht="12">
      <c r="A5267" s="30">
        <v>41873.545312499999</v>
      </c>
      <c r="B5267" s="109" t="s">
        <v>30829</v>
      </c>
      <c r="C5267" s="121">
        <v>35</v>
      </c>
      <c r="D5267" s="109" t="s">
        <v>23</v>
      </c>
      <c r="E5267" s="109" t="s">
        <v>24</v>
      </c>
      <c r="F5267" s="109" t="s">
        <v>30830</v>
      </c>
      <c r="G5267" s="42">
        <v>41796</v>
      </c>
      <c r="H5267" s="109" t="s">
        <v>30831</v>
      </c>
      <c r="I5267" s="109" t="s">
        <v>11057</v>
      </c>
      <c r="J5267" s="109" t="s">
        <v>1084</v>
      </c>
      <c r="K5267" s="98" t="s">
        <v>30832</v>
      </c>
      <c r="L5267" s="109" t="s">
        <v>11057</v>
      </c>
      <c r="M5267" s="109" t="s">
        <v>11059</v>
      </c>
      <c r="N5267" s="109" t="s">
        <v>32</v>
      </c>
      <c r="O5267" s="109" t="s">
        <v>30833</v>
      </c>
      <c r="P5267" s="109" t="s">
        <v>760</v>
      </c>
      <c r="Q5267" s="109" t="s">
        <v>30834</v>
      </c>
      <c r="R5267" s="109" t="s">
        <v>100</v>
      </c>
      <c r="S5267" s="122" t="s">
        <v>30835</v>
      </c>
      <c r="T5267" s="31"/>
      <c r="U5267" s="109" t="str">
        <f t="shared" si="83"/>
        <v>41796: 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 http://wavy.com/2014/06/06/shooting-reported-in-norfolk-3/</v>
      </c>
      <c r="V5267" s="98"/>
      <c r="W5267" s="109">
        <v>1876.1</v>
      </c>
      <c r="X5267" s="109"/>
      <c r="Y5267" s="109"/>
      <c r="Z5267" s="109"/>
      <c r="AA5267" s="109"/>
      <c r="AB5267" s="109"/>
      <c r="AC5267" s="113"/>
      <c r="AD5267" s="106"/>
      <c r="AE5267" s="106"/>
      <c r="AF5267" s="106"/>
      <c r="AG5267" s="58"/>
    </row>
    <row r="5268" spans="1:33" ht="12">
      <c r="A5268" s="30">
        <v>41873.546249999999</v>
      </c>
      <c r="B5268" s="109" t="s">
        <v>30836</v>
      </c>
      <c r="C5268" s="121">
        <v>53</v>
      </c>
      <c r="D5268" s="109" t="s">
        <v>23</v>
      </c>
      <c r="E5268" s="109" t="s">
        <v>82</v>
      </c>
      <c r="F5268" s="109"/>
      <c r="G5268" s="42">
        <v>41848</v>
      </c>
      <c r="H5268" s="109" t="s">
        <v>30837</v>
      </c>
      <c r="I5268" s="109" t="s">
        <v>327</v>
      </c>
      <c r="J5268" s="109" t="s">
        <v>328</v>
      </c>
      <c r="K5268" s="98" t="s">
        <v>15238</v>
      </c>
      <c r="L5268" s="109" t="s">
        <v>329</v>
      </c>
      <c r="M5268" s="109" t="s">
        <v>330</v>
      </c>
      <c r="N5268" s="109" t="s">
        <v>32</v>
      </c>
      <c r="O5268" s="109" t="s">
        <v>30838</v>
      </c>
      <c r="P5268" s="109" t="s">
        <v>760</v>
      </c>
      <c r="Q5268" s="109" t="s">
        <v>30839</v>
      </c>
      <c r="R5268" s="109" t="s">
        <v>36</v>
      </c>
      <c r="S5268" s="122" t="s">
        <v>30840</v>
      </c>
      <c r="T5268" s="31"/>
      <c r="U5268" s="109" t="str">
        <f t="shared" si="83"/>
        <v>41848: 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 shot himself first before shooting the victim). The victim turned out to be homeless. http://www.chicagotribune.com/news/local/breaking/chi-man-fatally-shot-by-offduty-officer-in-bucktown-identified-20140730-story.html</v>
      </c>
      <c r="V5268" s="98"/>
      <c r="W5268" s="109">
        <v>1877.1</v>
      </c>
      <c r="X5268" s="109"/>
      <c r="Y5268" s="109"/>
      <c r="Z5268" s="109"/>
      <c r="AA5268" s="109"/>
      <c r="AB5268" s="109"/>
      <c r="AC5268" s="113"/>
      <c r="AD5268" s="106"/>
      <c r="AE5268" s="106"/>
      <c r="AF5268" s="106"/>
      <c r="AG5268" s="58"/>
    </row>
    <row r="5269" spans="1:33" ht="12">
      <c r="A5269" s="30">
        <v>41873.546851851897</v>
      </c>
      <c r="B5269" s="109" t="s">
        <v>30841</v>
      </c>
      <c r="C5269" s="121">
        <v>16</v>
      </c>
      <c r="D5269" s="109" t="s">
        <v>23</v>
      </c>
      <c r="E5269" s="109" t="s">
        <v>173</v>
      </c>
      <c r="F5269" s="109" t="s">
        <v>30842</v>
      </c>
      <c r="G5269" s="42">
        <v>41798</v>
      </c>
      <c r="H5269" s="109" t="s">
        <v>30843</v>
      </c>
      <c r="I5269" s="109" t="s">
        <v>16911</v>
      </c>
      <c r="J5269" s="109" t="s">
        <v>1033</v>
      </c>
      <c r="K5269" s="98" t="s">
        <v>30844</v>
      </c>
      <c r="L5269" s="109" t="s">
        <v>4157</v>
      </c>
      <c r="M5269" s="109" t="s">
        <v>30845</v>
      </c>
      <c r="N5269" s="109" t="s">
        <v>32</v>
      </c>
      <c r="O5269" s="109" t="s">
        <v>30846</v>
      </c>
      <c r="P5269" s="109" t="s">
        <v>58</v>
      </c>
      <c r="Q5269" s="109" t="s">
        <v>30847</v>
      </c>
      <c r="R5269" s="109" t="s">
        <v>100</v>
      </c>
      <c r="S5269" s="122" t="s">
        <v>30828</v>
      </c>
      <c r="T5269" s="31"/>
      <c r="U5269" s="109" t="str">
        <f t="shared" si="83"/>
        <v>41798: A disturbed teen calls 911 to report a suspicious person, points a cap gun at police and is killed. http://www.abqjournal.com/419923/news/state-police-boy-was-pointing-cap-gun-when-shot-by-officers-in-espanola.html</v>
      </c>
      <c r="V5269" s="98"/>
      <c r="W5269" s="109">
        <v>1878.1</v>
      </c>
      <c r="X5269" s="109"/>
      <c r="Y5269" s="109"/>
      <c r="Z5269" s="109"/>
      <c r="AA5269" s="109"/>
      <c r="AB5269" s="109"/>
      <c r="AC5269" s="113"/>
      <c r="AD5269" s="106"/>
      <c r="AE5269" s="106"/>
      <c r="AF5269" s="106"/>
      <c r="AG5269" s="58"/>
    </row>
    <row r="5270" spans="1:33" ht="12">
      <c r="A5270" s="30">
        <v>41873.551215277803</v>
      </c>
      <c r="B5270" s="109" t="s">
        <v>30848</v>
      </c>
      <c r="C5270" s="121">
        <v>52</v>
      </c>
      <c r="D5270" s="109" t="s">
        <v>23</v>
      </c>
      <c r="E5270" s="109" t="s">
        <v>40</v>
      </c>
      <c r="F5270" s="109"/>
      <c r="G5270" s="42">
        <v>40130</v>
      </c>
      <c r="H5270" s="109" t="s">
        <v>30849</v>
      </c>
      <c r="I5270" s="109" t="s">
        <v>2301</v>
      </c>
      <c r="J5270" s="109" t="s">
        <v>1084</v>
      </c>
      <c r="K5270" s="98" t="s">
        <v>30850</v>
      </c>
      <c r="L5270" s="109" t="s">
        <v>4904</v>
      </c>
      <c r="M5270" s="109" t="s">
        <v>4905</v>
      </c>
      <c r="N5270" s="109" t="s">
        <v>32</v>
      </c>
      <c r="O5270" s="109" t="s">
        <v>30851</v>
      </c>
      <c r="P5270" s="109" t="s">
        <v>30852</v>
      </c>
      <c r="Q5270" s="109" t="s">
        <v>30853</v>
      </c>
      <c r="R5270" s="109" t="s">
        <v>100</v>
      </c>
      <c r="S5270" s="122" t="s">
        <v>30854</v>
      </c>
      <c r="T5270" s="31"/>
      <c r="U5270" s="109" t="str">
        <f t="shared" si="83"/>
        <v>40130: Dave Masters, an ex-green beret who suffered from bi-polar disorder uprooted some flowers from a landscaping business and drove off. The business reported the theft and Masters was pulled over by Officer David Scott Ziants (age 28) and other officers. Masters, who was unarmed, was shot twice as he sat in his vehicle. Ziants later stated that he shot Masters thinking that he was reaching for a weapon and that his car had struck a fellow officer (both of which did not happen). No criminal charges were filed against Ziants, however he was subsequently fired for improper use of deadly force. http://www.washingtonpost.com/wp-dyn/content/article/2009/12/17/AR2009121704529.html?sid=ST2010111106868</v>
      </c>
      <c r="V5270" s="98"/>
      <c r="W5270" s="109">
        <v>1879.1</v>
      </c>
      <c r="X5270" s="109"/>
      <c r="Y5270" s="109"/>
      <c r="Z5270" s="109"/>
      <c r="AA5270" s="109"/>
      <c r="AB5270" s="109"/>
      <c r="AC5270" s="113"/>
      <c r="AD5270" s="106"/>
      <c r="AE5270" s="106"/>
      <c r="AF5270" s="106"/>
      <c r="AG5270" s="58"/>
    </row>
    <row r="5271" spans="1:33" ht="12">
      <c r="A5271" s="30">
        <v>41873.5555902778</v>
      </c>
      <c r="B5271" s="109" t="s">
        <v>30855</v>
      </c>
      <c r="C5271" s="121">
        <v>48</v>
      </c>
      <c r="D5271" s="109" t="s">
        <v>23</v>
      </c>
      <c r="E5271" s="109" t="s">
        <v>173</v>
      </c>
      <c r="F5271" s="109"/>
      <c r="G5271" s="42">
        <v>41767</v>
      </c>
      <c r="H5271" s="109" t="s">
        <v>30856</v>
      </c>
      <c r="I5271" s="109" t="s">
        <v>52</v>
      </c>
      <c r="J5271" s="109" t="s">
        <v>1033</v>
      </c>
      <c r="K5271" s="98" t="s">
        <v>30857</v>
      </c>
      <c r="L5271" s="109" t="s">
        <v>30858</v>
      </c>
      <c r="M5271" s="109" t="s">
        <v>4158</v>
      </c>
      <c r="N5271" s="109" t="s">
        <v>32</v>
      </c>
      <c r="O5271" s="109" t="s">
        <v>30859</v>
      </c>
      <c r="P5271" s="109" t="s">
        <v>58</v>
      </c>
      <c r="Q5271" s="109" t="s">
        <v>30860</v>
      </c>
      <c r="R5271" s="109" t="s">
        <v>100</v>
      </c>
      <c r="S5271" s="122" t="s">
        <v>30828</v>
      </c>
      <c r="T5271" s="31"/>
      <c r="U5271" s="109" t="str">
        <f t="shared" si="83"/>
        <v>41767: Police came to Lujan's home because he was reported suicidal. They spoke to him for a half-hour before he leveled the rifle at them and began advancing. http://www.santafenewmexican.com/news/local_news/state-police-officers-shoot-kill-las-vegas-n-m-man/article_6b3a8d07-012b-5435-bbc9-57cc4619fc7f.html</v>
      </c>
      <c r="V5271" s="98"/>
      <c r="W5271" s="109">
        <v>1880.1</v>
      </c>
      <c r="X5271" s="109"/>
      <c r="Y5271" s="109"/>
      <c r="Z5271" s="109"/>
      <c r="AA5271" s="109"/>
      <c r="AB5271" s="109"/>
      <c r="AC5271" s="113"/>
      <c r="AD5271" s="106"/>
      <c r="AE5271" s="106"/>
      <c r="AF5271" s="106"/>
      <c r="AG5271" s="58"/>
    </row>
    <row r="5272" spans="1:33" ht="12">
      <c r="A5272" s="30">
        <v>41873.563796296301</v>
      </c>
      <c r="B5272" s="109" t="s">
        <v>30861</v>
      </c>
      <c r="C5272" s="121">
        <v>22</v>
      </c>
      <c r="D5272" s="109" t="s">
        <v>23</v>
      </c>
      <c r="E5272" s="109" t="s">
        <v>24</v>
      </c>
      <c r="F5272" s="109"/>
      <c r="G5272" s="42">
        <v>37050</v>
      </c>
      <c r="H5272" s="109" t="s">
        <v>30862</v>
      </c>
      <c r="I5272" s="109" t="s">
        <v>1892</v>
      </c>
      <c r="J5272" s="109" t="s">
        <v>1084</v>
      </c>
      <c r="K5272" s="98" t="s">
        <v>30863</v>
      </c>
      <c r="L5272" s="109" t="s">
        <v>1892</v>
      </c>
      <c r="M5272" s="109" t="s">
        <v>18174</v>
      </c>
      <c r="N5272" s="109" t="s">
        <v>32</v>
      </c>
      <c r="O5272" s="109" t="s">
        <v>30864</v>
      </c>
      <c r="P5272" s="109" t="s">
        <v>760</v>
      </c>
      <c r="Q5272" s="109" t="s">
        <v>30865</v>
      </c>
      <c r="R5272" s="109" t="s">
        <v>36</v>
      </c>
      <c r="S5272" s="122" t="s">
        <v>30835</v>
      </c>
      <c r="T5272" s="31"/>
      <c r="U5272" s="109" t="str">
        <f t="shared" si="83"/>
        <v>37050: According to police Capt. Walter Almond, the events leading to Carters death began when Agee stopped a black 1997 Honda because of complaints that "loud music" coming from the vehicle was bothering some residents. A license check revealed the driver was wanted on a misdemeanor charge of property damage. When Agee returned to the vehicle, he asked the car's two passengers to step outside. When Carter emerged from the backseat, Almond said, four packets of marijuana fell from his clothing. Carter then bolted and led Agee on a circular foot chase. The ensuing pursuit ended with a tussle on Rosetta Street in which Agee tried to use pepper spray to subdue Carter. During the struggle, police say Carter got hold of Agee's revolver and shot him in the right arm, fracturing a bone. When Goldie and Goins arrived, they ordered Carter to drop the weapon. Instead, Almond says, Carter kept the gun trained on Agee. Goins and Goldie then fired numerous rounds, striking Carter from his leg to his left side. Police acknowledge Carter was shot at least 12 times http://www.richmond.com/city-life/article_cb0d80d8-e255-534b-8fdb-430f89064652.html</v>
      </c>
      <c r="V5272" s="98"/>
      <c r="W5272" s="109">
        <v>1881.1</v>
      </c>
      <c r="X5272" s="109"/>
      <c r="Y5272" s="109"/>
      <c r="Z5272" s="109"/>
      <c r="AA5272" s="109"/>
      <c r="AB5272" s="109"/>
      <c r="AC5272" s="113"/>
      <c r="AD5272" s="106"/>
      <c r="AE5272" s="106"/>
      <c r="AF5272" s="106"/>
      <c r="AG5272" s="58"/>
    </row>
    <row r="5273" spans="1:33" ht="12">
      <c r="A5273" s="30">
        <v>41873.567002314798</v>
      </c>
      <c r="B5273" s="109" t="s">
        <v>30866</v>
      </c>
      <c r="C5273" s="121">
        <v>28</v>
      </c>
      <c r="D5273" s="109" t="s">
        <v>91</v>
      </c>
      <c r="E5273" s="109" t="s">
        <v>40</v>
      </c>
      <c r="F5273" s="109" t="s">
        <v>30867</v>
      </c>
      <c r="G5273" s="42">
        <v>41870</v>
      </c>
      <c r="H5273" s="109" t="s">
        <v>30868</v>
      </c>
      <c r="I5273" s="109" t="s">
        <v>30869</v>
      </c>
      <c r="J5273" s="109" t="s">
        <v>1128</v>
      </c>
      <c r="K5273" s="98" t="s">
        <v>30870</v>
      </c>
      <c r="L5273" s="109" t="s">
        <v>30871</v>
      </c>
      <c r="M5273" s="109" t="s">
        <v>30872</v>
      </c>
      <c r="N5273" s="109" t="s">
        <v>32</v>
      </c>
      <c r="O5273" s="109" t="s">
        <v>30873</v>
      </c>
      <c r="P5273" s="109" t="s">
        <v>760</v>
      </c>
      <c r="Q5273" s="109" t="s">
        <v>30874</v>
      </c>
      <c r="R5273" s="109" t="s">
        <v>80</v>
      </c>
      <c r="S5273" s="122" t="s">
        <v>30875</v>
      </c>
      <c r="T5273" s="31"/>
      <c r="U5273" s="109" t="str">
        <f t="shared" si="83"/>
        <v>41870: 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 http://www.wbir.com/story/news/local/kingston-harriman-roane/2014/08/19/developing-officer-involved-shooting-in-harriman/14295099/</v>
      </c>
      <c r="V5273" s="98"/>
      <c r="W5273" s="109">
        <v>1882.1</v>
      </c>
      <c r="X5273" s="109"/>
      <c r="Y5273" s="109"/>
      <c r="Z5273" s="109"/>
      <c r="AA5273" s="109"/>
      <c r="AB5273" s="109"/>
      <c r="AC5273" s="113"/>
      <c r="AD5273" s="106"/>
      <c r="AE5273" s="106"/>
      <c r="AF5273" s="106"/>
      <c r="AG5273" s="58"/>
    </row>
    <row r="5274" spans="1:33" ht="12">
      <c r="A5274" s="30">
        <v>41873.569363425901</v>
      </c>
      <c r="B5274" s="109" t="s">
        <v>30876</v>
      </c>
      <c r="C5274" s="121">
        <v>34</v>
      </c>
      <c r="D5274" s="109" t="s">
        <v>23</v>
      </c>
      <c r="E5274" s="109" t="s">
        <v>40</v>
      </c>
      <c r="F5274" s="109" t="s">
        <v>30877</v>
      </c>
      <c r="G5274" s="42">
        <v>40821</v>
      </c>
      <c r="H5274" s="109" t="s">
        <v>30878</v>
      </c>
      <c r="I5274" s="109" t="s">
        <v>30879</v>
      </c>
      <c r="J5274" s="109" t="s">
        <v>1033</v>
      </c>
      <c r="K5274" s="98" t="s">
        <v>30880</v>
      </c>
      <c r="L5274" s="109" t="s">
        <v>30824</v>
      </c>
      <c r="M5274" s="109" t="s">
        <v>4158</v>
      </c>
      <c r="N5274" s="109" t="s">
        <v>32</v>
      </c>
      <c r="O5274" s="109" t="s">
        <v>30881</v>
      </c>
      <c r="P5274" s="109" t="s">
        <v>58</v>
      </c>
      <c r="Q5274" s="109" t="s">
        <v>30882</v>
      </c>
      <c r="R5274" s="109" t="s">
        <v>80</v>
      </c>
      <c r="S5274" s="122" t="s">
        <v>30828</v>
      </c>
      <c r="T5274" s="31"/>
      <c r="U5274" s="109" t="str">
        <f t="shared" si="83"/>
        <v>40821: The Pauly brothers were returning home from work and encountered a road rage incident in which a couple young women, on route to Las Vegas, NM. The women contacted the state police with the license plate number. The state police showed up, en masse, at the Pauly residence without lights or sirens. As the cars approached the brothers, not understanding these were cops, armed themselves as they saw flashlights approaching the residence. They called out that they had guns, thinking it was people from the confrontation, not police. Samuel Pauly was said to have brandished a gun and, allegedly fired three shots, inside the residence, visible through a window and he was shot and killed. http://www.abqjournal.com/149052/abqnewsseeker/family-of-glorieta-man-killed-by-state-police-file-suit.html</v>
      </c>
      <c r="V5274" s="98"/>
      <c r="W5274" s="109">
        <v>1883.1</v>
      </c>
      <c r="X5274" s="109"/>
      <c r="Y5274" s="109"/>
      <c r="Z5274" s="109"/>
      <c r="AA5274" s="109"/>
      <c r="AB5274" s="109"/>
      <c r="AC5274" s="113"/>
      <c r="AD5274" s="106"/>
      <c r="AE5274" s="106"/>
      <c r="AF5274" s="106"/>
      <c r="AG5274" s="58"/>
    </row>
    <row r="5275" spans="1:33" ht="12">
      <c r="A5275" s="30">
        <v>41873.571770833303</v>
      </c>
      <c r="B5275" s="109" t="s">
        <v>30883</v>
      </c>
      <c r="C5275" s="121">
        <v>22</v>
      </c>
      <c r="D5275" s="109" t="s">
        <v>23</v>
      </c>
      <c r="E5275" s="109" t="s">
        <v>173</v>
      </c>
      <c r="F5275" s="109"/>
      <c r="G5275" s="42">
        <v>40351</v>
      </c>
      <c r="H5275" s="109" t="s">
        <v>30884</v>
      </c>
      <c r="I5275" s="109" t="s">
        <v>27832</v>
      </c>
      <c r="J5275" s="109" t="s">
        <v>6027</v>
      </c>
      <c r="K5275" s="98" t="s">
        <v>30062</v>
      </c>
      <c r="L5275" s="109" t="s">
        <v>3821</v>
      </c>
      <c r="M5275" s="109" t="s">
        <v>27834</v>
      </c>
      <c r="N5275" s="109" t="s">
        <v>32</v>
      </c>
      <c r="O5275" s="109" t="s">
        <v>30885</v>
      </c>
      <c r="P5275" s="109" t="s">
        <v>58</v>
      </c>
      <c r="Q5275" s="109" t="s">
        <v>30886</v>
      </c>
      <c r="R5275" s="109" t="s">
        <v>36</v>
      </c>
      <c r="S5275" s="122" t="s">
        <v>30887</v>
      </c>
      <c r="T5275" s="31"/>
      <c r="U5275" s="109" t="str">
        <f t="shared" si="83"/>
        <v>40351: Suspect was firing at a vehicle with a pellet gun. Was shot by an off-duty police officer working security at the location. http://www.nonpareilonline.com/archive/man-fatally-shot-by-officers-was-firing-pellet-gun/article_73ae6f21-112d-5e79-b73b-1b9c56fd7fe9.html?mode=jqm</v>
      </c>
      <c r="V5275" s="98"/>
      <c r="W5275" s="109">
        <v>1884.1</v>
      </c>
      <c r="X5275" s="109"/>
      <c r="Y5275" s="109"/>
      <c r="Z5275" s="109"/>
      <c r="AA5275" s="109"/>
      <c r="AB5275" s="109"/>
      <c r="AC5275" s="113"/>
      <c r="AD5275" s="106"/>
      <c r="AE5275" s="106"/>
      <c r="AF5275" s="106"/>
      <c r="AG5275" s="58"/>
    </row>
    <row r="5276" spans="1:33" ht="12">
      <c r="A5276" s="30">
        <v>41873.589942129598</v>
      </c>
      <c r="B5276" s="109" t="s">
        <v>30888</v>
      </c>
      <c r="C5276" s="121">
        <v>37</v>
      </c>
      <c r="D5276" s="109" t="s">
        <v>23</v>
      </c>
      <c r="E5276" s="109" t="s">
        <v>40</v>
      </c>
      <c r="F5276" s="109"/>
      <c r="G5276" s="42">
        <v>38741</v>
      </c>
      <c r="H5276" s="109" t="s">
        <v>30889</v>
      </c>
      <c r="I5276" s="109" t="s">
        <v>1898</v>
      </c>
      <c r="J5276" s="109" t="s">
        <v>1084</v>
      </c>
      <c r="K5276" s="98" t="s">
        <v>30890</v>
      </c>
      <c r="L5276" s="109" t="s">
        <v>4904</v>
      </c>
      <c r="M5276" s="109" t="s">
        <v>4905</v>
      </c>
      <c r="N5276" s="109" t="s">
        <v>32</v>
      </c>
      <c r="O5276" s="109" t="s">
        <v>30891</v>
      </c>
      <c r="P5276" s="109" t="s">
        <v>3744</v>
      </c>
      <c r="Q5276" s="109" t="s">
        <v>30892</v>
      </c>
      <c r="R5276" s="109" t="s">
        <v>80</v>
      </c>
      <c r="S5276" s="122" t="s">
        <v>30854</v>
      </c>
      <c r="T5276" s="31"/>
      <c r="U5276" s="109" t="str">
        <f t="shared" si="83"/>
        <v>38741: Salvatore Culosi, an optometrist was under investigation for gambling after being convinced to place increasingly higher bets by an undercover detective. On the night of January 24, 2006 Culosi met with the undercover detective to collect his winnings. Despite being unarmed and with no history of violence, the SWAT team was ordered to arrest him. One SWAT team member, Deval Bullock discharged his weapon once upon exiting his vehicle, shooting Culosi through the heart. Bullock was not charged with any crime, however he was suspended for 3 weeks and demoted from the SWAT team. The Culosi family later accepted a $2 million settlement in their lawsuit against Bullock. http://www.washingtonpost.com/wp-dyn/content/article/2006/03/23/AR2006032301117.html</v>
      </c>
      <c r="V5276" s="98"/>
      <c r="W5276" s="109">
        <v>1885.1</v>
      </c>
      <c r="X5276" s="109"/>
      <c r="Y5276" s="109"/>
      <c r="Z5276" s="109"/>
      <c r="AA5276" s="109"/>
      <c r="AB5276" s="109"/>
      <c r="AC5276" s="113"/>
      <c r="AD5276" s="106"/>
      <c r="AE5276" s="106"/>
      <c r="AF5276" s="106"/>
      <c r="AG5276" s="58"/>
    </row>
    <row r="5277" spans="1:33" ht="12">
      <c r="A5277" s="30">
        <v>41873.591168981497</v>
      </c>
      <c r="B5277" s="109" t="s">
        <v>30893</v>
      </c>
      <c r="C5277" s="121">
        <v>22</v>
      </c>
      <c r="D5277" s="109" t="s">
        <v>23</v>
      </c>
      <c r="E5277" s="109" t="s">
        <v>82</v>
      </c>
      <c r="F5277" s="109"/>
      <c r="G5277" s="42">
        <v>41860</v>
      </c>
      <c r="H5277" s="109" t="s">
        <v>30894</v>
      </c>
      <c r="I5277" s="109" t="s">
        <v>15800</v>
      </c>
      <c r="J5277" s="109" t="s">
        <v>328</v>
      </c>
      <c r="K5277" s="98" t="s">
        <v>15801</v>
      </c>
      <c r="L5277" s="109" t="s">
        <v>329</v>
      </c>
      <c r="M5277" s="109" t="s">
        <v>330</v>
      </c>
      <c r="N5277" s="109" t="s">
        <v>32</v>
      </c>
      <c r="O5277" s="109" t="s">
        <v>30895</v>
      </c>
      <c r="P5277" s="109" t="s">
        <v>58</v>
      </c>
      <c r="Q5277" s="109" t="s">
        <v>30896</v>
      </c>
      <c r="R5277" s="109" t="s">
        <v>36</v>
      </c>
      <c r="S5277" s="122" t="s">
        <v>30897</v>
      </c>
      <c r="T5277" s="31"/>
      <c r="U5277" s="109" t="str">
        <f t="shared" si="83"/>
        <v>41860: Officers responding to shots fired at a parade pass an SUV with bullet holes and pursue. An occupant exited the vehicle and confronted an officer with weapons. The officer fired and killed the suspect. http://www.nbcchicago.com/news/local/Dolton-Police-Officer-Shot-Man-During-Confrontation-Police-270677211.html</v>
      </c>
      <c r="V5277" s="98"/>
      <c r="W5277" s="109">
        <v>1886.1</v>
      </c>
      <c r="X5277" s="109"/>
      <c r="Y5277" s="109"/>
      <c r="Z5277" s="109"/>
      <c r="AA5277" s="109"/>
      <c r="AB5277" s="109"/>
      <c r="AC5277" s="113"/>
      <c r="AD5277" s="106"/>
      <c r="AE5277" s="106"/>
      <c r="AF5277" s="106"/>
      <c r="AG5277" s="58"/>
    </row>
    <row r="5278" spans="1:33" ht="12">
      <c r="A5278" s="30">
        <v>41873.597824074102</v>
      </c>
      <c r="B5278" s="109" t="s">
        <v>30898</v>
      </c>
      <c r="C5278" s="121">
        <v>20</v>
      </c>
      <c r="D5278" s="109" t="s">
        <v>23</v>
      </c>
      <c r="E5278" s="109" t="s">
        <v>24</v>
      </c>
      <c r="F5278" s="109"/>
      <c r="G5278" s="42">
        <v>41572</v>
      </c>
      <c r="H5278" s="109" t="s">
        <v>30899</v>
      </c>
      <c r="I5278" s="109" t="s">
        <v>5066</v>
      </c>
      <c r="J5278" s="109" t="s">
        <v>1372</v>
      </c>
      <c r="K5278" s="98" t="s">
        <v>8751</v>
      </c>
      <c r="L5278" s="109" t="s">
        <v>7321</v>
      </c>
      <c r="M5278" s="109" t="s">
        <v>7322</v>
      </c>
      <c r="N5278" s="109" t="s">
        <v>32</v>
      </c>
      <c r="O5278" s="109" t="s">
        <v>30900</v>
      </c>
      <c r="P5278" s="109" t="s">
        <v>58</v>
      </c>
      <c r="Q5278" s="109" t="s">
        <v>30901</v>
      </c>
      <c r="R5278" s="109" t="s">
        <v>80</v>
      </c>
      <c r="S5278" s="122" t="s">
        <v>30902</v>
      </c>
      <c r="T5278" s="31"/>
      <c r="U5278" s="109" t="str">
        <f t="shared" si="83"/>
        <v>41572: Robbed a Pizza Hut, gunned down by police who were outside waiting for them. www.starnewsonline.com/article/20131121/ARTICLES/131129903</v>
      </c>
      <c r="V5278" s="98"/>
      <c r="W5278" s="109">
        <v>1887.1</v>
      </c>
      <c r="X5278" s="109"/>
      <c r="Y5278" s="109"/>
      <c r="Z5278" s="109"/>
      <c r="AA5278" s="109"/>
      <c r="AB5278" s="109"/>
      <c r="AC5278" s="113"/>
      <c r="AD5278" s="106"/>
      <c r="AE5278" s="106"/>
      <c r="AF5278" s="106"/>
      <c r="AG5278" s="58"/>
    </row>
    <row r="5279" spans="1:33" ht="12">
      <c r="A5279" s="30">
        <v>41873.6018287037</v>
      </c>
      <c r="B5279" s="109" t="s">
        <v>30903</v>
      </c>
      <c r="C5279" s="121">
        <v>18</v>
      </c>
      <c r="D5279" s="109" t="s">
        <v>23</v>
      </c>
      <c r="E5279" s="109" t="s">
        <v>24</v>
      </c>
      <c r="F5279" s="109"/>
      <c r="G5279" s="42">
        <v>41572</v>
      </c>
      <c r="H5279" s="109" t="s">
        <v>30904</v>
      </c>
      <c r="I5279" s="109" t="s">
        <v>5066</v>
      </c>
      <c r="J5279" s="109" t="s">
        <v>1372</v>
      </c>
      <c r="K5279" s="98" t="s">
        <v>8751</v>
      </c>
      <c r="L5279" s="109" t="s">
        <v>7321</v>
      </c>
      <c r="M5279" s="109" t="s">
        <v>7322</v>
      </c>
      <c r="N5279" s="109" t="s">
        <v>32</v>
      </c>
      <c r="O5279" s="109" t="s">
        <v>30905</v>
      </c>
      <c r="P5279" s="109" t="s">
        <v>58</v>
      </c>
      <c r="Q5279" s="109" t="s">
        <v>30906</v>
      </c>
      <c r="R5279" s="109" t="s">
        <v>80</v>
      </c>
      <c r="S5279" s="122" t="s">
        <v>30902</v>
      </c>
      <c r="T5279" s="31"/>
      <c r="U5279" s="109" t="str">
        <f t="shared" si="83"/>
        <v>41572: Robbed a Pizza Hut, shot by police who were waiting outside. http://www.starnewsonline.com/article/20131121/ARTICLES/131129903</v>
      </c>
      <c r="V5279" s="98"/>
      <c r="W5279" s="109">
        <v>1888.1</v>
      </c>
      <c r="X5279" s="109"/>
      <c r="Y5279" s="109"/>
      <c r="Z5279" s="109"/>
      <c r="AA5279" s="109"/>
      <c r="AB5279" s="109"/>
      <c r="AC5279" s="113"/>
      <c r="AD5279" s="106"/>
      <c r="AE5279" s="106"/>
      <c r="AF5279" s="106"/>
      <c r="AG5279" s="58"/>
    </row>
    <row r="5280" spans="1:33" ht="12">
      <c r="A5280" s="30">
        <v>41873.606562499997</v>
      </c>
      <c r="B5280" s="109" t="s">
        <v>30907</v>
      </c>
      <c r="C5280" s="121">
        <v>30</v>
      </c>
      <c r="D5280" s="109" t="s">
        <v>23</v>
      </c>
      <c r="E5280" s="109" t="s">
        <v>40</v>
      </c>
      <c r="F5280" s="109" t="s">
        <v>30908</v>
      </c>
      <c r="G5280" s="42">
        <v>41718</v>
      </c>
      <c r="H5280" s="109" t="s">
        <v>30909</v>
      </c>
      <c r="I5280" s="109" t="s">
        <v>27832</v>
      </c>
      <c r="J5280" s="109" t="s">
        <v>6027</v>
      </c>
      <c r="K5280" s="98" t="s">
        <v>27833</v>
      </c>
      <c r="L5280" s="109" t="s">
        <v>3821</v>
      </c>
      <c r="M5280" s="109" t="s">
        <v>27834</v>
      </c>
      <c r="N5280" s="109" t="s">
        <v>32</v>
      </c>
      <c r="O5280" s="109" t="s">
        <v>30910</v>
      </c>
      <c r="P5280" s="109" t="s">
        <v>58</v>
      </c>
      <c r="Q5280" s="109" t="s">
        <v>30911</v>
      </c>
      <c r="R5280" s="109" t="s">
        <v>219</v>
      </c>
      <c r="S5280" s="122" t="s">
        <v>30912</v>
      </c>
      <c r="T5280" s="31"/>
      <c r="U5280" s="109" t="str">
        <f t="shared" si="83"/>
        <v>41718: 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 http://www.ketv.com/news/police-id-man-killed-in-officer-involved-shooting/25060968#!bIoKti</v>
      </c>
      <c r="V5280" s="98"/>
      <c r="W5280" s="109">
        <v>1889.1</v>
      </c>
      <c r="X5280" s="109"/>
      <c r="Y5280" s="109"/>
      <c r="Z5280" s="109"/>
      <c r="AA5280" s="109"/>
      <c r="AB5280" s="109"/>
      <c r="AC5280" s="113"/>
      <c r="AD5280" s="106"/>
      <c r="AE5280" s="106"/>
      <c r="AF5280" s="106"/>
      <c r="AG5280" s="58"/>
    </row>
    <row r="5281" spans="1:33" ht="12">
      <c r="A5281" s="30">
        <v>41873.606666666703</v>
      </c>
      <c r="B5281" s="109" t="s">
        <v>30913</v>
      </c>
      <c r="C5281" s="121">
        <v>35</v>
      </c>
      <c r="D5281" s="109" t="s">
        <v>23</v>
      </c>
      <c r="E5281" s="109" t="s">
        <v>82</v>
      </c>
      <c r="F5281" s="109"/>
      <c r="G5281" s="42">
        <v>40518</v>
      </c>
      <c r="H5281" s="109" t="s">
        <v>30914</v>
      </c>
      <c r="I5281" s="109" t="s">
        <v>27832</v>
      </c>
      <c r="J5281" s="109" t="s">
        <v>6027</v>
      </c>
      <c r="K5281" s="98" t="s">
        <v>30915</v>
      </c>
      <c r="L5281" s="109" t="s">
        <v>3821</v>
      </c>
      <c r="M5281" s="109" t="s">
        <v>27834</v>
      </c>
      <c r="N5281" s="109" t="s">
        <v>32</v>
      </c>
      <c r="O5281" s="109" t="s">
        <v>30916</v>
      </c>
      <c r="P5281" s="109" t="s">
        <v>58</v>
      </c>
      <c r="Q5281" s="109" t="s">
        <v>30917</v>
      </c>
      <c r="R5281" s="109" t="s">
        <v>80</v>
      </c>
      <c r="S5281" s="122" t="s">
        <v>30918</v>
      </c>
      <c r="T5281" s="31"/>
      <c r="U5281" s="109" t="str">
        <f t="shared" si="83"/>
        <v>40518: Police revealed Weible did not have a gun, but he had some knives. He nearly ran down some officers, triggering the gunfire in front of the Baker's at 120th and West Center. Police also said the Metro Area Fugitive Task Force was waiting for Weible in the parking lot, Weible expected to see his ex-girlfriend there. She's the one who had accused him of trying to kill her. Police made making his arrest a priority. They say, because if he was capable of a brutal attack, he was considered very dangerous. http://www.wowt.com/home/headlines/Fugitive_Shot_to_Death_Considered_Very_Dangerous_111499664.html</v>
      </c>
      <c r="V5281" s="98"/>
      <c r="W5281" s="109">
        <v>1890.1</v>
      </c>
      <c r="X5281" s="109"/>
      <c r="Y5281" s="109"/>
      <c r="Z5281" s="109"/>
      <c r="AA5281" s="109"/>
      <c r="AB5281" s="109"/>
      <c r="AC5281" s="113"/>
      <c r="AD5281" s="106"/>
      <c r="AE5281" s="106"/>
      <c r="AF5281" s="106"/>
      <c r="AG5281" s="58"/>
    </row>
    <row r="5282" spans="1:33" ht="12">
      <c r="A5282" s="30">
        <v>41873.6164699074</v>
      </c>
      <c r="B5282" s="109" t="s">
        <v>30919</v>
      </c>
      <c r="C5282" s="121">
        <v>18</v>
      </c>
      <c r="D5282" s="109" t="s">
        <v>23</v>
      </c>
      <c r="E5282" s="109" t="s">
        <v>40</v>
      </c>
      <c r="F5282" s="109" t="s">
        <v>30920</v>
      </c>
      <c r="G5282" s="42">
        <v>39052</v>
      </c>
      <c r="H5282" s="109" t="s">
        <v>30921</v>
      </c>
      <c r="I5282" s="109" t="s">
        <v>5066</v>
      </c>
      <c r="J5282" s="109" t="s">
        <v>1372</v>
      </c>
      <c r="K5282" s="98" t="s">
        <v>7320</v>
      </c>
      <c r="L5282" s="109" t="s">
        <v>7321</v>
      </c>
      <c r="M5282" s="109" t="s">
        <v>30922</v>
      </c>
      <c r="N5282" s="109" t="s">
        <v>32</v>
      </c>
      <c r="O5282" s="109" t="s">
        <v>30923</v>
      </c>
      <c r="P5282" s="109" t="s">
        <v>30924</v>
      </c>
      <c r="Q5282" s="109" t="s">
        <v>30925</v>
      </c>
      <c r="R5282" s="109" t="s">
        <v>80</v>
      </c>
      <c r="S5282" s="122" t="s">
        <v>30902</v>
      </c>
      <c r="T5282" s="31"/>
      <c r="U5282" s="109" t="str">
        <f t="shared" si="83"/>
        <v>39052: Suspected of stealing a Playstation 3, police were at his front door serving a warrant, they knocked, he did not answer, they fired through the door killing him. http://www.starnewsonline.com/article/20061203/NEWS/612030440</v>
      </c>
      <c r="V5282" s="98"/>
      <c r="W5282" s="109">
        <v>1891.1</v>
      </c>
      <c r="X5282" s="109"/>
      <c r="Y5282" s="109"/>
      <c r="Z5282" s="109"/>
      <c r="AA5282" s="109"/>
      <c r="AB5282" s="109"/>
      <c r="AC5282" s="113"/>
      <c r="AD5282" s="106"/>
      <c r="AE5282" s="106"/>
      <c r="AF5282" s="106"/>
      <c r="AG5282" s="58"/>
    </row>
    <row r="5283" spans="1:33" ht="12">
      <c r="A5283" s="30">
        <v>41873.617511574099</v>
      </c>
      <c r="B5283" s="109" t="s">
        <v>30926</v>
      </c>
      <c r="C5283" s="121">
        <v>22</v>
      </c>
      <c r="D5283" s="109" t="s">
        <v>91</v>
      </c>
      <c r="E5283" s="109" t="s">
        <v>173</v>
      </c>
      <c r="F5283" s="109" t="s">
        <v>30927</v>
      </c>
      <c r="G5283" s="42">
        <v>41870</v>
      </c>
      <c r="H5283" s="109" t="s">
        <v>30928</v>
      </c>
      <c r="I5283" s="109" t="s">
        <v>4951</v>
      </c>
      <c r="J5283" s="109" t="s">
        <v>28</v>
      </c>
      <c r="K5283" s="98" t="s">
        <v>17997</v>
      </c>
      <c r="L5283" s="109" t="s">
        <v>404</v>
      </c>
      <c r="M5283" s="109" t="s">
        <v>30929</v>
      </c>
      <c r="N5283" s="109" t="s">
        <v>32</v>
      </c>
      <c r="O5283" s="109" t="s">
        <v>30930</v>
      </c>
      <c r="P5283" s="109" t="s">
        <v>58</v>
      </c>
      <c r="Q5283" s="109" t="s">
        <v>30931</v>
      </c>
      <c r="R5283" s="109" t="s">
        <v>80</v>
      </c>
      <c r="S5283" s="122" t="s">
        <v>30932</v>
      </c>
      <c r="T5283" s="31"/>
      <c r="U5283" s="109" t="str">
        <f t="shared" si="83"/>
        <v>41870: Orlando police said the woman who was shot and killed in a club in downtown Orlando was struck by a stray bullet from an officer's gun. http://www.clickorlando.com/news/woman-killed-police-officer-shot-at-orlando-nightclub/27608730</v>
      </c>
      <c r="V5283" s="98"/>
      <c r="W5283" s="109">
        <v>1892.1</v>
      </c>
      <c r="X5283" s="109"/>
      <c r="Y5283" s="109"/>
      <c r="Z5283" s="109"/>
      <c r="AA5283" s="109"/>
      <c r="AB5283" s="109"/>
      <c r="AC5283" s="113"/>
      <c r="AD5283" s="106"/>
      <c r="AE5283" s="106"/>
      <c r="AF5283" s="106"/>
      <c r="AG5283" s="58"/>
    </row>
    <row r="5284" spans="1:33" ht="12">
      <c r="A5284" s="30">
        <v>41873.632592592599</v>
      </c>
      <c r="B5284" s="109" t="s">
        <v>30933</v>
      </c>
      <c r="C5284" s="121">
        <v>21</v>
      </c>
      <c r="D5284" s="109" t="s">
        <v>23</v>
      </c>
      <c r="E5284" s="109" t="s">
        <v>24</v>
      </c>
      <c r="F5284" s="109" t="s">
        <v>30934</v>
      </c>
      <c r="G5284" s="42">
        <v>41870</v>
      </c>
      <c r="H5284" s="109" t="s">
        <v>30935</v>
      </c>
      <c r="I5284" s="109" t="s">
        <v>327</v>
      </c>
      <c r="J5284" s="109" t="s">
        <v>328</v>
      </c>
      <c r="K5284" s="98" t="s">
        <v>30936</v>
      </c>
      <c r="L5284" s="109" t="s">
        <v>329</v>
      </c>
      <c r="M5284" s="109" t="s">
        <v>330</v>
      </c>
      <c r="N5284" s="109" t="s">
        <v>32</v>
      </c>
      <c r="O5284" s="109" t="s">
        <v>30937</v>
      </c>
      <c r="P5284" s="109" t="s">
        <v>760</v>
      </c>
      <c r="Q5284" s="109" t="s">
        <v>30938</v>
      </c>
      <c r="R5284" s="109" t="s">
        <v>36</v>
      </c>
      <c r="S5284" s="122" t="s">
        <v>30939</v>
      </c>
      <c r="T5284" s="31"/>
      <c r="U5284" s="109" t="str">
        <f t="shared" si="83"/>
        <v>41870: Police confronted him based on tip about "armed bicyclist"; according to police he pulled a gun after they shone a spotlight on him. He then ran and turned to fire, police fired and killed him. http://voices.suntimes.com/news/breaking-news/male-shot-by-police-on-far-south-side/</v>
      </c>
      <c r="V5284" s="98"/>
      <c r="W5284" s="109">
        <v>1893.1</v>
      </c>
      <c r="X5284" s="109"/>
      <c r="Y5284" s="109"/>
      <c r="Z5284" s="109"/>
      <c r="AA5284" s="109"/>
      <c r="AB5284" s="109"/>
      <c r="AC5284" s="113"/>
      <c r="AD5284" s="106"/>
      <c r="AE5284" s="106"/>
      <c r="AF5284" s="106"/>
      <c r="AG5284" s="58"/>
    </row>
    <row r="5285" spans="1:33" ht="12">
      <c r="A5285" s="30">
        <v>41873.633043981499</v>
      </c>
      <c r="B5285" s="109" t="s">
        <v>30940</v>
      </c>
      <c r="C5285" s="121">
        <v>29</v>
      </c>
      <c r="D5285" s="109" t="s">
        <v>23</v>
      </c>
      <c r="E5285" s="109" t="s">
        <v>40</v>
      </c>
      <c r="F5285" s="109" t="s">
        <v>30941</v>
      </c>
      <c r="G5285" s="42">
        <v>40236</v>
      </c>
      <c r="H5285" s="109" t="s">
        <v>30942</v>
      </c>
      <c r="I5285" s="109" t="s">
        <v>27863</v>
      </c>
      <c r="J5285" s="109" t="s">
        <v>1103</v>
      </c>
      <c r="K5285" s="98" t="s">
        <v>30943</v>
      </c>
      <c r="L5285" s="109" t="s">
        <v>30944</v>
      </c>
      <c r="M5285" s="109" t="s">
        <v>30945</v>
      </c>
      <c r="N5285" s="109" t="s">
        <v>32</v>
      </c>
      <c r="O5285" s="109" t="s">
        <v>30946</v>
      </c>
      <c r="P5285" s="109" t="s">
        <v>58</v>
      </c>
      <c r="Q5285" s="109" t="s">
        <v>30947</v>
      </c>
      <c r="R5285" s="109" t="s">
        <v>80</v>
      </c>
      <c r="S5285" s="122" t="s">
        <v>30948</v>
      </c>
      <c r="T5285" s="31"/>
      <c r="U5285" s="109" t="str">
        <f t="shared" si="83"/>
        <v>40236: Traffic stop for drunk driving ended in officer shooting suspect. http://sanduskytribune.com/mintz-cleared-in-kramer-shooting/</v>
      </c>
      <c r="V5285" s="98"/>
      <c r="W5285" s="109">
        <v>1894.1</v>
      </c>
      <c r="X5285" s="109"/>
      <c r="Y5285" s="109"/>
      <c r="Z5285" s="109"/>
      <c r="AA5285" s="109"/>
      <c r="AB5285" s="109"/>
      <c r="AC5285" s="113"/>
      <c r="AD5285" s="106"/>
      <c r="AE5285" s="106"/>
      <c r="AF5285" s="106"/>
      <c r="AG5285" s="58"/>
    </row>
    <row r="5286" spans="1:33" ht="12">
      <c r="A5286" s="30">
        <v>41873.635185185201</v>
      </c>
      <c r="B5286" s="109" t="s">
        <v>30949</v>
      </c>
      <c r="C5286" s="121">
        <v>19</v>
      </c>
      <c r="D5286" s="109" t="s">
        <v>23</v>
      </c>
      <c r="E5286" s="109" t="s">
        <v>40</v>
      </c>
      <c r="F5286" s="109" t="s">
        <v>30950</v>
      </c>
      <c r="G5286" s="42">
        <v>41597</v>
      </c>
      <c r="H5286" s="109" t="s">
        <v>30951</v>
      </c>
      <c r="I5286" s="109" t="s">
        <v>30952</v>
      </c>
      <c r="J5286" s="109" t="s">
        <v>1084</v>
      </c>
      <c r="K5286" s="98" t="s">
        <v>30953</v>
      </c>
      <c r="L5286" s="109" t="s">
        <v>30954</v>
      </c>
      <c r="M5286" s="109" t="s">
        <v>30955</v>
      </c>
      <c r="N5286" s="109" t="s">
        <v>32</v>
      </c>
      <c r="O5286" s="109" t="s">
        <v>30956</v>
      </c>
      <c r="P5286" s="109" t="s">
        <v>58</v>
      </c>
      <c r="Q5286" s="109" t="s">
        <v>30957</v>
      </c>
      <c r="R5286" s="109" t="s">
        <v>36</v>
      </c>
      <c r="S5286" s="122" t="s">
        <v>30958</v>
      </c>
      <c r="T5286" s="31"/>
      <c r="U5286" s="109" t="str">
        <f t="shared" si="83"/>
        <v>41597: Officer was attacked by Hathaway with a wooden mallet. A fight ensued and as Hathaway struggled for the officer's gun, the officer shot him twice. http://www.newsadvance.com/news/local/no-charges-in-fatal-shooting-of-liberty-university-student/article_66cbc4c0-9fc3-11e3-864f-0017a43b2370.html</v>
      </c>
      <c r="V5286" s="98"/>
      <c r="W5286" s="109">
        <v>1895.1</v>
      </c>
      <c r="X5286" s="109"/>
      <c r="Y5286" s="109"/>
      <c r="Z5286" s="109"/>
      <c r="AA5286" s="109"/>
      <c r="AB5286" s="109"/>
      <c r="AC5286" s="113"/>
      <c r="AD5286" s="106"/>
      <c r="AE5286" s="106"/>
      <c r="AF5286" s="106"/>
      <c r="AG5286" s="58"/>
    </row>
    <row r="5287" spans="1:33" ht="12">
      <c r="A5287" s="30">
        <v>41873.636388888903</v>
      </c>
      <c r="B5287" s="109" t="s">
        <v>30959</v>
      </c>
      <c r="C5287" s="121">
        <v>62</v>
      </c>
      <c r="D5287" s="109" t="s">
        <v>23</v>
      </c>
      <c r="E5287" s="109" t="s">
        <v>24</v>
      </c>
      <c r="F5287" s="109"/>
      <c r="G5287" s="42">
        <v>41783</v>
      </c>
      <c r="H5287" s="109" t="s">
        <v>30960</v>
      </c>
      <c r="I5287" s="109" t="s">
        <v>327</v>
      </c>
      <c r="J5287" s="109" t="s">
        <v>328</v>
      </c>
      <c r="K5287" s="98" t="s">
        <v>30961</v>
      </c>
      <c r="L5287" s="109" t="s">
        <v>329</v>
      </c>
      <c r="M5287" s="109" t="s">
        <v>330</v>
      </c>
      <c r="N5287" s="109" t="s">
        <v>32</v>
      </c>
      <c r="O5287" s="109" t="s">
        <v>30962</v>
      </c>
      <c r="P5287" s="109" t="s">
        <v>760</v>
      </c>
      <c r="Q5287" s="109" t="s">
        <v>30963</v>
      </c>
      <c r="R5287" s="109" t="s">
        <v>36</v>
      </c>
      <c r="S5287" s="122" t="s">
        <v>30939</v>
      </c>
      <c r="T5287" s="31"/>
      <c r="U5287" s="109" t="str">
        <f t="shared" si="83"/>
        <v>41783: Man threatened paramedics with knife; officers called to the scene. He charged the police while brandishing the knife and was shot after failing to drop the knife when ordered. http://voices.suntimes.com/news/breaking-news/police-man-threatening-officer-with-knife-shot-killed-by-police/</v>
      </c>
      <c r="V5287" s="98"/>
      <c r="W5287" s="109">
        <v>1896.1</v>
      </c>
      <c r="X5287" s="109"/>
      <c r="Y5287" s="109"/>
      <c r="Z5287" s="109"/>
      <c r="AA5287" s="109"/>
      <c r="AB5287" s="109"/>
      <c r="AC5287" s="113"/>
      <c r="AD5287" s="106"/>
      <c r="AE5287" s="106"/>
      <c r="AF5287" s="106"/>
      <c r="AG5287" s="58"/>
    </row>
    <row r="5288" spans="1:33" ht="12">
      <c r="A5288" s="30">
        <v>41873.642800925903</v>
      </c>
      <c r="B5288" s="109" t="s">
        <v>30964</v>
      </c>
      <c r="C5288" s="121">
        <v>16</v>
      </c>
      <c r="D5288" s="109" t="s">
        <v>23</v>
      </c>
      <c r="E5288" s="109" t="s">
        <v>24</v>
      </c>
      <c r="F5288" s="109" t="s">
        <v>30965</v>
      </c>
      <c r="G5288" s="42">
        <v>41825</v>
      </c>
      <c r="H5288" s="109" t="s">
        <v>30966</v>
      </c>
      <c r="I5288" s="109" t="s">
        <v>327</v>
      </c>
      <c r="J5288" s="109" t="s">
        <v>328</v>
      </c>
      <c r="K5288" s="98" t="s">
        <v>1040</v>
      </c>
      <c r="L5288" s="109" t="s">
        <v>329</v>
      </c>
      <c r="M5288" s="109" t="s">
        <v>330</v>
      </c>
      <c r="N5288" s="109" t="s">
        <v>32</v>
      </c>
      <c r="O5288" s="109" t="s">
        <v>30967</v>
      </c>
      <c r="P5288" s="109" t="s">
        <v>760</v>
      </c>
      <c r="Q5288" s="109" t="s">
        <v>30968</v>
      </c>
      <c r="R5288" s="109" t="s">
        <v>80</v>
      </c>
      <c r="S5288" s="122" t="s">
        <v>30939</v>
      </c>
      <c r="T5288" s="31"/>
      <c r="U5288" s="109" t="str">
        <f t="shared" si="83"/>
        <v>41825: Police respond to report of shots fired, chase boy who matched report description through alley and into private home. He then hides under car where police order him to come out; he failed to drop the gun he was holding and the police shot him. Neighbors reported boy had hands up when shot. http://www.chicagotribune.com/news/local/breaking/chi-police-shoot-4th-person-since-friday-morning-20140705-story.html</v>
      </c>
      <c r="V5288" s="98"/>
      <c r="W5288" s="109">
        <v>1897.1</v>
      </c>
      <c r="X5288" s="109"/>
      <c r="Y5288" s="109"/>
      <c r="Z5288" s="109"/>
      <c r="AA5288" s="109"/>
      <c r="AB5288" s="109"/>
      <c r="AC5288" s="113"/>
      <c r="AD5288" s="106"/>
      <c r="AE5288" s="106"/>
      <c r="AF5288" s="106"/>
      <c r="AG5288" s="58"/>
    </row>
    <row r="5289" spans="1:33" ht="12">
      <c r="A5289" s="30">
        <v>41873.651238425897</v>
      </c>
      <c r="B5289" s="109" t="s">
        <v>30969</v>
      </c>
      <c r="C5289" s="121">
        <v>22</v>
      </c>
      <c r="D5289" s="109" t="s">
        <v>91</v>
      </c>
      <c r="E5289" s="109" t="s">
        <v>24</v>
      </c>
      <c r="F5289" s="109" t="s">
        <v>30970</v>
      </c>
      <c r="G5289" s="42">
        <v>40989</v>
      </c>
      <c r="H5289" s="109" t="s">
        <v>30971</v>
      </c>
      <c r="I5289" s="109" t="s">
        <v>327</v>
      </c>
      <c r="J5289" s="109" t="s">
        <v>328</v>
      </c>
      <c r="K5289" s="98" t="s">
        <v>4966</v>
      </c>
      <c r="L5289" s="109" t="s">
        <v>329</v>
      </c>
      <c r="M5289" s="109" t="s">
        <v>330</v>
      </c>
      <c r="N5289" s="109" t="s">
        <v>32</v>
      </c>
      <c r="O5289" s="109" t="s">
        <v>30972</v>
      </c>
      <c r="P5289" s="109" t="s">
        <v>157</v>
      </c>
      <c r="Q5289" s="109" t="s">
        <v>30973</v>
      </c>
      <c r="R5289" s="109" t="s">
        <v>80</v>
      </c>
      <c r="S5289" s="122" t="s">
        <v>30939</v>
      </c>
      <c r="T5289" s="31"/>
      <c r="U5289" s="109" t="str">
        <f t="shared" si="83"/>
        <v>40989: Off duty police detective in unmarked car pulled up next to group on street, got into "verbal altercation" and then opened fire. Boyd was shot in the head and died 24 hours later. Officer reportedly frustrated with neighborhood noise; charged with involuntary manslaughter in November 2013. Family settled with city for $4.5 million in 2013. http://www.huffingtonpost.com/2012/05/07/rekia-boyd-death-months-a_n_1496001.html</v>
      </c>
      <c r="V5289" s="98"/>
      <c r="W5289" s="109">
        <v>1898.1</v>
      </c>
      <c r="X5289" s="109"/>
      <c r="Y5289" s="109"/>
      <c r="Z5289" s="109"/>
      <c r="AA5289" s="109"/>
      <c r="AB5289" s="109"/>
      <c r="AC5289" s="113"/>
      <c r="AD5289" s="106"/>
      <c r="AE5289" s="106"/>
      <c r="AF5289" s="106"/>
      <c r="AG5289" s="58"/>
    </row>
    <row r="5290" spans="1:33" ht="12">
      <c r="A5290" s="30">
        <v>41873.655451388899</v>
      </c>
      <c r="B5290" s="109" t="s">
        <v>30974</v>
      </c>
      <c r="C5290" s="121">
        <v>29</v>
      </c>
      <c r="D5290" s="109" t="s">
        <v>23</v>
      </c>
      <c r="E5290" s="109" t="s">
        <v>40</v>
      </c>
      <c r="F5290" s="109" t="s">
        <v>30975</v>
      </c>
      <c r="G5290" s="42">
        <v>41624</v>
      </c>
      <c r="H5290" s="109" t="s">
        <v>30976</v>
      </c>
      <c r="I5290" s="109" t="s">
        <v>29112</v>
      </c>
      <c r="J5290" s="109" t="s">
        <v>328</v>
      </c>
      <c r="K5290" s="98" t="s">
        <v>30977</v>
      </c>
      <c r="L5290" s="109" t="s">
        <v>329</v>
      </c>
      <c r="M5290" s="109" t="s">
        <v>30978</v>
      </c>
      <c r="N5290" s="109" t="s">
        <v>32</v>
      </c>
      <c r="O5290" s="109" t="s">
        <v>30979</v>
      </c>
      <c r="P5290" s="109" t="s">
        <v>760</v>
      </c>
      <c r="Q5290" s="109" t="s">
        <v>30980</v>
      </c>
      <c r="R5290" s="109" t="s">
        <v>80</v>
      </c>
      <c r="S5290" s="122" t="s">
        <v>30939</v>
      </c>
      <c r="T5290" s="31"/>
      <c r="U5290" s="109" t="str">
        <f t="shared" si="83"/>
        <v>41624: 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 http://evanstonroundtable.com/main.asp?FromHome=1&amp;TypeID=1&amp;ArticleID=8107&amp;SectionID=15&amp;SubSectionID=26</v>
      </c>
      <c r="V5290" s="98"/>
      <c r="W5290" s="109">
        <v>1899.1</v>
      </c>
      <c r="X5290" s="109"/>
      <c r="Y5290" s="109"/>
      <c r="Z5290" s="109"/>
      <c r="AA5290" s="109"/>
      <c r="AB5290" s="109"/>
      <c r="AC5290" s="113"/>
      <c r="AD5290" s="106"/>
      <c r="AE5290" s="106"/>
      <c r="AF5290" s="106"/>
      <c r="AG5290" s="58"/>
    </row>
    <row r="5291" spans="1:33" ht="14">
      <c r="A5291" s="30">
        <v>41873.659594907404</v>
      </c>
      <c r="B5291" s="99" t="s">
        <v>30981</v>
      </c>
      <c r="C5291" s="121">
        <v>25</v>
      </c>
      <c r="D5291" s="99" t="s">
        <v>91</v>
      </c>
      <c r="E5291" s="99" t="s">
        <v>1728</v>
      </c>
      <c r="F5291" s="99" t="s">
        <v>30982</v>
      </c>
      <c r="G5291" s="42">
        <v>37815</v>
      </c>
      <c r="H5291" s="99" t="s">
        <v>30983</v>
      </c>
      <c r="I5291" s="99" t="s">
        <v>3609</v>
      </c>
      <c r="J5291" s="17" t="s">
        <v>85</v>
      </c>
      <c r="K5291" s="99">
        <v>95112</v>
      </c>
      <c r="L5291" s="99" t="s">
        <v>3611</v>
      </c>
      <c r="M5291" s="99" t="s">
        <v>3612</v>
      </c>
      <c r="N5291" s="17" t="s">
        <v>32</v>
      </c>
      <c r="O5291" s="99" t="s">
        <v>30984</v>
      </c>
      <c r="P5291" s="99" t="s">
        <v>58</v>
      </c>
      <c r="Q5291" s="99" t="s">
        <v>30985</v>
      </c>
      <c r="R5291" s="112" t="s">
        <v>100</v>
      </c>
      <c r="S5291" s="31" t="s">
        <v>30986</v>
      </c>
      <c r="T5291" s="90"/>
      <c r="U5291" s="109" t="str">
        <f t="shared" si="83"/>
        <v>37815: Tran called the police, who showed up to her home. She was holding a vegetable peeler common in Asian cooking with no outwardly sharp edges. Officer mistook vegetable peeler for a meat cleaver, fired gun http://www.sfgate.com/bayarea/article/SAN-JOSE-1-8-million-settlement-in-killing-by-2558796.php</v>
      </c>
      <c r="V5291" s="98"/>
      <c r="W5291" s="109">
        <v>1900.1</v>
      </c>
      <c r="X5291" s="109"/>
      <c r="Y5291" s="109"/>
      <c r="Z5291" s="109"/>
      <c r="AA5291" s="109"/>
      <c r="AB5291" s="109"/>
      <c r="AC5291" s="113"/>
      <c r="AD5291" s="106"/>
      <c r="AE5291" s="106"/>
      <c r="AF5291" s="106"/>
      <c r="AG5291" s="58"/>
    </row>
    <row r="5292" spans="1:33" ht="12">
      <c r="A5292" s="30">
        <v>41873.662962962997</v>
      </c>
      <c r="B5292" s="109" t="s">
        <v>30987</v>
      </c>
      <c r="C5292" s="121">
        <v>29</v>
      </c>
      <c r="D5292" s="109" t="s">
        <v>23</v>
      </c>
      <c r="E5292" s="109" t="s">
        <v>24</v>
      </c>
      <c r="F5292" s="109" t="s">
        <v>30988</v>
      </c>
      <c r="G5292" s="42">
        <v>40701</v>
      </c>
      <c r="H5292" s="109" t="s">
        <v>30989</v>
      </c>
      <c r="I5292" s="109" t="s">
        <v>327</v>
      </c>
      <c r="J5292" s="109" t="s">
        <v>328</v>
      </c>
      <c r="K5292" s="98" t="s">
        <v>30961</v>
      </c>
      <c r="L5292" s="109" t="s">
        <v>329</v>
      </c>
      <c r="M5292" s="109" t="s">
        <v>330</v>
      </c>
      <c r="N5292" s="109" t="s">
        <v>32</v>
      </c>
      <c r="O5292" s="109" t="s">
        <v>30990</v>
      </c>
      <c r="P5292" s="109" t="s">
        <v>58</v>
      </c>
      <c r="Q5292" s="109" t="s">
        <v>30991</v>
      </c>
      <c r="R5292" s="109" t="s">
        <v>80</v>
      </c>
      <c r="S5292" s="122" t="s">
        <v>30939</v>
      </c>
      <c r="T5292" s="31"/>
      <c r="U5292" s="109" t="str">
        <f t="shared" si="83"/>
        <v>40701: Police were called to Farmer's house about a domestic disturbance. Farmer fled when confronted and was shot. A police officer was filmed approaching Farmer and shooting him 3 times in the back while he was down. Officer Gildardo Sierra later said he mistook Farmer's cellphone for a gun. Family settled with city in 2013 for $4.1 million. Same officer involved in 2 other shootings in previous six months, one of them fatal (Darius Pinex). http://articles.chicagotribune.com/2011-10-22/news/ct-met-police-involved-shootings-1023-20111022_1_three-shootings-flint-farmer-gildardo-sierra</v>
      </c>
      <c r="V5292" s="98"/>
      <c r="W5292" s="109">
        <v>1901.1</v>
      </c>
      <c r="X5292" s="109"/>
      <c r="Y5292" s="109"/>
      <c r="Z5292" s="109"/>
      <c r="AA5292" s="109"/>
      <c r="AB5292" s="109"/>
      <c r="AC5292" s="113"/>
      <c r="AD5292" s="106"/>
      <c r="AE5292" s="106"/>
      <c r="AF5292" s="106"/>
      <c r="AG5292" s="58"/>
    </row>
    <row r="5293" spans="1:33" ht="14">
      <c r="A5293" s="30">
        <v>41873.664363425902</v>
      </c>
      <c r="B5293" s="99" t="s">
        <v>30992</v>
      </c>
      <c r="C5293" s="121">
        <v>26</v>
      </c>
      <c r="D5293" s="99" t="s">
        <v>23</v>
      </c>
      <c r="E5293" s="99" t="s">
        <v>24</v>
      </c>
      <c r="F5293" s="99" t="s">
        <v>30993</v>
      </c>
      <c r="G5293" s="42">
        <v>41142</v>
      </c>
      <c r="H5293" s="99" t="s">
        <v>30994</v>
      </c>
      <c r="I5293" s="99" t="s">
        <v>2144</v>
      </c>
      <c r="J5293" s="17" t="s">
        <v>74</v>
      </c>
      <c r="K5293" s="99">
        <v>2116</v>
      </c>
      <c r="L5293" s="99" t="s">
        <v>2146</v>
      </c>
      <c r="M5293" s="99" t="s">
        <v>2147</v>
      </c>
      <c r="N5293" s="17" t="s">
        <v>32</v>
      </c>
      <c r="O5293" s="99" t="s">
        <v>30995</v>
      </c>
      <c r="P5293" s="99" t="s">
        <v>36</v>
      </c>
      <c r="Q5293" s="99" t="s">
        <v>30996</v>
      </c>
      <c r="R5293" s="112" t="s">
        <v>80</v>
      </c>
      <c r="S5293" s="31" t="s">
        <v>30997</v>
      </c>
      <c r="T5293" s="90"/>
      <c r="U5293" s="109" t="str">
        <f t="shared" ref="U5293:U5356" si="84">CONCATENATE(G5293, ": ", O5293, " ", Q5293)</f>
        <v>41142: Bo was pulled over during a traffic stop. Police officers said he ran on foot and refused to drop a gun, Witnesses say Bo didn't have a gun and was shot while confined by two dumpsters. Police still have not released full details. http://www.live4bo.com/</v>
      </c>
      <c r="V5293" s="98"/>
      <c r="W5293" s="109">
        <v>1902.1</v>
      </c>
      <c r="X5293" s="109"/>
      <c r="Y5293" s="109"/>
      <c r="Z5293" s="109"/>
      <c r="AA5293" s="109"/>
      <c r="AB5293" s="109"/>
      <c r="AC5293" s="113"/>
      <c r="AD5293" s="106"/>
      <c r="AE5293" s="106"/>
      <c r="AF5293" s="106"/>
      <c r="AG5293" s="58"/>
    </row>
    <row r="5294" spans="1:33" ht="12">
      <c r="A5294" s="30">
        <v>41873.6742592593</v>
      </c>
      <c r="B5294" s="109" t="s">
        <v>30998</v>
      </c>
      <c r="C5294" s="121">
        <v>19</v>
      </c>
      <c r="D5294" s="109" t="s">
        <v>91</v>
      </c>
      <c r="E5294" s="109" t="s">
        <v>40</v>
      </c>
      <c r="F5294" s="109" t="s">
        <v>30999</v>
      </c>
      <c r="G5294" s="42">
        <v>41755</v>
      </c>
      <c r="H5294" s="109" t="s">
        <v>31000</v>
      </c>
      <c r="I5294" s="109" t="s">
        <v>31001</v>
      </c>
      <c r="J5294" s="109" t="s">
        <v>1757</v>
      </c>
      <c r="K5294" s="98" t="s">
        <v>31002</v>
      </c>
      <c r="L5294" s="109" t="s">
        <v>14866</v>
      </c>
      <c r="M5294" s="109" t="s">
        <v>14867</v>
      </c>
      <c r="N5294" s="109" t="s">
        <v>32</v>
      </c>
      <c r="O5294" s="109" t="s">
        <v>31003</v>
      </c>
      <c r="P5294" s="109" t="s">
        <v>760</v>
      </c>
      <c r="Q5294" s="109" t="s">
        <v>31004</v>
      </c>
      <c r="R5294" s="109" t="s">
        <v>80</v>
      </c>
      <c r="S5294" s="122" t="s">
        <v>31005</v>
      </c>
      <c r="T5294" s="31"/>
      <c r="U5294" s="109" t="str">
        <f t="shared" si="84"/>
        <v>41755: Deputy Tyler Brockman shot Ramsey four times through her windshield while she was trying to leave a field party in April. He said she tried to run him over. http://www.cincinnati.com/story/news/crime/2014/05/02/ksp-investigate-samantha-ramsey-death/8628801/</v>
      </c>
      <c r="V5294" s="98"/>
      <c r="W5294" s="109">
        <v>1903.1</v>
      </c>
      <c r="X5294" s="109"/>
      <c r="Y5294" s="109"/>
      <c r="Z5294" s="109"/>
      <c r="AA5294" s="109"/>
      <c r="AB5294" s="109"/>
      <c r="AC5294" s="113"/>
      <c r="AD5294" s="106"/>
      <c r="AE5294" s="106"/>
      <c r="AF5294" s="106"/>
      <c r="AG5294" s="58"/>
    </row>
    <row r="5295" spans="1:33" ht="12">
      <c r="A5295" s="30">
        <v>41873.686805555597</v>
      </c>
      <c r="B5295" s="109" t="s">
        <v>31006</v>
      </c>
      <c r="C5295" s="121">
        <v>19</v>
      </c>
      <c r="D5295" s="109" t="s">
        <v>23</v>
      </c>
      <c r="E5295" s="109" t="s">
        <v>24</v>
      </c>
      <c r="F5295" s="109" t="s">
        <v>31007</v>
      </c>
      <c r="G5295" s="42">
        <v>40098</v>
      </c>
      <c r="H5295" s="109" t="s">
        <v>31008</v>
      </c>
      <c r="I5295" s="109" t="s">
        <v>31009</v>
      </c>
      <c r="J5295" s="109" t="s">
        <v>64</v>
      </c>
      <c r="K5295" s="98" t="s">
        <v>31010</v>
      </c>
      <c r="L5295" s="109" t="s">
        <v>560</v>
      </c>
      <c r="M5295" s="109" t="s">
        <v>31011</v>
      </c>
      <c r="N5295" s="109" t="s">
        <v>314</v>
      </c>
      <c r="O5295" s="109" t="s">
        <v>31012</v>
      </c>
      <c r="P5295" s="109" t="s">
        <v>3744</v>
      </c>
      <c r="Q5295" s="109" t="s">
        <v>31013</v>
      </c>
      <c r="R5295" s="109" t="s">
        <v>80</v>
      </c>
      <c r="S5295" s="122" t="s">
        <v>31014</v>
      </c>
      <c r="T5295" s="31"/>
      <c r="U5295" s="109" t="str">
        <f t="shared" si="84"/>
        <v>40098: Died from injuries as passenger in motor vehicle accident. The fleeing vehicle ran over spike strips placed in road by deputy. After running over the spikes the vehicle crashed. The driver, Dartanya Bentley, Jr. died at the scene, and Floyd was later pronounced dead at Effingham Hospital. http://m.savannahnow.com/news/2009-10-13/savannah-man-idd-passenger-killed-high-speed-pursuit#gsc.tab=0</v>
      </c>
      <c r="V5295" s="98"/>
      <c r="W5295" s="109">
        <v>1904.1</v>
      </c>
      <c r="X5295" s="109"/>
      <c r="Y5295" s="109"/>
      <c r="Z5295" s="109"/>
      <c r="AA5295" s="109"/>
      <c r="AB5295" s="109"/>
      <c r="AC5295" s="113"/>
      <c r="AD5295" s="106"/>
      <c r="AE5295" s="106"/>
      <c r="AF5295" s="106"/>
      <c r="AG5295" s="58"/>
    </row>
    <row r="5296" spans="1:33" ht="12">
      <c r="A5296" s="30">
        <v>41873.688194444403</v>
      </c>
      <c r="B5296" s="109" t="s">
        <v>31015</v>
      </c>
      <c r="C5296" s="121">
        <v>22</v>
      </c>
      <c r="D5296" s="109" t="s">
        <v>23</v>
      </c>
      <c r="E5296" s="109" t="s">
        <v>24</v>
      </c>
      <c r="F5296" s="109" t="s">
        <v>31016</v>
      </c>
      <c r="G5296" s="42">
        <v>40098</v>
      </c>
      <c r="H5296" s="109" t="s">
        <v>31008</v>
      </c>
      <c r="I5296" s="109" t="s">
        <v>31009</v>
      </c>
      <c r="J5296" s="109" t="s">
        <v>64</v>
      </c>
      <c r="K5296" s="98" t="s">
        <v>31017</v>
      </c>
      <c r="L5296" s="109" t="s">
        <v>560</v>
      </c>
      <c r="M5296" s="109" t="s">
        <v>31011</v>
      </c>
      <c r="N5296" s="109" t="s">
        <v>314</v>
      </c>
      <c r="O5296" s="109" t="s">
        <v>31018</v>
      </c>
      <c r="P5296" s="109" t="s">
        <v>3744</v>
      </c>
      <c r="Q5296" s="109" t="s">
        <v>31019</v>
      </c>
      <c r="R5296" s="109" t="s">
        <v>80</v>
      </c>
      <c r="S5296" s="122" t="s">
        <v>31014</v>
      </c>
      <c r="T5296" s="31"/>
      <c r="U5296" s="109" t="str">
        <f t="shared" si="84"/>
        <v>40098: Died from injuries in motor vehicle accident after fleeing vehicle ran over spike strips placed in road by deputy. Bentley was originally stopped for speeding, but fled in vehicle when asked for his driver's license. As high speed chase ensued. After running over the spikes Bentley and his passenger died in the accident that also injured a person in a different vehicle. http://m.savannahnow.com/news/2009-10-13/savannah-man-idd-passenger-killed-high-speed-pursuit#gsc.tab=1</v>
      </c>
      <c r="V5296" s="98"/>
      <c r="W5296" s="109">
        <v>1905.1</v>
      </c>
      <c r="X5296" s="109"/>
      <c r="Y5296" s="109"/>
      <c r="Z5296" s="109"/>
      <c r="AA5296" s="109"/>
      <c r="AB5296" s="109"/>
      <c r="AC5296" s="113"/>
      <c r="AD5296" s="106"/>
      <c r="AE5296" s="106"/>
      <c r="AF5296" s="106"/>
      <c r="AG5296" s="58"/>
    </row>
    <row r="5297" spans="1:33" ht="14">
      <c r="A5297" s="30">
        <v>41873.704942129603</v>
      </c>
      <c r="B5297" s="99" t="s">
        <v>31020</v>
      </c>
      <c r="C5297" s="121">
        <v>61</v>
      </c>
      <c r="D5297" s="99" t="s">
        <v>23</v>
      </c>
      <c r="E5297" s="99" t="s">
        <v>40</v>
      </c>
      <c r="F5297" s="99"/>
      <c r="G5297" s="42">
        <v>38918</v>
      </c>
      <c r="H5297" s="99" t="s">
        <v>31021</v>
      </c>
      <c r="I5297" s="99" t="s">
        <v>2467</v>
      </c>
      <c r="J5297" s="17" t="s">
        <v>413</v>
      </c>
      <c r="K5297" s="99">
        <v>72802</v>
      </c>
      <c r="L5297" s="99" t="s">
        <v>20244</v>
      </c>
      <c r="M5297" s="99" t="s">
        <v>2468</v>
      </c>
      <c r="N5297" s="17" t="s">
        <v>1589</v>
      </c>
      <c r="O5297" s="99" t="s">
        <v>31022</v>
      </c>
      <c r="P5297" s="99" t="s">
        <v>36</v>
      </c>
      <c r="Q5297" s="99" t="s">
        <v>31023</v>
      </c>
      <c r="R5297" s="112" t="s">
        <v>36</v>
      </c>
      <c r="S5297" s="31" t="s">
        <v>31024</v>
      </c>
      <c r="T5297" s="90"/>
      <c r="U5297" s="109" t="str">
        <f t="shared" si="84"/>
        <v>38918: On July 15, 2006, he allegedly attacked an officers with a ball point pen, which caused a fight with 5 officers. He was arrested and thrown in jail where he became unresponsive. He later died 5 days later in a Little Rock hospital with injuries that turned out to be a broken neck, broken ribs, and a severed spinal cord. http://couriernews.com/view/full_story/15377036/article-Rylee-family-speaks-out</v>
      </c>
      <c r="V5297" s="98"/>
      <c r="W5297" s="109">
        <v>1906.1</v>
      </c>
      <c r="X5297" s="109"/>
      <c r="Y5297" s="109"/>
      <c r="Z5297" s="109"/>
      <c r="AA5297" s="109"/>
      <c r="AB5297" s="109"/>
      <c r="AC5297" s="113"/>
      <c r="AD5297" s="106"/>
      <c r="AE5297" s="106"/>
      <c r="AF5297" s="106"/>
      <c r="AG5297" s="58"/>
    </row>
    <row r="5298" spans="1:33" ht="12">
      <c r="A5298" s="30">
        <v>41873.7253009259</v>
      </c>
      <c r="B5298" s="109" t="s">
        <v>31025</v>
      </c>
      <c r="C5298" s="121">
        <v>19</v>
      </c>
      <c r="D5298" s="109" t="s">
        <v>23</v>
      </c>
      <c r="E5298" s="109" t="s">
        <v>24</v>
      </c>
      <c r="F5298" s="109" t="s">
        <v>31026</v>
      </c>
      <c r="G5298" s="42">
        <v>36988</v>
      </c>
      <c r="H5298" s="109" t="s">
        <v>31027</v>
      </c>
      <c r="I5298" s="109" t="s">
        <v>1712</v>
      </c>
      <c r="J5298" s="109" t="s">
        <v>1304</v>
      </c>
      <c r="K5298" s="98" t="s">
        <v>31028</v>
      </c>
      <c r="L5298" s="109" t="s">
        <v>1714</v>
      </c>
      <c r="M5298" s="109" t="s">
        <v>3480</v>
      </c>
      <c r="N5298" s="109" t="s">
        <v>32</v>
      </c>
      <c r="O5298" s="109" t="s">
        <v>31029</v>
      </c>
      <c r="P5298" s="109" t="s">
        <v>58</v>
      </c>
      <c r="Q5298" s="109" t="s">
        <v>31030</v>
      </c>
      <c r="R5298" s="109" t="s">
        <v>80</v>
      </c>
      <c r="S5298" s="122" t="s">
        <v>31031</v>
      </c>
      <c r="T5298" s="31"/>
      <c r="U5298" s="109" t="str">
        <f t="shared" si="84"/>
        <v>36988: Timothy Thomas was tragically shot and killed by a Cincinnati police officer, who followed the young man down a dark alley and opened fire because he thought Thomas had a gun. The 19-year-old man had 14 open warrants at the time of the shooting, and, according to Officer Roach, he was given verbal commands to stop running but he did not comply. When Thomas began lowering his arms without instruction, Officer Roach opened fire and shot Thomas in the heart with a single bullet. There was no gun ever found on Thomas. http://www.nbcnews.com/id/4703574/ns/dateline_nbc-dateline_specials/t/behind-death-timothy-thomas/</v>
      </c>
      <c r="V5298" s="98"/>
      <c r="W5298" s="109">
        <v>1907.1</v>
      </c>
      <c r="X5298" s="109"/>
      <c r="Y5298" s="109"/>
      <c r="Z5298" s="109"/>
      <c r="AA5298" s="109"/>
      <c r="AB5298" s="109"/>
      <c r="AC5298" s="113"/>
      <c r="AD5298" s="106"/>
      <c r="AE5298" s="106"/>
      <c r="AF5298" s="106"/>
      <c r="AG5298" s="58"/>
    </row>
    <row r="5299" spans="1:33" ht="12">
      <c r="A5299" s="30">
        <v>41873.725648148102</v>
      </c>
      <c r="B5299" s="109" t="s">
        <v>31032</v>
      </c>
      <c r="C5299" s="121">
        <v>43</v>
      </c>
      <c r="D5299" s="109" t="s">
        <v>23</v>
      </c>
      <c r="E5299" s="109" t="s">
        <v>40</v>
      </c>
      <c r="F5299" s="109"/>
      <c r="G5299" s="42">
        <v>38976</v>
      </c>
      <c r="H5299" s="109" t="s">
        <v>31033</v>
      </c>
      <c r="I5299" s="109" t="s">
        <v>31034</v>
      </c>
      <c r="J5299" s="109" t="s">
        <v>328</v>
      </c>
      <c r="K5299" s="98" t="s">
        <v>31035</v>
      </c>
      <c r="L5299" s="109" t="s">
        <v>10721</v>
      </c>
      <c r="M5299" s="109" t="s">
        <v>31036</v>
      </c>
      <c r="N5299" s="109" t="s">
        <v>8225</v>
      </c>
      <c r="O5299" s="109" t="s">
        <v>31037</v>
      </c>
      <c r="P5299" s="109" t="s">
        <v>3069</v>
      </c>
      <c r="Q5299" s="109" t="s">
        <v>31038</v>
      </c>
      <c r="R5299" s="109" t="s">
        <v>100</v>
      </c>
      <c r="S5299" s="122" t="s">
        <v>30634</v>
      </c>
      <c r="T5299" s="31"/>
      <c r="U5299" s="109" t="str">
        <f t="shared" si="84"/>
        <v>38976: On a 2006 Wonder Lake domestic dispute call, then-Deputy Zane Seipler shot David Maxson with a bean bag gun three times as the man charged other deputies with a knife. The man had expressed his intention to commit suicide and the deputies were trying to convince him to relinquish the knives in his possession. http://mchenrycountyblog.com/2014/02/20/wrongful-death-suit-against-zane-seipler-other-sheriffs-deputies-dismissed/</v>
      </c>
      <c r="V5299" s="98"/>
      <c r="W5299" s="109">
        <v>1908.1</v>
      </c>
      <c r="X5299" s="109"/>
      <c r="Y5299" s="109"/>
      <c r="Z5299" s="109"/>
      <c r="AA5299" s="109"/>
      <c r="AB5299" s="109"/>
      <c r="AC5299" s="113"/>
      <c r="AD5299" s="106"/>
      <c r="AE5299" s="106"/>
      <c r="AF5299" s="106"/>
      <c r="AG5299" s="58"/>
    </row>
    <row r="5300" spans="1:33" ht="12">
      <c r="A5300" s="30">
        <v>41873.7977777778</v>
      </c>
      <c r="B5300" s="109" t="s">
        <v>31039</v>
      </c>
      <c r="C5300" s="121">
        <v>38</v>
      </c>
      <c r="D5300" s="109" t="s">
        <v>23</v>
      </c>
      <c r="E5300" s="109" t="s">
        <v>24</v>
      </c>
      <c r="F5300" s="109" t="s">
        <v>31040</v>
      </c>
      <c r="G5300" s="42">
        <v>41734</v>
      </c>
      <c r="H5300" s="109" t="s">
        <v>31041</v>
      </c>
      <c r="I5300" s="109" t="s">
        <v>2144</v>
      </c>
      <c r="J5300" s="109" t="s">
        <v>74</v>
      </c>
      <c r="K5300" s="98" t="s">
        <v>31042</v>
      </c>
      <c r="L5300" s="109" t="s">
        <v>2146</v>
      </c>
      <c r="M5300" s="109" t="s">
        <v>2147</v>
      </c>
      <c r="N5300" s="109" t="s">
        <v>32</v>
      </c>
      <c r="O5300" s="109" t="s">
        <v>31043</v>
      </c>
      <c r="P5300" s="109" t="s">
        <v>36</v>
      </c>
      <c r="Q5300" s="109" t="s">
        <v>31044</v>
      </c>
      <c r="R5300" s="109" t="s">
        <v>80</v>
      </c>
      <c r="S5300" s="122" t="s">
        <v>31045</v>
      </c>
      <c r="T5300" s="31"/>
      <c r="U5300" s="109" t="str">
        <f t="shared" si="84"/>
        <v>41734: 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 http://boston.cbslocal.com/2014/04/05/boston-police-suspect-shot-dead-by-officer-in-south-end/</v>
      </c>
      <c r="V5300" s="98"/>
      <c r="W5300" s="109">
        <v>1909.1</v>
      </c>
      <c r="X5300" s="109"/>
      <c r="Y5300" s="109"/>
      <c r="Z5300" s="109"/>
      <c r="AA5300" s="109"/>
      <c r="AB5300" s="109"/>
      <c r="AC5300" s="113"/>
      <c r="AD5300" s="106"/>
      <c r="AE5300" s="106"/>
      <c r="AF5300" s="106"/>
      <c r="AG5300" s="58"/>
    </row>
    <row r="5301" spans="1:33" ht="12">
      <c r="A5301" s="30">
        <v>41873.800682870402</v>
      </c>
      <c r="B5301" s="109" t="s">
        <v>31046</v>
      </c>
      <c r="C5301" s="121">
        <v>22</v>
      </c>
      <c r="D5301" s="109" t="s">
        <v>23</v>
      </c>
      <c r="E5301" s="109" t="s">
        <v>24</v>
      </c>
      <c r="F5301" s="109" t="s">
        <v>31047</v>
      </c>
      <c r="G5301" s="42">
        <v>41856</v>
      </c>
      <c r="H5301" s="109" t="s">
        <v>31048</v>
      </c>
      <c r="I5301" s="109" t="s">
        <v>31049</v>
      </c>
      <c r="J5301" s="109" t="s">
        <v>1304</v>
      </c>
      <c r="K5301" s="98" t="s">
        <v>31050</v>
      </c>
      <c r="L5301" s="109" t="s">
        <v>1844</v>
      </c>
      <c r="M5301" s="109" t="s">
        <v>31051</v>
      </c>
      <c r="N5301" s="109" t="s">
        <v>32</v>
      </c>
      <c r="O5301" s="109" t="s">
        <v>31052</v>
      </c>
      <c r="P5301" s="109" t="s">
        <v>36</v>
      </c>
      <c r="Q5301" s="109" t="s">
        <v>31053</v>
      </c>
      <c r="R5301" s="109" t="s">
        <v>80</v>
      </c>
      <c r="S5301" s="122" t="s">
        <v>31054</v>
      </c>
      <c r="T5301" s="31"/>
      <c r="U5301" s="109" t="str">
        <f t="shared" si="84"/>
        <v>41856: Crawford was killed after police were called into a Wal-Mart for reports of a man walking through the store with a rifle. It wasn't a real gun but either a BB or pellet gun from the store http://www.daytondailynews.com/news/news/man-holding-realistic-looking-toy-gun-shot-killed-/ngxTX/</v>
      </c>
      <c r="V5301" s="98"/>
      <c r="W5301" s="109">
        <v>1910.1</v>
      </c>
      <c r="X5301" s="109"/>
      <c r="Y5301" s="109"/>
      <c r="Z5301" s="109"/>
      <c r="AA5301" s="109"/>
      <c r="AB5301" s="109"/>
      <c r="AC5301" s="113"/>
      <c r="AD5301" s="106"/>
      <c r="AE5301" s="106"/>
      <c r="AF5301" s="106"/>
      <c r="AG5301" s="58"/>
    </row>
    <row r="5302" spans="1:33" ht="12">
      <c r="A5302" s="30">
        <v>41873.8223842593</v>
      </c>
      <c r="B5302" s="109" t="s">
        <v>31055</v>
      </c>
      <c r="C5302" s="121">
        <v>17</v>
      </c>
      <c r="D5302" s="109" t="s">
        <v>23</v>
      </c>
      <c r="E5302" s="109" t="s">
        <v>173</v>
      </c>
      <c r="F5302" s="109" t="s">
        <v>31056</v>
      </c>
      <c r="G5302" s="42">
        <v>41597</v>
      </c>
      <c r="H5302" s="109" t="s">
        <v>31057</v>
      </c>
      <c r="I5302" s="109" t="s">
        <v>13202</v>
      </c>
      <c r="J5302" s="109" t="s">
        <v>1372</v>
      </c>
      <c r="K5302" s="98" t="s">
        <v>31058</v>
      </c>
      <c r="L5302" s="109" t="s">
        <v>13202</v>
      </c>
      <c r="M5302" s="109" t="s">
        <v>13204</v>
      </c>
      <c r="N5302" s="109" t="s">
        <v>32</v>
      </c>
      <c r="O5302" s="109" t="s">
        <v>31059</v>
      </c>
      <c r="P5302" s="109" t="s">
        <v>949</v>
      </c>
      <c r="Q5302" s="109" t="s">
        <v>31060</v>
      </c>
      <c r="R5302" s="109" t="s">
        <v>80</v>
      </c>
      <c r="S5302" s="122"/>
      <c r="T5302" s="31"/>
      <c r="U5302" s="109" t="str">
        <f t="shared" si="84"/>
        <v>41597: Officer Samuel Duncan was transporting Jesus Huerta to police headquarters shortly before 3 a.m. to pick up a warrant charging the teen with second-degree trespassing. When the officer got to the parking lot, he heard a loud noise in the car and jumped from the vehicle, police said. The patrol car rolled into a van and came to rest with Huerta in the back seat. Based on the preliminary investigation, it does not appear that any Durham police officer fired a weapon during this incident. Police say shot himself in the head while he was handcuffed in the back of a patrol car. http://www.wral.com/17-year-old-dies-in-durham-police-custody/13128723/</v>
      </c>
      <c r="V5302" s="98"/>
      <c r="W5302" s="109">
        <v>1911.1</v>
      </c>
      <c r="X5302" s="109"/>
      <c r="Y5302" s="109"/>
      <c r="Z5302" s="109"/>
      <c r="AA5302" s="109"/>
      <c r="AB5302" s="109"/>
      <c r="AC5302" s="113"/>
      <c r="AD5302" s="106"/>
      <c r="AE5302" s="106"/>
      <c r="AF5302" s="106"/>
      <c r="AG5302" s="58"/>
    </row>
    <row r="5303" spans="1:33" ht="12">
      <c r="A5303" s="30">
        <v>41873.823437500003</v>
      </c>
      <c r="B5303" s="109" t="s">
        <v>31061</v>
      </c>
      <c r="C5303" s="121">
        <v>33</v>
      </c>
      <c r="D5303" s="109" t="s">
        <v>23</v>
      </c>
      <c r="E5303" s="109" t="s">
        <v>173</v>
      </c>
      <c r="F5303" s="109" t="s">
        <v>31062</v>
      </c>
      <c r="G5303" s="42">
        <v>41482</v>
      </c>
      <c r="H5303" s="109" t="s">
        <v>31063</v>
      </c>
      <c r="I5303" s="109" t="s">
        <v>13202</v>
      </c>
      <c r="J5303" s="109" t="s">
        <v>1372</v>
      </c>
      <c r="K5303" s="98" t="s">
        <v>31064</v>
      </c>
      <c r="L5303" s="109" t="s">
        <v>13202</v>
      </c>
      <c r="M5303" s="109" t="s">
        <v>13204</v>
      </c>
      <c r="N5303" s="109" t="s">
        <v>32</v>
      </c>
      <c r="O5303" s="109" t="s">
        <v>31065</v>
      </c>
      <c r="P5303" s="109" t="s">
        <v>58</v>
      </c>
      <c r="Q5303" s="109" t="s">
        <v>31066</v>
      </c>
      <c r="R5303" s="109" t="s">
        <v>80</v>
      </c>
      <c r="S5303" s="122"/>
      <c r="T5303" s="31"/>
      <c r="U5303" s="109" t="str">
        <f t="shared" si="84"/>
        <v>41482: 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 http://www.thedurhamnews.com/2014/01/21/3552252_autopsy-confirms-suspect-died.html?rh=1</v>
      </c>
      <c r="V5303" s="98"/>
      <c r="W5303" s="109">
        <v>1912.1</v>
      </c>
      <c r="X5303" s="109"/>
      <c r="Y5303" s="109"/>
      <c r="Z5303" s="109"/>
      <c r="AA5303" s="109"/>
      <c r="AB5303" s="109"/>
      <c r="AC5303" s="113"/>
      <c r="AD5303" s="106"/>
      <c r="AE5303" s="106"/>
      <c r="AF5303" s="106"/>
      <c r="AG5303" s="58"/>
    </row>
    <row r="5304" spans="1:33" ht="12">
      <c r="A5304" s="30">
        <v>41873.825335648202</v>
      </c>
      <c r="B5304" s="109" t="s">
        <v>31067</v>
      </c>
      <c r="C5304" s="121">
        <v>26</v>
      </c>
      <c r="D5304" s="109" t="s">
        <v>23</v>
      </c>
      <c r="E5304" s="109" t="s">
        <v>24</v>
      </c>
      <c r="F5304" s="109" t="s">
        <v>31068</v>
      </c>
      <c r="G5304" s="42">
        <v>41534</v>
      </c>
      <c r="H5304" s="109" t="s">
        <v>31069</v>
      </c>
      <c r="I5304" s="109" t="s">
        <v>13202</v>
      </c>
      <c r="J5304" s="109" t="s">
        <v>1372</v>
      </c>
      <c r="K5304" s="98" t="s">
        <v>31058</v>
      </c>
      <c r="L5304" s="109" t="s">
        <v>13202</v>
      </c>
      <c r="M5304" s="109" t="s">
        <v>13204</v>
      </c>
      <c r="N5304" s="109" t="s">
        <v>32</v>
      </c>
      <c r="O5304" s="109" t="s">
        <v>31070</v>
      </c>
      <c r="P5304" s="109" t="s">
        <v>58</v>
      </c>
      <c r="Q5304" s="109" t="s">
        <v>31071</v>
      </c>
      <c r="R5304" s="109" t="s">
        <v>100</v>
      </c>
      <c r="S5304" s="122"/>
      <c r="T5304" s="31"/>
      <c r="U5304" s="109" t="str">
        <f t="shared" si="84"/>
        <v>41534: 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 http://www.wral.com/man-killed-in-durham-police-standoff-snapped-close-friend-says/12899940/</v>
      </c>
      <c r="V5304" s="98"/>
      <c r="W5304" s="109">
        <v>1913.1</v>
      </c>
      <c r="X5304" s="109"/>
      <c r="Y5304" s="109"/>
      <c r="Z5304" s="109"/>
      <c r="AA5304" s="109"/>
      <c r="AB5304" s="109"/>
      <c r="AC5304" s="113"/>
      <c r="AD5304" s="106"/>
      <c r="AE5304" s="106"/>
      <c r="AF5304" s="106"/>
      <c r="AG5304" s="58"/>
    </row>
    <row r="5305" spans="1:33" ht="14">
      <c r="A5305" s="30">
        <v>41873.844687500001</v>
      </c>
      <c r="B5305" s="99" t="s">
        <v>31072</v>
      </c>
      <c r="C5305" s="121">
        <v>23</v>
      </c>
      <c r="D5305" s="99" t="s">
        <v>23</v>
      </c>
      <c r="E5305" s="99" t="s">
        <v>40</v>
      </c>
      <c r="F5305" s="99" t="s">
        <v>31073</v>
      </c>
      <c r="G5305" s="42">
        <v>37526</v>
      </c>
      <c r="H5305" s="99" t="s">
        <v>31074</v>
      </c>
      <c r="I5305" s="99" t="s">
        <v>31075</v>
      </c>
      <c r="J5305" s="17" t="s">
        <v>1304</v>
      </c>
      <c r="K5305" s="99">
        <v>45381</v>
      </c>
      <c r="L5305" s="99" t="s">
        <v>31076</v>
      </c>
      <c r="M5305" s="99" t="s">
        <v>31077</v>
      </c>
      <c r="N5305" s="17" t="s">
        <v>32</v>
      </c>
      <c r="O5305" s="99" t="s">
        <v>31078</v>
      </c>
      <c r="P5305" s="99" t="s">
        <v>58</v>
      </c>
      <c r="Q5305" s="99" t="s">
        <v>31079</v>
      </c>
      <c r="R5305" s="112" t="s">
        <v>80</v>
      </c>
      <c r="S5305" s="31" t="s">
        <v>31080</v>
      </c>
      <c r="T5305" s="90"/>
      <c r="U5305" s="109" t="str">
        <f t="shared" si="84"/>
        <v>37526: Marijuana raid gone bad. Less than a joint found. Police said Clayton had gun but witnesses dispute the story.Settlement was agreed to as they wouldn't take it to trial. http://www.mapinc.org/drugnews/v03/n992/a05.html?157</v>
      </c>
      <c r="V5305" s="98"/>
      <c r="W5305" s="109">
        <v>1914.1</v>
      </c>
      <c r="X5305" s="109"/>
      <c r="Y5305" s="109"/>
      <c r="Z5305" s="109"/>
      <c r="AA5305" s="109"/>
      <c r="AB5305" s="109"/>
      <c r="AC5305" s="113"/>
      <c r="AD5305" s="106"/>
      <c r="AE5305" s="106"/>
      <c r="AF5305" s="106"/>
      <c r="AG5305" s="58"/>
    </row>
    <row r="5306" spans="1:33" ht="12">
      <c r="A5306" s="30">
        <v>41873.854583333297</v>
      </c>
      <c r="B5306" s="109" t="s">
        <v>31081</v>
      </c>
      <c r="C5306" s="121">
        <v>39</v>
      </c>
      <c r="D5306" s="109" t="s">
        <v>23</v>
      </c>
      <c r="E5306" s="109" t="s">
        <v>24</v>
      </c>
      <c r="F5306" s="109" t="s">
        <v>31082</v>
      </c>
      <c r="G5306" s="42">
        <v>40567</v>
      </c>
      <c r="H5306" s="109" t="s">
        <v>31083</v>
      </c>
      <c r="I5306" s="109" t="s">
        <v>31084</v>
      </c>
      <c r="J5306" s="109" t="s">
        <v>28</v>
      </c>
      <c r="K5306" s="98" t="s">
        <v>19234</v>
      </c>
      <c r="L5306" s="109" t="s">
        <v>4687</v>
      </c>
      <c r="M5306" s="109" t="s">
        <v>4688</v>
      </c>
      <c r="N5306" s="109" t="s">
        <v>32</v>
      </c>
      <c r="O5306" s="109" t="s">
        <v>31085</v>
      </c>
      <c r="P5306" s="109" t="s">
        <v>58</v>
      </c>
      <c r="Q5306" s="109" t="s">
        <v>31086</v>
      </c>
      <c r="R5306" s="109" t="s">
        <v>36</v>
      </c>
      <c r="S5306" s="122" t="s">
        <v>31087</v>
      </c>
      <c r="T5306" s="31"/>
      <c r="U5306" s="109" t="str">
        <f t="shared" si="84"/>
        <v>40567: Officers attempted to serve a warrant to Lacy. Lacy was hidden in his home's attic. In the process Lacy killed two officer and wounded another before being killed. http://www.tampabay.com/news/publicsafety/crime/two-officers-and-a-gunman-killed-in-st-petersburg-shootout/1147322</v>
      </c>
      <c r="V5306" s="98"/>
      <c r="W5306" s="109">
        <v>1915.1</v>
      </c>
      <c r="X5306" s="109"/>
      <c r="Y5306" s="109"/>
      <c r="Z5306" s="109"/>
      <c r="AA5306" s="109"/>
      <c r="AB5306" s="109"/>
      <c r="AC5306" s="113"/>
      <c r="AD5306" s="106"/>
      <c r="AE5306" s="106"/>
      <c r="AF5306" s="106"/>
      <c r="AG5306" s="58"/>
    </row>
    <row r="5307" spans="1:33" ht="12">
      <c r="A5307" s="30">
        <v>41873.860509259299</v>
      </c>
      <c r="B5307" s="109" t="s">
        <v>31088</v>
      </c>
      <c r="C5307" s="121">
        <v>50</v>
      </c>
      <c r="D5307" s="109" t="s">
        <v>91</v>
      </c>
      <c r="E5307" s="109" t="s">
        <v>24</v>
      </c>
      <c r="F5307" s="109" t="s">
        <v>31089</v>
      </c>
      <c r="G5307" s="42">
        <v>41865</v>
      </c>
      <c r="H5307" s="109" t="s">
        <v>31090</v>
      </c>
      <c r="I5307" s="109" t="s">
        <v>1025</v>
      </c>
      <c r="J5307" s="109" t="s">
        <v>195</v>
      </c>
      <c r="K5307" s="98" t="s">
        <v>31091</v>
      </c>
      <c r="L5307" s="109" t="s">
        <v>686</v>
      </c>
      <c r="M5307" s="109" t="s">
        <v>1451</v>
      </c>
      <c r="N5307" s="109" t="s">
        <v>32</v>
      </c>
      <c r="O5307" s="109" t="s">
        <v>31092</v>
      </c>
      <c r="P5307" s="109" t="s">
        <v>323</v>
      </c>
      <c r="Q5307" s="109" t="s">
        <v>31093</v>
      </c>
      <c r="R5307" s="109" t="s">
        <v>100</v>
      </c>
      <c r="S5307" s="122" t="s">
        <v>31094</v>
      </c>
      <c r="T5307" s="31"/>
      <c r="U5307" s="109" t="str">
        <f t="shared" si="84"/>
        <v>41865: Police were asked to assist with bringing subject in for mental health treatment. Subject answered the door to her apartment with a hammer that she allegedly held over her head in an attempt to attack the officers. She was shot by one of the officers and died at the hospital. http://www.azcentral.com/story/news/local/phoenix/2014/08/14/phoenix-officer-involved-shooting-mental-health-abrk/14085607/</v>
      </c>
      <c r="V5307" s="98"/>
      <c r="W5307" s="109">
        <v>1916.1</v>
      </c>
      <c r="X5307" s="109"/>
      <c r="Y5307" s="109"/>
      <c r="Z5307" s="109"/>
      <c r="AA5307" s="109"/>
      <c r="AB5307" s="109"/>
      <c r="AC5307" s="113"/>
      <c r="AD5307" s="106"/>
      <c r="AE5307" s="106"/>
      <c r="AF5307" s="106"/>
      <c r="AG5307" s="58"/>
    </row>
    <row r="5308" spans="1:33" ht="12">
      <c r="A5308" s="30">
        <v>41873.875439814801</v>
      </c>
      <c r="B5308" s="109" t="s">
        <v>31095</v>
      </c>
      <c r="C5308" s="121">
        <v>39</v>
      </c>
      <c r="D5308" s="109" t="s">
        <v>23</v>
      </c>
      <c r="E5308" s="109" t="s">
        <v>1728</v>
      </c>
      <c r="F5308" s="109" t="s">
        <v>31096</v>
      </c>
      <c r="G5308" s="42">
        <v>41285</v>
      </c>
      <c r="H5308" s="109" t="s">
        <v>31097</v>
      </c>
      <c r="I5308" s="109" t="s">
        <v>1637</v>
      </c>
      <c r="J5308" s="109" t="s">
        <v>85</v>
      </c>
      <c r="K5308" s="98" t="s">
        <v>27971</v>
      </c>
      <c r="L5308" s="109" t="s">
        <v>404</v>
      </c>
      <c r="M5308" s="109" t="s">
        <v>2294</v>
      </c>
      <c r="N5308" s="109" t="s">
        <v>32</v>
      </c>
      <c r="O5308" s="109" t="s">
        <v>31098</v>
      </c>
      <c r="P5308" s="109" t="s">
        <v>58</v>
      </c>
      <c r="Q5308" s="109" t="s">
        <v>31099</v>
      </c>
      <c r="R5308" s="109" t="s">
        <v>80</v>
      </c>
      <c r="S5308" s="122" t="s">
        <v>208</v>
      </c>
      <c r="T5308" s="31"/>
      <c r="U5308" s="109" t="str">
        <f t="shared" si="84"/>
        <v>41285: Officers on patrol attempted to speak to a suspicious person in the back seat of a car. The suspect jumped into the front seat and drove towards the officers who then fatally shot him. http://www.nbclosangeles.com/news/local/Man-Fatally-Shot-by-Santa-Ana-Police-is-Identified-186616081.html</v>
      </c>
      <c r="V5308" s="98"/>
      <c r="W5308" s="109">
        <v>1917.1</v>
      </c>
      <c r="X5308" s="109"/>
      <c r="Y5308" s="109"/>
      <c r="Z5308" s="109"/>
      <c r="AA5308" s="109"/>
      <c r="AB5308" s="109"/>
      <c r="AC5308" s="113"/>
      <c r="AD5308" s="106"/>
      <c r="AE5308" s="106"/>
      <c r="AF5308" s="106"/>
      <c r="AG5308" s="58"/>
    </row>
    <row r="5309" spans="1:33" ht="12">
      <c r="A5309" s="30">
        <v>41873.906585648103</v>
      </c>
      <c r="B5309" s="109" t="s">
        <v>31100</v>
      </c>
      <c r="C5309" s="121">
        <v>18</v>
      </c>
      <c r="D5309" s="109" t="s">
        <v>23</v>
      </c>
      <c r="E5309" s="109" t="s">
        <v>120</v>
      </c>
      <c r="F5309" s="109" t="s">
        <v>31101</v>
      </c>
      <c r="G5309" s="42">
        <v>41629</v>
      </c>
      <c r="H5309" s="109" t="s">
        <v>31102</v>
      </c>
      <c r="I5309" s="109" t="s">
        <v>16473</v>
      </c>
      <c r="J5309" s="109" t="s">
        <v>482</v>
      </c>
      <c r="K5309" s="98" t="s">
        <v>31103</v>
      </c>
      <c r="L5309" s="109" t="s">
        <v>21066</v>
      </c>
      <c r="M5309" s="109" t="s">
        <v>31104</v>
      </c>
      <c r="N5309" s="109" t="s">
        <v>32</v>
      </c>
      <c r="O5309" s="109" t="s">
        <v>31105</v>
      </c>
      <c r="P5309" s="109" t="s">
        <v>58</v>
      </c>
      <c r="Q5309" s="109" t="s">
        <v>31106</v>
      </c>
      <c r="R5309" s="109" t="s">
        <v>100</v>
      </c>
      <c r="S5309" s="122" t="s">
        <v>31107</v>
      </c>
      <c r="T5309" s="31"/>
      <c r="U5309" s="109" t="str">
        <f t="shared" si="84"/>
        <v>41629: 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 http://newsok.com/oklahoma-parents-say-son-needed-help-instead-custer-county-sheriffs-deputies-shot-him/article/3929841</v>
      </c>
      <c r="V5309" s="98"/>
      <c r="W5309" s="109">
        <v>1918.1</v>
      </c>
      <c r="X5309" s="109"/>
      <c r="Y5309" s="109"/>
      <c r="Z5309" s="109"/>
      <c r="AA5309" s="109"/>
      <c r="AB5309" s="109"/>
      <c r="AC5309" s="113"/>
      <c r="AD5309" s="106"/>
      <c r="AE5309" s="106"/>
      <c r="AF5309" s="106"/>
      <c r="AG5309" s="58"/>
    </row>
    <row r="5310" spans="1:33" ht="12">
      <c r="A5310" s="30">
        <v>41873.912256944401</v>
      </c>
      <c r="B5310" s="109" t="s">
        <v>31108</v>
      </c>
      <c r="C5310" s="121">
        <v>34</v>
      </c>
      <c r="D5310" s="109" t="s">
        <v>23</v>
      </c>
      <c r="E5310" s="109" t="s">
        <v>120</v>
      </c>
      <c r="F5310" s="109" t="s">
        <v>31109</v>
      </c>
      <c r="G5310" s="42">
        <v>41088</v>
      </c>
      <c r="H5310" s="109" t="s">
        <v>31110</v>
      </c>
      <c r="I5310" s="109" t="s">
        <v>16473</v>
      </c>
      <c r="J5310" s="109" t="s">
        <v>482</v>
      </c>
      <c r="K5310" s="98" t="s">
        <v>31103</v>
      </c>
      <c r="L5310" s="109" t="s">
        <v>21066</v>
      </c>
      <c r="M5310" s="109" t="s">
        <v>31110</v>
      </c>
      <c r="N5310" s="109" t="s">
        <v>32</v>
      </c>
      <c r="O5310" s="109" t="s">
        <v>31111</v>
      </c>
      <c r="P5310" s="109" t="s">
        <v>58</v>
      </c>
      <c r="Q5310" s="109" t="s">
        <v>31112</v>
      </c>
      <c r="R5310" s="109" t="s">
        <v>100</v>
      </c>
      <c r="S5310" s="122" t="s">
        <v>31107</v>
      </c>
      <c r="T5310" s="31"/>
      <c r="U5310" s="109" t="str">
        <f t="shared" si="84"/>
        <v>41088: Whiteshield’s family took him to the police station to get help for an alleged delusional episode. The report said that Whiteshield was armed with a crescent wrench, but nothing in the news report stated whether or not he threatened or attacked any police officers. http://newsok.com/oklahoma-man-dies-after-being-shot-by-clinton-police-officer/article/3688011</v>
      </c>
      <c r="V5310" s="98"/>
      <c r="W5310" s="109">
        <v>1919.1</v>
      </c>
      <c r="X5310" s="109"/>
      <c r="Y5310" s="109"/>
      <c r="Z5310" s="109"/>
      <c r="AA5310" s="109"/>
      <c r="AB5310" s="109"/>
      <c r="AC5310" s="113"/>
      <c r="AD5310" s="106"/>
      <c r="AE5310" s="106"/>
      <c r="AF5310" s="106"/>
      <c r="AG5310" s="58"/>
    </row>
    <row r="5311" spans="1:33" ht="12">
      <c r="A5311" s="30">
        <v>41873.930833333303</v>
      </c>
      <c r="B5311" s="109" t="s">
        <v>31113</v>
      </c>
      <c r="C5311" s="121">
        <v>47</v>
      </c>
      <c r="D5311" s="109" t="s">
        <v>23</v>
      </c>
      <c r="E5311" s="109" t="s">
        <v>40</v>
      </c>
      <c r="F5311" s="109" t="s">
        <v>31114</v>
      </c>
      <c r="G5311" s="42">
        <v>39651</v>
      </c>
      <c r="H5311" s="109" t="s">
        <v>31115</v>
      </c>
      <c r="I5311" s="109" t="s">
        <v>26135</v>
      </c>
      <c r="J5311" s="109" t="s">
        <v>28</v>
      </c>
      <c r="K5311" s="98" t="s">
        <v>31116</v>
      </c>
      <c r="L5311" s="109" t="s">
        <v>6809</v>
      </c>
      <c r="M5311" s="109" t="s">
        <v>31117</v>
      </c>
      <c r="N5311" s="109" t="s">
        <v>32</v>
      </c>
      <c r="O5311" s="109" t="s">
        <v>31118</v>
      </c>
      <c r="P5311" s="109" t="s">
        <v>58</v>
      </c>
      <c r="Q5311" s="109" t="s">
        <v>31119</v>
      </c>
      <c r="R5311" s="109" t="s">
        <v>100</v>
      </c>
      <c r="S5311" s="122" t="s">
        <v>31120</v>
      </c>
      <c r="T5311" s="31"/>
      <c r="U5311" s="109" t="str">
        <f t="shared" si="84"/>
        <v>39651: Mark was released from Fort Walton Beach Medical Center after being 'Baker Acted' for mental health reasons. He was readmitted and released again. After release he broke into his father's vacant home with a weapon and was holed up in the home. Tactical team was deployed by Okaloosa Sheriff's dept. They were unsure if he was alone so they entered the home to subdue Mark. He shot and killed two officers before being shot and killed by an officer. http://www.sheriff-okaloosa.org/wp-content/pdfs/newreleases/2008/NR07222008B.htm</v>
      </c>
      <c r="V5311" s="98"/>
      <c r="W5311" s="109">
        <v>1920.1</v>
      </c>
      <c r="X5311" s="109"/>
      <c r="Y5311" s="109"/>
      <c r="Z5311" s="109"/>
      <c r="AA5311" s="109"/>
      <c r="AB5311" s="109"/>
      <c r="AC5311" s="113"/>
      <c r="AD5311" s="106"/>
      <c r="AE5311" s="106"/>
      <c r="AF5311" s="106"/>
      <c r="AG5311" s="58"/>
    </row>
    <row r="5312" spans="1:33" ht="12">
      <c r="A5312" s="30">
        <v>41873.943634259304</v>
      </c>
      <c r="B5312" s="109" t="s">
        <v>31121</v>
      </c>
      <c r="C5312" s="121">
        <v>47</v>
      </c>
      <c r="D5312" s="109" t="s">
        <v>23</v>
      </c>
      <c r="E5312" s="109" t="s">
        <v>40</v>
      </c>
      <c r="F5312" s="109" t="s">
        <v>31122</v>
      </c>
      <c r="G5312" s="42">
        <v>41708</v>
      </c>
      <c r="H5312" s="109" t="s">
        <v>31123</v>
      </c>
      <c r="I5312" s="109" t="s">
        <v>29493</v>
      </c>
      <c r="J5312" s="109" t="s">
        <v>439</v>
      </c>
      <c r="K5312" s="98" t="s">
        <v>31124</v>
      </c>
      <c r="L5312" s="109" t="s">
        <v>6070</v>
      </c>
      <c r="M5312" s="109" t="s">
        <v>31125</v>
      </c>
      <c r="N5312" s="109" t="s">
        <v>32</v>
      </c>
      <c r="O5312" s="109" t="s">
        <v>31126</v>
      </c>
      <c r="P5312" s="109" t="s">
        <v>58</v>
      </c>
      <c r="Q5312" s="109" t="s">
        <v>31127</v>
      </c>
      <c r="R5312" s="109" t="s">
        <v>100</v>
      </c>
      <c r="S5312" s="122" t="s">
        <v>31128</v>
      </c>
      <c r="T5312" s="31"/>
      <c r="U5312" s="109" t="str">
        <f t="shared" si="84"/>
        <v>41708: 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 http://www.newspressnow.com/news/local_news/article_f508d924-5208-5a01-a84a-57631e99e732.html</v>
      </c>
      <c r="V5312" s="98"/>
      <c r="W5312" s="109">
        <v>1921.1</v>
      </c>
      <c r="X5312" s="109"/>
      <c r="Y5312" s="109"/>
      <c r="Z5312" s="109"/>
      <c r="AA5312" s="109"/>
      <c r="AB5312" s="109"/>
      <c r="AC5312" s="113"/>
      <c r="AD5312" s="106"/>
      <c r="AE5312" s="106"/>
      <c r="AF5312" s="106"/>
      <c r="AG5312" s="58"/>
    </row>
    <row r="5313" spans="1:33" ht="12">
      <c r="A5313" s="30">
        <v>41873.947581018503</v>
      </c>
      <c r="B5313" s="109" t="s">
        <v>31129</v>
      </c>
      <c r="C5313" s="121">
        <v>43</v>
      </c>
      <c r="D5313" s="109" t="s">
        <v>23</v>
      </c>
      <c r="E5313" s="109" t="s">
        <v>40</v>
      </c>
      <c r="F5313" s="109" t="s">
        <v>31130</v>
      </c>
      <c r="G5313" s="42">
        <v>41343</v>
      </c>
      <c r="H5313" s="109" t="s">
        <v>31131</v>
      </c>
      <c r="I5313" s="109" t="s">
        <v>31084</v>
      </c>
      <c r="J5313" s="109" t="s">
        <v>28</v>
      </c>
      <c r="K5313" s="98" t="s">
        <v>23149</v>
      </c>
      <c r="L5313" s="109" t="s">
        <v>4687</v>
      </c>
      <c r="M5313" s="109" t="s">
        <v>4688</v>
      </c>
      <c r="N5313" s="109" t="s">
        <v>32</v>
      </c>
      <c r="O5313" s="109" t="s">
        <v>31132</v>
      </c>
      <c r="P5313" s="109" t="s">
        <v>58</v>
      </c>
      <c r="Q5313" s="109" t="s">
        <v>31133</v>
      </c>
      <c r="R5313" s="109" t="s">
        <v>100</v>
      </c>
      <c r="S5313" s="122" t="s">
        <v>31087</v>
      </c>
      <c r="T5313" s="31"/>
      <c r="U5313" s="109" t="str">
        <f t="shared" si="84"/>
        <v>41343: Dixon, while possibly suicidal and/or under the influence allegedly ran at police with a pair of scissors while doused in gasoline. Police shot him. http://www.tampabay.com/news/publicsafety/crime/st-petersburg-police-shoot-man-they-say-was-suicidal/2108146</v>
      </c>
      <c r="V5313" s="98"/>
      <c r="W5313" s="109">
        <v>1922.1</v>
      </c>
      <c r="X5313" s="109"/>
      <c r="Y5313" s="109"/>
      <c r="Z5313" s="109"/>
      <c r="AA5313" s="109"/>
      <c r="AB5313" s="109"/>
      <c r="AC5313" s="113"/>
      <c r="AD5313" s="106"/>
      <c r="AE5313" s="106"/>
      <c r="AF5313" s="106"/>
      <c r="AG5313" s="58"/>
    </row>
    <row r="5314" spans="1:33" ht="12">
      <c r="A5314" s="30">
        <v>41873.954849537004</v>
      </c>
      <c r="B5314" s="109" t="s">
        <v>31134</v>
      </c>
      <c r="C5314" s="121">
        <v>50</v>
      </c>
      <c r="D5314" s="109" t="s">
        <v>23</v>
      </c>
      <c r="E5314" s="109" t="s">
        <v>40</v>
      </c>
      <c r="F5314" s="109" t="s">
        <v>31135</v>
      </c>
      <c r="G5314" s="42">
        <v>41302</v>
      </c>
      <c r="H5314" s="109" t="s">
        <v>31136</v>
      </c>
      <c r="I5314" s="109" t="s">
        <v>26994</v>
      </c>
      <c r="J5314" s="109" t="s">
        <v>439</v>
      </c>
      <c r="K5314" s="98" t="s">
        <v>31137</v>
      </c>
      <c r="L5314" s="109" t="s">
        <v>31138</v>
      </c>
      <c r="M5314" s="109" t="s">
        <v>31139</v>
      </c>
      <c r="N5314" s="109" t="s">
        <v>32</v>
      </c>
      <c r="O5314" s="109" t="s">
        <v>31140</v>
      </c>
      <c r="P5314" s="109" t="s">
        <v>58</v>
      </c>
      <c r="Q5314" s="109" t="s">
        <v>31141</v>
      </c>
      <c r="R5314" s="109" t="s">
        <v>219</v>
      </c>
      <c r="S5314" s="122" t="s">
        <v>31128</v>
      </c>
      <c r="T5314" s="31"/>
      <c r="U5314" s="109" t="str">
        <f t="shared" si="84"/>
        <v>41302: 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 http://www.newspressnow.com/news/local_news/article_e31341a3-258d-527a-a7c9-972409328340.html</v>
      </c>
      <c r="V5314" s="98"/>
      <c r="W5314" s="109">
        <v>1923.1</v>
      </c>
      <c r="X5314" s="109"/>
      <c r="Y5314" s="109"/>
      <c r="Z5314" s="109"/>
      <c r="AA5314" s="109"/>
      <c r="AB5314" s="109"/>
      <c r="AC5314" s="113"/>
      <c r="AD5314" s="106"/>
      <c r="AE5314" s="106"/>
      <c r="AF5314" s="106"/>
      <c r="AG5314" s="58"/>
    </row>
    <row r="5315" spans="1:33" ht="12">
      <c r="A5315" s="30">
        <v>41873.981689814798</v>
      </c>
      <c r="B5315" s="109" t="s">
        <v>31142</v>
      </c>
      <c r="C5315" s="121">
        <v>35</v>
      </c>
      <c r="D5315" s="109" t="s">
        <v>23</v>
      </c>
      <c r="E5315" s="109" t="s">
        <v>40</v>
      </c>
      <c r="F5315" s="109" t="s">
        <v>31143</v>
      </c>
      <c r="G5315" s="42">
        <v>40535</v>
      </c>
      <c r="H5315" s="109" t="s">
        <v>31144</v>
      </c>
      <c r="I5315" s="109" t="s">
        <v>212</v>
      </c>
      <c r="J5315" s="109" t="s">
        <v>213</v>
      </c>
      <c r="K5315" s="98" t="s">
        <v>31145</v>
      </c>
      <c r="L5315" s="109" t="s">
        <v>215</v>
      </c>
      <c r="M5315" s="109" t="s">
        <v>216</v>
      </c>
      <c r="N5315" s="109" t="s">
        <v>32</v>
      </c>
      <c r="O5315" s="109" t="s">
        <v>31146</v>
      </c>
      <c r="P5315" s="109" t="s">
        <v>58</v>
      </c>
      <c r="Q5315" s="109" t="s">
        <v>31147</v>
      </c>
      <c r="R5315" s="109" t="s">
        <v>80</v>
      </c>
      <c r="S5315" s="122" t="s">
        <v>31148</v>
      </c>
      <c r="T5315" s="31"/>
      <c r="U5315" s="109" t="str">
        <f t="shared" si="84"/>
        <v>40535: Pierce ran a stop sign in North Austin at around 10:54pm. After pulling over, Pierce fled on foot. As officer Brad Smith pursued in his vehicle, officer Frank Wilson gave chase on foot. A struggled ensued as Wilson attempted to tase Pierce, who grabbed his utility knife and slashed the officer's neck. Pierce was fatally shot attempting to flee. http://www.statesman.com/news/news/special-reports/man-linked-to-austin-yogurt-shop-slayings-was-fo-1/nRbFs/</v>
      </c>
      <c r="V5315" s="98"/>
      <c r="W5315" s="109">
        <v>1924.1</v>
      </c>
      <c r="X5315" s="109"/>
      <c r="Y5315" s="109"/>
      <c r="Z5315" s="109"/>
      <c r="AA5315" s="109"/>
      <c r="AB5315" s="109"/>
      <c r="AC5315" s="113"/>
      <c r="AD5315" s="106"/>
      <c r="AE5315" s="106"/>
      <c r="AF5315" s="106"/>
      <c r="AG5315" s="58"/>
    </row>
    <row r="5316" spans="1:33" ht="12">
      <c r="A5316" s="30">
        <v>41873.993831018503</v>
      </c>
      <c r="B5316" s="109" t="s">
        <v>31149</v>
      </c>
      <c r="C5316" s="121">
        <v>54</v>
      </c>
      <c r="D5316" s="109" t="s">
        <v>23</v>
      </c>
      <c r="E5316" s="109" t="s">
        <v>40</v>
      </c>
      <c r="F5316" s="109"/>
      <c r="G5316" s="42">
        <v>41863</v>
      </c>
      <c r="H5316" s="109" t="s">
        <v>31150</v>
      </c>
      <c r="I5316" s="109" t="s">
        <v>31151</v>
      </c>
      <c r="J5316" s="109" t="s">
        <v>1103</v>
      </c>
      <c r="K5316" s="98" t="s">
        <v>31152</v>
      </c>
      <c r="L5316" s="109" t="s">
        <v>31153</v>
      </c>
      <c r="M5316" s="109" t="s">
        <v>31154</v>
      </c>
      <c r="N5316" s="109" t="s">
        <v>32</v>
      </c>
      <c r="O5316" s="109" t="s">
        <v>31155</v>
      </c>
      <c r="P5316" s="109" t="s">
        <v>58</v>
      </c>
      <c r="Q5316" s="109" t="s">
        <v>31156</v>
      </c>
      <c r="R5316" s="109" t="s">
        <v>100</v>
      </c>
      <c r="S5316" s="122" t="s">
        <v>31157</v>
      </c>
      <c r="T5316" s="31"/>
      <c r="U5316" s="109" t="str">
        <f t="shared" si="84"/>
        <v>41863: 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 http://www.lenconnect.com/article/20140813/NEWS/140819616/0/SEARCH</v>
      </c>
      <c r="V5316" s="98"/>
      <c r="W5316" s="109">
        <v>1925.1</v>
      </c>
      <c r="X5316" s="109"/>
      <c r="Y5316" s="109"/>
      <c r="Z5316" s="109"/>
      <c r="AA5316" s="109"/>
      <c r="AB5316" s="109"/>
      <c r="AC5316" s="113"/>
      <c r="AD5316" s="106"/>
      <c r="AE5316" s="106"/>
      <c r="AF5316" s="106"/>
      <c r="AG5316" s="58"/>
    </row>
    <row r="5317" spans="1:33" ht="12">
      <c r="A5317" s="30">
        <v>41874.073564814797</v>
      </c>
      <c r="B5317" s="109" t="s">
        <v>31158</v>
      </c>
      <c r="C5317" s="121">
        <v>68</v>
      </c>
      <c r="D5317" s="109" t="s">
        <v>91</v>
      </c>
      <c r="E5317" s="109" t="s">
        <v>40</v>
      </c>
      <c r="F5317" s="109" t="s">
        <v>31159</v>
      </c>
      <c r="G5317" s="42">
        <v>41471</v>
      </c>
      <c r="H5317" s="109" t="s">
        <v>31160</v>
      </c>
      <c r="I5317" s="109" t="s">
        <v>31161</v>
      </c>
      <c r="J5317" s="109" t="s">
        <v>143</v>
      </c>
      <c r="K5317" s="98" t="s">
        <v>31162</v>
      </c>
      <c r="L5317" s="109" t="s">
        <v>31163</v>
      </c>
      <c r="M5317" s="109" t="s">
        <v>31164</v>
      </c>
      <c r="N5317" s="109" t="s">
        <v>32</v>
      </c>
      <c r="O5317" s="109" t="s">
        <v>31165</v>
      </c>
      <c r="P5317" s="109" t="s">
        <v>58</v>
      </c>
      <c r="Q5317" s="109" t="s">
        <v>31166</v>
      </c>
      <c r="R5317" s="109" t="s">
        <v>100</v>
      </c>
      <c r="S5317" s="122" t="s">
        <v>31167</v>
      </c>
      <c r="T5317" s="31"/>
      <c r="U5317" s="109" t="str">
        <f t="shared" si="84"/>
        <v>41471: 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 http://explorevenango.com/vigil-rally-held-for-oil-city-woman-fatally-shot-by-police/</v>
      </c>
      <c r="V5317" s="98"/>
      <c r="W5317" s="109">
        <v>1926.1</v>
      </c>
      <c r="X5317" s="109"/>
      <c r="Y5317" s="109"/>
      <c r="Z5317" s="109"/>
      <c r="AA5317" s="109"/>
      <c r="AB5317" s="109"/>
      <c r="AC5317" s="113"/>
      <c r="AD5317" s="106"/>
      <c r="AE5317" s="106"/>
      <c r="AF5317" s="106"/>
      <c r="AG5317" s="58"/>
    </row>
    <row r="5318" spans="1:33" ht="12">
      <c r="A5318" s="30">
        <v>41874.169398148202</v>
      </c>
      <c r="B5318" s="109" t="s">
        <v>31168</v>
      </c>
      <c r="C5318" s="121">
        <v>49</v>
      </c>
      <c r="D5318" s="109" t="s">
        <v>23</v>
      </c>
      <c r="E5318" s="109" t="s">
        <v>24</v>
      </c>
      <c r="F5318" s="109" t="s">
        <v>31169</v>
      </c>
      <c r="G5318" s="42">
        <v>41091</v>
      </c>
      <c r="H5318" s="109" t="s">
        <v>31170</v>
      </c>
      <c r="I5318" s="109" t="s">
        <v>26169</v>
      </c>
      <c r="J5318" s="109" t="s">
        <v>1103</v>
      </c>
      <c r="K5318" s="98" t="s">
        <v>31171</v>
      </c>
      <c r="L5318" s="109" t="s">
        <v>26169</v>
      </c>
      <c r="M5318" s="109" t="s">
        <v>26171</v>
      </c>
      <c r="N5318" s="109" t="s">
        <v>32</v>
      </c>
      <c r="O5318" s="109" t="s">
        <v>31172</v>
      </c>
      <c r="P5318" s="109" t="s">
        <v>58</v>
      </c>
      <c r="Q5318" s="109" t="s">
        <v>31173</v>
      </c>
      <c r="R5318" s="109" t="s">
        <v>100</v>
      </c>
      <c r="S5318" s="122" t="s">
        <v>31005</v>
      </c>
      <c r="T5318" s="31"/>
      <c r="U5318" s="109" t="str">
        <f t="shared" si="84"/>
        <v>41091: After refusing to pay for coffee, police were called and he was shot 46 times after refusing to put down a knife http://newsone.com/2037979/milton-hall-saginaw/</v>
      </c>
      <c r="V5318" s="98"/>
      <c r="W5318" s="109">
        <v>1927.1</v>
      </c>
      <c r="X5318" s="109"/>
      <c r="Y5318" s="109"/>
      <c r="Z5318" s="109"/>
      <c r="AA5318" s="109"/>
      <c r="AB5318" s="109"/>
      <c r="AC5318" s="113"/>
      <c r="AD5318" s="106"/>
      <c r="AE5318" s="106"/>
      <c r="AF5318" s="106"/>
      <c r="AG5318" s="58"/>
    </row>
    <row r="5319" spans="1:33" ht="12">
      <c r="A5319" s="30">
        <v>41874.195416666698</v>
      </c>
      <c r="B5319" s="109" t="s">
        <v>31174</v>
      </c>
      <c r="C5319" s="121">
        <v>15</v>
      </c>
      <c r="D5319" s="109" t="s">
        <v>23</v>
      </c>
      <c r="E5319" s="109" t="s">
        <v>24</v>
      </c>
      <c r="F5319" s="109" t="s">
        <v>31175</v>
      </c>
      <c r="G5319" s="42">
        <v>40940</v>
      </c>
      <c r="H5319" s="109" t="s">
        <v>31176</v>
      </c>
      <c r="I5319" s="109" t="s">
        <v>4549</v>
      </c>
      <c r="J5319" s="109" t="s">
        <v>328</v>
      </c>
      <c r="K5319" s="98" t="s">
        <v>4550</v>
      </c>
      <c r="L5319" s="109" t="s">
        <v>329</v>
      </c>
      <c r="M5319" s="109" t="s">
        <v>4551</v>
      </c>
      <c r="N5319" s="109" t="s">
        <v>32</v>
      </c>
      <c r="O5319" s="109" t="s">
        <v>31177</v>
      </c>
      <c r="P5319" s="109" t="s">
        <v>58</v>
      </c>
      <c r="Q5319" s="109" t="s">
        <v>31178</v>
      </c>
      <c r="R5319" s="109" t="s">
        <v>100</v>
      </c>
      <c r="S5319" s="122" t="s">
        <v>31005</v>
      </c>
      <c r="T5319" s="31"/>
      <c r="U5319" s="109" t="str">
        <f t="shared" si="84"/>
        <v>40940: Calumet police were called to the family home of an autistic teenager who was agitated. Police found Watts in the basement wielding a kitchen knife. http://www.nbcchicago.com/news/local/calumet-city-police-stephon-watts-147801615.html</v>
      </c>
      <c r="V5319" s="98"/>
      <c r="W5319" s="109">
        <v>1928.1</v>
      </c>
      <c r="X5319" s="109"/>
      <c r="Y5319" s="109"/>
      <c r="Z5319" s="109"/>
      <c r="AA5319" s="109"/>
      <c r="AB5319" s="109"/>
      <c r="AC5319" s="113"/>
      <c r="AD5319" s="106"/>
      <c r="AE5319" s="106"/>
      <c r="AF5319" s="106"/>
      <c r="AG5319" s="58"/>
    </row>
    <row r="5320" spans="1:33" ht="12">
      <c r="A5320" s="30">
        <v>41874.293680555602</v>
      </c>
      <c r="B5320" s="109" t="s">
        <v>31179</v>
      </c>
      <c r="C5320" s="121">
        <v>32</v>
      </c>
      <c r="D5320" s="109" t="s">
        <v>23</v>
      </c>
      <c r="E5320" s="109" t="s">
        <v>40</v>
      </c>
      <c r="F5320" s="109" t="s">
        <v>31180</v>
      </c>
      <c r="G5320" s="42">
        <v>40882</v>
      </c>
      <c r="H5320" s="109" t="s">
        <v>31181</v>
      </c>
      <c r="I5320" s="109" t="s">
        <v>671</v>
      </c>
      <c r="J5320" s="109" t="s">
        <v>213</v>
      </c>
      <c r="K5320" s="98" t="s">
        <v>31182</v>
      </c>
      <c r="L5320" s="109" t="s">
        <v>671</v>
      </c>
      <c r="M5320" s="109" t="s">
        <v>6101</v>
      </c>
      <c r="N5320" s="109" t="s">
        <v>32</v>
      </c>
      <c r="O5320" s="109" t="s">
        <v>31183</v>
      </c>
      <c r="P5320" s="109" t="s">
        <v>58</v>
      </c>
      <c r="Q5320" s="109" t="s">
        <v>31184</v>
      </c>
      <c r="R5320" s="109" t="s">
        <v>80</v>
      </c>
      <c r="S5320" s="122" t="s">
        <v>31185</v>
      </c>
      <c r="T5320" s="31"/>
      <c r="U5320" s="109" t="str">
        <f t="shared" si="84"/>
        <v>40882: Three plainclothes narcotics officers from the Dallas Police Department boarded the Texas Eagle Amtrak train for an inspection and fired shots when Malone, Jr. supposedly drew a hand gun but did not fire. Another passenger was wounded along with Sr. Cpl. Samuel Hussey, a 22-year veteran of the force, who was shot in the hand. http://dfw.cbslocal.com/2011/12/05/deadly-amtrak-shooting-at-union-station-in-dallas/</v>
      </c>
      <c r="V5320" s="98"/>
      <c r="W5320" s="109">
        <v>1929.1</v>
      </c>
      <c r="X5320" s="109"/>
      <c r="Y5320" s="109"/>
      <c r="Z5320" s="109"/>
      <c r="AA5320" s="109"/>
      <c r="AB5320" s="109"/>
      <c r="AC5320" s="113"/>
      <c r="AD5320" s="106"/>
      <c r="AE5320" s="106"/>
      <c r="AF5320" s="106"/>
      <c r="AG5320" s="58"/>
    </row>
    <row r="5321" spans="1:33" ht="12">
      <c r="A5321" s="30">
        <v>41874.3023032407</v>
      </c>
      <c r="B5321" s="109" t="s">
        <v>31186</v>
      </c>
      <c r="C5321" s="121">
        <v>45</v>
      </c>
      <c r="D5321" s="109" t="s">
        <v>23</v>
      </c>
      <c r="E5321" s="109" t="s">
        <v>40</v>
      </c>
      <c r="F5321" s="109" t="s">
        <v>31187</v>
      </c>
      <c r="G5321" s="42">
        <v>41685</v>
      </c>
      <c r="H5321" s="109" t="s">
        <v>31188</v>
      </c>
      <c r="I5321" s="109" t="s">
        <v>1292</v>
      </c>
      <c r="J5321" s="109" t="s">
        <v>152</v>
      </c>
      <c r="K5321" s="98" t="s">
        <v>31189</v>
      </c>
      <c r="L5321" s="109" t="s">
        <v>31190</v>
      </c>
      <c r="M5321" s="109" t="s">
        <v>14740</v>
      </c>
      <c r="N5321" s="109" t="s">
        <v>32</v>
      </c>
      <c r="O5321" s="109" t="s">
        <v>31191</v>
      </c>
      <c r="P5321" s="109" t="s">
        <v>58</v>
      </c>
      <c r="Q5321" s="109" t="s">
        <v>31192</v>
      </c>
      <c r="R5321" s="109" t="s">
        <v>36</v>
      </c>
      <c r="S5321" s="122"/>
      <c r="T5321" s="31"/>
      <c r="U5321" s="109" t="str">
        <f t="shared" si="84"/>
        <v>41685: Two officers were involved in the killing of an estranged husband who had broken into his wife's home and attacked with a meat cleaver, Auburn police said. http://www.syracuse.com/news/index.ssf/2014/02/auburn_police_name_two_officers_involved_in_shooting_of_estranged_husband_who_at.html</v>
      </c>
      <c r="V5321" s="98"/>
      <c r="W5321" s="109">
        <v>1930.1</v>
      </c>
      <c r="X5321" s="109"/>
      <c r="Y5321" s="109"/>
      <c r="Z5321" s="109"/>
      <c r="AA5321" s="109"/>
      <c r="AB5321" s="109"/>
      <c r="AC5321" s="113"/>
      <c r="AD5321" s="106"/>
      <c r="AE5321" s="106"/>
      <c r="AF5321" s="106"/>
      <c r="AG5321" s="58"/>
    </row>
    <row r="5322" spans="1:33" ht="12">
      <c r="A5322" s="30">
        <v>41874.304224537002</v>
      </c>
      <c r="B5322" s="109" t="s">
        <v>31193</v>
      </c>
      <c r="C5322" s="121">
        <v>16</v>
      </c>
      <c r="D5322" s="109" t="s">
        <v>23</v>
      </c>
      <c r="E5322" s="109" t="s">
        <v>24</v>
      </c>
      <c r="F5322" s="109" t="s">
        <v>31194</v>
      </c>
      <c r="G5322" s="42">
        <v>40775</v>
      </c>
      <c r="H5322" s="109" t="s">
        <v>31195</v>
      </c>
      <c r="I5322" s="109" t="s">
        <v>1712</v>
      </c>
      <c r="J5322" s="109" t="s">
        <v>1304</v>
      </c>
      <c r="K5322" s="98" t="s">
        <v>31028</v>
      </c>
      <c r="L5322" s="109" t="s">
        <v>1714</v>
      </c>
      <c r="M5322" s="109" t="s">
        <v>3480</v>
      </c>
      <c r="N5322" s="109" t="s">
        <v>32</v>
      </c>
      <c r="O5322" s="109" t="s">
        <v>31196</v>
      </c>
      <c r="P5322" s="109" t="s">
        <v>58</v>
      </c>
      <c r="Q5322" s="109" t="s">
        <v>31197</v>
      </c>
      <c r="R5322" s="109" t="s">
        <v>80</v>
      </c>
      <c r="S5322" s="122" t="s">
        <v>31005</v>
      </c>
      <c r="T5322" s="31"/>
      <c r="U5322" s="109" t="str">
        <f t="shared" si="84"/>
        <v>40775: Police tracked several teens who were attending a Black Family Reunion on the suspicion that they tried to escape security by tossing guns over a fence and retrieving them. The officer was suspicious that Mullins had a weapon as he was clutching his right hand pocket. A struggle ensued and Mullins was shot. http://www.cincinnati.com/article/20110821/NEWS010701/108220325</v>
      </c>
      <c r="V5322" s="98"/>
      <c r="W5322" s="109">
        <v>1931.1</v>
      </c>
      <c r="X5322" s="109"/>
      <c r="Y5322" s="109"/>
      <c r="Z5322" s="109"/>
      <c r="AA5322" s="109"/>
      <c r="AB5322" s="109"/>
      <c r="AC5322" s="113"/>
      <c r="AD5322" s="106"/>
      <c r="AE5322" s="106"/>
      <c r="AF5322" s="106"/>
      <c r="AG5322" s="58"/>
    </row>
    <row r="5323" spans="1:33" ht="12">
      <c r="A5323" s="30">
        <v>41874.3070717593</v>
      </c>
      <c r="B5323" s="109" t="s">
        <v>31198</v>
      </c>
      <c r="C5323" s="121">
        <v>26</v>
      </c>
      <c r="D5323" s="109" t="s">
        <v>23</v>
      </c>
      <c r="E5323" s="109" t="s">
        <v>40</v>
      </c>
      <c r="F5323" s="109" t="s">
        <v>31199</v>
      </c>
      <c r="G5323" s="42">
        <v>41609</v>
      </c>
      <c r="H5323" s="109" t="s">
        <v>31200</v>
      </c>
      <c r="I5323" s="109" t="s">
        <v>756</v>
      </c>
      <c r="J5323" s="109" t="s">
        <v>439</v>
      </c>
      <c r="K5323" s="98" t="s">
        <v>2067</v>
      </c>
      <c r="L5323" s="109" t="s">
        <v>165</v>
      </c>
      <c r="M5323" s="109" t="s">
        <v>2068</v>
      </c>
      <c r="N5323" s="109" t="s">
        <v>32</v>
      </c>
      <c r="O5323" s="109" t="s">
        <v>31201</v>
      </c>
      <c r="P5323" s="109" t="s">
        <v>58</v>
      </c>
      <c r="Q5323" s="109" t="s">
        <v>31202</v>
      </c>
      <c r="R5323" s="109" t="s">
        <v>219</v>
      </c>
      <c r="S5323" s="122" t="s">
        <v>31203</v>
      </c>
      <c r="T5323" s="31"/>
      <c r="U5323" s="109" t="str">
        <f t="shared" si="84"/>
        <v>41609: Off duty officer who was running security at a downtown hotel, chased down off duty fireman who was accused of an battery. Officer didn't call for back up and escalated the situation. The victim fought the officer, and was punching him, the officer who wasn't carrying mace, or a taser shot him twice in the chest. http://www.kansascity.com/news/local/article340116/Case-file-describes-the-moments-before-police-officer-fatally-shot-newlywed-firefighter-in-downtown-KC.html</v>
      </c>
      <c r="V5323" s="98"/>
      <c r="W5323" s="109">
        <v>1932.1</v>
      </c>
      <c r="X5323" s="109"/>
      <c r="Y5323" s="109"/>
      <c r="Z5323" s="109"/>
      <c r="AA5323" s="109"/>
      <c r="AB5323" s="109"/>
      <c r="AC5323" s="113"/>
      <c r="AD5323" s="106"/>
      <c r="AE5323" s="106"/>
      <c r="AF5323" s="106"/>
      <c r="AG5323" s="58"/>
    </row>
    <row r="5324" spans="1:33" ht="12">
      <c r="A5324" s="30">
        <v>41874.313425925902</v>
      </c>
      <c r="B5324" s="109" t="s">
        <v>31204</v>
      </c>
      <c r="C5324" s="121">
        <v>21</v>
      </c>
      <c r="D5324" s="109" t="s">
        <v>23</v>
      </c>
      <c r="E5324" s="109" t="s">
        <v>24</v>
      </c>
      <c r="F5324" s="109" t="s">
        <v>31205</v>
      </c>
      <c r="G5324" s="42">
        <v>40467</v>
      </c>
      <c r="H5324" s="109" t="s">
        <v>31206</v>
      </c>
      <c r="I5324" s="109" t="s">
        <v>31207</v>
      </c>
      <c r="J5324" s="109" t="s">
        <v>152</v>
      </c>
      <c r="K5324" s="98" t="s">
        <v>31208</v>
      </c>
      <c r="L5324" s="109" t="s">
        <v>5036</v>
      </c>
      <c r="M5324" s="109" t="s">
        <v>31209</v>
      </c>
      <c r="N5324" s="109" t="s">
        <v>32</v>
      </c>
      <c r="O5324" s="109" t="s">
        <v>31210</v>
      </c>
      <c r="P5324" s="109" t="s">
        <v>36</v>
      </c>
      <c r="Q5324" s="109" t="s">
        <v>31211</v>
      </c>
      <c r="R5324" s="109" t="s">
        <v>80</v>
      </c>
      <c r="S5324" s="122" t="s">
        <v>31212</v>
      </c>
      <c r="T5324" s="31"/>
      <c r="U5324" s="109" t="str">
        <f t="shared" si="84"/>
        <v>40467: According to the Mount Pleasant police, officers were trying to subdue an unruly crowd outside Finnegan’s Grill, a popular student hangout in Thornwood. One of the officers approached a car that was parked in the fire lane. When the officer knocked on the window, Mr. Henry tried to speed away, striking one officer and pinning another against the hood, the police said. The officer clinging to the hood then pulled out his gun and fired into the car. Another officer also fired into the car, which crashed into a parked police car and came to a stop. Henry was killed. http://www.nytimes.com/2010/10/19/nyregion/19pace.html</v>
      </c>
      <c r="V5324" s="98"/>
      <c r="W5324" s="109">
        <v>1933.1</v>
      </c>
      <c r="X5324" s="109"/>
      <c r="Y5324" s="109"/>
      <c r="Z5324" s="109"/>
      <c r="AA5324" s="109"/>
      <c r="AB5324" s="109"/>
      <c r="AC5324" s="113"/>
      <c r="AD5324" s="106"/>
      <c r="AE5324" s="106"/>
      <c r="AF5324" s="106"/>
      <c r="AG5324" s="58"/>
    </row>
    <row r="5325" spans="1:33" ht="12">
      <c r="A5325" s="30">
        <v>41874.3172569444</v>
      </c>
      <c r="B5325" s="109" t="s">
        <v>31213</v>
      </c>
      <c r="C5325" s="121">
        <v>16</v>
      </c>
      <c r="D5325" s="109" t="s">
        <v>23</v>
      </c>
      <c r="E5325" s="109" t="s">
        <v>40</v>
      </c>
      <c r="F5325" s="109" t="s">
        <v>31214</v>
      </c>
      <c r="G5325" s="42">
        <v>41030</v>
      </c>
      <c r="H5325" s="109" t="s">
        <v>31215</v>
      </c>
      <c r="I5325" s="109" t="s">
        <v>31216</v>
      </c>
      <c r="J5325" s="109" t="s">
        <v>64</v>
      </c>
      <c r="K5325" s="98" t="s">
        <v>31217</v>
      </c>
      <c r="L5325" s="109" t="s">
        <v>1676</v>
      </c>
      <c r="M5325" s="109" t="s">
        <v>31218</v>
      </c>
      <c r="N5325" s="109" t="s">
        <v>32</v>
      </c>
      <c r="O5325" s="109" t="s">
        <v>31219</v>
      </c>
      <c r="P5325" s="109" t="s">
        <v>58</v>
      </c>
      <c r="Q5325" s="109" t="s">
        <v>31220</v>
      </c>
      <c r="R5325" s="109" t="s">
        <v>100</v>
      </c>
      <c r="S5325" s="122" t="s">
        <v>31005</v>
      </c>
      <c r="T5325" s="31"/>
      <c r="U5325" s="109" t="str">
        <f t="shared" si="84"/>
        <v>41030: Parents phoned police when Andrew Messina threatened suicide. An armored tank, deputies and a sniper arrived at the home. Police said they felt threatened and fatally shot the teen. http://www.cbs46.com/story/19917831/teen-shot-by-police-sniper-parents-talk-only-to-cbs-atlanta-news</v>
      </c>
      <c r="V5325" s="98"/>
      <c r="W5325" s="109">
        <v>1934.1</v>
      </c>
      <c r="X5325" s="109"/>
      <c r="Y5325" s="109"/>
      <c r="Z5325" s="109"/>
      <c r="AA5325" s="109"/>
      <c r="AB5325" s="109"/>
      <c r="AC5325" s="113"/>
      <c r="AD5325" s="106"/>
      <c r="AE5325" s="106"/>
      <c r="AF5325" s="106"/>
      <c r="AG5325" s="58"/>
    </row>
    <row r="5326" spans="1:33" ht="12">
      <c r="A5326" s="30">
        <v>41874.318587962996</v>
      </c>
      <c r="B5326" s="109" t="s">
        <v>31221</v>
      </c>
      <c r="C5326" s="121">
        <v>29</v>
      </c>
      <c r="D5326" s="109" t="s">
        <v>23</v>
      </c>
      <c r="E5326" s="109" t="s">
        <v>40</v>
      </c>
      <c r="F5326" s="109" t="s">
        <v>31222</v>
      </c>
      <c r="G5326" s="42">
        <v>41786</v>
      </c>
      <c r="H5326" s="109" t="s">
        <v>31223</v>
      </c>
      <c r="I5326" s="109" t="s">
        <v>11776</v>
      </c>
      <c r="J5326" s="109" t="s">
        <v>28</v>
      </c>
      <c r="K5326" s="98" t="s">
        <v>18201</v>
      </c>
      <c r="L5326" s="109" t="s">
        <v>8052</v>
      </c>
      <c r="M5326" s="109" t="s">
        <v>18202</v>
      </c>
      <c r="N5326" s="109" t="s">
        <v>32</v>
      </c>
      <c r="O5326" s="109" t="s">
        <v>31224</v>
      </c>
      <c r="P5326" s="109" t="s">
        <v>58</v>
      </c>
      <c r="Q5326" s="109" t="s">
        <v>31225</v>
      </c>
      <c r="R5326" s="109" t="s">
        <v>80</v>
      </c>
      <c r="S5326" s="122" t="s">
        <v>31226</v>
      </c>
      <c r="T5326" s="31"/>
      <c r="U5326" s="109" t="str">
        <f t="shared" si="84"/>
        <v>41786: 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 http://www.tampabay.com/news/publicsafety/internal-review-finds-tampa-swat-team-acted-properly-in-fatal-raid/2193215</v>
      </c>
      <c r="V5326" s="98"/>
      <c r="W5326" s="109">
        <v>1935.1</v>
      </c>
      <c r="X5326" s="109"/>
      <c r="Y5326" s="109"/>
      <c r="Z5326" s="109"/>
      <c r="AA5326" s="109"/>
      <c r="AB5326" s="109"/>
      <c r="AC5326" s="113"/>
      <c r="AD5326" s="106"/>
      <c r="AE5326" s="106"/>
      <c r="AF5326" s="106"/>
      <c r="AG5326" s="58"/>
    </row>
    <row r="5327" spans="1:33" ht="12">
      <c r="A5327" s="30">
        <v>41874.3270486111</v>
      </c>
      <c r="B5327" s="109" t="s">
        <v>31227</v>
      </c>
      <c r="C5327" s="121">
        <v>22</v>
      </c>
      <c r="D5327" s="109" t="s">
        <v>23</v>
      </c>
      <c r="E5327" s="109" t="s">
        <v>24</v>
      </c>
      <c r="F5327" s="109" t="s">
        <v>31228</v>
      </c>
      <c r="G5327" s="42">
        <v>40296</v>
      </c>
      <c r="H5327" s="109" t="s">
        <v>31229</v>
      </c>
      <c r="I5327" s="109" t="s">
        <v>4767</v>
      </c>
      <c r="J5327" s="109" t="s">
        <v>1128</v>
      </c>
      <c r="K5327" s="98" t="s">
        <v>4768</v>
      </c>
      <c r="L5327" s="109" t="s">
        <v>4769</v>
      </c>
      <c r="M5327" s="109" t="s">
        <v>4770</v>
      </c>
      <c r="N5327" s="109" t="s">
        <v>32</v>
      </c>
      <c r="O5327" s="109" t="s">
        <v>31230</v>
      </c>
      <c r="P5327" s="109" t="s">
        <v>58</v>
      </c>
      <c r="Q5327" s="109" t="s">
        <v>31231</v>
      </c>
      <c r="R5327" s="109" t="s">
        <v>80</v>
      </c>
      <c r="S5327" s="122" t="s">
        <v>31232</v>
      </c>
      <c r="T5327" s="31"/>
      <c r="U5327" s="109" t="str">
        <f t="shared" si="84"/>
        <v>40296: Thompson was shot and killed by Lebanon police following a pursuit along Carthage Highway just outside the city limits.Investigators said as two officers exited their vehicles and approached Thompson, one of the officers slipped and fell, causing his weapon to fire. Thinking the gunshot came from the suspect, the second officer fired his weapon at Thompson. http://www.wkrn.com/story/12401147/wilson-co-shooting-victim-leaves-behind-2-year-old-son</v>
      </c>
      <c r="V5327" s="98"/>
      <c r="W5327" s="109">
        <v>1936.1</v>
      </c>
      <c r="X5327" s="109"/>
      <c r="Y5327" s="109"/>
      <c r="Z5327" s="109"/>
      <c r="AA5327" s="109"/>
      <c r="AB5327" s="109"/>
      <c r="AC5327" s="113"/>
      <c r="AD5327" s="106"/>
      <c r="AE5327" s="106"/>
      <c r="AF5327" s="106"/>
      <c r="AG5327" s="58"/>
    </row>
    <row r="5328" spans="1:33" ht="12">
      <c r="A5328" s="30">
        <v>41874.329884259299</v>
      </c>
      <c r="B5328" s="109" t="s">
        <v>31233</v>
      </c>
      <c r="C5328" s="121">
        <v>64</v>
      </c>
      <c r="D5328" s="109" t="s">
        <v>23</v>
      </c>
      <c r="E5328" s="109" t="s">
        <v>40</v>
      </c>
      <c r="F5328" s="109" t="s">
        <v>31234</v>
      </c>
      <c r="G5328" s="42">
        <v>41790</v>
      </c>
      <c r="H5328" s="109" t="s">
        <v>31235</v>
      </c>
      <c r="I5328" s="109" t="s">
        <v>1003</v>
      </c>
      <c r="J5328" s="109" t="s">
        <v>6027</v>
      </c>
      <c r="K5328" s="98" t="s">
        <v>31236</v>
      </c>
      <c r="L5328" s="109" t="s">
        <v>5694</v>
      </c>
      <c r="M5328" s="109" t="s">
        <v>9992</v>
      </c>
      <c r="N5328" s="109" t="s">
        <v>32</v>
      </c>
      <c r="O5328" s="109" t="s">
        <v>31237</v>
      </c>
      <c r="P5328" s="109" t="s">
        <v>58</v>
      </c>
      <c r="Q5328" s="109" t="s">
        <v>31238</v>
      </c>
      <c r="R5328" s="109" t="s">
        <v>36</v>
      </c>
      <c r="S5328" s="122" t="s">
        <v>4590</v>
      </c>
      <c r="T5328" s="31"/>
      <c r="U5328" s="109" t="str">
        <f t="shared" si="84"/>
        <v>41790: Deputies were accompanying locksmiths to serve an eviction notice. The victim barricaded himself in the home. Once the door was forced opened they found him with a gun and shot him four times. http://journalstar.com/news/local/911/sheriff-clears-deputies-who-killed-damoude/article_7951d733-fc16-5ddf-be82-d467d5065533.html</v>
      </c>
      <c r="V5328" s="98"/>
      <c r="W5328" s="109">
        <v>1937.1</v>
      </c>
      <c r="X5328" s="109"/>
      <c r="Y5328" s="109"/>
      <c r="Z5328" s="109"/>
      <c r="AA5328" s="109"/>
      <c r="AB5328" s="109"/>
      <c r="AC5328" s="113"/>
      <c r="AD5328" s="106"/>
      <c r="AE5328" s="106"/>
      <c r="AF5328" s="106"/>
      <c r="AG5328" s="58"/>
    </row>
    <row r="5329" spans="1:33" ht="14">
      <c r="A5329" s="30">
        <v>41874.338726851798</v>
      </c>
      <c r="B5329" s="99" t="s">
        <v>31239</v>
      </c>
      <c r="C5329" s="121">
        <v>49</v>
      </c>
      <c r="D5329" s="99" t="s">
        <v>23</v>
      </c>
      <c r="E5329" s="99" t="s">
        <v>40</v>
      </c>
      <c r="F5329" s="99" t="s">
        <v>31240</v>
      </c>
      <c r="G5329" s="42">
        <v>40902</v>
      </c>
      <c r="H5329" s="99" t="s">
        <v>31241</v>
      </c>
      <c r="I5329" s="99" t="s">
        <v>10951</v>
      </c>
      <c r="J5329" s="17" t="s">
        <v>28</v>
      </c>
      <c r="K5329" s="99">
        <v>34667</v>
      </c>
      <c r="L5329" s="99" t="s">
        <v>10405</v>
      </c>
      <c r="M5329" s="99" t="s">
        <v>31242</v>
      </c>
      <c r="N5329" s="17" t="s">
        <v>32</v>
      </c>
      <c r="O5329" s="99" t="s">
        <v>31243</v>
      </c>
      <c r="P5329" s="99" t="s">
        <v>58</v>
      </c>
      <c r="Q5329" s="99" t="s">
        <v>31244</v>
      </c>
      <c r="R5329" s="112" t="s">
        <v>219</v>
      </c>
      <c r="S5329" s="31" t="s">
        <v>31226</v>
      </c>
      <c r="T5329" s="90"/>
      <c r="U5329" s="109" t="str">
        <f t="shared" si="84"/>
        <v>40902: Neighbors called police, reporting that Naab was in his yard shooting. When Cpl. Jose Valenzuela arrived, Naab was reportedly wrestling with his girlfriend, Candi Schoneman, over control of a shotgun. Naab refused to put the shotgun down, but his girlfriend was able to gain control of it, and put the weapon down. Naab reportedly had another gun, a silver pistol, in his waistband, approached within 8 ft of the officer and drew the weapon, "pointing it directly" at the officer. Valenzuela fired at Naab, hitting him four times. Naab's blood alcohol content was reported at 0.349. He had a history of domestic violence. http://www.tampabay.com/news/publicsafety/pasco-deputy-cleared-in-christmas-day-shooting/1215795</v>
      </c>
      <c r="V5329" s="98"/>
      <c r="W5329" s="109">
        <v>1938.1</v>
      </c>
      <c r="X5329" s="109"/>
      <c r="Y5329" s="109"/>
      <c r="Z5329" s="109"/>
      <c r="AA5329" s="109"/>
      <c r="AB5329" s="109"/>
      <c r="AC5329" s="113"/>
      <c r="AD5329" s="106"/>
      <c r="AE5329" s="106"/>
      <c r="AF5329" s="106"/>
      <c r="AG5329" s="58"/>
    </row>
    <row r="5330" spans="1:33" ht="12">
      <c r="A5330" s="30">
        <v>41874.340717592597</v>
      </c>
      <c r="B5330" s="109" t="s">
        <v>31245</v>
      </c>
      <c r="C5330" s="121">
        <v>28</v>
      </c>
      <c r="D5330" s="109" t="s">
        <v>23</v>
      </c>
      <c r="E5330" s="109" t="s">
        <v>40</v>
      </c>
      <c r="F5330" s="109"/>
      <c r="G5330" s="42">
        <v>36542</v>
      </c>
      <c r="H5330" s="109" t="s">
        <v>31246</v>
      </c>
      <c r="I5330" s="109" t="s">
        <v>31247</v>
      </c>
      <c r="J5330" s="109" t="s">
        <v>152</v>
      </c>
      <c r="K5330" s="98" t="s">
        <v>31248</v>
      </c>
      <c r="L5330" s="109" t="s">
        <v>1481</v>
      </c>
      <c r="M5330" s="109" t="s">
        <v>31249</v>
      </c>
      <c r="N5330" s="109" t="s">
        <v>32</v>
      </c>
      <c r="O5330" s="109" t="s">
        <v>31250</v>
      </c>
      <c r="P5330" s="109" t="s">
        <v>58</v>
      </c>
      <c r="Q5330" s="109" t="s">
        <v>31251</v>
      </c>
      <c r="R5330" s="109" t="s">
        <v>100</v>
      </c>
      <c r="S5330" s="122" t="s">
        <v>31252</v>
      </c>
      <c r="T5330" s="31"/>
      <c r="U5330" s="109" t="str">
        <f t="shared" si="84"/>
        <v>36542: A mentally ill Queens man who had slashed his mother in their apartment was fatally shot by a cop after allegedly lunging at the officer with a 15-inch knife yesterday, police said. Alan Zelencic, 28, was hit twice in the torso but kept advancing on the cop and his partner as they retreated into the hallway of the Long Island City building, police said. Afterward, Zelencic slammed the door, locked it and remained holed up inside for about 50 minutes until cops determined it was safe to go inside. He was taken to Elmhurst Hospital Center, where he was pronounced dead. A police spokesman said the victim's sister, Lisa, called 911 at about 12:20 a. http://www.nytimes.com/2000/01/18/nyregion/mentally-disturbed-man-is-fatally-shot-by-police.html; http://www.nydailynews.com/archives/news/police-fatally-shoot-man-slashes-mom-article-1.869898</v>
      </c>
      <c r="V5330" s="98"/>
      <c r="W5330" s="109">
        <v>1939.1</v>
      </c>
      <c r="X5330" s="109"/>
      <c r="Y5330" s="109"/>
      <c r="Z5330" s="109"/>
      <c r="AA5330" s="109"/>
      <c r="AB5330" s="109"/>
      <c r="AC5330" s="113"/>
      <c r="AD5330" s="106"/>
      <c r="AE5330" s="106"/>
      <c r="AF5330" s="106"/>
      <c r="AG5330" s="58"/>
    </row>
    <row r="5331" spans="1:33" ht="12">
      <c r="A5331" s="30">
        <v>41874.355057870402</v>
      </c>
      <c r="B5331" s="109" t="s">
        <v>31253</v>
      </c>
      <c r="C5331" s="121">
        <v>42</v>
      </c>
      <c r="D5331" s="109" t="s">
        <v>23</v>
      </c>
      <c r="E5331" s="109" t="s">
        <v>40</v>
      </c>
      <c r="F5331" s="109" t="s">
        <v>31254</v>
      </c>
      <c r="G5331" s="42">
        <v>40984</v>
      </c>
      <c r="H5331" s="109" t="s">
        <v>31255</v>
      </c>
      <c r="I5331" s="109" t="s">
        <v>11922</v>
      </c>
      <c r="J5331" s="109" t="s">
        <v>28</v>
      </c>
      <c r="K5331" s="98" t="s">
        <v>23452</v>
      </c>
      <c r="L5331" s="109" t="s">
        <v>5141</v>
      </c>
      <c r="M5331" s="109" t="s">
        <v>11924</v>
      </c>
      <c r="N5331" s="109" t="s">
        <v>32</v>
      </c>
      <c r="O5331" s="109" t="s">
        <v>31256</v>
      </c>
      <c r="P5331" s="109" t="s">
        <v>58</v>
      </c>
      <c r="Q5331" s="109" t="s">
        <v>31257</v>
      </c>
      <c r="R5331" s="109" t="s">
        <v>80</v>
      </c>
      <c r="S5331" s="122" t="s">
        <v>31226</v>
      </c>
      <c r="T5331" s="31"/>
      <c r="U5331" s="109" t="str">
        <f t="shared" si="84"/>
        <v>40984: Police responded to a call from Cortes' longtime girlfriend, Lisette Galarza. Cortes emerged from the single-wide mobile home carrying a .45-caliber handgun, which he placed on the ground near the door. Officers claim that he failed to obey officers' commands and "turned suddenly and reached out his hand toward where the gun had dropped," prompting the officers to fire multiple shots, including 6 times in the back. The girlfriend disputes these claims, asserting that Cortes was moving to get on the ground as ordered, and the family says he couldn't have made sudden moves, as he had back and neck problems. http://www.theledger.com/article/20120607/news/120609514</v>
      </c>
      <c r="V5331" s="98"/>
      <c r="W5331" s="109">
        <v>1940.1</v>
      </c>
      <c r="X5331" s="109"/>
      <c r="Y5331" s="109"/>
      <c r="Z5331" s="109"/>
      <c r="AA5331" s="109"/>
      <c r="AB5331" s="109"/>
      <c r="AC5331" s="113"/>
      <c r="AD5331" s="106"/>
      <c r="AE5331" s="106"/>
      <c r="AF5331" s="106"/>
      <c r="AG5331" s="58"/>
    </row>
    <row r="5332" spans="1:33" ht="12">
      <c r="A5332" s="30">
        <v>41874.355277777802</v>
      </c>
      <c r="B5332" s="109" t="s">
        <v>31258</v>
      </c>
      <c r="C5332" s="121">
        <v>27</v>
      </c>
      <c r="D5332" s="109" t="s">
        <v>23</v>
      </c>
      <c r="E5332" s="109" t="s">
        <v>40</v>
      </c>
      <c r="F5332" s="109" t="s">
        <v>31259</v>
      </c>
      <c r="G5332" s="42">
        <v>41703</v>
      </c>
      <c r="H5332" s="109" t="s">
        <v>31260</v>
      </c>
      <c r="I5332" s="109" t="s">
        <v>232</v>
      </c>
      <c r="J5332" s="109" t="s">
        <v>233</v>
      </c>
      <c r="K5332" s="98" t="s">
        <v>14836</v>
      </c>
      <c r="L5332" s="109" t="s">
        <v>235</v>
      </c>
      <c r="M5332" s="109" t="s">
        <v>31261</v>
      </c>
      <c r="N5332" s="109" t="s">
        <v>32</v>
      </c>
      <c r="O5332" s="109" t="s">
        <v>31262</v>
      </c>
      <c r="P5332" s="109" t="s">
        <v>36</v>
      </c>
      <c r="Q5332" s="109" t="s">
        <v>31263</v>
      </c>
      <c r="R5332" s="109" t="s">
        <v>219</v>
      </c>
      <c r="S5332" s="122" t="s">
        <v>4011</v>
      </c>
      <c r="T5332" s="31"/>
      <c r="U5332" s="109" t="str">
        <f t="shared" si="84"/>
        <v>41703: The officers from Special Weapons and Tactics came under fire from a suspect, Andrew Sizemore, 27, of Indianapolis, who was killed in the gunbattle about 7:41 p.m. in the home in the 1600 block South State Avenue, according to the Indianapolis Metropolitan Police Department. Indy Star http://www.indystar.com/story/news/crime/2014/03/05/4-indianapolis-swat-officers-shot-suspect-is-killed/6097619/</v>
      </c>
      <c r="V5332" s="98"/>
      <c r="W5332" s="109">
        <v>1941.1</v>
      </c>
      <c r="X5332" s="109"/>
      <c r="Y5332" s="109"/>
      <c r="Z5332" s="109"/>
      <c r="AA5332" s="109"/>
      <c r="AB5332" s="109"/>
      <c r="AC5332" s="113"/>
      <c r="AD5332" s="106"/>
      <c r="AE5332" s="106"/>
      <c r="AF5332" s="106"/>
      <c r="AG5332" s="58"/>
    </row>
    <row r="5333" spans="1:33" ht="12">
      <c r="A5333" s="30">
        <v>41874.363356481503</v>
      </c>
      <c r="B5333" s="109" t="s">
        <v>31264</v>
      </c>
      <c r="C5333" s="121">
        <v>42</v>
      </c>
      <c r="D5333" s="109" t="s">
        <v>23</v>
      </c>
      <c r="E5333" s="109" t="s">
        <v>82</v>
      </c>
      <c r="F5333" s="109"/>
      <c r="G5333" s="42">
        <v>38592</v>
      </c>
      <c r="H5333" s="109" t="s">
        <v>31265</v>
      </c>
      <c r="I5333" s="109" t="s">
        <v>96</v>
      </c>
      <c r="J5333" s="109" t="s">
        <v>1372</v>
      </c>
      <c r="K5333" s="98" t="s">
        <v>31266</v>
      </c>
      <c r="L5333" s="109" t="s">
        <v>1961</v>
      </c>
      <c r="M5333" s="109" t="s">
        <v>1962</v>
      </c>
      <c r="N5333" s="109" t="s">
        <v>32</v>
      </c>
      <c r="O5333" s="109" t="s">
        <v>31267</v>
      </c>
      <c r="P5333" s="109" t="s">
        <v>58</v>
      </c>
      <c r="Q5333" s="109" t="s">
        <v>31268</v>
      </c>
      <c r="R5333" s="109" t="s">
        <v>219</v>
      </c>
      <c r="S5333" s="122" t="s">
        <v>31269</v>
      </c>
      <c r="T5333" s="31"/>
      <c r="U5333" s="109" t="str">
        <f t="shared" si="84"/>
        <v>38592: Arrington was shot outside of La Rosa Linda's Mexican Restaurant by police officer Michelle Peele during an attempted car theft. Peele, working in an official capacity as a security guard for the restaurant, had left her personal car running while she stepped inside, and as she was returning to it, she noticed Arrington get into the car. Peele yelled "Stop, police," and approached the car. She shot Arrington as he attempted to escape. http://www.newsobserver.com/2006/01/28/54869_officer-who-killed-man-is-fired.html?rh=1</v>
      </c>
      <c r="V5333" s="98"/>
      <c r="W5333" s="109">
        <v>1942.1</v>
      </c>
      <c r="X5333" s="109"/>
      <c r="Y5333" s="109"/>
      <c r="Z5333" s="109"/>
      <c r="AA5333" s="109"/>
      <c r="AB5333" s="109"/>
      <c r="AC5333" s="113"/>
      <c r="AD5333" s="106"/>
      <c r="AE5333" s="106"/>
      <c r="AF5333" s="106"/>
      <c r="AG5333" s="58"/>
    </row>
    <row r="5334" spans="1:33" ht="12">
      <c r="A5334" s="30">
        <v>41874.368993055599</v>
      </c>
      <c r="B5334" s="109" t="s">
        <v>31270</v>
      </c>
      <c r="C5334" s="121">
        <v>36</v>
      </c>
      <c r="D5334" s="109" t="s">
        <v>23</v>
      </c>
      <c r="E5334" s="109" t="s">
        <v>40</v>
      </c>
      <c r="F5334" s="109"/>
      <c r="G5334" s="42">
        <v>36948</v>
      </c>
      <c r="H5334" s="109" t="s">
        <v>31271</v>
      </c>
      <c r="I5334" s="109" t="s">
        <v>11922</v>
      </c>
      <c r="J5334" s="109" t="s">
        <v>28</v>
      </c>
      <c r="K5334" s="98" t="s">
        <v>31272</v>
      </c>
      <c r="L5334" s="109" t="s">
        <v>5141</v>
      </c>
      <c r="M5334" s="109" t="s">
        <v>31273</v>
      </c>
      <c r="N5334" s="109" t="s">
        <v>32</v>
      </c>
      <c r="O5334" s="109" t="s">
        <v>31274</v>
      </c>
      <c r="P5334" s="109" t="s">
        <v>36</v>
      </c>
      <c r="Q5334" s="109" t="s">
        <v>31275</v>
      </c>
      <c r="R5334" s="109" t="s">
        <v>80</v>
      </c>
      <c r="S5334" s="122" t="s">
        <v>31226</v>
      </c>
      <c r="T5334" s="31"/>
      <c r="U5334" s="109" t="str">
        <f t="shared" si="84"/>
        <v>36948: Acting on a warrant for his arrest on federal drug charges and information that he would be going to this address to collect money, three LPD officers and one FBI officer waited to arrest him. Sealey reportedly approach the home with a firearm in his hand, demanding entry. When officers inside the home identified themselves, Sealey fled toward a wooded area and scaled a chain-link fence. Officers say that from the other side of the fence, Sealey raised and pointed the firearm at them. He was shot at least 4 times and his 9MM semi-auto Taurus was not fired, despite early reports. http://www.polksheriff.org/NewsRoom/News%20Releases/Documents/2001/hidtashooting.html</v>
      </c>
      <c r="V5334" s="98"/>
      <c r="W5334" s="109">
        <v>1943.1</v>
      </c>
      <c r="X5334" s="109"/>
      <c r="Y5334" s="109"/>
      <c r="Z5334" s="109"/>
      <c r="AA5334" s="109"/>
      <c r="AB5334" s="109"/>
      <c r="AC5334" s="113"/>
      <c r="AD5334" s="106"/>
      <c r="AE5334" s="106"/>
      <c r="AF5334" s="106"/>
      <c r="AG5334" s="58"/>
    </row>
    <row r="5335" spans="1:33" ht="12">
      <c r="A5335" s="30">
        <v>41874.372430555602</v>
      </c>
      <c r="B5335" s="109" t="s">
        <v>31276</v>
      </c>
      <c r="C5335" s="121">
        <v>36</v>
      </c>
      <c r="D5335" s="109" t="s">
        <v>23</v>
      </c>
      <c r="E5335" s="109" t="s">
        <v>40</v>
      </c>
      <c r="F5335" s="109" t="s">
        <v>31277</v>
      </c>
      <c r="G5335" s="42">
        <v>40459</v>
      </c>
      <c r="H5335" s="109" t="s">
        <v>31278</v>
      </c>
      <c r="I5335" s="109" t="s">
        <v>31279</v>
      </c>
      <c r="J5335" s="109" t="s">
        <v>5595</v>
      </c>
      <c r="K5335" s="98" t="s">
        <v>31280</v>
      </c>
      <c r="L5335" s="109" t="s">
        <v>849</v>
      </c>
      <c r="M5335" s="109" t="s">
        <v>7954</v>
      </c>
      <c r="N5335" s="109" t="s">
        <v>32</v>
      </c>
      <c r="O5335" s="109" t="s">
        <v>31281</v>
      </c>
      <c r="P5335" s="109" t="s">
        <v>58</v>
      </c>
      <c r="Q5335" s="109" t="s">
        <v>31282</v>
      </c>
      <c r="R5335" s="109" t="s">
        <v>80</v>
      </c>
      <c r="S5335" s="122" t="s">
        <v>31005</v>
      </c>
      <c r="T5335" s="31"/>
      <c r="U5335" s="109" t="str">
        <f t="shared" si="84"/>
        <v>40459: State trooper pursued Voute, an escaped felon, onto Interstate 84 after he ditched a stolen car. A police dog was released and bit Voute. He was then ordered to drop a gun but did not. He was shot multiple times. Police found a BB gun near his body. http://articles.courant.com/2012-07-05/community/hc-danbury-trooper-shooting-0706-20120705_1_bb-gun-albert-james-voute-iii-police-dog</v>
      </c>
      <c r="V5335" s="98"/>
      <c r="W5335" s="109">
        <v>1944.1</v>
      </c>
      <c r="X5335" s="109"/>
      <c r="Y5335" s="109"/>
      <c r="Z5335" s="109"/>
      <c r="AA5335" s="109"/>
      <c r="AB5335" s="109"/>
      <c r="AC5335" s="113"/>
      <c r="AD5335" s="106"/>
      <c r="AE5335" s="106"/>
      <c r="AF5335" s="106"/>
      <c r="AG5335" s="58"/>
    </row>
    <row r="5336" spans="1:33" ht="12">
      <c r="A5336" s="30">
        <v>41874.380277777796</v>
      </c>
      <c r="B5336" s="109" t="s">
        <v>31283</v>
      </c>
      <c r="C5336" s="121">
        <v>29</v>
      </c>
      <c r="D5336" s="109" t="s">
        <v>23</v>
      </c>
      <c r="E5336" s="109" t="s">
        <v>40</v>
      </c>
      <c r="F5336" s="109"/>
      <c r="G5336" s="42">
        <v>38006</v>
      </c>
      <c r="H5336" s="109" t="s">
        <v>31284</v>
      </c>
      <c r="I5336" s="109" t="s">
        <v>17981</v>
      </c>
      <c r="J5336" s="109" t="s">
        <v>28</v>
      </c>
      <c r="K5336" s="98" t="s">
        <v>17982</v>
      </c>
      <c r="L5336" s="109" t="s">
        <v>5141</v>
      </c>
      <c r="M5336" s="109" t="s">
        <v>17983</v>
      </c>
      <c r="N5336" s="109" t="s">
        <v>32</v>
      </c>
      <c r="O5336" s="109" t="s">
        <v>31285</v>
      </c>
      <c r="P5336" s="109" t="s">
        <v>58</v>
      </c>
      <c r="Q5336" s="109" t="s">
        <v>31286</v>
      </c>
      <c r="R5336" s="109" t="s">
        <v>100</v>
      </c>
      <c r="S5336" s="122" t="s">
        <v>31226</v>
      </c>
      <c r="T5336" s="31"/>
      <c r="U5336" s="109" t="str">
        <f t="shared" si="84"/>
        <v>38006: Fisher, a violently mentally ill man, called 911 threatening to "shoot someone." After an hour-long standoff and negotiation with police, Fisher reportedly began firing at deputies with a .410 shotgun. A marksman "was forced to shoot him," ending it with one shot to the head. Described as "suicide by police." http://articles.orlandosentinel.com/2004-01-21/news/0401210051_1_judd-shotgun-sloan</v>
      </c>
      <c r="V5336" s="98"/>
      <c r="W5336" s="109">
        <v>1945.1</v>
      </c>
      <c r="X5336" s="109"/>
      <c r="Y5336" s="109"/>
      <c r="Z5336" s="109"/>
      <c r="AA5336" s="109"/>
      <c r="AB5336" s="109"/>
      <c r="AC5336" s="113"/>
      <c r="AD5336" s="106"/>
      <c r="AE5336" s="106"/>
      <c r="AF5336" s="106"/>
      <c r="AG5336" s="58"/>
    </row>
    <row r="5337" spans="1:33" ht="12">
      <c r="A5337" s="30">
        <v>41874.380659722199</v>
      </c>
      <c r="B5337" s="109" t="s">
        <v>31287</v>
      </c>
      <c r="C5337" s="121">
        <v>24</v>
      </c>
      <c r="D5337" s="109" t="s">
        <v>23</v>
      </c>
      <c r="E5337" s="109" t="s">
        <v>40</v>
      </c>
      <c r="F5337" s="109" t="s">
        <v>31288</v>
      </c>
      <c r="G5337" s="42">
        <v>38602</v>
      </c>
      <c r="H5337" s="109" t="s">
        <v>31289</v>
      </c>
      <c r="I5337" s="55" t="s">
        <v>4007</v>
      </c>
      <c r="J5337" s="55" t="s">
        <v>85</v>
      </c>
      <c r="K5337" s="98" t="s">
        <v>31290</v>
      </c>
      <c r="L5337" s="109" t="s">
        <v>3611</v>
      </c>
      <c r="M5337" s="109" t="s">
        <v>31291</v>
      </c>
      <c r="N5337" s="109" t="s">
        <v>32</v>
      </c>
      <c r="O5337" s="109" t="s">
        <v>31292</v>
      </c>
      <c r="P5337" s="109" t="s">
        <v>58</v>
      </c>
      <c r="Q5337" s="55" t="s">
        <v>31293</v>
      </c>
      <c r="R5337" s="109" t="s">
        <v>219</v>
      </c>
      <c r="S5337" s="8" t="s">
        <v>31294</v>
      </c>
      <c r="T5337" s="31"/>
      <c r="U5337" s="109" t="str">
        <f t="shared" si="84"/>
        <v>38602: A police statement said officers were called to the Motel 6, at about 10:40 pm, a man was reportedly standing on a balcony and screaming that someone was in his room. The officer who arrived saw the man holding a knife sharpener. The cop attempted to Taser the man, then fired 10 rounds, hitting Fountain 4 times. No one was found in the man's motel room, according to police. https://www.indybay.org/newsitems/2005/09/08/17660021.php</v>
      </c>
      <c r="V5337" s="98"/>
      <c r="W5337" s="109">
        <v>1946.1</v>
      </c>
      <c r="X5337" s="109"/>
      <c r="Y5337" s="109"/>
      <c r="Z5337" s="109"/>
      <c r="AA5337" s="109"/>
      <c r="AB5337" s="109"/>
      <c r="AC5337" s="113"/>
      <c r="AD5337" s="106"/>
      <c r="AE5337" s="106"/>
      <c r="AF5337" s="106"/>
      <c r="AG5337" s="58"/>
    </row>
    <row r="5338" spans="1:33" ht="12">
      <c r="A5338" s="30">
        <v>41874.390567129602</v>
      </c>
      <c r="B5338" s="109" t="s">
        <v>31295</v>
      </c>
      <c r="C5338" s="121">
        <v>34</v>
      </c>
      <c r="D5338" s="109" t="s">
        <v>23</v>
      </c>
      <c r="E5338" s="109" t="s">
        <v>173</v>
      </c>
      <c r="F5338" s="109"/>
      <c r="G5338" s="42">
        <v>37663</v>
      </c>
      <c r="H5338" s="109" t="s">
        <v>31296</v>
      </c>
      <c r="I5338" s="55" t="s">
        <v>5954</v>
      </c>
      <c r="J5338" s="55" t="s">
        <v>28</v>
      </c>
      <c r="K5338" s="98" t="s">
        <v>31297</v>
      </c>
      <c r="L5338" s="109" t="s">
        <v>5141</v>
      </c>
      <c r="M5338" s="109" t="s">
        <v>19969</v>
      </c>
      <c r="N5338" s="109" t="s">
        <v>32</v>
      </c>
      <c r="O5338" s="109" t="s">
        <v>31298</v>
      </c>
      <c r="P5338" s="109" t="s">
        <v>58</v>
      </c>
      <c r="Q5338" s="55" t="s">
        <v>31299</v>
      </c>
      <c r="R5338" s="109" t="s">
        <v>80</v>
      </c>
      <c r="S5338" s="8" t="s">
        <v>31226</v>
      </c>
      <c r="T5338" s="31"/>
      <c r="U5338" s="109" t="str">
        <f t="shared" si="84"/>
        <v>37663: Verzino and another man reportedly robbed multiple businesses in Kissimmee and Orlando, then stole an Isuzu pickup during an Intercession City home invasion. The three-county chase ended in Polk County with Osceola County police shooting him in response to threatening behavior with "a realistic-looking BB gun." Verzino was struck 21 times and pronounced dead at the scene. He had an extensive criminal record. http://www.theledger.com/article/20030214/NEWSCHIEF/302149988</v>
      </c>
      <c r="V5338" s="98"/>
      <c r="W5338" s="109">
        <v>1947.1</v>
      </c>
      <c r="X5338" s="109"/>
      <c r="Y5338" s="109"/>
      <c r="Z5338" s="109"/>
      <c r="AA5338" s="109"/>
      <c r="AB5338" s="109"/>
      <c r="AC5338" s="113"/>
      <c r="AD5338" s="106"/>
      <c r="AE5338" s="106"/>
      <c r="AF5338" s="106"/>
      <c r="AG5338" s="58"/>
    </row>
    <row r="5339" spans="1:33" ht="12">
      <c r="A5339" s="30">
        <v>41874.391157407401</v>
      </c>
      <c r="B5339" s="109" t="s">
        <v>31300</v>
      </c>
      <c r="C5339" s="121">
        <v>23</v>
      </c>
      <c r="D5339" s="109" t="s">
        <v>23</v>
      </c>
      <c r="E5339" s="109" t="s">
        <v>24</v>
      </c>
      <c r="F5339" s="109" t="s">
        <v>31301</v>
      </c>
      <c r="G5339" s="42">
        <v>37055</v>
      </c>
      <c r="H5339" s="109" t="s">
        <v>31302</v>
      </c>
      <c r="I5339" s="55" t="s">
        <v>84</v>
      </c>
      <c r="J5339" s="55" t="s">
        <v>85</v>
      </c>
      <c r="K5339" s="98" t="s">
        <v>31303</v>
      </c>
      <c r="L5339" s="109" t="s">
        <v>84</v>
      </c>
      <c r="M5339" s="109" t="s">
        <v>87</v>
      </c>
      <c r="N5339" s="109" t="s">
        <v>32</v>
      </c>
      <c r="O5339" s="109" t="s">
        <v>31304</v>
      </c>
      <c r="P5339" s="109" t="s">
        <v>760</v>
      </c>
      <c r="Q5339" s="55" t="s">
        <v>31305</v>
      </c>
      <c r="R5339" s="109" t="s">
        <v>100</v>
      </c>
      <c r="S5339" s="8" t="s">
        <v>31306</v>
      </c>
      <c r="T5339" s="31"/>
      <c r="U5339" s="109" t="str">
        <f t="shared" si="84"/>
        <v>37055: Idriss' girlfriend called SFPD from the Metreon (a multiplex cinema) requesting 5150 (medical care for a mental health emergency) for Idriss who was having an emotional emergency/breakdown. 9 SF police officers arrived, emptied the theater, and killed Idriss, shooting 48 bullets. http://mysite.verizon.net/vzeo9ewi/idrissstelleyfoundation/</v>
      </c>
      <c r="V5339" s="98"/>
      <c r="W5339" s="109">
        <v>1948.1</v>
      </c>
      <c r="X5339" s="109"/>
      <c r="Y5339" s="109"/>
      <c r="Z5339" s="109"/>
      <c r="AA5339" s="109"/>
      <c r="AB5339" s="109"/>
      <c r="AC5339" s="113"/>
      <c r="AD5339" s="106"/>
      <c r="AE5339" s="106"/>
      <c r="AF5339" s="106"/>
      <c r="AG5339" s="58"/>
    </row>
    <row r="5340" spans="1:33" ht="12">
      <c r="A5340" s="30">
        <v>41874.396215277797</v>
      </c>
      <c r="B5340" s="109" t="s">
        <v>31307</v>
      </c>
      <c r="C5340" s="121">
        <v>48</v>
      </c>
      <c r="D5340" s="109" t="s">
        <v>23</v>
      </c>
      <c r="E5340" s="109" t="s">
        <v>40</v>
      </c>
      <c r="F5340" s="109" t="s">
        <v>31308</v>
      </c>
      <c r="G5340" s="42">
        <v>41799</v>
      </c>
      <c r="H5340" s="109" t="s">
        <v>31309</v>
      </c>
      <c r="I5340" s="55" t="s">
        <v>1976</v>
      </c>
      <c r="J5340" s="55" t="s">
        <v>6027</v>
      </c>
      <c r="K5340" s="98" t="s">
        <v>31310</v>
      </c>
      <c r="L5340" s="109" t="s">
        <v>31311</v>
      </c>
      <c r="M5340" s="109" t="s">
        <v>1978</v>
      </c>
      <c r="N5340" s="109" t="s">
        <v>32</v>
      </c>
      <c r="O5340" s="109" t="s">
        <v>31312</v>
      </c>
      <c r="P5340" s="109" t="s">
        <v>36</v>
      </c>
      <c r="Q5340" s="55" t="s">
        <v>31313</v>
      </c>
      <c r="R5340" s="109" t="s">
        <v>36</v>
      </c>
      <c r="S5340" s="8" t="s">
        <v>30887</v>
      </c>
      <c r="T5340" s="31"/>
      <c r="U5340" s="109" t="str">
        <f t="shared" si="84"/>
        <v>41799: After visiting for an early morning noise complaint and issuing a warning. Tilly was observed driving erratically and crashing his truck into parked cars. Tilley was due to be sentenced after pleading guilty to resisting arrest and third degree assault. http://m.omaha.com/news/year-old-killed-in-officer-involved-shooting-in-bellevue/article_55f2ae9e-ee4b-11e3-bde0-0017a43b2370.html?mode=jqm</v>
      </c>
      <c r="V5340" s="98"/>
      <c r="W5340" s="109">
        <v>1949.1</v>
      </c>
      <c r="X5340" s="109"/>
      <c r="Y5340" s="109"/>
      <c r="Z5340" s="109"/>
      <c r="AA5340" s="109"/>
      <c r="AB5340" s="109"/>
      <c r="AC5340" s="113"/>
      <c r="AD5340" s="106"/>
      <c r="AE5340" s="106"/>
      <c r="AF5340" s="106"/>
      <c r="AG5340" s="58"/>
    </row>
    <row r="5341" spans="1:33" ht="12">
      <c r="A5341" s="30">
        <v>41874.399988425903</v>
      </c>
      <c r="B5341" s="109" t="s">
        <v>31314</v>
      </c>
      <c r="C5341" s="121">
        <v>41</v>
      </c>
      <c r="D5341" s="109" t="s">
        <v>23</v>
      </c>
      <c r="E5341" s="109" t="s">
        <v>40</v>
      </c>
      <c r="F5341" s="109" t="s">
        <v>31315</v>
      </c>
      <c r="G5341" s="42">
        <v>37629</v>
      </c>
      <c r="H5341" s="109" t="s">
        <v>31316</v>
      </c>
      <c r="I5341" s="55" t="s">
        <v>11922</v>
      </c>
      <c r="J5341" s="55" t="s">
        <v>28</v>
      </c>
      <c r="K5341" s="98" t="s">
        <v>31317</v>
      </c>
      <c r="L5341" s="109" t="s">
        <v>5141</v>
      </c>
      <c r="M5341" s="109" t="s">
        <v>17983</v>
      </c>
      <c r="N5341" s="109" t="s">
        <v>32</v>
      </c>
      <c r="O5341" s="109" t="s">
        <v>31318</v>
      </c>
      <c r="P5341" s="109" t="s">
        <v>58</v>
      </c>
      <c r="Q5341" s="55" t="s">
        <v>31319</v>
      </c>
      <c r="R5341" s="109" t="s">
        <v>80</v>
      </c>
      <c r="S5341" s="8" t="s">
        <v>31226</v>
      </c>
      <c r="T5341" s="31"/>
      <c r="U5341" s="109" t="str">
        <f t="shared" si="84"/>
        <v>37629: Deputy Wright came to talk with Belcher about his 17-year-old stepson, Dale Griffin, who had reportedly confessed to breaking into the neighbor's house. As the deputy entered Belcher's house with the teen, Belcher came out of a back room with a 3-foot-long table leg and advanced toward the deputy. The deputy fired once or twice (reports vary), because he thought his life was in danger. Belcher's family claims that no permission was given to enter the house, but the State Attorney's Office decided that issue is "immaterial to the question of whether Dep. Wright was justified." No confrontation between the two was reported before the incident. http://www.theledger.com/article/20030109/NEWS/301090333</v>
      </c>
      <c r="V5341" s="98"/>
      <c r="W5341" s="109">
        <v>1950.1</v>
      </c>
      <c r="X5341" s="109"/>
      <c r="Y5341" s="109"/>
      <c r="Z5341" s="109"/>
      <c r="AA5341" s="109"/>
      <c r="AB5341" s="109"/>
      <c r="AC5341" s="113"/>
      <c r="AD5341" s="106"/>
      <c r="AE5341" s="106"/>
      <c r="AF5341" s="106"/>
      <c r="AG5341" s="58"/>
    </row>
    <row r="5342" spans="1:33" ht="12">
      <c r="A5342" s="30">
        <v>41874.409942129598</v>
      </c>
      <c r="B5342" s="109" t="s">
        <v>31320</v>
      </c>
      <c r="C5342" s="121">
        <v>43</v>
      </c>
      <c r="D5342" s="109" t="s">
        <v>23</v>
      </c>
      <c r="E5342" s="109" t="s">
        <v>173</v>
      </c>
      <c r="F5342" s="109"/>
      <c r="G5342" s="42">
        <v>37565</v>
      </c>
      <c r="H5342" s="109" t="s">
        <v>31321</v>
      </c>
      <c r="I5342" s="55" t="s">
        <v>20790</v>
      </c>
      <c r="J5342" s="55" t="s">
        <v>28</v>
      </c>
      <c r="K5342" s="98" t="s">
        <v>20791</v>
      </c>
      <c r="L5342" s="109" t="s">
        <v>5141</v>
      </c>
      <c r="M5342" s="109" t="s">
        <v>31322</v>
      </c>
      <c r="N5342" s="109" t="s">
        <v>32</v>
      </c>
      <c r="O5342" s="109" t="s">
        <v>31323</v>
      </c>
      <c r="P5342" s="109" t="s">
        <v>58</v>
      </c>
      <c r="Q5342" s="55" t="s">
        <v>31324</v>
      </c>
      <c r="R5342" s="109" t="s">
        <v>80</v>
      </c>
      <c r="S5342" s="8" t="s">
        <v>31226</v>
      </c>
      <c r="T5342" s="31"/>
      <c r="U5342" s="109" t="str">
        <f t="shared" si="84"/>
        <v>37565: Castellanos was wanted for escape from an Arkansas minimum security prison 4 years prior. Castellanos was reportedly shot to keep him from running down a Marshall in his SUV in a Wal-Mart parking lot; no weapons were found in the car. In a dying declaration to a Haines City Officer, Castellanos reported that he believed he was fleeing an attempted mugging. Two passengers in the vehicle confirmed that the officers repeatedly identified themselves as U.S. marshals. The decisions to apprehend Castellanos was reportedly spur of the moment, as they feared losing his position in the absence of a GPS tracker. http://www.theledger.com/article/20021119/NEWSCHIEF/311199992</v>
      </c>
      <c r="V5342" s="98"/>
      <c r="W5342" s="109">
        <v>1951.1</v>
      </c>
      <c r="X5342" s="109"/>
      <c r="Y5342" s="109"/>
      <c r="Z5342" s="109"/>
      <c r="AA5342" s="109"/>
      <c r="AB5342" s="109"/>
      <c r="AC5342" s="113"/>
      <c r="AD5342" s="106"/>
      <c r="AE5342" s="106"/>
      <c r="AF5342" s="106"/>
      <c r="AG5342" s="58"/>
    </row>
    <row r="5343" spans="1:33" ht="12">
      <c r="A5343" s="30">
        <v>41874.410173611097</v>
      </c>
      <c r="B5343" s="109" t="s">
        <v>31325</v>
      </c>
      <c r="C5343" s="121">
        <v>37</v>
      </c>
      <c r="D5343" s="109" t="s">
        <v>23</v>
      </c>
      <c r="E5343" s="109" t="s">
        <v>24</v>
      </c>
      <c r="F5343" s="109" t="s">
        <v>31326</v>
      </c>
      <c r="G5343" s="42">
        <v>40225</v>
      </c>
      <c r="H5343" s="109" t="s">
        <v>31327</v>
      </c>
      <c r="I5343" s="55" t="s">
        <v>2034</v>
      </c>
      <c r="J5343" s="55" t="s">
        <v>152</v>
      </c>
      <c r="K5343" s="98" t="s">
        <v>31328</v>
      </c>
      <c r="L5343" s="109" t="s">
        <v>2034</v>
      </c>
      <c r="M5343" s="109" t="s">
        <v>2038</v>
      </c>
      <c r="N5343" s="109" t="s">
        <v>32</v>
      </c>
      <c r="O5343" s="109" t="s">
        <v>31329</v>
      </c>
      <c r="P5343" s="109" t="s">
        <v>58</v>
      </c>
      <c r="Q5343" s="55" t="s">
        <v>31330</v>
      </c>
      <c r="R5343" s="109" t="s">
        <v>80</v>
      </c>
      <c r="S5343" s="8" t="s">
        <v>31331</v>
      </c>
      <c r="T5343" s="31"/>
      <c r="U5343" s="109" t="str">
        <f t="shared" si="84"/>
        <v>40225: Tucker, who is from Albany, sped away from Officers Kevin Moynihan and Christopher Pageau as they attempted to conduct a traffic stop. He lost control of his car, hit a telephone, "The suspect then ran over one of our officers and dragged him along the roadway underneath the vehicle," said Krokoff. http://www.huffingtonpost.com/2010/07/16/howard-tucker-shooting-vi_n_649648.html</v>
      </c>
      <c r="V5343" s="98"/>
      <c r="W5343" s="109">
        <v>1952.1</v>
      </c>
      <c r="X5343" s="109"/>
      <c r="Y5343" s="109"/>
      <c r="Z5343" s="109"/>
      <c r="AA5343" s="109"/>
      <c r="AB5343" s="109"/>
      <c r="AC5343" s="113"/>
      <c r="AD5343" s="106"/>
      <c r="AE5343" s="106"/>
      <c r="AF5343" s="106"/>
      <c r="AG5343" s="58"/>
    </row>
    <row r="5344" spans="1:33" ht="12">
      <c r="A5344" s="30">
        <v>41874.4133912037</v>
      </c>
      <c r="B5344" s="109" t="s">
        <v>31332</v>
      </c>
      <c r="C5344" s="121">
        <v>19</v>
      </c>
      <c r="D5344" s="109" t="s">
        <v>23</v>
      </c>
      <c r="E5344" s="109" t="s">
        <v>24</v>
      </c>
      <c r="F5344" s="109" t="s">
        <v>31333</v>
      </c>
      <c r="G5344" s="42">
        <v>40906</v>
      </c>
      <c r="H5344" s="109" t="s">
        <v>31334</v>
      </c>
      <c r="I5344" s="55" t="s">
        <v>2034</v>
      </c>
      <c r="J5344" s="55" t="s">
        <v>152</v>
      </c>
      <c r="K5344" s="98" t="s">
        <v>31335</v>
      </c>
      <c r="L5344" s="109" t="s">
        <v>2034</v>
      </c>
      <c r="M5344" s="109" t="s">
        <v>2038</v>
      </c>
      <c r="N5344" s="109" t="s">
        <v>32</v>
      </c>
      <c r="O5344" s="109" t="s">
        <v>31336</v>
      </c>
      <c r="P5344" s="109" t="s">
        <v>58</v>
      </c>
      <c r="Q5344" s="55" t="s">
        <v>31337</v>
      </c>
      <c r="R5344" s="109" t="s">
        <v>36</v>
      </c>
      <c r="S5344" s="8" t="s">
        <v>31331</v>
      </c>
      <c r="T5344" s="31"/>
      <c r="U5344" s="109" t="str">
        <f t="shared" si="84"/>
        <v>40906: Officers Jason Kelley and Gregory Mulligan pulled up to a Range Rover sport utility vehicle in front of 441 South Pearl St. Officers suspected Moore was in the vehicle. They found him in the backseat and got him out. A struggle began. "Nahcream went to lift his handgun that he had in his possession, and the officer's partner, who had disengaged at that point, witnessed it and had no choice but to use deadly physical force," Krokoff said. Mulligan fired three shots, hitting Moore in the torso, he said. A loaded .22-caliber handgun was recovered. http://www.timesunion.com/local/article/Fatal-police-shooting-stirs-rage-2432592.php#page-</v>
      </c>
      <c r="V5344" s="98"/>
      <c r="W5344" s="109">
        <v>1953.1</v>
      </c>
      <c r="X5344" s="109"/>
      <c r="Y5344" s="109"/>
      <c r="Z5344" s="109"/>
      <c r="AA5344" s="109"/>
      <c r="AB5344" s="109"/>
      <c r="AC5344" s="113"/>
      <c r="AD5344" s="106"/>
      <c r="AE5344" s="106"/>
      <c r="AF5344" s="106"/>
      <c r="AG5344" s="58"/>
    </row>
    <row r="5345" spans="1:33" ht="12">
      <c r="A5345" s="30">
        <v>41874.418067129598</v>
      </c>
      <c r="B5345" s="109" t="s">
        <v>31338</v>
      </c>
      <c r="C5345" s="121">
        <v>22</v>
      </c>
      <c r="D5345" s="109" t="s">
        <v>23</v>
      </c>
      <c r="E5345" s="109" t="s">
        <v>40</v>
      </c>
      <c r="F5345" s="109" t="s">
        <v>31339</v>
      </c>
      <c r="G5345" s="42">
        <v>37463</v>
      </c>
      <c r="H5345" s="109" t="s">
        <v>31340</v>
      </c>
      <c r="I5345" s="55" t="s">
        <v>11922</v>
      </c>
      <c r="J5345" s="55" t="s">
        <v>28</v>
      </c>
      <c r="K5345" s="98" t="s">
        <v>31341</v>
      </c>
      <c r="L5345" s="109" t="s">
        <v>5141</v>
      </c>
      <c r="M5345" s="109" t="s">
        <v>17983</v>
      </c>
      <c r="N5345" s="109" t="s">
        <v>32</v>
      </c>
      <c r="O5345" s="109" t="s">
        <v>31342</v>
      </c>
      <c r="P5345" s="109" t="s">
        <v>58</v>
      </c>
      <c r="Q5345" s="55" t="s">
        <v>31343</v>
      </c>
      <c r="R5345" s="109" t="s">
        <v>80</v>
      </c>
      <c r="S5345" s="8" t="s">
        <v>31226</v>
      </c>
      <c r="T5345" s="31"/>
      <c r="U5345" s="109" t="str">
        <f t="shared" si="84"/>
        <v>37463: Officers claim that Britt was holding a baseball bat in a "threatening manner" during a drug raid. They claim the deputy had no choice but to shoot and kill the young Lakeland man when he did not drop the bat. Official say there's no indication that Britt actually swung the bat. Witnesses claim that Britt always slept with a bat, and the family asserted that it was excessive force to respond with a shot in the heart. The Polk County Sheriff's office settled the excessive force lawsuit with the family out of court. http://www.theledger.com/article/20100914/NEWS/9145039</v>
      </c>
      <c r="V5345" s="98"/>
      <c r="W5345" s="109">
        <v>1954.1</v>
      </c>
      <c r="X5345" s="109"/>
      <c r="Y5345" s="109"/>
      <c r="Z5345" s="109"/>
      <c r="AA5345" s="109"/>
      <c r="AB5345" s="109"/>
      <c r="AC5345" s="113"/>
      <c r="AD5345" s="106"/>
      <c r="AE5345" s="106"/>
      <c r="AF5345" s="106"/>
      <c r="AG5345" s="58"/>
    </row>
    <row r="5346" spans="1:33" ht="12">
      <c r="A5346" s="30">
        <v>41874.423171296301</v>
      </c>
      <c r="B5346" s="109" t="s">
        <v>31344</v>
      </c>
      <c r="C5346" s="121">
        <v>21</v>
      </c>
      <c r="D5346" s="109" t="s">
        <v>91</v>
      </c>
      <c r="E5346" s="109" t="s">
        <v>40</v>
      </c>
      <c r="F5346" s="109" t="s">
        <v>31345</v>
      </c>
      <c r="G5346" s="42">
        <v>38282</v>
      </c>
      <c r="H5346" s="109" t="s">
        <v>31346</v>
      </c>
      <c r="I5346" s="55" t="s">
        <v>2144</v>
      </c>
      <c r="J5346" s="55" t="s">
        <v>74</v>
      </c>
      <c r="K5346" s="98" t="s">
        <v>31347</v>
      </c>
      <c r="L5346" s="109" t="s">
        <v>2146</v>
      </c>
      <c r="M5346" s="109" t="s">
        <v>2147</v>
      </c>
      <c r="N5346" s="109" t="s">
        <v>31348</v>
      </c>
      <c r="O5346" s="109" t="s">
        <v>31349</v>
      </c>
      <c r="P5346" s="109" t="s">
        <v>31350</v>
      </c>
      <c r="Q5346" s="55" t="s">
        <v>31351</v>
      </c>
      <c r="R5346" s="109" t="s">
        <v>80</v>
      </c>
      <c r="S5346" s="8" t="s">
        <v>31352</v>
      </c>
      <c r="T5346" s="31"/>
      <c r="U5346" s="109" t="str">
        <f t="shared" si="84"/>
        <v>38282: BPD fired pepper spray into crowd celebrating Red Sox victory over Yankees in 2004. http://www.nytimes.com/2004/10/23/sports/baseball/23boston.html?_r=0</v>
      </c>
      <c r="V5346" s="98"/>
      <c r="W5346" s="109">
        <v>1955.1</v>
      </c>
      <c r="X5346" s="109"/>
      <c r="Y5346" s="109"/>
      <c r="Z5346" s="109"/>
      <c r="AA5346" s="109"/>
      <c r="AB5346" s="109"/>
      <c r="AC5346" s="113"/>
      <c r="AD5346" s="106"/>
      <c r="AE5346" s="106"/>
      <c r="AF5346" s="106"/>
      <c r="AG5346" s="58"/>
    </row>
    <row r="5347" spans="1:33" ht="12">
      <c r="A5347" s="30">
        <v>41874.423599537004</v>
      </c>
      <c r="B5347" s="109" t="s">
        <v>31353</v>
      </c>
      <c r="C5347" s="121">
        <v>27</v>
      </c>
      <c r="D5347" s="109" t="s">
        <v>91</v>
      </c>
      <c r="E5347" s="109" t="s">
        <v>1728</v>
      </c>
      <c r="F5347" s="109"/>
      <c r="G5347" s="42">
        <v>37112</v>
      </c>
      <c r="H5347" s="109" t="s">
        <v>31354</v>
      </c>
      <c r="I5347" s="55" t="s">
        <v>31355</v>
      </c>
      <c r="J5347" s="55" t="s">
        <v>124</v>
      </c>
      <c r="K5347" s="98" t="s">
        <v>28382</v>
      </c>
      <c r="L5347" s="109" t="s">
        <v>448</v>
      </c>
      <c r="M5347" s="109" t="s">
        <v>449</v>
      </c>
      <c r="N5347" s="109" t="s">
        <v>32</v>
      </c>
      <c r="O5347" s="109" t="s">
        <v>31356</v>
      </c>
      <c r="P5347" s="109" t="s">
        <v>58</v>
      </c>
      <c r="Q5347" s="55" t="s">
        <v>31357</v>
      </c>
      <c r="R5347" s="109" t="s">
        <v>80</v>
      </c>
      <c r="S5347" s="8" t="s">
        <v>31358</v>
      </c>
      <c r="T5347" s="31"/>
      <c r="U5347" s="109" t="str">
        <f t="shared" si="84"/>
        <v>37112: During a traffic stop, officer attempted to search passenger Rosa Hammer's backpack, to which she did not consent and which contained marijuana. They struggled over the bag and wrestled on the ground; officer warned Hammer to stop resisting. Per Officer Ron Kessler's statement, he saw a gun in the backpack and attempted to draw his own weapon, which did not fire after he pulled the trigger twice. Hammer then shot him in the hand with her gun. Officer drew his backup weapon and shot Hammer three times in the torso. She died at the scene. Witnesses included the vehicle driver and Hammer's 5-year-old daughter. http://www.peninsuladailynews.com/apps/pbcs.dll/article?AID=2001110250307</v>
      </c>
      <c r="V5347" s="98"/>
      <c r="W5347" s="109">
        <v>1956.1</v>
      </c>
      <c r="X5347" s="109"/>
      <c r="Y5347" s="109"/>
      <c r="Z5347" s="109"/>
      <c r="AA5347" s="109"/>
      <c r="AB5347" s="109"/>
      <c r="AC5347" s="113"/>
      <c r="AD5347" s="106"/>
      <c r="AE5347" s="106"/>
      <c r="AF5347" s="106"/>
      <c r="AG5347" s="58"/>
    </row>
    <row r="5348" spans="1:33" ht="12">
      <c r="A5348" s="30">
        <v>41874.426099536999</v>
      </c>
      <c r="B5348" s="109" t="s">
        <v>31359</v>
      </c>
      <c r="C5348" s="121">
        <v>33</v>
      </c>
      <c r="D5348" s="109" t="s">
        <v>23</v>
      </c>
      <c r="E5348" s="109" t="s">
        <v>40</v>
      </c>
      <c r="F5348" s="109" t="s">
        <v>31360</v>
      </c>
      <c r="G5348" s="42">
        <v>41805</v>
      </c>
      <c r="H5348" s="109" t="s">
        <v>31361</v>
      </c>
      <c r="I5348" s="55" t="s">
        <v>123</v>
      </c>
      <c r="J5348" s="55" t="s">
        <v>124</v>
      </c>
      <c r="K5348" s="98" t="s">
        <v>31362</v>
      </c>
      <c r="L5348" s="109" t="s">
        <v>126</v>
      </c>
      <c r="M5348" s="109" t="s">
        <v>449</v>
      </c>
      <c r="N5348" s="109" t="s">
        <v>32</v>
      </c>
      <c r="O5348" s="109" t="s">
        <v>31363</v>
      </c>
      <c r="P5348" s="109" t="s">
        <v>760</v>
      </c>
      <c r="Q5348" s="55" t="s">
        <v>31364</v>
      </c>
      <c r="R5348" s="109" t="s">
        <v>100</v>
      </c>
      <c r="S5348" s="8" t="s">
        <v>31365</v>
      </c>
      <c r="T5348" s="31"/>
      <c r="U5348" s="109" t="str">
        <f t="shared" si="84"/>
        <v>41805: 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 http://www.wsp.wa.gov/information/releases/2014_archive/mr061714.htm</v>
      </c>
      <c r="V5348" s="98"/>
      <c r="W5348" s="109">
        <v>1957.1</v>
      </c>
      <c r="X5348" s="109"/>
      <c r="Y5348" s="109"/>
      <c r="Z5348" s="109"/>
      <c r="AA5348" s="109"/>
      <c r="AB5348" s="109"/>
      <c r="AC5348" s="113"/>
      <c r="AD5348" s="106"/>
      <c r="AE5348" s="106"/>
      <c r="AF5348" s="106"/>
      <c r="AG5348" s="58"/>
    </row>
    <row r="5349" spans="1:33" ht="12">
      <c r="A5349" s="30">
        <v>41874.426712963003</v>
      </c>
      <c r="B5349" s="109" t="s">
        <v>31366</v>
      </c>
      <c r="C5349" s="121">
        <v>21</v>
      </c>
      <c r="D5349" s="109" t="s">
        <v>23</v>
      </c>
      <c r="E5349" s="109" t="s">
        <v>82</v>
      </c>
      <c r="F5349" s="109"/>
      <c r="G5349" s="42">
        <v>37304</v>
      </c>
      <c r="H5349" s="109" t="s">
        <v>31367</v>
      </c>
      <c r="I5349" s="55" t="s">
        <v>11922</v>
      </c>
      <c r="J5349" s="55" t="s">
        <v>28</v>
      </c>
      <c r="K5349" s="98" t="s">
        <v>31368</v>
      </c>
      <c r="L5349" s="109" t="s">
        <v>5141</v>
      </c>
      <c r="M5349" s="109" t="s">
        <v>11924</v>
      </c>
      <c r="N5349" s="109" t="s">
        <v>32</v>
      </c>
      <c r="O5349" s="109" t="s">
        <v>31369</v>
      </c>
      <c r="P5349" s="109" t="s">
        <v>58</v>
      </c>
      <c r="Q5349" s="55" t="s">
        <v>31370</v>
      </c>
      <c r="R5349" s="109" t="s">
        <v>100</v>
      </c>
      <c r="S5349" s="8" t="s">
        <v>31226</v>
      </c>
      <c r="T5349" s="31"/>
      <c r="U5349" s="109" t="str">
        <f t="shared" si="84"/>
        <v>37304: A neighbor called 911 about shots being fired in the apartment complex. When officers arrived, Reed reportedly pointed his gun at the police. All four responding officers opened fire, firing 35 shots and hitting Reed 13 times. Some reports claim that Reed first pointed the gun at himself, saying "Just shoot me, just shoot me," before turning the gun towards police, leading some to label the incident "suicide by police." http://news.google.com/newspapers?nid=1346&amp;dat=20020218&amp;id=qt0vAAAAIBAJ&amp;sjid=o_0DAAAAIBAJ&amp;pg=5240,5094442</v>
      </c>
      <c r="V5349" s="98"/>
      <c r="W5349" s="109">
        <v>1958.1</v>
      </c>
      <c r="X5349" s="109"/>
      <c r="Y5349" s="109"/>
      <c r="Z5349" s="109"/>
      <c r="AA5349" s="109"/>
      <c r="AB5349" s="109"/>
      <c r="AC5349" s="113"/>
      <c r="AD5349" s="106"/>
      <c r="AE5349" s="106"/>
      <c r="AF5349" s="106"/>
      <c r="AG5349" s="58"/>
    </row>
    <row r="5350" spans="1:33" ht="12">
      <c r="A5350" s="30">
        <v>41874.435995370397</v>
      </c>
      <c r="B5350" s="109" t="s">
        <v>31371</v>
      </c>
      <c r="C5350" s="121">
        <v>31</v>
      </c>
      <c r="D5350" s="109" t="s">
        <v>23</v>
      </c>
      <c r="E5350" s="109" t="s">
        <v>82</v>
      </c>
      <c r="F5350" s="109"/>
      <c r="G5350" s="42">
        <v>36940</v>
      </c>
      <c r="H5350" s="109" t="s">
        <v>31372</v>
      </c>
      <c r="I5350" s="55" t="s">
        <v>17981</v>
      </c>
      <c r="J5350" s="55" t="s">
        <v>28</v>
      </c>
      <c r="K5350" s="98" t="s">
        <v>31373</v>
      </c>
      <c r="L5350" s="109" t="s">
        <v>5141</v>
      </c>
      <c r="M5350" s="109" t="s">
        <v>31374</v>
      </c>
      <c r="N5350" s="109" t="s">
        <v>32</v>
      </c>
      <c r="O5350" s="109" t="s">
        <v>31375</v>
      </c>
      <c r="P5350" s="109" t="s">
        <v>58</v>
      </c>
      <c r="Q5350" s="55" t="s">
        <v>31376</v>
      </c>
      <c r="R5350" s="109" t="s">
        <v>80</v>
      </c>
      <c r="S5350" s="8" t="s">
        <v>31226</v>
      </c>
      <c r="T5350" s="31"/>
      <c r="U5350" s="109" t="str">
        <f t="shared" si="84"/>
        <v>36940: Responding to a report of a burglary in progress, a Polk County Deputy attempted to apprehend a suspect who had barricaded himself inside the bedroom of a mobile home. According to the police report, Oribris charged the deputy, armed with a .32 revolver. The two "scuffled" on the floor, and the deputy knocked the gun away. The deputy, trying to handcuff Oribris from behind, was able to get one hand handcuffed when the suspect broke free and grabbed the gun. Oribris reportedly then pointed the gun, which was cocked, at the deputy. In response, the deputy fired one shot at Oribris, who continued to point the gun at the deputy. A second shot was fired and the suspect collapsed. The autopsy showed one shot in the neck area and once in the back area. It was later determined that the gun was not loaded. http://www.polksheriff.org/NewsRoom/News%20Releases/Documents/2001/deputyinvolvedshooting.html</v>
      </c>
      <c r="V5350" s="98"/>
      <c r="W5350" s="109">
        <v>1959.1</v>
      </c>
      <c r="X5350" s="109"/>
      <c r="Y5350" s="109"/>
      <c r="Z5350" s="109"/>
      <c r="AA5350" s="109"/>
      <c r="AB5350" s="109"/>
      <c r="AC5350" s="113"/>
      <c r="AD5350" s="106"/>
      <c r="AE5350" s="106"/>
      <c r="AF5350" s="106"/>
      <c r="AG5350" s="58"/>
    </row>
    <row r="5351" spans="1:33" ht="12">
      <c r="A5351" s="30">
        <v>41874.450590277796</v>
      </c>
      <c r="B5351" s="109" t="s">
        <v>31377</v>
      </c>
      <c r="C5351" s="121">
        <v>41</v>
      </c>
      <c r="D5351" s="109" t="s">
        <v>23</v>
      </c>
      <c r="E5351" s="109" t="s">
        <v>24</v>
      </c>
      <c r="F5351" s="109" t="s">
        <v>31378</v>
      </c>
      <c r="G5351" s="42">
        <v>41821</v>
      </c>
      <c r="H5351" s="109" t="s">
        <v>31379</v>
      </c>
      <c r="I5351" s="55" t="s">
        <v>20950</v>
      </c>
      <c r="J5351" s="55" t="s">
        <v>28</v>
      </c>
      <c r="K5351" s="98" t="s">
        <v>31380</v>
      </c>
      <c r="L5351" s="109" t="s">
        <v>10405</v>
      </c>
      <c r="M5351" s="109" t="s">
        <v>10406</v>
      </c>
      <c r="N5351" s="109" t="s">
        <v>32</v>
      </c>
      <c r="O5351" s="109" t="s">
        <v>31381</v>
      </c>
      <c r="P5351" s="109" t="s">
        <v>58</v>
      </c>
      <c r="Q5351" s="55" t="s">
        <v>31382</v>
      </c>
      <c r="R5351" s="109" t="s">
        <v>80</v>
      </c>
      <c r="S5351" s="8" t="s">
        <v>31226</v>
      </c>
      <c r="T5351" s="31"/>
      <c r="U5351" s="109" t="str">
        <f t="shared" si="84"/>
        <v>41821: 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 http://www.tampabay.com/news/publicsafety/pasco-sheriff-slain-suspect-made-detectives-fear-for-their-lives/2186914</v>
      </c>
      <c r="V5351" s="98"/>
      <c r="W5351" s="109">
        <v>1960.1</v>
      </c>
      <c r="X5351" s="109"/>
      <c r="Y5351" s="109"/>
      <c r="Z5351" s="109"/>
      <c r="AA5351" s="109"/>
      <c r="AB5351" s="109"/>
      <c r="AC5351" s="113"/>
      <c r="AD5351" s="106"/>
      <c r="AE5351" s="106"/>
      <c r="AF5351" s="106"/>
      <c r="AG5351" s="58"/>
    </row>
    <row r="5352" spans="1:33" ht="12">
      <c r="A5352" s="30">
        <v>41874.451747685198</v>
      </c>
      <c r="B5352" s="109" t="s">
        <v>31383</v>
      </c>
      <c r="C5352" s="121">
        <v>33</v>
      </c>
      <c r="D5352" s="109" t="s">
        <v>23</v>
      </c>
      <c r="E5352" s="109" t="s">
        <v>24</v>
      </c>
      <c r="F5352" s="109" t="s">
        <v>31384</v>
      </c>
      <c r="G5352" s="42">
        <v>41761</v>
      </c>
      <c r="H5352" s="109" t="s">
        <v>31385</v>
      </c>
      <c r="I5352" s="55" t="s">
        <v>455</v>
      </c>
      <c r="J5352" s="55" t="s">
        <v>104</v>
      </c>
      <c r="K5352" s="98" t="s">
        <v>3882</v>
      </c>
      <c r="L5352" s="109" t="s">
        <v>456</v>
      </c>
      <c r="M5352" s="109" t="s">
        <v>457</v>
      </c>
      <c r="N5352" s="109" t="s">
        <v>32</v>
      </c>
      <c r="O5352" s="109" t="s">
        <v>31386</v>
      </c>
      <c r="P5352" s="109" t="s">
        <v>58</v>
      </c>
      <c r="Q5352" s="55" t="s">
        <v>31387</v>
      </c>
      <c r="R5352" s="109" t="s">
        <v>100</v>
      </c>
      <c r="S5352" s="8" t="s">
        <v>31388</v>
      </c>
      <c r="T5352" s="31"/>
      <c r="U5352" s="109" t="str">
        <f t="shared" si="84"/>
        <v>41761: Johnson threatened and then killed his neighbor, her daughter, and wounded her son. He was armed with the knife when police arrived, after the son left the apartment and called for help. http://host.madison.com/news/local/crime_and_courts/madison-officers-cleared-in-internal-investigation-of-londrell-johnson-shooting/article_0d4b7356-fb1f-525b-b074-50c5e9ab6ca1.html</v>
      </c>
      <c r="V5352" s="98"/>
      <c r="W5352" s="109">
        <v>1961.1</v>
      </c>
      <c r="X5352" s="109"/>
      <c r="Y5352" s="109"/>
      <c r="Z5352" s="109"/>
      <c r="AA5352" s="109"/>
      <c r="AB5352" s="109"/>
      <c r="AC5352" s="113"/>
      <c r="AD5352" s="106"/>
      <c r="AE5352" s="106"/>
      <c r="AF5352" s="106"/>
      <c r="AG5352" s="58"/>
    </row>
    <row r="5353" spans="1:33" ht="12">
      <c r="A5353" s="30">
        <v>41874.457280092603</v>
      </c>
      <c r="B5353" s="109" t="s">
        <v>31389</v>
      </c>
      <c r="C5353" s="121">
        <v>16</v>
      </c>
      <c r="D5353" s="109" t="s">
        <v>23</v>
      </c>
      <c r="E5353" s="109" t="s">
        <v>82</v>
      </c>
      <c r="F5353" s="109"/>
      <c r="G5353" s="42">
        <v>38265</v>
      </c>
      <c r="H5353" s="109" t="s">
        <v>31390</v>
      </c>
      <c r="I5353" s="55" t="s">
        <v>31391</v>
      </c>
      <c r="J5353" s="55" t="s">
        <v>1791</v>
      </c>
      <c r="K5353" s="98" t="s">
        <v>31392</v>
      </c>
      <c r="L5353" s="109" t="s">
        <v>10951</v>
      </c>
      <c r="M5353" s="109" t="s">
        <v>31393</v>
      </c>
      <c r="N5353" s="109" t="s">
        <v>20589</v>
      </c>
      <c r="O5353" s="109" t="s">
        <v>31394</v>
      </c>
      <c r="P5353" s="109" t="s">
        <v>58</v>
      </c>
      <c r="Q5353" s="55" t="s">
        <v>31395</v>
      </c>
      <c r="R5353" s="109" t="s">
        <v>36</v>
      </c>
      <c r="S5353" s="8" t="s">
        <v>31396</v>
      </c>
      <c r="T5353" s="31"/>
      <c r="U5353" s="109" t="str">
        <f t="shared" si="84"/>
        <v>38265: While at the police station early Tuesday afternoon, the teen asked to go to the bathroom, and his handcuffs were removed. McConnell was allowed to use a private bathroom instead of the secure one in the holding cell. While in the bathroom, he unscrewed the security gate over the window, climbed out, and ran south down Court Street while police pursued on foot, cars, and motorcycles, police said. He ran through the Hoboken Train Terminal to the south side of the Hudson-Bergen Light Rail Station. There, according to police, he climbed over the rail, where he stood for a moment. Police said they pleaded for the teen not to jump. They said he yelled "I'm not going back to jail. As he fell, police tried to grab him, but according to police reports, he pushed them away. McConnell could not swim and quickly went underneath the surface of the water. According to police, one officer took off his belt and lowered it to the teen, but he couldn't grab it. Mayor David Roberts said that no officer jumped in after McConnell because of concerns about the swift Hudson currents and undertow. He drowned. http://www.hudsonreporter.com/view/full_story/2400929/article-Tragedy-on-the-Hudson-Teen-drowns-after-escaping-from-police-custody</v>
      </c>
      <c r="V5353" s="98"/>
      <c r="W5353" s="109">
        <v>1962.1</v>
      </c>
      <c r="X5353" s="109"/>
      <c r="Y5353" s="109"/>
      <c r="Z5353" s="109"/>
      <c r="AA5353" s="109"/>
      <c r="AB5353" s="109"/>
      <c r="AC5353" s="113"/>
      <c r="AD5353" s="106"/>
      <c r="AE5353" s="106"/>
      <c r="AF5353" s="106"/>
      <c r="AG5353" s="58"/>
    </row>
    <row r="5354" spans="1:33" ht="12">
      <c r="A5354" s="30">
        <v>41874.461631944403</v>
      </c>
      <c r="B5354" s="109" t="s">
        <v>31397</v>
      </c>
      <c r="C5354" s="121">
        <v>36</v>
      </c>
      <c r="D5354" s="109" t="s">
        <v>23</v>
      </c>
      <c r="E5354" s="109" t="s">
        <v>173</v>
      </c>
      <c r="F5354" s="109" t="s">
        <v>31398</v>
      </c>
      <c r="G5354" s="42">
        <v>40142</v>
      </c>
      <c r="H5354" s="109" t="s">
        <v>31399</v>
      </c>
      <c r="I5354" s="55" t="s">
        <v>4951</v>
      </c>
      <c r="J5354" s="55" t="s">
        <v>28</v>
      </c>
      <c r="K5354" s="98" t="s">
        <v>21933</v>
      </c>
      <c r="L5354" s="109" t="s">
        <v>404</v>
      </c>
      <c r="M5354" s="109" t="s">
        <v>31400</v>
      </c>
      <c r="N5354" s="109" t="s">
        <v>32</v>
      </c>
      <c r="O5354" s="109" t="s">
        <v>31401</v>
      </c>
      <c r="P5354" s="109" t="s">
        <v>760</v>
      </c>
      <c r="Q5354" s="55" t="s">
        <v>31402</v>
      </c>
      <c r="R5354" s="109" t="s">
        <v>100</v>
      </c>
      <c r="S5354" s="8" t="s">
        <v>31403</v>
      </c>
      <c r="T5354" s="31"/>
      <c r="U5354" s="109" t="str">
        <f t="shared" si="84"/>
        <v>40142: Police say a man with guns barricaded himself and four children inside a downtown Orlando house for three and a half hours Wednesday. It finally ended when police shot him dead. Police say the man walked out of the house holding one of his guns and wouldn't put it down. Eyewitness News has learned the shot suspect was a local artist. Palin was my friend and I was there at the house after his death. His back door was kicked in, glass was all over the floor and there was blood all over the floor of the front door. All of his friends suspect that the police lied during there testimony and it looks more like they busted in through the back door of his house and shot in in the back of the head when he ran for the front door. This man loved his children and family and would have never put them in harms way! http://www.wftv.com/news/news/swat-kills-36-year-old-local-artist-involved-in-st/nFDQS/</v>
      </c>
      <c r="V5354" s="98"/>
      <c r="W5354" s="109">
        <v>1963.1</v>
      </c>
      <c r="X5354" s="109"/>
      <c r="Y5354" s="109"/>
      <c r="Z5354" s="109"/>
      <c r="AA5354" s="109"/>
      <c r="AB5354" s="109"/>
      <c r="AC5354" s="113"/>
      <c r="AD5354" s="106"/>
      <c r="AE5354" s="106"/>
      <c r="AF5354" s="106"/>
      <c r="AG5354" s="58"/>
    </row>
    <row r="5355" spans="1:33" ht="12">
      <c r="A5355" s="30">
        <v>41874.463761574101</v>
      </c>
      <c r="B5355" s="109" t="s">
        <v>11455</v>
      </c>
      <c r="C5355" s="121">
        <v>29</v>
      </c>
      <c r="D5355" s="109" t="s">
        <v>23</v>
      </c>
      <c r="E5355" s="109" t="s">
        <v>40</v>
      </c>
      <c r="F5355" s="109" t="s">
        <v>31404</v>
      </c>
      <c r="G5355" s="42">
        <v>40591</v>
      </c>
      <c r="H5355" s="109" t="s">
        <v>31405</v>
      </c>
      <c r="I5355" s="55" t="s">
        <v>31406</v>
      </c>
      <c r="J5355" s="55" t="s">
        <v>28</v>
      </c>
      <c r="K5355" s="98" t="s">
        <v>21800</v>
      </c>
      <c r="L5355" s="109" t="s">
        <v>10405</v>
      </c>
      <c r="M5355" s="109" t="s">
        <v>31407</v>
      </c>
      <c r="N5355" s="109" t="s">
        <v>32</v>
      </c>
      <c r="O5355" s="109" t="s">
        <v>31408</v>
      </c>
      <c r="P5355" s="109" t="s">
        <v>58</v>
      </c>
      <c r="Q5355" s="55" t="s">
        <v>31409</v>
      </c>
      <c r="R5355" s="109" t="s">
        <v>219</v>
      </c>
      <c r="S5355" s="8" t="s">
        <v>31226</v>
      </c>
      <c r="T5355" s="31"/>
      <c r="U5355" s="109" t="str">
        <f t="shared" si="84"/>
        <v>40591: Police officers stopped the car Wilson was riding in after witnessing a suspected drug transaction, on the technicality of a traffic violation. When police ordered the four individuals in the car to exit, Wilson refused several times. Reportedly Wilson reached for a revolver and shot at officers, who responded firing 22 shots, 8 of which struck Wilson. A toxicology analysis indicated that Wilson had cocaine, hydrocodone, methadone, oxycodone and a small amount of alcohol in his system at his time of death. http://patch.com/florida/newportrichey/officer-involved-fatal-shooting-ruled-justifiable-homicide</v>
      </c>
      <c r="V5355" s="98"/>
      <c r="W5355" s="109">
        <v>1964.1</v>
      </c>
      <c r="X5355" s="109"/>
      <c r="Y5355" s="109"/>
      <c r="Z5355" s="109"/>
      <c r="AA5355" s="109"/>
      <c r="AB5355" s="109"/>
      <c r="AC5355" s="113"/>
      <c r="AD5355" s="106"/>
      <c r="AE5355" s="106"/>
      <c r="AF5355" s="106"/>
      <c r="AG5355" s="58"/>
    </row>
    <row r="5356" spans="1:33" ht="12">
      <c r="A5356" s="30">
        <v>41874.466886574097</v>
      </c>
      <c r="B5356" s="109" t="s">
        <v>31410</v>
      </c>
      <c r="C5356" s="121">
        <v>37</v>
      </c>
      <c r="D5356" s="109" t="s">
        <v>23</v>
      </c>
      <c r="E5356" s="109" t="s">
        <v>173</v>
      </c>
      <c r="F5356" s="109"/>
      <c r="G5356" s="42">
        <v>40426</v>
      </c>
      <c r="H5356" s="109" t="s">
        <v>31411</v>
      </c>
      <c r="I5356" s="55" t="s">
        <v>3916</v>
      </c>
      <c r="J5356" s="55" t="s">
        <v>85</v>
      </c>
      <c r="K5356" s="98" t="s">
        <v>25802</v>
      </c>
      <c r="L5356" s="109" t="s">
        <v>8707</v>
      </c>
      <c r="M5356" s="109" t="s">
        <v>540</v>
      </c>
      <c r="N5356" s="109" t="s">
        <v>32</v>
      </c>
      <c r="O5356" s="109" t="s">
        <v>31412</v>
      </c>
      <c r="P5356" s="109" t="s">
        <v>760</v>
      </c>
      <c r="Q5356" s="55" t="s">
        <v>31413</v>
      </c>
      <c r="R5356" s="109" t="s">
        <v>80</v>
      </c>
      <c r="S5356" s="8" t="s">
        <v>31414</v>
      </c>
      <c r="T5356" s="31"/>
      <c r="U5356" s="109" t="str">
        <f t="shared" si="84"/>
        <v>40426: Manuel Ramirez, a 37-year-old Latino man, was shot and killed by Los Angeles police Sunday, Sept. 5, near West 6th Street and South Union Avenue in Westlake, according to Los Angeles County coroner's records. [Note: Based on preliminary information provided by the coroner's office, an earlier version of this post named the victim as Manuel Jaminez. Ed Winter, a spokesman for the coroner's office, said they obtained the name and spelling from a cousin at the scene. Family members previously told The Times that the dead man's name was Manuel Jamines. Coroner's officials, from the start, said they needed to do additional research to determine the man's identity. That search uncovered three possible names and dates of birth. Department of Justice records ultimately were used because the fingerprints matched, Winter said. Those records established his age at death as 37. Immigration and Customs Enforcement ... http://articles.latimes.com/2010/sep/11/local/la-me-0912-lapd-shooting-name-20100912</v>
      </c>
      <c r="V5356" s="98"/>
      <c r="W5356" s="109">
        <v>1965.1</v>
      </c>
      <c r="X5356" s="109"/>
      <c r="Y5356" s="109"/>
      <c r="Z5356" s="109"/>
      <c r="AA5356" s="109"/>
      <c r="AB5356" s="109"/>
      <c r="AC5356" s="113"/>
      <c r="AD5356" s="106"/>
      <c r="AE5356" s="106"/>
      <c r="AF5356" s="106"/>
      <c r="AG5356" s="58"/>
    </row>
    <row r="5357" spans="1:33" ht="12">
      <c r="A5357" s="30">
        <v>41874.468402777798</v>
      </c>
      <c r="B5357" s="109" t="s">
        <v>31415</v>
      </c>
      <c r="C5357" s="121">
        <v>51</v>
      </c>
      <c r="D5357" s="109" t="s">
        <v>23</v>
      </c>
      <c r="E5357" s="109" t="s">
        <v>40</v>
      </c>
      <c r="F5357" s="109"/>
      <c r="G5357" s="42">
        <v>41760</v>
      </c>
      <c r="H5357" s="109" t="s">
        <v>31416</v>
      </c>
      <c r="I5357" s="55" t="s">
        <v>31417</v>
      </c>
      <c r="J5357" s="55" t="s">
        <v>104</v>
      </c>
      <c r="K5357" s="98" t="s">
        <v>31418</v>
      </c>
      <c r="L5357" s="109" t="s">
        <v>456</v>
      </c>
      <c r="M5357" s="109" t="s">
        <v>31419</v>
      </c>
      <c r="N5357" s="109" t="s">
        <v>32</v>
      </c>
      <c r="O5357" s="109" t="s">
        <v>31420</v>
      </c>
      <c r="P5357" s="109" t="s">
        <v>58</v>
      </c>
      <c r="Q5357" s="55" t="s">
        <v>31421</v>
      </c>
      <c r="R5357" s="109" t="s">
        <v>100</v>
      </c>
      <c r="S5357" s="8" t="s">
        <v>31388</v>
      </c>
      <c r="T5357" s="31"/>
      <c r="U5357" s="109" t="str">
        <f t="shared" ref="U5357:U5420" si="85">CONCATENATE(G5357, ": ", O5357, " ", Q5357)</f>
        <v>41760: 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 http://www.jsonline.com/news/wisconsin/man-in-attack-on-madison-deputies-was-schizophrenic-sheriff-says-b99261529z1-257751901.html</v>
      </c>
      <c r="V5357" s="98"/>
      <c r="W5357" s="109">
        <v>1966.1</v>
      </c>
      <c r="X5357" s="109"/>
      <c r="Y5357" s="109"/>
      <c r="Z5357" s="109"/>
      <c r="AA5357" s="109"/>
      <c r="AB5357" s="109"/>
      <c r="AC5357" s="113"/>
      <c r="AD5357" s="106"/>
      <c r="AE5357" s="106"/>
      <c r="AF5357" s="106"/>
      <c r="AG5357" s="58"/>
    </row>
    <row r="5358" spans="1:33" ht="12">
      <c r="A5358" s="30">
        <v>41874.469745370399</v>
      </c>
      <c r="B5358" s="109" t="s">
        <v>31422</v>
      </c>
      <c r="C5358" s="121">
        <v>33</v>
      </c>
      <c r="D5358" s="109" t="s">
        <v>23</v>
      </c>
      <c r="E5358" s="109" t="s">
        <v>40</v>
      </c>
      <c r="F5358" s="109" t="s">
        <v>31423</v>
      </c>
      <c r="G5358" s="42">
        <v>39586</v>
      </c>
      <c r="H5358" s="109" t="s">
        <v>31424</v>
      </c>
      <c r="I5358" s="55" t="s">
        <v>15358</v>
      </c>
      <c r="J5358" s="55" t="s">
        <v>5595</v>
      </c>
      <c r="K5358" s="98" t="s">
        <v>31425</v>
      </c>
      <c r="L5358" s="109" t="s">
        <v>849</v>
      </c>
      <c r="M5358" s="109" t="s">
        <v>31426</v>
      </c>
      <c r="N5358" s="109" t="s">
        <v>32</v>
      </c>
      <c r="O5358" s="109" t="s">
        <v>31427</v>
      </c>
      <c r="P5358" s="109" t="s">
        <v>58</v>
      </c>
      <c r="Q5358" s="55" t="s">
        <v>31428</v>
      </c>
      <c r="R5358" s="109" t="s">
        <v>80</v>
      </c>
      <c r="S5358" s="8" t="s">
        <v>31429</v>
      </c>
      <c r="T5358" s="31"/>
      <c r="U5358" s="109" t="str">
        <f t="shared" si="85"/>
        <v>39586: A heavily armed special weapons and tactics team charged into a small ranch home in Easton -- guns drawn and flash grenades exploding -- and killed a Norwalk man who was quietly watching porn on TV in the den. Now five towns will pay $3.5 million to settle a lawsuit brought by the victim's family. Rumors said a First Selectman was pissed off at his neighbor so he sent the police. http://www.ctpost.com/news/article/What-led-to-deadly-Easton-raid-3587812.php#page-1</v>
      </c>
      <c r="V5358" s="98"/>
      <c r="W5358" s="109">
        <v>1967.1</v>
      </c>
      <c r="X5358" s="109"/>
      <c r="Y5358" s="109"/>
      <c r="Z5358" s="109"/>
      <c r="AA5358" s="109"/>
      <c r="AB5358" s="109"/>
      <c r="AC5358" s="113"/>
      <c r="AD5358" s="106"/>
      <c r="AE5358" s="106"/>
      <c r="AF5358" s="106"/>
      <c r="AG5358" s="58"/>
    </row>
    <row r="5359" spans="1:33" ht="12">
      <c r="A5359" s="30">
        <v>41874.481435185196</v>
      </c>
      <c r="B5359" s="109" t="s">
        <v>31430</v>
      </c>
      <c r="C5359" s="121">
        <v>19</v>
      </c>
      <c r="D5359" s="109" t="s">
        <v>23</v>
      </c>
      <c r="E5359" s="109" t="s">
        <v>82</v>
      </c>
      <c r="F5359" s="109"/>
      <c r="G5359" s="42">
        <v>41485</v>
      </c>
      <c r="H5359" s="109" t="s">
        <v>31431</v>
      </c>
      <c r="I5359" s="55" t="s">
        <v>17831</v>
      </c>
      <c r="J5359" s="55" t="s">
        <v>195</v>
      </c>
      <c r="K5359" s="98" t="s">
        <v>31432</v>
      </c>
      <c r="L5359" s="109" t="s">
        <v>686</v>
      </c>
      <c r="M5359" s="109" t="s">
        <v>17833</v>
      </c>
      <c r="N5359" s="109" t="s">
        <v>32</v>
      </c>
      <c r="O5359" s="109" t="s">
        <v>31433</v>
      </c>
      <c r="P5359" s="109" t="s">
        <v>36</v>
      </c>
      <c r="Q5359" s="55" t="s">
        <v>31434</v>
      </c>
      <c r="R5359" s="109" t="s">
        <v>80</v>
      </c>
      <c r="S5359" s="8" t="s">
        <v>31435</v>
      </c>
      <c r="T5359" s="31"/>
      <c r="U5359" s="109" t="str">
        <f t="shared" si="85"/>
        <v>41485: Walter was in a convenience store and told clerk he had a knife and a Taser. Police arrived on scene and Walter displayed "a weapon." At that point, Walter was apparently shot. Walter was airlifted to St. Joseph's Hospital where he was pronounced dead. http://www.azfamily.com/news/1-wounded-in-shooting-outside-Avondale-Circle-K-217599001.html</v>
      </c>
      <c r="V5359" s="98"/>
      <c r="W5359" s="109">
        <v>1968.1</v>
      </c>
      <c r="X5359" s="109"/>
      <c r="Y5359" s="109"/>
      <c r="Z5359" s="109"/>
      <c r="AA5359" s="109"/>
      <c r="AB5359" s="109"/>
      <c r="AC5359" s="113"/>
      <c r="AD5359" s="106"/>
      <c r="AE5359" s="106"/>
      <c r="AF5359" s="106"/>
      <c r="AG5359" s="58"/>
    </row>
    <row r="5360" spans="1:33" ht="12">
      <c r="A5360" s="30">
        <v>41874.4856828704</v>
      </c>
      <c r="B5360" s="109" t="s">
        <v>31436</v>
      </c>
      <c r="C5360" s="121">
        <v>46</v>
      </c>
      <c r="D5360" s="109" t="s">
        <v>23</v>
      </c>
      <c r="E5360" s="109" t="s">
        <v>24</v>
      </c>
      <c r="F5360" s="109"/>
      <c r="G5360" s="42">
        <v>40199</v>
      </c>
      <c r="H5360" s="109" t="s">
        <v>31437</v>
      </c>
      <c r="I5360" s="55" t="s">
        <v>6150</v>
      </c>
      <c r="J5360" s="55" t="s">
        <v>1791</v>
      </c>
      <c r="K5360" s="98" t="s">
        <v>31438</v>
      </c>
      <c r="L5360" s="109" t="s">
        <v>6152</v>
      </c>
      <c r="M5360" s="109" t="s">
        <v>6180</v>
      </c>
      <c r="N5360" s="109" t="s">
        <v>32</v>
      </c>
      <c r="O5360" s="109" t="s">
        <v>31439</v>
      </c>
      <c r="P5360" s="109" t="s">
        <v>58</v>
      </c>
      <c r="Q5360" s="55" t="s">
        <v>31440</v>
      </c>
      <c r="R5360" s="109" t="s">
        <v>36</v>
      </c>
      <c r="S5360" s="8" t="s">
        <v>31441</v>
      </c>
      <c r="T5360" s="31"/>
      <c r="U5360" s="109" t="str">
        <f t="shared" si="85"/>
        <v>40199: Township police officials said Herne Lacoste, 38, who is assigned to the department’s patrol division, fired a single shot from his .40 caliber service revolver, mortally wounding Timothy Wall, a 46-year-old burglary suspect, after a violent struggle in a Newark back yard. http://www.nj.com/news/local/index.ssf/2010/01/police_name_decorated_veteran.html</v>
      </c>
      <c r="V5360" s="98"/>
      <c r="W5360" s="109">
        <v>1969.1</v>
      </c>
      <c r="X5360" s="109"/>
      <c r="Y5360" s="109"/>
      <c r="Z5360" s="109"/>
      <c r="AA5360" s="109"/>
      <c r="AB5360" s="109"/>
      <c r="AC5360" s="113"/>
      <c r="AD5360" s="106"/>
      <c r="AE5360" s="106"/>
      <c r="AF5360" s="106"/>
      <c r="AG5360" s="58"/>
    </row>
    <row r="5361" spans="1:33" ht="12">
      <c r="A5361" s="30">
        <v>41874.487557870401</v>
      </c>
      <c r="B5361" s="109" t="s">
        <v>31442</v>
      </c>
      <c r="C5361" s="121">
        <v>29</v>
      </c>
      <c r="D5361" s="109" t="s">
        <v>23</v>
      </c>
      <c r="E5361" s="109" t="s">
        <v>24</v>
      </c>
      <c r="F5361" s="109"/>
      <c r="G5361" s="42">
        <v>41870</v>
      </c>
      <c r="H5361" s="109" t="s">
        <v>31443</v>
      </c>
      <c r="I5361" s="55" t="s">
        <v>4730</v>
      </c>
      <c r="J5361" s="55" t="s">
        <v>143</v>
      </c>
      <c r="K5361" s="98" t="s">
        <v>31444</v>
      </c>
      <c r="L5361" s="109" t="s">
        <v>4730</v>
      </c>
      <c r="M5361" s="109" t="s">
        <v>4732</v>
      </c>
      <c r="N5361" s="109" t="s">
        <v>32</v>
      </c>
      <c r="O5361" s="109" t="s">
        <v>31445</v>
      </c>
      <c r="P5361" s="109" t="s">
        <v>16355</v>
      </c>
      <c r="Q5361" s="55" t="s">
        <v>31446</v>
      </c>
      <c r="R5361" s="109" t="s">
        <v>80</v>
      </c>
      <c r="S5361" s="8" t="s">
        <v>31447</v>
      </c>
      <c r="T5361" s="31"/>
      <c r="U5361" s="109" t="str">
        <f t="shared" si="85"/>
        <v>41870: Victim shot at police officers who returned fire, killing him. http://www.philly.com/philly/news/20140820_Cop_grazed_by_bullet__suspect_killed.html</v>
      </c>
      <c r="V5361" s="98"/>
      <c r="W5361" s="109">
        <v>1970.1</v>
      </c>
      <c r="X5361" s="109"/>
      <c r="Y5361" s="109"/>
      <c r="Z5361" s="109"/>
      <c r="AA5361" s="109"/>
      <c r="AB5361" s="109"/>
      <c r="AC5361" s="113"/>
      <c r="AD5361" s="106"/>
      <c r="AE5361" s="106"/>
      <c r="AF5361" s="106"/>
      <c r="AG5361" s="58"/>
    </row>
    <row r="5362" spans="1:33" ht="12">
      <c r="A5362" s="30">
        <v>41874.488101851799</v>
      </c>
      <c r="B5362" s="109" t="s">
        <v>31448</v>
      </c>
      <c r="C5362" s="121">
        <v>21</v>
      </c>
      <c r="D5362" s="109" t="s">
        <v>23</v>
      </c>
      <c r="E5362" s="109" t="s">
        <v>40</v>
      </c>
      <c r="F5362" s="109"/>
      <c r="G5362" s="42">
        <v>41551</v>
      </c>
      <c r="H5362" s="109" t="s">
        <v>31449</v>
      </c>
      <c r="I5362" s="55" t="s">
        <v>6480</v>
      </c>
      <c r="J5362" s="55" t="s">
        <v>104</v>
      </c>
      <c r="K5362" s="98" t="s">
        <v>31450</v>
      </c>
      <c r="L5362" s="109" t="s">
        <v>2116</v>
      </c>
      <c r="M5362" s="109" t="s">
        <v>31451</v>
      </c>
      <c r="N5362" s="109" t="s">
        <v>32</v>
      </c>
      <c r="O5362" s="109" t="s">
        <v>31452</v>
      </c>
      <c r="P5362" s="109" t="s">
        <v>58</v>
      </c>
      <c r="Q5362" s="55" t="s">
        <v>31453</v>
      </c>
      <c r="R5362" s="109" t="s">
        <v>100</v>
      </c>
      <c r="S5362" s="8" t="s">
        <v>31454</v>
      </c>
      <c r="T5362" s="31"/>
      <c r="U5362" s="109" t="str">
        <f t="shared" si="85"/>
        <v>41551: John Bartholomew, mentally unstable, wielding knives outside of his parents house. After his parents called the police he went outside and told officers to kill him while refusing to drop the knives. http://lacrossetribune.com/blogs/annejungen/read-da-s-full-opinion-on-officer-involved-shooting/article_6dac5c77-843e-5be1-9775-ec14dced3e23.html</v>
      </c>
      <c r="V5362" s="98"/>
      <c r="W5362" s="109">
        <v>1971.1</v>
      </c>
      <c r="X5362" s="109"/>
      <c r="Y5362" s="109"/>
      <c r="Z5362" s="109"/>
      <c r="AA5362" s="109"/>
      <c r="AB5362" s="109"/>
      <c r="AC5362" s="113"/>
      <c r="AD5362" s="106"/>
      <c r="AE5362" s="106"/>
      <c r="AF5362" s="106"/>
      <c r="AG5362" s="58"/>
    </row>
    <row r="5363" spans="1:33" ht="12">
      <c r="A5363" s="30">
        <v>41874.496076388903</v>
      </c>
      <c r="B5363" s="109" t="s">
        <v>31455</v>
      </c>
      <c r="C5363" s="121">
        <v>27</v>
      </c>
      <c r="D5363" s="109" t="s">
        <v>91</v>
      </c>
      <c r="E5363" s="109" t="s">
        <v>6002</v>
      </c>
      <c r="F5363" s="109" t="s">
        <v>31456</v>
      </c>
      <c r="G5363" s="42">
        <v>38010</v>
      </c>
      <c r="H5363" s="109" t="s">
        <v>31457</v>
      </c>
      <c r="I5363" s="55" t="s">
        <v>31458</v>
      </c>
      <c r="J5363" s="55" t="s">
        <v>1011</v>
      </c>
      <c r="K5363" s="98" t="s">
        <v>31459</v>
      </c>
      <c r="L5363" s="109" t="s">
        <v>31460</v>
      </c>
      <c r="M5363" s="109" t="s">
        <v>31461</v>
      </c>
      <c r="N5363" s="109" t="s">
        <v>32</v>
      </c>
      <c r="O5363" s="109" t="s">
        <v>31462</v>
      </c>
      <c r="P5363" s="109" t="s">
        <v>36</v>
      </c>
      <c r="Q5363" s="55" t="s">
        <v>31463</v>
      </c>
      <c r="R5363" s="109" t="s">
        <v>219</v>
      </c>
      <c r="S5363" s="8" t="s">
        <v>4011</v>
      </c>
      <c r="T5363" s="31"/>
      <c r="U5363" s="109" t="str">
        <f t="shared" si="85"/>
        <v>38010: Kaina was killed by a single shot that struck her in the head when the two officers ordered her to stop. She allegedly stole a rental car and led police on a high-speed chase into Paia, where she crashed into a police patrol car and a tree as she tried to get away. the Cadillac was unable to reverse or move forward, because police cars were in the back of her and the front was blocked by a traffic sign. "She had her hands in the air," he said. "My sister was cornered in." Tomita said a police officer got out of the car, approached the driver's side with the windows up and fired at point- blank range, striking Kaina twice in the head. http://archives.starbulletin.com/2004/01/25/news/story4.html</v>
      </c>
      <c r="V5363" s="98"/>
      <c r="W5363" s="109">
        <v>1972.1</v>
      </c>
      <c r="X5363" s="109"/>
      <c r="Y5363" s="109"/>
      <c r="Z5363" s="109"/>
      <c r="AA5363" s="109"/>
      <c r="AB5363" s="109"/>
      <c r="AC5363" s="113"/>
      <c r="AD5363" s="106"/>
      <c r="AE5363" s="106"/>
      <c r="AF5363" s="106"/>
      <c r="AG5363" s="58"/>
    </row>
    <row r="5364" spans="1:33" ht="12">
      <c r="A5364" s="30">
        <v>41874.499756944402</v>
      </c>
      <c r="B5364" s="109" t="s">
        <v>31464</v>
      </c>
      <c r="C5364" s="121">
        <v>45</v>
      </c>
      <c r="D5364" s="109" t="s">
        <v>23</v>
      </c>
      <c r="E5364" s="109" t="s">
        <v>82</v>
      </c>
      <c r="F5364" s="109" t="s">
        <v>31465</v>
      </c>
      <c r="G5364" s="42">
        <v>41775</v>
      </c>
      <c r="H5364" s="109" t="s">
        <v>31466</v>
      </c>
      <c r="I5364" s="55" t="s">
        <v>1481</v>
      </c>
      <c r="J5364" s="55" t="s">
        <v>152</v>
      </c>
      <c r="K5364" s="98" t="s">
        <v>31467</v>
      </c>
      <c r="L5364" s="109" t="s">
        <v>1481</v>
      </c>
      <c r="M5364" s="109" t="s">
        <v>313</v>
      </c>
      <c r="N5364" s="109" t="s">
        <v>32</v>
      </c>
      <c r="O5364" s="109" t="s">
        <v>31468</v>
      </c>
      <c r="P5364" s="109" t="s">
        <v>16355</v>
      </c>
      <c r="Q5364" s="55" t="s">
        <v>31469</v>
      </c>
      <c r="R5364" s="109" t="s">
        <v>36</v>
      </c>
      <c r="S5364" s="8" t="s">
        <v>31441</v>
      </c>
      <c r="T5364" s="31"/>
      <c r="U5364" s="109" t="str">
        <f t="shared" si="85"/>
        <v>41775: Under the FDR Drive at the start of a rainy rush hour, 45-year-old Scott Kato died in a hail of police bullets after police say he pulled a gun on them. http://www.nbcnewyork.com/news/local/NYPD-Shooting-FDR-Drive-96-Street-259556971.html</v>
      </c>
      <c r="V5364" s="98"/>
      <c r="W5364" s="109">
        <v>1973.1</v>
      </c>
      <c r="X5364" s="109"/>
      <c r="Y5364" s="109"/>
      <c r="Z5364" s="109"/>
      <c r="AA5364" s="109"/>
      <c r="AB5364" s="109"/>
      <c r="AC5364" s="113"/>
      <c r="AD5364" s="106"/>
      <c r="AE5364" s="106"/>
      <c r="AF5364" s="106"/>
      <c r="AG5364" s="58"/>
    </row>
    <row r="5365" spans="1:33" ht="12">
      <c r="A5365" s="30">
        <v>41874.501203703701</v>
      </c>
      <c r="B5365" s="109" t="s">
        <v>31470</v>
      </c>
      <c r="C5365" s="121">
        <v>23</v>
      </c>
      <c r="D5365" s="109" t="s">
        <v>23</v>
      </c>
      <c r="E5365" s="109" t="s">
        <v>40</v>
      </c>
      <c r="F5365" s="109" t="s">
        <v>31471</v>
      </c>
      <c r="G5365" s="42">
        <v>41802</v>
      </c>
      <c r="H5365" s="109" t="s">
        <v>31472</v>
      </c>
      <c r="I5365" s="55" t="s">
        <v>222</v>
      </c>
      <c r="J5365" s="55" t="s">
        <v>2035</v>
      </c>
      <c r="K5365" s="98" t="s">
        <v>3145</v>
      </c>
      <c r="L5365" s="109" t="s">
        <v>2569</v>
      </c>
      <c r="M5365" s="109" t="s">
        <v>226</v>
      </c>
      <c r="N5365" s="109" t="s">
        <v>32</v>
      </c>
      <c r="O5365" s="109" t="s">
        <v>31473</v>
      </c>
      <c r="P5365" s="109" t="s">
        <v>58</v>
      </c>
      <c r="Q5365" s="55" t="s">
        <v>31474</v>
      </c>
      <c r="R5365" s="109" t="s">
        <v>100</v>
      </c>
      <c r="S5365" s="8" t="s">
        <v>31475</v>
      </c>
      <c r="T5365" s="31"/>
      <c r="U5365" s="109" t="str">
        <f t="shared" si="85"/>
        <v>41802: Obviously mentally ill man allegedly wielded crowbar and police shot him. http://www.oregonlive.com/portland/index.ssf/2014/07/portland_police_officer_who_fa.html</v>
      </c>
      <c r="V5365" s="98"/>
      <c r="W5365" s="109">
        <v>1974.1</v>
      </c>
      <c r="X5365" s="109"/>
      <c r="Y5365" s="109"/>
      <c r="Z5365" s="109"/>
      <c r="AA5365" s="109"/>
      <c r="AB5365" s="109"/>
      <c r="AC5365" s="113"/>
      <c r="AD5365" s="106"/>
      <c r="AE5365" s="106"/>
      <c r="AF5365" s="106"/>
      <c r="AG5365" s="58"/>
    </row>
    <row r="5366" spans="1:33" ht="12">
      <c r="A5366" s="30">
        <v>41874.5022453704</v>
      </c>
      <c r="B5366" s="109" t="s">
        <v>31476</v>
      </c>
      <c r="C5366" s="121">
        <v>38</v>
      </c>
      <c r="D5366" s="109" t="s">
        <v>23</v>
      </c>
      <c r="E5366" s="109" t="s">
        <v>24</v>
      </c>
      <c r="F5366" s="109" t="s">
        <v>31477</v>
      </c>
      <c r="G5366" s="42">
        <v>41804</v>
      </c>
      <c r="H5366" s="109" t="s">
        <v>31478</v>
      </c>
      <c r="I5366" s="55" t="s">
        <v>671</v>
      </c>
      <c r="J5366" s="55" t="s">
        <v>213</v>
      </c>
      <c r="K5366" s="98" t="s">
        <v>31479</v>
      </c>
      <c r="L5366" s="109" t="s">
        <v>671</v>
      </c>
      <c r="M5366" s="109" t="s">
        <v>6101</v>
      </c>
      <c r="N5366" s="109" t="s">
        <v>32</v>
      </c>
      <c r="O5366" s="109" t="s">
        <v>31480</v>
      </c>
      <c r="P5366" s="109" t="s">
        <v>36</v>
      </c>
      <c r="Q5366" s="55" t="s">
        <v>31481</v>
      </c>
      <c r="R5366" s="109" t="s">
        <v>100</v>
      </c>
      <c r="S5366" s="8" t="s">
        <v>31447</v>
      </c>
      <c r="T5366" s="31"/>
      <c r="U5366" s="109" t="str">
        <f t="shared" si="85"/>
        <v>41804: Mother of mentally ill man called 911. When police arrived, Harrison answered door holding a screwdriver. The two responding officers said they fired at the him when he refused to drop the screwdriver despite orders to do so and then charged at them. http://www.wfaa.com/news/crime/Man-shot-killed-by-Dallas-officer--263168561.html</v>
      </c>
      <c r="V5366" s="98"/>
      <c r="W5366" s="109">
        <v>1975.1</v>
      </c>
      <c r="X5366" s="109"/>
      <c r="Y5366" s="109"/>
      <c r="Z5366" s="109"/>
      <c r="AA5366" s="109"/>
      <c r="AB5366" s="109"/>
      <c r="AC5366" s="113"/>
      <c r="AD5366" s="106"/>
      <c r="AE5366" s="106"/>
      <c r="AF5366" s="106"/>
      <c r="AG5366" s="58"/>
    </row>
    <row r="5367" spans="1:33" ht="12">
      <c r="A5367" s="30">
        <v>41874.502476851798</v>
      </c>
      <c r="B5367" s="109" t="s">
        <v>31482</v>
      </c>
      <c r="C5367" s="121">
        <v>45</v>
      </c>
      <c r="D5367" s="109" t="s">
        <v>23</v>
      </c>
      <c r="E5367" s="109" t="s">
        <v>40</v>
      </c>
      <c r="F5367" s="109" t="s">
        <v>31483</v>
      </c>
      <c r="G5367" s="42">
        <v>41706</v>
      </c>
      <c r="H5367" s="109" t="s">
        <v>31484</v>
      </c>
      <c r="I5367" s="55" t="s">
        <v>1223</v>
      </c>
      <c r="J5367" s="55" t="s">
        <v>195</v>
      </c>
      <c r="K5367" s="98" t="s">
        <v>19635</v>
      </c>
      <c r="L5367" s="109" t="s">
        <v>686</v>
      </c>
      <c r="M5367" s="109" t="s">
        <v>1225</v>
      </c>
      <c r="N5367" s="109" t="s">
        <v>32</v>
      </c>
      <c r="O5367" s="109" t="s">
        <v>31485</v>
      </c>
      <c r="P5367" s="109" t="s">
        <v>760</v>
      </c>
      <c r="Q5367" s="55" t="s">
        <v>31486</v>
      </c>
      <c r="R5367" s="109" t="s">
        <v>100</v>
      </c>
      <c r="S5367" s="8" t="s">
        <v>31435</v>
      </c>
      <c r="T5367" s="31"/>
      <c r="U5367" s="109" t="str">
        <f t="shared" si="85"/>
        <v>41706: 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 http://www.abc15.com/news/region-northeast-valley/scottsdale/scottsdale-police-forced-to-use-deadly-force-on-suicidal-man</v>
      </c>
      <c r="V5367" s="98"/>
      <c r="W5367" s="109">
        <v>1976.1</v>
      </c>
      <c r="X5367" s="109"/>
      <c r="Y5367" s="109"/>
      <c r="Z5367" s="109"/>
      <c r="AA5367" s="109"/>
      <c r="AB5367" s="109"/>
      <c r="AC5367" s="113"/>
      <c r="AD5367" s="106"/>
      <c r="AE5367" s="106"/>
      <c r="AF5367" s="106"/>
      <c r="AG5367" s="58"/>
    </row>
    <row r="5368" spans="1:33" ht="12">
      <c r="A5368" s="30">
        <v>41874.5028356482</v>
      </c>
      <c r="B5368" s="109" t="s">
        <v>31487</v>
      </c>
      <c r="C5368" s="121">
        <v>86</v>
      </c>
      <c r="D5368" s="109" t="s">
        <v>23</v>
      </c>
      <c r="E5368" s="109" t="s">
        <v>40</v>
      </c>
      <c r="F5368" s="109"/>
      <c r="G5368" s="42">
        <v>41741</v>
      </c>
      <c r="H5368" s="109" t="s">
        <v>31488</v>
      </c>
      <c r="I5368" s="55" t="s">
        <v>5265</v>
      </c>
      <c r="J5368" s="55" t="s">
        <v>152</v>
      </c>
      <c r="K5368" s="98" t="s">
        <v>31489</v>
      </c>
      <c r="L5368" s="109" t="s">
        <v>5265</v>
      </c>
      <c r="M5368" s="109" t="s">
        <v>313</v>
      </c>
      <c r="N5368" s="109" t="s">
        <v>32</v>
      </c>
      <c r="O5368" s="109" t="s">
        <v>31490</v>
      </c>
      <c r="P5368" s="109" t="s">
        <v>16355</v>
      </c>
      <c r="Q5368" s="55" t="s">
        <v>31491</v>
      </c>
      <c r="R5368" s="109" t="s">
        <v>80</v>
      </c>
      <c r="S5368" s="8" t="s">
        <v>31441</v>
      </c>
      <c r="T5368" s="31"/>
      <c r="U5368" s="109" t="str">
        <f t="shared" si="85"/>
        <v>41741: 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 http://www.dailymail.co.uk/news/article-2603373/Cops-fatally-shoot-86-year-old-Queens-resident-shot-own.html</v>
      </c>
      <c r="V5368" s="98"/>
      <c r="W5368" s="109">
        <v>1977.1</v>
      </c>
      <c r="X5368" s="109"/>
      <c r="Y5368" s="109"/>
      <c r="Z5368" s="109"/>
      <c r="AA5368" s="109"/>
      <c r="AB5368" s="109"/>
      <c r="AC5368" s="113"/>
      <c r="AD5368" s="106"/>
      <c r="AE5368" s="106"/>
      <c r="AF5368" s="106"/>
      <c r="AG5368" s="58"/>
    </row>
    <row r="5369" spans="1:33" ht="12">
      <c r="A5369" s="30">
        <v>41874.505648148202</v>
      </c>
      <c r="B5369" s="109" t="s">
        <v>31492</v>
      </c>
      <c r="C5369" s="121">
        <v>31</v>
      </c>
      <c r="D5369" s="109" t="s">
        <v>23</v>
      </c>
      <c r="E5369" s="109" t="s">
        <v>173</v>
      </c>
      <c r="F5369" s="109"/>
      <c r="G5369" s="42">
        <v>38099</v>
      </c>
      <c r="H5369" s="109" t="s">
        <v>31493</v>
      </c>
      <c r="I5369" s="55" t="s">
        <v>6150</v>
      </c>
      <c r="J5369" s="55" t="s">
        <v>1791</v>
      </c>
      <c r="K5369" s="98" t="s">
        <v>25341</v>
      </c>
      <c r="L5369" s="109" t="s">
        <v>6152</v>
      </c>
      <c r="M5369" s="109" t="s">
        <v>31494</v>
      </c>
      <c r="N5369" s="109" t="s">
        <v>32</v>
      </c>
      <c r="O5369" s="109" t="s">
        <v>31495</v>
      </c>
      <c r="P5369" s="109" t="s">
        <v>36</v>
      </c>
      <c r="Q5369" s="55" t="s">
        <v>31496</v>
      </c>
      <c r="R5369" s="109" t="s">
        <v>36</v>
      </c>
      <c r="S5369" s="8" t="s">
        <v>31441</v>
      </c>
      <c r="T5369" s="31"/>
      <c r="U5369" s="109" t="str">
        <f t="shared" si="85"/>
        <v>38099: Authorities say the suspect, Julio Ramos, took off in reverse, dragging one of the officers towards Victoria Avenue. While Detective James Arroyo was being dragged, authorities say his partner shot Ramos once in the chest. The 31-year-old Ramos later died at University Hospital. http://newjersey.news12.com/news/newark-police-fatally-shoot-man-after-he-dragged-an-officer-with-his-car-1.8277790</v>
      </c>
      <c r="V5369" s="98"/>
      <c r="W5369" s="109">
        <v>1978.1</v>
      </c>
      <c r="X5369" s="109"/>
      <c r="Y5369" s="109"/>
      <c r="Z5369" s="109"/>
      <c r="AA5369" s="109"/>
      <c r="AB5369" s="109"/>
      <c r="AC5369" s="113"/>
      <c r="AD5369" s="106"/>
      <c r="AE5369" s="106"/>
      <c r="AF5369" s="106"/>
      <c r="AG5369" s="58"/>
    </row>
    <row r="5370" spans="1:33" ht="12">
      <c r="A5370" s="30">
        <v>41874.509780092601</v>
      </c>
      <c r="B5370" s="109" t="s">
        <v>31497</v>
      </c>
      <c r="C5370" s="121">
        <v>40</v>
      </c>
      <c r="D5370" s="109" t="s">
        <v>23</v>
      </c>
      <c r="E5370" s="109" t="s">
        <v>173</v>
      </c>
      <c r="F5370" s="109" t="s">
        <v>31498</v>
      </c>
      <c r="G5370" s="42">
        <v>41464</v>
      </c>
      <c r="H5370" s="109" t="s">
        <v>31499</v>
      </c>
      <c r="I5370" s="55" t="s">
        <v>31500</v>
      </c>
      <c r="J5370" s="55" t="s">
        <v>1791</v>
      </c>
      <c r="K5370" s="98" t="s">
        <v>31501</v>
      </c>
      <c r="L5370" s="109" t="s">
        <v>6152</v>
      </c>
      <c r="M5370" s="109" t="s">
        <v>31502</v>
      </c>
      <c r="N5370" s="109" t="s">
        <v>32</v>
      </c>
      <c r="O5370" s="109" t="s">
        <v>31503</v>
      </c>
      <c r="P5370" s="109" t="s">
        <v>31504</v>
      </c>
      <c r="Q5370" s="55" t="s">
        <v>31505</v>
      </c>
      <c r="R5370" s="109" t="s">
        <v>219</v>
      </c>
      <c r="S5370" s="8" t="s">
        <v>31441</v>
      </c>
      <c r="T5370" s="31"/>
      <c r="U5370" s="109" t="str">
        <f t="shared" si="85"/>
        <v>41464: 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 http://www.nj.com/essex/index.ssf/2013/09/woman_files_multi-million_dollar_suit_against_belleville_after_police_shot_husband_24_times.html</v>
      </c>
      <c r="V5370" s="98"/>
      <c r="W5370" s="109">
        <v>1979.1</v>
      </c>
      <c r="X5370" s="109"/>
      <c r="Y5370" s="109"/>
      <c r="Z5370" s="109"/>
      <c r="AA5370" s="109"/>
      <c r="AB5370" s="109"/>
      <c r="AC5370" s="113"/>
      <c r="AD5370" s="106"/>
      <c r="AE5370" s="106"/>
      <c r="AF5370" s="106"/>
      <c r="AG5370" s="58"/>
    </row>
    <row r="5371" spans="1:33" ht="12">
      <c r="A5371" s="30">
        <v>41874.513668981497</v>
      </c>
      <c r="B5371" s="109" t="s">
        <v>31506</v>
      </c>
      <c r="C5371" s="121">
        <v>72</v>
      </c>
      <c r="D5371" s="109" t="s">
        <v>23</v>
      </c>
      <c r="E5371" s="109" t="s">
        <v>82</v>
      </c>
      <c r="F5371" s="109"/>
      <c r="G5371" s="42">
        <v>41360</v>
      </c>
      <c r="H5371" s="109" t="s">
        <v>31507</v>
      </c>
      <c r="I5371" s="55" t="s">
        <v>1223</v>
      </c>
      <c r="J5371" s="55" t="s">
        <v>195</v>
      </c>
      <c r="K5371" s="98" t="s">
        <v>31508</v>
      </c>
      <c r="L5371" s="109" t="s">
        <v>686</v>
      </c>
      <c r="M5371" s="109" t="s">
        <v>1225</v>
      </c>
      <c r="N5371" s="109" t="s">
        <v>32</v>
      </c>
      <c r="O5371" s="109" t="s">
        <v>31509</v>
      </c>
      <c r="P5371" s="109" t="s">
        <v>760</v>
      </c>
      <c r="Q5371" s="55" t="s">
        <v>31510</v>
      </c>
      <c r="R5371" s="109" t="s">
        <v>36</v>
      </c>
      <c r="S5371" s="8" t="s">
        <v>31435</v>
      </c>
      <c r="T5371" s="31"/>
      <c r="U5371" s="109" t="str">
        <f t="shared" si="85"/>
        <v>41360: 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 http://www.scottsdaleaz.gov/Police/newsPIO/Officer_Involved_Shooting_15333</v>
      </c>
      <c r="V5371" s="98"/>
      <c r="W5371" s="109">
        <v>1980.1</v>
      </c>
      <c r="X5371" s="109"/>
      <c r="Y5371" s="109"/>
      <c r="Z5371" s="109"/>
      <c r="AA5371" s="109"/>
      <c r="AB5371" s="109"/>
      <c r="AC5371" s="113"/>
      <c r="AD5371" s="106"/>
      <c r="AE5371" s="106"/>
      <c r="AF5371" s="106"/>
      <c r="AG5371" s="58"/>
    </row>
    <row r="5372" spans="1:33" ht="12">
      <c r="A5372" s="30">
        <v>41874.514074074097</v>
      </c>
      <c r="B5372" s="109" t="s">
        <v>31511</v>
      </c>
      <c r="C5372" s="121">
        <v>28</v>
      </c>
      <c r="D5372" s="109" t="s">
        <v>23</v>
      </c>
      <c r="E5372" s="109" t="s">
        <v>173</v>
      </c>
      <c r="F5372" s="109" t="s">
        <v>31512</v>
      </c>
      <c r="G5372" s="42">
        <v>41719</v>
      </c>
      <c r="H5372" s="109" t="s">
        <v>31513</v>
      </c>
      <c r="I5372" s="55" t="s">
        <v>84</v>
      </c>
      <c r="J5372" s="55" t="s">
        <v>85</v>
      </c>
      <c r="K5372" s="98" t="s">
        <v>27246</v>
      </c>
      <c r="L5372" s="109" t="s">
        <v>84</v>
      </c>
      <c r="M5372" s="109" t="s">
        <v>87</v>
      </c>
      <c r="N5372" s="109" t="s">
        <v>32</v>
      </c>
      <c r="O5372" s="109" t="s">
        <v>31514</v>
      </c>
      <c r="P5372" s="109" t="s">
        <v>760</v>
      </c>
      <c r="Q5372" s="55" t="s">
        <v>31515</v>
      </c>
      <c r="R5372" s="109" t="s">
        <v>100</v>
      </c>
      <c r="S5372" s="8" t="s">
        <v>31516</v>
      </c>
      <c r="T5372" s="31"/>
      <c r="U5372" s="109" t="str">
        <f t="shared" si="85"/>
        <v>41719: Police officers were investigating reports of a man with a gun at Bernal Heights Park, acting erratically and threatening passersby. Police said he appeared to reach for a weapon - friends and witnesses suggested it was a Taser stun gun - and officers shot and killed him. http://www.sfgate.com/crime/article/Man-killed-by-S-F-police-was-inspiration-but-5344159.php</v>
      </c>
      <c r="V5372" s="98"/>
      <c r="W5372" s="109">
        <v>1981.1</v>
      </c>
      <c r="X5372" s="109"/>
      <c r="Y5372" s="109"/>
      <c r="Z5372" s="109"/>
      <c r="AA5372" s="109"/>
      <c r="AB5372" s="109"/>
      <c r="AC5372" s="113"/>
      <c r="AD5372" s="106"/>
      <c r="AE5372" s="106"/>
      <c r="AF5372" s="106"/>
      <c r="AG5372" s="58"/>
    </row>
    <row r="5373" spans="1:33" ht="12">
      <c r="A5373" s="30">
        <v>41874.5171527778</v>
      </c>
      <c r="B5373" s="109" t="s">
        <v>31517</v>
      </c>
      <c r="C5373" s="121">
        <v>35</v>
      </c>
      <c r="D5373" s="109" t="s">
        <v>23</v>
      </c>
      <c r="E5373" s="109" t="s">
        <v>82</v>
      </c>
      <c r="F5373" s="109"/>
      <c r="G5373" s="42">
        <v>41651</v>
      </c>
      <c r="H5373" s="109" t="s">
        <v>31518</v>
      </c>
      <c r="I5373" s="55" t="s">
        <v>1223</v>
      </c>
      <c r="J5373" s="55" t="s">
        <v>195</v>
      </c>
      <c r="K5373" s="98" t="s">
        <v>31508</v>
      </c>
      <c r="L5373" s="109" t="s">
        <v>686</v>
      </c>
      <c r="M5373" s="109" t="s">
        <v>1225</v>
      </c>
      <c r="N5373" s="109" t="s">
        <v>32</v>
      </c>
      <c r="O5373" s="109" t="s">
        <v>31519</v>
      </c>
      <c r="P5373" s="109" t="s">
        <v>36</v>
      </c>
      <c r="Q5373" s="55" t="s">
        <v>31520</v>
      </c>
      <c r="R5373" s="109" t="s">
        <v>36</v>
      </c>
      <c r="S5373" s="8" t="s">
        <v>31435</v>
      </c>
      <c r="T5373" s="31"/>
      <c r="U5373" s="109" t="str">
        <f t="shared" si="85"/>
        <v>41651: 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 http://www.scottsdaleaz.gov/Police/newsPIO/Officer_Involved_Shooting_16537?DateTime=635252022000000000&amp;PageMode=View</v>
      </c>
      <c r="V5373" s="98"/>
      <c r="W5373" s="109">
        <v>1982.1</v>
      </c>
      <c r="X5373" s="109"/>
      <c r="Y5373" s="109"/>
      <c r="Z5373" s="109"/>
      <c r="AA5373" s="109"/>
      <c r="AB5373" s="109"/>
      <c r="AC5373" s="113"/>
      <c r="AD5373" s="106"/>
      <c r="AE5373" s="106"/>
      <c r="AF5373" s="106"/>
      <c r="AG5373" s="58"/>
    </row>
    <row r="5374" spans="1:33" ht="12">
      <c r="A5374" s="30">
        <v>41874.525138888901</v>
      </c>
      <c r="B5374" s="109" t="s">
        <v>31521</v>
      </c>
      <c r="C5374" s="121">
        <v>29</v>
      </c>
      <c r="D5374" s="109" t="s">
        <v>23</v>
      </c>
      <c r="E5374" s="109" t="s">
        <v>173</v>
      </c>
      <c r="F5374" s="109" t="s">
        <v>31522</v>
      </c>
      <c r="G5374" s="42">
        <v>40456</v>
      </c>
      <c r="H5374" s="109" t="s">
        <v>15060</v>
      </c>
      <c r="I5374" s="55" t="s">
        <v>1025</v>
      </c>
      <c r="J5374" s="55" t="s">
        <v>195</v>
      </c>
      <c r="K5374" s="98" t="s">
        <v>15061</v>
      </c>
      <c r="L5374" s="109" t="s">
        <v>686</v>
      </c>
      <c r="M5374" s="109" t="s">
        <v>1451</v>
      </c>
      <c r="N5374" s="109" t="s">
        <v>32</v>
      </c>
      <c r="O5374" s="109" t="s">
        <v>31523</v>
      </c>
      <c r="P5374" s="109" t="s">
        <v>157</v>
      </c>
      <c r="Q5374" s="55" t="s">
        <v>31524</v>
      </c>
      <c r="R5374" s="109" t="s">
        <v>80</v>
      </c>
      <c r="S5374" s="8" t="s">
        <v>31435</v>
      </c>
      <c r="T5374" s="31"/>
      <c r="U5374" s="109" t="str">
        <f t="shared" si="85"/>
        <v>40456: Richard Chrisman, 36, a nine-year veteran of the force, shot and killed the man after holding a gun to his temple and yelling at him, deploying a Taser on him, hitting him in the eyes with pepper spray, and killing his dog, according to the police report. http://www.kpho.com/story/14796676/phoenix-police-say-officer-killed-unarmed-man-10-06-2010</v>
      </c>
      <c r="V5374" s="98"/>
      <c r="W5374" s="109">
        <v>1983.1</v>
      </c>
      <c r="X5374" s="109"/>
      <c r="Y5374" s="109"/>
      <c r="Z5374" s="109"/>
      <c r="AA5374" s="109"/>
      <c r="AB5374" s="109"/>
      <c r="AC5374" s="113"/>
      <c r="AD5374" s="106"/>
      <c r="AE5374" s="106"/>
      <c r="AF5374" s="106"/>
      <c r="AG5374" s="58"/>
    </row>
    <row r="5375" spans="1:33" ht="12">
      <c r="A5375" s="30">
        <v>41874.529490740701</v>
      </c>
      <c r="B5375" s="109" t="s">
        <v>31525</v>
      </c>
      <c r="C5375" s="121">
        <v>39</v>
      </c>
      <c r="D5375" s="109" t="s">
        <v>23</v>
      </c>
      <c r="E5375" s="109" t="s">
        <v>82</v>
      </c>
      <c r="F5375" s="109"/>
      <c r="G5375" s="42">
        <v>41279</v>
      </c>
      <c r="H5375" s="109" t="s">
        <v>31526</v>
      </c>
      <c r="I5375" s="55" t="s">
        <v>1025</v>
      </c>
      <c r="J5375" s="55" t="s">
        <v>195</v>
      </c>
      <c r="K5375" s="98" t="s">
        <v>31091</v>
      </c>
      <c r="L5375" s="109" t="s">
        <v>686</v>
      </c>
      <c r="M5375" s="109" t="s">
        <v>1451</v>
      </c>
      <c r="N5375" s="109" t="s">
        <v>32</v>
      </c>
      <c r="O5375" s="109" t="s">
        <v>31527</v>
      </c>
      <c r="P5375" s="109" t="s">
        <v>760</v>
      </c>
      <c r="Q5375" s="55" t="s">
        <v>31528</v>
      </c>
      <c r="R5375" s="109" t="s">
        <v>80</v>
      </c>
      <c r="S5375" s="8" t="s">
        <v>31435</v>
      </c>
      <c r="T5375" s="31"/>
      <c r="U5375" s="109" t="str">
        <f t="shared" si="85"/>
        <v>41279: 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 http://blogs.phoenixnewtimes.com/valleyfever/2013/01/phoenix_pd_fatally_shoots_man.php</v>
      </c>
      <c r="V5375" s="98"/>
      <c r="W5375" s="109">
        <v>1984.1</v>
      </c>
      <c r="X5375" s="109"/>
      <c r="Y5375" s="109"/>
      <c r="Z5375" s="109"/>
      <c r="AA5375" s="109"/>
      <c r="AB5375" s="109"/>
      <c r="AC5375" s="113"/>
      <c r="AD5375" s="106"/>
      <c r="AE5375" s="106"/>
      <c r="AF5375" s="106"/>
      <c r="AG5375" s="58"/>
    </row>
    <row r="5376" spans="1:33" ht="12">
      <c r="A5376" s="30">
        <v>41874.531006944402</v>
      </c>
      <c r="B5376" s="109" t="s">
        <v>31529</v>
      </c>
      <c r="C5376" s="121">
        <v>32</v>
      </c>
      <c r="D5376" s="109" t="s">
        <v>23</v>
      </c>
      <c r="E5376" s="109" t="s">
        <v>173</v>
      </c>
      <c r="F5376" s="109" t="s">
        <v>31530</v>
      </c>
      <c r="G5376" s="42">
        <v>41822</v>
      </c>
      <c r="H5376" s="109" t="s">
        <v>31531</v>
      </c>
      <c r="I5376" s="55" t="s">
        <v>1693</v>
      </c>
      <c r="J5376" s="55" t="s">
        <v>1694</v>
      </c>
      <c r="K5376" s="98" t="s">
        <v>31532</v>
      </c>
      <c r="L5376" s="109" t="s">
        <v>1693</v>
      </c>
      <c r="M5376" s="109" t="s">
        <v>1696</v>
      </c>
      <c r="N5376" s="109" t="s">
        <v>32</v>
      </c>
      <c r="O5376" s="109" t="s">
        <v>31533</v>
      </c>
      <c r="P5376" s="109" t="s">
        <v>58</v>
      </c>
      <c r="Q5376" s="55" t="s">
        <v>31534</v>
      </c>
      <c r="R5376" s="109" t="s">
        <v>80</v>
      </c>
      <c r="S5376" s="8" t="s">
        <v>31447</v>
      </c>
      <c r="T5376" s="31"/>
      <c r="U5376" s="109" t="str">
        <f t="shared" si="85"/>
        <v>41822: Suspect pulled a handgun on police during an undercover drug sting. http://www.9news.com/story/news/local/2014/07/03/officer-involved-shootings-denver/12153205/</v>
      </c>
      <c r="V5376" s="98"/>
      <c r="W5376" s="109">
        <v>1985.1</v>
      </c>
      <c r="X5376" s="109"/>
      <c r="Y5376" s="109"/>
      <c r="Z5376" s="109"/>
      <c r="AA5376" s="109"/>
      <c r="AB5376" s="109"/>
      <c r="AC5376" s="113"/>
      <c r="AD5376" s="106"/>
      <c r="AE5376" s="106"/>
      <c r="AF5376" s="106"/>
      <c r="AG5376" s="58"/>
    </row>
    <row r="5377" spans="1:33" ht="12">
      <c r="A5377" s="30">
        <v>41874.533263888901</v>
      </c>
      <c r="B5377" s="109" t="s">
        <v>31535</v>
      </c>
      <c r="C5377" s="121">
        <v>52</v>
      </c>
      <c r="D5377" s="109" t="s">
        <v>23</v>
      </c>
      <c r="E5377" s="109" t="s">
        <v>40</v>
      </c>
      <c r="F5377" s="109" t="s">
        <v>31536</v>
      </c>
      <c r="G5377" s="42">
        <v>41279</v>
      </c>
      <c r="H5377" s="109" t="s">
        <v>31537</v>
      </c>
      <c r="I5377" s="55" t="s">
        <v>31538</v>
      </c>
      <c r="J5377" s="55" t="s">
        <v>195</v>
      </c>
      <c r="K5377" s="98" t="s">
        <v>31539</v>
      </c>
      <c r="L5377" s="109" t="s">
        <v>686</v>
      </c>
      <c r="M5377" s="109" t="s">
        <v>31540</v>
      </c>
      <c r="N5377" s="109" t="s">
        <v>32</v>
      </c>
      <c r="O5377" s="109" t="s">
        <v>31541</v>
      </c>
      <c r="P5377" s="109" t="s">
        <v>760</v>
      </c>
      <c r="Q5377" s="55" t="s">
        <v>31542</v>
      </c>
      <c r="R5377" s="109" t="s">
        <v>100</v>
      </c>
      <c r="S5377" s="8" t="s">
        <v>31435</v>
      </c>
      <c r="T5377" s="31"/>
      <c r="U5377" s="109" t="str">
        <f t="shared" si="85"/>
        <v>41279: 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 http://www.azcentral.com/community/surprise/articles/20130105man-shot-altercation-surprise-police.html?nclick_check=1</v>
      </c>
      <c r="V5377" s="98"/>
      <c r="W5377" s="109">
        <v>1986.1</v>
      </c>
      <c r="X5377" s="109"/>
      <c r="Y5377" s="109"/>
      <c r="Z5377" s="109"/>
      <c r="AA5377" s="109"/>
      <c r="AB5377" s="109"/>
      <c r="AC5377" s="113"/>
      <c r="AD5377" s="106"/>
      <c r="AE5377" s="106"/>
      <c r="AF5377" s="106"/>
      <c r="AG5377" s="58"/>
    </row>
    <row r="5378" spans="1:33" ht="12">
      <c r="A5378" s="30">
        <v>41874.551145833299</v>
      </c>
      <c r="B5378" s="109" t="s">
        <v>31543</v>
      </c>
      <c r="C5378" s="121">
        <v>19</v>
      </c>
      <c r="D5378" s="109" t="s">
        <v>23</v>
      </c>
      <c r="E5378" s="109" t="s">
        <v>173</v>
      </c>
      <c r="F5378" s="109"/>
      <c r="G5378" s="42">
        <v>38655</v>
      </c>
      <c r="H5378" s="109" t="s">
        <v>31544</v>
      </c>
      <c r="I5378" s="55" t="s">
        <v>1474</v>
      </c>
      <c r="J5378" s="55" t="s">
        <v>152</v>
      </c>
      <c r="K5378" s="98" t="s">
        <v>6421</v>
      </c>
      <c r="L5378" s="109" t="s">
        <v>1481</v>
      </c>
      <c r="M5378" s="109" t="s">
        <v>313</v>
      </c>
      <c r="N5378" s="109" t="s">
        <v>32</v>
      </c>
      <c r="O5378" s="109" t="s">
        <v>31545</v>
      </c>
      <c r="P5378" s="109" t="s">
        <v>31546</v>
      </c>
      <c r="Q5378" s="55" t="s">
        <v>31547</v>
      </c>
      <c r="R5378" s="109" t="s">
        <v>80</v>
      </c>
      <c r="S5378" s="8" t="s">
        <v>31548</v>
      </c>
      <c r="T5378" s="31"/>
      <c r="U5378" s="109" t="str">
        <f t="shared" si="85"/>
        <v>38655: Police were answering a report of shots fired on Creston Avenue when they saw a crowd engaged in a fight with knives. Officers moved in to break up the fight and Disla allegedly waved the knife he was holding in the direction of a police officer, who then shot him. According to reports he continued to wave the knife, and was shot again. http://query.nytimes.com/gst/fullpage.html?res=9B03E3DA1F3FF932A05753C1A9639C8B63</v>
      </c>
      <c r="V5378" s="98"/>
      <c r="W5378" s="109">
        <v>1987.1</v>
      </c>
      <c r="X5378" s="109"/>
      <c r="Y5378" s="109"/>
      <c r="Z5378" s="109"/>
      <c r="AA5378" s="109"/>
      <c r="AB5378" s="109"/>
      <c r="AC5378" s="113"/>
      <c r="AD5378" s="106"/>
      <c r="AE5378" s="106"/>
      <c r="AF5378" s="106"/>
      <c r="AG5378" s="58"/>
    </row>
    <row r="5379" spans="1:33" ht="12">
      <c r="A5379" s="30">
        <v>41874.5695486111</v>
      </c>
      <c r="B5379" s="109" t="s">
        <v>31549</v>
      </c>
      <c r="C5379" s="121">
        <v>21</v>
      </c>
      <c r="D5379" s="109" t="s">
        <v>23</v>
      </c>
      <c r="E5379" s="109" t="s">
        <v>173</v>
      </c>
      <c r="F5379" s="109" t="s">
        <v>31550</v>
      </c>
      <c r="G5379" s="42">
        <v>41275</v>
      </c>
      <c r="H5379" s="109" t="s">
        <v>31551</v>
      </c>
      <c r="I5379" s="55" t="s">
        <v>2093</v>
      </c>
      <c r="J5379" s="55" t="s">
        <v>1694</v>
      </c>
      <c r="K5379" s="98" t="s">
        <v>31552</v>
      </c>
      <c r="L5379" s="109" t="s">
        <v>2093</v>
      </c>
      <c r="M5379" s="109" t="s">
        <v>2095</v>
      </c>
      <c r="N5379" s="109" t="s">
        <v>32</v>
      </c>
      <c r="O5379" s="109" t="s">
        <v>31553</v>
      </c>
      <c r="P5379" s="109" t="s">
        <v>58</v>
      </c>
      <c r="Q5379" s="55" t="s">
        <v>31554</v>
      </c>
      <c r="R5379" s="109" t="s">
        <v>80</v>
      </c>
      <c r="S5379" s="8" t="s">
        <v>31555</v>
      </c>
      <c r="T5379" s="31"/>
      <c r="U5379" s="109" t="str">
        <f t="shared" si="85"/>
        <v>41275: 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 http://www.krdo.com/news/Pueblo-Police-shoot-kill-man-suspected-of-shooting-officer/17963954</v>
      </c>
      <c r="V5379" s="98"/>
      <c r="W5379" s="109">
        <v>1988.1</v>
      </c>
      <c r="X5379" s="109"/>
      <c r="Y5379" s="109"/>
      <c r="Z5379" s="109"/>
      <c r="AA5379" s="109"/>
      <c r="AB5379" s="109"/>
      <c r="AC5379" s="113"/>
      <c r="AD5379" s="106"/>
      <c r="AE5379" s="106"/>
      <c r="AF5379" s="106"/>
      <c r="AG5379" s="58"/>
    </row>
    <row r="5380" spans="1:33" ht="12">
      <c r="A5380" s="30">
        <v>41874.569976851897</v>
      </c>
      <c r="B5380" s="109" t="s">
        <v>31556</v>
      </c>
      <c r="C5380" s="121">
        <v>24</v>
      </c>
      <c r="D5380" s="109" t="s">
        <v>23</v>
      </c>
      <c r="E5380" s="109" t="s">
        <v>24</v>
      </c>
      <c r="F5380" s="109" t="s">
        <v>31557</v>
      </c>
      <c r="G5380" s="42">
        <v>41466</v>
      </c>
      <c r="H5380" s="109" t="s">
        <v>31558</v>
      </c>
      <c r="I5380" s="55" t="s">
        <v>1528</v>
      </c>
      <c r="J5380" s="55" t="s">
        <v>482</v>
      </c>
      <c r="K5380" s="98" t="s">
        <v>28497</v>
      </c>
      <c r="L5380" s="109" t="s">
        <v>483</v>
      </c>
      <c r="M5380" s="109" t="s">
        <v>6532</v>
      </c>
      <c r="N5380" s="109" t="s">
        <v>32</v>
      </c>
      <c r="O5380" s="109" t="s">
        <v>31559</v>
      </c>
      <c r="P5380" s="109" t="s">
        <v>58</v>
      </c>
      <c r="Q5380" s="55" t="s">
        <v>31560</v>
      </c>
      <c r="R5380" s="109" t="s">
        <v>36</v>
      </c>
      <c r="S5380" s="8" t="s">
        <v>31561</v>
      </c>
      <c r="T5380" s="31"/>
      <c r="U5380" s="109" t="str">
        <f t="shared" si="85"/>
        <v>41466: 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 http://newsok.com/family-member-identifies-man-shot-by-oklahoma-city-police/article/3861642</v>
      </c>
      <c r="V5380" s="98"/>
      <c r="W5380" s="109">
        <v>1989.1</v>
      </c>
      <c r="X5380" s="109"/>
      <c r="Y5380" s="109"/>
      <c r="Z5380" s="109"/>
      <c r="AA5380" s="109"/>
      <c r="AB5380" s="109"/>
      <c r="AC5380" s="113"/>
      <c r="AD5380" s="106"/>
      <c r="AE5380" s="106"/>
      <c r="AF5380" s="106"/>
      <c r="AG5380" s="58"/>
    </row>
    <row r="5381" spans="1:33" ht="12">
      <c r="A5381" s="30">
        <v>41874.576805555596</v>
      </c>
      <c r="B5381" s="109" t="s">
        <v>31562</v>
      </c>
      <c r="C5381" s="121">
        <v>21</v>
      </c>
      <c r="D5381" s="109" t="s">
        <v>91</v>
      </c>
      <c r="E5381" s="109" t="s">
        <v>82</v>
      </c>
      <c r="F5381" s="109"/>
      <c r="G5381" s="42">
        <v>36822</v>
      </c>
      <c r="H5381" s="109" t="s">
        <v>31563</v>
      </c>
      <c r="I5381" s="55" t="s">
        <v>151</v>
      </c>
      <c r="J5381" s="55" t="s">
        <v>152</v>
      </c>
      <c r="K5381" s="98" t="s">
        <v>2388</v>
      </c>
      <c r="L5381" s="109" t="s">
        <v>154</v>
      </c>
      <c r="M5381" s="109" t="s">
        <v>31564</v>
      </c>
      <c r="N5381" s="109" t="s">
        <v>32</v>
      </c>
      <c r="O5381" s="109" t="s">
        <v>31565</v>
      </c>
      <c r="P5381" s="109" t="s">
        <v>3069</v>
      </c>
      <c r="Q5381" s="55" t="s">
        <v>31566</v>
      </c>
      <c r="R5381" s="109" t="s">
        <v>80</v>
      </c>
      <c r="S5381" s="8" t="s">
        <v>31567</v>
      </c>
      <c r="T5381" s="31"/>
      <c r="U5381" s="109" t="str">
        <f t="shared" si="85"/>
        <v>36822: An off-duty police officer fatally shot a 21-year-old Brooklyn woman after she and her mother attacked him with a baseball bat and a pool cue, the police said. http://www.nytimes.com/2000/10/25/nyregion/off-duty-police-officer-fatally-shoots-brooklyn-woman-building-where-families.html</v>
      </c>
      <c r="V5381" s="98"/>
      <c r="W5381" s="109">
        <v>1990.1</v>
      </c>
      <c r="X5381" s="109"/>
      <c r="Y5381" s="109"/>
      <c r="Z5381" s="109"/>
      <c r="AA5381" s="109"/>
      <c r="AB5381" s="109"/>
      <c r="AC5381" s="113"/>
      <c r="AD5381" s="106"/>
      <c r="AE5381" s="106"/>
      <c r="AF5381" s="106"/>
      <c r="AG5381" s="58"/>
    </row>
    <row r="5382" spans="1:33" ht="12">
      <c r="A5382" s="30">
        <v>41874.5777662037</v>
      </c>
      <c r="B5382" s="109" t="s">
        <v>31568</v>
      </c>
      <c r="C5382" s="121">
        <v>24</v>
      </c>
      <c r="D5382" s="109" t="s">
        <v>23</v>
      </c>
      <c r="E5382" s="109" t="s">
        <v>40</v>
      </c>
      <c r="F5382" s="109" t="s">
        <v>31569</v>
      </c>
      <c r="G5382" s="42">
        <v>40728</v>
      </c>
      <c r="H5382" s="109" t="s">
        <v>31570</v>
      </c>
      <c r="I5382" s="55" t="s">
        <v>5870</v>
      </c>
      <c r="J5382" s="55" t="s">
        <v>471</v>
      </c>
      <c r="K5382" s="98" t="s">
        <v>31571</v>
      </c>
      <c r="L5382" s="109" t="s">
        <v>5870</v>
      </c>
      <c r="M5382" s="109" t="s">
        <v>31572</v>
      </c>
      <c r="N5382" s="109" t="s">
        <v>32</v>
      </c>
      <c r="O5382" s="109" t="s">
        <v>31573</v>
      </c>
      <c r="P5382" s="109" t="s">
        <v>36</v>
      </c>
      <c r="Q5382" s="55" t="s">
        <v>31574</v>
      </c>
      <c r="R5382" s="109" t="s">
        <v>100</v>
      </c>
      <c r="S5382" s="8" t="s">
        <v>4011</v>
      </c>
      <c r="T5382" s="31"/>
      <c r="U5382" s="109" t="str">
        <f t="shared" si="85"/>
        <v>40728: Jesse's wife had called the PD for help when he was threatening suicide. He had been drinking and became depressed and frantic. The police arrived on the scene, barged into the Salveson home, startling Mr. Salveson, creating a hostile environment. Salveson reacted by trying to ward off the officers, cutting one on the forearm. The altercation led to the officer firing off three rounds, two of which hit Salveson in the back. Both officers claimed that both tasers were utilised and failed before the shooting. An investigation was pending, the officer that shot him, Officer Slack of SCPD was put on paid leave. http://www.sheridanmedia.com/news/new-details-released-4th-july-shooting-sheridan18156</v>
      </c>
      <c r="V5382" s="98"/>
      <c r="W5382" s="109">
        <v>1991.1</v>
      </c>
      <c r="X5382" s="109"/>
      <c r="Y5382" s="109"/>
      <c r="Z5382" s="109"/>
      <c r="AA5382" s="109"/>
      <c r="AB5382" s="109"/>
      <c r="AC5382" s="113"/>
      <c r="AD5382" s="106"/>
      <c r="AE5382" s="106"/>
      <c r="AF5382" s="106"/>
      <c r="AG5382" s="58"/>
    </row>
    <row r="5383" spans="1:33" ht="12">
      <c r="A5383" s="30">
        <v>41874.579363425903</v>
      </c>
      <c r="B5383" s="109" t="s">
        <v>31575</v>
      </c>
      <c r="C5383" s="121">
        <v>49</v>
      </c>
      <c r="D5383" s="109" t="s">
        <v>23</v>
      </c>
      <c r="E5383" s="109" t="s">
        <v>24</v>
      </c>
      <c r="F5383" s="109"/>
      <c r="G5383" s="42">
        <v>41576</v>
      </c>
      <c r="H5383" s="109" t="s">
        <v>31576</v>
      </c>
      <c r="I5383" s="55" t="s">
        <v>12012</v>
      </c>
      <c r="J5383" s="55" t="s">
        <v>85</v>
      </c>
      <c r="K5383" s="98" t="s">
        <v>12013</v>
      </c>
      <c r="L5383" s="109" t="s">
        <v>539</v>
      </c>
      <c r="M5383" s="109" t="s">
        <v>540</v>
      </c>
      <c r="N5383" s="109" t="s">
        <v>32</v>
      </c>
      <c r="O5383" s="109" t="s">
        <v>31577</v>
      </c>
      <c r="P5383" s="109" t="s">
        <v>58</v>
      </c>
      <c r="Q5383" s="55" t="s">
        <v>31578</v>
      </c>
      <c r="R5383" s="109" t="s">
        <v>80</v>
      </c>
      <c r="S5383" s="8" t="s">
        <v>31561</v>
      </c>
      <c r="T5383" s="31"/>
      <c r="U5383" s="109" t="str">
        <f t="shared" si="85"/>
        <v>41576: Police pulled over a car without plates, two men and one woman were inside the vehicle, Hicks got out of the car and was confronting the police officers, he was armed and fired at the police, then he was shot and killed. http://www.nbclosangeles.com/news/local/Man-Slain-in-Inglewood-Gun-Battle-with-Deputies-Identified-230330551.html</v>
      </c>
      <c r="V5383" s="98"/>
      <c r="W5383" s="109">
        <v>1992.1</v>
      </c>
      <c r="X5383" s="109"/>
      <c r="Y5383" s="109"/>
      <c r="Z5383" s="109"/>
      <c r="AA5383" s="109"/>
      <c r="AB5383" s="109"/>
      <c r="AC5383" s="113"/>
      <c r="AD5383" s="106"/>
      <c r="AE5383" s="106"/>
      <c r="AF5383" s="106"/>
      <c r="AG5383" s="58"/>
    </row>
    <row r="5384" spans="1:33" ht="12">
      <c r="A5384" s="30">
        <v>41874.600046296298</v>
      </c>
      <c r="B5384" s="109" t="s">
        <v>31579</v>
      </c>
      <c r="C5384" s="121">
        <v>26</v>
      </c>
      <c r="D5384" s="109" t="s">
        <v>23</v>
      </c>
      <c r="E5384" s="109" t="s">
        <v>40</v>
      </c>
      <c r="F5384" s="109" t="s">
        <v>31580</v>
      </c>
      <c r="G5384" s="42">
        <v>40920</v>
      </c>
      <c r="H5384" s="109" t="s">
        <v>31581</v>
      </c>
      <c r="I5384" s="55" t="s">
        <v>31582</v>
      </c>
      <c r="J5384" s="55" t="s">
        <v>439</v>
      </c>
      <c r="K5384" s="98" t="s">
        <v>31583</v>
      </c>
      <c r="L5384" s="109" t="s">
        <v>165</v>
      </c>
      <c r="M5384" s="109" t="s">
        <v>31584</v>
      </c>
      <c r="N5384" s="109" t="s">
        <v>32</v>
      </c>
      <c r="O5384" s="109" t="s">
        <v>31585</v>
      </c>
      <c r="P5384" s="109" t="s">
        <v>36</v>
      </c>
      <c r="Q5384" s="55" t="s">
        <v>31586</v>
      </c>
      <c r="R5384" s="109" t="s">
        <v>219</v>
      </c>
      <c r="S5384" s="8" t="s">
        <v>31587</v>
      </c>
      <c r="T5384" s="31"/>
      <c r="U5384" s="109" t="str">
        <f t="shared" si="85"/>
        <v>40920: Long, who was a Navy Medic on military leave, became intoxicated early that day. Officers drove him home from the bar. Later that afternoon, Long threatened his roommate with a rifle, so the roommate called police. Police arrived, Long refused to put down his rifle. Raytown Police officer (name unknown) took one shot, which knocked Long down, then officers disarmed Long, who was taken to the hospital and later died from his wound. http://piorpd.wordpress.com/category/press-releases/page/14/</v>
      </c>
      <c r="V5384" s="98"/>
      <c r="W5384" s="109">
        <v>1993.1</v>
      </c>
      <c r="X5384" s="109"/>
      <c r="Y5384" s="109"/>
      <c r="Z5384" s="109"/>
      <c r="AA5384" s="109"/>
      <c r="AB5384" s="109"/>
      <c r="AC5384" s="113"/>
      <c r="AD5384" s="106"/>
      <c r="AE5384" s="106"/>
      <c r="AF5384" s="106"/>
      <c r="AG5384" s="58"/>
    </row>
    <row r="5385" spans="1:33" ht="12">
      <c r="A5385" s="30">
        <v>41874.606099536999</v>
      </c>
      <c r="B5385" s="109" t="s">
        <v>31588</v>
      </c>
      <c r="C5385" s="121">
        <v>33</v>
      </c>
      <c r="D5385" s="109" t="s">
        <v>23</v>
      </c>
      <c r="E5385" s="109" t="s">
        <v>40</v>
      </c>
      <c r="F5385" s="109"/>
      <c r="G5385" s="42">
        <v>41845</v>
      </c>
      <c r="H5385" s="109" t="s">
        <v>31589</v>
      </c>
      <c r="I5385" s="55" t="s">
        <v>212</v>
      </c>
      <c r="J5385" s="55" t="s">
        <v>213</v>
      </c>
      <c r="K5385" s="98" t="s">
        <v>4582</v>
      </c>
      <c r="L5385" s="109" t="s">
        <v>215</v>
      </c>
      <c r="M5385" s="109" t="s">
        <v>216</v>
      </c>
      <c r="N5385" s="109" t="s">
        <v>31590</v>
      </c>
      <c r="O5385" s="109" t="s">
        <v>31591</v>
      </c>
      <c r="P5385" s="109" t="s">
        <v>36</v>
      </c>
      <c r="Q5385" s="55" t="s">
        <v>31592</v>
      </c>
      <c r="R5385" s="109" t="s">
        <v>100</v>
      </c>
      <c r="S5385" s="8" t="s">
        <v>31593</v>
      </c>
      <c r="T5385" s="31"/>
      <c r="U5385" s="109" t="str">
        <f t="shared" si="85"/>
        <v>41845: Responding to a call of an attempted suicide, police arrived at an apartment complex in the 2200 block Willow Creek Drive in Southeast Austin at 9 a.m. July 24 to find Timothy Rice with what appeared to be self-inflicted wounds, police said. When the officers confronted Rice, he threatened them with a tomahawk, police said. One officer shot him with a bean-bag shotgun, they said, and a Taser was later used on him during a struggle with officers. Austin-Travis County EMS took Rice to University Medical Center Brackenridge, where he was pronounced dead the following afternoon, police said. http://www.austintexas.gov/news/custody-death-investigation</v>
      </c>
      <c r="V5385" s="98"/>
      <c r="W5385" s="109">
        <v>1994.1</v>
      </c>
      <c r="X5385" s="109"/>
      <c r="Y5385" s="109"/>
      <c r="Z5385" s="109"/>
      <c r="AA5385" s="109"/>
      <c r="AB5385" s="109"/>
      <c r="AC5385" s="113"/>
      <c r="AD5385" s="106"/>
      <c r="AE5385" s="106"/>
      <c r="AF5385" s="106"/>
      <c r="AG5385" s="58"/>
    </row>
    <row r="5386" spans="1:33" ht="12">
      <c r="A5386" s="30">
        <v>41874.618032407401</v>
      </c>
      <c r="B5386" s="109" t="s">
        <v>31594</v>
      </c>
      <c r="C5386" s="121">
        <v>47</v>
      </c>
      <c r="D5386" s="109" t="s">
        <v>91</v>
      </c>
      <c r="E5386" s="109" t="s">
        <v>24</v>
      </c>
      <c r="F5386" s="109" t="s">
        <v>31595</v>
      </c>
      <c r="G5386" s="42">
        <v>41686</v>
      </c>
      <c r="H5386" s="109" t="s">
        <v>31596</v>
      </c>
      <c r="I5386" s="55" t="s">
        <v>31597</v>
      </c>
      <c r="J5386" s="55" t="s">
        <v>213</v>
      </c>
      <c r="K5386" s="98" t="s">
        <v>31598</v>
      </c>
      <c r="L5386" s="109" t="s">
        <v>31597</v>
      </c>
      <c r="M5386" s="109" t="s">
        <v>31599</v>
      </c>
      <c r="N5386" s="109" t="s">
        <v>32</v>
      </c>
      <c r="O5386" s="109" t="s">
        <v>31600</v>
      </c>
      <c r="P5386" s="109" t="s">
        <v>31601</v>
      </c>
      <c r="Q5386" s="55" t="s">
        <v>31602</v>
      </c>
      <c r="R5386" s="109" t="s">
        <v>80</v>
      </c>
      <c r="S5386" s="8" t="s">
        <v>31593</v>
      </c>
      <c r="T5386" s="31"/>
      <c r="U5386" s="109" t="str">
        <f t="shared" si="85"/>
        <v>41686: 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 http://www.scribd.com/doc/208230113/Yvette-Smith-Shooting-First-Police-Statement</v>
      </c>
      <c r="V5386" s="98"/>
      <c r="W5386" s="109">
        <v>1995.1</v>
      </c>
      <c r="X5386" s="109"/>
      <c r="Y5386" s="109"/>
      <c r="Z5386" s="109"/>
      <c r="AA5386" s="109"/>
      <c r="AB5386" s="109"/>
      <c r="AC5386" s="113"/>
      <c r="AD5386" s="106"/>
      <c r="AE5386" s="106"/>
      <c r="AF5386" s="106"/>
      <c r="AG5386" s="58"/>
    </row>
    <row r="5387" spans="1:33" ht="12">
      <c r="A5387" s="30">
        <v>41874.629328703697</v>
      </c>
      <c r="B5387" s="109" t="s">
        <v>31603</v>
      </c>
      <c r="C5387" s="121">
        <v>25</v>
      </c>
      <c r="D5387" s="109" t="s">
        <v>23</v>
      </c>
      <c r="E5387" s="109" t="s">
        <v>40</v>
      </c>
      <c r="F5387" s="109" t="s">
        <v>31604</v>
      </c>
      <c r="G5387" s="42">
        <v>40892</v>
      </c>
      <c r="H5387" s="109" t="s">
        <v>31605</v>
      </c>
      <c r="I5387" s="55" t="s">
        <v>6861</v>
      </c>
      <c r="J5387" s="55" t="s">
        <v>152</v>
      </c>
      <c r="K5387" s="98" t="s">
        <v>9236</v>
      </c>
      <c r="L5387" s="109" t="s">
        <v>5403</v>
      </c>
      <c r="M5387" s="109" t="s">
        <v>9237</v>
      </c>
      <c r="N5387" s="109" t="s">
        <v>32</v>
      </c>
      <c r="O5387" s="109" t="s">
        <v>31606</v>
      </c>
      <c r="P5387" s="109" t="s">
        <v>58</v>
      </c>
      <c r="Q5387" s="55" t="s">
        <v>31607</v>
      </c>
      <c r="R5387" s="109" t="s">
        <v>80</v>
      </c>
      <c r="S5387" s="8" t="s">
        <v>31608</v>
      </c>
      <c r="T5387" s="31"/>
      <c r="U5387" s="109" t="str">
        <f t="shared" si="85"/>
        <v>40892: The people living in the home called police as Goodman tried to kick in a rear, second floor door. An officer began climbing the back stairway to the home when Adam Goodman said he was armed and was ready to shoot the officer. He displayed what appeared to be a handgun. The officer opened fire. Thus began a standoff with police, still hearing threats from Goodman. Unsure if he had been hit by one of the 10 shots fired by the officer. “We also advised him that if he was injured and he wanted medical help, that we were prepared to offer that help to him,” Syracuse Police Chief Frank Fowler said. By the time paramedics were called in, he was dead from a gunshot to the side.. http://centralny.twcnews.com/content/news/567357/man-shot-by-police-identified/</v>
      </c>
      <c r="V5387" s="98"/>
      <c r="W5387" s="109">
        <v>1996.1</v>
      </c>
      <c r="X5387" s="109"/>
      <c r="Y5387" s="109"/>
      <c r="Z5387" s="109"/>
      <c r="AA5387" s="109"/>
      <c r="AB5387" s="109"/>
      <c r="AC5387" s="113"/>
      <c r="AD5387" s="106"/>
      <c r="AE5387" s="106"/>
      <c r="AF5387" s="106"/>
      <c r="AG5387" s="58"/>
    </row>
    <row r="5388" spans="1:33" ht="12">
      <c r="A5388" s="30">
        <v>41874.638425925899</v>
      </c>
      <c r="B5388" s="109" t="s">
        <v>31609</v>
      </c>
      <c r="C5388" s="121">
        <v>30</v>
      </c>
      <c r="D5388" s="109" t="s">
        <v>23</v>
      </c>
      <c r="E5388" s="109" t="s">
        <v>40</v>
      </c>
      <c r="F5388" s="109" t="s">
        <v>31610</v>
      </c>
      <c r="G5388" s="42">
        <v>41739</v>
      </c>
      <c r="H5388" s="109" t="s">
        <v>31611</v>
      </c>
      <c r="I5388" s="55" t="s">
        <v>22188</v>
      </c>
      <c r="J5388" s="55" t="s">
        <v>85</v>
      </c>
      <c r="K5388" s="98" t="s">
        <v>31612</v>
      </c>
      <c r="L5388" s="109" t="s">
        <v>539</v>
      </c>
      <c r="M5388" s="109" t="s">
        <v>13072</v>
      </c>
      <c r="N5388" s="109" t="s">
        <v>32</v>
      </c>
      <c r="O5388" s="109" t="s">
        <v>31613</v>
      </c>
      <c r="P5388" s="109" t="s">
        <v>760</v>
      </c>
      <c r="Q5388" s="55" t="s">
        <v>31614</v>
      </c>
      <c r="R5388" s="109" t="s">
        <v>80</v>
      </c>
      <c r="S5388" s="8" t="s">
        <v>31615</v>
      </c>
      <c r="T5388" s="31"/>
      <c r="U5388" s="109" t="str">
        <f t="shared" si="85"/>
        <v>41739: 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 http://www.wehonews.com/z/wehonews/winklers-shooters-at-work-while-investigation-continues/</v>
      </c>
      <c r="V5388" s="98"/>
      <c r="W5388" s="109">
        <v>1997.1</v>
      </c>
      <c r="X5388" s="109"/>
      <c r="Y5388" s="109"/>
      <c r="Z5388" s="109"/>
      <c r="AA5388" s="109"/>
      <c r="AB5388" s="109"/>
      <c r="AC5388" s="113"/>
      <c r="AD5388" s="106"/>
      <c r="AE5388" s="106"/>
      <c r="AF5388" s="106"/>
      <c r="AG5388" s="58"/>
    </row>
    <row r="5389" spans="1:33" ht="12">
      <c r="A5389" s="30">
        <v>41874.658854166701</v>
      </c>
      <c r="B5389" s="109" t="s">
        <v>31616</v>
      </c>
      <c r="C5389" s="121">
        <v>41</v>
      </c>
      <c r="D5389" s="109" t="s">
        <v>91</v>
      </c>
      <c r="E5389" s="109" t="s">
        <v>24</v>
      </c>
      <c r="F5389" s="109" t="s">
        <v>31617</v>
      </c>
      <c r="G5389" s="42">
        <v>41318</v>
      </c>
      <c r="H5389" s="109" t="s">
        <v>31618</v>
      </c>
      <c r="I5389" s="55" t="s">
        <v>2659</v>
      </c>
      <c r="J5389" s="55" t="s">
        <v>85</v>
      </c>
      <c r="K5389" s="98" t="s">
        <v>3053</v>
      </c>
      <c r="L5389" s="109" t="s">
        <v>270</v>
      </c>
      <c r="M5389" s="109" t="s">
        <v>2661</v>
      </c>
      <c r="N5389" s="109" t="s">
        <v>474</v>
      </c>
      <c r="O5389" s="109" t="s">
        <v>31619</v>
      </c>
      <c r="P5389" s="109" t="s">
        <v>3069</v>
      </c>
      <c r="Q5389" s="55" t="s">
        <v>31620</v>
      </c>
      <c r="R5389" s="109" t="s">
        <v>100</v>
      </c>
      <c r="S5389" s="8" t="s">
        <v>31621</v>
      </c>
      <c r="T5389" s="31"/>
      <c r="U5389" s="109" t="str">
        <f t="shared" si="85"/>
        <v>41318: Just before midnight on the night of Moore’s death, her roommate, John Hayes, called 911 and told the operator that Moore had kicked him out of their apartment. According to police reports, Hayes said Moore was “violent,” “aggressive” and needed to be “5150’d,” referring to a law that allows police to take a person into custody for a mental health crisis. Once BPD officers arrived, Hayes unlocked the door to his fifth-floor apartment on Allston Way, near Shattuck Avenue, for police to enter. According to the internal investigation, officers moved in and grabbed Moore’s hands in an attempt to handcuff her. Moore drew her hands back, pulling the officers forward. All three fell onto a mattress in the living room. Moore was partially on her stomach, according to the internal investigation. officers struggled to handcuff Moore and requested the help of additional officers via radio. Ultimately, eight officers and sergeants arrived at the scene. They used two sets of handcuffs on Moore and a wrap device to restrain her leg movement, according to the internal investigation. Finally, after five to 10 minutes of struggling on the mattress, Moore stopped resisting. Soon after, officers realized Moore’s chest had stopped moving. Officers moved Moore from being partially on her stomach to completely on her side. About a minute later, officers observed she was no longer breathing and had no pulse, according to the internal investigation. One officer began chest compressions, while another kept Moore’s airway open and called for a CPR mask, which provides a protective barrier and makes mouth-to-mouth resuscitation more efficient. http://www.dailycal.org/2014/05/07/leaked-documents-shed-new-light-kayla-moore-death/</v>
      </c>
      <c r="V5389" s="98"/>
      <c r="W5389" s="109">
        <v>1998.1</v>
      </c>
      <c r="X5389" s="109"/>
      <c r="Y5389" s="109"/>
      <c r="Z5389" s="109"/>
      <c r="AA5389" s="109"/>
      <c r="AB5389" s="109"/>
      <c r="AC5389" s="113"/>
      <c r="AD5389" s="106"/>
      <c r="AE5389" s="106"/>
      <c r="AF5389" s="106"/>
      <c r="AG5389" s="58"/>
    </row>
    <row r="5390" spans="1:33" ht="12">
      <c r="A5390" s="30">
        <v>41874.660150463002</v>
      </c>
      <c r="B5390" s="109" t="s">
        <v>31622</v>
      </c>
      <c r="C5390" s="121">
        <v>41</v>
      </c>
      <c r="D5390" s="109" t="s">
        <v>23</v>
      </c>
      <c r="E5390" s="109" t="s">
        <v>120</v>
      </c>
      <c r="F5390" s="109" t="s">
        <v>31623</v>
      </c>
      <c r="G5390" s="42">
        <v>40759</v>
      </c>
      <c r="H5390" s="109" t="s">
        <v>31624</v>
      </c>
      <c r="I5390" s="55" t="s">
        <v>15167</v>
      </c>
      <c r="J5390" s="55" t="s">
        <v>85</v>
      </c>
      <c r="K5390" s="98" t="s">
        <v>15277</v>
      </c>
      <c r="L5390" s="109" t="s">
        <v>15169</v>
      </c>
      <c r="M5390" s="109" t="s">
        <v>15170</v>
      </c>
      <c r="N5390" s="109" t="s">
        <v>32</v>
      </c>
      <c r="O5390" s="109" t="s">
        <v>31625</v>
      </c>
      <c r="P5390" s="109" t="s">
        <v>58</v>
      </c>
      <c r="Q5390" s="55" t="s">
        <v>31626</v>
      </c>
      <c r="R5390" s="109" t="s">
        <v>80</v>
      </c>
      <c r="S5390" s="8" t="s">
        <v>31627</v>
      </c>
      <c r="T5390" s="31"/>
      <c r="U5390" s="109" t="str">
        <f t="shared" si="85"/>
        <v>40759: Police went to a nearby house attempting to serve a warrant. Suspect fled and allegedly fired on officers. http://anewscafe.com/2011/08/04/tribal-family-holds-s-market-street-vigil-after-fatal-police-involved-shooting/</v>
      </c>
      <c r="V5390" s="98"/>
      <c r="W5390" s="109">
        <v>1999.1</v>
      </c>
      <c r="X5390" s="109"/>
      <c r="Y5390" s="109"/>
      <c r="Z5390" s="109"/>
      <c r="AA5390" s="109"/>
      <c r="AB5390" s="109"/>
      <c r="AC5390" s="113"/>
      <c r="AD5390" s="106"/>
      <c r="AE5390" s="106"/>
      <c r="AF5390" s="106"/>
      <c r="AG5390" s="58"/>
    </row>
    <row r="5391" spans="1:33" ht="12">
      <c r="A5391" s="30">
        <v>41874.673530092601</v>
      </c>
      <c r="B5391" s="109" t="s">
        <v>31628</v>
      </c>
      <c r="C5391" s="121">
        <v>54</v>
      </c>
      <c r="D5391" s="109" t="s">
        <v>23</v>
      </c>
      <c r="E5391" s="109" t="s">
        <v>173</v>
      </c>
      <c r="F5391" s="109" t="s">
        <v>31629</v>
      </c>
      <c r="G5391" s="42">
        <v>40609</v>
      </c>
      <c r="H5391" s="109" t="s">
        <v>31630</v>
      </c>
      <c r="I5391" s="55" t="s">
        <v>15167</v>
      </c>
      <c r="J5391" s="55" t="s">
        <v>85</v>
      </c>
      <c r="K5391" s="98" t="s">
        <v>15277</v>
      </c>
      <c r="L5391" s="109" t="s">
        <v>15169</v>
      </c>
      <c r="M5391" s="109" t="s">
        <v>15170</v>
      </c>
      <c r="N5391" s="109" t="s">
        <v>32</v>
      </c>
      <c r="O5391" s="109" t="s">
        <v>31631</v>
      </c>
      <c r="P5391" s="109" t="s">
        <v>58</v>
      </c>
      <c r="Q5391" s="55" t="s">
        <v>31632</v>
      </c>
      <c r="R5391" s="109" t="s">
        <v>36</v>
      </c>
      <c r="S5391" s="8" t="s">
        <v>31627</v>
      </c>
      <c r="T5391" s="31"/>
      <c r="U5391" s="109" t="str">
        <f t="shared" si="85"/>
        <v>40609: Traffic stop where the suspect allegedly shot an officer in the arm. The injured officer's partner then shot the suspect in the head four times. http://anewscafe.com/2011/03/07/update-man-killed-officer-hurt-in-traffic-stop-shooting/</v>
      </c>
      <c r="V5391" s="98"/>
      <c r="W5391" s="109">
        <v>2000.1</v>
      </c>
      <c r="X5391" s="109"/>
      <c r="Y5391" s="109"/>
      <c r="Z5391" s="109"/>
      <c r="AA5391" s="109"/>
      <c r="AB5391" s="109"/>
      <c r="AC5391" s="113"/>
      <c r="AD5391" s="106"/>
      <c r="AE5391" s="106"/>
      <c r="AF5391" s="106"/>
      <c r="AG5391" s="58"/>
    </row>
    <row r="5392" spans="1:33" ht="12">
      <c r="A5392" s="30">
        <v>41874.680636574099</v>
      </c>
      <c r="B5392" s="109" t="s">
        <v>31633</v>
      </c>
      <c r="C5392" s="121">
        <v>23</v>
      </c>
      <c r="D5392" s="109" t="s">
        <v>23</v>
      </c>
      <c r="E5392" s="109" t="s">
        <v>120</v>
      </c>
      <c r="F5392" s="109" t="s">
        <v>31634</v>
      </c>
      <c r="G5392" s="42">
        <v>41810</v>
      </c>
      <c r="H5392" s="109" t="s">
        <v>31635</v>
      </c>
      <c r="I5392" s="55" t="s">
        <v>15167</v>
      </c>
      <c r="J5392" s="55" t="s">
        <v>85</v>
      </c>
      <c r="K5392" s="98" t="s">
        <v>15277</v>
      </c>
      <c r="L5392" s="109" t="s">
        <v>15169</v>
      </c>
      <c r="M5392" s="109" t="s">
        <v>15170</v>
      </c>
      <c r="N5392" s="109" t="s">
        <v>32</v>
      </c>
      <c r="O5392" s="109" t="s">
        <v>31636</v>
      </c>
      <c r="P5392" s="109" t="s">
        <v>760</v>
      </c>
      <c r="Q5392" s="55" t="s">
        <v>31637</v>
      </c>
      <c r="R5392" s="109" t="s">
        <v>100</v>
      </c>
      <c r="S5392" s="8" t="s">
        <v>31627</v>
      </c>
      <c r="T5392" s="31"/>
      <c r="U5392" s="109" t="str">
        <f t="shared" si="85"/>
        <v>41810: The suspect stabbed his cousin to death with a knife, then came at officers with the weapon. http://www.redding.com/news/local-news/redding-police-identify-officers-involved-in-fatal-shooting_35014164</v>
      </c>
      <c r="V5392" s="98"/>
      <c r="W5392" s="109">
        <v>2001.1</v>
      </c>
      <c r="X5392" s="109"/>
      <c r="Y5392" s="109"/>
      <c r="Z5392" s="109"/>
      <c r="AA5392" s="109"/>
      <c r="AB5392" s="109"/>
      <c r="AC5392" s="113"/>
      <c r="AD5392" s="106"/>
      <c r="AE5392" s="106"/>
      <c r="AF5392" s="106"/>
      <c r="AG5392" s="58"/>
    </row>
    <row r="5393" spans="1:33" ht="14">
      <c r="A5393" s="30">
        <v>41874.682812500003</v>
      </c>
      <c r="B5393" s="99" t="s">
        <v>31638</v>
      </c>
      <c r="C5393" s="121">
        <v>36</v>
      </c>
      <c r="D5393" s="99" t="s">
        <v>23</v>
      </c>
      <c r="E5393" s="99" t="s">
        <v>24</v>
      </c>
      <c r="F5393" s="99" t="s">
        <v>31639</v>
      </c>
      <c r="G5393" s="42">
        <v>38923</v>
      </c>
      <c r="H5393" s="99" t="s">
        <v>31640</v>
      </c>
      <c r="I5393" s="99" t="s">
        <v>84</v>
      </c>
      <c r="J5393" s="17" t="s">
        <v>85</v>
      </c>
      <c r="K5393" s="99">
        <v>94103</v>
      </c>
      <c r="L5393" s="99" t="s">
        <v>84</v>
      </c>
      <c r="M5393" s="99" t="s">
        <v>87</v>
      </c>
      <c r="N5393" s="17" t="s">
        <v>32</v>
      </c>
      <c r="O5393" s="99" t="s">
        <v>31641</v>
      </c>
      <c r="P5393" s="99" t="s">
        <v>36</v>
      </c>
      <c r="Q5393" s="99" t="s">
        <v>31642</v>
      </c>
      <c r="R5393" s="112" t="s">
        <v>80</v>
      </c>
      <c r="S5393" s="31" t="s">
        <v>31643</v>
      </c>
      <c r="T5393" s="90"/>
      <c r="U5393" s="109" t="str">
        <f t="shared" si="85"/>
        <v>38923: According to police Sgt. Neville Gittens, officers were trying to get Lefiti to come out of his car and surrender when he stepped on the gas and drove straight at them. Police shot and killed him. http://www.fogcityjournal.com/news_in_brief/police_commission_060706.shtml</v>
      </c>
      <c r="V5393" s="98"/>
      <c r="W5393" s="109">
        <v>2002.1</v>
      </c>
      <c r="X5393" s="109"/>
      <c r="Y5393" s="109"/>
      <c r="Z5393" s="109"/>
      <c r="AA5393" s="109"/>
      <c r="AB5393" s="109"/>
      <c r="AC5393" s="113"/>
      <c r="AD5393" s="106"/>
      <c r="AE5393" s="106"/>
      <c r="AF5393" s="106"/>
      <c r="AG5393" s="58"/>
    </row>
    <row r="5394" spans="1:33" ht="14">
      <c r="A5394" s="30">
        <v>41874.686122685198</v>
      </c>
      <c r="B5394" s="99" t="s">
        <v>31644</v>
      </c>
      <c r="C5394" s="121">
        <v>33</v>
      </c>
      <c r="D5394" s="99" t="s">
        <v>23</v>
      </c>
      <c r="E5394" s="99" t="s">
        <v>40</v>
      </c>
      <c r="F5394" s="99" t="s">
        <v>31645</v>
      </c>
      <c r="G5394" s="42">
        <v>41552</v>
      </c>
      <c r="H5394" s="99" t="s">
        <v>31646</v>
      </c>
      <c r="I5394" s="99" t="s">
        <v>15167</v>
      </c>
      <c r="J5394" s="17" t="s">
        <v>85</v>
      </c>
      <c r="K5394" s="99">
        <v>96001</v>
      </c>
      <c r="L5394" s="99" t="s">
        <v>15169</v>
      </c>
      <c r="M5394" s="99" t="s">
        <v>15170</v>
      </c>
      <c r="N5394" s="17" t="s">
        <v>31647</v>
      </c>
      <c r="O5394" s="99" t="s">
        <v>31648</v>
      </c>
      <c r="P5394" s="99" t="s">
        <v>36</v>
      </c>
      <c r="Q5394" s="99" t="s">
        <v>31649</v>
      </c>
      <c r="R5394" s="112" t="s">
        <v>219</v>
      </c>
      <c r="S5394" s="31" t="s">
        <v>31627</v>
      </c>
      <c r="T5394" s="90"/>
      <c r="U5394" s="109" t="str">
        <f t="shared" si="85"/>
        <v>41552: Suspect allegedly led police on a chase and stole a police cruiser. When cornered, he was allegedly beaten and tasered until unconscious. http://www.redding.com/news/family-steven-motley-sues-redding-over-alleged-pol</v>
      </c>
      <c r="V5394" s="98"/>
      <c r="W5394" s="109">
        <v>2003.1</v>
      </c>
      <c r="X5394" s="109"/>
      <c r="Y5394" s="109"/>
      <c r="Z5394" s="109"/>
      <c r="AA5394" s="109"/>
      <c r="AB5394" s="109"/>
      <c r="AC5394" s="113"/>
      <c r="AD5394" s="106"/>
      <c r="AE5394" s="106"/>
      <c r="AF5394" s="106"/>
      <c r="AG5394" s="58"/>
    </row>
    <row r="5395" spans="1:33" ht="14">
      <c r="A5395" s="30">
        <v>41874.6972453704</v>
      </c>
      <c r="B5395" s="99" t="s">
        <v>31650</v>
      </c>
      <c r="C5395" s="121">
        <v>20</v>
      </c>
      <c r="D5395" s="99" t="s">
        <v>23</v>
      </c>
      <c r="E5395" s="99" t="s">
        <v>40</v>
      </c>
      <c r="F5395" s="99" t="s">
        <v>31651</v>
      </c>
      <c r="G5395" s="42">
        <v>40154</v>
      </c>
      <c r="H5395" s="99" t="s">
        <v>31652</v>
      </c>
      <c r="I5395" s="99" t="s">
        <v>15167</v>
      </c>
      <c r="J5395" s="17" t="s">
        <v>85</v>
      </c>
      <c r="K5395" s="99">
        <v>96001</v>
      </c>
      <c r="L5395" s="99" t="s">
        <v>15169</v>
      </c>
      <c r="M5395" s="99" t="s">
        <v>15170</v>
      </c>
      <c r="N5395" s="17" t="s">
        <v>32</v>
      </c>
      <c r="O5395" s="99" t="s">
        <v>31653</v>
      </c>
      <c r="P5395" s="99" t="s">
        <v>58</v>
      </c>
      <c r="Q5395" s="99" t="s">
        <v>31654</v>
      </c>
      <c r="R5395" s="112" t="s">
        <v>100</v>
      </c>
      <c r="S5395" s="31" t="s">
        <v>31627</v>
      </c>
      <c r="T5395" s="90"/>
      <c r="U5395" s="109" t="str">
        <f t="shared" si="85"/>
        <v>40154: Suspect allegedly robbed a nearby bank and fled. Officers cornered the suspect, and released a police dog. The suspect allegedly threatened the dog with a BB gun that looked like a 9mm, and officers shot the suspect. The official inquiry determined that 46 rounds were shot by the officers, 14 of which struck the suspect. http://www.co.shasta.ca.us/docs/DA/pr-2010/PlumasBank_pr_010610.pdf?sfvrsn=0</v>
      </c>
      <c r="V5395" s="98"/>
      <c r="W5395" s="109">
        <v>2004.1</v>
      </c>
      <c r="X5395" s="109"/>
      <c r="Y5395" s="109"/>
      <c r="Z5395" s="109"/>
      <c r="AA5395" s="109"/>
      <c r="AB5395" s="109"/>
      <c r="AC5395" s="113"/>
      <c r="AD5395" s="106"/>
      <c r="AE5395" s="106"/>
      <c r="AF5395" s="106"/>
      <c r="AG5395" s="58"/>
    </row>
    <row r="5396" spans="1:33" ht="14">
      <c r="A5396" s="30">
        <v>41874.700798611098</v>
      </c>
      <c r="B5396" s="99" t="s">
        <v>31655</v>
      </c>
      <c r="C5396" s="121">
        <v>92</v>
      </c>
      <c r="D5396" s="99" t="s">
        <v>91</v>
      </c>
      <c r="E5396" s="99" t="s">
        <v>24</v>
      </c>
      <c r="F5396" s="99" t="s">
        <v>31656</v>
      </c>
      <c r="G5396" s="42">
        <v>39042</v>
      </c>
      <c r="H5396" s="99" t="s">
        <v>31657</v>
      </c>
      <c r="I5396" s="99" t="s">
        <v>552</v>
      </c>
      <c r="J5396" s="17" t="s">
        <v>64</v>
      </c>
      <c r="K5396" s="99">
        <v>30314</v>
      </c>
      <c r="L5396" s="99" t="s">
        <v>364</v>
      </c>
      <c r="M5396" s="99" t="s">
        <v>31658</v>
      </c>
      <c r="N5396" s="17" t="s">
        <v>32</v>
      </c>
      <c r="O5396" s="99" t="s">
        <v>31659</v>
      </c>
      <c r="P5396" s="99" t="s">
        <v>31660</v>
      </c>
      <c r="Q5396" s="99" t="s">
        <v>31661</v>
      </c>
      <c r="R5396" s="112" t="s">
        <v>80</v>
      </c>
      <c r="S5396" s="31" t="s">
        <v>31662</v>
      </c>
      <c r="T5396" s="90"/>
      <c r="U5396" s="109" t="str">
        <f t="shared" si="85"/>
        <v>39042: Johnston was shot during a botched drug raid in which Atlanta Police officers entered the wrong home while executing a no-knock warrant. Johnston had a revolver for self-defense and shot at what she presumed were intruders breaking into her home, and was subsequently fired on by the APD officers. The officers initially tried to cover up their mistake by falsifying reports of finding drugs in her home, but ultimately plead guilty and were sentenced to prison for manslaughter, perjury, and falsification of reports (among other charges). http://www.justice.gov/opa/pr/2009/February/09-crt-159.html</v>
      </c>
      <c r="V5396" s="98"/>
      <c r="W5396" s="109">
        <v>2005.1</v>
      </c>
      <c r="X5396" s="109"/>
      <c r="Y5396" s="109"/>
      <c r="Z5396" s="109"/>
      <c r="AA5396" s="109"/>
      <c r="AB5396" s="109"/>
      <c r="AC5396" s="113"/>
      <c r="AD5396" s="106"/>
      <c r="AE5396" s="106"/>
      <c r="AF5396" s="106"/>
      <c r="AG5396" s="58"/>
    </row>
    <row r="5397" spans="1:33" ht="12">
      <c r="A5397" s="30">
        <v>41874.705474536997</v>
      </c>
      <c r="B5397" s="109" t="s">
        <v>31663</v>
      </c>
      <c r="C5397" s="121">
        <v>37</v>
      </c>
      <c r="D5397" s="109" t="s">
        <v>23</v>
      </c>
      <c r="E5397" s="109" t="s">
        <v>24</v>
      </c>
      <c r="F5397" s="109"/>
      <c r="G5397" s="42">
        <v>37289</v>
      </c>
      <c r="H5397" s="109" t="s">
        <v>31664</v>
      </c>
      <c r="I5397" s="55" t="s">
        <v>84</v>
      </c>
      <c r="J5397" s="55" t="s">
        <v>85</v>
      </c>
      <c r="K5397" s="98" t="s">
        <v>31665</v>
      </c>
      <c r="L5397" s="109" t="s">
        <v>84</v>
      </c>
      <c r="M5397" s="109" t="s">
        <v>87</v>
      </c>
      <c r="N5397" s="109" t="s">
        <v>32</v>
      </c>
      <c r="O5397" s="109" t="s">
        <v>31666</v>
      </c>
      <c r="P5397" s="109" t="s">
        <v>760</v>
      </c>
      <c r="Q5397" s="55" t="s">
        <v>31667</v>
      </c>
      <c r="R5397" s="109" t="s">
        <v>80</v>
      </c>
      <c r="S5397" s="8" t="s">
        <v>5119</v>
      </c>
      <c r="T5397" s="31"/>
      <c r="U5397" s="109" t="str">
        <f t="shared" si="85"/>
        <v>37289: After a fistfight bewteen the two men, off-duty SFPD officer Steve Lee fatally shot Gregory Hooper four times in the chest at point-blank range. Hooper was described as an ex-con and street vendor. According to a March 11 2003 SF Chronicle article by Van Jones, "At least three witnesses told The Chronicle that Lee fired not in self-defense but in anger. Lee had a record of off-duty misconduct, having been cited previously by the Office of Citizen Complaints." Lee was rapidly exonerated. http://www.sfgate.com/default/article/Eye-witness-accounts-vary-in-shooting-Dispute-2865860.php</v>
      </c>
      <c r="V5397" s="98"/>
      <c r="W5397" s="109">
        <v>2006.1</v>
      </c>
      <c r="X5397" s="109"/>
      <c r="Y5397" s="109"/>
      <c r="Z5397" s="109"/>
      <c r="AA5397" s="109"/>
      <c r="AB5397" s="109"/>
      <c r="AC5397" s="113"/>
      <c r="AD5397" s="106"/>
      <c r="AE5397" s="106"/>
      <c r="AF5397" s="106"/>
      <c r="AG5397" s="58"/>
    </row>
    <row r="5398" spans="1:33" ht="12">
      <c r="A5398" s="30">
        <v>41874.722696759301</v>
      </c>
      <c r="B5398" s="109" t="s">
        <v>31668</v>
      </c>
      <c r="C5398" s="121">
        <v>42</v>
      </c>
      <c r="D5398" s="109" t="s">
        <v>23</v>
      </c>
      <c r="E5398" s="109" t="s">
        <v>82</v>
      </c>
      <c r="F5398" s="109"/>
      <c r="G5398" s="42">
        <v>36680</v>
      </c>
      <c r="H5398" s="109" t="s">
        <v>31669</v>
      </c>
      <c r="I5398" s="55" t="s">
        <v>7331</v>
      </c>
      <c r="J5398" s="55" t="s">
        <v>1577</v>
      </c>
      <c r="K5398" s="98" t="s">
        <v>21365</v>
      </c>
      <c r="L5398" s="109" t="s">
        <v>11733</v>
      </c>
      <c r="M5398" s="109" t="s">
        <v>21488</v>
      </c>
      <c r="N5398" s="109" t="s">
        <v>32</v>
      </c>
      <c r="O5398" s="109" t="s">
        <v>31670</v>
      </c>
      <c r="P5398" s="109" t="s">
        <v>760</v>
      </c>
      <c r="Q5398" s="55" t="s">
        <v>31671</v>
      </c>
      <c r="R5398" s="109" t="s">
        <v>219</v>
      </c>
      <c r="S5398" s="8" t="s">
        <v>31672</v>
      </c>
      <c r="T5398" s="31"/>
      <c r="U5398" s="109" t="str">
        <f t="shared" si="85"/>
        <v>36680: Police responded to a domestic disturbance call from Perry Park's wife Tamara Parks. Perry, allegedly drunk, was yelling and swearing at Tamara in the presence of their two teenage daughters. Tamara's call to 911 dispatch indicated she was afraid things would get physical. When officers Michael Pomeroy and Jeff Gottstein arrived at the house, Perry "had calmed down" and was loading the dishwasher and eating a snack. Gottstein told him they were going to take him, Perry refused claiming he had done nothing wrong and it was his house. Gottstein attempted to grab Perry, Perry lifted his arm to block him, causing Gottstein to fall back. When Gottstein regained his balance he grabbed Parks by the throat and sprayed him several times in the face with Oleoresin Capsicum spray. The two continued to struggle with Perry yelling "I can't see!" as they wrestled on the floor. Gottstein accused Perry of reaching for his gun, and Pomeroy attempted to shoot him twice, but his weapon misfired twice, each time Pomeroy struck the butt of it on the counter in a "malfunction drill." Tamara attempted to block Pomeroy's shot and screamed for him not to shoot, but on the third attempt Pomeroy shot Perry directly through the back of his right shoulder. Perry was still on his hands and knees and died within moments. Total time Pomeroy and Gottrieb were in the house before Perry was shot dead was approximately 3-4 minutes. http://media.ca8.uscourts.gov/opndir/04/11/032043P.pdf</v>
      </c>
      <c r="V5398" s="98"/>
      <c r="W5398" s="109">
        <v>2007.1</v>
      </c>
      <c r="X5398" s="109"/>
      <c r="Y5398" s="109"/>
      <c r="Z5398" s="109"/>
      <c r="AA5398" s="109"/>
      <c r="AB5398" s="109"/>
      <c r="AC5398" s="113"/>
      <c r="AD5398" s="106"/>
      <c r="AE5398" s="106"/>
      <c r="AF5398" s="106"/>
      <c r="AG5398" s="58"/>
    </row>
    <row r="5399" spans="1:33" ht="12">
      <c r="A5399" s="30">
        <v>41874.729166666701</v>
      </c>
      <c r="B5399" s="109" t="s">
        <v>31673</v>
      </c>
      <c r="C5399" s="121">
        <v>42</v>
      </c>
      <c r="D5399" s="109" t="s">
        <v>91</v>
      </c>
      <c r="E5399" s="109" t="s">
        <v>82</v>
      </c>
      <c r="F5399" s="109"/>
      <c r="G5399" s="42">
        <v>37264</v>
      </c>
      <c r="H5399" s="109" t="s">
        <v>31674</v>
      </c>
      <c r="I5399" s="55" t="s">
        <v>9679</v>
      </c>
      <c r="J5399" s="55" t="s">
        <v>1694</v>
      </c>
      <c r="K5399" s="98" t="s">
        <v>31675</v>
      </c>
      <c r="L5399" s="109" t="s">
        <v>6516</v>
      </c>
      <c r="M5399" s="109" t="s">
        <v>31676</v>
      </c>
      <c r="N5399" s="109" t="s">
        <v>314</v>
      </c>
      <c r="O5399" s="109" t="s">
        <v>31677</v>
      </c>
      <c r="P5399" s="109" t="s">
        <v>3069</v>
      </c>
      <c r="Q5399" s="55" t="s">
        <v>31678</v>
      </c>
      <c r="R5399" s="109" t="s">
        <v>80</v>
      </c>
      <c r="S5399" s="8" t="s">
        <v>5119</v>
      </c>
      <c r="T5399" s="31"/>
      <c r="U5399" s="109" t="str">
        <f t="shared" si="85"/>
        <v>37264: According to the Colorado Highway Patrol, Archuleta fled the scene of a hit-and-run in northwest Westminster Colorado for unknown reasons. After speeding eastbound on US Hwy 36, she attempted to exit to northbound I-25, hit the guardrail, rolled her vehicle and died at the scene of the crash. http://billingsgazette.com/news/state-and-regional/wyoming/wyoming-digest/article_4bd67c49-5618-5234-9785-75e81f8bd676.html</v>
      </c>
      <c r="V5399" s="98"/>
      <c r="W5399" s="109">
        <v>2008.1</v>
      </c>
      <c r="X5399" s="109"/>
      <c r="Y5399" s="109"/>
      <c r="Z5399" s="109"/>
      <c r="AA5399" s="109"/>
      <c r="AB5399" s="109"/>
      <c r="AC5399" s="113"/>
      <c r="AD5399" s="106"/>
      <c r="AE5399" s="106"/>
      <c r="AF5399" s="106"/>
      <c r="AG5399" s="58"/>
    </row>
    <row r="5400" spans="1:33" ht="12">
      <c r="A5400" s="30">
        <v>41874.734212962998</v>
      </c>
      <c r="B5400" s="109" t="s">
        <v>31679</v>
      </c>
      <c r="C5400" s="121">
        <v>40</v>
      </c>
      <c r="D5400" s="109" t="s">
        <v>23</v>
      </c>
      <c r="E5400" s="109" t="s">
        <v>40</v>
      </c>
      <c r="F5400" s="109" t="s">
        <v>31680</v>
      </c>
      <c r="G5400" s="42">
        <v>38869</v>
      </c>
      <c r="H5400" s="109" t="s">
        <v>31681</v>
      </c>
      <c r="I5400" s="55" t="s">
        <v>10041</v>
      </c>
      <c r="J5400" s="55" t="s">
        <v>4087</v>
      </c>
      <c r="K5400" s="98" t="s">
        <v>31682</v>
      </c>
      <c r="L5400" s="109" t="s">
        <v>404</v>
      </c>
      <c r="M5400" s="109" t="s">
        <v>24787</v>
      </c>
      <c r="N5400" s="109" t="s">
        <v>32</v>
      </c>
      <c r="O5400" s="109" t="s">
        <v>31683</v>
      </c>
      <c r="P5400" s="109" t="s">
        <v>58</v>
      </c>
      <c r="Q5400" s="55" t="s">
        <v>31684</v>
      </c>
      <c r="R5400" s="109" t="s">
        <v>100</v>
      </c>
      <c r="S5400" s="8" t="s">
        <v>31685</v>
      </c>
      <c r="T5400" s="31"/>
      <c r="U5400" s="109" t="str">
        <f t="shared" si="85"/>
        <v>38869: Mentally ill man holds his family hostage at gunpoint in the woods. Officers shoot him while attempting rescue. http://www.vnews.com/news/police/fire/courts/3013122-95/fortunati-court-case-police</v>
      </c>
      <c r="V5400" s="98"/>
      <c r="W5400" s="109">
        <v>2009.1</v>
      </c>
      <c r="X5400" s="109"/>
      <c r="Y5400" s="109"/>
      <c r="Z5400" s="109"/>
      <c r="AA5400" s="109"/>
      <c r="AB5400" s="109"/>
      <c r="AC5400" s="113"/>
      <c r="AD5400" s="106"/>
      <c r="AE5400" s="106"/>
      <c r="AF5400" s="106"/>
      <c r="AG5400" s="58"/>
    </row>
    <row r="5401" spans="1:33" ht="12">
      <c r="A5401" s="30">
        <v>41874.7406597222</v>
      </c>
      <c r="B5401" s="109" t="s">
        <v>31686</v>
      </c>
      <c r="C5401" s="121">
        <v>39</v>
      </c>
      <c r="D5401" s="109" t="s">
        <v>23</v>
      </c>
      <c r="E5401" s="109" t="s">
        <v>82</v>
      </c>
      <c r="F5401" s="109"/>
      <c r="G5401" s="42">
        <v>40875</v>
      </c>
      <c r="H5401" s="109" t="s">
        <v>31687</v>
      </c>
      <c r="I5401" s="55" t="s">
        <v>5817</v>
      </c>
      <c r="J5401" s="55" t="s">
        <v>152</v>
      </c>
      <c r="K5401" s="98" t="s">
        <v>10186</v>
      </c>
      <c r="L5401" s="109" t="s">
        <v>1892</v>
      </c>
      <c r="M5401" s="109" t="s">
        <v>313</v>
      </c>
      <c r="N5401" s="109" t="s">
        <v>474</v>
      </c>
      <c r="O5401" s="109" t="s">
        <v>31688</v>
      </c>
      <c r="P5401" s="109" t="s">
        <v>760</v>
      </c>
      <c r="Q5401" s="55" t="s">
        <v>31689</v>
      </c>
      <c r="R5401" s="109" t="s">
        <v>219</v>
      </c>
      <c r="S5401" s="8" t="s">
        <v>31690</v>
      </c>
      <c r="T5401" s="31"/>
      <c r="U5401" s="109" t="str">
        <f t="shared" si="85"/>
        <v>40875: I was a student at he campus when this occurred. There were many student witnesses who reported that the victim was not reaching for the officer's gun, and that the officer sat on top of the victim for an extended period of time. http://www.nydailynews.com/news/crime/man-smoking-pot-college-staten-island-dies-confrontation-police-article-1.984099</v>
      </c>
      <c r="V5401" s="98"/>
      <c r="W5401" s="109">
        <v>2010.1</v>
      </c>
      <c r="X5401" s="109"/>
      <c r="Y5401" s="109"/>
      <c r="Z5401" s="109"/>
      <c r="AA5401" s="109"/>
      <c r="AB5401" s="109"/>
      <c r="AC5401" s="113"/>
      <c r="AD5401" s="106"/>
      <c r="AE5401" s="106"/>
      <c r="AF5401" s="106"/>
      <c r="AG5401" s="58"/>
    </row>
    <row r="5402" spans="1:33" ht="12">
      <c r="A5402" s="30">
        <v>41874.747037036999</v>
      </c>
      <c r="B5402" s="109" t="s">
        <v>31691</v>
      </c>
      <c r="C5402" s="121">
        <v>28</v>
      </c>
      <c r="D5402" s="109" t="s">
        <v>23</v>
      </c>
      <c r="E5402" s="109" t="s">
        <v>40</v>
      </c>
      <c r="F5402" s="109" t="s">
        <v>31692</v>
      </c>
      <c r="G5402" s="42">
        <v>41714</v>
      </c>
      <c r="H5402" s="109" t="s">
        <v>31693</v>
      </c>
      <c r="I5402" s="55" t="s">
        <v>9168</v>
      </c>
      <c r="J5402" s="55" t="s">
        <v>1304</v>
      </c>
      <c r="K5402" s="98" t="s">
        <v>31694</v>
      </c>
      <c r="L5402" s="109" t="s">
        <v>8770</v>
      </c>
      <c r="M5402" s="109" t="s">
        <v>17184</v>
      </c>
      <c r="N5402" s="109" t="s">
        <v>32</v>
      </c>
      <c r="O5402" s="109" t="s">
        <v>31695</v>
      </c>
      <c r="P5402" s="109" t="s">
        <v>16355</v>
      </c>
      <c r="Q5402" s="55" t="s">
        <v>31696</v>
      </c>
      <c r="R5402" s="109" t="s">
        <v>80</v>
      </c>
      <c r="S5402" s="8" t="s">
        <v>31697</v>
      </c>
      <c r="T5402" s="31"/>
      <c r="U5402" s="109" t="str">
        <f t="shared" si="85"/>
        <v>41714: 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 http://www.mansfieldnewsjournal.com/story/news/investigations/2014/08/15/action-mo-shooting-brings-local-case-question/14137475/</v>
      </c>
      <c r="V5402" s="98"/>
      <c r="W5402" s="109">
        <v>2011.1</v>
      </c>
      <c r="X5402" s="109"/>
      <c r="Y5402" s="109"/>
      <c r="Z5402" s="109"/>
      <c r="AA5402" s="109"/>
      <c r="AB5402" s="109"/>
      <c r="AC5402" s="113"/>
      <c r="AD5402" s="106"/>
      <c r="AE5402" s="106"/>
      <c r="AF5402" s="106"/>
      <c r="AG5402" s="58"/>
    </row>
    <row r="5403" spans="1:33" ht="12">
      <c r="A5403" s="30">
        <v>41874.756898148102</v>
      </c>
      <c r="B5403" s="109" t="s">
        <v>31698</v>
      </c>
      <c r="C5403" s="121">
        <v>23</v>
      </c>
      <c r="D5403" s="109" t="s">
        <v>23</v>
      </c>
      <c r="E5403" s="109" t="s">
        <v>24</v>
      </c>
      <c r="F5403" s="109" t="s">
        <v>31699</v>
      </c>
      <c r="G5403" s="42">
        <v>38262</v>
      </c>
      <c r="H5403" s="109" t="s">
        <v>31700</v>
      </c>
      <c r="I5403" s="55" t="s">
        <v>14412</v>
      </c>
      <c r="J5403" s="55" t="s">
        <v>1372</v>
      </c>
      <c r="K5403" s="98" t="s">
        <v>14413</v>
      </c>
      <c r="L5403" s="109" t="s">
        <v>11982</v>
      </c>
      <c r="M5403" s="109" t="s">
        <v>14414</v>
      </c>
      <c r="N5403" s="109" t="s">
        <v>32</v>
      </c>
      <c r="O5403" s="109" t="s">
        <v>31701</v>
      </c>
      <c r="P5403" s="109" t="s">
        <v>58</v>
      </c>
      <c r="Q5403" s="55" t="s">
        <v>31702</v>
      </c>
      <c r="R5403" s="109" t="s">
        <v>80</v>
      </c>
      <c r="S5403" s="8" t="s">
        <v>31703</v>
      </c>
      <c r="T5403" s="31"/>
      <c r="U5403" s="109" t="str">
        <f t="shared" si="85"/>
        <v>38262: Officer made routine traffic stop, asked Pryce to step out of the vehicle several times, telling him he was under arrest. When Pryce refused, Ofc. Thomas leaned inside to attempt to handcuff him.Thomas was still partially inside vehicle when Pryce suddenly drove off. Thomas hooked his left elbow and arm against the door and drew his pistol with his free hand. He ordered Pryce to stop the truck twice, but the suspect did not comply. He then fired seven times into the vehicle. An autopsy showed Thomas suffered nine gunshot wounds, some caused by the same bullet. Pryce died shortly after in the hospital. http://archive.digtriad.com/news/local/story.aspx?storyid=31356</v>
      </c>
      <c r="V5403" s="98"/>
      <c r="W5403" s="109">
        <v>2012.1</v>
      </c>
      <c r="X5403" s="109"/>
      <c r="Y5403" s="109"/>
      <c r="Z5403" s="109"/>
      <c r="AA5403" s="109"/>
      <c r="AB5403" s="109"/>
      <c r="AC5403" s="113"/>
      <c r="AD5403" s="106"/>
      <c r="AE5403" s="106"/>
      <c r="AF5403" s="106"/>
      <c r="AG5403" s="58"/>
    </row>
    <row r="5404" spans="1:33" ht="12">
      <c r="A5404" s="30">
        <v>41874.757256944402</v>
      </c>
      <c r="B5404" s="109" t="s">
        <v>31704</v>
      </c>
      <c r="C5404" s="121">
        <v>26</v>
      </c>
      <c r="D5404" s="109" t="s">
        <v>23</v>
      </c>
      <c r="E5404" s="109" t="s">
        <v>24</v>
      </c>
      <c r="F5404" s="109" t="s">
        <v>31705</v>
      </c>
      <c r="G5404" s="42">
        <v>36601</v>
      </c>
      <c r="H5404" s="109" t="s">
        <v>31706</v>
      </c>
      <c r="I5404" s="55" t="s">
        <v>1481</v>
      </c>
      <c r="J5404" s="55" t="s">
        <v>152</v>
      </c>
      <c r="K5404" s="98" t="s">
        <v>31707</v>
      </c>
      <c r="L5404" s="109" t="s">
        <v>1481</v>
      </c>
      <c r="M5404" s="109" t="s">
        <v>313</v>
      </c>
      <c r="N5404" s="109" t="s">
        <v>32</v>
      </c>
      <c r="O5404" s="109" t="s">
        <v>31708</v>
      </c>
      <c r="P5404" s="109" t="s">
        <v>58</v>
      </c>
      <c r="Q5404" s="55" t="s">
        <v>31709</v>
      </c>
      <c r="R5404" s="109" t="s">
        <v>80</v>
      </c>
      <c r="S5404" s="8" t="s">
        <v>31710</v>
      </c>
      <c r="T5404" s="31"/>
      <c r="U5404" s="109" t="str">
        <f t="shared" si="85"/>
        <v>36601: Patrick, with a friend outside of the bar after work, was approached by 3 undercover cops who asked if he could help them purchase drugs. A witness claims the men/cops did not identify themselves(until after the situation was over), were overly aggressive, and started a fight with Patrick. NYPD claims the officers did identify themselves (during the scuffle), but Patrick started it, and went for one of their guns. It was at that point the gun went off, fatally wounding Patrick Dorismond. http://www.nytimes.com/2003/03/13/nyregion/city-settles-suit-in-guard-s-death-by-police-bullet.html</v>
      </c>
      <c r="V5404" s="98"/>
      <c r="W5404" s="109">
        <v>2013.1</v>
      </c>
      <c r="X5404" s="109"/>
      <c r="Y5404" s="109"/>
      <c r="Z5404" s="109"/>
      <c r="AA5404" s="109"/>
      <c r="AB5404" s="109"/>
      <c r="AC5404" s="113"/>
      <c r="AD5404" s="106"/>
      <c r="AE5404" s="106"/>
      <c r="AF5404" s="106"/>
      <c r="AG5404" s="58"/>
    </row>
    <row r="5405" spans="1:33" ht="12">
      <c r="A5405" s="30">
        <v>41874.780381944402</v>
      </c>
      <c r="B5405" s="109" t="s">
        <v>31711</v>
      </c>
      <c r="C5405" s="121">
        <v>20</v>
      </c>
      <c r="D5405" s="109" t="s">
        <v>23</v>
      </c>
      <c r="E5405" s="109" t="s">
        <v>173</v>
      </c>
      <c r="F5405" s="109" t="s">
        <v>31712</v>
      </c>
      <c r="G5405" s="42">
        <v>41081</v>
      </c>
      <c r="H5405" s="109" t="s">
        <v>31713</v>
      </c>
      <c r="I5405" s="55" t="s">
        <v>5908</v>
      </c>
      <c r="J5405" s="55" t="s">
        <v>152</v>
      </c>
      <c r="K5405" s="98" t="s">
        <v>7182</v>
      </c>
      <c r="L5405" s="109" t="s">
        <v>2116</v>
      </c>
      <c r="M5405" s="109" t="s">
        <v>5910</v>
      </c>
      <c r="N5405" s="109" t="s">
        <v>32</v>
      </c>
      <c r="O5405" s="109" t="s">
        <v>31714</v>
      </c>
      <c r="P5405" s="109" t="s">
        <v>58</v>
      </c>
      <c r="Q5405" s="55" t="s">
        <v>31715</v>
      </c>
      <c r="R5405" s="109" t="s">
        <v>100</v>
      </c>
      <c r="S5405" s="8"/>
      <c r="T5405" s="31"/>
      <c r="U5405" s="109" t="str">
        <f t="shared" si="85"/>
        <v>41081: Andino was shot to death by seven officers called to his home when he called 911 and claimed that he had stabbed his mother (she was injured but later denied that she had been stabbed). Andino was diagnosed with bipolar disorder and had not taken medication that day, but according to family had never been violent before. His mother says she tried to explain his situation to officers. The 20-year-old was armed with a shotgun (described by other sources as a handgun or maybe even a BB gun), which officers say he fired but witnesses claim he did not. It was the young man's birthday. http://rochester.twcnews.com/content/news/588894/man-shot-dead-by-police-officers-on-locust-street/</v>
      </c>
      <c r="V5405" s="98"/>
      <c r="W5405" s="109">
        <v>2014.1</v>
      </c>
      <c r="X5405" s="109"/>
      <c r="Y5405" s="109"/>
      <c r="Z5405" s="109"/>
      <c r="AA5405" s="109"/>
      <c r="AB5405" s="109"/>
      <c r="AC5405" s="113"/>
      <c r="AD5405" s="106"/>
      <c r="AE5405" s="106"/>
      <c r="AF5405" s="106"/>
      <c r="AG5405" s="58"/>
    </row>
    <row r="5406" spans="1:33" ht="12">
      <c r="A5406" s="30">
        <v>41874.783391203702</v>
      </c>
      <c r="B5406" s="109" t="s">
        <v>31716</v>
      </c>
      <c r="C5406" s="121">
        <v>23</v>
      </c>
      <c r="D5406" s="109" t="s">
        <v>23</v>
      </c>
      <c r="E5406" s="109" t="s">
        <v>24</v>
      </c>
      <c r="F5406" s="109"/>
      <c r="G5406" s="42">
        <v>40978</v>
      </c>
      <c r="H5406" s="109" t="s">
        <v>31717</v>
      </c>
      <c r="I5406" s="55" t="s">
        <v>808</v>
      </c>
      <c r="J5406" s="55" t="s">
        <v>809</v>
      </c>
      <c r="K5406" s="98" t="s">
        <v>31718</v>
      </c>
      <c r="L5406" s="109" t="s">
        <v>811</v>
      </c>
      <c r="M5406" s="109" t="s">
        <v>9807</v>
      </c>
      <c r="N5406" s="109" t="s">
        <v>32</v>
      </c>
      <c r="O5406" s="109" t="s">
        <v>31719</v>
      </c>
      <c r="P5406" s="109" t="s">
        <v>58</v>
      </c>
      <c r="Q5406" s="55" t="s">
        <v>31720</v>
      </c>
      <c r="R5406" s="109" t="s">
        <v>80</v>
      </c>
      <c r="S5406" s="8" t="s">
        <v>5119</v>
      </c>
      <c r="T5406" s="31"/>
      <c r="U5406" s="109" t="str">
        <f t="shared" si="85"/>
        <v>40978: Officers began chasing Smart in Wichita's Old Town district after he allegedly fired at least two shots from a semi-automatic handgun. Officers fired at him when he refused to drop his weapon, and eventually shot him to death in an alley. Four other people were wounded by gunfire -- one from Smart, the three others from officers. Smart was shot five times in the back. http://www.kansas.com/news/local/crime/article1102501.html</v>
      </c>
      <c r="V5406" s="98"/>
      <c r="W5406" s="109">
        <v>2015.1</v>
      </c>
      <c r="X5406" s="109"/>
      <c r="Y5406" s="109"/>
      <c r="Z5406" s="109"/>
      <c r="AA5406" s="109"/>
      <c r="AB5406" s="109"/>
      <c r="AC5406" s="113"/>
      <c r="AD5406" s="106"/>
      <c r="AE5406" s="106"/>
      <c r="AF5406" s="106"/>
      <c r="AG5406" s="58"/>
    </row>
    <row r="5407" spans="1:33" ht="12">
      <c r="A5407" s="30">
        <v>41874.787118055603</v>
      </c>
      <c r="B5407" s="109" t="s">
        <v>31721</v>
      </c>
      <c r="C5407" s="121">
        <v>33</v>
      </c>
      <c r="D5407" s="109" t="s">
        <v>23</v>
      </c>
      <c r="E5407" s="109" t="s">
        <v>40</v>
      </c>
      <c r="F5407" s="109" t="s">
        <v>31722</v>
      </c>
      <c r="G5407" s="42">
        <v>41328</v>
      </c>
      <c r="H5407" s="109" t="s">
        <v>6004</v>
      </c>
      <c r="I5407" s="55" t="s">
        <v>983</v>
      </c>
      <c r="J5407" s="55" t="s">
        <v>124</v>
      </c>
      <c r="K5407" s="98" t="s">
        <v>6005</v>
      </c>
      <c r="L5407" s="109" t="s">
        <v>983</v>
      </c>
      <c r="M5407" s="109" t="s">
        <v>31723</v>
      </c>
      <c r="N5407" s="109" t="s">
        <v>31724</v>
      </c>
      <c r="O5407" s="109" t="s">
        <v>31725</v>
      </c>
      <c r="P5407" s="109" t="s">
        <v>58</v>
      </c>
      <c r="Q5407" s="55" t="s">
        <v>31726</v>
      </c>
      <c r="R5407" s="109" t="s">
        <v>219</v>
      </c>
      <c r="S5407" s="8" t="s">
        <v>31727</v>
      </c>
      <c r="T5407" s="31"/>
      <c r="U5407" s="109" t="str">
        <f t="shared" si="85"/>
        <v>41328: Parker called 911 for help and admitted he had taken meth around 3AM on the night of the 23rd. Police arrived and took him into custody after discovering he was intoxicated as well as wanted on several misdemeanor charges. Medics at the jail examined Parker and discovered his blood sugar level was 416, a level that Nurse Kerrie Fernlund described as "maple syrup." Nurse Fernlund offered Mr. Parker insulin, which he declined. Parker became belligerent and combative, at which point officers at the jail tasered him repeatedly and placed him in a restraint chair. Rather than seeking further medical attention, Mr. Parker was left restrained unattended and died. http://www.krem.com/news/local/Family-mourns-inmate-who-died-at-the-Spokane-County-Jail--193129961.html</v>
      </c>
      <c r="V5407" s="98"/>
      <c r="W5407" s="109">
        <v>2016.1</v>
      </c>
      <c r="X5407" s="109"/>
      <c r="Y5407" s="109"/>
      <c r="Z5407" s="109"/>
      <c r="AA5407" s="109"/>
      <c r="AB5407" s="109"/>
      <c r="AC5407" s="113"/>
      <c r="AD5407" s="106"/>
      <c r="AE5407" s="106"/>
      <c r="AF5407" s="106"/>
      <c r="AG5407" s="58"/>
    </row>
    <row r="5408" spans="1:33" ht="12">
      <c r="A5408" s="30">
        <v>41874.7899189815</v>
      </c>
      <c r="B5408" s="109" t="s">
        <v>31728</v>
      </c>
      <c r="C5408" s="121">
        <v>36</v>
      </c>
      <c r="D5408" s="109" t="s">
        <v>23</v>
      </c>
      <c r="E5408" s="109" t="s">
        <v>82</v>
      </c>
      <c r="F5408" s="109"/>
      <c r="G5408" s="42">
        <v>37162</v>
      </c>
      <c r="H5408" s="109" t="s">
        <v>31729</v>
      </c>
      <c r="I5408" s="55" t="s">
        <v>7548</v>
      </c>
      <c r="J5408" s="55" t="s">
        <v>1372</v>
      </c>
      <c r="K5408" s="98" t="s">
        <v>7549</v>
      </c>
      <c r="L5408" s="109" t="s">
        <v>225</v>
      </c>
      <c r="M5408" s="109" t="s">
        <v>13728</v>
      </c>
      <c r="N5408" s="109" t="s">
        <v>32</v>
      </c>
      <c r="O5408" s="109" t="s">
        <v>31730</v>
      </c>
      <c r="P5408" s="109" t="s">
        <v>58</v>
      </c>
      <c r="Q5408" s="55" t="s">
        <v>31731</v>
      </c>
      <c r="R5408" s="109" t="s">
        <v>36</v>
      </c>
      <c r="S5408" s="8" t="s">
        <v>31732</v>
      </c>
      <c r="T5408" s="31"/>
      <c r="U5408" s="109" t="str">
        <f t="shared" si="85"/>
        <v>37162: Deputies went to Teu's house to arrest him on outstanding warrants, according to the Cumberland County Sheriff's Department. http://www.wral.com/news/local/story/159334/</v>
      </c>
      <c r="V5408" s="98"/>
      <c r="W5408" s="109">
        <v>2017.1</v>
      </c>
      <c r="X5408" s="109"/>
      <c r="Y5408" s="109"/>
      <c r="Z5408" s="109"/>
      <c r="AA5408" s="109"/>
      <c r="AB5408" s="109"/>
      <c r="AC5408" s="113"/>
      <c r="AD5408" s="106"/>
      <c r="AE5408" s="106"/>
      <c r="AF5408" s="106"/>
      <c r="AG5408" s="58"/>
    </row>
    <row r="5409" spans="1:33" ht="12">
      <c r="A5409" s="30">
        <v>41874.791782407403</v>
      </c>
      <c r="B5409" s="109" t="s">
        <v>31733</v>
      </c>
      <c r="C5409" s="121">
        <v>17</v>
      </c>
      <c r="D5409" s="109" t="s">
        <v>23</v>
      </c>
      <c r="E5409" s="109" t="s">
        <v>82</v>
      </c>
      <c r="F5409" s="109"/>
      <c r="G5409" s="42">
        <v>36628</v>
      </c>
      <c r="H5409" s="109" t="s">
        <v>31734</v>
      </c>
      <c r="I5409" s="55" t="s">
        <v>151</v>
      </c>
      <c r="J5409" s="55" t="s">
        <v>152</v>
      </c>
      <c r="K5409" s="98" t="s">
        <v>6897</v>
      </c>
      <c r="L5409" s="109" t="s">
        <v>1481</v>
      </c>
      <c r="M5409" s="109" t="s">
        <v>313</v>
      </c>
      <c r="N5409" s="109" t="s">
        <v>32</v>
      </c>
      <c r="O5409" s="109" t="s">
        <v>31735</v>
      </c>
      <c r="P5409" s="109" t="s">
        <v>36</v>
      </c>
      <c r="Q5409" s="55" t="s">
        <v>31736</v>
      </c>
      <c r="R5409" s="109" t="s">
        <v>36</v>
      </c>
      <c r="S5409" s="8" t="s">
        <v>31737</v>
      </c>
      <c r="T5409" s="31"/>
      <c r="U5409" s="109" t="str">
        <f t="shared" si="85"/>
        <v>36628: Off duty cop working as a security guard shot and killed suspect who was attempting to shoplift from a store. Shots were exchanged between the suspect and the off duty officer. http://www.nytimes.com/2000/04/13/nyregion/off-duty-officer-kills-youth-in-brooklyn-store.html</v>
      </c>
      <c r="V5409" s="98"/>
      <c r="W5409" s="109">
        <v>2018.1</v>
      </c>
      <c r="X5409" s="109"/>
      <c r="Y5409" s="109"/>
      <c r="Z5409" s="109"/>
      <c r="AA5409" s="109"/>
      <c r="AB5409" s="109"/>
      <c r="AC5409" s="113"/>
      <c r="AD5409" s="106"/>
      <c r="AE5409" s="106"/>
      <c r="AF5409" s="106"/>
      <c r="AG5409" s="58"/>
    </row>
    <row r="5410" spans="1:33" ht="12">
      <c r="A5410" s="30">
        <v>41874.801331018498</v>
      </c>
      <c r="B5410" s="109" t="s">
        <v>31738</v>
      </c>
      <c r="C5410" s="121">
        <v>37</v>
      </c>
      <c r="D5410" s="109" t="s">
        <v>23</v>
      </c>
      <c r="E5410" s="109" t="s">
        <v>40</v>
      </c>
      <c r="F5410" s="109" t="s">
        <v>31739</v>
      </c>
      <c r="G5410" s="42">
        <v>37227</v>
      </c>
      <c r="H5410" s="109" t="s">
        <v>31740</v>
      </c>
      <c r="I5410" s="55" t="s">
        <v>31741</v>
      </c>
      <c r="J5410" s="55" t="s">
        <v>4087</v>
      </c>
      <c r="K5410" s="98" t="s">
        <v>31742</v>
      </c>
      <c r="L5410" s="109" t="s">
        <v>4089</v>
      </c>
      <c r="M5410" s="109" t="s">
        <v>31743</v>
      </c>
      <c r="N5410" s="109" t="s">
        <v>32</v>
      </c>
      <c r="O5410" s="109" t="s">
        <v>31744</v>
      </c>
      <c r="P5410" s="109" t="s">
        <v>58</v>
      </c>
      <c r="Q5410" s="55" t="s">
        <v>31745</v>
      </c>
      <c r="R5410" s="109" t="s">
        <v>100</v>
      </c>
      <c r="S5410" s="8" t="s">
        <v>31746</v>
      </c>
      <c r="T5410" s="31"/>
      <c r="U5410" s="109" t="str">
        <f t="shared" si="85"/>
        <v>37227: Mr. Woodward was wielding a knife and threatening suicide inside the church during services. Officers arrived and when he did not drop the knife, shot and killed him. supporters claim that Woodward was a political activist who was assassinated by the U.S. government: http://justiceforwoody.wtc7.net/ http://ago.vermont.gov/assets/files/Woodward%20report%20final.pdf</v>
      </c>
      <c r="V5410" s="98"/>
      <c r="W5410" s="109">
        <v>2019.1</v>
      </c>
      <c r="X5410" s="109"/>
      <c r="Y5410" s="109"/>
      <c r="Z5410" s="109"/>
      <c r="AA5410" s="109"/>
      <c r="AB5410" s="109"/>
      <c r="AC5410" s="113"/>
      <c r="AD5410" s="106"/>
      <c r="AE5410" s="106"/>
      <c r="AF5410" s="106"/>
      <c r="AG5410" s="58"/>
    </row>
    <row r="5411" spans="1:33" ht="12">
      <c r="A5411" s="30">
        <v>41874.802407407398</v>
      </c>
      <c r="B5411" s="109" t="s">
        <v>31747</v>
      </c>
      <c r="C5411" s="121">
        <v>38</v>
      </c>
      <c r="D5411" s="109" t="s">
        <v>23</v>
      </c>
      <c r="E5411" s="109" t="s">
        <v>24</v>
      </c>
      <c r="F5411" s="109" t="s">
        <v>31748</v>
      </c>
      <c r="G5411" s="42">
        <v>40640</v>
      </c>
      <c r="H5411" s="109" t="s">
        <v>31749</v>
      </c>
      <c r="I5411" s="55" t="s">
        <v>31750</v>
      </c>
      <c r="J5411" s="55" t="s">
        <v>250</v>
      </c>
      <c r="K5411" s="98" t="s">
        <v>31751</v>
      </c>
      <c r="L5411" s="109" t="s">
        <v>9725</v>
      </c>
      <c r="M5411" s="109" t="s">
        <v>9726</v>
      </c>
      <c r="N5411" s="109" t="s">
        <v>32</v>
      </c>
      <c r="O5411" s="109" t="s">
        <v>31752</v>
      </c>
      <c r="P5411" s="109" t="s">
        <v>58</v>
      </c>
      <c r="Q5411" s="55" t="s">
        <v>31753</v>
      </c>
      <c r="R5411" s="109" t="s">
        <v>100</v>
      </c>
      <c r="S5411" s="8"/>
      <c r="T5411" s="31"/>
      <c r="U5411" s="109" t="str">
        <f t="shared" si="85"/>
        <v>40640: Shot after lunging at officers with axe. Denton's wife had asked that he not be allowed to pick up his children from day care that day. He threatened the day care owner with an ax and she called the police. He left the scene. Police arrived and Denton returned. He allegedly ran at the officers with an axe and was shot. Family had reportedly phoned the police several times in the preceding days claiming he was suicidal. http://www.wjla.com/articles/2011/10/prince-george-s-officers-cleared-of-fatal-shooting-68170.html</v>
      </c>
      <c r="V5411" s="98"/>
      <c r="W5411" s="109">
        <v>2020.1</v>
      </c>
      <c r="X5411" s="109"/>
      <c r="Y5411" s="109"/>
      <c r="Z5411" s="109"/>
      <c r="AA5411" s="109"/>
      <c r="AB5411" s="109"/>
      <c r="AC5411" s="113"/>
      <c r="AD5411" s="106"/>
      <c r="AE5411" s="106"/>
      <c r="AF5411" s="106"/>
      <c r="AG5411" s="58"/>
    </row>
    <row r="5412" spans="1:33" ht="12">
      <c r="A5412" s="30">
        <v>41874.804710648103</v>
      </c>
      <c r="B5412" s="109" t="s">
        <v>31754</v>
      </c>
      <c r="C5412" s="121">
        <v>45</v>
      </c>
      <c r="D5412" s="109" t="s">
        <v>23</v>
      </c>
      <c r="E5412" s="109" t="s">
        <v>82</v>
      </c>
      <c r="F5412" s="109"/>
      <c r="G5412" s="42">
        <v>40356</v>
      </c>
      <c r="H5412" s="109" t="s">
        <v>31755</v>
      </c>
      <c r="I5412" s="55" t="s">
        <v>31049</v>
      </c>
      <c r="J5412" s="55" t="s">
        <v>1304</v>
      </c>
      <c r="K5412" s="98" t="s">
        <v>31050</v>
      </c>
      <c r="L5412" s="109" t="s">
        <v>1844</v>
      </c>
      <c r="M5412" s="109" t="s">
        <v>31051</v>
      </c>
      <c r="N5412" s="109" t="s">
        <v>32</v>
      </c>
      <c r="O5412" s="109" t="s">
        <v>31756</v>
      </c>
      <c r="P5412" s="109" t="s">
        <v>58</v>
      </c>
      <c r="Q5412" s="55" t="s">
        <v>31757</v>
      </c>
      <c r="R5412" s="109" t="s">
        <v>80</v>
      </c>
      <c r="S5412" s="8"/>
      <c r="T5412" s="31"/>
      <c r="U5412" s="109" t="str">
        <f t="shared" si="85"/>
        <v>40356: Police Officers Sean Williams and Dan Krall responded to a domestic violence call involving Wilson at their home, the Promenade Apartments, 4052 Primrose Place. According to police, Brogli was holding a large knife when he charged at officers and did not respond to their commands to open the door to the apartment. Brogli, 45, shot once in the chest by Williams, was pronounced dead at 6:58 p.m. at Miami Valley Hospital. http://www.daytondailynews.com/news/news/crime-law/no-criminal-past-in-greene-county-for-retired-mili/nND3L/</v>
      </c>
      <c r="V5412" s="98"/>
      <c r="W5412" s="109">
        <v>2021.1</v>
      </c>
      <c r="X5412" s="109"/>
      <c r="Y5412" s="109"/>
      <c r="Z5412" s="109"/>
      <c r="AA5412" s="109"/>
      <c r="AB5412" s="109"/>
      <c r="AC5412" s="113"/>
      <c r="AD5412" s="106"/>
      <c r="AE5412" s="106"/>
      <c r="AF5412" s="106"/>
      <c r="AG5412" s="58"/>
    </row>
    <row r="5413" spans="1:33" ht="12">
      <c r="A5413" s="30">
        <v>41874.806817129604</v>
      </c>
      <c r="B5413" s="109" t="s">
        <v>31758</v>
      </c>
      <c r="C5413" s="121">
        <v>22</v>
      </c>
      <c r="D5413" s="109" t="s">
        <v>23</v>
      </c>
      <c r="E5413" s="109" t="s">
        <v>24</v>
      </c>
      <c r="F5413" s="109" t="s">
        <v>31759</v>
      </c>
      <c r="G5413" s="42">
        <v>41707</v>
      </c>
      <c r="H5413" s="109" t="s">
        <v>31760</v>
      </c>
      <c r="I5413" s="55" t="s">
        <v>13542</v>
      </c>
      <c r="J5413" s="55" t="s">
        <v>1154</v>
      </c>
      <c r="K5413" s="98" t="s">
        <v>13543</v>
      </c>
      <c r="L5413" s="109" t="s">
        <v>13544</v>
      </c>
      <c r="M5413" s="109" t="s">
        <v>31761</v>
      </c>
      <c r="N5413" s="109" t="s">
        <v>32</v>
      </c>
      <c r="O5413" s="109" t="s">
        <v>31762</v>
      </c>
      <c r="P5413" s="109" t="s">
        <v>36</v>
      </c>
      <c r="Q5413" s="55" t="s">
        <v>31763</v>
      </c>
      <c r="R5413" s="109" t="s">
        <v>36</v>
      </c>
      <c r="S5413" s="8" t="s">
        <v>5119</v>
      </c>
      <c r="T5413" s="31"/>
      <c r="U5413" s="109" t="str">
        <f t="shared" si="85"/>
        <v>41707: 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 http://www.katc.com/news/autopsy-report-victor-white-iii-shot-in-the-chest-not-back/</v>
      </c>
      <c r="V5413" s="98"/>
      <c r="W5413" s="109">
        <v>2022.1</v>
      </c>
      <c r="X5413" s="109"/>
      <c r="Y5413" s="109"/>
      <c r="Z5413" s="109"/>
      <c r="AA5413" s="109"/>
      <c r="AB5413" s="109"/>
      <c r="AC5413" s="113"/>
      <c r="AD5413" s="106"/>
      <c r="AE5413" s="106"/>
      <c r="AF5413" s="106"/>
      <c r="AG5413" s="58"/>
    </row>
    <row r="5414" spans="1:33" ht="12">
      <c r="A5414" s="30">
        <v>41874.8112847222</v>
      </c>
      <c r="B5414" s="109" t="s">
        <v>31764</v>
      </c>
      <c r="C5414" s="121">
        <v>43</v>
      </c>
      <c r="D5414" s="109" t="s">
        <v>23</v>
      </c>
      <c r="E5414" s="109" t="s">
        <v>82</v>
      </c>
      <c r="F5414" s="109"/>
      <c r="G5414" s="42">
        <v>36638</v>
      </c>
      <c r="H5414" s="109" t="s">
        <v>31765</v>
      </c>
      <c r="I5414" s="55" t="s">
        <v>5265</v>
      </c>
      <c r="J5414" s="55" t="s">
        <v>152</v>
      </c>
      <c r="K5414" s="98" t="s">
        <v>5886</v>
      </c>
      <c r="L5414" s="109" t="s">
        <v>5265</v>
      </c>
      <c r="M5414" s="109" t="s">
        <v>313</v>
      </c>
      <c r="N5414" s="109" t="s">
        <v>32</v>
      </c>
      <c r="O5414" s="109" t="s">
        <v>31766</v>
      </c>
      <c r="P5414" s="109" t="s">
        <v>36</v>
      </c>
      <c r="Q5414" s="55" t="s">
        <v>31767</v>
      </c>
      <c r="R5414" s="109" t="s">
        <v>100</v>
      </c>
      <c r="S5414" s="8" t="s">
        <v>31737</v>
      </c>
      <c r="T5414" s="31"/>
      <c r="U5414" s="109" t="str">
        <f t="shared" si="85"/>
        <v>36638: After attacking his mother and slashing his wrists, the suspect charged police with a Luger pistol that may or may not have been operable (conflicting stories) as well as with a knife. Police fired 25 shots in total. http://www.nytimes.com/2000/04/23/nyregion/officers-kill-man-in-queens-who-attacked-his-mother-police-say.html</v>
      </c>
      <c r="V5414" s="98"/>
      <c r="W5414" s="109">
        <v>2023.1</v>
      </c>
      <c r="X5414" s="109"/>
      <c r="Y5414" s="109"/>
      <c r="Z5414" s="109"/>
      <c r="AA5414" s="109"/>
      <c r="AB5414" s="109"/>
      <c r="AC5414" s="113"/>
      <c r="AD5414" s="106"/>
      <c r="AE5414" s="106"/>
      <c r="AF5414" s="106"/>
      <c r="AG5414" s="58"/>
    </row>
    <row r="5415" spans="1:33" ht="12">
      <c r="A5415" s="30">
        <v>41874.812106481499</v>
      </c>
      <c r="B5415" s="109" t="s">
        <v>31768</v>
      </c>
      <c r="C5415" s="121">
        <v>21</v>
      </c>
      <c r="D5415" s="109" t="s">
        <v>23</v>
      </c>
      <c r="E5415" s="109" t="s">
        <v>40</v>
      </c>
      <c r="F5415" s="109" t="s">
        <v>15492</v>
      </c>
      <c r="G5415" s="42">
        <v>37933</v>
      </c>
      <c r="H5415" s="109" t="s">
        <v>31769</v>
      </c>
      <c r="I5415" s="55" t="s">
        <v>15494</v>
      </c>
      <c r="J5415" s="55" t="s">
        <v>233</v>
      </c>
      <c r="K5415" s="98" t="s">
        <v>15495</v>
      </c>
      <c r="L5415" s="109" t="s">
        <v>6187</v>
      </c>
      <c r="M5415" s="109" t="s">
        <v>31770</v>
      </c>
      <c r="N5415" s="109" t="s">
        <v>32</v>
      </c>
      <c r="O5415" s="109" t="s">
        <v>31771</v>
      </c>
      <c r="P5415" s="109" t="s">
        <v>58</v>
      </c>
      <c r="Q5415" s="55" t="s">
        <v>31772</v>
      </c>
      <c r="R5415" s="109" t="s">
        <v>219</v>
      </c>
      <c r="S5415" s="8" t="s">
        <v>31773</v>
      </c>
      <c r="T5415" s="31"/>
      <c r="U5415" s="109" t="str">
        <f t="shared" si="85"/>
        <v>37933: Officer Robert Duplain, 24, shot McKinney Nov. 8 after responding to a report that a stranger was pounding on the door of a Muncie home, according to authorities. Duplain and a witness who lives at a neighboring house have said McKinney lunged at the officer and did not follow commands to stop before the shots were fired. Authorities said McKinney's blood-alcohol level was .343 percent -- more than four times the legal limit for drivers in Indiana. http://www.theindychannel.com/news/bsu-officer-won-t-face-charges-in-student-s-death</v>
      </c>
      <c r="V5415" s="98"/>
      <c r="W5415" s="109">
        <v>2024.1</v>
      </c>
      <c r="X5415" s="109"/>
      <c r="Y5415" s="109"/>
      <c r="Z5415" s="109"/>
      <c r="AA5415" s="109"/>
      <c r="AB5415" s="109"/>
      <c r="AC5415" s="113"/>
      <c r="AD5415" s="106"/>
      <c r="AE5415" s="106"/>
      <c r="AF5415" s="106"/>
      <c r="AG5415" s="58"/>
    </row>
    <row r="5416" spans="1:33" ht="12">
      <c r="A5416" s="30">
        <v>41874.814699074101</v>
      </c>
      <c r="B5416" s="109" t="s">
        <v>31774</v>
      </c>
      <c r="C5416" s="121">
        <v>21</v>
      </c>
      <c r="D5416" s="109" t="s">
        <v>23</v>
      </c>
      <c r="E5416" s="109" t="s">
        <v>24</v>
      </c>
      <c r="F5416" s="109"/>
      <c r="G5416" s="42">
        <v>37148</v>
      </c>
      <c r="H5416" s="109" t="s">
        <v>31775</v>
      </c>
      <c r="I5416" s="55" t="s">
        <v>327</v>
      </c>
      <c r="J5416" s="55" t="s">
        <v>328</v>
      </c>
      <c r="K5416" s="98" t="s">
        <v>1040</v>
      </c>
      <c r="L5416" s="109" t="s">
        <v>329</v>
      </c>
      <c r="M5416" s="109" t="s">
        <v>330</v>
      </c>
      <c r="N5416" s="109" t="s">
        <v>32</v>
      </c>
      <c r="O5416" s="109" t="s">
        <v>31776</v>
      </c>
      <c r="P5416" s="109" t="s">
        <v>58</v>
      </c>
      <c r="Q5416" s="55" t="s">
        <v>31777</v>
      </c>
      <c r="R5416" s="109" t="s">
        <v>36</v>
      </c>
      <c r="S5416" s="8" t="s">
        <v>31778</v>
      </c>
      <c r="T5416" s="31"/>
      <c r="U5416" s="109" t="str">
        <f t="shared" si="85"/>
        <v>37148: Brooks, 21, allegedly approached Officer Robert Haile, who was off duty, and a friend just before closing time at Reese's Lounge, pulled a gun and demanded money. The officer said he drew his gun and yelled "Police!" Haile told police detectives that Brooks continued to point his gun at him, so Haile opened fire. According to Haile, Brooks was facing him at this point, only 2 to 3 feet away. The officer said that as he was shooting, Brooks lunged toward and past him, with the officer shifting his feet to keep Brooks in front of him. http://www.chicagotribune.com/news/chi-071205cops-htmlstory-htmlstory.html</v>
      </c>
      <c r="V5416" s="98"/>
      <c r="W5416" s="109">
        <v>2025.1</v>
      </c>
      <c r="X5416" s="109"/>
      <c r="Y5416" s="109"/>
      <c r="Z5416" s="109"/>
      <c r="AA5416" s="109"/>
      <c r="AB5416" s="109"/>
      <c r="AC5416" s="113"/>
      <c r="AD5416" s="106"/>
      <c r="AE5416" s="106"/>
      <c r="AF5416" s="106"/>
      <c r="AG5416" s="58"/>
    </row>
    <row r="5417" spans="1:33" ht="12">
      <c r="A5417" s="30">
        <v>41874.820601851898</v>
      </c>
      <c r="B5417" s="109" t="s">
        <v>31779</v>
      </c>
      <c r="C5417" s="121">
        <v>95</v>
      </c>
      <c r="D5417" s="109" t="s">
        <v>23</v>
      </c>
      <c r="E5417" s="109" t="s">
        <v>40</v>
      </c>
      <c r="F5417" s="109" t="s">
        <v>31780</v>
      </c>
      <c r="G5417" s="42">
        <v>41846</v>
      </c>
      <c r="H5417" s="109" t="s">
        <v>31781</v>
      </c>
      <c r="I5417" s="55" t="s">
        <v>31782</v>
      </c>
      <c r="J5417" s="55" t="s">
        <v>328</v>
      </c>
      <c r="K5417" s="98" t="s">
        <v>31783</v>
      </c>
      <c r="L5417" s="109" t="s">
        <v>329</v>
      </c>
      <c r="M5417" s="109" t="s">
        <v>31784</v>
      </c>
      <c r="N5417" s="109" t="s">
        <v>8225</v>
      </c>
      <c r="O5417" s="109" t="s">
        <v>31785</v>
      </c>
      <c r="P5417" s="109" t="s">
        <v>31786</v>
      </c>
      <c r="Q5417" s="55" t="s">
        <v>31787</v>
      </c>
      <c r="R5417" s="109" t="s">
        <v>36</v>
      </c>
      <c r="S5417" s="8" t="s">
        <v>31788</v>
      </c>
      <c r="T5417" s="31"/>
      <c r="U5417" s="109" t="str">
        <f t="shared" si="85"/>
        <v>41846: 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 http://articles.chicagotribune.com/2014-04-02/news/chi-cop-charged-john-wrana-death-kass-20140402_1_john-wrana-craig-taylor-beanbag-rounds</v>
      </c>
      <c r="V5417" s="98"/>
      <c r="W5417" s="109">
        <v>2026.1</v>
      </c>
      <c r="X5417" s="109"/>
      <c r="Y5417" s="109"/>
      <c r="Z5417" s="109"/>
      <c r="AA5417" s="109"/>
      <c r="AB5417" s="109"/>
      <c r="AC5417" s="113"/>
      <c r="AD5417" s="106"/>
      <c r="AE5417" s="106"/>
      <c r="AF5417" s="106"/>
      <c r="AG5417" s="58"/>
    </row>
    <row r="5418" spans="1:33" ht="12">
      <c r="A5418" s="30">
        <v>41874.881435185198</v>
      </c>
      <c r="B5418" s="109" t="s">
        <v>31789</v>
      </c>
      <c r="C5418" s="121">
        <v>89</v>
      </c>
      <c r="D5418" s="109" t="s">
        <v>91</v>
      </c>
      <c r="E5418" s="109" t="s">
        <v>82</v>
      </c>
      <c r="F5418" s="109"/>
      <c r="G5418" s="42">
        <v>41324</v>
      </c>
      <c r="H5418" s="109" t="s">
        <v>31790</v>
      </c>
      <c r="I5418" s="55" t="s">
        <v>31791</v>
      </c>
      <c r="J5418" s="55" t="s">
        <v>143</v>
      </c>
      <c r="K5418" s="98" t="s">
        <v>31792</v>
      </c>
      <c r="L5418" s="109" t="s">
        <v>4458</v>
      </c>
      <c r="M5418" s="109" t="s">
        <v>31793</v>
      </c>
      <c r="N5418" s="109" t="s">
        <v>32</v>
      </c>
      <c r="O5418" s="109" t="s">
        <v>31794</v>
      </c>
      <c r="P5418" s="109" t="s">
        <v>31795</v>
      </c>
      <c r="Q5418" s="55" t="s">
        <v>31796</v>
      </c>
      <c r="R5418" s="109" t="s">
        <v>80</v>
      </c>
      <c r="S5418" s="8" t="s">
        <v>31797</v>
      </c>
      <c r="T5418" s="31"/>
      <c r="U5418" s="109" t="str">
        <f t="shared" si="85"/>
        <v>41324: A man in the complex exchanged gunfire with police after they attempted to take his guns following a domestic dispute. In the crossfire, the police killed Marie Zienkewicz. http://www.phillyburbs.com/news/crime/da-warminster-officer-accidentally-shot--year-old-during-standoff/article_2e02c0de-13d0-54ef-88d7-e00c66713ba5.html</v>
      </c>
      <c r="V5418" s="98"/>
      <c r="W5418" s="109">
        <v>2027.1</v>
      </c>
      <c r="X5418" s="109"/>
      <c r="Y5418" s="109"/>
      <c r="Z5418" s="109"/>
      <c r="AA5418" s="109"/>
      <c r="AB5418" s="109"/>
      <c r="AC5418" s="113"/>
      <c r="AD5418" s="106"/>
      <c r="AE5418" s="106"/>
      <c r="AF5418" s="106"/>
      <c r="AG5418" s="58"/>
    </row>
    <row r="5419" spans="1:33" ht="12">
      <c r="A5419" s="30">
        <v>41874.885034722203</v>
      </c>
      <c r="B5419" s="109" t="s">
        <v>31798</v>
      </c>
      <c r="C5419" s="121">
        <v>21</v>
      </c>
      <c r="D5419" s="109" t="s">
        <v>23</v>
      </c>
      <c r="E5419" s="109" t="s">
        <v>40</v>
      </c>
      <c r="F5419" s="109" t="s">
        <v>31799</v>
      </c>
      <c r="G5419" s="42">
        <v>38807</v>
      </c>
      <c r="H5419" s="109" t="s">
        <v>31800</v>
      </c>
      <c r="I5419" s="55" t="s">
        <v>31791</v>
      </c>
      <c r="J5419" s="55" t="s">
        <v>143</v>
      </c>
      <c r="K5419" s="98" t="s">
        <v>31792</v>
      </c>
      <c r="L5419" s="109" t="s">
        <v>4458</v>
      </c>
      <c r="M5419" s="109" t="s">
        <v>31793</v>
      </c>
      <c r="N5419" s="109" t="s">
        <v>32</v>
      </c>
      <c r="O5419" s="109" t="s">
        <v>31801</v>
      </c>
      <c r="P5419" s="109" t="s">
        <v>58</v>
      </c>
      <c r="Q5419" s="55" t="s">
        <v>31802</v>
      </c>
      <c r="R5419" s="109" t="s">
        <v>36</v>
      </c>
      <c r="S5419" s="8" t="s">
        <v>31797</v>
      </c>
      <c r="T5419" s="31"/>
      <c r="U5419" s="109" t="str">
        <f t="shared" si="85"/>
        <v>38807: Police went to Sean Sullivan's mother's home to arrest his mother for providing false information to police. After a brief standoff, Sean Sullivan exited through a rear window and police fired 56 shots, striking him six times. Despite police claims that Sullivan pointed a gun at police, witnesses stated that they saw no gun at the time of the shooting. A pellet gun was found later on. http://www.phillyburbs.com/news/crime/lawsuit-clears-cops-in-warminster-shooting/article_a7202632-0daa-5666-8ffb-2bdc289e3a0b.html</v>
      </c>
      <c r="V5419" s="98"/>
      <c r="W5419" s="109">
        <v>2028.1</v>
      </c>
      <c r="X5419" s="109"/>
      <c r="Y5419" s="109"/>
      <c r="Z5419" s="109"/>
      <c r="AA5419" s="109"/>
      <c r="AB5419" s="109"/>
      <c r="AC5419" s="113"/>
      <c r="AD5419" s="106"/>
      <c r="AE5419" s="106"/>
      <c r="AF5419" s="106"/>
      <c r="AG5419" s="58"/>
    </row>
    <row r="5420" spans="1:33" ht="12">
      <c r="A5420" s="30">
        <v>41874.899791666699</v>
      </c>
      <c r="B5420" s="109" t="s">
        <v>31803</v>
      </c>
      <c r="C5420" s="121">
        <v>36</v>
      </c>
      <c r="D5420" s="109" t="s">
        <v>23</v>
      </c>
      <c r="E5420" s="109" t="s">
        <v>40</v>
      </c>
      <c r="F5420" s="109" t="s">
        <v>31804</v>
      </c>
      <c r="G5420" s="42">
        <v>41809</v>
      </c>
      <c r="H5420" s="109" t="s">
        <v>31805</v>
      </c>
      <c r="I5420" s="55" t="s">
        <v>31806</v>
      </c>
      <c r="J5420" s="55" t="s">
        <v>124</v>
      </c>
      <c r="K5420" s="98" t="s">
        <v>31807</v>
      </c>
      <c r="L5420" s="109" t="s">
        <v>448</v>
      </c>
      <c r="M5420" s="109" t="s">
        <v>31808</v>
      </c>
      <c r="N5420" s="109" t="s">
        <v>32</v>
      </c>
      <c r="O5420" s="109" t="s">
        <v>31809</v>
      </c>
      <c r="P5420" s="109" t="s">
        <v>58</v>
      </c>
      <c r="Q5420" s="55" t="s">
        <v>31810</v>
      </c>
      <c r="R5420" s="109" t="s">
        <v>80</v>
      </c>
      <c r="S5420" s="8" t="s">
        <v>31447</v>
      </c>
      <c r="T5420" s="31"/>
      <c r="U5420" s="109" t="str">
        <f t="shared" si="85"/>
        <v>41809: Police were serving arrest warrant on suspect, who charged officers with a knife. http://blogs.seattletimes.com/today/2014/06/man-killed-by-port-orchard-police-identified/</v>
      </c>
      <c r="V5420" s="98"/>
      <c r="W5420" s="109">
        <v>2029.1</v>
      </c>
      <c r="X5420" s="109"/>
      <c r="Y5420" s="109"/>
      <c r="Z5420" s="109"/>
      <c r="AA5420" s="109"/>
      <c r="AB5420" s="109"/>
      <c r="AC5420" s="113"/>
      <c r="AD5420" s="106"/>
      <c r="AE5420" s="106"/>
      <c r="AF5420" s="106"/>
      <c r="AG5420" s="58"/>
    </row>
    <row r="5421" spans="1:33" ht="12">
      <c r="A5421" s="30">
        <v>41874.9057986111</v>
      </c>
      <c r="B5421" s="109" t="s">
        <v>31811</v>
      </c>
      <c r="C5421" s="121">
        <v>4</v>
      </c>
      <c r="D5421" s="109" t="s">
        <v>91</v>
      </c>
      <c r="E5421" s="109" t="s">
        <v>173</v>
      </c>
      <c r="F5421" s="109"/>
      <c r="G5421" s="42">
        <v>37408</v>
      </c>
      <c r="H5421" s="109" t="s">
        <v>31812</v>
      </c>
      <c r="I5421" s="55" t="s">
        <v>539</v>
      </c>
      <c r="J5421" s="55" t="s">
        <v>85</v>
      </c>
      <c r="K5421" s="98" t="s">
        <v>12035</v>
      </c>
      <c r="L5421" s="109" t="s">
        <v>539</v>
      </c>
      <c r="M5421" s="109" t="s">
        <v>540</v>
      </c>
      <c r="N5421" s="109" t="s">
        <v>314</v>
      </c>
      <c r="O5421" s="109" t="s">
        <v>31813</v>
      </c>
      <c r="P5421" s="109" t="s">
        <v>31814</v>
      </c>
      <c r="Q5421" s="55" t="s">
        <v>31815</v>
      </c>
      <c r="R5421" s="109" t="s">
        <v>80</v>
      </c>
      <c r="S5421" s="8" t="s">
        <v>31816</v>
      </c>
      <c r="T5421" s="31"/>
      <c r="U5421" s="109" t="str">
        <f t="shared" ref="U5421:U5484" si="86">CONCATENATE(G5421, ": ", O5421, " ", Q5421)</f>
        <v>37408: Police engaged in high-speed chase in crowded area. Car being chased ran a red light, hit a van, a light pole, before hitting girl on sidewalk. http://articles.latimes.com/2002/jun/02/local/me-pole2</v>
      </c>
      <c r="V5421" s="98"/>
      <c r="W5421" s="109">
        <v>2030.1</v>
      </c>
      <c r="X5421" s="109"/>
      <c r="Y5421" s="109"/>
      <c r="Z5421" s="109"/>
      <c r="AA5421" s="109"/>
      <c r="AB5421" s="109"/>
      <c r="AC5421" s="113"/>
      <c r="AD5421" s="106"/>
      <c r="AE5421" s="106"/>
      <c r="AF5421" s="106"/>
      <c r="AG5421" s="58"/>
    </row>
    <row r="5422" spans="1:33" ht="12">
      <c r="A5422" s="30">
        <v>41874.911597222199</v>
      </c>
      <c r="B5422" s="109" t="s">
        <v>31817</v>
      </c>
      <c r="C5422" s="121">
        <v>42</v>
      </c>
      <c r="D5422" s="109" t="s">
        <v>23</v>
      </c>
      <c r="E5422" s="109" t="s">
        <v>40</v>
      </c>
      <c r="F5422" s="109" t="s">
        <v>31818</v>
      </c>
      <c r="G5422" s="42">
        <v>41486</v>
      </c>
      <c r="H5422" s="109" t="s">
        <v>31819</v>
      </c>
      <c r="I5422" s="55" t="s">
        <v>31820</v>
      </c>
      <c r="J5422" s="55" t="s">
        <v>1304</v>
      </c>
      <c r="K5422" s="98" t="s">
        <v>31821</v>
      </c>
      <c r="L5422" s="109" t="s">
        <v>1844</v>
      </c>
      <c r="M5422" s="109" t="s">
        <v>31822</v>
      </c>
      <c r="N5422" s="109" t="s">
        <v>32</v>
      </c>
      <c r="O5422" s="109" t="s">
        <v>31823</v>
      </c>
      <c r="P5422" s="109" t="s">
        <v>58</v>
      </c>
      <c r="Q5422" s="55" t="s">
        <v>31824</v>
      </c>
      <c r="R5422" s="109" t="s">
        <v>36</v>
      </c>
      <c r="S5422" s="8" t="s">
        <v>31825</v>
      </c>
      <c r="T5422" s="31"/>
      <c r="U5422" s="109" t="str">
        <f t="shared" si="86"/>
        <v>41486: 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 http://ysnews.com/news/2013/08/yellow-springs-villagers-seek-answers-over-death</v>
      </c>
      <c r="V5422" s="98"/>
      <c r="W5422" s="109">
        <v>2031.1</v>
      </c>
      <c r="X5422" s="109"/>
      <c r="Y5422" s="109"/>
      <c r="Z5422" s="109"/>
      <c r="AA5422" s="109"/>
      <c r="AB5422" s="109"/>
      <c r="AC5422" s="113"/>
      <c r="AD5422" s="106"/>
      <c r="AE5422" s="106"/>
      <c r="AF5422" s="106"/>
      <c r="AG5422" s="58"/>
    </row>
    <row r="5423" spans="1:33" ht="12">
      <c r="A5423" s="30">
        <v>41874.916608796302</v>
      </c>
      <c r="B5423" s="109" t="s">
        <v>31826</v>
      </c>
      <c r="C5423" s="121">
        <v>18</v>
      </c>
      <c r="D5423" s="109" t="s">
        <v>23</v>
      </c>
      <c r="E5423" s="109" t="s">
        <v>40</v>
      </c>
      <c r="F5423" s="109" t="s">
        <v>31827</v>
      </c>
      <c r="G5423" s="42">
        <v>41060</v>
      </c>
      <c r="H5423" s="109" t="s">
        <v>31828</v>
      </c>
      <c r="I5423" s="55" t="s">
        <v>12987</v>
      </c>
      <c r="J5423" s="55" t="s">
        <v>2035</v>
      </c>
      <c r="K5423" s="98" t="s">
        <v>12988</v>
      </c>
      <c r="L5423" s="109" t="s">
        <v>11830</v>
      </c>
      <c r="M5423" s="109" t="s">
        <v>31829</v>
      </c>
      <c r="N5423" s="109" t="s">
        <v>32</v>
      </c>
      <c r="O5423" s="109" t="s">
        <v>31830</v>
      </c>
      <c r="P5423" s="109" t="s">
        <v>58</v>
      </c>
      <c r="Q5423" s="55" t="s">
        <v>31831</v>
      </c>
      <c r="R5423" s="109" t="s">
        <v>80</v>
      </c>
      <c r="S5423" s="8" t="s">
        <v>31832</v>
      </c>
      <c r="T5423" s="31"/>
      <c r="U5423" s="109" t="str">
        <f t="shared" si="86"/>
        <v>41060: Mullane was shot to death to death by SWAT team members in the driveway of a home. State troopers had been attempting to serve an arrest warrant. Mullane was armed and had moved to take cover when he was shot. http://www.kval.com/news/local/160865265.html?tab=video&amp;c=y</v>
      </c>
      <c r="V5423" s="98"/>
      <c r="W5423" s="109">
        <v>2032.1</v>
      </c>
      <c r="X5423" s="109"/>
      <c r="Y5423" s="109"/>
      <c r="Z5423" s="109"/>
      <c r="AA5423" s="109"/>
      <c r="AB5423" s="109"/>
      <c r="AC5423" s="113"/>
      <c r="AD5423" s="106"/>
      <c r="AE5423" s="106"/>
      <c r="AF5423" s="106"/>
      <c r="AG5423" s="58"/>
    </row>
    <row r="5424" spans="1:33" ht="12">
      <c r="A5424" s="30">
        <v>41874.916979166701</v>
      </c>
      <c r="B5424" s="109" t="s">
        <v>31833</v>
      </c>
      <c r="C5424" s="121">
        <v>61</v>
      </c>
      <c r="D5424" s="109" t="s">
        <v>23</v>
      </c>
      <c r="E5424" s="109" t="s">
        <v>40</v>
      </c>
      <c r="F5424" s="109" t="s">
        <v>31834</v>
      </c>
      <c r="G5424" s="42">
        <v>40513</v>
      </c>
      <c r="H5424" s="109" t="s">
        <v>31835</v>
      </c>
      <c r="I5424" s="55" t="s">
        <v>4565</v>
      </c>
      <c r="J5424" s="55" t="s">
        <v>1128</v>
      </c>
      <c r="K5424" s="98" t="s">
        <v>14105</v>
      </c>
      <c r="L5424" s="109" t="s">
        <v>4567</v>
      </c>
      <c r="M5424" s="109" t="s">
        <v>4568</v>
      </c>
      <c r="N5424" s="109" t="s">
        <v>32</v>
      </c>
      <c r="O5424" s="109" t="s">
        <v>31836</v>
      </c>
      <c r="P5424" s="109" t="s">
        <v>760</v>
      </c>
      <c r="Q5424" s="55" t="s">
        <v>31837</v>
      </c>
      <c r="R5424" s="109" t="s">
        <v>36</v>
      </c>
      <c r="S5424" s="8" t="s">
        <v>31816</v>
      </c>
      <c r="T5424" s="31"/>
      <c r="U5424" s="109" t="str">
        <f t="shared" si="86"/>
        <v>40513: Officer responded to alarm inside apartment complex. Stone was outside with shot gun. Officer claims they told Stone repeatedly to drop the gun, but he refused. Officer shot him. http://www.myfoxmemphis.com/story/18515112/officer-identified-in-fieldstone-apt-shooting</v>
      </c>
      <c r="V5424" s="98"/>
      <c r="W5424" s="109">
        <v>2033.1</v>
      </c>
      <c r="X5424" s="109"/>
      <c r="Y5424" s="109"/>
      <c r="Z5424" s="109"/>
      <c r="AA5424" s="109"/>
      <c r="AB5424" s="109"/>
      <c r="AC5424" s="113"/>
      <c r="AD5424" s="106"/>
      <c r="AE5424" s="106"/>
      <c r="AF5424" s="106"/>
      <c r="AG5424" s="58"/>
    </row>
    <row r="5425" spans="1:33" ht="12">
      <c r="A5425" s="30">
        <v>41874.929293981499</v>
      </c>
      <c r="B5425" s="109" t="s">
        <v>31838</v>
      </c>
      <c r="C5425" s="121">
        <v>34</v>
      </c>
      <c r="D5425" s="109" t="s">
        <v>23</v>
      </c>
      <c r="E5425" s="109" t="s">
        <v>40</v>
      </c>
      <c r="F5425" s="109" t="s">
        <v>31839</v>
      </c>
      <c r="G5425" s="42">
        <v>40516</v>
      </c>
      <c r="H5425" s="109" t="s">
        <v>31840</v>
      </c>
      <c r="I5425" s="55" t="s">
        <v>983</v>
      </c>
      <c r="J5425" s="55" t="s">
        <v>124</v>
      </c>
      <c r="K5425" s="98" t="s">
        <v>5961</v>
      </c>
      <c r="L5425" s="109" t="s">
        <v>983</v>
      </c>
      <c r="M5425" s="109" t="s">
        <v>985</v>
      </c>
      <c r="N5425" s="109" t="s">
        <v>32</v>
      </c>
      <c r="O5425" s="109" t="s">
        <v>31841</v>
      </c>
      <c r="P5425" s="109" t="s">
        <v>58</v>
      </c>
      <c r="Q5425" s="55" t="s">
        <v>31842</v>
      </c>
      <c r="R5425" s="109" t="s">
        <v>100</v>
      </c>
      <c r="S5425" s="8" t="s">
        <v>31816</v>
      </c>
      <c r="T5425" s="31"/>
      <c r="U5425" s="109" t="str">
        <f t="shared" si="86"/>
        <v>40516: Groom wanted to commit suicide and was being talked down by friend outside bar. Groom had one bullet in the chamber of gun and had given friend the clip. Police ordered him to drop gun and shot him when he did not. Friend says Groom was shot immediately after the order, not being given time to drop weapon and never pointed weapon at officers. http://www.spokesman.com/blogs/sirens/tags/jeremy-groom/</v>
      </c>
      <c r="V5425" s="98"/>
      <c r="W5425" s="109">
        <v>2034.1</v>
      </c>
      <c r="X5425" s="109"/>
      <c r="Y5425" s="109"/>
      <c r="Z5425" s="109"/>
      <c r="AA5425" s="109"/>
      <c r="AB5425" s="109"/>
      <c r="AC5425" s="113"/>
      <c r="AD5425" s="106"/>
      <c r="AE5425" s="106"/>
      <c r="AF5425" s="106"/>
      <c r="AG5425" s="58"/>
    </row>
    <row r="5426" spans="1:33" ht="12">
      <c r="A5426" s="30">
        <v>41874.932824074102</v>
      </c>
      <c r="B5426" s="109" t="s">
        <v>31843</v>
      </c>
      <c r="C5426" s="121">
        <v>17</v>
      </c>
      <c r="D5426" s="109" t="s">
        <v>23</v>
      </c>
      <c r="E5426" s="109" t="s">
        <v>82</v>
      </c>
      <c r="F5426" s="109"/>
      <c r="G5426" s="42">
        <v>36642</v>
      </c>
      <c r="H5426" s="109" t="s">
        <v>31844</v>
      </c>
      <c r="I5426" s="55" t="s">
        <v>123</v>
      </c>
      <c r="J5426" s="55" t="s">
        <v>124</v>
      </c>
      <c r="K5426" s="98" t="s">
        <v>31845</v>
      </c>
      <c r="L5426" s="109" t="s">
        <v>126</v>
      </c>
      <c r="M5426" s="109" t="s">
        <v>13110</v>
      </c>
      <c r="N5426" s="109" t="s">
        <v>32</v>
      </c>
      <c r="O5426" s="109" t="s">
        <v>31846</v>
      </c>
      <c r="P5426" s="109" t="s">
        <v>3069</v>
      </c>
      <c r="Q5426" s="55" t="s">
        <v>31847</v>
      </c>
      <c r="R5426" s="109" t="s">
        <v>80</v>
      </c>
      <c r="S5426" s="8" t="s">
        <v>31848</v>
      </c>
      <c r="T5426" s="31"/>
      <c r="U5426" s="109" t="str">
        <f t="shared" si="86"/>
        <v>36642: On April 26, 2000, Adam Boston and Darryl Lloyd Berkley allegedly robbed Jerry Comer's BP gas station. After they left the station, Comer called the police and began following after them at a distance. Boston and Berkley were detained by deputy Barbara Valor several blocks away. The deputy was handcuffing Berkley when he began struggling with Valor. According to Gregg Walker, spokesman for the King County Sheriff's Office, Boston was not involved in the struggle with a sheriff's deputy. The deputy's gun went off in the struggle and Jerry Comer, who had come up right before the altercation, shot with his personal weapon as well. Adam Boston was fatally shot. The sheriff's office believes that the bullet from his body came from Jerry Comer's gun. http://community.seattletimes.nwsource.com/archive/?date=20000427&amp;slug=4017767</v>
      </c>
      <c r="V5426" s="98"/>
      <c r="W5426" s="109">
        <v>2035.1</v>
      </c>
      <c r="X5426" s="109"/>
      <c r="Y5426" s="109"/>
      <c r="Z5426" s="109"/>
      <c r="AA5426" s="109"/>
      <c r="AB5426" s="109"/>
      <c r="AC5426" s="113"/>
      <c r="AD5426" s="106"/>
      <c r="AE5426" s="106"/>
      <c r="AF5426" s="106"/>
      <c r="AG5426" s="58"/>
    </row>
    <row r="5427" spans="1:33" ht="12">
      <c r="A5427" s="30">
        <v>41874.956898148201</v>
      </c>
      <c r="B5427" s="109" t="s">
        <v>31849</v>
      </c>
      <c r="C5427" s="121">
        <v>55</v>
      </c>
      <c r="D5427" s="109" t="s">
        <v>23</v>
      </c>
      <c r="E5427" s="109" t="s">
        <v>40</v>
      </c>
      <c r="F5427" s="109"/>
      <c r="G5427" s="42">
        <v>41757</v>
      </c>
      <c r="H5427" s="109" t="s">
        <v>31850</v>
      </c>
      <c r="I5427" s="55" t="s">
        <v>31851</v>
      </c>
      <c r="J5427" s="55" t="s">
        <v>2035</v>
      </c>
      <c r="K5427" s="98" t="s">
        <v>31852</v>
      </c>
      <c r="L5427" s="109" t="s">
        <v>12678</v>
      </c>
      <c r="M5427" s="109" t="s">
        <v>31853</v>
      </c>
      <c r="N5427" s="109" t="s">
        <v>32</v>
      </c>
      <c r="O5427" s="109" t="s">
        <v>31854</v>
      </c>
      <c r="P5427" s="109" t="s">
        <v>58</v>
      </c>
      <c r="Q5427" s="55" t="s">
        <v>31855</v>
      </c>
      <c r="R5427" s="109" t="s">
        <v>80</v>
      </c>
      <c r="S5427" s="8" t="s">
        <v>31856</v>
      </c>
      <c r="T5427" s="31"/>
      <c r="U5427" s="109" t="str">
        <f t="shared" si="86"/>
        <v>41757: 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 http://m.union-bulletin.com/news/2014/apr/29/update-investigation-continues-athena-mans-fatal-s/?templates=mobile</v>
      </c>
      <c r="V5427" s="98"/>
      <c r="W5427" s="109">
        <v>2036.1</v>
      </c>
      <c r="X5427" s="109"/>
      <c r="Y5427" s="109"/>
      <c r="Z5427" s="109"/>
      <c r="AA5427" s="109"/>
      <c r="AB5427" s="109"/>
      <c r="AC5427" s="113"/>
      <c r="AD5427" s="106"/>
      <c r="AE5427" s="106"/>
      <c r="AF5427" s="106"/>
      <c r="AG5427" s="58"/>
    </row>
    <row r="5428" spans="1:33" ht="12">
      <c r="A5428" s="30">
        <v>41874.960324074098</v>
      </c>
      <c r="B5428" s="109" t="s">
        <v>31857</v>
      </c>
      <c r="C5428" s="121">
        <v>13</v>
      </c>
      <c r="D5428" s="109" t="s">
        <v>23</v>
      </c>
      <c r="E5428" s="109" t="s">
        <v>120</v>
      </c>
      <c r="F5428" s="109"/>
      <c r="G5428" s="42">
        <v>36608</v>
      </c>
      <c r="H5428" s="109" t="s">
        <v>31858</v>
      </c>
      <c r="I5428" s="55" t="s">
        <v>2237</v>
      </c>
      <c r="J5428" s="55" t="s">
        <v>471</v>
      </c>
      <c r="K5428" s="98" t="s">
        <v>31859</v>
      </c>
      <c r="L5428" s="109" t="s">
        <v>11628</v>
      </c>
      <c r="M5428" s="109" t="s">
        <v>31860</v>
      </c>
      <c r="N5428" s="109" t="s">
        <v>314</v>
      </c>
      <c r="O5428" s="109" t="s">
        <v>31861</v>
      </c>
      <c r="P5428" s="109" t="s">
        <v>36</v>
      </c>
      <c r="Q5428" s="55" t="s">
        <v>31862</v>
      </c>
      <c r="R5428" s="109" t="s">
        <v>80</v>
      </c>
      <c r="S5428" s="8" t="s">
        <v>31848</v>
      </c>
      <c r="T5428" s="31"/>
      <c r="U5428" s="109" t="str">
        <f t="shared" si="86"/>
        <v>36608: There is almost no information online about this death except for an old yahoo group that copies an AP report. It says that Shawn was struck by a Jeep Cherokee from the Wind River Police Department around 7 p.m. Thursday on a dark section of Seventeen Mile Road near Arapaho. The bicycle did not have reflectors or lights, according to the Wyoming Highway Patrol. https://groups.yahoo.com/neo/groups/stop-polabuse/conversations/topics/2885</v>
      </c>
      <c r="V5428" s="98"/>
      <c r="W5428" s="109">
        <v>2037.1</v>
      </c>
      <c r="X5428" s="109"/>
      <c r="Y5428" s="109"/>
      <c r="Z5428" s="109"/>
      <c r="AA5428" s="109"/>
      <c r="AB5428" s="109"/>
      <c r="AC5428" s="113"/>
      <c r="AD5428" s="106"/>
      <c r="AE5428" s="106"/>
      <c r="AF5428" s="106"/>
      <c r="AG5428" s="58"/>
    </row>
    <row r="5429" spans="1:33" ht="12">
      <c r="A5429" s="30">
        <v>41874.9740393518</v>
      </c>
      <c r="B5429" s="109" t="s">
        <v>31863</v>
      </c>
      <c r="C5429" s="121">
        <v>39</v>
      </c>
      <c r="D5429" s="109" t="s">
        <v>23</v>
      </c>
      <c r="E5429" s="109" t="s">
        <v>24</v>
      </c>
      <c r="F5429" s="109" t="s">
        <v>31864</v>
      </c>
      <c r="G5429" s="42">
        <v>41588</v>
      </c>
      <c r="H5429" s="109" t="s">
        <v>31865</v>
      </c>
      <c r="I5429" s="55" t="s">
        <v>2554</v>
      </c>
      <c r="J5429" s="55" t="s">
        <v>85</v>
      </c>
      <c r="K5429" s="98" t="s">
        <v>11021</v>
      </c>
      <c r="L5429" s="109" t="s">
        <v>539</v>
      </c>
      <c r="M5429" s="109" t="s">
        <v>31866</v>
      </c>
      <c r="N5429" s="109" t="s">
        <v>32</v>
      </c>
      <c r="O5429" s="109" t="s">
        <v>31867</v>
      </c>
      <c r="P5429" s="109" t="s">
        <v>36</v>
      </c>
      <c r="Q5429" s="55" t="s">
        <v>31868</v>
      </c>
      <c r="R5429" s="109" t="s">
        <v>80</v>
      </c>
      <c r="S5429" s="8" t="s">
        <v>31848</v>
      </c>
      <c r="T5429" s="31"/>
      <c r="U5429" s="109" t="str">
        <f t="shared" si="86"/>
        <v>41588: 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 http://homicide.latimes.com/post/donte-lamont-jordan/</v>
      </c>
      <c r="V5429" s="98"/>
      <c r="W5429" s="109">
        <v>2038.1</v>
      </c>
      <c r="X5429" s="109"/>
      <c r="Y5429" s="109"/>
      <c r="Z5429" s="109"/>
      <c r="AA5429" s="109"/>
      <c r="AB5429" s="109"/>
      <c r="AC5429" s="113"/>
      <c r="AD5429" s="106"/>
      <c r="AE5429" s="106"/>
      <c r="AF5429" s="106"/>
      <c r="AG5429" s="58"/>
    </row>
    <row r="5430" spans="1:33" ht="12">
      <c r="A5430" s="30">
        <v>41874.989629629599</v>
      </c>
      <c r="B5430" s="109" t="s">
        <v>31869</v>
      </c>
      <c r="C5430" s="121">
        <v>43</v>
      </c>
      <c r="D5430" s="109" t="s">
        <v>91</v>
      </c>
      <c r="E5430" s="109" t="s">
        <v>1728</v>
      </c>
      <c r="F5430" s="109"/>
      <c r="G5430" s="42">
        <v>37061</v>
      </c>
      <c r="H5430" s="109" t="s">
        <v>31870</v>
      </c>
      <c r="I5430" s="55" t="s">
        <v>11628</v>
      </c>
      <c r="J5430" s="55" t="s">
        <v>85</v>
      </c>
      <c r="K5430" s="98" t="s">
        <v>18453</v>
      </c>
      <c r="L5430" s="109" t="s">
        <v>270</v>
      </c>
      <c r="M5430" s="109" t="s">
        <v>3612</v>
      </c>
      <c r="N5430" s="109" t="s">
        <v>314</v>
      </c>
      <c r="O5430" s="109" t="s">
        <v>31871</v>
      </c>
      <c r="P5430" s="109" t="s">
        <v>3069</v>
      </c>
      <c r="Q5430" s="55" t="s">
        <v>31872</v>
      </c>
      <c r="R5430" s="109" t="s">
        <v>80</v>
      </c>
      <c r="S5430" s="8" t="s">
        <v>31873</v>
      </c>
      <c r="T5430" s="31"/>
      <c r="U5430" s="109" t="str">
        <f t="shared" si="86"/>
        <v>37061: Chen was rear ended in her stalled vehicle by an off duty K9 officer going 86 mph in a 65. CHP found him primarily at fault but manslaughter charges were later dropped and no settlement was made public. The officer was never tested for drugs, although she was. https://groups.google.com/forum/#!topic/soc.culture.asian.american/251QPIcVbBo</v>
      </c>
      <c r="V5430" s="98"/>
      <c r="W5430" s="109">
        <v>2039.1</v>
      </c>
      <c r="X5430" s="109"/>
      <c r="Y5430" s="109"/>
      <c r="Z5430" s="109"/>
      <c r="AA5430" s="109"/>
      <c r="AB5430" s="109"/>
      <c r="AC5430" s="113"/>
      <c r="AD5430" s="106"/>
      <c r="AE5430" s="106"/>
      <c r="AF5430" s="106"/>
      <c r="AG5430" s="58"/>
    </row>
    <row r="5431" spans="1:33" ht="12">
      <c r="A5431" s="30">
        <v>41875</v>
      </c>
      <c r="B5431" s="109" t="s">
        <v>31874</v>
      </c>
      <c r="C5431" s="121">
        <v>19</v>
      </c>
      <c r="D5431" s="109" t="s">
        <v>23</v>
      </c>
      <c r="E5431" s="109" t="s">
        <v>24</v>
      </c>
      <c r="F5431" s="109"/>
      <c r="G5431" s="42">
        <v>41611</v>
      </c>
      <c r="H5431" s="109" t="s">
        <v>31875</v>
      </c>
      <c r="I5431" s="55" t="s">
        <v>878</v>
      </c>
      <c r="J5431" s="55" t="s">
        <v>879</v>
      </c>
      <c r="K5431" s="98" t="s">
        <v>8663</v>
      </c>
      <c r="L5431" s="109" t="s">
        <v>881</v>
      </c>
      <c r="M5431" s="109" t="s">
        <v>882</v>
      </c>
      <c r="N5431" s="109" t="s">
        <v>32</v>
      </c>
      <c r="O5431" s="109" t="s">
        <v>31876</v>
      </c>
      <c r="P5431" s="109" t="s">
        <v>760</v>
      </c>
      <c r="Q5431" s="55" t="s">
        <v>31877</v>
      </c>
      <c r="R5431" s="109" t="s">
        <v>80</v>
      </c>
      <c r="S5431" s="8" t="s">
        <v>29303</v>
      </c>
      <c r="T5431" s="31"/>
      <c r="U5431" s="109" t="str">
        <f t="shared" si="86"/>
        <v>41611: Gun Recovery Unit were investigating a shooting the previous night, they approached Murphy, who ran from them. Officers chased Murphy, who pulled a handgun and fired at them, striking one. That officer returned fire, striking Murphy. http://www.nbcwashington.com/news/local/Officer-Suspect-Shot-in-Northeast-DC--234336291.html</v>
      </c>
      <c r="V5431" s="98"/>
      <c r="W5431" s="109">
        <v>2040.1</v>
      </c>
      <c r="X5431" s="109"/>
      <c r="Y5431" s="109"/>
      <c r="Z5431" s="109"/>
      <c r="AA5431" s="109"/>
      <c r="AB5431" s="109"/>
      <c r="AC5431" s="113"/>
      <c r="AD5431" s="106"/>
      <c r="AE5431" s="106"/>
      <c r="AF5431" s="106"/>
      <c r="AG5431" s="58"/>
    </row>
    <row r="5432" spans="1:33" ht="12">
      <c r="A5432" s="30">
        <v>41875</v>
      </c>
      <c r="B5432" s="109" t="s">
        <v>31878</v>
      </c>
      <c r="C5432" s="121">
        <v>49</v>
      </c>
      <c r="D5432" s="109" t="s">
        <v>23</v>
      </c>
      <c r="E5432" s="109" t="s">
        <v>40</v>
      </c>
      <c r="F5432" s="109" t="s">
        <v>31879</v>
      </c>
      <c r="G5432" s="42">
        <v>41610</v>
      </c>
      <c r="H5432" s="109" t="s">
        <v>31880</v>
      </c>
      <c r="I5432" s="55" t="s">
        <v>31881</v>
      </c>
      <c r="J5432" s="55" t="s">
        <v>1128</v>
      </c>
      <c r="K5432" s="98" t="s">
        <v>31882</v>
      </c>
      <c r="L5432" s="109" t="s">
        <v>31883</v>
      </c>
      <c r="M5432" s="109" t="s">
        <v>31884</v>
      </c>
      <c r="N5432" s="109" t="s">
        <v>32</v>
      </c>
      <c r="O5432" s="109" t="s">
        <v>31885</v>
      </c>
      <c r="P5432" s="109" t="s">
        <v>58</v>
      </c>
      <c r="Q5432" s="55" t="s">
        <v>31886</v>
      </c>
      <c r="R5432" s="109" t="s">
        <v>80</v>
      </c>
      <c r="S5432" s="8" t="s">
        <v>29303</v>
      </c>
      <c r="T5432" s="31"/>
      <c r="U5432" s="109" t="str">
        <f t="shared" si="86"/>
        <v>41610: 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 http://www.wbir.com/story/news/local/mcminn-monroe/2013/12/02/officer-involved-in-etowah-traffic-stop-shooting/3823291/</v>
      </c>
      <c r="V5432" s="98"/>
      <c r="W5432" s="109">
        <v>2041.1</v>
      </c>
      <c r="X5432" s="109"/>
      <c r="Y5432" s="109"/>
      <c r="Z5432" s="109"/>
      <c r="AA5432" s="109"/>
      <c r="AB5432" s="109"/>
      <c r="AC5432" s="113"/>
      <c r="AD5432" s="106"/>
      <c r="AE5432" s="106"/>
      <c r="AF5432" s="106"/>
      <c r="AG5432" s="58"/>
    </row>
    <row r="5433" spans="1:33" ht="12">
      <c r="A5433" s="30">
        <v>41875</v>
      </c>
      <c r="B5433" s="109" t="s">
        <v>31887</v>
      </c>
      <c r="C5433" s="121">
        <v>33</v>
      </c>
      <c r="D5433" s="109" t="s">
        <v>23</v>
      </c>
      <c r="E5433" s="109" t="s">
        <v>40</v>
      </c>
      <c r="F5433" s="109" t="s">
        <v>31888</v>
      </c>
      <c r="G5433" s="42">
        <v>41609</v>
      </c>
      <c r="H5433" s="109" t="s">
        <v>31889</v>
      </c>
      <c r="I5433" s="55" t="s">
        <v>31890</v>
      </c>
      <c r="J5433" s="55" t="s">
        <v>439</v>
      </c>
      <c r="K5433" s="98" t="s">
        <v>31891</v>
      </c>
      <c r="L5433" s="109" t="s">
        <v>1844</v>
      </c>
      <c r="M5433" s="109" t="s">
        <v>31892</v>
      </c>
      <c r="N5433" s="109" t="s">
        <v>32</v>
      </c>
      <c r="O5433" s="109" t="s">
        <v>31893</v>
      </c>
      <c r="P5433" s="109" t="s">
        <v>58</v>
      </c>
      <c r="Q5433" s="55" t="s">
        <v>31894</v>
      </c>
      <c r="R5433" s="109" t="s">
        <v>36</v>
      </c>
      <c r="S5433" s="8" t="s">
        <v>29303</v>
      </c>
      <c r="T5433" s="31"/>
      <c r="U5433" s="109" t="str">
        <f t="shared" si="86"/>
        <v>41609: Police responded to a man with a weapon outside a residence. Ford's hands were covered by a shirt, and he positioned his arms as if ready to shoot the officers, and told them he would. After several verbal warnings, he was shot and later died at a hospital. He was unarmed. http://www.news-leader.com/article/20140103/NEWS12/301030037/Greene-County-sheriff-deputy-fatal-shooting?odyssey=nav%7Chead</v>
      </c>
      <c r="V5433" s="98"/>
      <c r="W5433" s="109">
        <v>2042.1</v>
      </c>
      <c r="X5433" s="109"/>
      <c r="Y5433" s="109"/>
      <c r="Z5433" s="109"/>
      <c r="AA5433" s="109"/>
      <c r="AB5433" s="109"/>
      <c r="AC5433" s="113"/>
      <c r="AD5433" s="106"/>
      <c r="AE5433" s="106"/>
      <c r="AF5433" s="106"/>
      <c r="AG5433" s="58"/>
    </row>
    <row r="5434" spans="1:33" ht="12">
      <c r="A5434" s="30">
        <v>41875.013993055603</v>
      </c>
      <c r="B5434" s="109" t="s">
        <v>31895</v>
      </c>
      <c r="C5434" s="121">
        <v>34</v>
      </c>
      <c r="D5434" s="109" t="s">
        <v>23</v>
      </c>
      <c r="E5434" s="109" t="s">
        <v>82</v>
      </c>
      <c r="F5434" s="109"/>
      <c r="G5434" s="42">
        <v>36660</v>
      </c>
      <c r="H5434" s="109" t="s">
        <v>31896</v>
      </c>
      <c r="I5434" s="55" t="s">
        <v>1814</v>
      </c>
      <c r="J5434" s="55" t="s">
        <v>1577</v>
      </c>
      <c r="K5434" s="98" t="s">
        <v>21466</v>
      </c>
      <c r="L5434" s="109" t="s">
        <v>1816</v>
      </c>
      <c r="M5434" s="109" t="s">
        <v>1817</v>
      </c>
      <c r="N5434" s="109" t="s">
        <v>32</v>
      </c>
      <c r="O5434" s="109" t="s">
        <v>31897</v>
      </c>
      <c r="P5434" s="109" t="s">
        <v>58</v>
      </c>
      <c r="Q5434" s="55" t="s">
        <v>31898</v>
      </c>
      <c r="R5434" s="109" t="s">
        <v>100</v>
      </c>
      <c r="S5434" s="8" t="s">
        <v>31873</v>
      </c>
      <c r="T5434" s="31"/>
      <c r="U5434" s="109" t="str">
        <f t="shared" si="86"/>
        <v>36660: An unarmed and apparently mentally disabled 34 yo man leads police on a "short chase." They ram him and open fire, apparently before he even attempts to exit the car. No details found on how short the chase actually is, why they attempt to pull him over, and when he died. They claim he was shot because he tried to ram them with his car. His mother, Alice Hayes, received $6000 in a settlement with the department in 2004. http://www.cuapb.org/stolen-lives/last-names-f-i/sean-hayes</v>
      </c>
      <c r="V5434" s="98"/>
      <c r="W5434" s="109">
        <v>2043.1</v>
      </c>
      <c r="X5434" s="109"/>
      <c r="Y5434" s="109"/>
      <c r="Z5434" s="109"/>
      <c r="AA5434" s="109"/>
      <c r="AB5434" s="109"/>
      <c r="AC5434" s="113"/>
      <c r="AD5434" s="106"/>
      <c r="AE5434" s="106"/>
      <c r="AF5434" s="106"/>
      <c r="AG5434" s="58"/>
    </row>
    <row r="5435" spans="1:33" ht="12">
      <c r="A5435" s="30">
        <v>41875.014340277798</v>
      </c>
      <c r="B5435" s="109" t="s">
        <v>31899</v>
      </c>
      <c r="C5435" s="121">
        <v>41</v>
      </c>
      <c r="D5435" s="109" t="s">
        <v>91</v>
      </c>
      <c r="E5435" s="109" t="s">
        <v>40</v>
      </c>
      <c r="F5435" s="109" t="s">
        <v>31900</v>
      </c>
      <c r="G5435" s="42">
        <v>41836</v>
      </c>
      <c r="H5435" s="109" t="s">
        <v>31901</v>
      </c>
      <c r="I5435" s="55" t="s">
        <v>5122</v>
      </c>
      <c r="J5435" s="55" t="s">
        <v>85</v>
      </c>
      <c r="K5435" s="98" t="s">
        <v>31902</v>
      </c>
      <c r="L5435" s="109" t="s">
        <v>5124</v>
      </c>
      <c r="M5435" s="109" t="s">
        <v>5125</v>
      </c>
      <c r="N5435" s="109" t="s">
        <v>32</v>
      </c>
      <c r="O5435" s="109" t="s">
        <v>31903</v>
      </c>
      <c r="P5435" s="109" t="s">
        <v>16355</v>
      </c>
      <c r="Q5435" s="55" t="s">
        <v>31904</v>
      </c>
      <c r="R5435" s="109" t="s">
        <v>80</v>
      </c>
      <c r="S5435" s="8" t="s">
        <v>31905</v>
      </c>
      <c r="T5435" s="31"/>
      <c r="U5435" s="109" t="str">
        <f t="shared" si="86"/>
        <v>41836: Hostage from a bank robbery shot by police http://www.reviewjournal.com/news/nation-and-world/calif-bank-robbery-hostage-was-killed-police-authorities-say</v>
      </c>
      <c r="V5435" s="98"/>
      <c r="W5435" s="109">
        <v>2044.1</v>
      </c>
      <c r="X5435" s="109"/>
      <c r="Y5435" s="109"/>
      <c r="Z5435" s="109"/>
      <c r="AA5435" s="109"/>
      <c r="AB5435" s="109"/>
      <c r="AC5435" s="113"/>
      <c r="AD5435" s="106"/>
      <c r="AE5435" s="106"/>
      <c r="AF5435" s="106"/>
      <c r="AG5435" s="58"/>
    </row>
    <row r="5436" spans="1:33" ht="12">
      <c r="A5436" s="30">
        <v>41875.028009259302</v>
      </c>
      <c r="B5436" s="109" t="s">
        <v>31906</v>
      </c>
      <c r="C5436" s="121">
        <v>67</v>
      </c>
      <c r="D5436" s="109" t="s">
        <v>23</v>
      </c>
      <c r="E5436" s="109" t="s">
        <v>40</v>
      </c>
      <c r="F5436" s="109"/>
      <c r="G5436" s="42">
        <v>36818</v>
      </c>
      <c r="H5436" s="109" t="s">
        <v>31907</v>
      </c>
      <c r="I5436" s="55" t="s">
        <v>31908</v>
      </c>
      <c r="J5436" s="55" t="s">
        <v>1694</v>
      </c>
      <c r="K5436" s="98" t="s">
        <v>31909</v>
      </c>
      <c r="L5436" s="109" t="s">
        <v>22587</v>
      </c>
      <c r="M5436" s="109" t="s">
        <v>31910</v>
      </c>
      <c r="N5436" s="109" t="s">
        <v>32</v>
      </c>
      <c r="O5436" s="109" t="s">
        <v>31911</v>
      </c>
      <c r="P5436" s="109" t="s">
        <v>58</v>
      </c>
      <c r="Q5436" s="55" t="s">
        <v>31912</v>
      </c>
      <c r="R5436" s="109" t="s">
        <v>219</v>
      </c>
      <c r="S5436" s="8" t="s">
        <v>31873</v>
      </c>
      <c r="T5436" s="31"/>
      <c r="U5436" s="109" t="str">
        <f t="shared" si="86"/>
        <v>36818: Officer Daniel Sperry shot Bruce A. Graham four times after Graham lit a fire in a parking lot adjacent to the Cripple Creek police building. Sperry spotted Graham spraying a liquid that smelled like gasoline toward the ground and toward the rear of some police cruisers. A day earlier, Cripple Creek police had arrested Graham for driving under the influence of alcohol. http://extras.denverpost.com/news/news1104s.htm</v>
      </c>
      <c r="V5436" s="98"/>
      <c r="W5436" s="109">
        <v>2045.1</v>
      </c>
      <c r="X5436" s="109"/>
      <c r="Y5436" s="109"/>
      <c r="Z5436" s="109"/>
      <c r="AA5436" s="109"/>
      <c r="AB5436" s="109"/>
      <c r="AC5436" s="113"/>
      <c r="AD5436" s="106"/>
      <c r="AE5436" s="106"/>
      <c r="AF5436" s="106"/>
      <c r="AG5436" s="58"/>
    </row>
    <row r="5437" spans="1:33" ht="12">
      <c r="A5437" s="30">
        <v>41875.133344907401</v>
      </c>
      <c r="B5437" s="109" t="s">
        <v>31913</v>
      </c>
      <c r="C5437" s="121">
        <v>26</v>
      </c>
      <c r="D5437" s="109" t="s">
        <v>23</v>
      </c>
      <c r="E5437" s="109" t="s">
        <v>173</v>
      </c>
      <c r="F5437" s="109"/>
      <c r="G5437" s="42">
        <v>37038</v>
      </c>
      <c r="H5437" s="109" t="s">
        <v>31914</v>
      </c>
      <c r="I5437" s="55" t="s">
        <v>20175</v>
      </c>
      <c r="J5437" s="55" t="s">
        <v>152</v>
      </c>
      <c r="K5437" s="98" t="s">
        <v>20176</v>
      </c>
      <c r="L5437" s="109" t="s">
        <v>7078</v>
      </c>
      <c r="M5437" s="109" t="s">
        <v>313</v>
      </c>
      <c r="N5437" s="109" t="s">
        <v>314</v>
      </c>
      <c r="O5437" s="109" t="s">
        <v>31915</v>
      </c>
      <c r="P5437" s="109" t="s">
        <v>31916</v>
      </c>
      <c r="Q5437" s="55" t="s">
        <v>31917</v>
      </c>
      <c r="R5437" s="109" t="s">
        <v>80</v>
      </c>
      <c r="S5437" s="8" t="s">
        <v>31918</v>
      </c>
      <c r="T5437" s="31"/>
      <c r="U5437" s="109" t="str">
        <f t="shared" si="86"/>
        <v>37038: Police Officer Sgt. William Miley rear ended a car with five men, two of whom died http://nypost.com/2004/01/16/jail-for-dwi-cop-gets-4-year-max-for-killing-2-in-l-i-crash/</v>
      </c>
      <c r="V5437" s="98"/>
      <c r="W5437" s="109">
        <v>2046.1</v>
      </c>
      <c r="X5437" s="109"/>
      <c r="Y5437" s="109"/>
      <c r="Z5437" s="109"/>
      <c r="AA5437" s="109"/>
      <c r="AB5437" s="109"/>
      <c r="AC5437" s="113"/>
      <c r="AD5437" s="106"/>
      <c r="AE5437" s="106"/>
      <c r="AF5437" s="106"/>
      <c r="AG5437" s="58"/>
    </row>
    <row r="5438" spans="1:33" ht="12">
      <c r="A5438" s="30">
        <v>41875.133344907401</v>
      </c>
      <c r="B5438" s="109" t="s">
        <v>31919</v>
      </c>
      <c r="C5438" s="121">
        <v>25</v>
      </c>
      <c r="D5438" s="109" t="s">
        <v>23</v>
      </c>
      <c r="E5438" s="109" t="s">
        <v>173</v>
      </c>
      <c r="F5438" s="109"/>
      <c r="G5438" s="42">
        <v>37038</v>
      </c>
      <c r="H5438" s="109" t="s">
        <v>31914</v>
      </c>
      <c r="I5438" s="55" t="s">
        <v>20175</v>
      </c>
      <c r="J5438" s="55" t="s">
        <v>152</v>
      </c>
      <c r="K5438" s="98" t="s">
        <v>20176</v>
      </c>
      <c r="L5438" s="109" t="s">
        <v>7078</v>
      </c>
      <c r="M5438" s="109" t="s">
        <v>313</v>
      </c>
      <c r="N5438" s="109" t="s">
        <v>314</v>
      </c>
      <c r="O5438" s="109" t="s">
        <v>31915</v>
      </c>
      <c r="P5438" s="109" t="s">
        <v>31916</v>
      </c>
      <c r="Q5438" s="55" t="s">
        <v>31917</v>
      </c>
      <c r="R5438" s="109" t="s">
        <v>80</v>
      </c>
      <c r="S5438" s="8" t="s">
        <v>31918</v>
      </c>
      <c r="T5438" s="31"/>
      <c r="U5438" s="109" t="str">
        <f t="shared" si="86"/>
        <v>37038: Police Officer Sgt. William Miley rear ended a car with five men, two of whom died http://nypost.com/2004/01/16/jail-for-dwi-cop-gets-4-year-max-for-killing-2-in-l-i-crash/</v>
      </c>
      <c r="V5438" s="98"/>
      <c r="W5438" s="109">
        <v>2047.1</v>
      </c>
      <c r="X5438" s="109"/>
      <c r="Y5438" s="109"/>
      <c r="Z5438" s="109"/>
      <c r="AA5438" s="109"/>
      <c r="AB5438" s="109"/>
      <c r="AC5438" s="113"/>
      <c r="AD5438" s="106"/>
      <c r="AE5438" s="106"/>
      <c r="AF5438" s="106"/>
      <c r="AG5438" s="58"/>
    </row>
    <row r="5439" spans="1:33" ht="12">
      <c r="A5439" s="30">
        <v>41875.1483449074</v>
      </c>
      <c r="B5439" s="109" t="s">
        <v>31920</v>
      </c>
      <c r="C5439" s="121">
        <v>15</v>
      </c>
      <c r="D5439" s="109" t="s">
        <v>23</v>
      </c>
      <c r="E5439" s="109" t="s">
        <v>24</v>
      </c>
      <c r="F5439" s="109"/>
      <c r="G5439" s="42">
        <v>36553</v>
      </c>
      <c r="H5439" s="109" t="s">
        <v>31921</v>
      </c>
      <c r="I5439" s="55" t="s">
        <v>13487</v>
      </c>
      <c r="J5439" s="55" t="s">
        <v>1791</v>
      </c>
      <c r="K5439" s="98" t="s">
        <v>31922</v>
      </c>
      <c r="L5439" s="109" t="s">
        <v>10951</v>
      </c>
      <c r="M5439" s="109" t="s">
        <v>31923</v>
      </c>
      <c r="N5439" s="109" t="s">
        <v>32</v>
      </c>
      <c r="O5439" s="109" t="s">
        <v>31924</v>
      </c>
      <c r="P5439" s="109" t="s">
        <v>3744</v>
      </c>
      <c r="Q5439" s="55" t="s">
        <v>31925</v>
      </c>
      <c r="R5439" s="109" t="s">
        <v>80</v>
      </c>
      <c r="S5439" s="8" t="s">
        <v>31926</v>
      </c>
      <c r="T5439" s="31"/>
      <c r="U5439" s="109" t="str">
        <f t="shared" si="86"/>
        <v>36553: A stolen van in which he was riding crashed after a chase by Jersey City police officers. "It appeared that Officer Corso had trouble forcing the boy to the ground to handcuff him. Mr. Theem ling said an autopsy found that the gun was directly against the boy's head when it was fired," according to the New York Times. http://www.hudsonreporter.com/view/full_story/2407662/article-Family-seeks-justice-in-police-shooting-of-teen-Civil-suit-on-Michael-Anglin-to-be-heard-later-this-yea</v>
      </c>
      <c r="V5439" s="98"/>
      <c r="W5439" s="109">
        <v>2048.1</v>
      </c>
      <c r="X5439" s="109"/>
      <c r="Y5439" s="109"/>
      <c r="Z5439" s="109"/>
      <c r="AA5439" s="109"/>
      <c r="AB5439" s="109"/>
      <c r="AC5439" s="113"/>
      <c r="AD5439" s="106"/>
      <c r="AE5439" s="106"/>
      <c r="AF5439" s="106"/>
      <c r="AG5439" s="58"/>
    </row>
    <row r="5440" spans="1:33" ht="12">
      <c r="A5440" s="30">
        <v>41875.184861111098</v>
      </c>
      <c r="B5440" s="109" t="s">
        <v>31927</v>
      </c>
      <c r="C5440" s="121">
        <v>39</v>
      </c>
      <c r="D5440" s="109" t="s">
        <v>23</v>
      </c>
      <c r="E5440" s="109" t="s">
        <v>40</v>
      </c>
      <c r="F5440" s="109" t="s">
        <v>31928</v>
      </c>
      <c r="G5440" s="42">
        <v>41080</v>
      </c>
      <c r="H5440" s="109" t="s">
        <v>31929</v>
      </c>
      <c r="I5440" s="55" t="s">
        <v>31930</v>
      </c>
      <c r="J5440" s="55" t="s">
        <v>4087</v>
      </c>
      <c r="K5440" s="98" t="s">
        <v>31931</v>
      </c>
      <c r="L5440" s="109" t="s">
        <v>404</v>
      </c>
      <c r="M5440" s="109" t="s">
        <v>24787</v>
      </c>
      <c r="N5440" s="109" t="s">
        <v>262</v>
      </c>
      <c r="O5440" s="109" t="s">
        <v>31932</v>
      </c>
      <c r="P5440" s="109" t="s">
        <v>58</v>
      </c>
      <c r="Q5440" s="55" t="s">
        <v>31933</v>
      </c>
      <c r="R5440" s="109" t="s">
        <v>100</v>
      </c>
      <c r="S5440" s="8" t="s">
        <v>31934</v>
      </c>
      <c r="T5440" s="31"/>
      <c r="U5440" s="109" t="str">
        <f t="shared" si="86"/>
        <v>41080: Macadam Mason died after police used a stun gun on him. Police say they were responding to a report that Mason was threatening to harm himself and others. They say Mason was struck in the chest after he went after the trooper. Mason was taken to Dartmouth Hitchcock Medical Center, where he later died. http://www.vpr.net/news_detail/97279/ag-deadly-force-justified-in-stun-gun-death/</v>
      </c>
      <c r="V5440" s="98"/>
      <c r="W5440" s="109">
        <v>2049.1</v>
      </c>
      <c r="X5440" s="109"/>
      <c r="Y5440" s="109"/>
      <c r="Z5440" s="109"/>
      <c r="AA5440" s="109"/>
      <c r="AB5440" s="109"/>
      <c r="AC5440" s="113"/>
      <c r="AD5440" s="106"/>
      <c r="AE5440" s="106"/>
      <c r="AF5440" s="106"/>
      <c r="AG5440" s="58"/>
    </row>
    <row r="5441" spans="1:33" ht="12">
      <c r="A5441" s="30">
        <v>41875.206469907404</v>
      </c>
      <c r="B5441" s="109" t="s">
        <v>31935</v>
      </c>
      <c r="C5441" s="121">
        <v>47</v>
      </c>
      <c r="D5441" s="109" t="s">
        <v>91</v>
      </c>
      <c r="E5441" s="109" t="s">
        <v>1728</v>
      </c>
      <c r="F5441" s="109" t="s">
        <v>31936</v>
      </c>
      <c r="G5441" s="42">
        <v>41723</v>
      </c>
      <c r="H5441" s="109" t="s">
        <v>31937</v>
      </c>
      <c r="I5441" s="55" t="s">
        <v>11980</v>
      </c>
      <c r="J5441" s="55" t="s">
        <v>1372</v>
      </c>
      <c r="K5441" s="98" t="s">
        <v>15843</v>
      </c>
      <c r="L5441" s="109" t="s">
        <v>11982</v>
      </c>
      <c r="M5441" s="109" t="s">
        <v>15844</v>
      </c>
      <c r="N5441" s="109" t="s">
        <v>32</v>
      </c>
      <c r="O5441" s="109" t="s">
        <v>31938</v>
      </c>
      <c r="P5441" s="109" t="s">
        <v>58</v>
      </c>
      <c r="Q5441" s="55" t="s">
        <v>31939</v>
      </c>
      <c r="R5441" s="109" t="s">
        <v>36</v>
      </c>
      <c r="S5441" s="8" t="s">
        <v>31940</v>
      </c>
      <c r="T5441" s="31"/>
      <c r="U5441" s="109" t="str">
        <f t="shared" si="86"/>
        <v>41723: 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 http://www.wfmynews2.com/story/news/local/2014/03/27/woman-shot-greensboro-police-officer-dies-chieu-di--thi-vo/6974805/</v>
      </c>
      <c r="V5441" s="98"/>
      <c r="W5441" s="109">
        <v>2050.1</v>
      </c>
      <c r="X5441" s="109"/>
      <c r="Y5441" s="109"/>
      <c r="Z5441" s="109"/>
      <c r="AA5441" s="109"/>
      <c r="AB5441" s="109"/>
      <c r="AC5441" s="113"/>
      <c r="AD5441" s="106"/>
      <c r="AE5441" s="106"/>
      <c r="AF5441" s="106"/>
      <c r="AG5441" s="58"/>
    </row>
    <row r="5442" spans="1:33" ht="12">
      <c r="A5442" s="30">
        <v>41875.2085532407</v>
      </c>
      <c r="B5442" s="109" t="s">
        <v>31941</v>
      </c>
      <c r="C5442" s="121">
        <v>18</v>
      </c>
      <c r="D5442" s="109" t="s">
        <v>23</v>
      </c>
      <c r="E5442" s="109" t="s">
        <v>40</v>
      </c>
      <c r="F5442" s="109" t="s">
        <v>31942</v>
      </c>
      <c r="G5442" s="42">
        <v>41802</v>
      </c>
      <c r="H5442" s="109" t="s">
        <v>31943</v>
      </c>
      <c r="I5442" s="55" t="s">
        <v>31944</v>
      </c>
      <c r="J5442" s="55" t="s">
        <v>94</v>
      </c>
      <c r="K5442" s="98" t="s">
        <v>31945</v>
      </c>
      <c r="L5442" s="109" t="s">
        <v>6243</v>
      </c>
      <c r="M5442" s="109" t="s">
        <v>1244</v>
      </c>
      <c r="N5442" s="109" t="s">
        <v>32</v>
      </c>
      <c r="O5442" s="109" t="s">
        <v>31946</v>
      </c>
      <c r="P5442" s="109" t="s">
        <v>58</v>
      </c>
      <c r="Q5442" s="55" t="s">
        <v>31947</v>
      </c>
      <c r="R5442" s="109" t="s">
        <v>100</v>
      </c>
      <c r="S5442" s="8" t="s">
        <v>31948</v>
      </c>
      <c r="T5442" s="31"/>
      <c r="U5442" s="109" t="str">
        <f t="shared" si="86"/>
        <v>41802: 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 http://www.wvgazette.com/article/20140616/GZ01/140619437</v>
      </c>
      <c r="V5442" s="98"/>
      <c r="W5442" s="109">
        <v>2051.1</v>
      </c>
      <c r="X5442" s="109"/>
      <c r="Y5442" s="109"/>
      <c r="Z5442" s="109"/>
      <c r="AA5442" s="109"/>
      <c r="AB5442" s="109"/>
      <c r="AC5442" s="113"/>
      <c r="AD5442" s="106"/>
      <c r="AE5442" s="106"/>
      <c r="AF5442" s="106"/>
      <c r="AG5442" s="58"/>
    </row>
    <row r="5443" spans="1:33" ht="12">
      <c r="A5443" s="30">
        <v>41875.244282407402</v>
      </c>
      <c r="B5443" s="109" t="s">
        <v>31949</v>
      </c>
      <c r="C5443" s="121">
        <v>17</v>
      </c>
      <c r="D5443" s="109" t="s">
        <v>23</v>
      </c>
      <c r="E5443" s="109" t="s">
        <v>24</v>
      </c>
      <c r="F5443" s="109" t="s">
        <v>31950</v>
      </c>
      <c r="G5443" s="42">
        <v>41788</v>
      </c>
      <c r="H5443" s="109" t="s">
        <v>31951</v>
      </c>
      <c r="I5443" s="55" t="s">
        <v>1153</v>
      </c>
      <c r="J5443" s="55" t="s">
        <v>1154</v>
      </c>
      <c r="K5443" s="98" t="s">
        <v>31952</v>
      </c>
      <c r="L5443" s="109" t="s">
        <v>1156</v>
      </c>
      <c r="M5443" s="109" t="s">
        <v>31953</v>
      </c>
      <c r="N5443" s="109" t="s">
        <v>32</v>
      </c>
      <c r="O5443" s="109" t="s">
        <v>31954</v>
      </c>
      <c r="P5443" s="109" t="s">
        <v>58</v>
      </c>
      <c r="Q5443" s="55" t="s">
        <v>31955</v>
      </c>
      <c r="R5443" s="109" t="s">
        <v>36</v>
      </c>
      <c r="S5443" s="8" t="s">
        <v>31956</v>
      </c>
      <c r="T5443" s="31"/>
      <c r="U5443" s="109" t="str">
        <f t="shared" si="86"/>
        <v>41788: Suspect was committing an armed robbery when confronted by the cop http://www.nola.com/crime/index.ssf/2014/05/armed_robber_shot_dead_by_off-.html</v>
      </c>
      <c r="V5443" s="98"/>
      <c r="W5443" s="109">
        <v>2052.1</v>
      </c>
      <c r="X5443" s="109"/>
      <c r="Y5443" s="109"/>
      <c r="Z5443" s="109"/>
      <c r="AA5443" s="109"/>
      <c r="AB5443" s="109"/>
      <c r="AC5443" s="113"/>
      <c r="AD5443" s="106"/>
      <c r="AE5443" s="106"/>
      <c r="AF5443" s="106"/>
      <c r="AG5443" s="58"/>
    </row>
    <row r="5444" spans="1:33" ht="12">
      <c r="A5444" s="30">
        <v>41875.249224537001</v>
      </c>
      <c r="B5444" s="109" t="s">
        <v>31957</v>
      </c>
      <c r="C5444" s="121">
        <v>20</v>
      </c>
      <c r="D5444" s="109" t="s">
        <v>23</v>
      </c>
      <c r="E5444" s="109" t="s">
        <v>1058</v>
      </c>
      <c r="F5444" s="109" t="s">
        <v>31958</v>
      </c>
      <c r="G5444" s="42">
        <v>41499</v>
      </c>
      <c r="H5444" s="109" t="s">
        <v>31959</v>
      </c>
      <c r="I5444" s="55" t="s">
        <v>29493</v>
      </c>
      <c r="J5444" s="55" t="s">
        <v>1154</v>
      </c>
      <c r="K5444" s="98" t="s">
        <v>31960</v>
      </c>
      <c r="L5444" s="109" t="s">
        <v>31961</v>
      </c>
      <c r="M5444" s="109" t="s">
        <v>31962</v>
      </c>
      <c r="N5444" s="109" t="s">
        <v>32</v>
      </c>
      <c r="O5444" s="109" t="s">
        <v>31963</v>
      </c>
      <c r="P5444" s="109" t="s">
        <v>58</v>
      </c>
      <c r="Q5444" s="55" t="s">
        <v>31964</v>
      </c>
      <c r="R5444" s="109" t="s">
        <v>100</v>
      </c>
      <c r="S5444" s="8" t="s">
        <v>31956</v>
      </c>
      <c r="T5444" s="31"/>
      <c r="U5444" s="109" t="str">
        <f t="shared" si="86"/>
        <v>41499: Suspect was holding hostages during a bank robbery http://www.nola.com/news/index.ssf/2013/08/police_kill_gunman_after_he_sh.html</v>
      </c>
      <c r="V5444" s="98"/>
      <c r="W5444" s="109">
        <v>2053.1</v>
      </c>
      <c r="X5444" s="109"/>
      <c r="Y5444" s="109"/>
      <c r="Z5444" s="109"/>
      <c r="AA5444" s="109"/>
      <c r="AB5444" s="109"/>
      <c r="AC5444" s="113"/>
      <c r="AD5444" s="106"/>
      <c r="AE5444" s="106"/>
      <c r="AF5444" s="106"/>
      <c r="AG5444" s="58"/>
    </row>
    <row r="5445" spans="1:33" ht="12">
      <c r="A5445" s="30">
        <v>41875.275405092601</v>
      </c>
      <c r="B5445" s="109" t="s">
        <v>31965</v>
      </c>
      <c r="C5445" s="121">
        <v>22</v>
      </c>
      <c r="D5445" s="109" t="s">
        <v>23</v>
      </c>
      <c r="E5445" s="109" t="s">
        <v>82</v>
      </c>
      <c r="F5445" s="109" t="s">
        <v>31966</v>
      </c>
      <c r="G5445" s="42">
        <v>41186</v>
      </c>
      <c r="H5445" s="109" t="s">
        <v>31967</v>
      </c>
      <c r="I5445" s="55" t="s">
        <v>31968</v>
      </c>
      <c r="J5445" s="55" t="s">
        <v>152</v>
      </c>
      <c r="K5445" s="98" t="s">
        <v>31969</v>
      </c>
      <c r="L5445" s="109" t="s">
        <v>1481</v>
      </c>
      <c r="M5445" s="109" t="s">
        <v>31970</v>
      </c>
      <c r="N5445" s="109" t="s">
        <v>32</v>
      </c>
      <c r="O5445" s="109" t="s">
        <v>31971</v>
      </c>
      <c r="P5445" s="109" t="s">
        <v>36</v>
      </c>
      <c r="Q5445" s="55" t="s">
        <v>31972</v>
      </c>
      <c r="R5445" s="109" t="s">
        <v>219</v>
      </c>
      <c r="S5445" s="8" t="s">
        <v>31737</v>
      </c>
      <c r="T5445" s="31"/>
      <c r="U5445" s="109" t="str">
        <f t="shared" si="86"/>
        <v>41186: After being stopped for reckless driving, it is reported that the suspect failed to keep his hands in plain view and was reaching for the floor which led to the detective to fire a single shot in "self defense" http://www.dnainfo.com/new-york/20140404/elmhurst/detective-who-killed-national-guardsman-noel-polanco-hit-with-nypd-charge</v>
      </c>
      <c r="V5445" s="98"/>
      <c r="W5445" s="109">
        <v>2054.1</v>
      </c>
      <c r="X5445" s="109"/>
      <c r="Y5445" s="109"/>
      <c r="Z5445" s="109"/>
      <c r="AA5445" s="109"/>
      <c r="AB5445" s="109"/>
      <c r="AC5445" s="113"/>
      <c r="AD5445" s="106"/>
      <c r="AE5445" s="106"/>
      <c r="AF5445" s="106"/>
      <c r="AG5445" s="58"/>
    </row>
    <row r="5446" spans="1:33" ht="12">
      <c r="A5446" s="30">
        <v>41875.318680555603</v>
      </c>
      <c r="B5446" s="109" t="s">
        <v>31973</v>
      </c>
      <c r="C5446" s="121">
        <v>58</v>
      </c>
      <c r="D5446" s="109" t="s">
        <v>23</v>
      </c>
      <c r="E5446" s="109" t="s">
        <v>40</v>
      </c>
      <c r="F5446" s="109" t="s">
        <v>31974</v>
      </c>
      <c r="G5446" s="42">
        <v>41802</v>
      </c>
      <c r="H5446" s="109" t="s">
        <v>31975</v>
      </c>
      <c r="I5446" s="55" t="s">
        <v>31976</v>
      </c>
      <c r="J5446" s="55" t="s">
        <v>1154</v>
      </c>
      <c r="K5446" s="98" t="s">
        <v>31977</v>
      </c>
      <c r="L5446" s="109" t="s">
        <v>31978</v>
      </c>
      <c r="M5446" s="109" t="s">
        <v>31979</v>
      </c>
      <c r="N5446" s="109" t="s">
        <v>32</v>
      </c>
      <c r="O5446" s="109" t="s">
        <v>31980</v>
      </c>
      <c r="P5446" s="109" t="s">
        <v>58</v>
      </c>
      <c r="Q5446" s="55" t="s">
        <v>31981</v>
      </c>
      <c r="R5446" s="109" t="s">
        <v>36</v>
      </c>
      <c r="S5446" s="8" t="s">
        <v>31982</v>
      </c>
      <c r="T5446" s="31"/>
      <c r="U5446" s="109" t="str">
        <f t="shared" si="86"/>
        <v>41802: Employee at Payless Shoe Store reported an armed robbery, using a silent alarm. Police responded as Jerrils was exiting store. He ran, they gave chase then shot him. http://www.ktbs.com/story/25937269/bossier-city-officer-involved-shooting-justified</v>
      </c>
      <c r="V5446" s="98"/>
      <c r="W5446" s="109">
        <v>2055.1</v>
      </c>
      <c r="X5446" s="109"/>
      <c r="Y5446" s="109"/>
      <c r="Z5446" s="109"/>
      <c r="AA5446" s="109"/>
      <c r="AB5446" s="109"/>
      <c r="AC5446" s="113"/>
      <c r="AD5446" s="106"/>
      <c r="AE5446" s="106"/>
      <c r="AF5446" s="106"/>
      <c r="AG5446" s="58"/>
    </row>
    <row r="5447" spans="1:33" ht="12">
      <c r="A5447" s="30">
        <v>41875.323217592602</v>
      </c>
      <c r="B5447" s="109" t="s">
        <v>31983</v>
      </c>
      <c r="C5447" s="121">
        <v>18</v>
      </c>
      <c r="D5447" s="109" t="s">
        <v>23</v>
      </c>
      <c r="E5447" s="109" t="s">
        <v>40</v>
      </c>
      <c r="F5447" s="109" t="s">
        <v>31984</v>
      </c>
      <c r="G5447" s="42">
        <v>41874</v>
      </c>
      <c r="H5447" s="109" t="s">
        <v>31985</v>
      </c>
      <c r="I5447" s="55" t="s">
        <v>31986</v>
      </c>
      <c r="J5447" s="55" t="s">
        <v>809</v>
      </c>
      <c r="K5447" s="98" t="s">
        <v>31987</v>
      </c>
      <c r="L5447" s="109" t="s">
        <v>1306</v>
      </c>
      <c r="M5447" s="109" t="s">
        <v>31988</v>
      </c>
      <c r="N5447" s="109" t="s">
        <v>32</v>
      </c>
      <c r="O5447" s="109" t="s">
        <v>31989</v>
      </c>
      <c r="P5447" s="109" t="s">
        <v>323</v>
      </c>
      <c r="Q5447" s="55" t="s">
        <v>31990</v>
      </c>
      <c r="R5447" s="109" t="s">
        <v>100</v>
      </c>
      <c r="S5447" s="8" t="s">
        <v>8925</v>
      </c>
      <c r="T5447" s="31"/>
      <c r="U5447" s="109" t="str">
        <f t="shared" si="86"/>
        <v>41874: Officers called to the scene where a suicidal young man reportedly had a gun. Officers shot him multiple times despite his family's pleas to take into consideration his mental illness. http://www.kctv5.com/story/26355241/ottawa-police-involved-in-shooting</v>
      </c>
      <c r="V5447" s="98"/>
      <c r="W5447" s="109">
        <v>2056.1</v>
      </c>
      <c r="X5447" s="109"/>
      <c r="Y5447" s="109"/>
      <c r="Z5447" s="109"/>
      <c r="AA5447" s="109"/>
      <c r="AB5447" s="109"/>
      <c r="AC5447" s="113"/>
      <c r="AD5447" s="106"/>
      <c r="AE5447" s="106"/>
      <c r="AF5447" s="106"/>
      <c r="AG5447" s="58"/>
    </row>
    <row r="5448" spans="1:33" ht="12">
      <c r="A5448" s="30">
        <v>41875.328368055598</v>
      </c>
      <c r="B5448" s="109" t="s">
        <v>31991</v>
      </c>
      <c r="C5448" s="121">
        <v>22</v>
      </c>
      <c r="D5448" s="109" t="s">
        <v>23</v>
      </c>
      <c r="E5448" s="109" t="s">
        <v>24</v>
      </c>
      <c r="F5448" s="109" t="s">
        <v>31992</v>
      </c>
      <c r="G5448" s="42">
        <v>41596</v>
      </c>
      <c r="H5448" s="109" t="s">
        <v>31993</v>
      </c>
      <c r="I5448" s="55" t="s">
        <v>151</v>
      </c>
      <c r="J5448" s="55" t="s">
        <v>152</v>
      </c>
      <c r="K5448" s="98" t="s">
        <v>5812</v>
      </c>
      <c r="L5448" s="109" t="s">
        <v>154</v>
      </c>
      <c r="M5448" s="109" t="s">
        <v>313</v>
      </c>
      <c r="N5448" s="109" t="s">
        <v>32</v>
      </c>
      <c r="O5448" s="109" t="s">
        <v>31994</v>
      </c>
      <c r="P5448" s="109" t="s">
        <v>36</v>
      </c>
      <c r="Q5448" s="55" t="s">
        <v>31995</v>
      </c>
      <c r="R5448" s="109" t="s">
        <v>100</v>
      </c>
      <c r="S5448" s="8" t="s">
        <v>15281</v>
      </c>
      <c r="T5448" s="31"/>
      <c r="U5448" s="109" t="str">
        <f t="shared" si="86"/>
        <v>41596: 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 http://www.nydailynews.com/new-york/nyc-crime/knife-wielding-man-shot-dead-cops-brookyln-sources-article-1.1521073</v>
      </c>
      <c r="V5448" s="98"/>
      <c r="W5448" s="109">
        <v>2057.1</v>
      </c>
      <c r="X5448" s="109"/>
      <c r="Y5448" s="109"/>
      <c r="Z5448" s="109"/>
      <c r="AA5448" s="109"/>
      <c r="AB5448" s="109"/>
      <c r="AC5448" s="113"/>
      <c r="AD5448" s="106"/>
      <c r="AE5448" s="106"/>
      <c r="AF5448" s="106"/>
      <c r="AG5448" s="58"/>
    </row>
    <row r="5449" spans="1:33" ht="12">
      <c r="A5449" s="30">
        <v>41875.3367476852</v>
      </c>
      <c r="B5449" s="109" t="s">
        <v>31996</v>
      </c>
      <c r="C5449" s="121">
        <v>22</v>
      </c>
      <c r="D5449" s="109" t="s">
        <v>23</v>
      </c>
      <c r="E5449" s="109" t="s">
        <v>2754</v>
      </c>
      <c r="F5449" s="109" t="s">
        <v>31997</v>
      </c>
      <c r="G5449" s="42">
        <v>41790</v>
      </c>
      <c r="H5449" s="109" t="s">
        <v>31998</v>
      </c>
      <c r="I5449" s="55" t="s">
        <v>31999</v>
      </c>
      <c r="J5449" s="55" t="s">
        <v>809</v>
      </c>
      <c r="K5449" s="98" t="s">
        <v>32000</v>
      </c>
      <c r="L5449" s="109" t="s">
        <v>32001</v>
      </c>
      <c r="M5449" s="109" t="s">
        <v>32002</v>
      </c>
      <c r="N5449" s="109" t="s">
        <v>32</v>
      </c>
      <c r="O5449" s="109" t="s">
        <v>32003</v>
      </c>
      <c r="P5449" s="109" t="s">
        <v>36</v>
      </c>
      <c r="Q5449" s="55" t="s">
        <v>32004</v>
      </c>
      <c r="R5449" s="109" t="s">
        <v>80</v>
      </c>
      <c r="S5449" s="8" t="s">
        <v>32005</v>
      </c>
      <c r="T5449" s="31"/>
      <c r="U5449" s="109" t="str">
        <f t="shared" si="86"/>
        <v>41790: Tayler was pulled over for an alleged license violation. Within three minutes officer reported "shots fired". http://www.kake.com/home/headlines/Officer-involved-shooting-reported-south-of-Dexter-in-Cowley-County-261401221.html</v>
      </c>
      <c r="V5449" s="98"/>
      <c r="W5449" s="109">
        <v>2058.1</v>
      </c>
      <c r="X5449" s="109"/>
      <c r="Y5449" s="109"/>
      <c r="Z5449" s="109"/>
      <c r="AA5449" s="109"/>
      <c r="AB5449" s="109"/>
      <c r="AC5449" s="113"/>
      <c r="AD5449" s="106"/>
      <c r="AE5449" s="106"/>
      <c r="AF5449" s="106"/>
      <c r="AG5449" s="58"/>
    </row>
    <row r="5450" spans="1:33" ht="12">
      <c r="A5450" s="30">
        <v>41875.353877314803</v>
      </c>
      <c r="B5450" s="109" t="s">
        <v>32006</v>
      </c>
      <c r="C5450" s="121">
        <v>28</v>
      </c>
      <c r="D5450" s="109" t="s">
        <v>23</v>
      </c>
      <c r="E5450" s="109" t="s">
        <v>40</v>
      </c>
      <c r="F5450" s="109" t="s">
        <v>32007</v>
      </c>
      <c r="G5450" s="42">
        <v>41599</v>
      </c>
      <c r="H5450" s="109" t="s">
        <v>32008</v>
      </c>
      <c r="I5450" s="55" t="s">
        <v>32009</v>
      </c>
      <c r="J5450" s="55" t="s">
        <v>1791</v>
      </c>
      <c r="K5450" s="98" t="s">
        <v>32010</v>
      </c>
      <c r="L5450" s="109" t="s">
        <v>76</v>
      </c>
      <c r="M5450" s="109" t="s">
        <v>32011</v>
      </c>
      <c r="N5450" s="109" t="s">
        <v>32</v>
      </c>
      <c r="O5450" s="109" t="s">
        <v>32012</v>
      </c>
      <c r="P5450" s="109" t="s">
        <v>36</v>
      </c>
      <c r="Q5450" s="55" t="s">
        <v>32013</v>
      </c>
      <c r="R5450" s="109" t="s">
        <v>100</v>
      </c>
      <c r="S5450" s="8" t="s">
        <v>32014</v>
      </c>
      <c r="T5450" s="31"/>
      <c r="U5450" s="109" t="str">
        <f t="shared" si="86"/>
        <v>41599: Victim was schizophrenic, and per his mother, not taking his medications. His mother called the police. Murnieks had a knife and after a crisis negotiator failed in trying to get Murnieks to disarm, the special operations team shot Murnieks. http://newjersey.news12.com/news/police-shoot-kill-man-during-standoff-in-south-brunswick-1.6473615</v>
      </c>
      <c r="V5450" s="98"/>
      <c r="W5450" s="109">
        <v>2059.1</v>
      </c>
      <c r="X5450" s="109"/>
      <c r="Y5450" s="109"/>
      <c r="Z5450" s="109"/>
      <c r="AA5450" s="109"/>
      <c r="AB5450" s="109"/>
      <c r="AC5450" s="113"/>
      <c r="AD5450" s="106"/>
      <c r="AE5450" s="106"/>
      <c r="AF5450" s="106"/>
      <c r="AG5450" s="58"/>
    </row>
    <row r="5451" spans="1:33" ht="12">
      <c r="A5451" s="30">
        <v>41875.364907407398</v>
      </c>
      <c r="B5451" s="109" t="s">
        <v>32015</v>
      </c>
      <c r="C5451" s="121">
        <v>44</v>
      </c>
      <c r="D5451" s="109" t="s">
        <v>23</v>
      </c>
      <c r="E5451" s="109" t="s">
        <v>40</v>
      </c>
      <c r="F5451" s="109"/>
      <c r="G5451" s="42">
        <v>41598</v>
      </c>
      <c r="H5451" s="109" t="s">
        <v>32016</v>
      </c>
      <c r="I5451" s="55" t="s">
        <v>11828</v>
      </c>
      <c r="J5451" s="55" t="s">
        <v>2035</v>
      </c>
      <c r="K5451" s="98" t="s">
        <v>12617</v>
      </c>
      <c r="L5451" s="109" t="s">
        <v>11830</v>
      </c>
      <c r="M5451" s="109" t="s">
        <v>11831</v>
      </c>
      <c r="N5451" s="109" t="s">
        <v>32</v>
      </c>
      <c r="O5451" s="109" t="s">
        <v>32017</v>
      </c>
      <c r="P5451" s="109" t="s">
        <v>58</v>
      </c>
      <c r="Q5451" s="55" t="s">
        <v>32018</v>
      </c>
      <c r="R5451" s="109" t="s">
        <v>36</v>
      </c>
      <c r="S5451" s="8" t="s">
        <v>32019</v>
      </c>
      <c r="T5451" s="31"/>
      <c r="U5451" s="109" t="str">
        <f t="shared" si="86"/>
        <v>41598: 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 http://www.eugene-or.gov/CivicAlerts.aspx?AID=985</v>
      </c>
      <c r="V5451" s="98"/>
      <c r="W5451" s="109">
        <v>2060.1</v>
      </c>
      <c r="X5451" s="109"/>
      <c r="Y5451" s="109"/>
      <c r="Z5451" s="109"/>
      <c r="AA5451" s="109"/>
      <c r="AB5451" s="109"/>
      <c r="AC5451" s="113"/>
      <c r="AD5451" s="106"/>
      <c r="AE5451" s="106"/>
      <c r="AF5451" s="106"/>
      <c r="AG5451" s="58"/>
    </row>
    <row r="5452" spans="1:33" ht="12">
      <c r="A5452" s="30">
        <v>41875.373414351801</v>
      </c>
      <c r="B5452" s="109" t="s">
        <v>32020</v>
      </c>
      <c r="C5452" s="121">
        <v>42</v>
      </c>
      <c r="D5452" s="109" t="s">
        <v>23</v>
      </c>
      <c r="E5452" s="109" t="s">
        <v>82</v>
      </c>
      <c r="F5452" s="109"/>
      <c r="G5452" s="42">
        <v>41850</v>
      </c>
      <c r="H5452" s="109" t="s">
        <v>32021</v>
      </c>
      <c r="I5452" s="55" t="s">
        <v>123</v>
      </c>
      <c r="J5452" s="55" t="s">
        <v>124</v>
      </c>
      <c r="K5452" s="98" t="s">
        <v>856</v>
      </c>
      <c r="L5452" s="109" t="s">
        <v>126</v>
      </c>
      <c r="M5452" s="109" t="s">
        <v>127</v>
      </c>
      <c r="N5452" s="109" t="s">
        <v>32</v>
      </c>
      <c r="O5452" s="109" t="s">
        <v>32022</v>
      </c>
      <c r="P5452" s="109" t="s">
        <v>36</v>
      </c>
      <c r="Q5452" s="55" t="s">
        <v>32023</v>
      </c>
      <c r="R5452" s="109" t="s">
        <v>219</v>
      </c>
      <c r="S5452" s="8" t="s">
        <v>32024</v>
      </c>
      <c r="T5452" s="31"/>
      <c r="U5452" s="109" t="str">
        <f t="shared" si="86"/>
        <v>41850: Victim was intoxicated and armed only with a broken bottle. Officers tasered Larry which had no effect and then they opened fire shooting him several times. I was unable to determine exactly how many times he was shot. He died at Harborview medical center http://blogs.seattletimes.com/today/2014/07/man-shot-by-seattle-police-in-gas-works-park-this-morning/</v>
      </c>
      <c r="V5452" s="98"/>
      <c r="W5452" s="109">
        <v>2061.1</v>
      </c>
      <c r="X5452" s="109"/>
      <c r="Y5452" s="109"/>
      <c r="Z5452" s="109"/>
      <c r="AA5452" s="109"/>
      <c r="AB5452" s="109"/>
      <c r="AC5452" s="113"/>
      <c r="AD5452" s="106"/>
      <c r="AE5452" s="106"/>
      <c r="AF5452" s="106"/>
      <c r="AG5452" s="58"/>
    </row>
    <row r="5453" spans="1:33" ht="12">
      <c r="A5453" s="30">
        <v>41875.375173611101</v>
      </c>
      <c r="B5453" s="109" t="s">
        <v>32025</v>
      </c>
      <c r="C5453" s="121">
        <v>23</v>
      </c>
      <c r="D5453" s="109" t="s">
        <v>23</v>
      </c>
      <c r="E5453" s="109" t="s">
        <v>24</v>
      </c>
      <c r="F5453" s="109"/>
      <c r="G5453" s="42">
        <v>40049</v>
      </c>
      <c r="H5453" s="109" t="s">
        <v>32026</v>
      </c>
      <c r="I5453" s="55" t="s">
        <v>4858</v>
      </c>
      <c r="J5453" s="55" t="s">
        <v>328</v>
      </c>
      <c r="K5453" s="98" t="s">
        <v>4859</v>
      </c>
      <c r="L5453" s="109" t="s">
        <v>106</v>
      </c>
      <c r="M5453" s="109" t="s">
        <v>4860</v>
      </c>
      <c r="N5453" s="109" t="s">
        <v>32</v>
      </c>
      <c r="O5453" s="109" t="s">
        <v>32027</v>
      </c>
      <c r="P5453" s="109" t="s">
        <v>58</v>
      </c>
      <c r="Q5453" s="55" t="s">
        <v>32028</v>
      </c>
      <c r="R5453" s="109" t="s">
        <v>80</v>
      </c>
      <c r="S5453" s="8" t="s">
        <v>4011</v>
      </c>
      <c r="T5453" s="31"/>
      <c r="U5453" s="109" t="str">
        <f t="shared" si="86"/>
        <v>40049: Victim was chased into a church basement housing a daycare. After struggle with police, suspect (unarmed) was shot 8 times. Barmore's estate won a $1.1 million wrongful death suit against the city of Rockford on 12/16/2014. http://www.rockfordil.gov/uploadedFiles/government/Police/IAM%20LLP%20Report%20on%20Barmore%20OIS%20Apr%2020.pdf</v>
      </c>
      <c r="V5453" s="98"/>
      <c r="W5453" s="109">
        <v>2062.1</v>
      </c>
      <c r="X5453" s="109"/>
      <c r="Y5453" s="109"/>
      <c r="Z5453" s="109"/>
      <c r="AA5453" s="109"/>
      <c r="AB5453" s="109"/>
      <c r="AC5453" s="113"/>
      <c r="AD5453" s="106"/>
      <c r="AE5453" s="106"/>
      <c r="AF5453" s="106"/>
      <c r="AG5453" s="58"/>
    </row>
    <row r="5454" spans="1:33" ht="12">
      <c r="A5454" s="30">
        <v>41875.383148148103</v>
      </c>
      <c r="B5454" s="109" t="s">
        <v>32029</v>
      </c>
      <c r="C5454" s="121">
        <v>18</v>
      </c>
      <c r="D5454" s="109" t="s">
        <v>23</v>
      </c>
      <c r="E5454" s="109" t="s">
        <v>40</v>
      </c>
      <c r="F5454" s="109" t="s">
        <v>32030</v>
      </c>
      <c r="G5454" s="42">
        <v>41644</v>
      </c>
      <c r="H5454" s="109" t="s">
        <v>32031</v>
      </c>
      <c r="I5454" s="55" t="s">
        <v>32032</v>
      </c>
      <c r="J5454" s="55" t="s">
        <v>1372</v>
      </c>
      <c r="K5454" s="98" t="s">
        <v>32033</v>
      </c>
      <c r="L5454" s="109" t="s">
        <v>1743</v>
      </c>
      <c r="M5454" s="109" t="s">
        <v>32034</v>
      </c>
      <c r="N5454" s="109" t="s">
        <v>32</v>
      </c>
      <c r="O5454" s="109" t="s">
        <v>32035</v>
      </c>
      <c r="P5454" s="109" t="s">
        <v>32036</v>
      </c>
      <c r="Q5454" s="55" t="s">
        <v>32037</v>
      </c>
      <c r="R5454" s="109" t="s">
        <v>100</v>
      </c>
      <c r="S5454" s="8" t="s">
        <v>32038</v>
      </c>
      <c r="T5454" s="31"/>
      <c r="U5454" s="109" t="str">
        <f t="shared" si="86"/>
        <v>41644: Keith Vidal was an 18-year-old schizophrenic whose parents called police because he was having a violent episode, as they had done on many previous occasions. Two officers arrived and attempted to calm Vidal, who was holding a small screw driver. A third officer, Detective Bryon Vassey arrived and allegedly ordered the officers to tase Vidal. Then Vassey shot Vidal in the chest. A grand jury indicted Vassey for voluntary manslaughter in February 2015. http://thefreethoughtproject.com/cop-shoots-dead-unarmed-tased-subdued-teen-we-time-this-bang/</v>
      </c>
      <c r="V5454" s="98"/>
      <c r="W5454" s="109">
        <v>2063.1</v>
      </c>
      <c r="X5454" s="109"/>
      <c r="Y5454" s="109"/>
      <c r="Z5454" s="109"/>
      <c r="AA5454" s="109"/>
      <c r="AB5454" s="109"/>
      <c r="AC5454" s="113"/>
      <c r="AD5454" s="106"/>
      <c r="AE5454" s="106"/>
      <c r="AF5454" s="106"/>
      <c r="AG5454" s="58"/>
    </row>
    <row r="5455" spans="1:33" ht="12">
      <c r="A5455" s="30">
        <v>41875.384409722203</v>
      </c>
      <c r="B5455" s="109" t="s">
        <v>32039</v>
      </c>
      <c r="C5455" s="121">
        <v>33</v>
      </c>
      <c r="D5455" s="109" t="s">
        <v>23</v>
      </c>
      <c r="E5455" s="109" t="s">
        <v>24</v>
      </c>
      <c r="F5455" s="109" t="s">
        <v>32040</v>
      </c>
      <c r="G5455" s="42">
        <v>38938</v>
      </c>
      <c r="H5455" s="109" t="s">
        <v>32041</v>
      </c>
      <c r="I5455" s="55" t="s">
        <v>32042</v>
      </c>
      <c r="J5455" s="55" t="s">
        <v>2539</v>
      </c>
      <c r="K5455" s="98" t="s">
        <v>32043</v>
      </c>
      <c r="L5455" s="109" t="s">
        <v>32042</v>
      </c>
      <c r="M5455" s="109" t="s">
        <v>32044</v>
      </c>
      <c r="N5455" s="109" t="s">
        <v>32</v>
      </c>
      <c r="O5455" s="109" t="s">
        <v>32045</v>
      </c>
      <c r="P5455" s="109" t="s">
        <v>36</v>
      </c>
      <c r="Q5455" s="55" t="s">
        <v>32046</v>
      </c>
      <c r="R5455" s="109" t="s">
        <v>80</v>
      </c>
      <c r="S5455" s="8" t="s">
        <v>32047</v>
      </c>
      <c r="T5455" s="31"/>
      <c r="U5455" s="109" t="str">
        <f t="shared" si="86"/>
        <v>38938: Traffic stop gone wrong http://www.wrdw.com/home/headlines/3697031.html</v>
      </c>
      <c r="V5455" s="98"/>
      <c r="W5455" s="109">
        <v>2064.1</v>
      </c>
      <c r="X5455" s="109"/>
      <c r="Y5455" s="109"/>
      <c r="Z5455" s="109"/>
      <c r="AA5455" s="109"/>
      <c r="AB5455" s="109"/>
      <c r="AC5455" s="113"/>
      <c r="AD5455" s="106"/>
      <c r="AE5455" s="106"/>
      <c r="AF5455" s="106"/>
      <c r="AG5455" s="58"/>
    </row>
    <row r="5456" spans="1:33" ht="12">
      <c r="A5456" s="30">
        <v>41875.459641203699</v>
      </c>
      <c r="B5456" s="109" t="s">
        <v>32048</v>
      </c>
      <c r="C5456" s="121">
        <v>35</v>
      </c>
      <c r="D5456" s="109" t="s">
        <v>23</v>
      </c>
      <c r="E5456" s="109" t="s">
        <v>173</v>
      </c>
      <c r="F5456" s="109" t="s">
        <v>32049</v>
      </c>
      <c r="G5456" s="42">
        <v>41462</v>
      </c>
      <c r="H5456" s="109" t="s">
        <v>32050</v>
      </c>
      <c r="I5456" s="55" t="s">
        <v>32051</v>
      </c>
      <c r="J5456" s="55" t="s">
        <v>213</v>
      </c>
      <c r="K5456" s="98" t="s">
        <v>32052</v>
      </c>
      <c r="L5456" s="109" t="s">
        <v>32053</v>
      </c>
      <c r="M5456" s="109" t="s">
        <v>32054</v>
      </c>
      <c r="N5456" s="109" t="s">
        <v>32</v>
      </c>
      <c r="O5456" s="109" t="s">
        <v>32055</v>
      </c>
      <c r="P5456" s="109" t="s">
        <v>36</v>
      </c>
      <c r="Q5456" s="55" t="s">
        <v>32056</v>
      </c>
      <c r="R5456" s="109" t="s">
        <v>80</v>
      </c>
      <c r="S5456" s="8" t="s">
        <v>32057</v>
      </c>
      <c r="T5456" s="31"/>
      <c r="U5456" s="109" t="str">
        <f t="shared" si="86"/>
        <v>41462: Amarillo police fatally shot a man at 1615 S. Jackson St. on Sunday after they said he pointed a replica pistol at officers. http://amarillo.com/news/local-news/2013-07-07/amarillo-police-shoot-kill-man-who-pointed-replica-pistol</v>
      </c>
      <c r="V5456" s="98"/>
      <c r="W5456" s="109">
        <v>2065.1</v>
      </c>
      <c r="X5456" s="109"/>
      <c r="Y5456" s="109"/>
      <c r="Z5456" s="109"/>
      <c r="AA5456" s="109"/>
      <c r="AB5456" s="109"/>
      <c r="AC5456" s="113"/>
      <c r="AD5456" s="106"/>
      <c r="AE5456" s="106"/>
      <c r="AF5456" s="106"/>
      <c r="AG5456" s="58"/>
    </row>
    <row r="5457" spans="1:33" ht="12">
      <c r="A5457" s="30">
        <v>41875.477893518502</v>
      </c>
      <c r="B5457" s="109" t="s">
        <v>32058</v>
      </c>
      <c r="C5457" s="121">
        <v>25</v>
      </c>
      <c r="D5457" s="109" t="s">
        <v>23</v>
      </c>
      <c r="E5457" s="109" t="s">
        <v>40</v>
      </c>
      <c r="F5457" s="109" t="s">
        <v>32059</v>
      </c>
      <c r="G5457" s="42">
        <v>39027</v>
      </c>
      <c r="H5457" s="109" t="s">
        <v>32060</v>
      </c>
      <c r="I5457" s="55" t="s">
        <v>5066</v>
      </c>
      <c r="J5457" s="55" t="s">
        <v>5664</v>
      </c>
      <c r="K5457" s="98" t="s">
        <v>32061</v>
      </c>
      <c r="L5457" s="109" t="s">
        <v>8722</v>
      </c>
      <c r="M5457" s="109" t="s">
        <v>7322</v>
      </c>
      <c r="N5457" s="109" t="s">
        <v>32</v>
      </c>
      <c r="O5457" s="109" t="s">
        <v>32062</v>
      </c>
      <c r="P5457" s="109" t="s">
        <v>58</v>
      </c>
      <c r="Q5457" s="55" t="s">
        <v>32063</v>
      </c>
      <c r="R5457" s="109" t="s">
        <v>80</v>
      </c>
      <c r="S5457" s="8" t="s">
        <v>32064</v>
      </c>
      <c r="T5457" s="31"/>
      <c r="U5457" s="109" t="str">
        <f t="shared" si="86"/>
        <v>39027: Hale had been under surveillance for his membership in the Pagans MC. Upon learning of his whereabouts in Wilmington, police rolled up on him in front of his family. They ordered him to show his hands and immediately began tasering. Though he told them he was trying to pull his hands from his pockets while be tasered, he was shot 3 times and killed. http://archive.delawareonline.com/apps/pbcs.dll/article?AID=%2F20061115%2FNEWS%2F103220008</v>
      </c>
      <c r="V5457" s="98"/>
      <c r="W5457" s="109">
        <v>2066.1</v>
      </c>
      <c r="X5457" s="109"/>
      <c r="Y5457" s="109"/>
      <c r="Z5457" s="109"/>
      <c r="AA5457" s="109"/>
      <c r="AB5457" s="109"/>
      <c r="AC5457" s="113"/>
      <c r="AD5457" s="106"/>
      <c r="AE5457" s="106"/>
      <c r="AF5457" s="106"/>
      <c r="AG5457" s="58"/>
    </row>
    <row r="5458" spans="1:33" ht="12">
      <c r="A5458" s="30">
        <v>41875.506307870397</v>
      </c>
      <c r="B5458" s="109" t="s">
        <v>32065</v>
      </c>
      <c r="C5458" s="121">
        <v>26</v>
      </c>
      <c r="D5458" s="109" t="s">
        <v>23</v>
      </c>
      <c r="E5458" s="109" t="s">
        <v>173</v>
      </c>
      <c r="F5458" s="109" t="s">
        <v>32066</v>
      </c>
      <c r="G5458" s="42">
        <v>41524</v>
      </c>
      <c r="H5458" s="109" t="s">
        <v>32067</v>
      </c>
      <c r="I5458" s="55" t="s">
        <v>539</v>
      </c>
      <c r="J5458" s="55" t="s">
        <v>85</v>
      </c>
      <c r="K5458" s="98" t="s">
        <v>20981</v>
      </c>
      <c r="L5458" s="109" t="s">
        <v>539</v>
      </c>
      <c r="M5458" s="109" t="s">
        <v>540</v>
      </c>
      <c r="N5458" s="109" t="s">
        <v>32068</v>
      </c>
      <c r="O5458" s="109" t="s">
        <v>32069</v>
      </c>
      <c r="P5458" s="109" t="s">
        <v>32070</v>
      </c>
      <c r="Q5458" s="55" t="s">
        <v>32071</v>
      </c>
      <c r="R5458" s="109" t="s">
        <v>80</v>
      </c>
      <c r="S5458" s="8" t="s">
        <v>32072</v>
      </c>
      <c r="T5458" s="31"/>
      <c r="U5458" s="109" t="str">
        <f t="shared" si="86"/>
        <v>41524: subject complained of having difficult breathing at time of arrest, said he had asthma. officers ignored him on several occasions. eventually subject was found unconscious in jail cell. paramedics arrived nearly 40 minutes after he was taken into custody. subject was officially declared dead hours later at the hospital http://www.latimes.com/local/crime/la-me-lapd-custody-death-20140823-story.html#page=2</v>
      </c>
      <c r="V5458" s="98"/>
      <c r="W5458" s="109">
        <v>2067.1</v>
      </c>
      <c r="X5458" s="109"/>
      <c r="Y5458" s="109"/>
      <c r="Z5458" s="109"/>
      <c r="AA5458" s="109"/>
      <c r="AB5458" s="109"/>
      <c r="AC5458" s="113"/>
      <c r="AD5458" s="106"/>
      <c r="AE5458" s="106"/>
      <c r="AF5458" s="106"/>
      <c r="AG5458" s="58"/>
    </row>
    <row r="5459" spans="1:33" ht="12">
      <c r="A5459" s="30">
        <v>41875.510381944398</v>
      </c>
      <c r="B5459" s="109" t="s">
        <v>32073</v>
      </c>
      <c r="C5459" s="121">
        <v>22</v>
      </c>
      <c r="D5459" s="109" t="s">
        <v>23</v>
      </c>
      <c r="E5459" s="109" t="s">
        <v>173</v>
      </c>
      <c r="F5459" s="109" t="s">
        <v>32074</v>
      </c>
      <c r="G5459" s="42">
        <v>41811</v>
      </c>
      <c r="H5459" s="109" t="s">
        <v>32075</v>
      </c>
      <c r="I5459" s="55" t="s">
        <v>1329</v>
      </c>
      <c r="J5459" s="55" t="s">
        <v>85</v>
      </c>
      <c r="K5459" s="98" t="s">
        <v>9862</v>
      </c>
      <c r="L5459" s="109" t="s">
        <v>1329</v>
      </c>
      <c r="M5459" s="109" t="s">
        <v>1331</v>
      </c>
      <c r="N5459" s="109" t="s">
        <v>32</v>
      </c>
      <c r="O5459" s="109" t="s">
        <v>32076</v>
      </c>
      <c r="P5459" s="109" t="s">
        <v>36</v>
      </c>
      <c r="Q5459" s="55" t="s">
        <v>32077</v>
      </c>
      <c r="R5459" s="109" t="s">
        <v>219</v>
      </c>
      <c r="S5459" s="8" t="s">
        <v>31447</v>
      </c>
      <c r="T5459" s="31"/>
      <c r="U5459" s="109" t="str">
        <f t="shared" si="86"/>
        <v>41811: Officers called to scene of drunk man threatening his brother with a knife. Officers demanded suspect drop the knife, and opened fire when he threatened to throw it at them. http://www.sacbee.com/news/local/crime/article2606125.html</v>
      </c>
      <c r="V5459" s="98"/>
      <c r="W5459" s="109">
        <v>2068.1</v>
      </c>
      <c r="X5459" s="109"/>
      <c r="Y5459" s="109"/>
      <c r="Z5459" s="109"/>
      <c r="AA5459" s="109"/>
      <c r="AB5459" s="109"/>
      <c r="AC5459" s="113"/>
      <c r="AD5459" s="106"/>
      <c r="AE5459" s="106"/>
      <c r="AF5459" s="106"/>
      <c r="AG5459" s="58"/>
    </row>
    <row r="5460" spans="1:33" ht="12">
      <c r="A5460" s="30">
        <v>41875.515648148103</v>
      </c>
      <c r="B5460" s="109" t="s">
        <v>32078</v>
      </c>
      <c r="C5460" s="121">
        <v>30</v>
      </c>
      <c r="D5460" s="109" t="s">
        <v>23</v>
      </c>
      <c r="E5460" s="109" t="s">
        <v>24</v>
      </c>
      <c r="F5460" s="109" t="s">
        <v>32079</v>
      </c>
      <c r="G5460" s="42">
        <v>41810</v>
      </c>
      <c r="H5460" s="109" t="s">
        <v>32080</v>
      </c>
      <c r="I5460" s="55" t="s">
        <v>17382</v>
      </c>
      <c r="J5460" s="55" t="s">
        <v>213</v>
      </c>
      <c r="K5460" s="98" t="s">
        <v>32081</v>
      </c>
      <c r="L5460" s="109" t="s">
        <v>671</v>
      </c>
      <c r="M5460" s="109" t="s">
        <v>18619</v>
      </c>
      <c r="N5460" s="109" t="s">
        <v>32</v>
      </c>
      <c r="O5460" s="109" t="s">
        <v>32082</v>
      </c>
      <c r="P5460" s="109" t="s">
        <v>36</v>
      </c>
      <c r="Q5460" s="55" t="s">
        <v>32083</v>
      </c>
      <c r="R5460" s="109" t="s">
        <v>36</v>
      </c>
      <c r="S5460" s="8" t="s">
        <v>31447</v>
      </c>
      <c r="T5460" s="31"/>
      <c r="U5460" s="109" t="str">
        <f t="shared" si="86"/>
        <v>41810: Suspect charged police officer with a knife. http://www.myfoxdfw.com/story/25833600/suspect-killed-in-garland-officer-involved-shooting</v>
      </c>
      <c r="V5460" s="98"/>
      <c r="W5460" s="109">
        <v>2069.1</v>
      </c>
      <c r="X5460" s="109"/>
      <c r="Y5460" s="109"/>
      <c r="Z5460" s="109"/>
      <c r="AA5460" s="109"/>
      <c r="AB5460" s="109"/>
      <c r="AC5460" s="113"/>
      <c r="AD5460" s="106"/>
      <c r="AE5460" s="106"/>
      <c r="AF5460" s="106"/>
      <c r="AG5460" s="58"/>
    </row>
    <row r="5461" spans="1:33" ht="12">
      <c r="A5461" s="30">
        <v>41875.518483796302</v>
      </c>
      <c r="B5461" s="109" t="s">
        <v>32084</v>
      </c>
      <c r="C5461" s="121">
        <v>30</v>
      </c>
      <c r="D5461" s="109" t="s">
        <v>23</v>
      </c>
      <c r="E5461" s="109" t="s">
        <v>40</v>
      </c>
      <c r="F5461" s="109" t="s">
        <v>32085</v>
      </c>
      <c r="G5461" s="42">
        <v>41347</v>
      </c>
      <c r="H5461" s="109" t="s">
        <v>32086</v>
      </c>
      <c r="I5461" s="55" t="s">
        <v>32087</v>
      </c>
      <c r="J5461" s="55" t="s">
        <v>1357</v>
      </c>
      <c r="K5461" s="98" t="s">
        <v>32088</v>
      </c>
      <c r="L5461" s="109" t="s">
        <v>30235</v>
      </c>
      <c r="M5461" s="109" t="s">
        <v>32089</v>
      </c>
      <c r="N5461" s="109" t="s">
        <v>32</v>
      </c>
      <c r="O5461" s="109" t="s">
        <v>32090</v>
      </c>
      <c r="P5461" s="109" t="s">
        <v>58</v>
      </c>
      <c r="Q5461" s="55" t="s">
        <v>32091</v>
      </c>
      <c r="R5461" s="109" t="s">
        <v>219</v>
      </c>
      <c r="S5461" s="8" t="s">
        <v>32092</v>
      </c>
      <c r="T5461" s="31"/>
      <c r="U5461" s="109" t="str">
        <f t="shared" si="86"/>
        <v>41347: Wilson had taken an 18-year-old male high school student hostage after walking into Petco with a handgun. It was reported at the scene that one fatal shot was fired by the Bannock County Sheriff’s sergeant and it hit Wilson in the neck ending an episode that began about 8 p.m. http://www.idahostatejournal.com/members/prosecutor-clears-officer-probe-reveals-deadly-shooting-of-petco-hostage/article_c8c092ce-eab9-11e2-a90b-001a4bcf887a.html</v>
      </c>
      <c r="V5461" s="98"/>
      <c r="W5461" s="109">
        <v>2070.1</v>
      </c>
      <c r="X5461" s="109"/>
      <c r="Y5461" s="109"/>
      <c r="Z5461" s="109"/>
      <c r="AA5461" s="109"/>
      <c r="AB5461" s="109"/>
      <c r="AC5461" s="113"/>
      <c r="AD5461" s="106"/>
      <c r="AE5461" s="106"/>
      <c r="AF5461" s="106"/>
      <c r="AG5461" s="58"/>
    </row>
    <row r="5462" spans="1:33" ht="12">
      <c r="A5462" s="30">
        <v>41875.521655092598</v>
      </c>
      <c r="B5462" s="109" t="s">
        <v>32093</v>
      </c>
      <c r="C5462" s="121">
        <v>68</v>
      </c>
      <c r="D5462" s="109" t="s">
        <v>23</v>
      </c>
      <c r="E5462" s="109" t="s">
        <v>24</v>
      </c>
      <c r="F5462" s="109" t="s">
        <v>32094</v>
      </c>
      <c r="G5462" s="42">
        <v>40548</v>
      </c>
      <c r="H5462" s="109" t="s">
        <v>32095</v>
      </c>
      <c r="I5462" s="55" t="s">
        <v>32096</v>
      </c>
      <c r="J5462" s="55" t="s">
        <v>74</v>
      </c>
      <c r="K5462" s="98" t="s">
        <v>32097</v>
      </c>
      <c r="L5462" s="109" t="s">
        <v>76</v>
      </c>
      <c r="M5462" s="109" t="s">
        <v>32098</v>
      </c>
      <c r="N5462" s="109" t="s">
        <v>32</v>
      </c>
      <c r="O5462" s="109" t="s">
        <v>32099</v>
      </c>
      <c r="P5462" s="109" t="s">
        <v>3069</v>
      </c>
      <c r="Q5462" s="55" t="s">
        <v>32100</v>
      </c>
      <c r="R5462" s="109" t="s">
        <v>80</v>
      </c>
      <c r="S5462" s="8" t="s">
        <v>32101</v>
      </c>
      <c r="T5462" s="31"/>
      <c r="U5462" s="109" t="str">
        <f t="shared" si="86"/>
        <v>40548: Framingham Police SWAT raided home of Eurie Stamps Sr. On information that Stamps' stepson was selling drugs. Stamps, who was unarmed was shot and killed after awakening to the raid. http://boston.cbslocal.com/2011/01/05/man-killed-in-framingham-police-shooting/</v>
      </c>
      <c r="V5462" s="98"/>
      <c r="W5462" s="109">
        <v>2071.1</v>
      </c>
      <c r="X5462" s="109"/>
      <c r="Y5462" s="109"/>
      <c r="Z5462" s="109"/>
      <c r="AA5462" s="109"/>
      <c r="AB5462" s="109"/>
      <c r="AC5462" s="113"/>
      <c r="AD5462" s="106"/>
      <c r="AE5462" s="106"/>
      <c r="AF5462" s="106"/>
      <c r="AG5462" s="58"/>
    </row>
    <row r="5463" spans="1:33" ht="12">
      <c r="A5463" s="30">
        <v>41875.525092592601</v>
      </c>
      <c r="B5463" s="109" t="s">
        <v>32102</v>
      </c>
      <c r="C5463" s="121">
        <v>34</v>
      </c>
      <c r="D5463" s="109" t="s">
        <v>23</v>
      </c>
      <c r="E5463" s="109" t="s">
        <v>2754</v>
      </c>
      <c r="F5463" s="109"/>
      <c r="G5463" s="42">
        <v>38499</v>
      </c>
      <c r="H5463" s="109" t="s">
        <v>32103</v>
      </c>
      <c r="I5463" s="55" t="s">
        <v>32104</v>
      </c>
      <c r="J5463" s="55" t="s">
        <v>85</v>
      </c>
      <c r="K5463" s="98" t="s">
        <v>32105</v>
      </c>
      <c r="L5463" s="109" t="s">
        <v>3611</v>
      </c>
      <c r="M5463" s="109" t="s">
        <v>3612</v>
      </c>
      <c r="N5463" s="109" t="s">
        <v>32</v>
      </c>
      <c r="O5463" s="109" t="s">
        <v>32106</v>
      </c>
      <c r="P5463" s="109" t="s">
        <v>36</v>
      </c>
      <c r="Q5463" s="55" t="s">
        <v>32107</v>
      </c>
      <c r="R5463" s="109" t="s">
        <v>80</v>
      </c>
      <c r="S5463" s="8"/>
      <c r="T5463" s="31"/>
      <c r="U5463" s="109" t="str">
        <f t="shared" si="86"/>
        <v>38499: After a woman called 911 to report that her ex-boyfriend was breaking into her home Thursday, a San Jose police officer shot and killed him when he charged at the officer with a baton, authorities said. When the San Jose Police arrived Samuel Martinez came out of his van and approached the one police officer. The police officer used the Taser gun and tasered him twice then the officer shot Samuel several times. Samuel died at the Santa Clara Valley Medical Center that morning. https://www.indybay.org/newsitems/2005/05/30/17449071.php</v>
      </c>
      <c r="V5463" s="98"/>
      <c r="W5463" s="109">
        <v>2072.1</v>
      </c>
      <c r="X5463" s="109"/>
      <c r="Y5463" s="109"/>
      <c r="Z5463" s="109"/>
      <c r="AA5463" s="109"/>
      <c r="AB5463" s="109"/>
      <c r="AC5463" s="113"/>
      <c r="AD5463" s="106"/>
      <c r="AE5463" s="106"/>
      <c r="AF5463" s="106"/>
      <c r="AG5463" s="58"/>
    </row>
    <row r="5464" spans="1:33" ht="12">
      <c r="A5464" s="30">
        <v>41875.537106481497</v>
      </c>
      <c r="B5464" s="109" t="s">
        <v>32108</v>
      </c>
      <c r="C5464" s="121">
        <v>67</v>
      </c>
      <c r="D5464" s="109" t="s">
        <v>23</v>
      </c>
      <c r="E5464" s="109" t="s">
        <v>24</v>
      </c>
      <c r="F5464" s="109" t="s">
        <v>32109</v>
      </c>
      <c r="G5464" s="42">
        <v>41862</v>
      </c>
      <c r="H5464" s="109" t="s">
        <v>32110</v>
      </c>
      <c r="I5464" s="55" t="s">
        <v>613</v>
      </c>
      <c r="J5464" s="55" t="s">
        <v>213</v>
      </c>
      <c r="K5464" s="98" t="s">
        <v>32111</v>
      </c>
      <c r="L5464" s="109" t="s">
        <v>12380</v>
      </c>
      <c r="M5464" s="109" t="s">
        <v>32112</v>
      </c>
      <c r="N5464" s="109" t="s">
        <v>32</v>
      </c>
      <c r="O5464" s="109" t="s">
        <v>32113</v>
      </c>
      <c r="P5464" s="109" t="s">
        <v>36</v>
      </c>
      <c r="Q5464" s="55" t="s">
        <v>32114</v>
      </c>
      <c r="R5464" s="109" t="s">
        <v>36</v>
      </c>
      <c r="S5464" s="8" t="s">
        <v>31447</v>
      </c>
      <c r="T5464" s="31"/>
      <c r="U5464" s="109" t="str">
        <f t="shared" si="86"/>
        <v>41862: Officers called to scene of disturbance. Man inside house fired at officers who returned fire, killing suspect. http://www.arklatexhomepage.com/story/d/story/man-killed-in-overnight-shooting-has-been-identifi/42931/M-T9-BnlDEKC3eIlvgv1Xg</v>
      </c>
      <c r="V5464" s="98"/>
      <c r="W5464" s="109">
        <v>2073.1</v>
      </c>
      <c r="X5464" s="109"/>
      <c r="Y5464" s="109"/>
      <c r="Z5464" s="109"/>
      <c r="AA5464" s="109"/>
      <c r="AB5464" s="109"/>
      <c r="AC5464" s="113"/>
      <c r="AD5464" s="106"/>
      <c r="AE5464" s="106"/>
      <c r="AF5464" s="106"/>
      <c r="AG5464" s="58"/>
    </row>
    <row r="5465" spans="1:33" ht="12">
      <c r="A5465" s="30">
        <v>41875.549560185202</v>
      </c>
      <c r="B5465" s="109" t="s">
        <v>32115</v>
      </c>
      <c r="C5465" s="121">
        <v>21</v>
      </c>
      <c r="D5465" s="109" t="s">
        <v>23</v>
      </c>
      <c r="E5465" s="109" t="s">
        <v>82</v>
      </c>
      <c r="F5465" s="109"/>
      <c r="G5465" s="42">
        <v>38521</v>
      </c>
      <c r="H5465" s="109"/>
      <c r="I5465" s="55" t="s">
        <v>515</v>
      </c>
      <c r="J5465" s="55" t="s">
        <v>85</v>
      </c>
      <c r="K5465" s="98"/>
      <c r="L5465" s="109" t="s">
        <v>515</v>
      </c>
      <c r="M5465" s="109" t="s">
        <v>516</v>
      </c>
      <c r="N5465" s="109" t="s">
        <v>32</v>
      </c>
      <c r="O5465" s="109" t="s">
        <v>32116</v>
      </c>
      <c r="P5465" s="109" t="s">
        <v>36</v>
      </c>
      <c r="Q5465" s="55" t="s">
        <v>32117</v>
      </c>
      <c r="R5465" s="109" t="s">
        <v>36</v>
      </c>
      <c r="S5465" s="8" t="s">
        <v>32118</v>
      </c>
      <c r="T5465" s="31"/>
      <c r="U5465" s="109" t="str">
        <f t="shared" si="86"/>
        <v>38521: Daniel Mendoza was a suspect in a shooting. He was shot after he had begun to lower his hands while surrendering to Fresno Police. He was shot by Marcus Tafoya, a police officer who was fired in 2007 shortly before being indicted by the Fresno County DA for assaulting a returning Iraq war veteran at a party two years earlier. Tafoya has been involved in at least four shooting events. http://colorlines.com/archives/2010/04/fresno_cops_involved_in_repeat_shootings_still_on_duty.html</v>
      </c>
      <c r="V5465" s="98"/>
      <c r="W5465" s="109">
        <v>2074.1</v>
      </c>
      <c r="X5465" s="109"/>
      <c r="Y5465" s="109"/>
      <c r="Z5465" s="109"/>
      <c r="AA5465" s="109"/>
      <c r="AB5465" s="109"/>
      <c r="AC5465" s="113"/>
      <c r="AD5465" s="106"/>
      <c r="AE5465" s="106"/>
      <c r="AF5465" s="106"/>
      <c r="AG5465" s="58"/>
    </row>
    <row r="5466" spans="1:33" ht="12">
      <c r="A5466" s="30">
        <v>41875.587141203701</v>
      </c>
      <c r="B5466" s="109" t="s">
        <v>32119</v>
      </c>
      <c r="C5466" s="121">
        <v>23</v>
      </c>
      <c r="D5466" s="109" t="s">
        <v>23</v>
      </c>
      <c r="E5466" s="109" t="s">
        <v>40</v>
      </c>
      <c r="F5466" s="109"/>
      <c r="G5466" s="42">
        <v>37695</v>
      </c>
      <c r="H5466" s="109" t="s">
        <v>32120</v>
      </c>
      <c r="I5466" s="55" t="s">
        <v>14521</v>
      </c>
      <c r="J5466" s="55" t="s">
        <v>439</v>
      </c>
      <c r="K5466" s="98" t="s">
        <v>2514</v>
      </c>
      <c r="L5466" s="109" t="s">
        <v>2515</v>
      </c>
      <c r="M5466" s="109" t="s">
        <v>32121</v>
      </c>
      <c r="N5466" s="109" t="s">
        <v>32</v>
      </c>
      <c r="O5466" s="109" t="s">
        <v>32122</v>
      </c>
      <c r="P5466" s="109" t="s">
        <v>58</v>
      </c>
      <c r="Q5466" s="55" t="s">
        <v>32123</v>
      </c>
      <c r="R5466" s="109" t="s">
        <v>80</v>
      </c>
      <c r="S5466" s="8" t="s">
        <v>32124</v>
      </c>
      <c r="T5466" s="31"/>
      <c r="U5466" s="109" t="str">
        <f t="shared" si="86"/>
        <v>37695: Jones was in Six Stars Market in north St. Louis and took two energy drinks without paying. He walked out of the market after the owner asked him to stop, then re-entered the store and took a packet of pastries. Jones was followed outside by the market’s manager, who told him he would have to pay for the goods. Witnesses say Jones started throwing items on the street and sidewalk/ He then reportedly pulled a knife out of his waistband and didn’t drop the weapon when repeatedly asked by two police officers to do so. http://www.newsweek.com/st-louis-police-shoot-dead-young-man-wielding-knife-265740</v>
      </c>
      <c r="V5466" s="98"/>
      <c r="W5466" s="109">
        <v>2075.1</v>
      </c>
      <c r="X5466" s="109"/>
      <c r="Y5466" s="109"/>
      <c r="Z5466" s="109"/>
      <c r="AA5466" s="109"/>
      <c r="AB5466" s="109"/>
      <c r="AC5466" s="113"/>
      <c r="AD5466" s="106"/>
      <c r="AE5466" s="106"/>
      <c r="AF5466" s="106"/>
      <c r="AG5466" s="58"/>
    </row>
    <row r="5467" spans="1:33" ht="12">
      <c r="A5467" s="30">
        <v>41875.592812499999</v>
      </c>
      <c r="B5467" s="109" t="s">
        <v>32125</v>
      </c>
      <c r="C5467" s="121">
        <v>21</v>
      </c>
      <c r="D5467" s="109" t="s">
        <v>23</v>
      </c>
      <c r="E5467" s="109" t="s">
        <v>173</v>
      </c>
      <c r="F5467" s="109" t="s">
        <v>32126</v>
      </c>
      <c r="G5467" s="42">
        <v>39625</v>
      </c>
      <c r="H5467" s="109" t="s">
        <v>32127</v>
      </c>
      <c r="I5467" s="55" t="s">
        <v>32128</v>
      </c>
      <c r="J5467" s="55" t="s">
        <v>1791</v>
      </c>
      <c r="K5467" s="98" t="s">
        <v>32129</v>
      </c>
      <c r="L5467" s="109" t="s">
        <v>1793</v>
      </c>
      <c r="M5467" s="109" t="s">
        <v>32130</v>
      </c>
      <c r="N5467" s="109" t="s">
        <v>32</v>
      </c>
      <c r="O5467" s="109" t="s">
        <v>32131</v>
      </c>
      <c r="P5467" s="109" t="s">
        <v>58</v>
      </c>
      <c r="Q5467" s="55" t="s">
        <v>32132</v>
      </c>
      <c r="R5467" s="109" t="s">
        <v>80</v>
      </c>
      <c r="S5467" s="8" t="s">
        <v>1112</v>
      </c>
      <c r="T5467" s="31"/>
      <c r="U5467" s="109" t="str">
        <f t="shared" si="86"/>
        <v>39625: Martinez was stopped after a brief chase and spinout for going 32 miles over the speed limit. Officer approached with gun drawn, Martinez tried to restart car, officer smelled alcohol, holstered gun and hit Martinez's head against the car door. Martinez floors the gas and officer is stuck. He draws his gun and shoots Martinez 5 times, the car reaching 89mph in 7.5 seconds before crashing through a fence into the side of a pool. http://www.nj.com/news/index.ssf/2008/10/no_charges_filed_against_denvi.html</v>
      </c>
      <c r="V5467" s="98"/>
      <c r="W5467" s="109">
        <v>2076.1</v>
      </c>
      <c r="X5467" s="109"/>
      <c r="Y5467" s="109"/>
      <c r="Z5467" s="109"/>
      <c r="AA5467" s="109"/>
      <c r="AB5467" s="109"/>
      <c r="AC5467" s="113"/>
      <c r="AD5467" s="106"/>
      <c r="AE5467" s="106"/>
      <c r="AF5467" s="106"/>
      <c r="AG5467" s="58"/>
    </row>
    <row r="5468" spans="1:33" ht="12">
      <c r="A5468" s="30">
        <v>41875.612037036997</v>
      </c>
      <c r="B5468" s="109" t="s">
        <v>32133</v>
      </c>
      <c r="C5468" s="121">
        <v>49</v>
      </c>
      <c r="D5468" s="109" t="s">
        <v>91</v>
      </c>
      <c r="E5468" s="109" t="s">
        <v>40</v>
      </c>
      <c r="F5468" s="109" t="s">
        <v>32134</v>
      </c>
      <c r="G5468" s="42">
        <v>36689</v>
      </c>
      <c r="H5468" s="109" t="s">
        <v>32135</v>
      </c>
      <c r="I5468" s="55" t="s">
        <v>1814</v>
      </c>
      <c r="J5468" s="55" t="s">
        <v>1577</v>
      </c>
      <c r="K5468" s="98" t="s">
        <v>16288</v>
      </c>
      <c r="L5468" s="109" t="s">
        <v>1816</v>
      </c>
      <c r="M5468" s="109" t="s">
        <v>1817</v>
      </c>
      <c r="N5468" s="109" t="s">
        <v>32</v>
      </c>
      <c r="O5468" s="109" t="s">
        <v>32136</v>
      </c>
      <c r="P5468" s="109"/>
      <c r="Q5468" s="55" t="s">
        <v>32137</v>
      </c>
      <c r="R5468" s="109" t="s">
        <v>100</v>
      </c>
      <c r="S5468" s="8" t="s">
        <v>32138</v>
      </c>
      <c r="T5468" s="31"/>
      <c r="U5468" s="109" t="str">
        <f t="shared" si="86"/>
        <v>36689: Police arrived at Schneider's apartment on June 12, 2000, in response to a 911 call from the building's manager. The manager told the dispatcher that Schneider was playing her music loudly and creating a "little disturbance." Officers arrived and found Schneider distraught, psychotic, and armed with a knife. When she charged at police, officers fired back and killed her. She was 49 years old. http://www.thebarbaraschneiderfoundation.org/about.htm</v>
      </c>
      <c r="V5468" s="98"/>
      <c r="W5468" s="109">
        <v>2077.1</v>
      </c>
      <c r="X5468" s="109"/>
      <c r="Y5468" s="109"/>
      <c r="Z5468" s="109"/>
      <c r="AA5468" s="109"/>
      <c r="AB5468" s="109"/>
      <c r="AC5468" s="113"/>
      <c r="AD5468" s="106"/>
      <c r="AE5468" s="106"/>
      <c r="AF5468" s="106"/>
      <c r="AG5468" s="58"/>
    </row>
    <row r="5469" spans="1:33" ht="12">
      <c r="A5469" s="30">
        <v>41875.618275462999</v>
      </c>
      <c r="B5469" s="109" t="s">
        <v>32139</v>
      </c>
      <c r="C5469" s="121">
        <v>40</v>
      </c>
      <c r="D5469" s="109" t="s">
        <v>23</v>
      </c>
      <c r="E5469" s="109" t="s">
        <v>173</v>
      </c>
      <c r="F5469" s="109" t="s">
        <v>32140</v>
      </c>
      <c r="G5469" s="42">
        <v>38299</v>
      </c>
      <c r="H5469" s="109" t="s">
        <v>32141</v>
      </c>
      <c r="I5469" s="55" t="s">
        <v>32142</v>
      </c>
      <c r="J5469" s="55" t="s">
        <v>85</v>
      </c>
      <c r="K5469" s="98" t="s">
        <v>32143</v>
      </c>
      <c r="L5469" s="109" t="s">
        <v>1329</v>
      </c>
      <c r="M5469" s="109" t="s">
        <v>32144</v>
      </c>
      <c r="N5469" s="109" t="s">
        <v>32145</v>
      </c>
      <c r="O5469" s="109" t="s">
        <v>32146</v>
      </c>
      <c r="P5469" s="109" t="s">
        <v>36</v>
      </c>
      <c r="Q5469" s="55" t="s">
        <v>32147</v>
      </c>
      <c r="R5469" s="109" t="s">
        <v>100</v>
      </c>
      <c r="S5469" s="8" t="s">
        <v>32138</v>
      </c>
      <c r="T5469" s="31"/>
      <c r="U5469" s="109" t="str">
        <f t="shared" si="86"/>
        <v>38299: An Elk Grove man died early Monday in a confrontation with Sacramento County sheriff's deputies after officers used pepper spray and shot the man twice with 50,000-volt Taser stun guns. Sheriff's officials said Ricardo Zaragoza struggled with four deputies who wanted to take him in for a mental health examination after his family called officials saying he was acting erratically. The four officers who struggled to control Zaragoza were placed on administrative leave pending the outcome of an internal investigation. http://www.indybay.org/newsitems/2004/12/02/17081621.php</v>
      </c>
      <c r="V5469" s="98"/>
      <c r="W5469" s="109">
        <v>2078.1</v>
      </c>
      <c r="X5469" s="109"/>
      <c r="Y5469" s="109"/>
      <c r="Z5469" s="109"/>
      <c r="AA5469" s="109"/>
      <c r="AB5469" s="109"/>
      <c r="AC5469" s="113"/>
      <c r="AD5469" s="106"/>
      <c r="AE5469" s="106"/>
      <c r="AF5469" s="106"/>
      <c r="AG5469" s="58"/>
    </row>
    <row r="5470" spans="1:33" ht="12">
      <c r="A5470" s="30">
        <v>41875.654456018499</v>
      </c>
      <c r="B5470" s="109" t="s">
        <v>32148</v>
      </c>
      <c r="C5470" s="121">
        <v>42</v>
      </c>
      <c r="D5470" s="109" t="s">
        <v>23</v>
      </c>
      <c r="E5470" s="109" t="s">
        <v>82</v>
      </c>
      <c r="F5470" s="109"/>
      <c r="G5470" s="42">
        <v>39297</v>
      </c>
      <c r="H5470" s="109" t="s">
        <v>32149</v>
      </c>
      <c r="I5470" s="55" t="s">
        <v>32096</v>
      </c>
      <c r="J5470" s="55" t="s">
        <v>74</v>
      </c>
      <c r="K5470" s="98" t="s">
        <v>32097</v>
      </c>
      <c r="L5470" s="109" t="s">
        <v>76</v>
      </c>
      <c r="M5470" s="109" t="s">
        <v>32150</v>
      </c>
      <c r="N5470" s="109" t="s">
        <v>32</v>
      </c>
      <c r="O5470" s="109" t="s">
        <v>32151</v>
      </c>
      <c r="P5470" s="109" t="s">
        <v>58</v>
      </c>
      <c r="Q5470" s="55" t="s">
        <v>32152</v>
      </c>
      <c r="R5470" s="109" t="s">
        <v>100</v>
      </c>
      <c r="S5470" s="8" t="s">
        <v>32101</v>
      </c>
      <c r="T5470" s="31"/>
      <c r="U5470" s="109" t="str">
        <f t="shared" si="86"/>
        <v>39297: Suspect approached/threatened officer with knife and was shot multiple times. http://www.boston.com/bostonglobe/regional_editions/globe_west/west/2007/08/friends_of_man.html</v>
      </c>
      <c r="V5470" s="98"/>
      <c r="W5470" s="109">
        <v>2079.1</v>
      </c>
      <c r="X5470" s="109"/>
      <c r="Y5470" s="109"/>
      <c r="Z5470" s="109"/>
      <c r="AA5470" s="109"/>
      <c r="AB5470" s="109"/>
      <c r="AC5470" s="113"/>
      <c r="AD5470" s="106"/>
      <c r="AE5470" s="106"/>
      <c r="AF5470" s="106"/>
      <c r="AG5470" s="58"/>
    </row>
    <row r="5471" spans="1:33" ht="12">
      <c r="A5471" s="30">
        <v>41875.679803240702</v>
      </c>
      <c r="B5471" s="109" t="s">
        <v>32153</v>
      </c>
      <c r="C5471" s="121">
        <v>62</v>
      </c>
      <c r="D5471" s="109" t="s">
        <v>91</v>
      </c>
      <c r="E5471" s="109" t="s">
        <v>40</v>
      </c>
      <c r="F5471" s="109" t="s">
        <v>32154</v>
      </c>
      <c r="G5471" s="42">
        <v>40635</v>
      </c>
      <c r="H5471" s="109" t="s">
        <v>32155</v>
      </c>
      <c r="I5471" s="55" t="s">
        <v>26759</v>
      </c>
      <c r="J5471" s="55" t="s">
        <v>195</v>
      </c>
      <c r="K5471" s="98" t="s">
        <v>26760</v>
      </c>
      <c r="L5471" s="109" t="s">
        <v>17693</v>
      </c>
      <c r="M5471" s="109" t="s">
        <v>26761</v>
      </c>
      <c r="N5471" s="109" t="s">
        <v>32</v>
      </c>
      <c r="O5471" s="109" t="s">
        <v>32156</v>
      </c>
      <c r="P5471" s="109" t="s">
        <v>58</v>
      </c>
      <c r="Q5471" s="55" t="s">
        <v>32157</v>
      </c>
      <c r="R5471" s="109" t="s">
        <v>100</v>
      </c>
      <c r="S5471" s="8" t="s">
        <v>32158</v>
      </c>
      <c r="T5471" s="31"/>
      <c r="U5471" s="109" t="str">
        <f t="shared" si="86"/>
        <v>40635: Suicidal woman shot and killed when neighbors called police. http://www.verdevalleynews.com/main.asp?SectionID=1&amp;subsectionID=1190&amp;articleID=43250</v>
      </c>
      <c r="V5471" s="98"/>
      <c r="W5471" s="109">
        <v>2080.1</v>
      </c>
      <c r="X5471" s="109"/>
      <c r="Y5471" s="109"/>
      <c r="Z5471" s="109"/>
      <c r="AA5471" s="109"/>
      <c r="AB5471" s="109"/>
      <c r="AC5471" s="113"/>
      <c r="AD5471" s="106"/>
      <c r="AE5471" s="106"/>
      <c r="AF5471" s="106"/>
      <c r="AG5471" s="58"/>
    </row>
    <row r="5472" spans="1:33" ht="12">
      <c r="A5472" s="30">
        <v>41875.687175925901</v>
      </c>
      <c r="B5472" s="109" t="s">
        <v>32159</v>
      </c>
      <c r="C5472" s="121">
        <v>22</v>
      </c>
      <c r="D5472" s="109" t="s">
        <v>23</v>
      </c>
      <c r="E5472" s="109" t="s">
        <v>40</v>
      </c>
      <c r="F5472" s="109"/>
      <c r="G5472" s="42">
        <v>40960</v>
      </c>
      <c r="H5472" s="109" t="s">
        <v>32160</v>
      </c>
      <c r="I5472" s="55" t="s">
        <v>539</v>
      </c>
      <c r="J5472" s="55" t="s">
        <v>85</v>
      </c>
      <c r="K5472" s="98" t="s">
        <v>6083</v>
      </c>
      <c r="L5472" s="109" t="s">
        <v>539</v>
      </c>
      <c r="M5472" s="109" t="s">
        <v>540</v>
      </c>
      <c r="N5472" s="109" t="s">
        <v>32</v>
      </c>
      <c r="O5472" s="109" t="s">
        <v>32161</v>
      </c>
      <c r="P5472" s="109" t="s">
        <v>58</v>
      </c>
      <c r="Q5472" s="55" t="s">
        <v>32162</v>
      </c>
      <c r="R5472" s="109" t="s">
        <v>80</v>
      </c>
      <c r="S5472" s="8"/>
      <c r="T5472" s="31"/>
      <c r="U5472" s="109" t="str">
        <f t="shared" si="86"/>
        <v>40960: The incident occurred about 12:30 a.m. as deputies were attempting to approach a man, later identified as Henning, suspected of being under the influence of drugs or alcohol, KTLA-TV reported. There appeared to be a struggle for one deputy's gun, KTLA reported, and the deputy shot Henning twice in the upper body. He was pronounced dead at a hospital, Deputy Aura Sierra said. http://homicide.latimes.com/post/robert-henning/</v>
      </c>
      <c r="V5472" s="98"/>
      <c r="W5472" s="109">
        <v>2081.1</v>
      </c>
      <c r="X5472" s="109"/>
      <c r="Y5472" s="109"/>
      <c r="Z5472" s="109"/>
      <c r="AA5472" s="109"/>
      <c r="AB5472" s="109"/>
      <c r="AC5472" s="113"/>
      <c r="AD5472" s="106"/>
      <c r="AE5472" s="106"/>
      <c r="AF5472" s="106"/>
      <c r="AG5472" s="58"/>
    </row>
    <row r="5473" spans="1:33" ht="12">
      <c r="A5473" s="30">
        <v>41875.696828703702</v>
      </c>
      <c r="B5473" s="109" t="s">
        <v>32163</v>
      </c>
      <c r="C5473" s="121">
        <v>49</v>
      </c>
      <c r="D5473" s="109" t="s">
        <v>23</v>
      </c>
      <c r="E5473" s="109" t="s">
        <v>40</v>
      </c>
      <c r="F5473" s="109" t="s">
        <v>32164</v>
      </c>
      <c r="G5473" s="42">
        <v>41584</v>
      </c>
      <c r="H5473" s="109" t="s">
        <v>32165</v>
      </c>
      <c r="I5473" s="55" t="s">
        <v>19019</v>
      </c>
      <c r="J5473" s="55" t="s">
        <v>4087</v>
      </c>
      <c r="K5473" s="98" t="s">
        <v>32166</v>
      </c>
      <c r="L5473" s="109" t="s">
        <v>32167</v>
      </c>
      <c r="M5473" s="109" t="s">
        <v>27629</v>
      </c>
      <c r="N5473" s="109" t="s">
        <v>32</v>
      </c>
      <c r="O5473" s="109" t="s">
        <v>32168</v>
      </c>
      <c r="P5473" s="109" t="s">
        <v>58</v>
      </c>
      <c r="Q5473" s="55" t="s">
        <v>32169</v>
      </c>
      <c r="R5473" s="109" t="s">
        <v>100</v>
      </c>
      <c r="S5473" s="8" t="s">
        <v>32170</v>
      </c>
      <c r="T5473" s="31"/>
      <c r="U5473" s="109" t="str">
        <f t="shared" si="86"/>
        <v>41584: Mentally ill man causing a ruckus at mother's home. Mother called police. Man allegedly confronted officers with a shovel. As he approached the officers, he was shot. http://digital.vpr.net/post/burlington-police-fatally-shoot-suspect</v>
      </c>
      <c r="V5473" s="98"/>
      <c r="W5473" s="109">
        <v>2082.1</v>
      </c>
      <c r="X5473" s="109"/>
      <c r="Y5473" s="109"/>
      <c r="Z5473" s="109"/>
      <c r="AA5473" s="109"/>
      <c r="AB5473" s="109"/>
      <c r="AC5473" s="113"/>
      <c r="AD5473" s="106"/>
      <c r="AE5473" s="106"/>
      <c r="AF5473" s="106"/>
      <c r="AG5473" s="58"/>
    </row>
    <row r="5474" spans="1:33" ht="12">
      <c r="A5474" s="30">
        <v>41875.721979166701</v>
      </c>
      <c r="B5474" s="109" t="s">
        <v>32171</v>
      </c>
      <c r="C5474" s="121">
        <v>41</v>
      </c>
      <c r="D5474" s="109" t="s">
        <v>23</v>
      </c>
      <c r="E5474" s="109" t="s">
        <v>82</v>
      </c>
      <c r="F5474" s="109"/>
      <c r="G5474" s="42">
        <v>40554</v>
      </c>
      <c r="H5474" s="109" t="s">
        <v>32172</v>
      </c>
      <c r="I5474" s="55" t="s">
        <v>4565</v>
      </c>
      <c r="J5474" s="55" t="s">
        <v>1128</v>
      </c>
      <c r="K5474" s="98" t="s">
        <v>32173</v>
      </c>
      <c r="L5474" s="109" t="s">
        <v>4567</v>
      </c>
      <c r="M5474" s="109" t="s">
        <v>4568</v>
      </c>
      <c r="N5474" s="109" t="s">
        <v>32</v>
      </c>
      <c r="O5474" s="109" t="s">
        <v>32174</v>
      </c>
      <c r="P5474" s="109" t="s">
        <v>760</v>
      </c>
      <c r="Q5474" s="55" t="s">
        <v>32175</v>
      </c>
      <c r="R5474" s="109" t="s">
        <v>36</v>
      </c>
      <c r="S5474" s="8" t="s">
        <v>32176</v>
      </c>
      <c r="T5474" s="31"/>
      <c r="U5474" s="109" t="str">
        <f t="shared" si="86"/>
        <v>40554: According to police, Fuller pointed a gun at the two officers after he was accused of shooting another man around 1:30 p.m. that day at 1933 Thrift in the Frayser area. Both officers fired, striking Fuller. http://www.commercialappeal.com/news/local-news/memphis-police-identify-man-shot-killed-officers-s</v>
      </c>
      <c r="V5474" s="98"/>
      <c r="W5474" s="109">
        <v>2083.1</v>
      </c>
      <c r="X5474" s="109"/>
      <c r="Y5474" s="109"/>
      <c r="Z5474" s="109"/>
      <c r="AA5474" s="109"/>
      <c r="AB5474" s="109"/>
      <c r="AC5474" s="113"/>
      <c r="AD5474" s="106"/>
      <c r="AE5474" s="106"/>
      <c r="AF5474" s="106"/>
      <c r="AG5474" s="58"/>
    </row>
    <row r="5475" spans="1:33" ht="12">
      <c r="A5475" s="30">
        <v>41875.769965277803</v>
      </c>
      <c r="B5475" s="109" t="s">
        <v>32177</v>
      </c>
      <c r="C5475" s="121">
        <v>25</v>
      </c>
      <c r="D5475" s="109" t="s">
        <v>23</v>
      </c>
      <c r="E5475" s="109" t="s">
        <v>24</v>
      </c>
      <c r="F5475" s="109" t="s">
        <v>32178</v>
      </c>
      <c r="G5475" s="42">
        <v>41870</v>
      </c>
      <c r="H5475" s="109" t="s">
        <v>32179</v>
      </c>
      <c r="I5475" s="109" t="s">
        <v>14521</v>
      </c>
      <c r="J5475" s="109" t="s">
        <v>439</v>
      </c>
      <c r="K5475" s="98" t="s">
        <v>2514</v>
      </c>
      <c r="L5475" s="109" t="s">
        <v>2515</v>
      </c>
      <c r="M5475" s="109" t="s">
        <v>441</v>
      </c>
      <c r="N5475" s="109" t="s">
        <v>32</v>
      </c>
      <c r="O5475" s="109" t="s">
        <v>32180</v>
      </c>
      <c r="P5475" s="109" t="s">
        <v>36</v>
      </c>
      <c r="Q5475" s="109" t="s">
        <v>32181</v>
      </c>
      <c r="R5475" s="109" t="s">
        <v>100</v>
      </c>
      <c r="S5475" s="122" t="s">
        <v>37</v>
      </c>
      <c r="T5475" s="31"/>
      <c r="U5475" s="109" t="str">
        <f t="shared" si="86"/>
        <v>41870: Two officers responded to a shoplifting call. Another call said Powell had a knife and was acting erratically. He raised the knife at the officers, and they shot and killed him. http://www.huffingtonpost.com/2014/08/20/kajieme-powell-shooting_n_5696546.html</v>
      </c>
      <c r="V5475" s="98"/>
      <c r="W5475" s="109">
        <v>2084.1</v>
      </c>
      <c r="X5475" s="109"/>
      <c r="Y5475" s="109"/>
      <c r="Z5475" s="109"/>
      <c r="AA5475" s="109"/>
      <c r="AB5475" s="109"/>
      <c r="AC5475" s="113"/>
      <c r="AD5475" s="106"/>
      <c r="AE5475" s="106"/>
      <c r="AF5475" s="106"/>
      <c r="AG5475" s="58"/>
    </row>
    <row r="5476" spans="1:33" ht="12">
      <c r="A5476" s="30">
        <v>41875.771064814799</v>
      </c>
      <c r="B5476" s="109" t="s">
        <v>32182</v>
      </c>
      <c r="C5476" s="121">
        <v>29</v>
      </c>
      <c r="D5476" s="109" t="s">
        <v>23</v>
      </c>
      <c r="E5476" s="109" t="s">
        <v>24</v>
      </c>
      <c r="F5476" s="109" t="s">
        <v>32183</v>
      </c>
      <c r="G5476" s="42">
        <v>40232</v>
      </c>
      <c r="H5476" s="109" t="s">
        <v>32184</v>
      </c>
      <c r="I5476" s="55" t="s">
        <v>5804</v>
      </c>
      <c r="J5476" s="55" t="s">
        <v>152</v>
      </c>
      <c r="K5476" s="98" t="s">
        <v>5805</v>
      </c>
      <c r="L5476" s="109" t="s">
        <v>5806</v>
      </c>
      <c r="M5476" s="109" t="s">
        <v>5807</v>
      </c>
      <c r="N5476" s="109" t="s">
        <v>32</v>
      </c>
      <c r="O5476" s="109" t="s">
        <v>32185</v>
      </c>
      <c r="P5476" s="109" t="s">
        <v>58</v>
      </c>
      <c r="Q5476" s="55" t="s">
        <v>32186</v>
      </c>
      <c r="R5476" s="109" t="s">
        <v>219</v>
      </c>
      <c r="S5476" s="8" t="s">
        <v>32187</v>
      </c>
      <c r="T5476" s="31"/>
      <c r="U5476" s="109" t="str">
        <f t="shared" si="86"/>
        <v>40232: Shawn Greenwood was approached by police on suspicion of drug trafficking. Officers state that he attempted to flee the scene in his vehicle and had already hit one officer and intended to hit another. Officer Bryan Bangs shot and killed Shawn. http://www.cnycentral.com/news/story.aspx?id=421172#.VAk8HhagyX8</v>
      </c>
      <c r="V5476" s="98"/>
      <c r="W5476" s="109">
        <v>2085.1</v>
      </c>
      <c r="X5476" s="109"/>
      <c r="Y5476" s="109"/>
      <c r="Z5476" s="109"/>
      <c r="AA5476" s="109"/>
      <c r="AB5476" s="109"/>
      <c r="AC5476" s="113"/>
      <c r="AD5476" s="106"/>
      <c r="AE5476" s="106"/>
      <c r="AF5476" s="106"/>
      <c r="AG5476" s="58"/>
    </row>
    <row r="5477" spans="1:33" ht="12">
      <c r="A5477" s="30">
        <v>41875.778483796297</v>
      </c>
      <c r="B5477" s="109" t="s">
        <v>32188</v>
      </c>
      <c r="C5477" s="121">
        <v>31</v>
      </c>
      <c r="D5477" s="109" t="s">
        <v>23</v>
      </c>
      <c r="E5477" s="109" t="s">
        <v>82</v>
      </c>
      <c r="F5477" s="109"/>
      <c r="G5477" s="42">
        <v>40087</v>
      </c>
      <c r="H5477" s="109" t="s">
        <v>32189</v>
      </c>
      <c r="I5477" s="55" t="s">
        <v>1546</v>
      </c>
      <c r="J5477" s="55" t="s">
        <v>1033</v>
      </c>
      <c r="K5477" s="98" t="s">
        <v>4149</v>
      </c>
      <c r="L5477" s="109" t="s">
        <v>1548</v>
      </c>
      <c r="M5477" s="109" t="s">
        <v>4144</v>
      </c>
      <c r="N5477" s="109" t="s">
        <v>32</v>
      </c>
      <c r="O5477" s="109" t="s">
        <v>32190</v>
      </c>
      <c r="P5477" s="109" t="s">
        <v>58</v>
      </c>
      <c r="Q5477" s="55" t="s">
        <v>32191</v>
      </c>
      <c r="R5477" s="109" t="s">
        <v>219</v>
      </c>
      <c r="S5477" s="8" t="s">
        <v>32192</v>
      </c>
      <c r="T5477" s="31"/>
      <c r="U5477" s="109" t="str">
        <f t="shared" si="86"/>
        <v>40087: Smith used a threatening note to rob a pharmacy for drugs before fleeing on foot. No one at the pharmacy saw Smith with any kind of a weapon and he did not commit acts of violence during the alleged robbery. An officer apprehended Smith just minutes later across the street from the pharmacy and stated that Smith appeared heavily intoxicated. The officer stated that he saw no weapons. The officer, with his gun drawn, ordered Smith to stop, but Smith continued walking away from the officer. The officer returned to his car, retrieved an assault rifle, and again confronted Smith, who continued to disregard the officer's orders. With Smith just a few feet away, the officer claimed that Smith motioned ear his waist, which the officer believed to indicate that Smith was reaching for a gun. The officer shot and killed Smith. Smith did not have a gun. http://www.justice.gov/crt/about/spl/documents/apd_findings_4-10-14.pdf</v>
      </c>
      <c r="V5477" s="98"/>
      <c r="W5477" s="109">
        <v>2086.1</v>
      </c>
      <c r="X5477" s="109"/>
      <c r="Y5477" s="109"/>
      <c r="Z5477" s="109"/>
      <c r="AA5477" s="109"/>
      <c r="AB5477" s="109"/>
      <c r="AC5477" s="113"/>
      <c r="AD5477" s="106"/>
      <c r="AE5477" s="106"/>
      <c r="AF5477" s="106"/>
      <c r="AG5477" s="58"/>
    </row>
    <row r="5478" spans="1:33" ht="12">
      <c r="A5478" s="30">
        <v>41875.811168981498</v>
      </c>
      <c r="B5478" s="109" t="s">
        <v>32193</v>
      </c>
      <c r="C5478" s="121">
        <v>47</v>
      </c>
      <c r="D5478" s="109" t="s">
        <v>23</v>
      </c>
      <c r="E5478" s="109" t="s">
        <v>173</v>
      </c>
      <c r="F5478" s="109"/>
      <c r="G5478" s="42">
        <v>40825</v>
      </c>
      <c r="H5478" s="109" t="s">
        <v>32194</v>
      </c>
      <c r="I5478" s="55" t="s">
        <v>3866</v>
      </c>
      <c r="J5478" s="55" t="s">
        <v>85</v>
      </c>
      <c r="K5478" s="98" t="s">
        <v>22703</v>
      </c>
      <c r="L5478" s="109" t="s">
        <v>539</v>
      </c>
      <c r="M5478" s="109" t="s">
        <v>540</v>
      </c>
      <c r="N5478" s="109" t="s">
        <v>32</v>
      </c>
      <c r="O5478" s="109" t="s">
        <v>32195</v>
      </c>
      <c r="P5478" s="109" t="s">
        <v>36</v>
      </c>
      <c r="Q5478" s="55" t="s">
        <v>32196</v>
      </c>
      <c r="R5478" s="109" t="s">
        <v>100</v>
      </c>
      <c r="S5478" s="8" t="s">
        <v>5119</v>
      </c>
      <c r="T5478" s="31"/>
      <c r="U5478" s="109" t="str">
        <f t="shared" si="86"/>
        <v>40825: Sandoval, apparently depressed and distraught, called 911 in the early morning hours after drinking and shooting a gun into the air. LAPD officers responded to Sandoval's own call, confronted him, and shot him several times when he refused to surrender his BB gun. http://homicide.latimes.com/post/julio-sandoval/</v>
      </c>
      <c r="V5478" s="98"/>
      <c r="W5478" s="109">
        <v>2087.1</v>
      </c>
      <c r="X5478" s="109"/>
      <c r="Y5478" s="109"/>
      <c r="Z5478" s="109"/>
      <c r="AA5478" s="109"/>
      <c r="AB5478" s="109"/>
      <c r="AC5478" s="113"/>
      <c r="AD5478" s="106"/>
      <c r="AE5478" s="106"/>
      <c r="AF5478" s="106"/>
      <c r="AG5478" s="58"/>
    </row>
    <row r="5479" spans="1:33" ht="12">
      <c r="A5479" s="30">
        <v>41875.841481481497</v>
      </c>
      <c r="B5479" s="109" t="s">
        <v>32197</v>
      </c>
      <c r="C5479" s="121">
        <v>64</v>
      </c>
      <c r="D5479" s="109" t="s">
        <v>23</v>
      </c>
      <c r="E5479" s="109" t="s">
        <v>82</v>
      </c>
      <c r="F5479" s="109" t="s">
        <v>32198</v>
      </c>
      <c r="G5479" s="42">
        <v>38179</v>
      </c>
      <c r="H5479" s="109" t="s">
        <v>32199</v>
      </c>
      <c r="I5479" s="55" t="s">
        <v>1693</v>
      </c>
      <c r="J5479" s="55" t="s">
        <v>1694</v>
      </c>
      <c r="K5479" s="98" t="s">
        <v>7070</v>
      </c>
      <c r="L5479" s="109" t="s">
        <v>1693</v>
      </c>
      <c r="M5479" s="109" t="s">
        <v>1696</v>
      </c>
      <c r="N5479" s="109" t="s">
        <v>32</v>
      </c>
      <c r="O5479" s="109" t="s">
        <v>32200</v>
      </c>
      <c r="P5479" s="109" t="s">
        <v>32201</v>
      </c>
      <c r="Q5479" s="55" t="s">
        <v>32202</v>
      </c>
      <c r="R5479" s="109" t="s">
        <v>80</v>
      </c>
      <c r="S5479" s="8" t="s">
        <v>5119</v>
      </c>
      <c r="T5479" s="31"/>
      <c r="U5479" s="109" t="str">
        <f t="shared" si="86"/>
        <v>38179: Officers of the Denver Police Department entered the second floor of an apartment building with a ladder during a search for Frank Lobato's nephew in a domestic-violence complaint. Officers were advised that other residents were at home upstairs. When Lobato, an unarmed invalid lying naked in his bed, reacted to Officer Ranjan Ford Jr.'s unexpected appearance, Ford shot Lobato once in the chest. Ford claimed to have mistaken a soda can for a weapon. The city of Denver settled with Lobato's family for $900,000 in December 2007. Ford was suspended for 90 days. http://www.denvergov.org/Portals/744/documents/statements/Public_Statement_OIS_Ford_7-11-04.pdf</v>
      </c>
      <c r="V5479" s="98"/>
      <c r="W5479" s="109">
        <v>2088.1</v>
      </c>
      <c r="X5479" s="109"/>
      <c r="Y5479" s="109"/>
      <c r="Z5479" s="109"/>
      <c r="AA5479" s="109"/>
      <c r="AB5479" s="109"/>
      <c r="AC5479" s="113"/>
      <c r="AD5479" s="106"/>
      <c r="AE5479" s="106"/>
      <c r="AF5479" s="106"/>
      <c r="AG5479" s="58"/>
    </row>
    <row r="5480" spans="1:33" ht="12">
      <c r="A5480" s="30">
        <v>41875.873368055603</v>
      </c>
      <c r="B5480" s="109" t="s">
        <v>32203</v>
      </c>
      <c r="C5480" s="121">
        <v>35</v>
      </c>
      <c r="D5480" s="109" t="s">
        <v>91</v>
      </c>
      <c r="E5480" s="109" t="s">
        <v>40</v>
      </c>
      <c r="F5480" s="109" t="s">
        <v>32204</v>
      </c>
      <c r="G5480" s="42">
        <v>41619</v>
      </c>
      <c r="H5480" s="109" t="s">
        <v>32205</v>
      </c>
      <c r="I5480" s="55" t="s">
        <v>32206</v>
      </c>
      <c r="J5480" s="55" t="s">
        <v>1304</v>
      </c>
      <c r="K5480" s="98" t="s">
        <v>32207</v>
      </c>
      <c r="L5480" s="109" t="s">
        <v>7160</v>
      </c>
      <c r="M5480" s="109" t="s">
        <v>32208</v>
      </c>
      <c r="N5480" s="109" t="s">
        <v>32</v>
      </c>
      <c r="O5480" s="109" t="s">
        <v>32209</v>
      </c>
      <c r="P5480" s="109" t="s">
        <v>3744</v>
      </c>
      <c r="Q5480" s="55" t="s">
        <v>32210</v>
      </c>
      <c r="R5480" s="109" t="s">
        <v>80</v>
      </c>
      <c r="S5480" s="8" t="s">
        <v>5119</v>
      </c>
      <c r="T5480" s="31"/>
      <c r="U5480" s="109" t="str">
        <f t="shared" si="86"/>
        <v>41619: 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 http://www.dispatch.com/content/stories/local/2013/12/13/woman-accidentally-shot-by-ross-county-deputies-in-raid.html</v>
      </c>
      <c r="V5480" s="98"/>
      <c r="W5480" s="109">
        <v>2089.1</v>
      </c>
      <c r="X5480" s="109"/>
      <c r="Y5480" s="109"/>
      <c r="Z5480" s="109"/>
      <c r="AA5480" s="109"/>
      <c r="AB5480" s="109"/>
      <c r="AC5480" s="113"/>
      <c r="AD5480" s="106"/>
      <c r="AE5480" s="106"/>
      <c r="AF5480" s="106"/>
      <c r="AG5480" s="58"/>
    </row>
    <row r="5481" spans="1:33" ht="12">
      <c r="A5481" s="30">
        <v>41875.882557870398</v>
      </c>
      <c r="B5481" s="109" t="s">
        <v>32211</v>
      </c>
      <c r="C5481" s="121">
        <v>22</v>
      </c>
      <c r="D5481" s="109" t="s">
        <v>23</v>
      </c>
      <c r="E5481" s="109" t="s">
        <v>6002</v>
      </c>
      <c r="F5481" s="109" t="s">
        <v>32212</v>
      </c>
      <c r="G5481" s="42">
        <v>41811</v>
      </c>
      <c r="H5481" s="109" t="s">
        <v>32213</v>
      </c>
      <c r="I5481" s="55" t="s">
        <v>32214</v>
      </c>
      <c r="J5481" s="55" t="s">
        <v>85</v>
      </c>
      <c r="K5481" s="98" t="s">
        <v>32215</v>
      </c>
      <c r="L5481" s="109" t="s">
        <v>260</v>
      </c>
      <c r="M5481" s="109" t="s">
        <v>26909</v>
      </c>
      <c r="N5481" s="109" t="s">
        <v>32</v>
      </c>
      <c r="O5481" s="109" t="s">
        <v>32216</v>
      </c>
      <c r="P5481" s="109" t="s">
        <v>36</v>
      </c>
      <c r="Q5481" s="55" t="s">
        <v>32217</v>
      </c>
      <c r="R5481" s="109" t="s">
        <v>80</v>
      </c>
      <c r="S5481" s="8" t="s">
        <v>31447</v>
      </c>
      <c r="T5481" s="31"/>
      <c r="U5481" s="109" t="str">
        <f t="shared" si="86"/>
        <v>41811: Police investigating a murder were approached by two armed men, one of whom pointed a sawed-off rifle at the officers. Officers shot and killed one of the men. http://ktla.com/2014/06/21/armed-man-shot-killed-by-officers-second-man-arrested-san-bernardino-police/</v>
      </c>
      <c r="V5481" s="98"/>
      <c r="W5481" s="109">
        <v>2090.1</v>
      </c>
      <c r="X5481" s="109"/>
      <c r="Y5481" s="109"/>
      <c r="Z5481" s="109"/>
      <c r="AA5481" s="109"/>
      <c r="AB5481" s="109"/>
      <c r="AC5481" s="113"/>
      <c r="AD5481" s="106"/>
      <c r="AE5481" s="106"/>
      <c r="AF5481" s="106"/>
      <c r="AG5481" s="58"/>
    </row>
    <row r="5482" spans="1:33" ht="12">
      <c r="A5482" s="30">
        <v>41876.214444444398</v>
      </c>
      <c r="B5482" s="109" t="s">
        <v>13272</v>
      </c>
      <c r="C5482" s="121">
        <v>28</v>
      </c>
      <c r="D5482" s="109" t="s">
        <v>23</v>
      </c>
      <c r="E5482" s="109" t="s">
        <v>32218</v>
      </c>
      <c r="F5482" s="109" t="s">
        <v>32219</v>
      </c>
      <c r="G5482" s="42">
        <v>41034</v>
      </c>
      <c r="H5482" s="109" t="s">
        <v>32220</v>
      </c>
      <c r="I5482" s="55" t="s">
        <v>7548</v>
      </c>
      <c r="J5482" s="55" t="s">
        <v>1372</v>
      </c>
      <c r="K5482" s="98" t="s">
        <v>17322</v>
      </c>
      <c r="L5482" s="109" t="s">
        <v>225</v>
      </c>
      <c r="M5482" s="109" t="s">
        <v>15625</v>
      </c>
      <c r="N5482" s="109" t="s">
        <v>32</v>
      </c>
      <c r="O5482" s="109" t="s">
        <v>32221</v>
      </c>
      <c r="P5482" s="109" t="s">
        <v>58</v>
      </c>
      <c r="Q5482" s="55" t="s">
        <v>32222</v>
      </c>
      <c r="R5482" s="109" t="s">
        <v>36</v>
      </c>
      <c r="S5482" s="8" t="s">
        <v>32223</v>
      </c>
      <c r="T5482" s="31"/>
      <c r="U5482" s="109" t="str">
        <f t="shared" si="86"/>
        <v>41034: Reports of Salazar shooting into the air on May 5, 2012. Police responded. Claimed Salazar pointed his gun at them. They opened fire. http://abc11.com/archive/8659903/</v>
      </c>
      <c r="V5482" s="98"/>
      <c r="W5482" s="109">
        <v>2091.1</v>
      </c>
      <c r="X5482" s="109"/>
      <c r="Y5482" s="109"/>
      <c r="Z5482" s="109"/>
      <c r="AA5482" s="109"/>
      <c r="AB5482" s="109"/>
      <c r="AC5482" s="113"/>
      <c r="AD5482" s="106"/>
      <c r="AE5482" s="106"/>
      <c r="AF5482" s="106"/>
      <c r="AG5482" s="58"/>
    </row>
    <row r="5483" spans="1:33" ht="12">
      <c r="A5483" s="30">
        <v>41876.275081018503</v>
      </c>
      <c r="B5483" s="109" t="s">
        <v>32224</v>
      </c>
      <c r="C5483" s="121">
        <v>53</v>
      </c>
      <c r="D5483" s="109" t="s">
        <v>91</v>
      </c>
      <c r="E5483" s="109" t="s">
        <v>82</v>
      </c>
      <c r="F5483" s="109"/>
      <c r="G5483" s="42">
        <v>41742</v>
      </c>
      <c r="H5483" s="109" t="s">
        <v>32225</v>
      </c>
      <c r="I5483" s="55" t="s">
        <v>3611</v>
      </c>
      <c r="J5483" s="55" t="s">
        <v>85</v>
      </c>
      <c r="K5483" s="98" t="s">
        <v>9326</v>
      </c>
      <c r="L5483" s="109" t="s">
        <v>3611</v>
      </c>
      <c r="M5483" s="109" t="s">
        <v>32226</v>
      </c>
      <c r="N5483" s="109" t="s">
        <v>32</v>
      </c>
      <c r="O5483" s="109" t="s">
        <v>32227</v>
      </c>
      <c r="P5483" s="109" t="s">
        <v>36</v>
      </c>
      <c r="Q5483" s="55" t="s">
        <v>9329</v>
      </c>
      <c r="R5483" s="109" t="s">
        <v>100</v>
      </c>
      <c r="S5483" s="8" t="s">
        <v>32228</v>
      </c>
      <c r="T5483" s="31"/>
      <c r="U5483" s="109" t="str">
        <f t="shared" si="86"/>
        <v>41742: police responding to call noting resident was in disturbed state of mind - approached by woman with baseball bat - officers shot and killed her http://www.mercurynews.com/pacifica/ci_25692032/santa-clara-shooting-suicidal-woman-highlights-increasing-police</v>
      </c>
      <c r="V5483" s="98"/>
      <c r="W5483" s="109">
        <v>2092.1</v>
      </c>
      <c r="X5483" s="109"/>
      <c r="Y5483" s="109"/>
      <c r="Z5483" s="109"/>
      <c r="AA5483" s="109"/>
      <c r="AB5483" s="109"/>
      <c r="AC5483" s="113"/>
      <c r="AD5483" s="106"/>
      <c r="AE5483" s="106"/>
      <c r="AF5483" s="106"/>
      <c r="AG5483" s="58"/>
    </row>
    <row r="5484" spans="1:33" ht="12">
      <c r="A5484" s="30">
        <v>41876.288831018501</v>
      </c>
      <c r="B5484" s="109" t="s">
        <v>32229</v>
      </c>
      <c r="C5484" s="121">
        <v>57</v>
      </c>
      <c r="D5484" s="109" t="s">
        <v>23</v>
      </c>
      <c r="E5484" s="109" t="s">
        <v>40</v>
      </c>
      <c r="F5484" s="109"/>
      <c r="G5484" s="42">
        <v>37974</v>
      </c>
      <c r="H5484" s="109" t="s">
        <v>32230</v>
      </c>
      <c r="I5484" s="55" t="s">
        <v>21893</v>
      </c>
      <c r="J5484" s="55" t="s">
        <v>1304</v>
      </c>
      <c r="K5484" s="98" t="s">
        <v>32231</v>
      </c>
      <c r="L5484" s="109" t="s">
        <v>32232</v>
      </c>
      <c r="M5484" s="109" t="s">
        <v>22834</v>
      </c>
      <c r="N5484" s="109" t="s">
        <v>32</v>
      </c>
      <c r="O5484" s="109" t="s">
        <v>32233</v>
      </c>
      <c r="P5484" s="109" t="s">
        <v>58</v>
      </c>
      <c r="Q5484" s="55" t="s">
        <v>32234</v>
      </c>
      <c r="R5484" s="109" t="s">
        <v>100</v>
      </c>
      <c r="S5484" s="8" t="s">
        <v>32235</v>
      </c>
      <c r="T5484" s="31"/>
      <c r="U5484" s="109" t="str">
        <f t="shared" si="86"/>
        <v>37974: Eugene Swonger, 57, of Dover, walked into Union Hospital about 2:30 a.m. and said he was going to kill himself, said New Philadelphia Police Chief Jeff Urban and Dover Police Chief Ron Johnson. He showed a receptionist a gun, and she made a 911 call from the hospital about 90 miles northeast of Columbus. Police said Swonger then fired a shot that hit a wall. Some people were on other side of wall, but no one was hurt. New Philadelphia police Capt. Joe Skinner, who had just left the hospital, was first to respond, and witnesses said Swonger fired at him after the officer ordered him to put the gun down, Urban said. Police believe Skinner, 36, fired six shots, and Swonger fired five. Swonger was hit three or four times. http://archive.wkyc.com/news/story.aspx?storyid=1617</v>
      </c>
      <c r="V5484" s="98"/>
      <c r="W5484" s="109">
        <v>2093.1</v>
      </c>
      <c r="X5484" s="109"/>
      <c r="Y5484" s="109"/>
      <c r="Z5484" s="109"/>
      <c r="AA5484" s="109"/>
      <c r="AB5484" s="109"/>
      <c r="AC5484" s="113"/>
      <c r="AD5484" s="106"/>
      <c r="AE5484" s="106"/>
      <c r="AF5484" s="106"/>
      <c r="AG5484" s="58"/>
    </row>
    <row r="5485" spans="1:33" ht="12">
      <c r="A5485" s="30">
        <v>41876.308726851799</v>
      </c>
      <c r="B5485" s="109" t="s">
        <v>32236</v>
      </c>
      <c r="C5485" s="121">
        <v>29</v>
      </c>
      <c r="D5485" s="109" t="s">
        <v>23</v>
      </c>
      <c r="E5485" s="109" t="s">
        <v>24</v>
      </c>
      <c r="F5485" s="109"/>
      <c r="G5485" s="42">
        <v>36831</v>
      </c>
      <c r="H5485" s="109" t="s">
        <v>32237</v>
      </c>
      <c r="I5485" s="55" t="s">
        <v>1814</v>
      </c>
      <c r="J5485" s="55" t="s">
        <v>1577</v>
      </c>
      <c r="K5485" s="98" t="s">
        <v>32238</v>
      </c>
      <c r="L5485" s="109" t="s">
        <v>1816</v>
      </c>
      <c r="M5485" s="109" t="s">
        <v>1817</v>
      </c>
      <c r="N5485" s="109" t="s">
        <v>32</v>
      </c>
      <c r="O5485" s="109" t="s">
        <v>32239</v>
      </c>
      <c r="P5485" s="109" t="s">
        <v>58</v>
      </c>
      <c r="Q5485" s="55" t="s">
        <v>32240</v>
      </c>
      <c r="R5485" s="109" t="s">
        <v>100</v>
      </c>
      <c r="S5485" s="8" t="s">
        <v>32241</v>
      </c>
      <c r="T5485" s="31"/>
      <c r="U5485" s="109" t="str">
        <f t="shared" ref="U5485:U5548" si="87">CONCATENATE(G5485, ": ", O5485, " ", Q5485)</f>
        <v>36831: Shot while attempting to run over officers with vehicle. https://groups.yahoo.com/neo/groups/stop-polabuse/conversations/topics/5017</v>
      </c>
      <c r="V5485" s="98"/>
      <c r="W5485" s="109">
        <v>2094.1</v>
      </c>
      <c r="X5485" s="109"/>
      <c r="Y5485" s="109"/>
      <c r="Z5485" s="109"/>
      <c r="AA5485" s="109"/>
      <c r="AB5485" s="109"/>
      <c r="AC5485" s="113"/>
      <c r="AD5485" s="106"/>
      <c r="AE5485" s="106"/>
      <c r="AF5485" s="106"/>
      <c r="AG5485" s="58"/>
    </row>
    <row r="5486" spans="1:33" ht="12">
      <c r="A5486" s="30">
        <v>41876.339004629597</v>
      </c>
      <c r="B5486" s="109" t="s">
        <v>32242</v>
      </c>
      <c r="C5486" s="121">
        <v>35</v>
      </c>
      <c r="D5486" s="109" t="s">
        <v>23</v>
      </c>
      <c r="E5486" s="109" t="s">
        <v>173</v>
      </c>
      <c r="F5486" s="109"/>
      <c r="G5486" s="42">
        <v>41683</v>
      </c>
      <c r="H5486" s="109" t="s">
        <v>32243</v>
      </c>
      <c r="I5486" s="55" t="s">
        <v>20108</v>
      </c>
      <c r="J5486" s="55" t="s">
        <v>85</v>
      </c>
      <c r="K5486" s="98" t="s">
        <v>23950</v>
      </c>
      <c r="L5486" s="109" t="s">
        <v>539</v>
      </c>
      <c r="M5486" s="109" t="s">
        <v>32244</v>
      </c>
      <c r="N5486" s="109" t="s">
        <v>32</v>
      </c>
      <c r="O5486" s="109" t="s">
        <v>32245</v>
      </c>
      <c r="P5486" s="109" t="s">
        <v>760</v>
      </c>
      <c r="Q5486" s="55" t="s">
        <v>32246</v>
      </c>
      <c r="R5486" s="109" t="s">
        <v>80</v>
      </c>
      <c r="S5486" s="8" t="s">
        <v>32247</v>
      </c>
      <c r="T5486" s="31"/>
      <c r="U5486" s="109" t="str">
        <f t="shared" si="87"/>
        <v>41683: 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La Puente Road and ran through the market. Jauch said the suspect ran east through neighborhood backyards before encountering deputies at a residence on the corner of Elberland Street and Abelian Avenue. http://www.sgvtribune.com/general-news/20140214/man-killed-in-west-covina-area-deputy-involved-shooting-is-identified</v>
      </c>
      <c r="V5486" s="98"/>
      <c r="W5486" s="109">
        <v>2095.1</v>
      </c>
      <c r="X5486" s="109"/>
      <c r="Y5486" s="109"/>
      <c r="Z5486" s="109"/>
      <c r="AA5486" s="109"/>
      <c r="AB5486" s="109"/>
      <c r="AC5486" s="113"/>
      <c r="AD5486" s="106"/>
      <c r="AE5486" s="106"/>
      <c r="AF5486" s="106"/>
      <c r="AG5486" s="58"/>
    </row>
    <row r="5487" spans="1:33" ht="12">
      <c r="A5487" s="30">
        <v>41876.381712962997</v>
      </c>
      <c r="B5487" s="109" t="s">
        <v>32248</v>
      </c>
      <c r="C5487" s="121">
        <v>42</v>
      </c>
      <c r="D5487" s="109" t="s">
        <v>23</v>
      </c>
      <c r="E5487" s="109" t="s">
        <v>40</v>
      </c>
      <c r="F5487" s="109" t="s">
        <v>32249</v>
      </c>
      <c r="G5487" s="42">
        <v>39830</v>
      </c>
      <c r="H5487" s="109" t="s">
        <v>32250</v>
      </c>
      <c r="I5487" s="55" t="s">
        <v>32251</v>
      </c>
      <c r="J5487" s="55" t="s">
        <v>5461</v>
      </c>
      <c r="K5487" s="98" t="s">
        <v>32252</v>
      </c>
      <c r="L5487" s="109" t="s">
        <v>30493</v>
      </c>
      <c r="M5487" s="109" t="s">
        <v>32253</v>
      </c>
      <c r="N5487" s="109" t="s">
        <v>32</v>
      </c>
      <c r="O5487" s="109" t="s">
        <v>32254</v>
      </c>
      <c r="P5487" s="109" t="s">
        <v>58</v>
      </c>
      <c r="Q5487" s="55" t="s">
        <v>32255</v>
      </c>
      <c r="R5487" s="109" t="s">
        <v>36</v>
      </c>
      <c r="S5487" s="8" t="s">
        <v>32256</v>
      </c>
      <c r="T5487" s="31"/>
      <c r="U5487" s="109" t="str">
        <f t="shared" si="87"/>
        <v>39830: The officers are being honored for their response to a Jan. 17, 2009 sniper-like shooting in Glasgow that killed Melissa Greenhagen, 37, and injured Scott and Suzanrn Billingsley outside the Frances Mahon Deaconess Hospital. After the shooting, officers tracked Roger Sellers, 42, to his house, where he was shot to death after pulling a knife on the officers. A coroner's inquest found Bureau of Land Management Ranger Alexandra Burke was justified in killing Sellers. http://www.blm.gov/mt/st/en/info/newsroom/steward/10summer/Burke.html</v>
      </c>
      <c r="V5487" s="98"/>
      <c r="W5487" s="109">
        <v>2096.1</v>
      </c>
      <c r="X5487" s="109"/>
      <c r="Y5487" s="109"/>
      <c r="Z5487" s="109"/>
      <c r="AA5487" s="109"/>
      <c r="AB5487" s="109"/>
      <c r="AC5487" s="113"/>
      <c r="AD5487" s="106"/>
      <c r="AE5487" s="106"/>
      <c r="AF5487" s="106"/>
      <c r="AG5487" s="58"/>
    </row>
    <row r="5488" spans="1:33" ht="12">
      <c r="A5488" s="30">
        <v>41876.407500000001</v>
      </c>
      <c r="B5488" s="109" t="s">
        <v>32257</v>
      </c>
      <c r="C5488" s="121">
        <v>45</v>
      </c>
      <c r="D5488" s="109" t="s">
        <v>23</v>
      </c>
      <c r="E5488" s="109" t="s">
        <v>24</v>
      </c>
      <c r="F5488" s="109" t="s">
        <v>32258</v>
      </c>
      <c r="G5488" s="42">
        <v>38869</v>
      </c>
      <c r="H5488" s="109" t="s">
        <v>32259</v>
      </c>
      <c r="I5488" s="55" t="s">
        <v>32260</v>
      </c>
      <c r="J5488" s="55" t="s">
        <v>1103</v>
      </c>
      <c r="K5488" s="98" t="s">
        <v>32261</v>
      </c>
      <c r="L5488" s="109" t="s">
        <v>14372</v>
      </c>
      <c r="M5488" s="109" t="s">
        <v>32262</v>
      </c>
      <c r="N5488" s="109" t="s">
        <v>3388</v>
      </c>
      <c r="O5488" s="109" t="s">
        <v>32263</v>
      </c>
      <c r="P5488" s="109" t="s">
        <v>32264</v>
      </c>
      <c r="Q5488" s="55" t="s">
        <v>32265</v>
      </c>
      <c r="R5488" s="109" t="s">
        <v>80</v>
      </c>
      <c r="S5488" s="8" t="s">
        <v>32266</v>
      </c>
      <c r="T5488" s="31"/>
      <c r="U5488" s="109" t="str">
        <f t="shared" si="87"/>
        <v>38869: Clifton Lee interfered in a traffic stop where his nephew was being pulled over in the neighborhood by officers. Officer tackled him to the ground, pepper sprayed him, then sat on him chest down. He asphyxiated from the pressure on his chest. http://blog.mlive.com/annarbornews/2008/05/new_court_documents_detail_eve.html</v>
      </c>
      <c r="V5488" s="98"/>
      <c r="W5488" s="109">
        <v>2097.1</v>
      </c>
      <c r="X5488" s="109"/>
      <c r="Y5488" s="109"/>
      <c r="Z5488" s="109"/>
      <c r="AA5488" s="109"/>
      <c r="AB5488" s="109"/>
      <c r="AC5488" s="113"/>
      <c r="AD5488" s="106"/>
      <c r="AE5488" s="106"/>
      <c r="AF5488" s="106"/>
      <c r="AG5488" s="58"/>
    </row>
    <row r="5489" spans="1:33" ht="12">
      <c r="A5489" s="30">
        <v>41876.444849537002</v>
      </c>
      <c r="B5489" s="109" t="s">
        <v>32267</v>
      </c>
      <c r="C5489" s="121">
        <v>26</v>
      </c>
      <c r="D5489" s="109" t="s">
        <v>23</v>
      </c>
      <c r="E5489" s="109" t="s">
        <v>40</v>
      </c>
      <c r="F5489" s="109" t="s">
        <v>32268</v>
      </c>
      <c r="G5489" s="42">
        <v>40984</v>
      </c>
      <c r="H5489" s="109" t="s">
        <v>32269</v>
      </c>
      <c r="I5489" s="55" t="s">
        <v>32270</v>
      </c>
      <c r="J5489" s="55" t="s">
        <v>85</v>
      </c>
      <c r="K5489" s="98" t="s">
        <v>32271</v>
      </c>
      <c r="L5489" s="109" t="s">
        <v>603</v>
      </c>
      <c r="M5489" s="109" t="s">
        <v>32272</v>
      </c>
      <c r="N5489" s="109" t="s">
        <v>32</v>
      </c>
      <c r="O5489" s="109" t="s">
        <v>32273</v>
      </c>
      <c r="P5489" s="109" t="s">
        <v>58</v>
      </c>
      <c r="Q5489" s="55" t="s">
        <v>32274</v>
      </c>
      <c r="R5489" s="109" t="s">
        <v>100</v>
      </c>
      <c r="S5489" s="8" t="s">
        <v>32275</v>
      </c>
      <c r="T5489" s="31"/>
      <c r="U5489" s="109" t="str">
        <f t="shared" si="87"/>
        <v>40984: Officers responded and received further reports that the subject had left the area on a bicycle. Officers located the subject in the area of Vista Drive and 11th Street. The suspect first attempted to flee, then became physically combative towards the responding officer. The officer attempted to subdue the suspect with a Taser, which was ineffective. A secondary officer arrived on scene and the subject continued to be physically combative and resistive. Officers’ utilized verbal commands, control holds, pepper spray and baton strikes, all of which were ineffective in subduing the subject. During the violent struggle, the subject gained control of one of the officer’s batons. As the suspect was in the process of attempting to strike the officer with the baton, the other officer fired his weapon at the suspect to stop the attack on his fellow officer http://lostcoastoutpost.com/2012/mar/16/fortuna-police-description-todays-shooting/</v>
      </c>
      <c r="V5489" s="98"/>
      <c r="W5489" s="109">
        <v>2098.1</v>
      </c>
      <c r="X5489" s="109"/>
      <c r="Y5489" s="109"/>
      <c r="Z5489" s="109"/>
      <c r="AA5489" s="109"/>
      <c r="AB5489" s="109"/>
      <c r="AC5489" s="113"/>
      <c r="AD5489" s="106"/>
      <c r="AE5489" s="106"/>
      <c r="AF5489" s="106"/>
      <c r="AG5489" s="58"/>
    </row>
    <row r="5490" spans="1:33" ht="12">
      <c r="A5490" s="30">
        <v>41876.4456712963</v>
      </c>
      <c r="B5490" s="109" t="s">
        <v>32276</v>
      </c>
      <c r="C5490" s="121">
        <v>6</v>
      </c>
      <c r="D5490" s="109" t="s">
        <v>91</v>
      </c>
      <c r="E5490" s="109" t="s">
        <v>82</v>
      </c>
      <c r="F5490" s="109"/>
      <c r="G5490" s="42">
        <v>36892</v>
      </c>
      <c r="H5490" s="109" t="s">
        <v>32277</v>
      </c>
      <c r="I5490" s="55" t="s">
        <v>14032</v>
      </c>
      <c r="J5490" s="55" t="s">
        <v>124</v>
      </c>
      <c r="K5490" s="98" t="s">
        <v>32278</v>
      </c>
      <c r="L5490" s="109" t="s">
        <v>126</v>
      </c>
      <c r="M5490" s="109" t="s">
        <v>13110</v>
      </c>
      <c r="N5490" s="109" t="s">
        <v>314</v>
      </c>
      <c r="O5490" s="109" t="s">
        <v>32279</v>
      </c>
      <c r="P5490" s="109" t="s">
        <v>32280</v>
      </c>
      <c r="Q5490" s="55" t="s">
        <v>32281</v>
      </c>
      <c r="R5490" s="109" t="s">
        <v>219</v>
      </c>
      <c r="S5490" s="8" t="s">
        <v>32282</v>
      </c>
      <c r="T5490" s="31"/>
      <c r="U5490" s="109" t="str">
        <f t="shared" si="87"/>
        <v>36892: Drunk man with 5 kids in the backseat rolled over in a car chase. Wife and daughter killed. No shots fired. http://community.seattletimes.nwsource.com/archive/?date=20020601&amp;slug=sentencing01m</v>
      </c>
      <c r="V5490" s="98"/>
      <c r="W5490" s="109">
        <v>2099.1</v>
      </c>
      <c r="X5490" s="109"/>
      <c r="Y5490" s="109"/>
      <c r="Z5490" s="109"/>
      <c r="AA5490" s="109"/>
      <c r="AB5490" s="109"/>
      <c r="AC5490" s="113"/>
      <c r="AD5490" s="106"/>
      <c r="AE5490" s="106"/>
      <c r="AF5490" s="106"/>
      <c r="AG5490" s="58"/>
    </row>
    <row r="5491" spans="1:33" ht="12">
      <c r="A5491" s="30">
        <v>41876.4456712963</v>
      </c>
      <c r="B5491" s="109" t="s">
        <v>32283</v>
      </c>
      <c r="C5491" s="121">
        <v>26</v>
      </c>
      <c r="D5491" s="109" t="s">
        <v>91</v>
      </c>
      <c r="E5491" s="109" t="s">
        <v>82</v>
      </c>
      <c r="F5491" s="109"/>
      <c r="G5491" s="42">
        <v>36892</v>
      </c>
      <c r="H5491" s="109" t="s">
        <v>32277</v>
      </c>
      <c r="I5491" s="55" t="s">
        <v>14032</v>
      </c>
      <c r="J5491" s="55" t="s">
        <v>124</v>
      </c>
      <c r="K5491" s="98" t="s">
        <v>32278</v>
      </c>
      <c r="L5491" s="109" t="s">
        <v>126</v>
      </c>
      <c r="M5491" s="109" t="s">
        <v>13110</v>
      </c>
      <c r="N5491" s="109" t="s">
        <v>314</v>
      </c>
      <c r="O5491" s="109" t="s">
        <v>32284</v>
      </c>
      <c r="P5491" s="109" t="s">
        <v>32280</v>
      </c>
      <c r="Q5491" s="55" t="s">
        <v>32281</v>
      </c>
      <c r="R5491" s="109" t="s">
        <v>219</v>
      </c>
      <c r="S5491" s="8" t="s">
        <v>32282</v>
      </c>
      <c r="T5491" s="31"/>
      <c r="U5491" s="109" t="str">
        <f t="shared" si="87"/>
        <v>36892: Drunk man with 5 kids in the backseat rolled over in a car chase. Wife and daughter killed. No shots fired. http://community.seattletimes.nwsource.com/archive/?date=20020601&amp;slug=sentencing01m</v>
      </c>
      <c r="V5491" s="98"/>
      <c r="W5491" s="109">
        <v>2100.1</v>
      </c>
      <c r="X5491" s="109"/>
      <c r="Y5491" s="109"/>
      <c r="Z5491" s="109"/>
      <c r="AA5491" s="109"/>
      <c r="AB5491" s="109"/>
      <c r="AC5491" s="113"/>
      <c r="AD5491" s="106"/>
      <c r="AE5491" s="106"/>
      <c r="AF5491" s="106"/>
      <c r="AG5491" s="58"/>
    </row>
    <row r="5492" spans="1:33" ht="12">
      <c r="A5492" s="30">
        <v>41876.447708333297</v>
      </c>
      <c r="B5492" s="109" t="s">
        <v>32285</v>
      </c>
      <c r="C5492" s="121">
        <v>54</v>
      </c>
      <c r="D5492" s="109" t="s">
        <v>23</v>
      </c>
      <c r="E5492" s="109" t="s">
        <v>82</v>
      </c>
      <c r="F5492" s="109"/>
      <c r="G5492" s="42">
        <v>39634</v>
      </c>
      <c r="H5492" s="109" t="s">
        <v>32286</v>
      </c>
      <c r="I5492" s="55" t="s">
        <v>32287</v>
      </c>
      <c r="J5492" s="55" t="s">
        <v>1084</v>
      </c>
      <c r="K5492" s="98" t="s">
        <v>32288</v>
      </c>
      <c r="L5492" s="109" t="s">
        <v>4904</v>
      </c>
      <c r="M5492" s="109" t="s">
        <v>32289</v>
      </c>
      <c r="N5492" s="109" t="s">
        <v>32</v>
      </c>
      <c r="O5492" s="109" t="s">
        <v>32290</v>
      </c>
      <c r="P5492" s="109" t="s">
        <v>36</v>
      </c>
      <c r="Q5492" s="55" t="s">
        <v>32291</v>
      </c>
      <c r="R5492" s="109" t="s">
        <v>100</v>
      </c>
      <c r="S5492" s="8" t="s">
        <v>32292</v>
      </c>
      <c r="T5492" s="31"/>
      <c r="U5492" s="109" t="str">
        <f t="shared" si="87"/>
        <v>39634: Officers responded to a report of an apparent suicidal man. Police found the man outside his apartment on the sidewalk. Officers told the man to put down the gun he was carrying. Police say the man refused and pointed his gun at the officers, who then fired shots. The man was taken to a hospital, where he was pronounced dead. http://www.timesdispatch.com/news/article_feee2688-f4f4-55b5-9b2b-e859f0dec5bf.html</v>
      </c>
      <c r="V5492" s="98"/>
      <c r="W5492" s="109">
        <v>2101.1</v>
      </c>
      <c r="X5492" s="109"/>
      <c r="Y5492" s="109"/>
      <c r="Z5492" s="109"/>
      <c r="AA5492" s="109"/>
      <c r="AB5492" s="109"/>
      <c r="AC5492" s="113"/>
      <c r="AD5492" s="106"/>
      <c r="AE5492" s="106"/>
      <c r="AF5492" s="106"/>
      <c r="AG5492" s="58"/>
    </row>
    <row r="5493" spans="1:33" ht="12">
      <c r="A5493" s="30">
        <v>41876.473657407398</v>
      </c>
      <c r="B5493" s="109" t="s">
        <v>32293</v>
      </c>
      <c r="C5493" s="121">
        <v>23</v>
      </c>
      <c r="D5493" s="109" t="s">
        <v>23</v>
      </c>
      <c r="E5493" s="109" t="s">
        <v>24</v>
      </c>
      <c r="F5493" s="109" t="s">
        <v>32294</v>
      </c>
      <c r="G5493" s="42">
        <v>41854</v>
      </c>
      <c r="H5493" s="109" t="s">
        <v>32295</v>
      </c>
      <c r="I5493" s="55" t="s">
        <v>2598</v>
      </c>
      <c r="J5493" s="55" t="s">
        <v>85</v>
      </c>
      <c r="K5493" s="98" t="s">
        <v>2607</v>
      </c>
      <c r="L5493" s="109" t="s">
        <v>270</v>
      </c>
      <c r="M5493" s="109" t="s">
        <v>13521</v>
      </c>
      <c r="N5493" s="109" t="s">
        <v>32</v>
      </c>
      <c r="O5493" s="109" t="s">
        <v>32296</v>
      </c>
      <c r="P5493" s="109" t="s">
        <v>760</v>
      </c>
      <c r="Q5493" s="55" t="s">
        <v>32297</v>
      </c>
      <c r="R5493" s="109" t="s">
        <v>80</v>
      </c>
      <c r="S5493" s="8" t="s">
        <v>32298</v>
      </c>
      <c r="T5493" s="31"/>
      <c r="U5493" s="109" t="str">
        <f t="shared" si="87"/>
        <v>41854: 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 http://www.sfgate.com/crime/article/Alameda-County-sheriff-s-deputy-who-shot-suspect-5698358.php</v>
      </c>
      <c r="V5493" s="98"/>
      <c r="W5493" s="109">
        <v>2102.1</v>
      </c>
      <c r="X5493" s="109"/>
      <c r="Y5493" s="109"/>
      <c r="Z5493" s="109"/>
      <c r="AA5493" s="109"/>
      <c r="AB5493" s="109"/>
      <c r="AC5493" s="113"/>
      <c r="AD5493" s="106"/>
      <c r="AE5493" s="106"/>
      <c r="AF5493" s="106"/>
      <c r="AG5493" s="58"/>
    </row>
    <row r="5494" spans="1:33" ht="12">
      <c r="A5494" s="30">
        <v>41876.487453703703</v>
      </c>
      <c r="B5494" s="109" t="s">
        <v>32299</v>
      </c>
      <c r="C5494" s="121">
        <v>37</v>
      </c>
      <c r="D5494" s="109" t="s">
        <v>23</v>
      </c>
      <c r="E5494" s="109" t="s">
        <v>24</v>
      </c>
      <c r="F5494" s="109" t="s">
        <v>32300</v>
      </c>
      <c r="G5494" s="42">
        <v>40148</v>
      </c>
      <c r="H5494" s="109" t="s">
        <v>32301</v>
      </c>
      <c r="I5494" s="55" t="s">
        <v>123</v>
      </c>
      <c r="J5494" s="55" t="s">
        <v>124</v>
      </c>
      <c r="K5494" s="98" t="s">
        <v>32302</v>
      </c>
      <c r="L5494" s="109" t="s">
        <v>126</v>
      </c>
      <c r="M5494" s="109" t="s">
        <v>127</v>
      </c>
      <c r="N5494" s="109" t="s">
        <v>32</v>
      </c>
      <c r="O5494" s="109" t="s">
        <v>32303</v>
      </c>
      <c r="P5494" s="109" t="s">
        <v>58</v>
      </c>
      <c r="Q5494" s="55" t="s">
        <v>32304</v>
      </c>
      <c r="R5494" s="109" t="s">
        <v>100</v>
      </c>
      <c r="S5494" s="8" t="s">
        <v>32305</v>
      </c>
      <c r="T5494" s="31"/>
      <c r="U5494" s="109" t="str">
        <f t="shared" si="87"/>
        <v>40148: Clemons was released on bail for Child Rape, 6 days later he entered a Tacoma area coffee shop and shot and killed 4 Lakewood police officers, he was wounded in the shootout. A two day manhunt ensued and Clemons was stumbled upon by Seattle PD Officer Benjamin L. Kelly as he was investigating a Stolen Vehicle. The officer recognized him as Clemons reached for his waistband area and the officer shot and killed him. It was later determined that his previous wounds from the Tacoma shootout would have eventually killed him. http://en.wikipedia.org/wiki/Maurice_Clemmons</v>
      </c>
      <c r="V5494" s="98"/>
      <c r="W5494" s="109">
        <v>2103.1</v>
      </c>
      <c r="X5494" s="109"/>
      <c r="Y5494" s="109"/>
      <c r="Z5494" s="109"/>
      <c r="AA5494" s="109"/>
      <c r="AB5494" s="109"/>
      <c r="AC5494" s="113"/>
      <c r="AD5494" s="106"/>
      <c r="AE5494" s="106"/>
      <c r="AF5494" s="106"/>
      <c r="AG5494" s="58"/>
    </row>
    <row r="5495" spans="1:33" ht="12">
      <c r="A5495" s="30">
        <v>41876.496053240699</v>
      </c>
      <c r="B5495" s="109" t="s">
        <v>32306</v>
      </c>
      <c r="C5495" s="121">
        <v>35</v>
      </c>
      <c r="D5495" s="109" t="s">
        <v>23</v>
      </c>
      <c r="E5495" s="109" t="s">
        <v>82</v>
      </c>
      <c r="F5495" s="109"/>
      <c r="G5495" s="42">
        <v>41334</v>
      </c>
      <c r="H5495" s="109" t="s">
        <v>32307</v>
      </c>
      <c r="I5495" s="55" t="s">
        <v>1528</v>
      </c>
      <c r="J5495" s="55" t="s">
        <v>482</v>
      </c>
      <c r="K5495" s="98" t="s">
        <v>32308</v>
      </c>
      <c r="L5495" s="109" t="s">
        <v>483</v>
      </c>
      <c r="M5495" s="109" t="s">
        <v>6532</v>
      </c>
      <c r="N5495" s="109" t="s">
        <v>32</v>
      </c>
      <c r="O5495" s="109" t="s">
        <v>32309</v>
      </c>
      <c r="P5495" s="109"/>
      <c r="Q5495" s="55" t="s">
        <v>32310</v>
      </c>
      <c r="R5495" s="109" t="s">
        <v>80</v>
      </c>
      <c r="S5495" s="8" t="s">
        <v>32311</v>
      </c>
      <c r="T5495" s="31"/>
      <c r="U5495" s="109" t="str">
        <f t="shared" si="87"/>
        <v>41334: Schamel was struck by the car Patterson was driving. As he rolled over the hood of the car, Schamel fired his gun, police said. http://newsok.com/name-released-of-man-killed-in-oklahoma-city-officer-involved-shooting/article/3760794</v>
      </c>
      <c r="V5495" s="98"/>
      <c r="W5495" s="109">
        <v>2104.1</v>
      </c>
      <c r="X5495" s="109"/>
      <c r="Y5495" s="109"/>
      <c r="Z5495" s="109"/>
      <c r="AA5495" s="109"/>
      <c r="AB5495" s="109"/>
      <c r="AC5495" s="113"/>
      <c r="AD5495" s="106"/>
      <c r="AE5495" s="106"/>
      <c r="AF5495" s="106"/>
      <c r="AG5495" s="58"/>
    </row>
    <row r="5496" spans="1:33" ht="12">
      <c r="A5496" s="30">
        <v>41876.511597222197</v>
      </c>
      <c r="B5496" s="109" t="s">
        <v>32312</v>
      </c>
      <c r="C5496" s="121">
        <v>13</v>
      </c>
      <c r="D5496" s="109" t="s">
        <v>91</v>
      </c>
      <c r="E5496" s="109" t="s">
        <v>173</v>
      </c>
      <c r="F5496" s="109" t="s">
        <v>32313</v>
      </c>
      <c r="G5496" s="42">
        <v>40738</v>
      </c>
      <c r="H5496" s="109" t="s">
        <v>32314</v>
      </c>
      <c r="I5496" s="55" t="s">
        <v>10395</v>
      </c>
      <c r="J5496" s="55" t="s">
        <v>213</v>
      </c>
      <c r="K5496" s="98" t="s">
        <v>32315</v>
      </c>
      <c r="L5496" s="109" t="s">
        <v>808</v>
      </c>
      <c r="M5496" s="109" t="s">
        <v>10397</v>
      </c>
      <c r="N5496" s="109" t="s">
        <v>314</v>
      </c>
      <c r="O5496" s="109" t="s">
        <v>32316</v>
      </c>
      <c r="P5496" s="109" t="s">
        <v>157</v>
      </c>
      <c r="Q5496" s="55" t="s">
        <v>32317</v>
      </c>
      <c r="R5496" s="109" t="s">
        <v>80</v>
      </c>
      <c r="S5496" s="8" t="s">
        <v>32318</v>
      </c>
      <c r="T5496" s="31"/>
      <c r="U5496" s="109" t="str">
        <f t="shared" si="87"/>
        <v>40738: Yeni Lopez, her unborn child and Gloria Montoya were killed when the vehicle they were travelling in was struck by a Wichita Falls Police cruiser travelling at excessive speeds. http://newstalk1290.com/wichita-falls-police-officer-teddie-whitefield-arrested-manslaughter-turns-self-in/</v>
      </c>
      <c r="V5496" s="98"/>
      <c r="W5496" s="109">
        <v>2105.1</v>
      </c>
      <c r="X5496" s="109"/>
      <c r="Y5496" s="109"/>
      <c r="Z5496" s="109"/>
      <c r="AA5496" s="109"/>
      <c r="AB5496" s="109"/>
      <c r="AC5496" s="113"/>
      <c r="AD5496" s="106"/>
      <c r="AE5496" s="106"/>
      <c r="AF5496" s="106"/>
      <c r="AG5496" s="58"/>
    </row>
    <row r="5497" spans="1:33" ht="12">
      <c r="A5497" s="30">
        <v>41876.511597222197</v>
      </c>
      <c r="B5497" s="109" t="s">
        <v>32319</v>
      </c>
      <c r="C5497" s="121">
        <v>18</v>
      </c>
      <c r="D5497" s="109" t="s">
        <v>91</v>
      </c>
      <c r="E5497" s="109" t="s">
        <v>173</v>
      </c>
      <c r="F5497" s="109" t="s">
        <v>32320</v>
      </c>
      <c r="G5497" s="42">
        <v>40738</v>
      </c>
      <c r="H5497" s="109" t="s">
        <v>32314</v>
      </c>
      <c r="I5497" s="55" t="s">
        <v>10395</v>
      </c>
      <c r="J5497" s="55" t="s">
        <v>213</v>
      </c>
      <c r="K5497" s="98" t="s">
        <v>32315</v>
      </c>
      <c r="L5497" s="109" t="s">
        <v>808</v>
      </c>
      <c r="M5497" s="109" t="s">
        <v>10397</v>
      </c>
      <c r="N5497" s="109" t="s">
        <v>314</v>
      </c>
      <c r="O5497" s="109" t="s">
        <v>32316</v>
      </c>
      <c r="P5497" s="109" t="s">
        <v>157</v>
      </c>
      <c r="Q5497" s="55" t="s">
        <v>32317</v>
      </c>
      <c r="R5497" s="109" t="s">
        <v>80</v>
      </c>
      <c r="S5497" s="8" t="s">
        <v>32318</v>
      </c>
      <c r="T5497" s="31"/>
      <c r="U5497" s="109" t="str">
        <f t="shared" si="87"/>
        <v>40738: Yeni Lopez, her unborn child and Gloria Montoya were killed when the vehicle they were travelling in was struck by a Wichita Falls Police cruiser travelling at excessive speeds. http://newstalk1290.com/wichita-falls-police-officer-teddie-whitefield-arrested-manslaughter-turns-self-in/</v>
      </c>
      <c r="V5497" s="98"/>
      <c r="W5497" s="109">
        <v>2106.1</v>
      </c>
      <c r="X5497" s="109"/>
      <c r="Y5497" s="109"/>
      <c r="Z5497" s="109"/>
      <c r="AA5497" s="109"/>
      <c r="AB5497" s="109"/>
      <c r="AC5497" s="113"/>
      <c r="AD5497" s="106"/>
      <c r="AE5497" s="106"/>
      <c r="AF5497" s="106"/>
      <c r="AG5497" s="58"/>
    </row>
    <row r="5498" spans="1:33" ht="12">
      <c r="A5498" s="30">
        <v>41876.5151273148</v>
      </c>
      <c r="B5498" s="109" t="s">
        <v>32321</v>
      </c>
      <c r="C5498" s="121">
        <v>20</v>
      </c>
      <c r="D5498" s="109" t="s">
        <v>23</v>
      </c>
      <c r="E5498" s="109" t="s">
        <v>24</v>
      </c>
      <c r="F5498" s="109" t="s">
        <v>32322</v>
      </c>
      <c r="G5498" s="42">
        <v>36530</v>
      </c>
      <c r="H5498" s="109" t="s">
        <v>32323</v>
      </c>
      <c r="I5498" s="55" t="s">
        <v>552</v>
      </c>
      <c r="J5498" s="55" t="s">
        <v>64</v>
      </c>
      <c r="K5498" s="98" t="s">
        <v>32324</v>
      </c>
      <c r="L5498" s="109" t="s">
        <v>364</v>
      </c>
      <c r="M5498" s="109" t="s">
        <v>553</v>
      </c>
      <c r="N5498" s="109" t="s">
        <v>32325</v>
      </c>
      <c r="O5498" s="109" t="s">
        <v>32326</v>
      </c>
      <c r="P5498" s="109" t="s">
        <v>3744</v>
      </c>
      <c r="Q5498" s="55" t="s">
        <v>32327</v>
      </c>
      <c r="R5498" s="109" t="s">
        <v>219</v>
      </c>
      <c r="S5498" s="8" t="s">
        <v>32328</v>
      </c>
      <c r="T5498" s="31"/>
      <c r="U5498" s="109" t="str">
        <f t="shared" si="87"/>
        <v>36530: On Jan. 5 around midnight, 20-year-old John Franklin Brown was repeatedly hit in the head with a flashlight by Atlanta police officer J.K. Crenshaw. ... Brown was taken to Grady Hospital, where he died. A Fulton County medical examiner initially ruled the death an accident due to "extreme physical activity and cocaine intoxication." However, the case was reopened after the same medical examiner submitted an affidavit revising the COD: "It is my professional opinion to a reasonable degree of medical certainty that the combined presence of hyperactivity, blunt force trauma to the head and cocaine intoxication were the substantial factors that caused the death of John Frank Brown." http://www.wsbtv.com/news/news/fatal-cop-beating-case-reopened/nFPHR/</v>
      </c>
      <c r="V5498" s="98"/>
      <c r="W5498" s="109">
        <v>2107.1</v>
      </c>
      <c r="X5498" s="109"/>
      <c r="Y5498" s="109"/>
      <c r="Z5498" s="109"/>
      <c r="AA5498" s="109"/>
      <c r="AB5498" s="109"/>
      <c r="AC5498" s="113"/>
      <c r="AD5498" s="106"/>
      <c r="AE5498" s="106"/>
      <c r="AF5498" s="106"/>
      <c r="AG5498" s="58"/>
    </row>
    <row r="5499" spans="1:33" ht="12">
      <c r="A5499" s="30">
        <v>41876.5548263889</v>
      </c>
      <c r="B5499" s="109" t="s">
        <v>32329</v>
      </c>
      <c r="C5499" s="121">
        <v>24</v>
      </c>
      <c r="D5499" s="109" t="s">
        <v>23</v>
      </c>
      <c r="E5499" s="109" t="s">
        <v>173</v>
      </c>
      <c r="F5499" s="109"/>
      <c r="G5499" s="42">
        <v>37419</v>
      </c>
      <c r="H5499" s="109" t="s">
        <v>32330</v>
      </c>
      <c r="I5499" s="55" t="s">
        <v>347</v>
      </c>
      <c r="J5499" s="55" t="s">
        <v>213</v>
      </c>
      <c r="K5499" s="98" t="s">
        <v>17638</v>
      </c>
      <c r="L5499" s="109" t="s">
        <v>819</v>
      </c>
      <c r="M5499" s="109" t="s">
        <v>32331</v>
      </c>
      <c r="N5499" s="109" t="s">
        <v>32</v>
      </c>
      <c r="O5499" s="109" t="s">
        <v>32332</v>
      </c>
      <c r="P5499" s="109" t="s">
        <v>58</v>
      </c>
      <c r="Q5499" s="55" t="s">
        <v>32333</v>
      </c>
      <c r="R5499" s="109" t="s">
        <v>80</v>
      </c>
      <c r="S5499" s="8" t="s">
        <v>5758</v>
      </c>
      <c r="T5499" s="31"/>
      <c r="U5499" s="109" t="str">
        <f t="shared" si="87"/>
        <v>37419: Harris County deputies thought they were responding to a domestic disturbance the morning they arrived at a Houston area home and faced four armed members of the Latin Kings, a street gang. Harris County Deputy Shane Bennett died after being shot by his partner. Also killed were suspects Daniel Damian Jr., 20, and Carlos Alberto Ramirez, 24. One of the surviving burglars was found guilty of Bennett’s murder. http://www.chron.com/news/houston-texas/article/Man-convicted-in-deputy-s-death-given-life-term-2108577.php</v>
      </c>
      <c r="V5499" s="98"/>
      <c r="W5499" s="109">
        <v>2108.1</v>
      </c>
      <c r="X5499" s="109"/>
      <c r="Y5499" s="109"/>
      <c r="Z5499" s="109"/>
      <c r="AA5499" s="109"/>
      <c r="AB5499" s="109"/>
      <c r="AC5499" s="113"/>
      <c r="AD5499" s="106"/>
      <c r="AE5499" s="106"/>
      <c r="AF5499" s="106"/>
      <c r="AG5499" s="58"/>
    </row>
    <row r="5500" spans="1:33" ht="12">
      <c r="A5500" s="30">
        <v>41876.593379629601</v>
      </c>
      <c r="B5500" s="109" t="s">
        <v>32334</v>
      </c>
      <c r="C5500" s="121">
        <v>40</v>
      </c>
      <c r="D5500" s="109" t="s">
        <v>23</v>
      </c>
      <c r="E5500" s="109" t="s">
        <v>24</v>
      </c>
      <c r="F5500" s="109" t="s">
        <v>32335</v>
      </c>
      <c r="G5500" s="42">
        <v>38165</v>
      </c>
      <c r="H5500" s="109" t="s">
        <v>32336</v>
      </c>
      <c r="I5500" s="55" t="s">
        <v>26635</v>
      </c>
      <c r="J5500" s="55" t="s">
        <v>74</v>
      </c>
      <c r="K5500" s="98" t="s">
        <v>32337</v>
      </c>
      <c r="L5500" s="109" t="s">
        <v>2146</v>
      </c>
      <c r="M5500" s="109" t="s">
        <v>2147</v>
      </c>
      <c r="N5500" s="109" t="s">
        <v>32</v>
      </c>
      <c r="O5500" s="109" t="s">
        <v>32338</v>
      </c>
      <c r="P5500" s="109" t="s">
        <v>58</v>
      </c>
      <c r="Q5500" s="55" t="s">
        <v>32339</v>
      </c>
      <c r="R5500" s="109" t="s">
        <v>80</v>
      </c>
      <c r="S5500" s="8" t="s">
        <v>32340</v>
      </c>
      <c r="T5500" s="31"/>
      <c r="U5500" s="109" t="str">
        <f t="shared" si="87"/>
        <v>38165: Shot while fleeing traffic traffic stop. Public controversy over police account and eye-witness accounts. http://www.boston.com/news/local/massachusetts/articles/2004/12/17/police_shooting_of_roxbury_man_justified_da_says/</v>
      </c>
      <c r="V5500" s="98"/>
      <c r="W5500" s="109">
        <v>2109.1</v>
      </c>
      <c r="X5500" s="109"/>
      <c r="Y5500" s="109"/>
      <c r="Z5500" s="109"/>
      <c r="AA5500" s="109"/>
      <c r="AB5500" s="109"/>
      <c r="AC5500" s="113"/>
      <c r="AD5500" s="106"/>
      <c r="AE5500" s="106"/>
      <c r="AF5500" s="106"/>
      <c r="AG5500" s="58"/>
    </row>
    <row r="5501" spans="1:33" ht="12">
      <c r="A5501" s="30">
        <v>41876.624918981499</v>
      </c>
      <c r="B5501" s="109" t="s">
        <v>32341</v>
      </c>
      <c r="C5501" s="121">
        <v>20</v>
      </c>
      <c r="D5501" s="109" t="s">
        <v>23</v>
      </c>
      <c r="E5501" s="109" t="s">
        <v>24</v>
      </c>
      <c r="F5501" s="109" t="s">
        <v>32342</v>
      </c>
      <c r="G5501" s="42">
        <v>40969</v>
      </c>
      <c r="H5501" s="109" t="s">
        <v>32343</v>
      </c>
      <c r="I5501" s="55" t="s">
        <v>1153</v>
      </c>
      <c r="J5501" s="55" t="s">
        <v>1154</v>
      </c>
      <c r="K5501" s="98" t="s">
        <v>32344</v>
      </c>
      <c r="L5501" s="109" t="s">
        <v>1156</v>
      </c>
      <c r="M5501" s="109" t="s">
        <v>1157</v>
      </c>
      <c r="N5501" s="109" t="s">
        <v>32</v>
      </c>
      <c r="O5501" s="109" t="s">
        <v>32345</v>
      </c>
      <c r="P5501" s="109" t="s">
        <v>58</v>
      </c>
      <c r="Q5501" s="55" t="s">
        <v>32346</v>
      </c>
      <c r="R5501" s="109" t="s">
        <v>36</v>
      </c>
      <c r="S5501" s="8" t="s">
        <v>32347</v>
      </c>
      <c r="T5501" s="31"/>
      <c r="U5501" s="109" t="str">
        <f t="shared" si="87"/>
        <v>40969: Two New Orleans policemen were shot early Thursday morning during a traffic stop. One suspect was dead at the scene, while another one was injured and in custody, according to Officer Garry Flot, a department spokesman. An officer conducted a "proactive" traffic stop at 5:30 a.m., Flot said. Backup arrived on the scene at 5:38 a.m. Seven minutes later the officers notified dispatchers about the gunplay. http://www.nola.com/crime/index.ssf/2012/03/2_new_orleans_police_shot_1_su.html</v>
      </c>
      <c r="V5501" s="98"/>
      <c r="W5501" s="109">
        <v>2110.1</v>
      </c>
      <c r="X5501" s="109"/>
      <c r="Y5501" s="109"/>
      <c r="Z5501" s="109"/>
      <c r="AA5501" s="109"/>
      <c r="AB5501" s="109"/>
      <c r="AC5501" s="113"/>
      <c r="AD5501" s="106"/>
      <c r="AE5501" s="106"/>
      <c r="AF5501" s="106"/>
      <c r="AG5501" s="58"/>
    </row>
    <row r="5502" spans="1:33" ht="12">
      <c r="A5502" s="30">
        <v>41876.626446759299</v>
      </c>
      <c r="B5502" s="109" t="s">
        <v>32348</v>
      </c>
      <c r="C5502" s="121">
        <v>57</v>
      </c>
      <c r="D5502" s="109" t="s">
        <v>23</v>
      </c>
      <c r="E5502" s="109" t="s">
        <v>173</v>
      </c>
      <c r="F5502" s="109" t="s">
        <v>32349</v>
      </c>
      <c r="G5502" s="42">
        <v>38170</v>
      </c>
      <c r="H5502" s="109" t="s">
        <v>32350</v>
      </c>
      <c r="I5502" s="55" t="s">
        <v>2144</v>
      </c>
      <c r="J5502" s="55" t="s">
        <v>74</v>
      </c>
      <c r="K5502" s="98" t="s">
        <v>31042</v>
      </c>
      <c r="L5502" s="109" t="s">
        <v>2146</v>
      </c>
      <c r="M5502" s="109" t="s">
        <v>2147</v>
      </c>
      <c r="N5502" s="109" t="s">
        <v>32</v>
      </c>
      <c r="O5502" s="109" t="s">
        <v>32351</v>
      </c>
      <c r="P5502" s="109" t="s">
        <v>58</v>
      </c>
      <c r="Q5502" s="55" t="s">
        <v>32352</v>
      </c>
      <c r="R5502" s="109" t="s">
        <v>100</v>
      </c>
      <c r="S5502" s="8" t="s">
        <v>32353</v>
      </c>
      <c r="T5502" s="31"/>
      <c r="U5502" s="109" t="str">
        <f t="shared" si="87"/>
        <v>38170: Gonzalez, 57 was fatally shot inside the Tremont Street apartment by two cops as he approached them with a knife. Neighbors said they told police the Puerto Rican native was mentally ill before they entered his apartment. http://www.suffolkdistrictattorney.com/wp-content/uploads/2014/01/Gonzalez-Luis-Police-Shooting-of-DA-Letter-to-PC-10.12.05.pdf</v>
      </c>
      <c r="V5502" s="98"/>
      <c r="W5502" s="109">
        <v>2111.1</v>
      </c>
      <c r="X5502" s="109"/>
      <c r="Y5502" s="109"/>
      <c r="Z5502" s="109"/>
      <c r="AA5502" s="109"/>
      <c r="AB5502" s="109"/>
      <c r="AC5502" s="113"/>
      <c r="AD5502" s="106"/>
      <c r="AE5502" s="106"/>
      <c r="AF5502" s="106"/>
      <c r="AG5502" s="58"/>
    </row>
    <row r="5503" spans="1:33" ht="12">
      <c r="A5503" s="30">
        <v>41876.663668981499</v>
      </c>
      <c r="B5503" s="109" t="s">
        <v>32354</v>
      </c>
      <c r="C5503" s="121">
        <v>19</v>
      </c>
      <c r="D5503" s="109" t="s">
        <v>23</v>
      </c>
      <c r="E5503" s="109" t="s">
        <v>24</v>
      </c>
      <c r="F5503" s="109" t="s">
        <v>32355</v>
      </c>
      <c r="G5503" s="42">
        <v>39792</v>
      </c>
      <c r="H5503" s="109" t="s">
        <v>32356</v>
      </c>
      <c r="I5503" s="55" t="s">
        <v>242</v>
      </c>
      <c r="J5503" s="55" t="s">
        <v>1084</v>
      </c>
      <c r="K5503" s="98" t="s">
        <v>32357</v>
      </c>
      <c r="L5503" s="109" t="s">
        <v>242</v>
      </c>
      <c r="M5503" s="109" t="s">
        <v>4905</v>
      </c>
      <c r="N5503" s="109" t="s">
        <v>32</v>
      </c>
      <c r="O5503" s="109" t="s">
        <v>32358</v>
      </c>
      <c r="P5503" s="109" t="s">
        <v>760</v>
      </c>
      <c r="Q5503" s="55" t="s">
        <v>32359</v>
      </c>
      <c r="R5503" s="109" t="s">
        <v>80</v>
      </c>
      <c r="S5503" s="8" t="s">
        <v>32360</v>
      </c>
      <c r="T5503" s="31"/>
      <c r="U5503" s="109" t="str">
        <f t="shared" si="87"/>
        <v>39792: In December, 2008, Fairfax County police officers chased 19-year-old Hailu Brook across the county line into Arlington and shot him dead. Brook, a senior at Yorktown High School, had reportedly robbed a BB&amp;T in McLean. The autopsy report, shows that the teen was shot 20-25 times by three officers with large caliber handguns. http://www.arlingtonconnection.com/news/2012/jun/25/police-documents-remain-unavailable/</v>
      </c>
      <c r="V5503" s="98"/>
      <c r="W5503" s="109">
        <v>2112.1</v>
      </c>
      <c r="X5503" s="109"/>
      <c r="Y5503" s="109"/>
      <c r="Z5503" s="109"/>
      <c r="AA5503" s="109"/>
      <c r="AB5503" s="109"/>
      <c r="AC5503" s="113"/>
      <c r="AD5503" s="106"/>
      <c r="AE5503" s="106"/>
      <c r="AF5503" s="106"/>
      <c r="AG5503" s="58"/>
    </row>
    <row r="5504" spans="1:33" ht="12">
      <c r="A5504" s="30">
        <v>41876.683692129598</v>
      </c>
      <c r="B5504" s="109" t="s">
        <v>32361</v>
      </c>
      <c r="C5504" s="121">
        <v>32</v>
      </c>
      <c r="D5504" s="109" t="s">
        <v>23</v>
      </c>
      <c r="E5504" s="109" t="s">
        <v>40</v>
      </c>
      <c r="F5504" s="109" t="s">
        <v>32362</v>
      </c>
      <c r="G5504" s="42">
        <v>40829</v>
      </c>
      <c r="H5504" s="109" t="s">
        <v>32363</v>
      </c>
      <c r="I5504" s="55" t="s">
        <v>32364</v>
      </c>
      <c r="J5504" s="55" t="s">
        <v>1103</v>
      </c>
      <c r="K5504" s="98" t="s">
        <v>32365</v>
      </c>
      <c r="L5504" s="109" t="s">
        <v>31986</v>
      </c>
      <c r="M5504" s="109" t="s">
        <v>13502</v>
      </c>
      <c r="N5504" s="109" t="s">
        <v>32</v>
      </c>
      <c r="O5504" s="109" t="s">
        <v>32366</v>
      </c>
      <c r="P5504" s="109" t="s">
        <v>760</v>
      </c>
      <c r="Q5504" s="55" t="s">
        <v>32367</v>
      </c>
      <c r="R5504" s="109" t="s">
        <v>80</v>
      </c>
      <c r="S5504" s="8" t="s">
        <v>32368</v>
      </c>
      <c r="T5504" s="31"/>
      <c r="U5504" s="109" t="str">
        <f t="shared" si="87"/>
        <v>40829: Derryl LeFave, 32, and Kristopher Cheyne, 36, led officers on a high speed chase after allegedly robbing a bank in Ravenna, MI at gunpoint. Police reported the suspects were firing live rounds at them during the chase. LeFave and Cheyne crashed their vehicle on an I-96 off-ramp after striking and killing Wyoming Police Officer Trevor Slot, 41. LeFave and Cheyne were killed by police after exiting the vehicle and firing upon them. http://www.mlive.com/news/muskegon/index.ssf/2011/10/live_blog_coverage_walker_poli.html</v>
      </c>
      <c r="V5504" s="98"/>
      <c r="W5504" s="109">
        <v>2113.1</v>
      </c>
      <c r="X5504" s="109"/>
      <c r="Y5504" s="109"/>
      <c r="Z5504" s="109"/>
      <c r="AA5504" s="109"/>
      <c r="AB5504" s="109"/>
      <c r="AC5504" s="113"/>
      <c r="AD5504" s="106"/>
      <c r="AE5504" s="106"/>
      <c r="AF5504" s="106"/>
      <c r="AG5504" s="58"/>
    </row>
    <row r="5505" spans="1:33" ht="12">
      <c r="A5505" s="30">
        <v>41876.6886689815</v>
      </c>
      <c r="B5505" s="109" t="s">
        <v>32369</v>
      </c>
      <c r="C5505" s="121">
        <v>36</v>
      </c>
      <c r="D5505" s="109" t="s">
        <v>23</v>
      </c>
      <c r="E5505" s="109" t="s">
        <v>40</v>
      </c>
      <c r="F5505" s="109" t="s">
        <v>32370</v>
      </c>
      <c r="G5505" s="42">
        <v>40829</v>
      </c>
      <c r="H5505" s="109" t="s">
        <v>32371</v>
      </c>
      <c r="I5505" s="55" t="s">
        <v>32364</v>
      </c>
      <c r="J5505" s="55" t="s">
        <v>1103</v>
      </c>
      <c r="K5505" s="98" t="s">
        <v>32365</v>
      </c>
      <c r="L5505" s="109" t="s">
        <v>31986</v>
      </c>
      <c r="M5505" s="109" t="s">
        <v>13502</v>
      </c>
      <c r="N5505" s="109" t="s">
        <v>32</v>
      </c>
      <c r="O5505" s="109" t="s">
        <v>32366</v>
      </c>
      <c r="P5505" s="109" t="s">
        <v>760</v>
      </c>
      <c r="Q5505" s="55" t="s">
        <v>32367</v>
      </c>
      <c r="R5505" s="109" t="s">
        <v>80</v>
      </c>
      <c r="S5505" s="8" t="s">
        <v>32368</v>
      </c>
      <c r="T5505" s="31"/>
      <c r="U5505" s="109" t="str">
        <f t="shared" si="87"/>
        <v>40829: Derryl LeFave, 32, and Kristopher Cheyne, 36, led officers on a high speed chase after allegedly robbing a bank in Ravenna, MI at gunpoint. Police reported the suspects were firing live rounds at them during the chase. LeFave and Cheyne crashed their vehicle on an I-96 off-ramp after striking and killing Wyoming Police Officer Trevor Slot, 41. LeFave and Cheyne were killed by police after exiting the vehicle and firing upon them. http://www.mlive.com/news/muskegon/index.ssf/2011/10/live_blog_coverage_walker_poli.html</v>
      </c>
      <c r="V5505" s="98"/>
      <c r="W5505" s="109">
        <v>2114.1</v>
      </c>
      <c r="X5505" s="109"/>
      <c r="Y5505" s="109"/>
      <c r="Z5505" s="109"/>
      <c r="AA5505" s="109"/>
      <c r="AB5505" s="109"/>
      <c r="AC5505" s="113"/>
      <c r="AD5505" s="106"/>
      <c r="AE5505" s="106"/>
      <c r="AF5505" s="106"/>
      <c r="AG5505" s="58"/>
    </row>
    <row r="5506" spans="1:33" ht="12">
      <c r="A5506" s="30">
        <v>41876.738993055602</v>
      </c>
      <c r="B5506" s="109" t="s">
        <v>32372</v>
      </c>
      <c r="C5506" s="121">
        <v>20</v>
      </c>
      <c r="D5506" s="109" t="s">
        <v>23</v>
      </c>
      <c r="E5506" s="109" t="s">
        <v>24</v>
      </c>
      <c r="F5506" s="109" t="s">
        <v>32373</v>
      </c>
      <c r="G5506" s="42">
        <v>40975</v>
      </c>
      <c r="H5506" s="109" t="s">
        <v>32374</v>
      </c>
      <c r="I5506" s="55" t="s">
        <v>1153</v>
      </c>
      <c r="J5506" s="55" t="s">
        <v>1154</v>
      </c>
      <c r="K5506" s="98" t="s">
        <v>31952</v>
      </c>
      <c r="L5506" s="109" t="s">
        <v>1156</v>
      </c>
      <c r="M5506" s="109" t="s">
        <v>32375</v>
      </c>
      <c r="N5506" s="109" t="s">
        <v>32</v>
      </c>
      <c r="O5506" s="109" t="s">
        <v>32376</v>
      </c>
      <c r="P5506" s="109" t="s">
        <v>760</v>
      </c>
      <c r="Q5506" s="55" t="s">
        <v>32377</v>
      </c>
      <c r="R5506" s="109" t="s">
        <v>80</v>
      </c>
      <c r="S5506" s="8" t="s">
        <v>32378</v>
      </c>
      <c r="T5506" s="31"/>
      <c r="U5506" s="109" t="str">
        <f t="shared" si="87"/>
        <v>40975: Unarmed 20-year-old Wendell Allen was shot in the chest and killed during a marijuana raid conducted by the Jefferson Parish Sheriff's Office and New Orleans Police Department's 3rd District. http://www.nola.com/crime/index.ssf/2012/04/fatal_shooting_of_unarmed_man.html</v>
      </c>
      <c r="V5506" s="98"/>
      <c r="W5506" s="109">
        <v>2115.1</v>
      </c>
      <c r="X5506" s="109"/>
      <c r="Y5506" s="109"/>
      <c r="Z5506" s="109"/>
      <c r="AA5506" s="109"/>
      <c r="AB5506" s="109"/>
      <c r="AC5506" s="113"/>
      <c r="AD5506" s="106"/>
      <c r="AE5506" s="106"/>
      <c r="AF5506" s="106"/>
      <c r="AG5506" s="58"/>
    </row>
    <row r="5507" spans="1:33" ht="12">
      <c r="A5507" s="30">
        <v>41876.755092592597</v>
      </c>
      <c r="B5507" s="109" t="s">
        <v>32379</v>
      </c>
      <c r="C5507" s="121">
        <v>32</v>
      </c>
      <c r="D5507" s="109" t="s">
        <v>23</v>
      </c>
      <c r="E5507" s="109" t="s">
        <v>40</v>
      </c>
      <c r="F5507" s="109" t="s">
        <v>32380</v>
      </c>
      <c r="G5507" s="42">
        <v>41848</v>
      </c>
      <c r="H5507" s="109" t="s">
        <v>32381</v>
      </c>
      <c r="I5507" s="55" t="s">
        <v>1481</v>
      </c>
      <c r="J5507" s="55" t="s">
        <v>152</v>
      </c>
      <c r="K5507" s="98" t="s">
        <v>32382</v>
      </c>
      <c r="L5507" s="109" t="s">
        <v>1481</v>
      </c>
      <c r="M5507" s="109" t="s">
        <v>313</v>
      </c>
      <c r="N5507" s="109" t="s">
        <v>32</v>
      </c>
      <c r="O5507" s="109" t="s">
        <v>32383</v>
      </c>
      <c r="P5507" s="109" t="s">
        <v>760</v>
      </c>
      <c r="Q5507" s="55" t="s">
        <v>32384</v>
      </c>
      <c r="R5507" s="109" t="s">
        <v>36</v>
      </c>
      <c r="S5507" s="8" t="s">
        <v>32385</v>
      </c>
      <c r="T5507" s="31"/>
      <c r="U5507" s="109" t="str">
        <f t="shared" si="87"/>
        <v>41848: Suspected child molester killed in gunfight with NYPD at Greenwich Village smoke shop. http://www.dnainfo.com/new-york/20140730/greenwich-village/detective-hurt-during-greenwich-village-shootout-leaves-hospital</v>
      </c>
      <c r="V5507" s="98"/>
      <c r="W5507" s="109">
        <v>2116.1</v>
      </c>
      <c r="X5507" s="109"/>
      <c r="Y5507" s="109"/>
      <c r="Z5507" s="109"/>
      <c r="AA5507" s="109"/>
      <c r="AB5507" s="109"/>
      <c r="AC5507" s="113"/>
      <c r="AD5507" s="106"/>
      <c r="AE5507" s="106"/>
      <c r="AF5507" s="106"/>
      <c r="AG5507" s="58"/>
    </row>
    <row r="5508" spans="1:33" ht="12">
      <c r="A5508" s="30">
        <v>41876.774548611102</v>
      </c>
      <c r="B5508" s="109" t="s">
        <v>32386</v>
      </c>
      <c r="C5508" s="121">
        <v>38</v>
      </c>
      <c r="D5508" s="109" t="s">
        <v>23</v>
      </c>
      <c r="E5508" s="109" t="s">
        <v>82</v>
      </c>
      <c r="F5508" s="109"/>
      <c r="G5508" s="42">
        <v>38563</v>
      </c>
      <c r="H5508" s="109" t="s">
        <v>32387</v>
      </c>
      <c r="I5508" s="55" t="s">
        <v>32388</v>
      </c>
      <c r="J5508" s="55" t="s">
        <v>2035</v>
      </c>
      <c r="K5508" s="98" t="s">
        <v>32389</v>
      </c>
      <c r="L5508" s="109" t="s">
        <v>12711</v>
      </c>
      <c r="M5508" s="109" t="s">
        <v>32390</v>
      </c>
      <c r="N5508" s="109" t="s">
        <v>32</v>
      </c>
      <c r="O5508" s="109" t="s">
        <v>32391</v>
      </c>
      <c r="P5508" s="109" t="s">
        <v>58</v>
      </c>
      <c r="Q5508" s="55" t="s">
        <v>32392</v>
      </c>
      <c r="R5508" s="109" t="s">
        <v>219</v>
      </c>
      <c r="S5508" s="8" t="s">
        <v>32385</v>
      </c>
      <c r="T5508" s="31"/>
      <c r="U5508" s="109" t="str">
        <f t="shared" si="87"/>
        <v>38563: Ward threatened the two rangers with a two-foot-long club that had a large knot at the end and ran through a cloud of pepper spray to within 10 feet of one ranger before he was shot dead by the other, authorities said. http://www.craterlakeinstitute.com/crater-lake-news/ranger-details-shooting.htm</v>
      </c>
      <c r="V5508" s="98"/>
      <c r="W5508" s="109">
        <v>2117.1</v>
      </c>
      <c r="X5508" s="109"/>
      <c r="Y5508" s="109"/>
      <c r="Z5508" s="109"/>
      <c r="AA5508" s="109"/>
      <c r="AB5508" s="109"/>
      <c r="AC5508" s="113"/>
      <c r="AD5508" s="106"/>
      <c r="AE5508" s="106"/>
      <c r="AF5508" s="106"/>
      <c r="AG5508" s="58"/>
    </row>
    <row r="5509" spans="1:33" ht="12">
      <c r="A5509" s="30">
        <v>41876.774675925903</v>
      </c>
      <c r="B5509" s="109" t="s">
        <v>32393</v>
      </c>
      <c r="C5509" s="121">
        <v>39</v>
      </c>
      <c r="D5509" s="109" t="s">
        <v>23</v>
      </c>
      <c r="E5509" s="109" t="s">
        <v>24</v>
      </c>
      <c r="F5509" s="109" t="s">
        <v>32394</v>
      </c>
      <c r="G5509" s="42">
        <v>40565</v>
      </c>
      <c r="H5509" s="109" t="s">
        <v>19138</v>
      </c>
      <c r="I5509" s="55" t="s">
        <v>1892</v>
      </c>
      <c r="J5509" s="55" t="s">
        <v>1757</v>
      </c>
      <c r="K5509" s="98" t="s">
        <v>18207</v>
      </c>
      <c r="L5509" s="109" t="s">
        <v>455</v>
      </c>
      <c r="M5509" s="109" t="s">
        <v>18174</v>
      </c>
      <c r="N5509" s="109" t="s">
        <v>32</v>
      </c>
      <c r="O5509" s="109" t="s">
        <v>32395</v>
      </c>
      <c r="P5509" s="109" t="s">
        <v>58</v>
      </c>
      <c r="Q5509" s="55" t="s">
        <v>32396</v>
      </c>
      <c r="R5509" s="109" t="s">
        <v>80</v>
      </c>
      <c r="S5509" s="8" t="s">
        <v>32397</v>
      </c>
      <c r="T5509" s="31"/>
      <c r="U5509" s="109" t="str">
        <f t="shared" si="87"/>
        <v>40565: Armed robbery at the KFC with Michael McCullen, masked, as the alleged robber. Richmond Police Department dispatched officers, including Officer Kelly Rouse, to the scene where a standoff occurred and Officer Rouse fired his shotgun and hit McCullen in the armpit. McCullen was wearing body armor and had several hostages inside the KFC. Officer Rouse was later given a national award for Law Enforcement Officer of the Year by the American Police Hall of Fame. http://kledispatches.ky.gov/Documents/0612_officer_rouse.pdf</v>
      </c>
      <c r="V5509" s="98"/>
      <c r="W5509" s="109">
        <v>2118.1</v>
      </c>
      <c r="X5509" s="109"/>
      <c r="Y5509" s="109"/>
      <c r="Z5509" s="109"/>
      <c r="AA5509" s="109"/>
      <c r="AB5509" s="109"/>
      <c r="AC5509" s="113"/>
      <c r="AD5509" s="106"/>
      <c r="AE5509" s="106"/>
      <c r="AF5509" s="106"/>
      <c r="AG5509" s="58"/>
    </row>
    <row r="5510" spans="1:33" ht="12">
      <c r="A5510" s="30">
        <v>41876.843275462998</v>
      </c>
      <c r="B5510" s="109" t="s">
        <v>32398</v>
      </c>
      <c r="C5510" s="121">
        <v>31</v>
      </c>
      <c r="D5510" s="109" t="s">
        <v>23</v>
      </c>
      <c r="E5510" s="109" t="s">
        <v>40</v>
      </c>
      <c r="F5510" s="109"/>
      <c r="G5510" s="42">
        <v>41875</v>
      </c>
      <c r="H5510" s="109" t="s">
        <v>32399</v>
      </c>
      <c r="I5510" s="55" t="s">
        <v>32400</v>
      </c>
      <c r="J5510" s="55" t="s">
        <v>94</v>
      </c>
      <c r="K5510" s="98" t="s">
        <v>32401</v>
      </c>
      <c r="L5510" s="109" t="s">
        <v>32402</v>
      </c>
      <c r="M5510" s="109" t="s">
        <v>1244</v>
      </c>
      <c r="N5510" s="109" t="s">
        <v>32</v>
      </c>
      <c r="O5510" s="109" t="s">
        <v>32403</v>
      </c>
      <c r="P5510" s="109" t="s">
        <v>36</v>
      </c>
      <c r="Q5510" s="55" t="s">
        <v>32404</v>
      </c>
      <c r="R5510" s="109" t="s">
        <v>80</v>
      </c>
      <c r="S5510" s="8" t="s">
        <v>32405</v>
      </c>
      <c r="T5510" s="31"/>
      <c r="U5510" s="109" t="str">
        <f t="shared" si="87"/>
        <v>41875: State police visited Matheny at his home following a wreck at which he allegedly discharged a firearm in the air to disperse a crowd. Upon arrival, Matheny allegedly threatened police with a handgun, and was shot. There are no other eyewitness accounts aside from those of the police. http://www.wowktv.com/story/26358824/wvsp-troopers-shoot-and-kill-a-suspect-in-mingo-county-west-virginia</v>
      </c>
      <c r="V5510" s="98"/>
      <c r="W5510" s="109">
        <v>2119.1</v>
      </c>
      <c r="X5510" s="109"/>
      <c r="Y5510" s="109"/>
      <c r="Z5510" s="109"/>
      <c r="AA5510" s="109"/>
      <c r="AB5510" s="109"/>
      <c r="AC5510" s="113"/>
      <c r="AD5510" s="106"/>
      <c r="AE5510" s="106"/>
      <c r="AF5510" s="106"/>
      <c r="AG5510" s="58"/>
    </row>
    <row r="5511" spans="1:33" ht="12">
      <c r="A5511" s="30">
        <v>41876.846122685201</v>
      </c>
      <c r="B5511" s="109" t="s">
        <v>32406</v>
      </c>
      <c r="C5511" s="121">
        <v>26</v>
      </c>
      <c r="D5511" s="109" t="s">
        <v>91</v>
      </c>
      <c r="E5511" s="109" t="s">
        <v>24</v>
      </c>
      <c r="F5511" s="109" t="s">
        <v>32407</v>
      </c>
      <c r="G5511" s="42">
        <v>39451</v>
      </c>
      <c r="H5511" s="109" t="s">
        <v>32408</v>
      </c>
      <c r="I5511" s="55" t="s">
        <v>32409</v>
      </c>
      <c r="J5511" s="55" t="s">
        <v>1304</v>
      </c>
      <c r="K5511" s="98" t="s">
        <v>32410</v>
      </c>
      <c r="L5511" s="109" t="s">
        <v>4660</v>
      </c>
      <c r="M5511" s="109" t="s">
        <v>32411</v>
      </c>
      <c r="N5511" s="109" t="s">
        <v>32</v>
      </c>
      <c r="O5511" s="109" t="s">
        <v>32412</v>
      </c>
      <c r="P5511" s="109" t="s">
        <v>32413</v>
      </c>
      <c r="Q5511" s="55" t="s">
        <v>32414</v>
      </c>
      <c r="R5511" s="109" t="s">
        <v>80</v>
      </c>
      <c r="S5511" s="8" t="s">
        <v>5119</v>
      </c>
      <c r="T5511" s="31"/>
      <c r="U5511" s="109" t="str">
        <f t="shared" si="87"/>
        <v>39451: Wilson, mother of six, was shot to death by a member of the Lima Police Department during a SWAT team drug raid. Wilson was compliant with officers, unarmed, and was holding her 1-year-old son, whose left index finger was also shot off. The officer testified he felt in danger of his life when he heard gunshots; those shots came from other officers in the house killing the family's dog. Ultimately the city settled with the family for $2.5M. http://blog.cleveland.com/metro/2011/02/25m_settlement_in_shooting_of.html</v>
      </c>
      <c r="V5511" s="98"/>
      <c r="W5511" s="109">
        <v>2120.1</v>
      </c>
      <c r="X5511" s="109"/>
      <c r="Y5511" s="109"/>
      <c r="Z5511" s="109"/>
      <c r="AA5511" s="109"/>
      <c r="AB5511" s="109"/>
      <c r="AC5511" s="113"/>
      <c r="AD5511" s="106"/>
      <c r="AE5511" s="106"/>
      <c r="AF5511" s="106"/>
      <c r="AG5511" s="58"/>
    </row>
    <row r="5512" spans="1:33" ht="12">
      <c r="A5512" s="30">
        <v>41876.858287037001</v>
      </c>
      <c r="B5512" s="109" t="s">
        <v>32415</v>
      </c>
      <c r="C5512" s="121">
        <v>31</v>
      </c>
      <c r="D5512" s="109" t="s">
        <v>23</v>
      </c>
      <c r="E5512" s="109" t="s">
        <v>40</v>
      </c>
      <c r="F5512" s="109"/>
      <c r="G5512" s="42">
        <v>40942</v>
      </c>
      <c r="H5512" s="109" t="s">
        <v>32416</v>
      </c>
      <c r="I5512" s="55" t="s">
        <v>32417</v>
      </c>
      <c r="J5512" s="55" t="s">
        <v>1103</v>
      </c>
      <c r="K5512" s="98" t="s">
        <v>32418</v>
      </c>
      <c r="L5512" s="109" t="s">
        <v>656</v>
      </c>
      <c r="M5512" s="109" t="s">
        <v>32419</v>
      </c>
      <c r="N5512" s="109" t="s">
        <v>32</v>
      </c>
      <c r="O5512" s="109" t="s">
        <v>32420</v>
      </c>
      <c r="P5512" s="109" t="s">
        <v>58</v>
      </c>
      <c r="Q5512" s="55" t="s">
        <v>32421</v>
      </c>
      <c r="R5512" s="109" t="s">
        <v>80</v>
      </c>
      <c r="S5512" s="8" t="s">
        <v>32422</v>
      </c>
      <c r="T5512" s="31"/>
      <c r="U5512" s="109" t="str">
        <f t="shared" si="87"/>
        <v>40942: William Reddie, 32, was killed as police and Child Protective Services (CPS) employees attempted to seize his three-year-old. The attempted removal of the minor child came after a police officer who came to the scene on a call earlier that same day reported that he smelled marijuana and reported the incident to CPS authorities, who decided the child needed to be removed. http://www.crawfordcountyavalanche.com/articles/2012/03/29/news/doc4f69e4a1200fd343849908.txt</v>
      </c>
      <c r="V5512" s="98"/>
      <c r="W5512" s="109">
        <v>2121.1</v>
      </c>
      <c r="X5512" s="109"/>
      <c r="Y5512" s="109"/>
      <c r="Z5512" s="109"/>
      <c r="AA5512" s="109"/>
      <c r="AB5512" s="109"/>
      <c r="AC5512" s="113"/>
      <c r="AD5512" s="106"/>
      <c r="AE5512" s="106"/>
      <c r="AF5512" s="106"/>
      <c r="AG5512" s="58"/>
    </row>
    <row r="5513" spans="1:33" ht="12">
      <c r="A5513" s="30">
        <v>41876.936261574097</v>
      </c>
      <c r="B5513" s="109" t="s">
        <v>32423</v>
      </c>
      <c r="C5513" s="121">
        <v>32</v>
      </c>
      <c r="D5513" s="109" t="s">
        <v>23</v>
      </c>
      <c r="E5513" s="109" t="s">
        <v>40</v>
      </c>
      <c r="F5513" s="109"/>
      <c r="G5513" s="42">
        <v>37958</v>
      </c>
      <c r="H5513" s="109" t="s">
        <v>32424</v>
      </c>
      <c r="I5513" s="55" t="s">
        <v>26381</v>
      </c>
      <c r="J5513" s="55" t="s">
        <v>104</v>
      </c>
      <c r="K5513" s="98" t="s">
        <v>32425</v>
      </c>
      <c r="L5513" s="109" t="s">
        <v>26381</v>
      </c>
      <c r="M5513" s="109" t="s">
        <v>26383</v>
      </c>
      <c r="N5513" s="109" t="s">
        <v>32</v>
      </c>
      <c r="O5513" s="109" t="s">
        <v>32426</v>
      </c>
      <c r="P5513" s="109" t="s">
        <v>58</v>
      </c>
      <c r="Q5513" s="55" t="s">
        <v>32427</v>
      </c>
      <c r="R5513" s="109" t="s">
        <v>100</v>
      </c>
      <c r="S5513" s="8" t="s">
        <v>32428</v>
      </c>
      <c r="T5513" s="31"/>
      <c r="U5513" s="109" t="str">
        <f t="shared" si="87"/>
        <v>37958: Cops were called during suicide attempt, 3 officers shot Kelly Combs 5 times http://www.google.com/url?sa=t&amp;rct=j&amp;q=&amp;esrc=s&amp;source=web&amp;cd=3&amp;ved=0CCgQFjAC&amp;url=http%3A%2F%2Fnews.google.com%2Fnewspapers%3Fnid%3D1683%26dat%3D20031204%26id%3DkLIaAAAAIBAJ%26sjid%3DGUUEAAAAIBAJ%26pg%3D6560%2C1555406&amp;ei=SBr8U6SdK8aBygT-7oGgCQ&amp;usg=AFQjCNHXI8y2llBYdXYFaaR7S8nq16ByGA&amp;bvm=bv.73612305,d.aWw</v>
      </c>
      <c r="V5513" s="98"/>
      <c r="W5513" s="109">
        <v>2122.1</v>
      </c>
      <c r="X5513" s="109"/>
      <c r="Y5513" s="109"/>
      <c r="Z5513" s="109"/>
      <c r="AA5513" s="109"/>
      <c r="AB5513" s="109"/>
      <c r="AC5513" s="113"/>
      <c r="AD5513" s="106"/>
      <c r="AE5513" s="106"/>
      <c r="AF5513" s="106"/>
      <c r="AG5513" s="58"/>
    </row>
    <row r="5514" spans="1:33" ht="12">
      <c r="A5514" s="30">
        <v>41876.951435185198</v>
      </c>
      <c r="B5514" s="109" t="s">
        <v>32429</v>
      </c>
      <c r="C5514" s="121">
        <v>21</v>
      </c>
      <c r="D5514" s="109" t="s">
        <v>23</v>
      </c>
      <c r="E5514" s="109" t="s">
        <v>40</v>
      </c>
      <c r="F5514" s="109" t="s">
        <v>32430</v>
      </c>
      <c r="G5514" s="42">
        <v>38300</v>
      </c>
      <c r="H5514" s="109" t="s">
        <v>32431</v>
      </c>
      <c r="I5514" s="55" t="s">
        <v>26381</v>
      </c>
      <c r="J5514" s="55" t="s">
        <v>104</v>
      </c>
      <c r="K5514" s="98" t="s">
        <v>32432</v>
      </c>
      <c r="L5514" s="109" t="s">
        <v>26381</v>
      </c>
      <c r="M5514" s="109" t="s">
        <v>26383</v>
      </c>
      <c r="N5514" s="109" t="s">
        <v>32</v>
      </c>
      <c r="O5514" s="109" t="s">
        <v>32433</v>
      </c>
      <c r="P5514" s="109" t="s">
        <v>58</v>
      </c>
      <c r="Q5514" s="55" t="s">
        <v>32434</v>
      </c>
      <c r="R5514" s="109" t="s">
        <v>80</v>
      </c>
      <c r="S5514" s="8" t="s">
        <v>32428</v>
      </c>
      <c r="T5514" s="31"/>
      <c r="U5514" s="109" t="str">
        <f t="shared" si="87"/>
        <v>38300: On November 9, 2004, a Kenosha police officer shot Michael Bell in the head one day before Michael was to testify at a court hearing regarding a previous incident with the same officer who stopped him this last fatal time. http://michaelbell.info/MBell-HP.html</v>
      </c>
      <c r="V5514" s="98"/>
      <c r="W5514" s="109">
        <v>2123.1</v>
      </c>
      <c r="X5514" s="109"/>
      <c r="Y5514" s="109"/>
      <c r="Z5514" s="109"/>
      <c r="AA5514" s="109"/>
      <c r="AB5514" s="109"/>
      <c r="AC5514" s="113"/>
      <c r="AD5514" s="106"/>
      <c r="AE5514" s="106"/>
      <c r="AF5514" s="106"/>
      <c r="AG5514" s="58"/>
    </row>
    <row r="5515" spans="1:33" ht="12">
      <c r="A5515" s="30">
        <v>41876.998206018499</v>
      </c>
      <c r="B5515" s="109" t="s">
        <v>32435</v>
      </c>
      <c r="C5515" s="121">
        <v>21</v>
      </c>
      <c r="D5515" s="109" t="s">
        <v>23</v>
      </c>
      <c r="E5515" s="109" t="s">
        <v>24</v>
      </c>
      <c r="F5515" s="109"/>
      <c r="G5515" s="42">
        <v>37380</v>
      </c>
      <c r="H5515" s="109"/>
      <c r="I5515" s="55" t="s">
        <v>515</v>
      </c>
      <c r="J5515" s="55" t="s">
        <v>85</v>
      </c>
      <c r="K5515" s="98" t="s">
        <v>7910</v>
      </c>
      <c r="L5515" s="109" t="s">
        <v>515</v>
      </c>
      <c r="M5515" s="109" t="s">
        <v>516</v>
      </c>
      <c r="N5515" s="109" t="s">
        <v>36</v>
      </c>
      <c r="O5515" s="109" t="s">
        <v>32436</v>
      </c>
      <c r="P5515" s="109" t="s">
        <v>36</v>
      </c>
      <c r="Q5515" s="55" t="s">
        <v>32437</v>
      </c>
      <c r="R5515" s="109" t="s">
        <v>36</v>
      </c>
      <c r="S5515" s="8" t="s">
        <v>32438</v>
      </c>
      <c r="T5515" s="31"/>
      <c r="U5515" s="109" t="str">
        <f t="shared" si="87"/>
        <v>37380: No details available. Go to http://bit.ly/Z4HDOm to add details. http://redwoodcurtaincopwatch.net/taxonomy/term/1093</v>
      </c>
      <c r="V5515" s="98"/>
      <c r="W5515" s="109">
        <v>2124.1</v>
      </c>
      <c r="X5515" s="109"/>
      <c r="Y5515" s="109"/>
      <c r="Z5515" s="109"/>
      <c r="AA5515" s="109"/>
      <c r="AB5515" s="109"/>
      <c r="AC5515" s="113"/>
      <c r="AD5515" s="106"/>
      <c r="AE5515" s="106"/>
      <c r="AF5515" s="106"/>
      <c r="AG5515" s="58"/>
    </row>
    <row r="5516" spans="1:33" ht="12">
      <c r="A5516" s="30">
        <v>41877.206550925897</v>
      </c>
      <c r="B5516" s="109" t="s">
        <v>32439</v>
      </c>
      <c r="C5516" s="121">
        <v>34</v>
      </c>
      <c r="D5516" s="109" t="s">
        <v>23</v>
      </c>
      <c r="E5516" s="109" t="s">
        <v>40</v>
      </c>
      <c r="F5516" s="109" t="s">
        <v>32440</v>
      </c>
      <c r="G5516" s="42">
        <v>41805</v>
      </c>
      <c r="H5516" s="109" t="s">
        <v>32441</v>
      </c>
      <c r="I5516" s="55" t="s">
        <v>21196</v>
      </c>
      <c r="J5516" s="55" t="s">
        <v>28</v>
      </c>
      <c r="K5516" s="98" t="s">
        <v>21197</v>
      </c>
      <c r="L5516" s="109" t="s">
        <v>4575</v>
      </c>
      <c r="M5516" s="109" t="s">
        <v>21965</v>
      </c>
      <c r="N5516" s="109" t="s">
        <v>32</v>
      </c>
      <c r="O5516" s="109" t="s">
        <v>32442</v>
      </c>
      <c r="P5516" s="109" t="s">
        <v>760</v>
      </c>
      <c r="Q5516" s="55" t="s">
        <v>32443</v>
      </c>
      <c r="R5516" s="109" t="s">
        <v>100</v>
      </c>
      <c r="S5516" s="8" t="s">
        <v>32444</v>
      </c>
      <c r="T5516" s="31"/>
      <c r="U5516" s="109" t="str">
        <f t="shared" si="87"/>
        <v>41805: A family member called for help to have him Baker Acted (checked for mental welfare), the cop came up and shot him from about 20 feet away. The officer said Skyles confronted him with a knife immediately upon his arrival. http://www.clickorlando.com/news/officer-kills-knife-wielding-man/26498722</v>
      </c>
      <c r="V5516" s="98"/>
      <c r="W5516" s="109">
        <v>2125.1</v>
      </c>
      <c r="X5516" s="109"/>
      <c r="Y5516" s="109"/>
      <c r="Z5516" s="109"/>
      <c r="AA5516" s="109"/>
      <c r="AB5516" s="109"/>
      <c r="AC5516" s="113"/>
      <c r="AD5516" s="106"/>
      <c r="AE5516" s="106"/>
      <c r="AF5516" s="106"/>
      <c r="AG5516" s="58"/>
    </row>
    <row r="5517" spans="1:33" ht="12">
      <c r="A5517" s="30">
        <v>41877.2605092593</v>
      </c>
      <c r="B5517" s="109" t="s">
        <v>32445</v>
      </c>
      <c r="C5517" s="121">
        <v>35</v>
      </c>
      <c r="D5517" s="109" t="s">
        <v>23</v>
      </c>
      <c r="E5517" s="109" t="s">
        <v>40</v>
      </c>
      <c r="F5517" s="109" t="s">
        <v>32446</v>
      </c>
      <c r="G5517" s="42">
        <v>40282</v>
      </c>
      <c r="H5517" s="109" t="s">
        <v>32447</v>
      </c>
      <c r="I5517" s="55" t="s">
        <v>1693</v>
      </c>
      <c r="J5517" s="55" t="s">
        <v>1694</v>
      </c>
      <c r="K5517" s="98" t="s">
        <v>32448</v>
      </c>
      <c r="L5517" s="109" t="s">
        <v>1693</v>
      </c>
      <c r="M5517" s="109" t="s">
        <v>1696</v>
      </c>
      <c r="N5517" s="109" t="s">
        <v>32</v>
      </c>
      <c r="O5517" s="109" t="s">
        <v>32449</v>
      </c>
      <c r="P5517" s="109" t="s">
        <v>3069</v>
      </c>
      <c r="Q5517" s="55" t="s">
        <v>32450</v>
      </c>
      <c r="R5517" s="109" t="s">
        <v>100</v>
      </c>
      <c r="S5517" s="8" t="s">
        <v>32451</v>
      </c>
      <c r="T5517" s="31"/>
      <c r="U5517" s="109" t="str">
        <f t="shared" si="87"/>
        <v>40282: Police responded to a 911 call from Reeves' wife and encountered him on his porch with a knife. Reeves charged officers and was hit with a sponge bullet from a less than lethal weapon. Reeves continued to advance on officers. A Denver PD officer then fired one shot at Reeves. He died less than an hour later. http://www.denverda.org/News_Release/Decision_Letters/PS-10-04-14-Off.%20David%20Timmerman%20-%20Zak%20Edward%20Robert%20Reeves.pdf</v>
      </c>
      <c r="V5517" s="98"/>
      <c r="W5517" s="109">
        <v>2126.1</v>
      </c>
      <c r="X5517" s="109"/>
      <c r="Y5517" s="109"/>
      <c r="Z5517" s="109"/>
      <c r="AA5517" s="109"/>
      <c r="AB5517" s="109"/>
      <c r="AC5517" s="113"/>
      <c r="AD5517" s="106"/>
      <c r="AE5517" s="106"/>
      <c r="AF5517" s="106"/>
      <c r="AG5517" s="58"/>
    </row>
    <row r="5518" spans="1:33" ht="12">
      <c r="A5518" s="30">
        <v>41877.284699074102</v>
      </c>
      <c r="B5518" s="109" t="s">
        <v>32452</v>
      </c>
      <c r="C5518" s="121">
        <v>26</v>
      </c>
      <c r="D5518" s="109" t="s">
        <v>23</v>
      </c>
      <c r="E5518" s="109" t="s">
        <v>24</v>
      </c>
      <c r="F5518" s="109" t="s">
        <v>32453</v>
      </c>
      <c r="G5518" s="42">
        <v>40018</v>
      </c>
      <c r="H5518" s="109" t="s">
        <v>32454</v>
      </c>
      <c r="I5518" s="55" t="s">
        <v>32455</v>
      </c>
      <c r="J5518" s="55" t="s">
        <v>2311</v>
      </c>
      <c r="K5518" s="98" t="s">
        <v>32456</v>
      </c>
      <c r="L5518" s="109" t="s">
        <v>2313</v>
      </c>
      <c r="M5518" s="109" t="s">
        <v>32457</v>
      </c>
      <c r="N5518" s="109" t="s">
        <v>32</v>
      </c>
      <c r="O5518" s="109" t="s">
        <v>32458</v>
      </c>
      <c r="P5518" s="109" t="s">
        <v>58</v>
      </c>
      <c r="Q5518" s="55" t="s">
        <v>32459</v>
      </c>
      <c r="R5518" s="109" t="s">
        <v>219</v>
      </c>
      <c r="S5518" s="8" t="s">
        <v>5731</v>
      </c>
      <c r="T5518" s="31"/>
      <c r="U5518" s="109" t="str">
        <f t="shared" si="87"/>
        <v>40018: John Deng was shot and killed by Deputy Terry Stotler after Deng stabbed John Bohnenkamp who had told Deng to pick up bottles Deng had spilled on the street. http://www.iowa.gov/government/ag/latest_news/releases/sept_2009/Deng%20investigation%20LTR%20to%20JLyness%209-25-09.pdf</v>
      </c>
      <c r="V5518" s="98"/>
      <c r="W5518" s="109">
        <v>2127.1</v>
      </c>
      <c r="X5518" s="109"/>
      <c r="Y5518" s="109"/>
      <c r="Z5518" s="109"/>
      <c r="AA5518" s="109"/>
      <c r="AB5518" s="109"/>
      <c r="AC5518" s="113"/>
      <c r="AD5518" s="106"/>
      <c r="AE5518" s="106"/>
      <c r="AF5518" s="106"/>
      <c r="AG5518" s="58"/>
    </row>
    <row r="5519" spans="1:33" ht="12">
      <c r="A5519" s="30">
        <v>41877.4469791667</v>
      </c>
      <c r="B5519" s="109" t="s">
        <v>32460</v>
      </c>
      <c r="C5519" s="121">
        <v>27</v>
      </c>
      <c r="D5519" s="109" t="s">
        <v>23</v>
      </c>
      <c r="E5519" s="109" t="s">
        <v>24</v>
      </c>
      <c r="F5519" s="109"/>
      <c r="G5519" s="42">
        <v>39850</v>
      </c>
      <c r="H5519" s="109" t="s">
        <v>32461</v>
      </c>
      <c r="I5519" s="55" t="s">
        <v>32462</v>
      </c>
      <c r="J5519" s="55" t="s">
        <v>64</v>
      </c>
      <c r="K5519" s="98" t="s">
        <v>32463</v>
      </c>
      <c r="L5519" s="109" t="s">
        <v>347</v>
      </c>
      <c r="M5519" s="109" t="s">
        <v>32464</v>
      </c>
      <c r="N5519" s="109" t="s">
        <v>32</v>
      </c>
      <c r="O5519" s="109" t="s">
        <v>32465</v>
      </c>
      <c r="P5519" s="109" t="s">
        <v>58</v>
      </c>
      <c r="Q5519" s="55" t="s">
        <v>32466</v>
      </c>
      <c r="R5519" s="109" t="s">
        <v>80</v>
      </c>
      <c r="S5519" s="8" t="s">
        <v>32467</v>
      </c>
      <c r="T5519" s="31"/>
      <c r="U5519" s="109" t="str">
        <f t="shared" si="87"/>
        <v>39850: Officers responded to a call about a large fight. Victim had a gun and refused orders to put it down. He was shot 8 times. http://www.liveleak.com/view?i=4bf_1235617880</v>
      </c>
      <c r="V5519" s="98"/>
      <c r="W5519" s="109">
        <v>2128.1</v>
      </c>
      <c r="X5519" s="109"/>
      <c r="Y5519" s="109"/>
      <c r="Z5519" s="109"/>
      <c r="AA5519" s="109"/>
      <c r="AB5519" s="109"/>
      <c r="AC5519" s="113"/>
      <c r="AD5519" s="106"/>
      <c r="AE5519" s="106"/>
      <c r="AF5519" s="106"/>
      <c r="AG5519" s="58"/>
    </row>
    <row r="5520" spans="1:33" ht="12">
      <c r="A5520" s="30">
        <v>41877.484085648102</v>
      </c>
      <c r="B5520" s="109" t="s">
        <v>32468</v>
      </c>
      <c r="C5520" s="121">
        <v>37</v>
      </c>
      <c r="D5520" s="109" t="s">
        <v>23</v>
      </c>
      <c r="E5520" s="109" t="s">
        <v>24</v>
      </c>
      <c r="F5520" s="109"/>
      <c r="G5520" s="42">
        <v>41853</v>
      </c>
      <c r="H5520" s="109" t="s">
        <v>32469</v>
      </c>
      <c r="I5520" s="55" t="s">
        <v>539</v>
      </c>
      <c r="J5520" s="55" t="s">
        <v>85</v>
      </c>
      <c r="K5520" s="98" t="s">
        <v>3922</v>
      </c>
      <c r="L5520" s="109" t="s">
        <v>539</v>
      </c>
      <c r="M5520" s="109" t="s">
        <v>540</v>
      </c>
      <c r="N5520" s="109" t="s">
        <v>1589</v>
      </c>
      <c r="O5520" s="109" t="s">
        <v>32470</v>
      </c>
      <c r="P5520" s="109" t="s">
        <v>7593</v>
      </c>
      <c r="Q5520" s="55" t="s">
        <v>32471</v>
      </c>
      <c r="R5520" s="109" t="s">
        <v>100</v>
      </c>
      <c r="S5520" s="8" t="s">
        <v>5731</v>
      </c>
      <c r="T5520" s="31"/>
      <c r="U5520" s="109" t="str">
        <f t="shared" si="87"/>
        <v>41853: Two gang-unit sergeants saw a white vehicle driving erratically at high speed, just missing a pedestrian. As the sergeants reached the 6900 block South Main Street, Abrego jumped out of the car and attempted to run on foot. A physical altercation ensued, and the sergeants were able to take the suspect into custody. Abrego sustained a laceration and was taken to a hospital where he was pronounced dead. http://www.latimes.com/local/lanow/la-me-ln-man-dies-lapd-arrest-altercation-20140812-story.html</v>
      </c>
      <c r="V5520" s="98"/>
      <c r="W5520" s="109">
        <v>2129.1</v>
      </c>
      <c r="X5520" s="109"/>
      <c r="Y5520" s="109"/>
      <c r="Z5520" s="109"/>
      <c r="AA5520" s="109"/>
      <c r="AB5520" s="109"/>
      <c r="AC5520" s="113"/>
      <c r="AD5520" s="106"/>
      <c r="AE5520" s="106"/>
      <c r="AF5520" s="106"/>
      <c r="AG5520" s="58"/>
    </row>
    <row r="5521" spans="1:33" ht="12">
      <c r="A5521" s="30">
        <v>41877.488935185203</v>
      </c>
      <c r="B5521" s="109" t="s">
        <v>32472</v>
      </c>
      <c r="C5521" s="121">
        <v>44</v>
      </c>
      <c r="D5521" s="109" t="s">
        <v>23</v>
      </c>
      <c r="E5521" s="109" t="s">
        <v>40</v>
      </c>
      <c r="F5521" s="109" t="s">
        <v>32473</v>
      </c>
      <c r="G5521" s="42">
        <v>41770</v>
      </c>
      <c r="H5521" s="109" t="s">
        <v>32474</v>
      </c>
      <c r="I5521" s="55" t="s">
        <v>8929</v>
      </c>
      <c r="J5521" s="55" t="s">
        <v>124</v>
      </c>
      <c r="K5521" s="98" t="s">
        <v>8930</v>
      </c>
      <c r="L5521" s="109" t="s">
        <v>2101</v>
      </c>
      <c r="M5521" s="109" t="s">
        <v>32475</v>
      </c>
      <c r="N5521" s="109" t="s">
        <v>32476</v>
      </c>
      <c r="O5521" s="109" t="s">
        <v>32477</v>
      </c>
      <c r="P5521" s="109" t="s">
        <v>58</v>
      </c>
      <c r="Q5521" s="55" t="s">
        <v>32478</v>
      </c>
      <c r="R5521" s="109" t="s">
        <v>100</v>
      </c>
      <c r="S5521" s="8" t="s">
        <v>2241</v>
      </c>
      <c r="T5521" s="31"/>
      <c r="U5521" s="109" t="str">
        <f t="shared" si="87"/>
        <v>41770: Police called about a psychotic break. They arrive and tasered him 4 times, then beat him to death. http://atlasleft.org/washington-man-cries-for-help-as-hes-beaten-to-death-by-police-video/</v>
      </c>
      <c r="V5521" s="98"/>
      <c r="W5521" s="109">
        <v>2130.1</v>
      </c>
      <c r="X5521" s="109"/>
      <c r="Y5521" s="109"/>
      <c r="Z5521" s="109"/>
      <c r="AA5521" s="109"/>
      <c r="AB5521" s="109"/>
      <c r="AC5521" s="113"/>
      <c r="AD5521" s="106"/>
      <c r="AE5521" s="106"/>
      <c r="AF5521" s="106"/>
      <c r="AG5521" s="58"/>
    </row>
    <row r="5522" spans="1:33" ht="12">
      <c r="A5522" s="30">
        <v>41877.491932870398</v>
      </c>
      <c r="B5522" s="109" t="s">
        <v>32479</v>
      </c>
      <c r="C5522" s="121">
        <v>32</v>
      </c>
      <c r="D5522" s="109" t="s">
        <v>23</v>
      </c>
      <c r="E5522" s="109" t="s">
        <v>24</v>
      </c>
      <c r="F5522" s="109" t="s">
        <v>32480</v>
      </c>
      <c r="G5522" s="42">
        <v>41770</v>
      </c>
      <c r="H5522" s="109" t="s">
        <v>32481</v>
      </c>
      <c r="I5522" s="55" t="s">
        <v>7739</v>
      </c>
      <c r="J5522" s="55" t="s">
        <v>85</v>
      </c>
      <c r="K5522" s="98" t="s">
        <v>32482</v>
      </c>
      <c r="L5522" s="109" t="s">
        <v>7739</v>
      </c>
      <c r="M5522" s="109" t="s">
        <v>6578</v>
      </c>
      <c r="N5522" s="109" t="s">
        <v>32476</v>
      </c>
      <c r="O5522" s="109" t="s">
        <v>32483</v>
      </c>
      <c r="P5522" s="109" t="s">
        <v>760</v>
      </c>
      <c r="Q5522" s="55" t="s">
        <v>32484</v>
      </c>
      <c r="R5522" s="109" t="s">
        <v>80</v>
      </c>
      <c r="S5522" s="8" t="s">
        <v>5758</v>
      </c>
      <c r="T5522" s="31"/>
      <c r="U5522" s="109" t="str">
        <f t="shared" si="87"/>
        <v>41770: Pulled over for a missing front license plate. He was attcked by K9 unit, tasered, and then beaten to death. http://www.dcclothesline.com/2014/05/19/veteran-stopped-front-license-plate-beat-death-5-cops/</v>
      </c>
      <c r="V5522" s="98"/>
      <c r="W5522" s="109">
        <v>2131.1</v>
      </c>
      <c r="X5522" s="109"/>
      <c r="Y5522" s="109"/>
      <c r="Z5522" s="109"/>
      <c r="AA5522" s="109"/>
      <c r="AB5522" s="109"/>
      <c r="AC5522" s="113"/>
      <c r="AD5522" s="106"/>
      <c r="AE5522" s="106"/>
      <c r="AF5522" s="106"/>
      <c r="AG5522" s="58"/>
    </row>
    <row r="5523" spans="1:33" ht="12">
      <c r="A5523" s="30">
        <v>41877.499583333301</v>
      </c>
      <c r="B5523" s="109" t="s">
        <v>32485</v>
      </c>
      <c r="C5523" s="121">
        <v>65</v>
      </c>
      <c r="D5523" s="109" t="s">
        <v>23</v>
      </c>
      <c r="E5523" s="109" t="s">
        <v>173</v>
      </c>
      <c r="F5523" s="109" t="s">
        <v>32486</v>
      </c>
      <c r="G5523" s="42">
        <v>40688</v>
      </c>
      <c r="H5523" s="109" t="s">
        <v>32487</v>
      </c>
      <c r="I5523" s="55" t="s">
        <v>32488</v>
      </c>
      <c r="J5523" s="55" t="s">
        <v>85</v>
      </c>
      <c r="K5523" s="98" t="s">
        <v>32489</v>
      </c>
      <c r="L5523" s="109" t="s">
        <v>260</v>
      </c>
      <c r="M5523" s="109" t="s">
        <v>32490</v>
      </c>
      <c r="N5523" s="109" t="s">
        <v>1589</v>
      </c>
      <c r="O5523" s="109" t="s">
        <v>32491</v>
      </c>
      <c r="P5523" s="109" t="s">
        <v>3069</v>
      </c>
      <c r="Q5523" s="55" t="s">
        <v>32492</v>
      </c>
      <c r="R5523" s="109" t="s">
        <v>80</v>
      </c>
      <c r="S5523" s="8" t="s">
        <v>32493</v>
      </c>
      <c r="T5523" s="31"/>
      <c r="U5523" s="109" t="str">
        <f t="shared" si="87"/>
        <v>40688: Growing frustrated with the wait time for dialysis treatment, Montano resolved to leave the VA Medical Center and seek treatment at a different location. Hospital staff contacted VA police when Montano refused to remove the shunt in his arm. Police proceeded to beat Montano, causing a stroke and hospitalization. A second stroke occurred days later which resulted in his death. http://www.sbsun.com/government-and-politics/20140530/family-files-suit-against-loma-linda-va-for-wrongful-death</v>
      </c>
      <c r="V5523" s="98"/>
      <c r="W5523" s="109">
        <v>2132.1</v>
      </c>
      <c r="X5523" s="109"/>
      <c r="Y5523" s="109"/>
      <c r="Z5523" s="109"/>
      <c r="AA5523" s="109"/>
      <c r="AB5523" s="109"/>
      <c r="AC5523" s="113"/>
      <c r="AD5523" s="106"/>
      <c r="AE5523" s="106"/>
      <c r="AF5523" s="106"/>
      <c r="AG5523" s="58"/>
    </row>
    <row r="5524" spans="1:33" ht="12">
      <c r="A5524" s="30">
        <v>41877.5223611111</v>
      </c>
      <c r="B5524" s="109" t="s">
        <v>32494</v>
      </c>
      <c r="C5524" s="121">
        <v>26</v>
      </c>
      <c r="D5524" s="109" t="s">
        <v>23</v>
      </c>
      <c r="E5524" s="109" t="s">
        <v>40</v>
      </c>
      <c r="F5524" s="109" t="s">
        <v>32495</v>
      </c>
      <c r="G5524" s="42">
        <v>41069</v>
      </c>
      <c r="H5524" s="109" t="s">
        <v>32496</v>
      </c>
      <c r="I5524" s="55" t="s">
        <v>32497</v>
      </c>
      <c r="J5524" s="55" t="s">
        <v>143</v>
      </c>
      <c r="K5524" s="98" t="s">
        <v>32498</v>
      </c>
      <c r="L5524" s="109" t="s">
        <v>4458</v>
      </c>
      <c r="M5524" s="109" t="s">
        <v>32499</v>
      </c>
      <c r="N5524" s="109" t="s">
        <v>32</v>
      </c>
      <c r="O5524" s="109" t="s">
        <v>32500</v>
      </c>
      <c r="P5524" s="109" t="s">
        <v>58</v>
      </c>
      <c r="Q5524" s="55" t="s">
        <v>32501</v>
      </c>
      <c r="R5524" s="109" t="s">
        <v>100</v>
      </c>
      <c r="S5524" s="8" t="s">
        <v>32502</v>
      </c>
      <c r="T5524" s="31"/>
      <c r="U5524" s="109" t="str">
        <f t="shared" si="87"/>
        <v>41069: Michael Marino, who suffered from mental illness and drug problems, was acting erratically in the middle of the street. After detaining and handcuffing Marino, police struggled with and shot Marino in the chest. http://www.buckscounty.org/docs/row-officers-documents/marinoshootingfindings.pdf?sfvrsn=2</v>
      </c>
      <c r="V5524" s="98"/>
      <c r="W5524" s="109">
        <v>2133.1</v>
      </c>
      <c r="X5524" s="109"/>
      <c r="Y5524" s="109"/>
      <c r="Z5524" s="109"/>
      <c r="AA5524" s="109"/>
      <c r="AB5524" s="109"/>
      <c r="AC5524" s="113"/>
      <c r="AD5524" s="106"/>
      <c r="AE5524" s="106"/>
      <c r="AF5524" s="106"/>
      <c r="AG5524" s="58"/>
    </row>
    <row r="5525" spans="1:33" ht="12">
      <c r="A5525" s="30">
        <v>41877.523194444402</v>
      </c>
      <c r="B5525" s="109" t="s">
        <v>32503</v>
      </c>
      <c r="C5525" s="121">
        <v>21</v>
      </c>
      <c r="D5525" s="109" t="s">
        <v>23</v>
      </c>
      <c r="E5525" s="109" t="s">
        <v>24</v>
      </c>
      <c r="F5525" s="109" t="s">
        <v>32504</v>
      </c>
      <c r="G5525" s="42">
        <v>40744</v>
      </c>
      <c r="H5525" s="109" t="s">
        <v>32505</v>
      </c>
      <c r="I5525" s="55" t="s">
        <v>1371</v>
      </c>
      <c r="J5525" s="55" t="s">
        <v>1372</v>
      </c>
      <c r="K5525" s="98" t="s">
        <v>32506</v>
      </c>
      <c r="L5525" s="109" t="s">
        <v>1373</v>
      </c>
      <c r="M5525" s="109" t="s">
        <v>32507</v>
      </c>
      <c r="N5525" s="109" t="s">
        <v>262</v>
      </c>
      <c r="O5525" s="109" t="s">
        <v>32508</v>
      </c>
      <c r="P5525" s="109" t="s">
        <v>157</v>
      </c>
      <c r="Q5525" s="55" t="s">
        <v>32509</v>
      </c>
      <c r="R5525" s="109" t="s">
        <v>80</v>
      </c>
      <c r="S5525" s="8" t="s">
        <v>32493</v>
      </c>
      <c r="T5525" s="31"/>
      <c r="U5525" s="109" t="str">
        <f t="shared" si="87"/>
        <v>40744: A fight between Williams and his girlfriend at the Woodlawn LYNX (light-rail) station developed into a standoff between Williams and officer Michael Forbes. With Williams uncooperative and resistant, Forbes shocked him twice with a Taser, and his heart stopped beating. http://www.charlotteobserver.com/2014/08/28/5134946/jury-finds-charlotte-police-officer.html</v>
      </c>
      <c r="V5525" s="98"/>
      <c r="W5525" s="109">
        <v>2134.1</v>
      </c>
      <c r="X5525" s="109"/>
      <c r="Y5525" s="109"/>
      <c r="Z5525" s="109"/>
      <c r="AA5525" s="109"/>
      <c r="AB5525" s="109"/>
      <c r="AC5525" s="113"/>
      <c r="AD5525" s="106"/>
      <c r="AE5525" s="106"/>
      <c r="AF5525" s="106"/>
      <c r="AG5525" s="58"/>
    </row>
    <row r="5526" spans="1:33" ht="12">
      <c r="A5526" s="30">
        <v>41877.529872685198</v>
      </c>
      <c r="B5526" s="109" t="s">
        <v>32510</v>
      </c>
      <c r="C5526" s="121">
        <v>18</v>
      </c>
      <c r="D5526" s="109" t="s">
        <v>23</v>
      </c>
      <c r="E5526" s="109" t="s">
        <v>24</v>
      </c>
      <c r="F5526" s="109" t="s">
        <v>32511</v>
      </c>
      <c r="G5526" s="42">
        <v>41877</v>
      </c>
      <c r="H5526" s="109" t="s">
        <v>32512</v>
      </c>
      <c r="I5526" s="55" t="s">
        <v>327</v>
      </c>
      <c r="J5526" s="55" t="s">
        <v>328</v>
      </c>
      <c r="K5526" s="98" t="s">
        <v>32513</v>
      </c>
      <c r="L5526" s="109" t="s">
        <v>329</v>
      </c>
      <c r="M5526" s="109" t="s">
        <v>330</v>
      </c>
      <c r="N5526" s="109" t="s">
        <v>32</v>
      </c>
      <c r="O5526" s="109" t="s">
        <v>32514</v>
      </c>
      <c r="P5526" s="109" t="s">
        <v>16355</v>
      </c>
      <c r="Q5526" s="55" t="s">
        <v>32515</v>
      </c>
      <c r="R5526" s="109" t="s">
        <v>80</v>
      </c>
      <c r="S5526" s="8" t="s">
        <v>5731</v>
      </c>
      <c r="T5526" s="31"/>
      <c r="U5526" s="109" t="str">
        <f t="shared" si="87"/>
        <v>41877: 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 http://abc7chicago.com/news/funeral-to-be-held-for-19-year-old-shot-by-chicago-police/297327/</v>
      </c>
      <c r="V5526" s="98"/>
      <c r="W5526" s="109">
        <v>2135.1</v>
      </c>
      <c r="X5526" s="109"/>
      <c r="Y5526" s="109"/>
      <c r="Z5526" s="109"/>
      <c r="AA5526" s="109"/>
      <c r="AB5526" s="109"/>
      <c r="AC5526" s="113"/>
      <c r="AD5526" s="106"/>
      <c r="AE5526" s="106"/>
      <c r="AF5526" s="106"/>
      <c r="AG5526" s="58"/>
    </row>
    <row r="5527" spans="1:33" ht="12">
      <c r="A5527" s="30">
        <v>41877.531712962998</v>
      </c>
      <c r="B5527" s="109" t="s">
        <v>32516</v>
      </c>
      <c r="C5527" s="121">
        <v>20</v>
      </c>
      <c r="D5527" s="109" t="s">
        <v>23</v>
      </c>
      <c r="E5527" s="109" t="s">
        <v>24</v>
      </c>
      <c r="F5527" s="109" t="s">
        <v>32517</v>
      </c>
      <c r="G5527" s="42">
        <v>41876</v>
      </c>
      <c r="H5527" s="109" t="s">
        <v>32512</v>
      </c>
      <c r="I5527" s="55" t="s">
        <v>327</v>
      </c>
      <c r="J5527" s="55" t="s">
        <v>328</v>
      </c>
      <c r="K5527" s="98" t="s">
        <v>32513</v>
      </c>
      <c r="L5527" s="109" t="s">
        <v>329</v>
      </c>
      <c r="M5527" s="109" t="s">
        <v>330</v>
      </c>
      <c r="N5527" s="109" t="s">
        <v>32</v>
      </c>
      <c r="O5527" s="109" t="s">
        <v>32518</v>
      </c>
      <c r="P5527" s="109" t="s">
        <v>760</v>
      </c>
      <c r="Q5527" s="55" t="s">
        <v>32519</v>
      </c>
      <c r="R5527" s="109" t="s">
        <v>80</v>
      </c>
      <c r="S5527" s="8" t="s">
        <v>32520</v>
      </c>
      <c r="T5527" s="31"/>
      <c r="U5527" s="109" t="str">
        <f t="shared" si="87"/>
        <v>41876: Pittman was supposedly involved in a shoot out with two other men. When police arrived he was standing over a body and he pointed a gun at officers. Officers fired and killed Pittman. http://chicagoist.com/2014/08/26/two_weekend_shootings_involving_pol.php</v>
      </c>
      <c r="V5527" s="98"/>
      <c r="W5527" s="109">
        <v>2136.1</v>
      </c>
      <c r="X5527" s="109"/>
      <c r="Y5527" s="109"/>
      <c r="Z5527" s="109"/>
      <c r="AA5527" s="109"/>
      <c r="AB5527" s="109"/>
      <c r="AC5527" s="113"/>
      <c r="AD5527" s="106"/>
      <c r="AE5527" s="106"/>
      <c r="AF5527" s="106"/>
      <c r="AG5527" s="58"/>
    </row>
    <row r="5528" spans="1:33" ht="12">
      <c r="A5528" s="30">
        <v>41877.5336805556</v>
      </c>
      <c r="B5528" s="109" t="s">
        <v>32521</v>
      </c>
      <c r="C5528" s="121">
        <v>20</v>
      </c>
      <c r="D5528" s="109" t="s">
        <v>23</v>
      </c>
      <c r="E5528" s="109" t="s">
        <v>40</v>
      </c>
      <c r="F5528" s="109" t="s">
        <v>32522</v>
      </c>
      <c r="G5528" s="42">
        <v>41860</v>
      </c>
      <c r="H5528" s="109" t="s">
        <v>32523</v>
      </c>
      <c r="I5528" s="55" t="s">
        <v>430</v>
      </c>
      <c r="J5528" s="55" t="s">
        <v>431</v>
      </c>
      <c r="K5528" s="98" t="s">
        <v>16420</v>
      </c>
      <c r="L5528" s="109" t="s">
        <v>432</v>
      </c>
      <c r="M5528" s="109" t="s">
        <v>433</v>
      </c>
      <c r="N5528" s="109" t="s">
        <v>32</v>
      </c>
      <c r="O5528" s="109" t="s">
        <v>32524</v>
      </c>
      <c r="P5528" s="109" t="s">
        <v>323</v>
      </c>
      <c r="Q5528" s="55" t="s">
        <v>32525</v>
      </c>
      <c r="R5528" s="109" t="s">
        <v>80</v>
      </c>
      <c r="S5528" s="8" t="s">
        <v>32520</v>
      </c>
      <c r="T5528" s="31"/>
      <c r="U5528" s="109" t="str">
        <f t="shared" si="87"/>
        <v>41860: Officers recieved a report that someone was waving a gun at a convenience store. Upon arrival they mistook the suspect for Taylor, who was wearing headphones when officers told him to get on the ground. Taylor reached in his pocket and police opened fired - killing Taylor. http://www.sltrib.com/sltrib/news/58374380-78/taylor-lake-salt-shooting.html.csp</v>
      </c>
      <c r="V5528" s="98"/>
      <c r="W5528" s="109">
        <v>2137.1</v>
      </c>
      <c r="X5528" s="109"/>
      <c r="Y5528" s="109"/>
      <c r="Z5528" s="109"/>
      <c r="AA5528" s="109"/>
      <c r="AB5528" s="109"/>
      <c r="AC5528" s="113"/>
      <c r="AD5528" s="106"/>
      <c r="AE5528" s="106"/>
      <c r="AF5528" s="106"/>
      <c r="AG5528" s="58"/>
    </row>
    <row r="5529" spans="1:33" ht="12">
      <c r="A5529" s="30">
        <v>41877.537499999999</v>
      </c>
      <c r="B5529" s="109" t="s">
        <v>32526</v>
      </c>
      <c r="C5529" s="121">
        <v>35</v>
      </c>
      <c r="D5529" s="109" t="s">
        <v>23</v>
      </c>
      <c r="E5529" s="109" t="s">
        <v>40</v>
      </c>
      <c r="F5529" s="109" t="s">
        <v>32527</v>
      </c>
      <c r="G5529" s="42">
        <v>41222</v>
      </c>
      <c r="H5529" s="109" t="s">
        <v>32528</v>
      </c>
      <c r="I5529" s="55" t="s">
        <v>1693</v>
      </c>
      <c r="J5529" s="55" t="s">
        <v>1694</v>
      </c>
      <c r="K5529" s="98" t="s">
        <v>32529</v>
      </c>
      <c r="L5529" s="109" t="s">
        <v>491</v>
      </c>
      <c r="M5529" s="109" t="s">
        <v>17144</v>
      </c>
      <c r="N5529" s="109" t="s">
        <v>32</v>
      </c>
      <c r="O5529" s="109" t="s">
        <v>32530</v>
      </c>
      <c r="P5529" s="109" t="s">
        <v>58</v>
      </c>
      <c r="Q5529" s="55" t="s">
        <v>32531</v>
      </c>
      <c r="R5529" s="109" t="s">
        <v>80</v>
      </c>
      <c r="S5529" s="8" t="s">
        <v>32532</v>
      </c>
      <c r="T5529" s="31"/>
      <c r="U5529" s="109" t="str">
        <f t="shared" si="87"/>
        <v>41222: Davies was killed early at an active crime scene when a fellow officer fired a round and accidentally killed him. The two officers were only feet away from each other at the time but were separated by a fence.Davis was seen and mistaken for an assailant with a gun. http://denver.cbslocal.com/2012/11/09/lakewood-officer-was-killed-from-gunfire-from-other-officer/</v>
      </c>
      <c r="V5529" s="98"/>
      <c r="W5529" s="109">
        <v>2138.1</v>
      </c>
      <c r="X5529" s="109"/>
      <c r="Y5529" s="109"/>
      <c r="Z5529" s="109"/>
      <c r="AA5529" s="109"/>
      <c r="AB5529" s="109"/>
      <c r="AC5529" s="113"/>
      <c r="AD5529" s="106"/>
      <c r="AE5529" s="106"/>
      <c r="AF5529" s="106"/>
      <c r="AG5529" s="58"/>
    </row>
    <row r="5530" spans="1:33" ht="12">
      <c r="A5530" s="30">
        <v>41877.547650462999</v>
      </c>
      <c r="B5530" s="109" t="s">
        <v>32533</v>
      </c>
      <c r="C5530" s="121">
        <v>31</v>
      </c>
      <c r="D5530" s="109" t="s">
        <v>23</v>
      </c>
      <c r="E5530" s="109" t="s">
        <v>40</v>
      </c>
      <c r="F5530" s="109" t="s">
        <v>32534</v>
      </c>
      <c r="G5530" s="42">
        <v>41869</v>
      </c>
      <c r="H5530" s="109" t="s">
        <v>32535</v>
      </c>
      <c r="I5530" s="55" t="s">
        <v>32536</v>
      </c>
      <c r="J5530" s="55" t="s">
        <v>328</v>
      </c>
      <c r="K5530" s="98" t="s">
        <v>32537</v>
      </c>
      <c r="L5530" s="109" t="s">
        <v>10616</v>
      </c>
      <c r="M5530" s="109" t="s">
        <v>32538</v>
      </c>
      <c r="N5530" s="109" t="s">
        <v>32539</v>
      </c>
      <c r="O5530" s="109" t="s">
        <v>32540</v>
      </c>
      <c r="P5530" s="109" t="s">
        <v>7593</v>
      </c>
      <c r="Q5530" s="55" t="s">
        <v>32541</v>
      </c>
      <c r="R5530" s="109" t="s">
        <v>80</v>
      </c>
      <c r="S5530" s="8" t="s">
        <v>5731</v>
      </c>
      <c r="T5530" s="31"/>
      <c r="U5530" s="109" t="str">
        <f t="shared" si="87"/>
        <v>41869: Police pulled Paul over on suspicion of driving on a revoked license and that he had a warrant out for his arrest regarding a previous traffic violation. Paul reportedly got into a physical struggle with the officers as they placed him under arrest. http://www.dailyherald.com/article/20140823ews/140829216/</v>
      </c>
      <c r="V5530" s="98"/>
      <c r="W5530" s="109">
        <v>2139.1</v>
      </c>
      <c r="X5530" s="109"/>
      <c r="Y5530" s="109"/>
      <c r="Z5530" s="109"/>
      <c r="AA5530" s="109"/>
      <c r="AB5530" s="109"/>
      <c r="AC5530" s="113"/>
      <c r="AD5530" s="106"/>
      <c r="AE5530" s="106"/>
      <c r="AF5530" s="106"/>
      <c r="AG5530" s="58"/>
    </row>
    <row r="5531" spans="1:33" ht="12">
      <c r="A5531" s="30">
        <v>41877.549340277801</v>
      </c>
      <c r="B5531" s="109" t="s">
        <v>32542</v>
      </c>
      <c r="C5531" s="121">
        <v>20</v>
      </c>
      <c r="D5531" s="109" t="s">
        <v>23</v>
      </c>
      <c r="E5531" s="109" t="s">
        <v>40</v>
      </c>
      <c r="F5531" s="109" t="s">
        <v>32543</v>
      </c>
      <c r="G5531" s="42">
        <v>41790</v>
      </c>
      <c r="H5531" s="109" t="s">
        <v>32544</v>
      </c>
      <c r="I5531" s="55" t="s">
        <v>32545</v>
      </c>
      <c r="J5531" s="55" t="s">
        <v>439</v>
      </c>
      <c r="K5531" s="98" t="s">
        <v>32546</v>
      </c>
      <c r="L5531" s="109" t="s">
        <v>1934</v>
      </c>
      <c r="M5531" s="109" t="s">
        <v>32547</v>
      </c>
      <c r="N5531" s="109" t="s">
        <v>7593</v>
      </c>
      <c r="O5531" s="109" t="s">
        <v>32548</v>
      </c>
      <c r="P5531" s="109" t="s">
        <v>3069</v>
      </c>
      <c r="Q5531" s="55" t="s">
        <v>32549</v>
      </c>
      <c r="R5531" s="109" t="s">
        <v>80</v>
      </c>
      <c r="S5531" s="8" t="s">
        <v>5731</v>
      </c>
      <c r="T5531" s="31"/>
      <c r="U5531" s="109" t="str">
        <f t="shared" si="87"/>
        <v>41790: A state trooper handcuffed and arrested Brandon Ellingson for boating while intoxicated. The state trooper handcuffed Ellingson and put the wrong type of life jacket on him. Ellingson drowned in the lake. http://www.kansascity.com/news/local/article1282167.html</v>
      </c>
      <c r="V5531" s="98"/>
      <c r="W5531" s="109">
        <v>2140.1</v>
      </c>
      <c r="X5531" s="109"/>
      <c r="Y5531" s="109"/>
      <c r="Z5531" s="109"/>
      <c r="AA5531" s="109"/>
      <c r="AB5531" s="109"/>
      <c r="AC5531" s="113"/>
      <c r="AD5531" s="106"/>
      <c r="AE5531" s="106"/>
      <c r="AF5531" s="106"/>
      <c r="AG5531" s="58"/>
    </row>
    <row r="5532" spans="1:33" ht="12">
      <c r="A5532" s="30">
        <v>41877.5548263889</v>
      </c>
      <c r="B5532" s="109" t="s">
        <v>32550</v>
      </c>
      <c r="C5532" s="121">
        <v>20</v>
      </c>
      <c r="D5532" s="109" t="s">
        <v>23</v>
      </c>
      <c r="E5532" s="109" t="s">
        <v>173</v>
      </c>
      <c r="F5532" s="109"/>
      <c r="G5532" s="42">
        <v>37419</v>
      </c>
      <c r="H5532" s="109" t="s">
        <v>32551</v>
      </c>
      <c r="I5532" s="55" t="s">
        <v>347</v>
      </c>
      <c r="J5532" s="55" t="s">
        <v>213</v>
      </c>
      <c r="K5532" s="98" t="s">
        <v>17638</v>
      </c>
      <c r="L5532" s="109" t="s">
        <v>819</v>
      </c>
      <c r="M5532" s="109" t="s">
        <v>32331</v>
      </c>
      <c r="N5532" s="109" t="s">
        <v>32</v>
      </c>
      <c r="O5532" s="109" t="s">
        <v>32332</v>
      </c>
      <c r="P5532" s="109" t="s">
        <v>58</v>
      </c>
      <c r="Q5532" s="55" t="s">
        <v>32333</v>
      </c>
      <c r="R5532" s="109" t="s">
        <v>80</v>
      </c>
      <c r="S5532" s="8" t="s">
        <v>32552</v>
      </c>
      <c r="T5532" s="31"/>
      <c r="U5532" s="109" t="str">
        <f t="shared" si="87"/>
        <v>37419: Harris County deputies thought they were responding to a domestic disturbance the morning they arrived at a Houston area home and faced four armed members of the Latin Kings, a street gang. Harris County Deputy Shane Bennett died after being shot by his partner. Also killed were suspects Daniel Damian Jr., 20, and Carlos Alberto Ramirez, 24. One of the surviving burglars was found guilty of Bennett’s murder. http://www.chron.com/news/houston-texas/article/Man-convicted-in-deputy-s-death-given-life-term-2108577.php</v>
      </c>
      <c r="V5532" s="98"/>
      <c r="W5532" s="109">
        <v>2141.1</v>
      </c>
      <c r="X5532" s="109"/>
      <c r="Y5532" s="109"/>
      <c r="Z5532" s="109"/>
      <c r="AA5532" s="109"/>
      <c r="AB5532" s="109"/>
      <c r="AC5532" s="113"/>
      <c r="AD5532" s="106"/>
      <c r="AE5532" s="106"/>
      <c r="AF5532" s="106"/>
      <c r="AG5532" s="58"/>
    </row>
    <row r="5533" spans="1:33" ht="12">
      <c r="A5533" s="30">
        <v>41877.5548263889</v>
      </c>
      <c r="B5533" s="109" t="s">
        <v>32553</v>
      </c>
      <c r="C5533" s="121">
        <v>29</v>
      </c>
      <c r="D5533" s="109" t="s">
        <v>23</v>
      </c>
      <c r="E5533" s="109" t="s">
        <v>40</v>
      </c>
      <c r="F5533" s="109"/>
      <c r="G5533" s="42">
        <v>37419</v>
      </c>
      <c r="H5533" s="109" t="s">
        <v>32551</v>
      </c>
      <c r="I5533" s="55" t="s">
        <v>347</v>
      </c>
      <c r="J5533" s="55" t="s">
        <v>213</v>
      </c>
      <c r="K5533" s="98" t="s">
        <v>17638</v>
      </c>
      <c r="L5533" s="109" t="s">
        <v>819</v>
      </c>
      <c r="M5533" s="109" t="s">
        <v>32331</v>
      </c>
      <c r="N5533" s="109" t="s">
        <v>32</v>
      </c>
      <c r="O5533" s="109" t="s">
        <v>32332</v>
      </c>
      <c r="P5533" s="109" t="s">
        <v>3069</v>
      </c>
      <c r="Q5533" s="55" t="s">
        <v>32333</v>
      </c>
      <c r="R5533" s="109" t="s">
        <v>80</v>
      </c>
      <c r="S5533" s="8" t="s">
        <v>5758</v>
      </c>
      <c r="T5533" s="31"/>
      <c r="U5533" s="109" t="str">
        <f t="shared" si="87"/>
        <v>37419: Harris County deputies thought they were responding to a domestic disturbance the morning they arrived at a Houston area home and faced four armed members of the Latin Kings, a street gang. Harris County Deputy Shane Bennett died after being shot by his partner. Also killed were suspects Daniel Damian Jr., 20, and Carlos Alberto Ramirez, 24. One of the surviving burglars was found guilty of Bennett’s murder. http://www.chron.com/news/houston-texas/article/Man-convicted-in-deputy-s-death-given-life-term-2108577.php</v>
      </c>
      <c r="V5533" s="98"/>
      <c r="W5533" s="109">
        <v>2142.1</v>
      </c>
      <c r="X5533" s="109"/>
      <c r="Y5533" s="109"/>
      <c r="Z5533" s="109"/>
      <c r="AA5533" s="109"/>
      <c r="AB5533" s="109"/>
      <c r="AC5533" s="113"/>
      <c r="AD5533" s="106"/>
      <c r="AE5533" s="106"/>
      <c r="AF5533" s="106"/>
      <c r="AG5533" s="58"/>
    </row>
    <row r="5534" spans="1:33" ht="12">
      <c r="A5534" s="30">
        <v>41877.558495370402</v>
      </c>
      <c r="B5534" s="109" t="s">
        <v>32554</v>
      </c>
      <c r="C5534" s="121">
        <v>41</v>
      </c>
      <c r="D5534" s="109" t="s">
        <v>23</v>
      </c>
      <c r="E5534" s="109" t="s">
        <v>40</v>
      </c>
      <c r="F5534" s="109" t="s">
        <v>32555</v>
      </c>
      <c r="G5534" s="42">
        <v>41875</v>
      </c>
      <c r="H5534" s="109" t="s">
        <v>32556</v>
      </c>
      <c r="I5534" s="55" t="s">
        <v>5735</v>
      </c>
      <c r="J5534" s="55" t="s">
        <v>28</v>
      </c>
      <c r="K5534" s="98" t="s">
        <v>5736</v>
      </c>
      <c r="L5534" s="109" t="s">
        <v>2952</v>
      </c>
      <c r="M5534" s="109" t="s">
        <v>12898</v>
      </c>
      <c r="N5534" s="109" t="s">
        <v>262</v>
      </c>
      <c r="O5534" s="109" t="s">
        <v>32557</v>
      </c>
      <c r="P5534" s="109" t="s">
        <v>760</v>
      </c>
      <c r="Q5534" s="55" t="s">
        <v>32558</v>
      </c>
      <c r="R5534" s="109" t="s">
        <v>80</v>
      </c>
      <c r="S5534" s="8" t="s">
        <v>32520</v>
      </c>
      <c r="T5534" s="31"/>
      <c r="U5534" s="109" t="str">
        <f t="shared" si="87"/>
        <v>41875: Griffis threw a metal pipe at an elderly woman. Deputy Bradely showed up, Griffis threatened to kill him. Griffis was tasered and died. Deputy could not resuscitate. http://www.actionnewsjax.com/news/news/fdle-investigates-fatal-columbia-county-police-inc/ng8Nh/</v>
      </c>
      <c r="V5534" s="98"/>
      <c r="W5534" s="109">
        <v>2143.1</v>
      </c>
      <c r="X5534" s="109"/>
      <c r="Y5534" s="109"/>
      <c r="Z5534" s="109"/>
      <c r="AA5534" s="109"/>
      <c r="AB5534" s="109"/>
      <c r="AC5534" s="113"/>
      <c r="AD5534" s="106"/>
      <c r="AE5534" s="106"/>
      <c r="AF5534" s="106"/>
      <c r="AG5534" s="58"/>
    </row>
    <row r="5535" spans="1:33" ht="12">
      <c r="A5535" s="30">
        <v>41877.562083333301</v>
      </c>
      <c r="B5535" s="109" t="s">
        <v>32559</v>
      </c>
      <c r="C5535" s="121">
        <v>38</v>
      </c>
      <c r="D5535" s="109" t="s">
        <v>23</v>
      </c>
      <c r="E5535" s="109" t="s">
        <v>24</v>
      </c>
      <c r="F5535" s="109" t="s">
        <v>32560</v>
      </c>
      <c r="G5535" s="42">
        <v>41875</v>
      </c>
      <c r="H5535" s="109" t="s">
        <v>32561</v>
      </c>
      <c r="I5535" s="55" t="s">
        <v>7003</v>
      </c>
      <c r="J5535" s="55" t="s">
        <v>482</v>
      </c>
      <c r="K5535" s="98" t="s">
        <v>7004</v>
      </c>
      <c r="L5535" s="109" t="s">
        <v>7005</v>
      </c>
      <c r="M5535" s="109" t="s">
        <v>7006</v>
      </c>
      <c r="N5535" s="109" t="s">
        <v>36</v>
      </c>
      <c r="O5535" s="109" t="s">
        <v>32562</v>
      </c>
      <c r="P5535" s="109" t="s">
        <v>760</v>
      </c>
      <c r="Q5535" s="55" t="s">
        <v>32563</v>
      </c>
      <c r="R5535" s="109" t="s">
        <v>80</v>
      </c>
      <c r="S5535" s="8" t="s">
        <v>32520</v>
      </c>
      <c r="T5535" s="31"/>
      <c r="U5535" s="109" t="str">
        <f t="shared" si="87"/>
        <v>41875: Police were called for a domestic assault. Hornbeak was arrested and was transported to to jail. Upon arrival Hornbeak was unresponsive. Cause of death is pending until autopsy. http://www.ardmoreite.com/article/20140824/NEWS/140829830/10054/NEWS</v>
      </c>
      <c r="V5535" s="98"/>
      <c r="W5535" s="109">
        <v>2144.1</v>
      </c>
      <c r="X5535" s="109"/>
      <c r="Y5535" s="109"/>
      <c r="Z5535" s="109"/>
      <c r="AA5535" s="109"/>
      <c r="AB5535" s="109"/>
      <c r="AC5535" s="113"/>
      <c r="AD5535" s="106"/>
      <c r="AE5535" s="106"/>
      <c r="AF5535" s="106"/>
      <c r="AG5535" s="58"/>
    </row>
    <row r="5536" spans="1:33" ht="12">
      <c r="A5536" s="30">
        <v>41877.563518518502</v>
      </c>
      <c r="B5536" s="109" t="s">
        <v>32564</v>
      </c>
      <c r="C5536" s="121">
        <v>36</v>
      </c>
      <c r="D5536" s="109" t="s">
        <v>23</v>
      </c>
      <c r="E5536" s="109" t="s">
        <v>24</v>
      </c>
      <c r="F5536" s="109" t="s">
        <v>32565</v>
      </c>
      <c r="G5536" s="42">
        <v>41863</v>
      </c>
      <c r="H5536" s="109" t="s">
        <v>32566</v>
      </c>
      <c r="I5536" s="55" t="s">
        <v>7193</v>
      </c>
      <c r="J5536" s="55" t="s">
        <v>85</v>
      </c>
      <c r="K5536" s="98" t="s">
        <v>32567</v>
      </c>
      <c r="L5536" s="109" t="s">
        <v>260</v>
      </c>
      <c r="M5536" s="109" t="s">
        <v>32568</v>
      </c>
      <c r="N5536" s="109" t="s">
        <v>262</v>
      </c>
      <c r="O5536" s="109" t="s">
        <v>32569</v>
      </c>
      <c r="P5536" s="109" t="s">
        <v>32570</v>
      </c>
      <c r="Q5536" s="55" t="s">
        <v>32571</v>
      </c>
      <c r="R5536" s="109" t="s">
        <v>80</v>
      </c>
      <c r="S5536" s="8" t="s">
        <v>32520</v>
      </c>
      <c r="T5536" s="31"/>
      <c r="U5536" s="109" t="str">
        <f t="shared" si="87"/>
        <v>41863: Parker matched the description of a burglar suspect in the area. He was stopped and supposedly became resistant. He was then tasered and later died. http://www.vvdailypress.com/article/20140813/News/140819920</v>
      </c>
      <c r="V5536" s="98"/>
      <c r="W5536" s="109">
        <v>2145.1</v>
      </c>
      <c r="X5536" s="109"/>
      <c r="Y5536" s="109"/>
      <c r="Z5536" s="109"/>
      <c r="AA5536" s="109"/>
      <c r="AB5536" s="109"/>
      <c r="AC5536" s="113"/>
      <c r="AD5536" s="106"/>
      <c r="AE5536" s="106"/>
      <c r="AF5536" s="106"/>
      <c r="AG5536" s="58"/>
    </row>
    <row r="5537" spans="1:33" ht="12">
      <c r="A5537" s="30">
        <v>41877.5805555556</v>
      </c>
      <c r="B5537" s="109" t="s">
        <v>32572</v>
      </c>
      <c r="C5537" s="121">
        <v>32</v>
      </c>
      <c r="D5537" s="109" t="s">
        <v>23</v>
      </c>
      <c r="E5537" s="109" t="s">
        <v>82</v>
      </c>
      <c r="F5537" s="109"/>
      <c r="G5537" s="42">
        <v>41258</v>
      </c>
      <c r="H5537" s="109" t="s">
        <v>32573</v>
      </c>
      <c r="I5537" s="55" t="s">
        <v>20518</v>
      </c>
      <c r="J5537" s="55" t="s">
        <v>28</v>
      </c>
      <c r="K5537" s="98" t="s">
        <v>32574</v>
      </c>
      <c r="L5537" s="109" t="s">
        <v>13130</v>
      </c>
      <c r="M5537" s="109" t="s">
        <v>32575</v>
      </c>
      <c r="N5537" s="109" t="s">
        <v>32</v>
      </c>
      <c r="O5537" s="109" t="s">
        <v>32576</v>
      </c>
      <c r="P5537" s="109" t="s">
        <v>760</v>
      </c>
      <c r="Q5537" s="55" t="s">
        <v>32577</v>
      </c>
      <c r="R5537" s="109" t="s">
        <v>80</v>
      </c>
      <c r="S5537" s="8" t="s">
        <v>32520</v>
      </c>
      <c r="T5537" s="31"/>
      <c r="U5537" s="109" t="str">
        <f t="shared" si="87"/>
        <v>41258: Gordon barricaded himself in the garage threatening officers with a machete. He charged toward the officers and they shot and killed him. http://flaglerlive.com/69773/sheriff-open-records/</v>
      </c>
      <c r="V5537" s="98"/>
      <c r="W5537" s="109">
        <v>2146.1</v>
      </c>
      <c r="X5537" s="109"/>
      <c r="Y5537" s="109"/>
      <c r="Z5537" s="109"/>
      <c r="AA5537" s="109"/>
      <c r="AB5537" s="109"/>
      <c r="AC5537" s="113"/>
      <c r="AD5537" s="106"/>
      <c r="AE5537" s="106"/>
      <c r="AF5537" s="106"/>
      <c r="AG5537" s="58"/>
    </row>
    <row r="5538" spans="1:33" ht="12">
      <c r="A5538" s="30">
        <v>41877.588564814803</v>
      </c>
      <c r="B5538" s="109" t="s">
        <v>32578</v>
      </c>
      <c r="C5538" s="121">
        <v>28</v>
      </c>
      <c r="D5538" s="109" t="s">
        <v>23</v>
      </c>
      <c r="E5538" s="109" t="s">
        <v>82</v>
      </c>
      <c r="F5538" s="109"/>
      <c r="G5538" s="42">
        <v>41840</v>
      </c>
      <c r="H5538" s="109" t="s">
        <v>32579</v>
      </c>
      <c r="I5538" s="55" t="s">
        <v>2164</v>
      </c>
      <c r="J5538" s="55" t="s">
        <v>124</v>
      </c>
      <c r="K5538" s="98" t="s">
        <v>25331</v>
      </c>
      <c r="L5538" s="109" t="s">
        <v>126</v>
      </c>
      <c r="M5538" s="109" t="s">
        <v>2166</v>
      </c>
      <c r="N5538" s="109" t="s">
        <v>32</v>
      </c>
      <c r="O5538" s="109" t="s">
        <v>32580</v>
      </c>
      <c r="P5538" s="109" t="s">
        <v>760</v>
      </c>
      <c r="Q5538" s="55" t="s">
        <v>32581</v>
      </c>
      <c r="R5538" s="109" t="s">
        <v>80</v>
      </c>
      <c r="S5538" s="8" t="s">
        <v>32520</v>
      </c>
      <c r="T5538" s="31"/>
      <c r="U5538" s="109" t="str">
        <f t="shared" si="87"/>
        <v>41840: Duncalf supposedly assaulted an officer and fled. He then reportedly fired at officers. Officers returned fire killing Duncalf. An eyewitness however disputes the official police report. http://www.kentreporter.com/news/272307371.html#</v>
      </c>
      <c r="V5538" s="98"/>
      <c r="W5538" s="109">
        <v>2147.1</v>
      </c>
      <c r="X5538" s="109"/>
      <c r="Y5538" s="109"/>
      <c r="Z5538" s="109"/>
      <c r="AA5538" s="109"/>
      <c r="AB5538" s="109"/>
      <c r="AC5538" s="113"/>
      <c r="AD5538" s="106"/>
      <c r="AE5538" s="106"/>
      <c r="AF5538" s="106"/>
      <c r="AG5538" s="58"/>
    </row>
    <row r="5539" spans="1:33" ht="12">
      <c r="A5539" s="30">
        <v>41877.594143518501</v>
      </c>
      <c r="B5539" s="109" t="s">
        <v>32582</v>
      </c>
      <c r="C5539" s="121">
        <v>46</v>
      </c>
      <c r="D5539" s="109" t="s">
        <v>23</v>
      </c>
      <c r="E5539" s="109" t="s">
        <v>40</v>
      </c>
      <c r="F5539" s="109" t="s">
        <v>32583</v>
      </c>
      <c r="G5539" s="42">
        <v>41834</v>
      </c>
      <c r="H5539" s="109" t="s">
        <v>32584</v>
      </c>
      <c r="I5539" s="55" t="s">
        <v>32585</v>
      </c>
      <c r="J5539" s="55" t="s">
        <v>1103</v>
      </c>
      <c r="K5539" s="98" t="s">
        <v>32586</v>
      </c>
      <c r="L5539" s="109" t="s">
        <v>32587</v>
      </c>
      <c r="M5539" s="109" t="s">
        <v>32588</v>
      </c>
      <c r="N5539" s="109" t="s">
        <v>32</v>
      </c>
      <c r="O5539" s="109" t="s">
        <v>32589</v>
      </c>
      <c r="P5539" s="109" t="s">
        <v>58</v>
      </c>
      <c r="Q5539" s="55" t="s">
        <v>32590</v>
      </c>
      <c r="R5539" s="109" t="s">
        <v>734</v>
      </c>
      <c r="S5539" s="8" t="s">
        <v>32520</v>
      </c>
      <c r="T5539" s="31"/>
      <c r="U5539" s="109" t="str">
        <f t="shared" si="87"/>
        <v>41834: Mitchell was driving at speeds of 100 mph. Mitchel ran of the road near highway 13 and Buckhorn Road where Officer Schlabach told Mitchel' to get on the the ground. Mitchell advanced the officer in an aggressive manner and was subsequently shot and killed. http://www.uppermichiganssource.com/news/story.aspx?id=1085494#.U_z4lo10yie</v>
      </c>
      <c r="V5539" s="98"/>
      <c r="W5539" s="109">
        <v>2148.1</v>
      </c>
      <c r="X5539" s="109"/>
      <c r="Y5539" s="109"/>
      <c r="Z5539" s="109"/>
      <c r="AA5539" s="109"/>
      <c r="AB5539" s="109"/>
      <c r="AC5539" s="113"/>
      <c r="AD5539" s="106"/>
      <c r="AE5539" s="106"/>
      <c r="AF5539" s="106"/>
      <c r="AG5539" s="58"/>
    </row>
    <row r="5540" spans="1:33" ht="12">
      <c r="A5540" s="30">
        <v>41877.612037036997</v>
      </c>
      <c r="B5540" s="109" t="s">
        <v>32591</v>
      </c>
      <c r="C5540" s="121">
        <v>52</v>
      </c>
      <c r="D5540" s="109" t="s">
        <v>23</v>
      </c>
      <c r="E5540" s="109" t="s">
        <v>40</v>
      </c>
      <c r="F5540" s="109" t="s">
        <v>32592</v>
      </c>
      <c r="G5540" s="42">
        <v>41871</v>
      </c>
      <c r="H5540" s="109" t="s">
        <v>32593</v>
      </c>
      <c r="I5540" s="55" t="s">
        <v>671</v>
      </c>
      <c r="J5540" s="55" t="s">
        <v>213</v>
      </c>
      <c r="K5540" s="98" t="s">
        <v>32594</v>
      </c>
      <c r="L5540" s="109" t="s">
        <v>671</v>
      </c>
      <c r="M5540" s="109" t="s">
        <v>6101</v>
      </c>
      <c r="N5540" s="109" t="s">
        <v>949</v>
      </c>
      <c r="O5540" s="109" t="s">
        <v>32595</v>
      </c>
      <c r="P5540" s="109" t="s">
        <v>760</v>
      </c>
      <c r="Q5540" s="55" t="s">
        <v>32596</v>
      </c>
      <c r="R5540" s="109" t="s">
        <v>80</v>
      </c>
      <c r="S5540" s="8" t="s">
        <v>32520</v>
      </c>
      <c r="T5540" s="31"/>
      <c r="U5540" s="109" t="str">
        <f t="shared" si="87"/>
        <v>41871: An officer tapped Groessel's truck window and Groessel then pointed a gun in the officer's direction. The officers began shooting. Groessel then fired one shot - presumably killing himself. He also had two gunshot wounds in his back. http://crimeblog.dallasnews.com/2014/08/breaking-dallas-police-confirm-officer-involved-shooting-at-far-north-dallas-hotel.html/</v>
      </c>
      <c r="V5540" s="98"/>
      <c r="W5540" s="109">
        <v>2149.1</v>
      </c>
      <c r="X5540" s="109"/>
      <c r="Y5540" s="109"/>
      <c r="Z5540" s="109"/>
      <c r="AA5540" s="109"/>
      <c r="AB5540" s="109"/>
      <c r="AC5540" s="113"/>
      <c r="AD5540" s="106"/>
      <c r="AE5540" s="106"/>
      <c r="AF5540" s="106"/>
      <c r="AG5540" s="58"/>
    </row>
    <row r="5541" spans="1:33" ht="12">
      <c r="A5541" s="30">
        <v>41877.619143518503</v>
      </c>
      <c r="B5541" s="109" t="s">
        <v>32597</v>
      </c>
      <c r="C5541" s="121">
        <v>43</v>
      </c>
      <c r="D5541" s="109" t="s">
        <v>23</v>
      </c>
      <c r="E5541" s="109" t="s">
        <v>1728</v>
      </c>
      <c r="F5541" s="109" t="s">
        <v>32598</v>
      </c>
      <c r="G5541" s="42">
        <v>41664</v>
      </c>
      <c r="H5541" s="109" t="s">
        <v>32599</v>
      </c>
      <c r="I5541" s="55" t="s">
        <v>32600</v>
      </c>
      <c r="J5541" s="55" t="s">
        <v>85</v>
      </c>
      <c r="K5541" s="98" t="s">
        <v>32601</v>
      </c>
      <c r="L5541" s="109" t="s">
        <v>5124</v>
      </c>
      <c r="M5541" s="109" t="s">
        <v>32602</v>
      </c>
      <c r="N5541" s="109" t="s">
        <v>32</v>
      </c>
      <c r="O5541" s="109" t="s">
        <v>32603</v>
      </c>
      <c r="P5541" s="109" t="s">
        <v>760</v>
      </c>
      <c r="Q5541" s="55" t="s">
        <v>32604</v>
      </c>
      <c r="R5541" s="109" t="s">
        <v>100</v>
      </c>
      <c r="S5541" s="8" t="s">
        <v>32605</v>
      </c>
      <c r="T5541" s="31"/>
      <c r="U5541" s="109" t="str">
        <f t="shared" si="87"/>
        <v>41664: Victim suffered from PTSD. Family called police, they shot him 12 times. http://sacramento.cbslocal.com/2014/05/05/911-call-released-in-lodi-police-shooting-of-gulf-war-veteran/</v>
      </c>
      <c r="V5541" s="98"/>
      <c r="W5541" s="109">
        <v>2151.1</v>
      </c>
      <c r="X5541" s="109"/>
      <c r="Y5541" s="109"/>
      <c r="Z5541" s="109"/>
      <c r="AA5541" s="109"/>
      <c r="AB5541" s="109"/>
      <c r="AC5541" s="113"/>
      <c r="AD5541" s="106"/>
      <c r="AE5541" s="106"/>
      <c r="AF5541" s="106"/>
      <c r="AG5541" s="58"/>
    </row>
    <row r="5542" spans="1:33" ht="12">
      <c r="A5542" s="30">
        <v>41877.623460648101</v>
      </c>
      <c r="B5542" s="109" t="s">
        <v>32606</v>
      </c>
      <c r="C5542" s="121">
        <v>53</v>
      </c>
      <c r="D5542" s="109" t="s">
        <v>23</v>
      </c>
      <c r="E5542" s="109" t="s">
        <v>40</v>
      </c>
      <c r="F5542" s="109"/>
      <c r="G5542" s="42">
        <v>41869</v>
      </c>
      <c r="H5542" s="109" t="s">
        <v>32607</v>
      </c>
      <c r="I5542" s="55" t="s">
        <v>10503</v>
      </c>
      <c r="J5542" s="55" t="s">
        <v>85</v>
      </c>
      <c r="K5542" s="98" t="s">
        <v>32608</v>
      </c>
      <c r="L5542" s="109" t="s">
        <v>10505</v>
      </c>
      <c r="M5542" s="109" t="s">
        <v>10506</v>
      </c>
      <c r="N5542" s="109" t="s">
        <v>32</v>
      </c>
      <c r="O5542" s="109" t="s">
        <v>32609</v>
      </c>
      <c r="P5542" s="109" t="s">
        <v>58</v>
      </c>
      <c r="Q5542" s="55" t="s">
        <v>32610</v>
      </c>
      <c r="R5542" s="109" t="s">
        <v>100</v>
      </c>
      <c r="S5542" s="8" t="s">
        <v>32611</v>
      </c>
      <c r="T5542" s="31"/>
      <c r="U5542" s="109" t="str">
        <f t="shared" si="87"/>
        <v>41869: Police called to disturbance at apartment, Towe wielding long knife, charged police, who shot him. http://www.sacbee.com/2014/08/18/6636671/officer-kills-man-allegedly-charging.html</v>
      </c>
      <c r="V5542" s="98"/>
      <c r="W5542" s="109">
        <v>2152.1</v>
      </c>
      <c r="X5542" s="109"/>
      <c r="Y5542" s="109"/>
      <c r="Z5542" s="109"/>
      <c r="AA5542" s="109"/>
      <c r="AB5542" s="109"/>
      <c r="AC5542" s="113"/>
      <c r="AD5542" s="106"/>
      <c r="AE5542" s="106"/>
      <c r="AF5542" s="106"/>
      <c r="AG5542" s="58"/>
    </row>
    <row r="5543" spans="1:33" ht="12">
      <c r="A5543" s="30">
        <v>41877.650335648199</v>
      </c>
      <c r="B5543" s="109" t="s">
        <v>32612</v>
      </c>
      <c r="C5543" s="121">
        <v>29</v>
      </c>
      <c r="D5543" s="109" t="s">
        <v>23</v>
      </c>
      <c r="E5543" s="109" t="s">
        <v>24</v>
      </c>
      <c r="F5543" s="109" t="s">
        <v>32613</v>
      </c>
      <c r="G5543" s="42">
        <v>41876</v>
      </c>
      <c r="H5543" s="109" t="s">
        <v>32614</v>
      </c>
      <c r="I5543" s="55" t="s">
        <v>671</v>
      </c>
      <c r="J5543" s="55" t="s">
        <v>213</v>
      </c>
      <c r="K5543" s="98" t="s">
        <v>17720</v>
      </c>
      <c r="L5543" s="109" t="s">
        <v>671</v>
      </c>
      <c r="M5543" s="109" t="s">
        <v>6101</v>
      </c>
      <c r="N5543" s="109" t="s">
        <v>32</v>
      </c>
      <c r="O5543" s="109" t="s">
        <v>32615</v>
      </c>
      <c r="P5543" s="109" t="s">
        <v>7593</v>
      </c>
      <c r="Q5543" s="55" t="s">
        <v>32616</v>
      </c>
      <c r="R5543" s="109" t="s">
        <v>80</v>
      </c>
      <c r="S5543" s="8" t="s">
        <v>5731</v>
      </c>
      <c r="T5543" s="31"/>
      <c r="U5543" s="109" t="str">
        <f t="shared" si="87"/>
        <v>41876: An officer shot Douglas as he ran from police this morning in Pleasant Grove. Douglas was a kidnapping suspect who snatched his two children from their mother after ramming her car. http://crimeblog.dallasnews.com/2014/08/suspect-shot-after-brief-police-chase-in-pleasant-grove.html/</v>
      </c>
      <c r="V5543" s="98"/>
      <c r="W5543" s="109">
        <v>2153.1</v>
      </c>
      <c r="X5543" s="109"/>
      <c r="Y5543" s="109"/>
      <c r="Z5543" s="109"/>
      <c r="AA5543" s="109"/>
      <c r="AB5543" s="109"/>
      <c r="AC5543" s="113"/>
      <c r="AD5543" s="106"/>
      <c r="AE5543" s="106"/>
      <c r="AF5543" s="106"/>
      <c r="AG5543" s="58"/>
    </row>
    <row r="5544" spans="1:33" ht="12">
      <c r="A5544" s="30">
        <v>41877.661412037</v>
      </c>
      <c r="B5544" s="109" t="s">
        <v>32617</v>
      </c>
      <c r="C5544" s="121">
        <v>57</v>
      </c>
      <c r="D5544" s="109" t="s">
        <v>91</v>
      </c>
      <c r="E5544" s="109" t="s">
        <v>24</v>
      </c>
      <c r="F5544" s="109"/>
      <c r="G5544" s="42">
        <v>37275</v>
      </c>
      <c r="H5544" s="109" t="s">
        <v>32618</v>
      </c>
      <c r="I5544" s="55" t="s">
        <v>2554</v>
      </c>
      <c r="J5544" s="55" t="s">
        <v>85</v>
      </c>
      <c r="K5544" s="98" t="s">
        <v>2555</v>
      </c>
      <c r="L5544" s="109" t="s">
        <v>539</v>
      </c>
      <c r="M5544" s="109" t="s">
        <v>2556</v>
      </c>
      <c r="N5544" s="109" t="s">
        <v>32</v>
      </c>
      <c r="O5544" s="109" t="s">
        <v>32619</v>
      </c>
      <c r="P5544" s="109" t="s">
        <v>58</v>
      </c>
      <c r="Q5544" s="55" t="s">
        <v>32620</v>
      </c>
      <c r="R5544" s="109" t="s">
        <v>100</v>
      </c>
      <c r="S5544" s="8" t="s">
        <v>32621</v>
      </c>
      <c r="T5544" s="31"/>
      <c r="U5544" s="109" t="str">
        <f t="shared" si="87"/>
        <v>37275: An African-American woman was reported to have stolen a cart of groceries and then left the store brandishing a knife. Upon reaching the woman who "appeared disturbed", officers struck the suspect twice with bean bag rounds which failed to stop her. The woman "stepped towards officers and raised her arm and the knife in an upward motion." Officers fired at the suspect who died at the hospital. http://www.lbreport.com/reference/lbpdbyrd.pdf</v>
      </c>
      <c r="V5544" s="98"/>
      <c r="W5544" s="109">
        <v>2154.1</v>
      </c>
      <c r="X5544" s="109"/>
      <c r="Y5544" s="109"/>
      <c r="Z5544" s="109"/>
      <c r="AA5544" s="109"/>
      <c r="AB5544" s="109"/>
      <c r="AC5544" s="113"/>
      <c r="AD5544" s="106"/>
      <c r="AE5544" s="106"/>
      <c r="AF5544" s="106"/>
      <c r="AG5544" s="58"/>
    </row>
    <row r="5545" spans="1:33" ht="12">
      <c r="A5545" s="30">
        <v>41877.661608796298</v>
      </c>
      <c r="B5545" s="109" t="s">
        <v>32622</v>
      </c>
      <c r="C5545" s="121">
        <v>23</v>
      </c>
      <c r="D5545" s="109" t="s">
        <v>23</v>
      </c>
      <c r="E5545" s="109" t="s">
        <v>24</v>
      </c>
      <c r="F5545" s="109" t="s">
        <v>32623</v>
      </c>
      <c r="G5545" s="42">
        <v>39047</v>
      </c>
      <c r="H5545" s="109" t="s">
        <v>32624</v>
      </c>
      <c r="I5545" s="55" t="s">
        <v>5265</v>
      </c>
      <c r="J5545" s="55" t="s">
        <v>152</v>
      </c>
      <c r="K5545" s="98" t="s">
        <v>10173</v>
      </c>
      <c r="L5545" s="109" t="s">
        <v>1481</v>
      </c>
      <c r="M5545" s="109" t="s">
        <v>313</v>
      </c>
      <c r="N5545" s="109" t="s">
        <v>32</v>
      </c>
      <c r="O5545" s="109" t="s">
        <v>32625</v>
      </c>
      <c r="P5545" s="109" t="s">
        <v>58</v>
      </c>
      <c r="Q5545" s="55" t="s">
        <v>32626</v>
      </c>
      <c r="R5545" s="109" t="s">
        <v>80</v>
      </c>
      <c r="S5545" s="8" t="s">
        <v>5731</v>
      </c>
      <c r="T5545" s="31"/>
      <c r="U5545" s="109" t="str">
        <f t="shared" si="87"/>
        <v>39047: Five plainclothes officers, two of whom were detectives working under cover, fired 50 bullets at a silver Nissan Altima, killing Sean Bell. Moments earlier, Bell and his friends had left a bachelor party at Club Kalua. http://en.wikipedia.org/wiki/Sean_Bell_shooting_incident</v>
      </c>
      <c r="V5545" s="98"/>
      <c r="W5545" s="109">
        <v>2155.1</v>
      </c>
      <c r="X5545" s="109"/>
      <c r="Y5545" s="109"/>
      <c r="Z5545" s="109"/>
      <c r="AA5545" s="109"/>
      <c r="AB5545" s="109"/>
      <c r="AC5545" s="113"/>
      <c r="AD5545" s="106"/>
      <c r="AE5545" s="106"/>
      <c r="AF5545" s="106"/>
      <c r="AG5545" s="58"/>
    </row>
    <row r="5546" spans="1:33" ht="12">
      <c r="A5546" s="30">
        <v>41877.717569444401</v>
      </c>
      <c r="B5546" s="109" t="s">
        <v>32627</v>
      </c>
      <c r="C5546" s="121">
        <v>21</v>
      </c>
      <c r="D5546" s="109" t="s">
        <v>23</v>
      </c>
      <c r="E5546" s="109" t="s">
        <v>24</v>
      </c>
      <c r="F5546" s="109" t="s">
        <v>32628</v>
      </c>
      <c r="G5546" s="42">
        <v>41118</v>
      </c>
      <c r="H5546" s="109" t="s">
        <v>32629</v>
      </c>
      <c r="I5546" s="55" t="s">
        <v>1139</v>
      </c>
      <c r="J5546" s="55" t="s">
        <v>413</v>
      </c>
      <c r="K5546" s="98" t="s">
        <v>32630</v>
      </c>
      <c r="L5546" s="109" t="s">
        <v>32631</v>
      </c>
      <c r="M5546" s="109" t="s">
        <v>32632</v>
      </c>
      <c r="N5546" s="109" t="s">
        <v>32</v>
      </c>
      <c r="O5546" s="109" t="s">
        <v>32633</v>
      </c>
      <c r="P5546" s="109" t="s">
        <v>949</v>
      </c>
      <c r="Q5546" s="55" t="s">
        <v>32634</v>
      </c>
      <c r="R5546" s="109" t="s">
        <v>80</v>
      </c>
      <c r="S5546" s="8" t="s">
        <v>32635</v>
      </c>
      <c r="T5546" s="31"/>
      <c r="U5546" s="109" t="str">
        <f t="shared" si="87"/>
        <v>41118: Police claim that he pulled the trigger even though he was handcuffed and shot on the right side of the head. http://www.huffingtonpost.com/2012/08/22/chavis-carter-case-girlfriend_n_1823408.html</v>
      </c>
      <c r="V5546" s="98"/>
      <c r="W5546" s="109">
        <v>2156.1</v>
      </c>
      <c r="X5546" s="109"/>
      <c r="Y5546" s="109"/>
      <c r="Z5546" s="109"/>
      <c r="AA5546" s="109"/>
      <c r="AB5546" s="109"/>
      <c r="AC5546" s="113"/>
      <c r="AD5546" s="106"/>
      <c r="AE5546" s="106"/>
      <c r="AF5546" s="106"/>
      <c r="AG5546" s="58"/>
    </row>
    <row r="5547" spans="1:33" ht="12">
      <c r="A5547" s="30">
        <v>41877.761041666701</v>
      </c>
      <c r="B5547" s="109" t="s">
        <v>32636</v>
      </c>
      <c r="C5547" s="121">
        <v>24</v>
      </c>
      <c r="D5547" s="109" t="s">
        <v>23</v>
      </c>
      <c r="E5547" s="109" t="s">
        <v>40</v>
      </c>
      <c r="F5547" s="109" t="s">
        <v>32637</v>
      </c>
      <c r="G5547" s="42">
        <v>41046</v>
      </c>
      <c r="H5547" s="109" t="s">
        <v>32638</v>
      </c>
      <c r="I5547" s="55" t="s">
        <v>32639</v>
      </c>
      <c r="J5547" s="55" t="s">
        <v>28</v>
      </c>
      <c r="K5547" s="98" t="s">
        <v>32640</v>
      </c>
      <c r="L5547" s="109" t="s">
        <v>338</v>
      </c>
      <c r="M5547" s="109" t="s">
        <v>32641</v>
      </c>
      <c r="N5547" s="109" t="s">
        <v>32</v>
      </c>
      <c r="O5547" s="109" t="s">
        <v>32642</v>
      </c>
      <c r="P5547" s="109" t="s">
        <v>58</v>
      </c>
      <c r="Q5547" s="55" t="s">
        <v>32643</v>
      </c>
      <c r="R5547" s="109" t="s">
        <v>80</v>
      </c>
      <c r="S5547" s="8" t="s">
        <v>32644</v>
      </c>
      <c r="T5547" s="31"/>
      <c r="U5547" s="109" t="str">
        <f t="shared" si="87"/>
        <v>41046: Undercover Sgt Michael Mario Custer trespassing on private property. Adams arrived, asked Custer his business. Custer shot Adams four times, and did not render aid or restrain. Seth opened the chained gate. Made it 300 feet, collapsed, called his brother for help. See Change.org Seth Adams http://www.palmbeachpost.com/news/news/crime-law/vigil-held-for-loxahatchee-groves-man-shot-by-palm/nPKXb/</v>
      </c>
      <c r="V5547" s="98"/>
      <c r="W5547" s="109">
        <v>2157.1</v>
      </c>
      <c r="X5547" s="109"/>
      <c r="Y5547" s="109"/>
      <c r="Z5547" s="109"/>
      <c r="AA5547" s="109"/>
      <c r="AB5547" s="109"/>
      <c r="AC5547" s="113"/>
      <c r="AD5547" s="106"/>
      <c r="AE5547" s="106"/>
      <c r="AF5547" s="106"/>
      <c r="AG5547" s="58"/>
    </row>
    <row r="5548" spans="1:33" ht="12">
      <c r="A5548" s="30">
        <v>41877.761238425897</v>
      </c>
      <c r="B5548" s="109" t="s">
        <v>32645</v>
      </c>
      <c r="C5548" s="121">
        <v>27</v>
      </c>
      <c r="D5548" s="109" t="s">
        <v>23</v>
      </c>
      <c r="E5548" s="109" t="s">
        <v>40</v>
      </c>
      <c r="F5548" s="109" t="s">
        <v>32646</v>
      </c>
      <c r="G5548" s="42">
        <v>41830</v>
      </c>
      <c r="H5548" s="109" t="s">
        <v>32647</v>
      </c>
      <c r="I5548" s="55" t="s">
        <v>25053</v>
      </c>
      <c r="J5548" s="55" t="s">
        <v>124</v>
      </c>
      <c r="K5548" s="98" t="s">
        <v>32648</v>
      </c>
      <c r="L5548" s="109" t="s">
        <v>707</v>
      </c>
      <c r="M5548" s="109" t="s">
        <v>24929</v>
      </c>
      <c r="N5548" s="109" t="s">
        <v>32</v>
      </c>
      <c r="O5548" s="109" t="s">
        <v>32649</v>
      </c>
      <c r="P5548" s="109" t="s">
        <v>760</v>
      </c>
      <c r="Q5548" s="55" t="s">
        <v>32650</v>
      </c>
      <c r="R5548" s="109" t="s">
        <v>100</v>
      </c>
      <c r="S5548" s="8" t="s">
        <v>32651</v>
      </c>
      <c r="T5548" s="31"/>
      <c r="U5548" s="109" t="str">
        <f t="shared" si="87"/>
        <v>41830: Shot while advancing on a deputy holding a cane overhead. Deputies were responding to a report of a domestic disturbance. http://seattletimes.com/html/localnews/2015590013_deputyshooting13m.html</v>
      </c>
      <c r="V5548" s="98"/>
      <c r="W5548" s="109">
        <v>2158.1</v>
      </c>
      <c r="X5548" s="109"/>
      <c r="Y5548" s="109"/>
      <c r="Z5548" s="109"/>
      <c r="AA5548" s="109"/>
      <c r="AB5548" s="109"/>
      <c r="AC5548" s="113"/>
      <c r="AD5548" s="106"/>
      <c r="AE5548" s="106"/>
      <c r="AF5548" s="106"/>
      <c r="AG5548" s="58"/>
    </row>
    <row r="5549" spans="1:33" ht="12">
      <c r="A5549" s="30">
        <v>41877.768692129597</v>
      </c>
      <c r="B5549" s="109" t="s">
        <v>32652</v>
      </c>
      <c r="C5549" s="121">
        <v>40</v>
      </c>
      <c r="D5549" s="109" t="s">
        <v>23</v>
      </c>
      <c r="E5549" s="109" t="s">
        <v>40</v>
      </c>
      <c r="F5549" s="109" t="s">
        <v>32653</v>
      </c>
      <c r="G5549" s="42">
        <v>41029</v>
      </c>
      <c r="H5549" s="109" t="s">
        <v>32654</v>
      </c>
      <c r="I5549" s="55" t="s">
        <v>32655</v>
      </c>
      <c r="J5549" s="55" t="s">
        <v>4087</v>
      </c>
      <c r="K5549" s="98" t="s">
        <v>32656</v>
      </c>
      <c r="L5549" s="109" t="s">
        <v>32657</v>
      </c>
      <c r="M5549" s="109" t="s">
        <v>24787</v>
      </c>
      <c r="N5549" s="109" t="s">
        <v>32</v>
      </c>
      <c r="O5549" s="109" t="s">
        <v>32658</v>
      </c>
      <c r="P5549" s="109" t="s">
        <v>58</v>
      </c>
      <c r="Q5549" s="55" t="s">
        <v>32659</v>
      </c>
      <c r="R5549" s="109" t="s">
        <v>80</v>
      </c>
      <c r="S5549" s="8" t="s">
        <v>32651</v>
      </c>
      <c r="T5549" s="31"/>
      <c r="U5549" s="109" t="str">
        <f t="shared" ref="U5549:U5612" si="88">CONCATENATE(G5549, ": ", O5549, " ", Q5549)</f>
        <v>41029: Martel was observed breaking into a home in Johnson, VT. After a high-speed chase police chased him into the woods in Cambridge, VT. Martel allegedly took a shooter's stance and pointed a metallic object at police; the object turned out to be a cellphone. http://www.wcax.com/story/18004982/vt-state-police-reveal-details-in-officer-involved-shooting</v>
      </c>
      <c r="V5549" s="98"/>
      <c r="W5549" s="109">
        <v>2159.1</v>
      </c>
      <c r="X5549" s="109"/>
      <c r="Y5549" s="109"/>
      <c r="Z5549" s="109"/>
      <c r="AA5549" s="109"/>
      <c r="AB5549" s="109"/>
      <c r="AC5549" s="113"/>
      <c r="AD5549" s="106"/>
      <c r="AE5549" s="106"/>
      <c r="AF5549" s="106"/>
      <c r="AG5549" s="58"/>
    </row>
    <row r="5550" spans="1:33" ht="12">
      <c r="A5550" s="30">
        <v>41877.803356481498</v>
      </c>
      <c r="B5550" s="109" t="s">
        <v>32660</v>
      </c>
      <c r="C5550" s="121">
        <v>51</v>
      </c>
      <c r="D5550" s="109" t="s">
        <v>23</v>
      </c>
      <c r="E5550" s="109" t="s">
        <v>40</v>
      </c>
      <c r="F5550" s="109" t="s">
        <v>32661</v>
      </c>
      <c r="G5550" s="42">
        <v>39974</v>
      </c>
      <c r="H5550" s="109" t="s">
        <v>32662</v>
      </c>
      <c r="I5550" s="55" t="s">
        <v>705</v>
      </c>
      <c r="J5550" s="55" t="s">
        <v>124</v>
      </c>
      <c r="K5550" s="98" t="s">
        <v>24099</v>
      </c>
      <c r="L5550" s="109" t="s">
        <v>707</v>
      </c>
      <c r="M5550" s="109" t="s">
        <v>32663</v>
      </c>
      <c r="N5550" s="109" t="s">
        <v>32</v>
      </c>
      <c r="O5550" s="109" t="s">
        <v>32664</v>
      </c>
      <c r="P5550" s="109" t="s">
        <v>32665</v>
      </c>
      <c r="Q5550" s="55" t="s">
        <v>32666</v>
      </c>
      <c r="R5550" s="109" t="s">
        <v>80</v>
      </c>
      <c r="S5550" s="8" t="s">
        <v>32667</v>
      </c>
      <c r="T5550" s="31"/>
      <c r="U5550" s="109" t="str">
        <f t="shared" si="88"/>
        <v>39974: Several people called 911 to report Niles Meservey was drunk and trying to drive away. Officers arrived and boxed in his Corvette along a fence. Soon the Corvette drove forward, crashing into a fence in front of it.The moment the Corvette hit the fence, it buckled and hit a bystander. A police officer opened fire. http://www.komonews.com/news/local/47980841.html</v>
      </c>
      <c r="V5550" s="98"/>
      <c r="W5550" s="109">
        <v>2160.1</v>
      </c>
      <c r="X5550" s="109"/>
      <c r="Y5550" s="109"/>
      <c r="Z5550" s="109"/>
      <c r="AA5550" s="109"/>
      <c r="AB5550" s="109"/>
      <c r="AC5550" s="113"/>
      <c r="AD5550" s="106"/>
      <c r="AE5550" s="106"/>
      <c r="AF5550" s="106"/>
      <c r="AG5550" s="58"/>
    </row>
    <row r="5551" spans="1:33" ht="12">
      <c r="A5551" s="30">
        <v>41877.808564814797</v>
      </c>
      <c r="B5551" s="109" t="s">
        <v>32668</v>
      </c>
      <c r="C5551" s="121">
        <v>17</v>
      </c>
      <c r="D5551" s="109" t="s">
        <v>23</v>
      </c>
      <c r="E5551" s="109" t="s">
        <v>24</v>
      </c>
      <c r="F5551" s="109" t="s">
        <v>32669</v>
      </c>
      <c r="G5551" s="42">
        <v>40089</v>
      </c>
      <c r="H5551" s="109" t="s">
        <v>32670</v>
      </c>
      <c r="I5551" s="55" t="s">
        <v>276</v>
      </c>
      <c r="J5551" s="55" t="s">
        <v>28</v>
      </c>
      <c r="K5551" s="98" t="s">
        <v>32671</v>
      </c>
      <c r="L5551" s="109" t="s">
        <v>278</v>
      </c>
      <c r="M5551" s="109" t="s">
        <v>32672</v>
      </c>
      <c r="N5551" s="109" t="s">
        <v>314</v>
      </c>
      <c r="O5551" s="109" t="s">
        <v>32673</v>
      </c>
      <c r="P5551" s="109" t="s">
        <v>3069</v>
      </c>
      <c r="Q5551" s="55" t="s">
        <v>32674</v>
      </c>
      <c r="R5551" s="109" t="s">
        <v>80</v>
      </c>
      <c r="S5551" s="8" t="s">
        <v>32667</v>
      </c>
      <c r="T5551" s="31"/>
      <c r="U5551" s="109" t="str">
        <f t="shared" si="88"/>
        <v>40089: Late one night in October, a 17-year-old on a bike was chased by a police officer in a cruiser. When the boy refused to stop, the officer aimed his Taser out the driver's window and fired. The boy fell off the bike and the cruiser ran over him, killing him. http://www.tampabay.com/news/publicsafety/death-of-teen-on-bike-shows-risks-of-expanded-use-of-tasers/1112106</v>
      </c>
      <c r="V5551" s="98"/>
      <c r="W5551" s="109">
        <v>2161.1</v>
      </c>
      <c r="X5551" s="109"/>
      <c r="Y5551" s="109"/>
      <c r="Z5551" s="109"/>
      <c r="AA5551" s="109"/>
      <c r="AB5551" s="109"/>
      <c r="AC5551" s="113"/>
      <c r="AD5551" s="106"/>
      <c r="AE5551" s="106"/>
      <c r="AF5551" s="106"/>
      <c r="AG5551" s="58"/>
    </row>
    <row r="5552" spans="1:33" ht="12">
      <c r="A5552" s="30">
        <v>41877.808703703697</v>
      </c>
      <c r="B5552" s="109" t="s">
        <v>32675</v>
      </c>
      <c r="C5552" s="121">
        <v>72</v>
      </c>
      <c r="D5552" s="109" t="s">
        <v>23</v>
      </c>
      <c r="E5552" s="109" t="s">
        <v>24</v>
      </c>
      <c r="F5552" s="109"/>
      <c r="G5552" s="42">
        <v>41794</v>
      </c>
      <c r="H5552" s="109" t="s">
        <v>32676</v>
      </c>
      <c r="I5552" s="55" t="s">
        <v>11057</v>
      </c>
      <c r="J5552" s="55" t="s">
        <v>1084</v>
      </c>
      <c r="K5552" s="98" t="s">
        <v>32677</v>
      </c>
      <c r="L5552" s="109" t="s">
        <v>11057</v>
      </c>
      <c r="M5552" s="109" t="s">
        <v>11059</v>
      </c>
      <c r="N5552" s="109" t="s">
        <v>32</v>
      </c>
      <c r="O5552" s="109" t="s">
        <v>32678</v>
      </c>
      <c r="P5552" s="109" t="s">
        <v>58</v>
      </c>
      <c r="Q5552" s="55" t="s">
        <v>32679</v>
      </c>
      <c r="R5552" s="109" t="s">
        <v>100</v>
      </c>
      <c r="S5552" s="8" t="s">
        <v>32680</v>
      </c>
      <c r="T5552" s="31"/>
      <c r="U5552" s="109" t="str">
        <f t="shared" si="88"/>
        <v>41794: Victim was schizophrenic in an assisted living home. He was deemed a danger to himself and others and a judge issued an emergency custody order. Officer serving custody order shot Faine after he brandished a knife. http://hamptonroads.com/2014/06/norfolk-mans-family-questions-officers-use-force</v>
      </c>
      <c r="V5552" s="98"/>
      <c r="W5552" s="109">
        <v>2162.1</v>
      </c>
      <c r="X5552" s="109"/>
      <c r="Y5552" s="109"/>
      <c r="Z5552" s="109"/>
      <c r="AA5552" s="109"/>
      <c r="AB5552" s="109"/>
      <c r="AC5552" s="113"/>
      <c r="AD5552" s="106"/>
      <c r="AE5552" s="106"/>
      <c r="AF5552" s="106"/>
      <c r="AG5552" s="58"/>
    </row>
    <row r="5553" spans="1:33" ht="12">
      <c r="A5553" s="30">
        <v>41877.813611111102</v>
      </c>
      <c r="B5553" s="109" t="s">
        <v>32681</v>
      </c>
      <c r="C5553" s="121">
        <v>31</v>
      </c>
      <c r="D5553" s="109" t="s">
        <v>23</v>
      </c>
      <c r="E5553" s="109" t="s">
        <v>24</v>
      </c>
      <c r="F5553" s="109" t="s">
        <v>32682</v>
      </c>
      <c r="G5553" s="42">
        <v>40949</v>
      </c>
      <c r="H5553" s="109" t="s">
        <v>32683</v>
      </c>
      <c r="I5553" s="55" t="s">
        <v>32684</v>
      </c>
      <c r="J5553" s="55" t="s">
        <v>85</v>
      </c>
      <c r="K5553" s="98" t="s">
        <v>32685</v>
      </c>
      <c r="L5553" s="109" t="s">
        <v>404</v>
      </c>
      <c r="M5553" s="109" t="s">
        <v>13239</v>
      </c>
      <c r="N5553" s="109" t="s">
        <v>32</v>
      </c>
      <c r="O5553" s="109" t="s">
        <v>32686</v>
      </c>
      <c r="P5553" s="109" t="s">
        <v>58</v>
      </c>
      <c r="Q5553" s="55" t="s">
        <v>32687</v>
      </c>
      <c r="R5553" s="109" t="s">
        <v>80</v>
      </c>
      <c r="S5553" s="8" t="s">
        <v>5731</v>
      </c>
      <c r="T5553" s="31"/>
      <c r="U5553" s="109" t="str">
        <f t="shared" si="88"/>
        <v>40949: Loggins sped his SUV into a San Clemente High School parking lot and crashed into a gate, trapping part of it under his vehicle. His two young daughters were also in the car. Police arrives, and when Loggins tries to drives away, he is shot three times and dies later at a hospital. http://articles.latimes.com/2012/sep/29/local/la-me-marine-death-20120929</v>
      </c>
      <c r="V5553" s="98"/>
      <c r="W5553" s="109">
        <v>2163.1</v>
      </c>
      <c r="X5553" s="109"/>
      <c r="Y5553" s="109"/>
      <c r="Z5553" s="109"/>
      <c r="AA5553" s="109"/>
      <c r="AB5553" s="109"/>
      <c r="AC5553" s="113"/>
      <c r="AD5553" s="106"/>
      <c r="AE5553" s="106"/>
      <c r="AF5553" s="106"/>
      <c r="AG5553" s="58"/>
    </row>
    <row r="5554" spans="1:33" ht="12">
      <c r="A5554" s="30">
        <v>41877.815972222197</v>
      </c>
      <c r="B5554" s="109" t="s">
        <v>32688</v>
      </c>
      <c r="C5554" s="121">
        <v>26</v>
      </c>
      <c r="D5554" s="109" t="s">
        <v>23</v>
      </c>
      <c r="E5554" s="109" t="s">
        <v>24</v>
      </c>
      <c r="F5554" s="109" t="s">
        <v>32689</v>
      </c>
      <c r="G5554" s="42">
        <v>40969</v>
      </c>
      <c r="H5554" s="109" t="s">
        <v>32690</v>
      </c>
      <c r="I5554" s="55" t="s">
        <v>32691</v>
      </c>
      <c r="J5554" s="55" t="s">
        <v>2539</v>
      </c>
      <c r="K5554" s="98" t="s">
        <v>32692</v>
      </c>
      <c r="L5554" s="109" t="s">
        <v>21682</v>
      </c>
      <c r="M5554" s="109" t="s">
        <v>32693</v>
      </c>
      <c r="N5554" s="109" t="s">
        <v>32</v>
      </c>
      <c r="O5554" s="109" t="s">
        <v>32694</v>
      </c>
      <c r="P5554" s="109" t="s">
        <v>760</v>
      </c>
      <c r="Q5554" s="55" t="s">
        <v>32695</v>
      </c>
      <c r="R5554" s="109" t="s">
        <v>80</v>
      </c>
      <c r="S5554" s="8" t="s">
        <v>5731</v>
      </c>
      <c r="T5554" s="31"/>
      <c r="U5554" s="109" t="str">
        <f t="shared" si="88"/>
        <v>40969: Narcotics officers were surveilling Lawhorn and Darryl Herbert after receiving a tip they would be picking up a large amount of drugs. Officers pulled over a pick-up truck driven by Herbert, and while the vehicle was stopped, Lawhorn stepped on the gas pedal. One of the deputies tried to stop the vehicle, but the truck ran over his foot and leg and dragged him. While being dragged, the deputy shot Lawhorn under the arm, fatally wounding him. A patrol car then rammed the pick-up, bringing it to a halt. http://stopthedrugwar.org/chronicle/2012/mar/01/south_carolina_man_killed_drug_t</v>
      </c>
      <c r="V5554" s="98"/>
      <c r="W5554" s="109">
        <v>2164.1</v>
      </c>
      <c r="X5554" s="109"/>
      <c r="Y5554" s="109"/>
      <c r="Z5554" s="109"/>
      <c r="AA5554" s="109"/>
      <c r="AB5554" s="109"/>
      <c r="AC5554" s="113"/>
      <c r="AD5554" s="106"/>
      <c r="AE5554" s="106"/>
      <c r="AF5554" s="106"/>
      <c r="AG5554" s="58"/>
    </row>
    <row r="5555" spans="1:33" ht="12">
      <c r="A5555" s="30">
        <v>41877.817511574103</v>
      </c>
      <c r="B5555" s="109" t="s">
        <v>32696</v>
      </c>
      <c r="C5555" s="121">
        <v>26</v>
      </c>
      <c r="D5555" s="109" t="s">
        <v>23</v>
      </c>
      <c r="E5555" s="109" t="s">
        <v>24</v>
      </c>
      <c r="F5555" s="109" t="s">
        <v>32697</v>
      </c>
      <c r="G5555" s="42">
        <v>41655</v>
      </c>
      <c r="H5555" s="109" t="s">
        <v>32698</v>
      </c>
      <c r="I5555" s="55" t="s">
        <v>347</v>
      </c>
      <c r="J5555" s="55" t="s">
        <v>213</v>
      </c>
      <c r="K5555" s="98" t="s">
        <v>28450</v>
      </c>
      <c r="L5555" s="109" t="s">
        <v>819</v>
      </c>
      <c r="M5555" s="109" t="s">
        <v>829</v>
      </c>
      <c r="N5555" s="109" t="s">
        <v>32</v>
      </c>
      <c r="O5555" s="109" t="s">
        <v>32699</v>
      </c>
      <c r="P5555" s="109" t="s">
        <v>58</v>
      </c>
      <c r="Q5555" s="55" t="s">
        <v>32700</v>
      </c>
      <c r="R5555" s="109" t="s">
        <v>80</v>
      </c>
      <c r="S5555" s="8" t="s">
        <v>5731</v>
      </c>
      <c r="T5555" s="31"/>
      <c r="U5555" s="109" t="str">
        <f t="shared" si="88"/>
        <v>41655: 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Jordan attached the officer prompting him to discharge his weapon and kill the young man. http://forwardtimesonline.com/2013/index.php/state-local/item/1004-another-mother-left-to-mourn-unarmed-black-man-mistaken-for-criminal-shot</v>
      </c>
      <c r="V5555" s="98"/>
      <c r="W5555" s="109">
        <v>2165.1</v>
      </c>
      <c r="X5555" s="109"/>
      <c r="Y5555" s="109"/>
      <c r="Z5555" s="109"/>
      <c r="AA5555" s="109"/>
      <c r="AB5555" s="109"/>
      <c r="AC5555" s="113"/>
      <c r="AD5555" s="106"/>
      <c r="AE5555" s="106"/>
      <c r="AF5555" s="106"/>
      <c r="AG5555" s="58"/>
    </row>
    <row r="5556" spans="1:33" ht="12">
      <c r="A5556" s="30">
        <v>41877.826249999998</v>
      </c>
      <c r="B5556" s="109" t="s">
        <v>32701</v>
      </c>
      <c r="C5556" s="121">
        <v>27</v>
      </c>
      <c r="D5556" s="109" t="s">
        <v>23</v>
      </c>
      <c r="E5556" s="109" t="s">
        <v>24</v>
      </c>
      <c r="F5556" s="109" t="s">
        <v>32702</v>
      </c>
      <c r="G5556" s="42">
        <v>40257</v>
      </c>
      <c r="H5556" s="109" t="s">
        <v>32703</v>
      </c>
      <c r="I5556" s="55" t="s">
        <v>539</v>
      </c>
      <c r="J5556" s="55" t="s">
        <v>85</v>
      </c>
      <c r="K5556" s="98" t="s">
        <v>25707</v>
      </c>
      <c r="L5556" s="109" t="s">
        <v>539</v>
      </c>
      <c r="M5556" s="109" t="s">
        <v>540</v>
      </c>
      <c r="N5556" s="109" t="s">
        <v>32</v>
      </c>
      <c r="O5556" s="109" t="s">
        <v>32704</v>
      </c>
      <c r="P5556" s="109"/>
      <c r="Q5556" s="55" t="s">
        <v>32705</v>
      </c>
      <c r="R5556" s="109" t="s">
        <v>100</v>
      </c>
      <c r="S5556" s="8" t="s">
        <v>32667</v>
      </c>
      <c r="T5556" s="31"/>
      <c r="U5556" s="109" t="str">
        <f t="shared" si="88"/>
        <v>40257: Los Angeles police officials said officers shot Washington early Saturday morning after he reached into his waistband for what they believed was a weapon. http://homicide.latimes.com/post/steven-washington/</v>
      </c>
      <c r="V5556" s="98"/>
      <c r="W5556" s="109">
        <v>2166.1</v>
      </c>
      <c r="X5556" s="109"/>
      <c r="Y5556" s="109"/>
      <c r="Z5556" s="109"/>
      <c r="AA5556" s="109"/>
      <c r="AB5556" s="109"/>
      <c r="AC5556" s="113"/>
      <c r="AD5556" s="106"/>
      <c r="AE5556" s="106"/>
      <c r="AF5556" s="106"/>
      <c r="AG5556" s="58"/>
    </row>
    <row r="5557" spans="1:33" ht="12">
      <c r="A5557" s="30">
        <v>41877.832094907397</v>
      </c>
      <c r="B5557" s="109" t="s">
        <v>32706</v>
      </c>
      <c r="C5557" s="121">
        <v>43</v>
      </c>
      <c r="D5557" s="109" t="s">
        <v>23</v>
      </c>
      <c r="E5557" s="109" t="s">
        <v>24</v>
      </c>
      <c r="F5557" s="109" t="s">
        <v>32707</v>
      </c>
      <c r="G5557" s="42">
        <v>37763</v>
      </c>
      <c r="H5557" s="109" t="s">
        <v>32708</v>
      </c>
      <c r="I5557" s="55" t="s">
        <v>1481</v>
      </c>
      <c r="J5557" s="55" t="s">
        <v>152</v>
      </c>
      <c r="K5557" s="98" t="s">
        <v>32709</v>
      </c>
      <c r="L5557" s="109" t="s">
        <v>1481</v>
      </c>
      <c r="M5557" s="109" t="s">
        <v>313</v>
      </c>
      <c r="N5557" s="109" t="s">
        <v>32</v>
      </c>
      <c r="O5557" s="109" t="s">
        <v>32710</v>
      </c>
      <c r="P5557" s="109" t="s">
        <v>32711</v>
      </c>
      <c r="Q5557" s="55" t="s">
        <v>32712</v>
      </c>
      <c r="R5557" s="109" t="s">
        <v>80</v>
      </c>
      <c r="S5557" s="8" t="s">
        <v>32667</v>
      </c>
      <c r="T5557" s="31"/>
      <c r="U5557" s="109" t="str">
        <f t="shared" si="88"/>
        <v>37763: Zongo encountered Officer Conroy, in plainclothes, on the third floor, guarding a room full of counterfeit compact discs after a raid. The encounter ended with Zongo shot four times. http://www.nytimes.com/2006/07/21/nyregion/21zongo.html</v>
      </c>
      <c r="V5557" s="98"/>
      <c r="W5557" s="109">
        <v>2167.1</v>
      </c>
      <c r="X5557" s="109"/>
      <c r="Y5557" s="109"/>
      <c r="Z5557" s="109"/>
      <c r="AA5557" s="109"/>
      <c r="AB5557" s="109"/>
      <c r="AC5557" s="113"/>
      <c r="AD5557" s="106"/>
      <c r="AE5557" s="106"/>
      <c r="AF5557" s="106"/>
      <c r="AG5557" s="58"/>
    </row>
    <row r="5558" spans="1:33" ht="12">
      <c r="A5558" s="30">
        <v>41877.834930555597</v>
      </c>
      <c r="B5558" s="109" t="s">
        <v>32713</v>
      </c>
      <c r="C5558" s="121">
        <v>23</v>
      </c>
      <c r="D5558" s="109" t="s">
        <v>23</v>
      </c>
      <c r="E5558" s="109" t="s">
        <v>24</v>
      </c>
      <c r="F5558" s="109"/>
      <c r="G5558" s="42">
        <v>37877</v>
      </c>
      <c r="H5558" s="109" t="s">
        <v>32714</v>
      </c>
      <c r="I5558" s="55" t="s">
        <v>327</v>
      </c>
      <c r="J5558" s="55" t="s">
        <v>328</v>
      </c>
      <c r="K5558" s="98" t="s">
        <v>15232</v>
      </c>
      <c r="L5558" s="109" t="s">
        <v>329</v>
      </c>
      <c r="M5558" s="109" t="s">
        <v>330</v>
      </c>
      <c r="N5558" s="109" t="s">
        <v>32</v>
      </c>
      <c r="O5558" s="109" t="s">
        <v>32715</v>
      </c>
      <c r="P5558" s="109" t="s">
        <v>760</v>
      </c>
      <c r="Q5558" s="55" t="s">
        <v>32716</v>
      </c>
      <c r="R5558" s="109" t="s">
        <v>36</v>
      </c>
      <c r="S5558" s="8" t="s">
        <v>5119</v>
      </c>
      <c r="T5558" s="31"/>
      <c r="U5558" s="109" t="str">
        <f t="shared" si="88"/>
        <v>37877: Two officers confronted Grant in the early morning hours for firing a semi-automatic assault rifle. Police accounts differ from eyewitness accounts, who say the victim did not have a gun. Grant's death touched off unrest in the neighborhood. http://articles.chicagotribune.com/2003-09-15/news/0309150181_1_off-duty-police-officer-extra-police-fatal-police-shooting</v>
      </c>
      <c r="V5558" s="98"/>
      <c r="W5558" s="109">
        <v>2168.1</v>
      </c>
      <c r="X5558" s="109"/>
      <c r="Y5558" s="109"/>
      <c r="Z5558" s="109"/>
      <c r="AA5558" s="109"/>
      <c r="AB5558" s="109"/>
      <c r="AC5558" s="113"/>
      <c r="AD5558" s="106"/>
      <c r="AE5558" s="106"/>
      <c r="AF5558" s="106"/>
      <c r="AG5558" s="58"/>
    </row>
    <row r="5559" spans="1:33" ht="12">
      <c r="A5559" s="30">
        <v>41877.850902777798</v>
      </c>
      <c r="B5559" s="109" t="s">
        <v>32717</v>
      </c>
      <c r="C5559" s="121">
        <v>40</v>
      </c>
      <c r="D5559" s="109" t="s">
        <v>23</v>
      </c>
      <c r="E5559" s="109" t="s">
        <v>24</v>
      </c>
      <c r="F5559" s="109"/>
      <c r="G5559" s="42">
        <v>37588</v>
      </c>
      <c r="H5559" s="109" t="s">
        <v>32718</v>
      </c>
      <c r="I5559" s="55" t="s">
        <v>896</v>
      </c>
      <c r="J5559" s="55" t="s">
        <v>85</v>
      </c>
      <c r="K5559" s="98" t="s">
        <v>29035</v>
      </c>
      <c r="L5559" s="109" t="s">
        <v>270</v>
      </c>
      <c r="M5559" s="109" t="s">
        <v>898</v>
      </c>
      <c r="N5559" s="109" t="s">
        <v>474</v>
      </c>
      <c r="O5559" s="109" t="s">
        <v>32719</v>
      </c>
      <c r="P5559" s="109" t="s">
        <v>760</v>
      </c>
      <c r="Q5559" s="55" t="s">
        <v>32720</v>
      </c>
      <c r="R5559" s="109" t="s">
        <v>219</v>
      </c>
      <c r="S5559" s="8" t="s">
        <v>5119</v>
      </c>
      <c r="T5559" s="31"/>
      <c r="U5559" s="109" t="str">
        <f t="shared" si="88"/>
        <v>37588: Hayward Police Department officers responded to reports of a Motel 6 guest, in only boxer shorts in the parking lot, acting bizarrely and causing a disturbance. Over an hour ultimately 10 police officers joined in an attempt to restrain Lewis, who died with sixty blunt injuries to his body. Eyewitness accounts differ sharply from police descriptions of the event. https://casetext.com/case/lewis-v-city-of-hayward</v>
      </c>
      <c r="V5559" s="98"/>
      <c r="W5559" s="109">
        <v>2169.1</v>
      </c>
      <c r="X5559" s="109"/>
      <c r="Y5559" s="109"/>
      <c r="Z5559" s="109"/>
      <c r="AA5559" s="109"/>
      <c r="AB5559" s="109"/>
      <c r="AC5559" s="113"/>
      <c r="AD5559" s="106"/>
      <c r="AE5559" s="106"/>
      <c r="AF5559" s="106"/>
      <c r="AG5559" s="58"/>
    </row>
    <row r="5560" spans="1:33" ht="12">
      <c r="A5560" s="30">
        <v>41877.857627314799</v>
      </c>
      <c r="B5560" s="109" t="s">
        <v>32721</v>
      </c>
      <c r="C5560" s="121">
        <v>40</v>
      </c>
      <c r="D5560" s="109" t="s">
        <v>23</v>
      </c>
      <c r="E5560" s="109" t="s">
        <v>24</v>
      </c>
      <c r="F5560" s="109"/>
      <c r="G5560" s="42">
        <v>38219</v>
      </c>
      <c r="H5560" s="109" t="s">
        <v>32722</v>
      </c>
      <c r="I5560" s="55" t="s">
        <v>515</v>
      </c>
      <c r="J5560" s="55" t="s">
        <v>85</v>
      </c>
      <c r="K5560" s="98" t="s">
        <v>6142</v>
      </c>
      <c r="L5560" s="109" t="s">
        <v>515</v>
      </c>
      <c r="M5560" s="109" t="s">
        <v>516</v>
      </c>
      <c r="N5560" s="109" t="s">
        <v>262</v>
      </c>
      <c r="O5560" s="109" t="s">
        <v>32723</v>
      </c>
      <c r="P5560" s="109" t="s">
        <v>58</v>
      </c>
      <c r="Q5560" s="55" t="s">
        <v>32724</v>
      </c>
      <c r="R5560" s="109" t="s">
        <v>80</v>
      </c>
      <c r="S5560" s="8" t="s">
        <v>32725</v>
      </c>
      <c r="T5560" s="31"/>
      <c r="U5560" s="109" t="str">
        <f t="shared" si="88"/>
        <v>38219: On August 20, 2004, Fresno police officers responded to a call made at the Sanders’s home in southeast Fresno. The police entered the premises and found Michael Sanders, who appeared disoriented, standing unclothed and behind his wife, Lavette Sanders. The officers decided to subdue Michael Sanders by firing tasers at his naked body, although Fresno Police Department rules and other instructions require that tasers not come in contact with human skin. The officers fired numerous taser darts into Michael Sanders’s body. The officers then handcuffed Sanders, placed him face down on a gurney, which suffocated him, and then placed him in an ambulance. Sanders ultimately stopped breathing. One of the officer attempted CRP, but Michael Sanders was pronounced dead at 4:30 a.m. http://www.ecdlaw.info/outlines/4-2-08%20Sanders%20(CA)%20Order%20Granting%20City%20Def's%20MSJ.pdf</v>
      </c>
      <c r="V5560" s="98"/>
      <c r="W5560" s="109">
        <v>2170.1</v>
      </c>
      <c r="X5560" s="109"/>
      <c r="Y5560" s="109"/>
      <c r="Z5560" s="109"/>
      <c r="AA5560" s="109"/>
      <c r="AB5560" s="109"/>
      <c r="AC5560" s="113"/>
      <c r="AD5560" s="106"/>
      <c r="AE5560" s="106"/>
      <c r="AF5560" s="106"/>
      <c r="AG5560" s="58"/>
    </row>
    <row r="5561" spans="1:33" ht="12">
      <c r="A5561" s="30">
        <v>41877.911655092597</v>
      </c>
      <c r="B5561" s="109" t="s">
        <v>32726</v>
      </c>
      <c r="C5561" s="121">
        <v>35</v>
      </c>
      <c r="D5561" s="109" t="s">
        <v>23</v>
      </c>
      <c r="E5561" s="109" t="s">
        <v>40</v>
      </c>
      <c r="F5561" s="109" t="s">
        <v>32727</v>
      </c>
      <c r="G5561" s="42">
        <v>38794</v>
      </c>
      <c r="H5561" s="109" t="s">
        <v>32728</v>
      </c>
      <c r="I5561" s="55" t="s">
        <v>983</v>
      </c>
      <c r="J5561" s="55" t="s">
        <v>124</v>
      </c>
      <c r="K5561" s="98" t="s">
        <v>5961</v>
      </c>
      <c r="L5561" s="109" t="s">
        <v>983</v>
      </c>
      <c r="M5561" s="109" t="s">
        <v>985</v>
      </c>
      <c r="N5561" s="109" t="s">
        <v>3388</v>
      </c>
      <c r="O5561" s="109" t="s">
        <v>32729</v>
      </c>
      <c r="P5561" s="109" t="s">
        <v>157</v>
      </c>
      <c r="Q5561" s="55" t="s">
        <v>32730</v>
      </c>
      <c r="R5561" s="109" t="s">
        <v>80</v>
      </c>
      <c r="S5561" s="8" t="s">
        <v>5119</v>
      </c>
      <c r="T5561" s="31"/>
      <c r="U5561" s="109" t="str">
        <f t="shared" si="88"/>
        <v>38794: Spokane Police responded to a convenience store where Otto Zehm, a developmentally disabled janitor, had withdrawn money from an ATM. Zehm was unarmed and not a threat to the seven officers. Zehm was struck by batons at least seven times, Tasered twice, improperly hog-tied, and given an oxygen mask unattached to any tank. The victim lapsed into a coma and died several days later. Police chief James Nicks withheld public records from the local Spokesman-Review newspaper. Ultimately one involved officer was sentenced to 51 months in federal prison in the case. The city settled for a $1.67M payment to the family, budget for re-training the police force, budget for new rules regarding the use of force, and a permanent memorial to the victim. https://en.wikipedia.org/wiki/Death_of_Otto_Zehm</v>
      </c>
      <c r="V5561" s="98"/>
      <c r="W5561" s="109">
        <v>2171.1</v>
      </c>
      <c r="X5561" s="109"/>
      <c r="Y5561" s="109"/>
      <c r="Z5561" s="109"/>
      <c r="AA5561" s="109"/>
      <c r="AB5561" s="109"/>
      <c r="AC5561" s="113"/>
      <c r="AD5561" s="106"/>
      <c r="AE5561" s="106"/>
      <c r="AF5561" s="106"/>
      <c r="AG5561" s="58"/>
    </row>
    <row r="5562" spans="1:33" ht="12">
      <c r="A5562" s="30">
        <v>41878.238935185203</v>
      </c>
      <c r="B5562" s="109" t="s">
        <v>32731</v>
      </c>
      <c r="C5562" s="121">
        <v>50</v>
      </c>
      <c r="D5562" s="109" t="s">
        <v>23</v>
      </c>
      <c r="E5562" s="109" t="s">
        <v>24</v>
      </c>
      <c r="F5562" s="109"/>
      <c r="G5562" s="42">
        <v>37595</v>
      </c>
      <c r="H5562" s="109" t="s">
        <v>32732</v>
      </c>
      <c r="I5562" s="55" t="s">
        <v>1756</v>
      </c>
      <c r="J5562" s="55" t="s">
        <v>1757</v>
      </c>
      <c r="K5562" s="98" t="s">
        <v>8324</v>
      </c>
      <c r="L5562" s="109" t="s">
        <v>491</v>
      </c>
      <c r="M5562" s="109" t="s">
        <v>32733</v>
      </c>
      <c r="N5562" s="109" t="s">
        <v>32</v>
      </c>
      <c r="O5562" s="109" t="s">
        <v>32734</v>
      </c>
      <c r="P5562" s="109" t="s">
        <v>58</v>
      </c>
      <c r="Q5562" s="55" t="s">
        <v>32735</v>
      </c>
      <c r="R5562" s="109" t="s">
        <v>36</v>
      </c>
      <c r="S5562" s="8" t="s">
        <v>32736</v>
      </c>
      <c r="T5562" s="31"/>
      <c r="U5562" s="109" t="str">
        <f t="shared" si="88"/>
        <v>37595: He was handcuffed behind his back and the police claimed he had a box cutter, so they felt that he was threatening their lives. http://162.114.92.72/COA/2005-CA-001301.pdf</v>
      </c>
      <c r="V5562" s="98"/>
      <c r="W5562" s="109">
        <v>2172.1</v>
      </c>
      <c r="X5562" s="109"/>
      <c r="Y5562" s="109"/>
      <c r="Z5562" s="109"/>
      <c r="AA5562" s="109"/>
      <c r="AB5562" s="109"/>
      <c r="AC5562" s="113"/>
      <c r="AD5562" s="106"/>
      <c r="AE5562" s="106"/>
      <c r="AF5562" s="106"/>
      <c r="AG5562" s="58"/>
    </row>
    <row r="5563" spans="1:33" ht="12">
      <c r="A5563" s="30">
        <v>41878.273425925901</v>
      </c>
      <c r="B5563" s="109" t="s">
        <v>32737</v>
      </c>
      <c r="C5563" s="121">
        <v>37</v>
      </c>
      <c r="D5563" s="109" t="s">
        <v>23</v>
      </c>
      <c r="E5563" s="109" t="s">
        <v>24</v>
      </c>
      <c r="F5563" s="109"/>
      <c r="G5563" s="42">
        <v>36702</v>
      </c>
      <c r="H5563" s="109" t="s">
        <v>32738</v>
      </c>
      <c r="I5563" s="55" t="s">
        <v>1756</v>
      </c>
      <c r="J5563" s="55" t="s">
        <v>1757</v>
      </c>
      <c r="K5563" s="98" t="s">
        <v>6729</v>
      </c>
      <c r="L5563" s="109" t="s">
        <v>491</v>
      </c>
      <c r="M5563" s="109" t="s">
        <v>32733</v>
      </c>
      <c r="N5563" s="109" t="s">
        <v>32</v>
      </c>
      <c r="O5563" s="109" t="s">
        <v>32739</v>
      </c>
      <c r="P5563" s="109" t="s">
        <v>58</v>
      </c>
      <c r="Q5563" s="55" t="s">
        <v>32740</v>
      </c>
      <c r="R5563" s="109" t="s">
        <v>100</v>
      </c>
      <c r="S5563" s="8" t="s">
        <v>32736</v>
      </c>
      <c r="T5563" s="31"/>
      <c r="U5563" s="109" t="str">
        <f t="shared" si="88"/>
        <v>36702: Abernathy was in car wreck, he was observed hitting himself in the head with a car jack. He got involved in an altercation with the officers and he ended up shot 15 times. http://www.policeone.com/news/30534-Four-Kentucky-officers-cleared-by-grand-jury-LOUISVILLE-KY/</v>
      </c>
      <c r="V5563" s="98"/>
      <c r="W5563" s="109">
        <v>2173.1</v>
      </c>
      <c r="X5563" s="109"/>
      <c r="Y5563" s="109"/>
      <c r="Z5563" s="109"/>
      <c r="AA5563" s="109"/>
      <c r="AB5563" s="109"/>
      <c r="AC5563" s="113"/>
      <c r="AD5563" s="106"/>
      <c r="AE5563" s="106"/>
      <c r="AF5563" s="106"/>
      <c r="AG5563" s="58"/>
    </row>
    <row r="5564" spans="1:33" ht="12">
      <c r="A5564" s="30">
        <v>41878.334224537</v>
      </c>
      <c r="B5564" s="109" t="s">
        <v>32741</v>
      </c>
      <c r="C5564" s="121">
        <v>36</v>
      </c>
      <c r="D5564" s="109" t="s">
        <v>23</v>
      </c>
      <c r="E5564" s="109" t="s">
        <v>173</v>
      </c>
      <c r="F5564" s="109"/>
      <c r="G5564" s="42">
        <v>37735</v>
      </c>
      <c r="H5564" s="109" t="s">
        <v>32742</v>
      </c>
      <c r="I5564" s="55" t="s">
        <v>327</v>
      </c>
      <c r="J5564" s="55" t="s">
        <v>328</v>
      </c>
      <c r="K5564" s="98" t="s">
        <v>15238</v>
      </c>
      <c r="L5564" s="109" t="s">
        <v>329</v>
      </c>
      <c r="M5564" s="109" t="s">
        <v>330</v>
      </c>
      <c r="N5564" s="109" t="s">
        <v>32</v>
      </c>
      <c r="O5564" s="109" t="s">
        <v>32743</v>
      </c>
      <c r="P5564" s="109" t="s">
        <v>58</v>
      </c>
      <c r="Q5564" s="55" t="s">
        <v>32744</v>
      </c>
      <c r="R5564" s="109" t="s">
        <v>80</v>
      </c>
      <c r="S5564" s="8" t="s">
        <v>32745</v>
      </c>
      <c r="T5564" s="31"/>
      <c r="U5564" s="109" t="str">
        <f t="shared" si="88"/>
        <v>37735: An off-duty Chicago police officer shot and killed a 315-pound man who had broken into the officer's Northwest Side home and had hit the officer with a brick after trying to escape, police said. http://articles.chicagotribune.com/2003-04-25/news/0304250144_1_off-duty-police-spokesman-pat-camden-officer</v>
      </c>
      <c r="V5564" s="98"/>
      <c r="W5564" s="109">
        <v>2174.1</v>
      </c>
      <c r="X5564" s="109"/>
      <c r="Y5564" s="109"/>
      <c r="Z5564" s="109"/>
      <c r="AA5564" s="109"/>
      <c r="AB5564" s="109"/>
      <c r="AC5564" s="113"/>
      <c r="AD5564" s="106"/>
      <c r="AE5564" s="106"/>
      <c r="AF5564" s="106"/>
      <c r="AG5564" s="58"/>
    </row>
    <row r="5565" spans="1:33" ht="12">
      <c r="A5565" s="30">
        <v>41878.340451388904</v>
      </c>
      <c r="B5565" s="109" t="s">
        <v>32746</v>
      </c>
      <c r="C5565" s="121">
        <v>29</v>
      </c>
      <c r="D5565" s="109" t="s">
        <v>23</v>
      </c>
      <c r="E5565" s="109" t="s">
        <v>82</v>
      </c>
      <c r="F5565" s="109"/>
      <c r="G5565" s="42">
        <v>37738</v>
      </c>
      <c r="H5565" s="109" t="s">
        <v>32747</v>
      </c>
      <c r="I5565" s="55" t="s">
        <v>552</v>
      </c>
      <c r="J5565" s="55" t="s">
        <v>64</v>
      </c>
      <c r="K5565" s="98" t="s">
        <v>32324</v>
      </c>
      <c r="L5565" s="109" t="s">
        <v>364</v>
      </c>
      <c r="M5565" s="109" t="s">
        <v>553</v>
      </c>
      <c r="N5565" s="109" t="s">
        <v>32</v>
      </c>
      <c r="O5565" s="109" t="s">
        <v>32748</v>
      </c>
      <c r="P5565" s="109" t="s">
        <v>58</v>
      </c>
      <c r="Q5565" s="55" t="s">
        <v>32749</v>
      </c>
      <c r="R5565" s="109" t="s">
        <v>80</v>
      </c>
      <c r="S5565" s="8" t="s">
        <v>32750</v>
      </c>
      <c r="T5565" s="31"/>
      <c r="U5565" s="109" t="str">
        <f t="shared" si="88"/>
        <v>37738: An Atlanta police officer returning home from an extra job shot a man to death Sunday morning while trying to break up a fight." Fortson's mother filed a wrongful death claim against the city, but it was rejected in October. http://onlineathens.com/stories/042803/new_20030428018.shtml</v>
      </c>
      <c r="V5565" s="98"/>
      <c r="W5565" s="109">
        <v>2175.1</v>
      </c>
      <c r="X5565" s="109"/>
      <c r="Y5565" s="109"/>
      <c r="Z5565" s="109"/>
      <c r="AA5565" s="109"/>
      <c r="AB5565" s="109"/>
      <c r="AC5565" s="113"/>
      <c r="AD5565" s="106"/>
      <c r="AE5565" s="106"/>
      <c r="AF5565" s="106"/>
      <c r="AG5565" s="58"/>
    </row>
    <row r="5566" spans="1:33" ht="12">
      <c r="A5566" s="30">
        <v>41878.349212963003</v>
      </c>
      <c r="B5566" s="109" t="s">
        <v>32751</v>
      </c>
      <c r="C5566" s="121">
        <v>28</v>
      </c>
      <c r="D5566" s="109" t="s">
        <v>23</v>
      </c>
      <c r="E5566" s="109" t="s">
        <v>173</v>
      </c>
      <c r="F5566" s="109"/>
      <c r="G5566" s="42">
        <v>37741</v>
      </c>
      <c r="H5566" s="109" t="s">
        <v>8264</v>
      </c>
      <c r="I5566" s="55" t="s">
        <v>151</v>
      </c>
      <c r="J5566" s="55" t="s">
        <v>152</v>
      </c>
      <c r="K5566" s="98" t="s">
        <v>862</v>
      </c>
      <c r="L5566" s="109" t="s">
        <v>1481</v>
      </c>
      <c r="M5566" s="109" t="s">
        <v>313</v>
      </c>
      <c r="N5566" s="109" t="s">
        <v>32</v>
      </c>
      <c r="O5566" s="109" t="s">
        <v>32752</v>
      </c>
      <c r="P5566" s="109" t="s">
        <v>760</v>
      </c>
      <c r="Q5566" s="55" t="s">
        <v>32753</v>
      </c>
      <c r="R5566" s="109" t="s">
        <v>80</v>
      </c>
      <c r="S5566" s="8" t="s">
        <v>32750</v>
      </c>
      <c r="T5566" s="31"/>
      <c r="U5566" s="109" t="str">
        <f t="shared" si="88"/>
        <v>37741: The police shot and killed a 28-year-old man early yesterday morning in a housing project in Brooklyn after he fired 17 shots into the air in what apparently was celebratory gunfire to mark a friend's birthday http://www.nytimes.com/2003/05/01/nyregion/man-with-gun-is-shot-and-killed-by-the-police.html</v>
      </c>
      <c r="V5566" s="98"/>
      <c r="W5566" s="109">
        <v>2176.1</v>
      </c>
      <c r="X5566" s="109"/>
      <c r="Y5566" s="109"/>
      <c r="Z5566" s="109"/>
      <c r="AA5566" s="109"/>
      <c r="AB5566" s="109"/>
      <c r="AC5566" s="113"/>
      <c r="AD5566" s="106"/>
      <c r="AE5566" s="106"/>
      <c r="AF5566" s="106"/>
      <c r="AG5566" s="58"/>
    </row>
    <row r="5567" spans="1:33" ht="12">
      <c r="A5567" s="30">
        <v>41878.350648148102</v>
      </c>
      <c r="B5567" s="109" t="s">
        <v>32754</v>
      </c>
      <c r="C5567" s="121">
        <v>29</v>
      </c>
      <c r="D5567" s="109" t="s">
        <v>23</v>
      </c>
      <c r="E5567" s="109" t="s">
        <v>40</v>
      </c>
      <c r="F5567" s="109"/>
      <c r="G5567" s="42">
        <v>41876</v>
      </c>
      <c r="H5567" s="109" t="s">
        <v>32755</v>
      </c>
      <c r="I5567" s="55" t="s">
        <v>5645</v>
      </c>
      <c r="J5567" s="55" t="s">
        <v>1694</v>
      </c>
      <c r="K5567" s="98" t="s">
        <v>23682</v>
      </c>
      <c r="L5567" s="109" t="s">
        <v>1257</v>
      </c>
      <c r="M5567" s="109" t="s">
        <v>23683</v>
      </c>
      <c r="N5567" s="109" t="s">
        <v>32</v>
      </c>
      <c r="O5567" s="109" t="s">
        <v>32756</v>
      </c>
      <c r="P5567" s="109" t="s">
        <v>58</v>
      </c>
      <c r="Q5567" s="55" t="s">
        <v>32757</v>
      </c>
      <c r="R5567" s="109" t="s">
        <v>80</v>
      </c>
      <c r="S5567" s="8" t="s">
        <v>32758</v>
      </c>
      <c r="T5567" s="31"/>
      <c r="U5567" s="109" t="str">
        <f t="shared" si="88"/>
        <v>41876: Grand Junction Police Department received a call to remove Crawford from a home on Grand Avenue. The Daily Sentinel reports that a police log entry on the shooting says that a "known male threatened officers with a handgun." http://www.denverpost.com/news/ci_26474305/2-cops-cleared-fatal-grand-junction-shooting</v>
      </c>
      <c r="V5567" s="98"/>
      <c r="W5567" s="109">
        <v>2177.1</v>
      </c>
      <c r="X5567" s="109"/>
      <c r="Y5567" s="109"/>
      <c r="Z5567" s="109"/>
      <c r="AA5567" s="109"/>
      <c r="AB5567" s="109"/>
      <c r="AC5567" s="113"/>
      <c r="AD5567" s="106"/>
      <c r="AE5567" s="106"/>
      <c r="AF5567" s="106"/>
      <c r="AG5567" s="58"/>
    </row>
    <row r="5568" spans="1:33" ht="12">
      <c r="A5568" s="30">
        <v>41878.358229166697</v>
      </c>
      <c r="B5568" s="109" t="s">
        <v>32759</v>
      </c>
      <c r="C5568" s="121">
        <v>31</v>
      </c>
      <c r="D5568" s="109" t="s">
        <v>23</v>
      </c>
      <c r="E5568" s="109" t="s">
        <v>82</v>
      </c>
      <c r="F5568" s="109"/>
      <c r="G5568" s="42">
        <v>37748</v>
      </c>
      <c r="H5568" s="109" t="s">
        <v>32760</v>
      </c>
      <c r="I5568" s="55" t="s">
        <v>1814</v>
      </c>
      <c r="J5568" s="55" t="s">
        <v>1577</v>
      </c>
      <c r="K5568" s="98" t="s">
        <v>21303</v>
      </c>
      <c r="L5568" s="109" t="s">
        <v>1816</v>
      </c>
      <c r="M5568" s="109" t="s">
        <v>1817</v>
      </c>
      <c r="N5568" s="109" t="s">
        <v>32</v>
      </c>
      <c r="O5568" s="109" t="s">
        <v>32761</v>
      </c>
      <c r="P5568" s="109" t="s">
        <v>58</v>
      </c>
      <c r="Q5568" s="55" t="s">
        <v>32762</v>
      </c>
      <c r="R5568" s="109" t="s">
        <v>80</v>
      </c>
      <c r="S5568" s="8" t="s">
        <v>32745</v>
      </c>
      <c r="T5568" s="31"/>
      <c r="U5568" s="109" t="str">
        <f t="shared" si="88"/>
        <v>37748: When officer James Boyd told Netters he would be arrested and reached in the door to get him out of the vehicle, Netters hit the gas pedal, catching Boyd's arm in the door and dragging him down the street. Netters, 31, was shot and died at the scene. Boyd was treated for broken bones in his arm and Bohnsack was not injured. http://www.thehighroad.org/archive/index.php/t-39012.html</v>
      </c>
      <c r="V5568" s="98"/>
      <c r="W5568" s="109">
        <v>2178.1</v>
      </c>
      <c r="X5568" s="109"/>
      <c r="Y5568" s="109"/>
      <c r="Z5568" s="109"/>
      <c r="AA5568" s="109"/>
      <c r="AB5568" s="109"/>
      <c r="AC5568" s="113"/>
      <c r="AD5568" s="106"/>
      <c r="AE5568" s="106"/>
      <c r="AF5568" s="106"/>
      <c r="AG5568" s="58"/>
    </row>
    <row r="5569" spans="1:33" ht="12">
      <c r="A5569" s="30">
        <v>41878.402777777803</v>
      </c>
      <c r="B5569" s="109" t="s">
        <v>32763</v>
      </c>
      <c r="C5569" s="121">
        <v>30</v>
      </c>
      <c r="D5569" s="109" t="s">
        <v>23</v>
      </c>
      <c r="E5569" s="109" t="s">
        <v>82</v>
      </c>
      <c r="F5569" s="109"/>
      <c r="G5569" s="42">
        <v>37822</v>
      </c>
      <c r="H5569" s="109" t="s">
        <v>32764</v>
      </c>
      <c r="I5569" s="55" t="s">
        <v>27832</v>
      </c>
      <c r="J5569" s="55" t="s">
        <v>6027</v>
      </c>
      <c r="K5569" s="98" t="s">
        <v>27833</v>
      </c>
      <c r="L5569" s="109" t="s">
        <v>3821</v>
      </c>
      <c r="M5569" s="109" t="s">
        <v>27834</v>
      </c>
      <c r="N5569" s="109" t="s">
        <v>32</v>
      </c>
      <c r="O5569" s="109" t="s">
        <v>32765</v>
      </c>
      <c r="P5569" s="109" t="s">
        <v>58</v>
      </c>
      <c r="Q5569" s="55" t="s">
        <v>32766</v>
      </c>
      <c r="R5569" s="109" t="s">
        <v>36</v>
      </c>
      <c r="S5569" s="8" t="s">
        <v>32767</v>
      </c>
      <c r="T5569" s="31"/>
      <c r="U5569" s="109" t="str">
        <f t="shared" si="88"/>
        <v>37822: Pointed gun at self and then at undercover Officer Scott Beran - was wanted by FBI for conspiracy to deliver narcotics. http://www.nonpareilonline.com/news/former-bluffs-man-killed-by-police/article_0a9073d8-ba87-5739-9bd3-546772250ed8.html?mode=jqm</v>
      </c>
      <c r="V5569" s="98"/>
      <c r="W5569" s="109">
        <v>2179.1</v>
      </c>
      <c r="X5569" s="109"/>
      <c r="Y5569" s="109"/>
      <c r="Z5569" s="109"/>
      <c r="AA5569" s="109"/>
      <c r="AB5569" s="109"/>
      <c r="AC5569" s="113"/>
      <c r="AD5569" s="106"/>
      <c r="AE5569" s="106"/>
      <c r="AF5569" s="106"/>
      <c r="AG5569" s="58"/>
    </row>
    <row r="5570" spans="1:33" ht="12">
      <c r="A5570" s="30">
        <v>41878.405624999999</v>
      </c>
      <c r="B5570" s="109" t="s">
        <v>32768</v>
      </c>
      <c r="C5570" s="121">
        <v>21</v>
      </c>
      <c r="D5570" s="109" t="s">
        <v>23</v>
      </c>
      <c r="E5570" s="109" t="s">
        <v>24</v>
      </c>
      <c r="F5570" s="109" t="s">
        <v>32769</v>
      </c>
      <c r="G5570" s="42">
        <v>37875</v>
      </c>
      <c r="H5570" s="109" t="s">
        <v>32770</v>
      </c>
      <c r="I5570" s="55" t="s">
        <v>27832</v>
      </c>
      <c r="J5570" s="55" t="s">
        <v>6027</v>
      </c>
      <c r="K5570" s="98" t="s">
        <v>32771</v>
      </c>
      <c r="L5570" s="109" t="s">
        <v>3821</v>
      </c>
      <c r="M5570" s="109" t="s">
        <v>27834</v>
      </c>
      <c r="N5570" s="109" t="s">
        <v>32</v>
      </c>
      <c r="O5570" s="109" t="s">
        <v>32772</v>
      </c>
      <c r="P5570" s="109" t="s">
        <v>58</v>
      </c>
      <c r="Q5570" s="55" t="s">
        <v>32773</v>
      </c>
      <c r="R5570" s="109" t="s">
        <v>36</v>
      </c>
      <c r="S5570" s="8" t="s">
        <v>32774</v>
      </c>
      <c r="T5570" s="31"/>
      <c r="U5570" s="109" t="str">
        <f t="shared" si="88"/>
        <v>37875: Suspect fled from traffic stop. Rucker shot at Officer Jason Tye Pratt. Officer Frank Platt returned fire. Pratt died from injuries. http://www.wowt.com/news/headlines/465002.html</v>
      </c>
      <c r="V5570" s="98"/>
      <c r="W5570" s="109">
        <v>2180.1</v>
      </c>
      <c r="X5570" s="109"/>
      <c r="Y5570" s="109"/>
      <c r="Z5570" s="109"/>
      <c r="AA5570" s="109"/>
      <c r="AB5570" s="109"/>
      <c r="AC5570" s="113"/>
      <c r="AD5570" s="106"/>
      <c r="AE5570" s="106"/>
      <c r="AF5570" s="106"/>
      <c r="AG5570" s="58"/>
    </row>
    <row r="5571" spans="1:33" ht="12">
      <c r="A5571" s="30">
        <v>41878.412372685198</v>
      </c>
      <c r="B5571" s="109" t="s">
        <v>32775</v>
      </c>
      <c r="C5571" s="121">
        <v>22</v>
      </c>
      <c r="D5571" s="109" t="s">
        <v>23</v>
      </c>
      <c r="E5571" s="109" t="s">
        <v>173</v>
      </c>
      <c r="F5571" s="109"/>
      <c r="G5571" s="42">
        <v>38137</v>
      </c>
      <c r="H5571" s="109" t="s">
        <v>32776</v>
      </c>
      <c r="I5571" s="55" t="s">
        <v>27832</v>
      </c>
      <c r="J5571" s="55" t="s">
        <v>6027</v>
      </c>
      <c r="K5571" s="98" t="s">
        <v>30062</v>
      </c>
      <c r="L5571" s="109" t="s">
        <v>3821</v>
      </c>
      <c r="M5571" s="109" t="s">
        <v>27834</v>
      </c>
      <c r="N5571" s="109" t="s">
        <v>32</v>
      </c>
      <c r="O5571" s="109" t="s">
        <v>32777</v>
      </c>
      <c r="P5571" s="109" t="s">
        <v>760</v>
      </c>
      <c r="Q5571" s="55" t="s">
        <v>32778</v>
      </c>
      <c r="R5571" s="109" t="s">
        <v>100</v>
      </c>
      <c r="S5571" s="8" t="s">
        <v>32774</v>
      </c>
      <c r="T5571" s="31"/>
      <c r="U5571" s="109" t="str">
        <f t="shared" si="88"/>
        <v>38137: Apparent suicidal man allegedly attacked officers with a knife and was shot and killed http://www.wowt.com/news/headlines/810307.html</v>
      </c>
      <c r="V5571" s="98"/>
      <c r="W5571" s="109">
        <v>2181.1</v>
      </c>
      <c r="X5571" s="109"/>
      <c r="Y5571" s="109"/>
      <c r="Z5571" s="109"/>
      <c r="AA5571" s="109"/>
      <c r="AB5571" s="109"/>
      <c r="AC5571" s="113"/>
      <c r="AD5571" s="106"/>
      <c r="AE5571" s="106"/>
      <c r="AF5571" s="106"/>
      <c r="AG5571" s="58"/>
    </row>
    <row r="5572" spans="1:33" ht="12">
      <c r="A5572" s="30">
        <v>41878.417291666701</v>
      </c>
      <c r="B5572" s="109" t="s">
        <v>32779</v>
      </c>
      <c r="C5572" s="121">
        <v>26</v>
      </c>
      <c r="D5572" s="109" t="s">
        <v>23</v>
      </c>
      <c r="E5572" s="109" t="s">
        <v>82</v>
      </c>
      <c r="F5572" s="109"/>
      <c r="G5572" s="42">
        <v>38337</v>
      </c>
      <c r="H5572" s="109" t="s">
        <v>32780</v>
      </c>
      <c r="I5572" s="55" t="s">
        <v>27832</v>
      </c>
      <c r="J5572" s="55" t="s">
        <v>6027</v>
      </c>
      <c r="K5572" s="98" t="s">
        <v>32781</v>
      </c>
      <c r="L5572" s="109" t="s">
        <v>3821</v>
      </c>
      <c r="M5572" s="109" t="s">
        <v>27834</v>
      </c>
      <c r="N5572" s="109" t="s">
        <v>32</v>
      </c>
      <c r="O5572" s="109" t="s">
        <v>32782</v>
      </c>
      <c r="P5572" s="109" t="s">
        <v>58</v>
      </c>
      <c r="Q5572" s="55" t="s">
        <v>32783</v>
      </c>
      <c r="R5572" s="109" t="s">
        <v>36</v>
      </c>
      <c r="S5572" s="8" t="s">
        <v>32774</v>
      </c>
      <c r="T5572" s="31"/>
      <c r="U5572" s="109" t="str">
        <f t="shared" si="88"/>
        <v>38337: Andres fired a shot through a glass door behind Sgt John Swanson. Sgt Swanson returned fire. Someone had called 911. http://www.omaha.com/omaha-police-officer-involved-shootings-since/article_da5084ee-2e02-11e4-bb16-0017a43b2370.html</v>
      </c>
      <c r="V5572" s="98"/>
      <c r="W5572" s="109">
        <v>2182.1</v>
      </c>
      <c r="X5572" s="109"/>
      <c r="Y5572" s="109"/>
      <c r="Z5572" s="109"/>
      <c r="AA5572" s="109"/>
      <c r="AB5572" s="109"/>
      <c r="AC5572" s="113"/>
      <c r="AD5572" s="106"/>
      <c r="AE5572" s="106"/>
      <c r="AF5572" s="106"/>
      <c r="AG5572" s="58"/>
    </row>
    <row r="5573" spans="1:33" ht="12">
      <c r="A5573" s="30">
        <v>41878.4242592593</v>
      </c>
      <c r="B5573" s="109" t="s">
        <v>32784</v>
      </c>
      <c r="C5573" s="121">
        <v>20</v>
      </c>
      <c r="D5573" s="109" t="s">
        <v>23</v>
      </c>
      <c r="E5573" s="109" t="s">
        <v>24</v>
      </c>
      <c r="F5573" s="109"/>
      <c r="G5573" s="42">
        <v>41677</v>
      </c>
      <c r="H5573" s="109" t="s">
        <v>32785</v>
      </c>
      <c r="I5573" s="55" t="s">
        <v>27832</v>
      </c>
      <c r="J5573" s="55" t="s">
        <v>6027</v>
      </c>
      <c r="K5573" s="98" t="s">
        <v>32771</v>
      </c>
      <c r="L5573" s="109" t="s">
        <v>3821</v>
      </c>
      <c r="M5573" s="109" t="s">
        <v>27834</v>
      </c>
      <c r="N5573" s="109" t="s">
        <v>32</v>
      </c>
      <c r="O5573" s="109" t="s">
        <v>32786</v>
      </c>
      <c r="P5573" s="109" t="s">
        <v>760</v>
      </c>
      <c r="Q5573" s="55" t="s">
        <v>32787</v>
      </c>
      <c r="R5573" s="109" t="s">
        <v>100</v>
      </c>
      <c r="S5573" s="8" t="s">
        <v>32774</v>
      </c>
      <c r="T5573" s="31"/>
      <c r="U5573" s="109" t="str">
        <f t="shared" si="88"/>
        <v>41677: Police called to scene found Ventry lunging with a knife at a woman. Vetnry continued fighing after being shot by Officer Jerry Kassen and tasered by another officer. http://www.policeone.com/officer-shootings/articles/1211652-Neb-police-fatally-shoot-man-with-knife-lunging-at-woman/</v>
      </c>
      <c r="V5573" s="98"/>
      <c r="W5573" s="109">
        <v>2183.1</v>
      </c>
      <c r="X5573" s="109"/>
      <c r="Y5573" s="109"/>
      <c r="Z5573" s="109"/>
      <c r="AA5573" s="109"/>
      <c r="AB5573" s="109"/>
      <c r="AC5573" s="113"/>
      <c r="AD5573" s="106"/>
      <c r="AE5573" s="106"/>
      <c r="AF5573" s="106"/>
      <c r="AG5573" s="58"/>
    </row>
    <row r="5574" spans="1:33" ht="12">
      <c r="A5574" s="30">
        <v>41878.503356481502</v>
      </c>
      <c r="B5574" s="109" t="s">
        <v>32788</v>
      </c>
      <c r="C5574" s="121">
        <v>43</v>
      </c>
      <c r="D5574" s="109" t="s">
        <v>23</v>
      </c>
      <c r="E5574" s="109" t="s">
        <v>40</v>
      </c>
      <c r="F5574" s="109" t="s">
        <v>32789</v>
      </c>
      <c r="G5574" s="42">
        <v>36574</v>
      </c>
      <c r="H5574" s="109" t="s">
        <v>32790</v>
      </c>
      <c r="I5574" s="55" t="s">
        <v>515</v>
      </c>
      <c r="J5574" s="55" t="s">
        <v>85</v>
      </c>
      <c r="K5574" s="98" t="s">
        <v>32791</v>
      </c>
      <c r="L5574" s="109" t="s">
        <v>515</v>
      </c>
      <c r="M5574" s="109" t="s">
        <v>516</v>
      </c>
      <c r="N5574" s="109" t="s">
        <v>32</v>
      </c>
      <c r="O5574" s="109" t="s">
        <v>32792</v>
      </c>
      <c r="P5574" s="109" t="s">
        <v>157</v>
      </c>
      <c r="Q5574" s="55" t="s">
        <v>32793</v>
      </c>
      <c r="R5574" s="109" t="s">
        <v>80</v>
      </c>
      <c r="S5574" s="8" t="s">
        <v>32794</v>
      </c>
      <c r="T5574" s="31"/>
      <c r="U5574" s="109" t="str">
        <f t="shared" si="88"/>
        <v>36574: The victim Ralph Gawor was shot by officer Paul Hurth who was having an affair with victim's wife Nancy. Hurth testified that he had gone to Gawor's home to disclose the affair but was forced to shoot Gawor when he reacted violently to the news. Hurth was convicted of voluntary manslaughter in the shooting. http://www.gpo.gov/fdsys/pkg/USCOURTS-caed-1_05-cv-00597/pdf/USCOURTS-caed-1_05-cv-00597-13.pdf</v>
      </c>
      <c r="V5574" s="98"/>
      <c r="W5574" s="109">
        <v>2184.1</v>
      </c>
      <c r="X5574" s="109"/>
      <c r="Y5574" s="109"/>
      <c r="Z5574" s="109"/>
      <c r="AA5574" s="109"/>
      <c r="AB5574" s="109"/>
      <c r="AC5574" s="113"/>
      <c r="AD5574" s="106"/>
      <c r="AE5574" s="106"/>
      <c r="AF5574" s="106"/>
      <c r="AG5574" s="58"/>
    </row>
    <row r="5575" spans="1:33" ht="12">
      <c r="A5575" s="30">
        <v>41878.529872685198</v>
      </c>
      <c r="B5575" s="109" t="s">
        <v>32795</v>
      </c>
      <c r="C5575" s="121">
        <v>19</v>
      </c>
      <c r="D5575" s="109" t="s">
        <v>23</v>
      </c>
      <c r="E5575" s="109" t="s">
        <v>173</v>
      </c>
      <c r="F5575" s="109" t="s">
        <v>32796</v>
      </c>
      <c r="G5575" s="42">
        <v>41747</v>
      </c>
      <c r="H5575" s="109" t="s">
        <v>32797</v>
      </c>
      <c r="I5575" s="55" t="s">
        <v>32798</v>
      </c>
      <c r="J5575" s="55" t="s">
        <v>85</v>
      </c>
      <c r="K5575" s="98" t="s">
        <v>32799</v>
      </c>
      <c r="L5575" s="109" t="s">
        <v>7739</v>
      </c>
      <c r="M5575" s="109" t="s">
        <v>32800</v>
      </c>
      <c r="N5575" s="109" t="s">
        <v>32</v>
      </c>
      <c r="O5575" s="109" t="s">
        <v>32801</v>
      </c>
      <c r="P5575" s="109" t="s">
        <v>760</v>
      </c>
      <c r="Q5575" s="55" t="s">
        <v>32802</v>
      </c>
      <c r="R5575" s="109" t="s">
        <v>80</v>
      </c>
      <c r="S5575" s="8" t="s">
        <v>5758</v>
      </c>
      <c r="T5575" s="31"/>
      <c r="U5575" s="109" t="str">
        <f t="shared" si="88"/>
        <v>41747: 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 http://www.kmir.com/story/25408967/family-wants-answers-after-teenager-killed-by-officers</v>
      </c>
      <c r="V5575" s="98"/>
      <c r="W5575" s="109">
        <v>2185.1</v>
      </c>
      <c r="X5575" s="109"/>
      <c r="Y5575" s="109"/>
      <c r="Z5575" s="109"/>
      <c r="AA5575" s="109"/>
      <c r="AB5575" s="109"/>
      <c r="AC5575" s="113"/>
      <c r="AD5575" s="106"/>
      <c r="AE5575" s="106"/>
      <c r="AF5575" s="106"/>
      <c r="AG5575" s="58"/>
    </row>
    <row r="5576" spans="1:33" ht="12">
      <c r="A5576" s="30">
        <v>41878.546365740702</v>
      </c>
      <c r="B5576" s="109" t="s">
        <v>32803</v>
      </c>
      <c r="C5576" s="121">
        <v>21</v>
      </c>
      <c r="D5576" s="109" t="s">
        <v>23</v>
      </c>
      <c r="E5576" s="109" t="s">
        <v>40</v>
      </c>
      <c r="F5576" s="109" t="s">
        <v>32804</v>
      </c>
      <c r="G5576" s="42">
        <v>41096</v>
      </c>
      <c r="H5576" s="109" t="s">
        <v>32805</v>
      </c>
      <c r="I5576" s="55" t="s">
        <v>32806</v>
      </c>
      <c r="J5576" s="55" t="s">
        <v>28</v>
      </c>
      <c r="K5576" s="98" t="s">
        <v>32807</v>
      </c>
      <c r="L5576" s="109" t="s">
        <v>235</v>
      </c>
      <c r="M5576" s="109" t="s">
        <v>12480</v>
      </c>
      <c r="N5576" s="109" t="s">
        <v>32</v>
      </c>
      <c r="O5576" s="109" t="s">
        <v>32808</v>
      </c>
      <c r="P5576" s="109" t="s">
        <v>157</v>
      </c>
      <c r="Q5576" s="55" t="s">
        <v>32809</v>
      </c>
      <c r="R5576" s="109" t="s">
        <v>80</v>
      </c>
      <c r="S5576" s="8" t="s">
        <v>32810</v>
      </c>
      <c r="T5576" s="31"/>
      <c r="U5576" s="109" t="str">
        <f t="shared" si="88"/>
        <v>41096: Salvato was stopped while walking alone on country road. Federal judge determined the female deputy had no cause to detain him, but she did and called for backup. After backup arrived, the deputies put Salvato face-down in grass, tried to handcuff him. He struggled, got loose and back-pedaled into road. Female deputy, not in danger, shot him. He was handcuffed and then tasered repeatedly until he bled to death. Grand jury sided with deputies. A civil wrongful death suit led to $2.3 million judgment against the Sheriff's office and deputies. Case number: 5:12-cv-635 http://www.mynews13.com/content/news/cfnews13/news/article.html/content/news/articles/cfn/2014/5/30/jury_awards_2_millio.html</v>
      </c>
      <c r="V5576" s="98"/>
      <c r="W5576" s="109">
        <v>2186.1</v>
      </c>
      <c r="X5576" s="109"/>
      <c r="Y5576" s="109"/>
      <c r="Z5576" s="109"/>
      <c r="AA5576" s="109"/>
      <c r="AB5576" s="109"/>
      <c r="AC5576" s="113"/>
      <c r="AD5576" s="106"/>
      <c r="AE5576" s="106"/>
      <c r="AF5576" s="106"/>
      <c r="AG5576" s="58"/>
    </row>
    <row r="5577" spans="1:33" ht="12">
      <c r="A5577" s="30">
        <v>41878.572569444397</v>
      </c>
      <c r="B5577" s="109" t="s">
        <v>32811</v>
      </c>
      <c r="C5577" s="121">
        <v>25</v>
      </c>
      <c r="D5577" s="109" t="s">
        <v>23</v>
      </c>
      <c r="E5577" s="109" t="s">
        <v>40</v>
      </c>
      <c r="F5577" s="109"/>
      <c r="G5577" s="42">
        <v>40193</v>
      </c>
      <c r="H5577" s="109" t="s">
        <v>32812</v>
      </c>
      <c r="I5577" s="55" t="s">
        <v>27832</v>
      </c>
      <c r="J5577" s="55" t="s">
        <v>6027</v>
      </c>
      <c r="K5577" s="98" t="s">
        <v>32813</v>
      </c>
      <c r="L5577" s="109" t="s">
        <v>3821</v>
      </c>
      <c r="M5577" s="109" t="s">
        <v>27834</v>
      </c>
      <c r="N5577" s="109" t="s">
        <v>32</v>
      </c>
      <c r="O5577" s="109" t="s">
        <v>32814</v>
      </c>
      <c r="P5577" s="109" t="s">
        <v>58</v>
      </c>
      <c r="Q5577" s="55" t="s">
        <v>32815</v>
      </c>
      <c r="R5577" s="109" t="s">
        <v>36</v>
      </c>
      <c r="S5577" s="8" t="s">
        <v>32774</v>
      </c>
      <c r="T5577" s="31"/>
      <c r="U5577" s="109" t="str">
        <f t="shared" si="88"/>
        <v>40193: Suspect robbed a driver at gunpoint. After a chase by police Adams threatened to shoot himself and then pointed his gun at an officer. Adams was shot by Officer Zach Petrick and Officer Chad Frodyma. http://www.wowt.com/news/headlines/81822462.html</v>
      </c>
      <c r="V5577" s="98"/>
      <c r="W5577" s="109">
        <v>2187.1</v>
      </c>
      <c r="X5577" s="109"/>
      <c r="Y5577" s="109"/>
      <c r="Z5577" s="109"/>
      <c r="AA5577" s="109"/>
      <c r="AB5577" s="109"/>
      <c r="AC5577" s="113"/>
      <c r="AD5577" s="106"/>
      <c r="AE5577" s="106"/>
      <c r="AF5577" s="106"/>
      <c r="AG5577" s="58"/>
    </row>
    <row r="5578" spans="1:33" ht="12">
      <c r="A5578" s="30">
        <v>41878.587743055599</v>
      </c>
      <c r="B5578" s="109" t="s">
        <v>32816</v>
      </c>
      <c r="C5578" s="121">
        <v>32</v>
      </c>
      <c r="D5578" s="109" t="s">
        <v>23</v>
      </c>
      <c r="E5578" s="109" t="s">
        <v>24</v>
      </c>
      <c r="F5578" s="109" t="s">
        <v>32817</v>
      </c>
      <c r="G5578" s="42">
        <v>41877</v>
      </c>
      <c r="H5578" s="109" t="s">
        <v>32818</v>
      </c>
      <c r="I5578" s="55" t="s">
        <v>27832</v>
      </c>
      <c r="J5578" s="55" t="s">
        <v>6027</v>
      </c>
      <c r="K5578" s="98" t="s">
        <v>28479</v>
      </c>
      <c r="L5578" s="109" t="s">
        <v>3821</v>
      </c>
      <c r="M5578" s="109" t="s">
        <v>27834</v>
      </c>
      <c r="N5578" s="109" t="s">
        <v>32</v>
      </c>
      <c r="O5578" s="109" t="s">
        <v>32819</v>
      </c>
      <c r="P5578" s="109" t="s">
        <v>760</v>
      </c>
      <c r="Q5578" s="55" t="s">
        <v>32820</v>
      </c>
      <c r="R5578" s="109" t="s">
        <v>36</v>
      </c>
      <c r="S5578" s="8" t="s">
        <v>32774</v>
      </c>
      <c r="T5578" s="31"/>
      <c r="U5578" s="109" t="str">
        <f t="shared" si="88"/>
        <v>41877: Washington was holding up the Wendy's with an Airsoft replica gun when an OPD unit fired at least 30 shots into the restaurant. Washington exited the building and fell to the ground. http://www.omaha.com/news/crime/chief-id-s-wendy-s-robbery-suspect-says-he-fired/article_f64dc75c-2e06-11e4-9add-0017a43b2370.html</v>
      </c>
      <c r="V5578" s="98"/>
      <c r="W5578" s="109">
        <v>2188.1</v>
      </c>
      <c r="X5578" s="109"/>
      <c r="Y5578" s="109"/>
      <c r="Z5578" s="109"/>
      <c r="AA5578" s="109"/>
      <c r="AB5578" s="109"/>
      <c r="AC5578" s="113"/>
      <c r="AD5578" s="106"/>
      <c r="AE5578" s="106"/>
      <c r="AF5578" s="106"/>
      <c r="AG5578" s="58"/>
    </row>
    <row r="5579" spans="1:33" ht="12">
      <c r="A5579" s="30">
        <v>41878.613645833299</v>
      </c>
      <c r="B5579" s="109" t="s">
        <v>32821</v>
      </c>
      <c r="C5579" s="121">
        <v>26</v>
      </c>
      <c r="D5579" s="109" t="s">
        <v>23</v>
      </c>
      <c r="E5579" s="109" t="s">
        <v>24</v>
      </c>
      <c r="F5579" s="109" t="s">
        <v>32822</v>
      </c>
      <c r="G5579" s="42">
        <v>41784</v>
      </c>
      <c r="H5579" s="109" t="s">
        <v>32823</v>
      </c>
      <c r="I5579" s="55" t="s">
        <v>32824</v>
      </c>
      <c r="J5579" s="55" t="s">
        <v>1372</v>
      </c>
      <c r="K5579" s="98" t="s">
        <v>32825</v>
      </c>
      <c r="L5579" s="109" t="s">
        <v>8569</v>
      </c>
      <c r="M5579" s="109" t="s">
        <v>32826</v>
      </c>
      <c r="N5579" s="109" t="s">
        <v>32</v>
      </c>
      <c r="O5579" s="109" t="s">
        <v>32827</v>
      </c>
      <c r="P5579" s="109" t="s">
        <v>58</v>
      </c>
      <c r="Q5579" s="55" t="s">
        <v>32828</v>
      </c>
      <c r="R5579" s="109" t="s">
        <v>80</v>
      </c>
      <c r="S5579" s="8" t="s">
        <v>32829</v>
      </c>
      <c r="T5579" s="31"/>
      <c r="U5579" s="109" t="str">
        <f t="shared" si="88"/>
        <v>41784: 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 http://myfox8.com/2014/05/25/winston-salem-police-investigate-officer-involved-shooting/</v>
      </c>
      <c r="V5579" s="98"/>
      <c r="W5579" s="109">
        <v>2189.1</v>
      </c>
      <c r="X5579" s="109"/>
      <c r="Y5579" s="109"/>
      <c r="Z5579" s="109"/>
      <c r="AA5579" s="109"/>
      <c r="AB5579" s="109"/>
      <c r="AC5579" s="113"/>
      <c r="AD5579" s="106"/>
      <c r="AE5579" s="106"/>
      <c r="AF5579" s="106"/>
      <c r="AG5579" s="58"/>
    </row>
    <row r="5580" spans="1:33" ht="12">
      <c r="A5580" s="30">
        <v>41878.618993055599</v>
      </c>
      <c r="B5580" s="109" t="s">
        <v>32830</v>
      </c>
      <c r="C5580" s="121">
        <v>21</v>
      </c>
      <c r="D5580" s="109" t="s">
        <v>23</v>
      </c>
      <c r="E5580" s="109" t="s">
        <v>24</v>
      </c>
      <c r="F5580" s="109"/>
      <c r="G5580" s="42">
        <v>37214</v>
      </c>
      <c r="H5580" s="109" t="s">
        <v>32831</v>
      </c>
      <c r="I5580" s="55" t="s">
        <v>16234</v>
      </c>
      <c r="J5580" s="55" t="s">
        <v>328</v>
      </c>
      <c r="K5580" s="98" t="s">
        <v>16235</v>
      </c>
      <c r="L5580" s="109" t="s">
        <v>329</v>
      </c>
      <c r="M5580" s="109" t="s">
        <v>32832</v>
      </c>
      <c r="N5580" s="109" t="s">
        <v>32</v>
      </c>
      <c r="O5580" s="109" t="s">
        <v>32833</v>
      </c>
      <c r="P5580" s="109" t="s">
        <v>760</v>
      </c>
      <c r="Q5580" s="55" t="s">
        <v>32834</v>
      </c>
      <c r="R5580" s="109" t="s">
        <v>80</v>
      </c>
      <c r="S5580" s="8" t="s">
        <v>32835</v>
      </c>
      <c r="T5580" s="31"/>
      <c r="U5580" s="109" t="str">
        <f t="shared" si="88"/>
        <v>37214: Illinois state troopers were investigating the police for the shooting of Jackson near his home. Police claimed he shot first, his friends and family denied it. No info on whether he was armed. http://articles.chicagotribune.com/2001-11-21/news/0111210117_1_maywood-police-probe-death-house-arrest</v>
      </c>
      <c r="V5580" s="98"/>
      <c r="W5580" s="109">
        <v>2190.1</v>
      </c>
      <c r="X5580" s="109"/>
      <c r="Y5580" s="109"/>
      <c r="Z5580" s="109"/>
      <c r="AA5580" s="109"/>
      <c r="AB5580" s="109"/>
      <c r="AC5580" s="113"/>
      <c r="AD5580" s="106"/>
      <c r="AE5580" s="106"/>
      <c r="AF5580" s="106"/>
      <c r="AG5580" s="58"/>
    </row>
    <row r="5581" spans="1:33" ht="12">
      <c r="A5581" s="30">
        <v>41878.769143518497</v>
      </c>
      <c r="B5581" s="109" t="s">
        <v>32836</v>
      </c>
      <c r="C5581" s="121">
        <v>32</v>
      </c>
      <c r="D5581" s="109" t="s">
        <v>23</v>
      </c>
      <c r="E5581" s="109" t="s">
        <v>24</v>
      </c>
      <c r="F5581" s="109" t="s">
        <v>32837</v>
      </c>
      <c r="G5581" s="42">
        <v>40333</v>
      </c>
      <c r="H5581" s="109" t="s">
        <v>32838</v>
      </c>
      <c r="I5581" s="55" t="s">
        <v>249</v>
      </c>
      <c r="J5581" s="55" t="s">
        <v>250</v>
      </c>
      <c r="K5581" s="98" t="s">
        <v>32839</v>
      </c>
      <c r="L5581" s="109" t="s">
        <v>1166</v>
      </c>
      <c r="M5581" s="109" t="s">
        <v>6938</v>
      </c>
      <c r="N5581" s="109" t="s">
        <v>32</v>
      </c>
      <c r="O5581" s="109" t="s">
        <v>32840</v>
      </c>
      <c r="P5581" s="109" t="s">
        <v>157</v>
      </c>
      <c r="Q5581" s="55" t="s">
        <v>32841</v>
      </c>
      <c r="R5581" s="109" t="s">
        <v>80</v>
      </c>
      <c r="S5581" s="8" t="s">
        <v>5119</v>
      </c>
      <c r="T5581" s="31"/>
      <c r="U5581" s="109" t="str">
        <f t="shared" si="88"/>
        <v>40333: Brown, a former U.S. Marine, was shot to death by an off-duty Baltimore police officer outside a lounge following an argument over the officer's girlfriend. Brown was unarmed and was shot 12 times. The officer, Gahiji Tshamba, was subsequently given a 15-year prison sentence and ordered into mental health and substance abuse assessments upon release. http://articles.baltimoresun.com/2011-08-16/news/bs-md-ci-tshamba-sentencing-20110816_1_gahiji-tshamba-city-officer-fatal-shooting</v>
      </c>
      <c r="V5581" s="98"/>
      <c r="W5581" s="109">
        <v>2191.1</v>
      </c>
      <c r="X5581" s="109"/>
      <c r="Y5581" s="109"/>
      <c r="Z5581" s="109"/>
      <c r="AA5581" s="109"/>
      <c r="AB5581" s="109"/>
      <c r="AC5581" s="113"/>
      <c r="AD5581" s="106"/>
      <c r="AE5581" s="106"/>
      <c r="AF5581" s="106"/>
      <c r="AG5581" s="58"/>
    </row>
    <row r="5582" spans="1:33" ht="12">
      <c r="A5582" s="30">
        <v>41878.909814814797</v>
      </c>
      <c r="B5582" s="109" t="s">
        <v>32842</v>
      </c>
      <c r="C5582" s="121">
        <v>16</v>
      </c>
      <c r="D5582" s="109" t="s">
        <v>23</v>
      </c>
      <c r="E5582" s="109" t="s">
        <v>24</v>
      </c>
      <c r="F5582" s="109" t="s">
        <v>32843</v>
      </c>
      <c r="G5582" s="42">
        <v>40381</v>
      </c>
      <c r="H5582" s="109" t="s">
        <v>32844</v>
      </c>
      <c r="I5582" s="55" t="s">
        <v>5122</v>
      </c>
      <c r="J5582" s="55" t="s">
        <v>85</v>
      </c>
      <c r="K5582" s="98" t="s">
        <v>31902</v>
      </c>
      <c r="L5582" s="109" t="s">
        <v>5124</v>
      </c>
      <c r="M5582" s="109" t="s">
        <v>5125</v>
      </c>
      <c r="N5582" s="109" t="s">
        <v>32</v>
      </c>
      <c r="O5582" s="109" t="s">
        <v>32845</v>
      </c>
      <c r="P5582" s="109" t="s">
        <v>58</v>
      </c>
      <c r="Q5582" s="55" t="s">
        <v>32846</v>
      </c>
      <c r="R5582" s="109" t="s">
        <v>80</v>
      </c>
      <c r="S5582" s="8" t="s">
        <v>5119</v>
      </c>
      <c r="T5582" s="31"/>
      <c r="U5582" s="109" t="str">
        <f t="shared" si="88"/>
        <v>40381: After a brief pursuit of the suspect's minivan, police intentionally caused Rivera's vehicle to crash, then claimed to fear for their lives when the car began backing up towards them. The 16-year-old died in a hail of 48 bullets, 19 of which struck his body. Accounts of witnesses and family members differ sharply from police statements. http://archive.news10.net/news/local/story.aspx?storyid=87758</v>
      </c>
      <c r="V5582" s="98"/>
      <c r="W5582" s="109">
        <v>2192.1</v>
      </c>
      <c r="X5582" s="109"/>
      <c r="Y5582" s="109"/>
      <c r="Z5582" s="109"/>
      <c r="AA5582" s="109"/>
      <c r="AB5582" s="109"/>
      <c r="AC5582" s="113"/>
      <c r="AD5582" s="106"/>
      <c r="AE5582" s="106"/>
      <c r="AF5582" s="106"/>
      <c r="AG5582" s="58"/>
    </row>
    <row r="5583" spans="1:33" ht="12">
      <c r="A5583" s="30">
        <v>41878.938483796301</v>
      </c>
      <c r="B5583" s="109" t="s">
        <v>32847</v>
      </c>
      <c r="C5583" s="121">
        <v>24</v>
      </c>
      <c r="D5583" s="109" t="s">
        <v>23</v>
      </c>
      <c r="E5583" s="109" t="s">
        <v>24</v>
      </c>
      <c r="F5583" s="109"/>
      <c r="G5583" s="42">
        <v>37857</v>
      </c>
      <c r="H5583" s="109" t="s">
        <v>32848</v>
      </c>
      <c r="I5583" s="55" t="s">
        <v>1392</v>
      </c>
      <c r="J5583" s="55" t="s">
        <v>85</v>
      </c>
      <c r="K5583" s="98" t="s">
        <v>15109</v>
      </c>
      <c r="L5583" s="109" t="s">
        <v>539</v>
      </c>
      <c r="M5583" s="109" t="s">
        <v>8649</v>
      </c>
      <c r="N5583" s="109" t="s">
        <v>32</v>
      </c>
      <c r="O5583" s="109" t="s">
        <v>32849</v>
      </c>
      <c r="P5583" s="109" t="s">
        <v>760</v>
      </c>
      <c r="Q5583" s="55" t="s">
        <v>32850</v>
      </c>
      <c r="R5583" s="109" t="s">
        <v>36</v>
      </c>
      <c r="S5583" s="8" t="s">
        <v>5119</v>
      </c>
      <c r="T5583" s="31"/>
      <c r="U5583" s="109" t="str">
        <f t="shared" si="88"/>
        <v>37857: After Brunston fled police attempts to apprehend him on domestic abuse allegations, he was cornered in a doorway near his residence and circled by officers. He claimed to have a pistol, and to be wanted for murder (both of which were false). After abortive negotiations Brunston died in a hail of 81 bullets, 22 of which hit him, and which also fatally wounded a police dog. The dog received medical evaluation by helicopter while Brunston bled to death in the street. In March 2006 the family settled a wrongful death suit with the county for $340,000. https://en.wikipedia.org/wiki/Deandre_Brunston</v>
      </c>
      <c r="V5583" s="98"/>
      <c r="W5583" s="109">
        <v>2193.1</v>
      </c>
      <c r="X5583" s="109"/>
      <c r="Y5583" s="109"/>
      <c r="Z5583" s="109"/>
      <c r="AA5583" s="109"/>
      <c r="AB5583" s="109"/>
      <c r="AC5583" s="113"/>
      <c r="AD5583" s="106"/>
      <c r="AE5583" s="106"/>
      <c r="AF5583" s="106"/>
      <c r="AG5583" s="58"/>
    </row>
    <row r="5584" spans="1:33" ht="12">
      <c r="A5584" s="30">
        <v>41878.953113425901</v>
      </c>
      <c r="B5584" s="109" t="s">
        <v>32851</v>
      </c>
      <c r="C5584" s="121">
        <v>17</v>
      </c>
      <c r="D5584" s="109" t="s">
        <v>23</v>
      </c>
      <c r="E5584" s="109" t="s">
        <v>173</v>
      </c>
      <c r="F5584" s="109" t="s">
        <v>32852</v>
      </c>
      <c r="G5584" s="42">
        <v>41591</v>
      </c>
      <c r="H5584" s="109" t="s">
        <v>32853</v>
      </c>
      <c r="I5584" s="55" t="s">
        <v>347</v>
      </c>
      <c r="J5584" s="55" t="s">
        <v>213</v>
      </c>
      <c r="K5584" s="98" t="s">
        <v>19750</v>
      </c>
      <c r="L5584" s="109" t="s">
        <v>819</v>
      </c>
      <c r="M5584" s="109" t="s">
        <v>32854</v>
      </c>
      <c r="N5584" s="109" t="s">
        <v>32</v>
      </c>
      <c r="O5584" s="109" t="s">
        <v>32855</v>
      </c>
      <c r="P5584" s="109" t="s">
        <v>58</v>
      </c>
      <c r="Q5584" s="55" t="s">
        <v>32856</v>
      </c>
      <c r="R5584" s="109" t="s">
        <v>80</v>
      </c>
      <c r="S5584" s="8" t="s">
        <v>5119</v>
      </c>
      <c r="T5584" s="31"/>
      <c r="U5584" s="109" t="str">
        <f t="shared" si="88"/>
        <v>41591: 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 http://abc13.com/archive/9326265/</v>
      </c>
      <c r="V5584" s="98"/>
      <c r="W5584" s="109">
        <v>2194.1</v>
      </c>
      <c r="X5584" s="109"/>
      <c r="Y5584" s="109"/>
      <c r="Z5584" s="109"/>
      <c r="AA5584" s="109"/>
      <c r="AB5584" s="109"/>
      <c r="AC5584" s="113"/>
      <c r="AD5584" s="106"/>
      <c r="AE5584" s="106"/>
      <c r="AF5584" s="106"/>
      <c r="AG5584" s="58"/>
    </row>
    <row r="5585" spans="1:33" ht="12">
      <c r="A5585" s="30">
        <v>41878.976979166699</v>
      </c>
      <c r="B5585" s="109" t="s">
        <v>32857</v>
      </c>
      <c r="C5585" s="121">
        <v>35</v>
      </c>
      <c r="D5585" s="109" t="s">
        <v>91</v>
      </c>
      <c r="E5585" s="109" t="s">
        <v>40</v>
      </c>
      <c r="F5585" s="109" t="s">
        <v>32858</v>
      </c>
      <c r="G5585" s="42">
        <v>41574</v>
      </c>
      <c r="H5585" s="109" t="s">
        <v>32859</v>
      </c>
      <c r="I5585" s="55" t="s">
        <v>32860</v>
      </c>
      <c r="J5585" s="55" t="s">
        <v>1033</v>
      </c>
      <c r="K5585" s="98" t="s">
        <v>32861</v>
      </c>
      <c r="L5585" s="109" t="s">
        <v>32862</v>
      </c>
      <c r="M5585" s="109" t="s">
        <v>32863</v>
      </c>
      <c r="N5585" s="109" t="s">
        <v>32</v>
      </c>
      <c r="O5585" s="109" t="s">
        <v>32864</v>
      </c>
      <c r="P5585" s="109" t="s">
        <v>58</v>
      </c>
      <c r="Q5585" s="55" t="s">
        <v>32865</v>
      </c>
      <c r="R5585" s="109" t="s">
        <v>219</v>
      </c>
      <c r="S5585" s="8" t="s">
        <v>5119</v>
      </c>
      <c r="T5585" s="31"/>
      <c r="U5585" s="109" t="str">
        <f t="shared" si="88"/>
        <v>41574: 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 http://www.seminolesentinel.com/Content/Default/Rotator/Article/Autopsy_-Chase-suspect-shot-five-times/-3/15/3993</v>
      </c>
      <c r="V5585" s="98"/>
      <c r="W5585" s="109">
        <v>2195.1</v>
      </c>
      <c r="X5585" s="109"/>
      <c r="Y5585" s="109"/>
      <c r="Z5585" s="109"/>
      <c r="AA5585" s="109"/>
      <c r="AB5585" s="109"/>
      <c r="AC5585" s="113"/>
      <c r="AD5585" s="106"/>
      <c r="AE5585" s="106"/>
      <c r="AF5585" s="106"/>
      <c r="AG5585" s="58"/>
    </row>
    <row r="5586" spans="1:33" ht="12">
      <c r="A5586" s="30">
        <v>41879.4290162037</v>
      </c>
      <c r="B5586" s="109" t="s">
        <v>32866</v>
      </c>
      <c r="C5586" s="121">
        <v>13</v>
      </c>
      <c r="D5586" s="109" t="s">
        <v>91</v>
      </c>
      <c r="E5586" s="109" t="s">
        <v>24</v>
      </c>
      <c r="F5586" s="109"/>
      <c r="G5586" s="42">
        <v>37984</v>
      </c>
      <c r="H5586" s="109" t="s">
        <v>32867</v>
      </c>
      <c r="I5586" s="55" t="s">
        <v>32868</v>
      </c>
      <c r="J5586" s="55" t="s">
        <v>1372</v>
      </c>
      <c r="K5586" s="98" t="s">
        <v>32869</v>
      </c>
      <c r="L5586" s="109" t="s">
        <v>20404</v>
      </c>
      <c r="M5586" s="109" t="s">
        <v>32870</v>
      </c>
      <c r="N5586" s="109" t="s">
        <v>314</v>
      </c>
      <c r="O5586" s="109" t="s">
        <v>32871</v>
      </c>
      <c r="P5586" s="109" t="s">
        <v>58</v>
      </c>
      <c r="Q5586" s="55" t="s">
        <v>32872</v>
      </c>
      <c r="R5586" s="109" t="s">
        <v>80</v>
      </c>
      <c r="S5586" s="8" t="s">
        <v>5119</v>
      </c>
      <c r="T5586" s="31"/>
      <c r="U5586" s="109" t="str">
        <f t="shared" si="88"/>
        <v>37984: Victim was one of seven African-American teenagers killed in an early-morning car crash after a brief police chase. Upon viewing the officer's dash cam video, questions arose about the conduct of the pursuing police car. http://www.goupstate.com/article/20031230/NEWS/312300333?tc=ar</v>
      </c>
      <c r="V5586" s="98"/>
      <c r="W5586" s="109">
        <v>2196.1</v>
      </c>
      <c r="X5586" s="109"/>
      <c r="Y5586" s="109"/>
      <c r="Z5586" s="109"/>
      <c r="AA5586" s="109"/>
      <c r="AB5586" s="109"/>
      <c r="AC5586" s="113"/>
      <c r="AD5586" s="106"/>
      <c r="AE5586" s="106"/>
      <c r="AF5586" s="106"/>
      <c r="AG5586" s="58"/>
    </row>
    <row r="5587" spans="1:33" ht="12">
      <c r="A5587" s="30">
        <v>41879.431273148199</v>
      </c>
      <c r="B5587" s="109" t="s">
        <v>32873</v>
      </c>
      <c r="C5587" s="121">
        <v>15</v>
      </c>
      <c r="D5587" s="109" t="s">
        <v>91</v>
      </c>
      <c r="E5587" s="109" t="s">
        <v>24</v>
      </c>
      <c r="F5587" s="109"/>
      <c r="G5587" s="42">
        <v>37984</v>
      </c>
      <c r="H5587" s="109" t="s">
        <v>32867</v>
      </c>
      <c r="I5587" s="55" t="s">
        <v>32868</v>
      </c>
      <c r="J5587" s="55" t="s">
        <v>1372</v>
      </c>
      <c r="K5587" s="98" t="s">
        <v>32869</v>
      </c>
      <c r="L5587" s="109" t="s">
        <v>20404</v>
      </c>
      <c r="M5587" s="109" t="s">
        <v>32870</v>
      </c>
      <c r="N5587" s="109" t="s">
        <v>314</v>
      </c>
      <c r="O5587" s="109" t="s">
        <v>32871</v>
      </c>
      <c r="P5587" s="109" t="s">
        <v>58</v>
      </c>
      <c r="Q5587" s="55" t="s">
        <v>32872</v>
      </c>
      <c r="R5587" s="109" t="s">
        <v>80</v>
      </c>
      <c r="S5587" s="8" t="s">
        <v>5119</v>
      </c>
      <c r="T5587" s="31"/>
      <c r="U5587" s="109" t="str">
        <f t="shared" si="88"/>
        <v>37984: Victim was one of seven African-American teenagers killed in an early-morning car crash after a brief police chase. Upon viewing the officer's dash cam video, questions arose about the conduct of the pursuing police car. http://www.goupstate.com/article/20031230/NEWS/312300333?tc=ar</v>
      </c>
      <c r="V5587" s="98"/>
      <c r="W5587" s="109">
        <v>2197.1</v>
      </c>
      <c r="X5587" s="109"/>
      <c r="Y5587" s="109"/>
      <c r="Z5587" s="109"/>
      <c r="AA5587" s="109"/>
      <c r="AB5587" s="109"/>
      <c r="AC5587" s="113"/>
      <c r="AD5587" s="106"/>
      <c r="AE5587" s="106"/>
      <c r="AF5587" s="106"/>
      <c r="AG5587" s="58"/>
    </row>
    <row r="5588" spans="1:33" ht="12">
      <c r="A5588" s="30">
        <v>41879.433483796303</v>
      </c>
      <c r="B5588" s="109" t="s">
        <v>32874</v>
      </c>
      <c r="C5588" s="121">
        <v>15</v>
      </c>
      <c r="D5588" s="109" t="s">
        <v>91</v>
      </c>
      <c r="E5588" s="109" t="s">
        <v>24</v>
      </c>
      <c r="F5588" s="109"/>
      <c r="G5588" s="42">
        <v>37984</v>
      </c>
      <c r="H5588" s="109" t="s">
        <v>32867</v>
      </c>
      <c r="I5588" s="55" t="s">
        <v>32868</v>
      </c>
      <c r="J5588" s="55" t="s">
        <v>1372</v>
      </c>
      <c r="K5588" s="98" t="s">
        <v>32869</v>
      </c>
      <c r="L5588" s="109" t="s">
        <v>20404</v>
      </c>
      <c r="M5588" s="109" t="s">
        <v>32870</v>
      </c>
      <c r="N5588" s="109" t="s">
        <v>314</v>
      </c>
      <c r="O5588" s="109" t="s">
        <v>32871</v>
      </c>
      <c r="P5588" s="109" t="s">
        <v>58</v>
      </c>
      <c r="Q5588" s="55" t="s">
        <v>32872</v>
      </c>
      <c r="R5588" s="109" t="s">
        <v>80</v>
      </c>
      <c r="S5588" s="8" t="s">
        <v>5119</v>
      </c>
      <c r="T5588" s="31"/>
      <c r="U5588" s="109" t="str">
        <f t="shared" si="88"/>
        <v>37984: Victim was one of seven African-American teenagers killed in an early-morning car crash after a brief police chase. Upon viewing the officer's dash cam video, questions arose about the conduct of the pursuing police car. http://www.goupstate.com/article/20031230/NEWS/312300333?tc=ar</v>
      </c>
      <c r="V5588" s="98"/>
      <c r="W5588" s="109">
        <v>2198.1</v>
      </c>
      <c r="X5588" s="109"/>
      <c r="Y5588" s="109"/>
      <c r="Z5588" s="109"/>
      <c r="AA5588" s="109"/>
      <c r="AB5588" s="109"/>
      <c r="AC5588" s="113"/>
      <c r="AD5588" s="106"/>
      <c r="AE5588" s="106"/>
      <c r="AF5588" s="106"/>
      <c r="AG5588" s="58"/>
    </row>
    <row r="5589" spans="1:33" ht="12">
      <c r="A5589" s="30">
        <v>41879.434733796297</v>
      </c>
      <c r="B5589" s="109" t="s">
        <v>32875</v>
      </c>
      <c r="C5589" s="121">
        <v>13</v>
      </c>
      <c r="D5589" s="109" t="s">
        <v>23</v>
      </c>
      <c r="E5589" s="109" t="s">
        <v>24</v>
      </c>
      <c r="F5589" s="109"/>
      <c r="G5589" s="42">
        <v>37984</v>
      </c>
      <c r="H5589" s="109" t="s">
        <v>32867</v>
      </c>
      <c r="I5589" s="55" t="s">
        <v>32868</v>
      </c>
      <c r="J5589" s="55" t="s">
        <v>1372</v>
      </c>
      <c r="K5589" s="98" t="s">
        <v>32869</v>
      </c>
      <c r="L5589" s="109" t="s">
        <v>20404</v>
      </c>
      <c r="M5589" s="109" t="s">
        <v>32870</v>
      </c>
      <c r="N5589" s="109" t="s">
        <v>314</v>
      </c>
      <c r="O5589" s="109" t="s">
        <v>32871</v>
      </c>
      <c r="P5589" s="109" t="s">
        <v>58</v>
      </c>
      <c r="Q5589" s="55" t="s">
        <v>32872</v>
      </c>
      <c r="R5589" s="109" t="s">
        <v>80</v>
      </c>
      <c r="S5589" s="8" t="s">
        <v>5119</v>
      </c>
      <c r="T5589" s="31"/>
      <c r="U5589" s="109" t="str">
        <f t="shared" si="88"/>
        <v>37984: Victim was one of seven African-American teenagers killed in an early-morning car crash after a brief police chase. Upon viewing the officer's dash cam video, questions arose about the conduct of the pursuing police car. http://www.goupstate.com/article/20031230/NEWS/312300333?tc=ar</v>
      </c>
      <c r="V5589" s="98"/>
      <c r="W5589" s="109">
        <v>2199.1</v>
      </c>
      <c r="X5589" s="109"/>
      <c r="Y5589" s="109"/>
      <c r="Z5589" s="109"/>
      <c r="AA5589" s="109"/>
      <c r="AB5589" s="109"/>
      <c r="AC5589" s="113"/>
      <c r="AD5589" s="106"/>
      <c r="AE5589" s="106"/>
      <c r="AF5589" s="106"/>
      <c r="AG5589" s="58"/>
    </row>
    <row r="5590" spans="1:33" ht="12">
      <c r="A5590" s="30">
        <v>41879.437071759297</v>
      </c>
      <c r="B5590" s="109" t="s">
        <v>32876</v>
      </c>
      <c r="C5590" s="121">
        <v>18</v>
      </c>
      <c r="D5590" s="109" t="s">
        <v>23</v>
      </c>
      <c r="E5590" s="109" t="s">
        <v>24</v>
      </c>
      <c r="F5590" s="109"/>
      <c r="G5590" s="42">
        <v>37984</v>
      </c>
      <c r="H5590" s="109" t="s">
        <v>32867</v>
      </c>
      <c r="I5590" s="55" t="s">
        <v>32868</v>
      </c>
      <c r="J5590" s="55" t="s">
        <v>1372</v>
      </c>
      <c r="K5590" s="98" t="s">
        <v>32869</v>
      </c>
      <c r="L5590" s="109" t="s">
        <v>20404</v>
      </c>
      <c r="M5590" s="109" t="s">
        <v>32870</v>
      </c>
      <c r="N5590" s="109" t="s">
        <v>314</v>
      </c>
      <c r="O5590" s="109" t="s">
        <v>32871</v>
      </c>
      <c r="P5590" s="109" t="s">
        <v>58</v>
      </c>
      <c r="Q5590" s="55" t="s">
        <v>32872</v>
      </c>
      <c r="R5590" s="109" t="s">
        <v>80</v>
      </c>
      <c r="S5590" s="8" t="s">
        <v>5119</v>
      </c>
      <c r="T5590" s="31"/>
      <c r="U5590" s="109" t="str">
        <f t="shared" si="88"/>
        <v>37984: Victim was one of seven African-American teenagers killed in an early-morning car crash after a brief police chase. Upon viewing the officer's dash cam video, questions arose about the conduct of the pursuing police car. http://www.goupstate.com/article/20031230/NEWS/312300333?tc=ar</v>
      </c>
      <c r="V5590" s="98"/>
      <c r="W5590" s="109">
        <v>2200.1</v>
      </c>
      <c r="X5590" s="109"/>
      <c r="Y5590" s="109"/>
      <c r="Z5590" s="109"/>
      <c r="AA5590" s="109"/>
      <c r="AB5590" s="109"/>
      <c r="AC5590" s="113"/>
      <c r="AD5590" s="106"/>
      <c r="AE5590" s="106"/>
      <c r="AF5590" s="106"/>
      <c r="AG5590" s="58"/>
    </row>
    <row r="5591" spans="1:33" ht="12">
      <c r="A5591" s="30">
        <v>41879.442916666703</v>
      </c>
      <c r="B5591" s="109" t="s">
        <v>32877</v>
      </c>
      <c r="C5591" s="121">
        <v>14</v>
      </c>
      <c r="D5591" s="109" t="s">
        <v>23</v>
      </c>
      <c r="E5591" s="109" t="s">
        <v>24</v>
      </c>
      <c r="F5591" s="109"/>
      <c r="G5591" s="42">
        <v>37984</v>
      </c>
      <c r="H5591" s="109" t="s">
        <v>32867</v>
      </c>
      <c r="I5591" s="55" t="s">
        <v>32868</v>
      </c>
      <c r="J5591" s="55" t="s">
        <v>1372</v>
      </c>
      <c r="K5591" s="98" t="s">
        <v>32869</v>
      </c>
      <c r="L5591" s="109" t="s">
        <v>20404</v>
      </c>
      <c r="M5591" s="109" t="s">
        <v>32870</v>
      </c>
      <c r="N5591" s="109" t="s">
        <v>314</v>
      </c>
      <c r="O5591" s="109" t="s">
        <v>32871</v>
      </c>
      <c r="P5591" s="109" t="s">
        <v>58</v>
      </c>
      <c r="Q5591" s="55" t="s">
        <v>32872</v>
      </c>
      <c r="R5591" s="109" t="s">
        <v>80</v>
      </c>
      <c r="S5591" s="8" t="s">
        <v>5119</v>
      </c>
      <c r="T5591" s="31"/>
      <c r="U5591" s="109" t="str">
        <f t="shared" si="88"/>
        <v>37984: Victim was one of seven African-American teenagers killed in an early-morning car crash after a brief police chase. Upon viewing the officer's dash cam video, questions arose about the conduct of the pursuing police car. http://www.goupstate.com/article/20031230/NEWS/312300333?tc=ar</v>
      </c>
      <c r="V5591" s="98"/>
      <c r="W5591" s="109">
        <v>2201.1</v>
      </c>
      <c r="X5591" s="109"/>
      <c r="Y5591" s="109"/>
      <c r="Z5591" s="109"/>
      <c r="AA5591" s="109"/>
      <c r="AB5591" s="109"/>
      <c r="AC5591" s="113"/>
      <c r="AD5591" s="106"/>
      <c r="AE5591" s="106"/>
      <c r="AF5591" s="106"/>
      <c r="AG5591" s="58"/>
    </row>
    <row r="5592" spans="1:33" ht="12">
      <c r="A5592" s="30">
        <v>41879.443217592598</v>
      </c>
      <c r="B5592" s="109" t="s">
        <v>32878</v>
      </c>
      <c r="C5592" s="121">
        <v>15</v>
      </c>
      <c r="D5592" s="109" t="s">
        <v>23</v>
      </c>
      <c r="E5592" s="109" t="s">
        <v>24</v>
      </c>
      <c r="F5592" s="109"/>
      <c r="G5592" s="42">
        <v>37984</v>
      </c>
      <c r="H5592" s="109" t="s">
        <v>32867</v>
      </c>
      <c r="I5592" s="55" t="s">
        <v>32868</v>
      </c>
      <c r="J5592" s="55" t="s">
        <v>1372</v>
      </c>
      <c r="K5592" s="98" t="s">
        <v>32869</v>
      </c>
      <c r="L5592" s="109" t="s">
        <v>20404</v>
      </c>
      <c r="M5592" s="109" t="s">
        <v>32870</v>
      </c>
      <c r="N5592" s="109" t="s">
        <v>314</v>
      </c>
      <c r="O5592" s="109" t="s">
        <v>32871</v>
      </c>
      <c r="P5592" s="109" t="s">
        <v>58</v>
      </c>
      <c r="Q5592" s="55" t="s">
        <v>32872</v>
      </c>
      <c r="R5592" s="109" t="s">
        <v>80</v>
      </c>
      <c r="S5592" s="8" t="s">
        <v>5119</v>
      </c>
      <c r="T5592" s="31"/>
      <c r="U5592" s="109" t="str">
        <f t="shared" si="88"/>
        <v>37984: Victim was one of seven African-American teenagers killed in an early-morning car crash after a brief police chase. Upon viewing the officer's dash cam video, questions arose about the conduct of the pursuing police car. http://www.goupstate.com/article/20031230/NEWS/312300333?tc=ar</v>
      </c>
      <c r="V5592" s="98"/>
      <c r="W5592" s="109">
        <v>2202.1</v>
      </c>
      <c r="X5592" s="109"/>
      <c r="Y5592" s="109"/>
      <c r="Z5592" s="109"/>
      <c r="AA5592" s="109"/>
      <c r="AB5592" s="109"/>
      <c r="AC5592" s="113"/>
      <c r="AD5592" s="106"/>
      <c r="AE5592" s="106"/>
      <c r="AF5592" s="106"/>
      <c r="AG5592" s="58"/>
    </row>
    <row r="5593" spans="1:33" ht="12">
      <c r="A5593" s="30">
        <v>41880.479120370401</v>
      </c>
      <c r="B5593" s="109" t="s">
        <v>32879</v>
      </c>
      <c r="C5593" s="121">
        <v>35</v>
      </c>
      <c r="D5593" s="109" t="s">
        <v>23</v>
      </c>
      <c r="E5593" s="109" t="s">
        <v>173</v>
      </c>
      <c r="F5593" s="109" t="s">
        <v>32880</v>
      </c>
      <c r="G5593" s="42">
        <v>40158</v>
      </c>
      <c r="H5593" s="109" t="s">
        <v>32881</v>
      </c>
      <c r="I5593" s="55" t="s">
        <v>403</v>
      </c>
      <c r="J5593" s="55" t="s">
        <v>85</v>
      </c>
      <c r="K5593" s="98" t="s">
        <v>8876</v>
      </c>
      <c r="L5593" s="109" t="s">
        <v>404</v>
      </c>
      <c r="M5593" s="109" t="s">
        <v>405</v>
      </c>
      <c r="N5593" s="109" t="s">
        <v>32</v>
      </c>
      <c r="O5593" s="109" t="s">
        <v>32882</v>
      </c>
      <c r="P5593" s="109" t="s">
        <v>58</v>
      </c>
      <c r="Q5593" s="55" t="s">
        <v>32883</v>
      </c>
      <c r="R5593" s="109" t="s">
        <v>80</v>
      </c>
      <c r="S5593" s="8" t="s">
        <v>5119</v>
      </c>
      <c r="T5593" s="31"/>
      <c r="U5593" s="109" t="str">
        <f t="shared" si="88"/>
        <v>40158: Officers followed Cruz into a Wal-Mart parking lot on suspicion of drug activity or parole violation. Cruz backed his SUV into a patrol car, and five officers opened fire on Cruz with about 20 shots. Police claim he reached in his waistband for a pistol but the victim was unarmed. As of August 2014 the family's lawsuit had reached the Ninth Circuit Court of Appeals. http://www.ocregister.com/articles/police-223888-martinez-parking.html</v>
      </c>
      <c r="V5593" s="98"/>
      <c r="W5593" s="109">
        <v>2203.1</v>
      </c>
      <c r="X5593" s="109"/>
      <c r="Y5593" s="109"/>
      <c r="Z5593" s="109"/>
      <c r="AA5593" s="109"/>
      <c r="AB5593" s="109"/>
      <c r="AC5593" s="113"/>
      <c r="AD5593" s="106"/>
      <c r="AE5593" s="106"/>
      <c r="AF5593" s="106"/>
      <c r="AG5593" s="58"/>
    </row>
    <row r="5594" spans="1:33" ht="12">
      <c r="A5594" s="30">
        <v>41880.496435185203</v>
      </c>
      <c r="B5594" s="109" t="s">
        <v>32884</v>
      </c>
      <c r="C5594" s="121">
        <v>23</v>
      </c>
      <c r="D5594" s="109" t="s">
        <v>23</v>
      </c>
      <c r="E5594" s="109" t="s">
        <v>173</v>
      </c>
      <c r="F5594" s="109" t="s">
        <v>32885</v>
      </c>
      <c r="G5594" s="42">
        <v>40771</v>
      </c>
      <c r="H5594" s="109" t="s">
        <v>32886</v>
      </c>
      <c r="I5594" s="55" t="s">
        <v>403</v>
      </c>
      <c r="J5594" s="55" t="s">
        <v>85</v>
      </c>
      <c r="K5594" s="98" t="s">
        <v>32887</v>
      </c>
      <c r="L5594" s="109" t="s">
        <v>404</v>
      </c>
      <c r="M5594" s="109" t="s">
        <v>405</v>
      </c>
      <c r="N5594" s="109" t="s">
        <v>32</v>
      </c>
      <c r="O5594" s="109" t="s">
        <v>32888</v>
      </c>
      <c r="P5594" s="109" t="s">
        <v>58</v>
      </c>
      <c r="Q5594" s="55" t="s">
        <v>32889</v>
      </c>
      <c r="R5594" s="109" t="s">
        <v>80</v>
      </c>
      <c r="S5594" s="8" t="s">
        <v>5119</v>
      </c>
      <c r="T5594" s="31"/>
      <c r="U5594" s="109" t="str">
        <f t="shared" si="88"/>
        <v>40771: Raya, a parolee attempting to avoid a warrant, was shot in the back three times by officers of the Anaheim Police Department. He was unarmed. The city paid $245,000 in an agreement to dismiss wrongful death and civil rights suits; one officer involved, Anaheim detective Bruce Linn, was also implicated in the shooting of Caesar Cruz in 2009. http://blogs.ocweekly.com/navelgazing/2014/03/david_raya_anaheim_settlement.php</v>
      </c>
      <c r="V5594" s="98"/>
      <c r="W5594" s="109">
        <v>2204.1</v>
      </c>
      <c r="X5594" s="109"/>
      <c r="Y5594" s="109"/>
      <c r="Z5594" s="109"/>
      <c r="AA5594" s="109"/>
      <c r="AB5594" s="109"/>
      <c r="AC5594" s="113"/>
      <c r="AD5594" s="106"/>
      <c r="AE5594" s="106"/>
      <c r="AF5594" s="106"/>
      <c r="AG5594" s="58"/>
    </row>
    <row r="5595" spans="1:33" ht="12">
      <c r="A5595" s="30">
        <v>41880.503888888903</v>
      </c>
      <c r="B5595" s="109" t="s">
        <v>32890</v>
      </c>
      <c r="C5595" s="121">
        <v>20</v>
      </c>
      <c r="D5595" s="109" t="s">
        <v>23</v>
      </c>
      <c r="E5595" s="109" t="s">
        <v>24</v>
      </c>
      <c r="F5595" s="109" t="s">
        <v>32891</v>
      </c>
      <c r="G5595" s="42">
        <v>39750</v>
      </c>
      <c r="H5595" s="109" t="s">
        <v>32892</v>
      </c>
      <c r="I5595" s="55" t="s">
        <v>403</v>
      </c>
      <c r="J5595" s="55" t="s">
        <v>85</v>
      </c>
      <c r="K5595" s="98" t="s">
        <v>8876</v>
      </c>
      <c r="L5595" s="109" t="s">
        <v>404</v>
      </c>
      <c r="M5595" s="109" t="s">
        <v>405</v>
      </c>
      <c r="N5595" s="109" t="s">
        <v>32</v>
      </c>
      <c r="O5595" s="109" t="s">
        <v>32893</v>
      </c>
      <c r="P5595" s="109" t="s">
        <v>58</v>
      </c>
      <c r="Q5595" s="55" t="s">
        <v>32894</v>
      </c>
      <c r="R5595" s="109" t="s">
        <v>80</v>
      </c>
      <c r="S5595" s="8" t="s">
        <v>5119</v>
      </c>
      <c r="T5595" s="31"/>
      <c r="U5595" s="109" t="str">
        <f t="shared" si="88"/>
        <v>39750: Newlywed Alexander stepped outside his house to investigate an early-morning commotion and was shot twice in the chest by officers of the Anaheim Police Department, who challenged him without identifying themselves. The city quieted settled with the family in 2010 for $1.55 million. http://articles.latimes.com/2008/oct/29/local/me-officer29</v>
      </c>
      <c r="V5595" s="98"/>
      <c r="W5595" s="109">
        <v>2205.1</v>
      </c>
      <c r="X5595" s="109"/>
      <c r="Y5595" s="109"/>
      <c r="Z5595" s="109"/>
      <c r="AA5595" s="109"/>
      <c r="AB5595" s="109"/>
      <c r="AC5595" s="113"/>
      <c r="AD5595" s="106"/>
      <c r="AE5595" s="106"/>
      <c r="AF5595" s="106"/>
      <c r="AG5595" s="58"/>
    </row>
    <row r="5596" spans="1:33" ht="12">
      <c r="A5596" s="30">
        <v>41880.5264930556</v>
      </c>
      <c r="B5596" s="109" t="s">
        <v>32895</v>
      </c>
      <c r="C5596" s="121">
        <v>29</v>
      </c>
      <c r="D5596" s="109" t="s">
        <v>23</v>
      </c>
      <c r="E5596" s="109" t="s">
        <v>40</v>
      </c>
      <c r="F5596" s="109" t="s">
        <v>32896</v>
      </c>
      <c r="G5596" s="42">
        <v>39462</v>
      </c>
      <c r="H5596" s="109" t="s">
        <v>32897</v>
      </c>
      <c r="I5596" s="55" t="s">
        <v>32898</v>
      </c>
      <c r="J5596" s="55" t="s">
        <v>1577</v>
      </c>
      <c r="K5596" s="98" t="s">
        <v>32899</v>
      </c>
      <c r="L5596" s="109" t="s">
        <v>11733</v>
      </c>
      <c r="M5596" s="109" t="s">
        <v>21378</v>
      </c>
      <c r="N5596" s="109" t="s">
        <v>3579</v>
      </c>
      <c r="O5596" s="109" t="s">
        <v>32900</v>
      </c>
      <c r="P5596" s="109" t="s">
        <v>760</v>
      </c>
      <c r="Q5596" s="55" t="s">
        <v>32901</v>
      </c>
      <c r="R5596" s="109" t="s">
        <v>36</v>
      </c>
      <c r="S5596" s="8" t="s">
        <v>5119</v>
      </c>
      <c r="T5596" s="31"/>
      <c r="U5596" s="109" t="str">
        <f t="shared" si="88"/>
        <v>39462: Officers approached Backlund after a minor one-car collision in the center median. Backlund was argumentative and uncooperative, to the point of punching one of the five responding state troopers, and evidently tried to leave the scene. Officers tasered him three times. He collapsed and was taken to a hospital, where he was pronounced dead. http://www.startribune.com/local/north/13841301.html</v>
      </c>
      <c r="V5596" s="98"/>
      <c r="W5596" s="109">
        <v>2206.1</v>
      </c>
      <c r="X5596" s="109"/>
      <c r="Y5596" s="109"/>
      <c r="Z5596" s="109"/>
      <c r="AA5596" s="109"/>
      <c r="AB5596" s="109"/>
      <c r="AC5596" s="113"/>
      <c r="AD5596" s="106"/>
      <c r="AE5596" s="106"/>
      <c r="AF5596" s="106"/>
      <c r="AG5596" s="58"/>
    </row>
    <row r="5597" spans="1:33" ht="12">
      <c r="A5597" s="30">
        <v>41880.811898148102</v>
      </c>
      <c r="B5597" s="109" t="s">
        <v>32902</v>
      </c>
      <c r="C5597" s="121">
        <v>24</v>
      </c>
      <c r="D5597" s="109" t="s">
        <v>23</v>
      </c>
      <c r="E5597" s="109" t="s">
        <v>40</v>
      </c>
      <c r="F5597" s="109" t="s">
        <v>32903</v>
      </c>
      <c r="G5597" s="42">
        <v>41215</v>
      </c>
      <c r="H5597" s="109" t="s">
        <v>32904</v>
      </c>
      <c r="I5597" s="55" t="s">
        <v>32905</v>
      </c>
      <c r="J5597" s="55" t="s">
        <v>1103</v>
      </c>
      <c r="K5597" s="98" t="s">
        <v>32906</v>
      </c>
      <c r="L5597" s="109" t="s">
        <v>356</v>
      </c>
      <c r="M5597" s="109" t="s">
        <v>32907</v>
      </c>
      <c r="N5597" s="109" t="s">
        <v>32</v>
      </c>
      <c r="O5597" s="109" t="s">
        <v>32908</v>
      </c>
      <c r="P5597" s="109" t="s">
        <v>760</v>
      </c>
      <c r="Q5597" s="55" t="s">
        <v>32909</v>
      </c>
      <c r="R5597" s="109" t="s">
        <v>36</v>
      </c>
      <c r="S5597" s="8" t="s">
        <v>32368</v>
      </c>
      <c r="T5597" s="31"/>
      <c r="U5597" s="109" t="str">
        <f t="shared" si="88"/>
        <v>41215: On November 2nd, 2012, Police were called to Matt Daniels mother's house, where he was reportedly attacking his step father. Daniels' mother told police he had been acting strange and paranoid all day, and had smoked marijuana. Officer Chuck Pelfrey arrived and tried to arrest Daniels, who attacked him. Daniels choked Pelfrey and struck him several times in the face. The two fell to the ground where a single shot was fired, killing Daniels. http://fox17online.com/2012/12/04/new-information-released-in-officer-involved-shooting-case/</v>
      </c>
      <c r="V5597" s="98"/>
      <c r="W5597" s="109">
        <v>2207.1</v>
      </c>
      <c r="X5597" s="109"/>
      <c r="Y5597" s="109"/>
      <c r="Z5597" s="109"/>
      <c r="AA5597" s="109"/>
      <c r="AB5597" s="109"/>
      <c r="AC5597" s="113"/>
      <c r="AD5597" s="106"/>
      <c r="AE5597" s="106"/>
      <c r="AF5597" s="106"/>
      <c r="AG5597" s="58"/>
    </row>
    <row r="5598" spans="1:33" ht="12">
      <c r="A5598" s="30">
        <v>41880.825127314798</v>
      </c>
      <c r="B5598" s="109" t="s">
        <v>32910</v>
      </c>
      <c r="C5598" s="121">
        <v>64</v>
      </c>
      <c r="D5598" s="109" t="s">
        <v>23</v>
      </c>
      <c r="E5598" s="109" t="s">
        <v>82</v>
      </c>
      <c r="F5598" s="109"/>
      <c r="G5598" s="42">
        <v>41224</v>
      </c>
      <c r="H5598" s="109" t="s">
        <v>32911</v>
      </c>
      <c r="I5598" s="55" t="s">
        <v>7727</v>
      </c>
      <c r="J5598" s="55" t="s">
        <v>1103</v>
      </c>
      <c r="K5598" s="98" t="s">
        <v>32912</v>
      </c>
      <c r="L5598" s="109" t="s">
        <v>2598</v>
      </c>
      <c r="M5598" s="109" t="s">
        <v>32913</v>
      </c>
      <c r="N5598" s="109" t="s">
        <v>32</v>
      </c>
      <c r="O5598" s="109" t="s">
        <v>32914</v>
      </c>
      <c r="P5598" s="109" t="s">
        <v>760</v>
      </c>
      <c r="Q5598" s="55" t="s">
        <v>32915</v>
      </c>
      <c r="R5598" s="109" t="s">
        <v>80</v>
      </c>
      <c r="S5598" s="8" t="s">
        <v>32916</v>
      </c>
      <c r="T5598" s="31"/>
      <c r="U5598" s="109" t="str">
        <f t="shared" si="88"/>
        <v>41224: Collins entered a police department lobby and pointed a handgun at an officer, without saying a word. Officers ordered Collins to drop the weapon. When he did not, gunfire was exchanged, injuring one officer and killing Collins. Neighbors believe Collins could not speak because of throat cancer, and that he was very ill. http://www.huffingtonpost.com/2012/11/12/police-station-shooting-southfield-michigan-shootout_n_2116162.html</v>
      </c>
      <c r="V5598" s="98"/>
      <c r="W5598" s="109">
        <v>2208.1</v>
      </c>
      <c r="X5598" s="109"/>
      <c r="Y5598" s="109"/>
      <c r="Z5598" s="109"/>
      <c r="AA5598" s="109"/>
      <c r="AB5598" s="109"/>
      <c r="AC5598" s="113"/>
      <c r="AD5598" s="106"/>
      <c r="AE5598" s="106"/>
      <c r="AF5598" s="106"/>
      <c r="AG5598" s="58"/>
    </row>
    <row r="5599" spans="1:33" ht="12">
      <c r="A5599" s="30">
        <v>41880.8338657407</v>
      </c>
      <c r="B5599" s="109" t="s">
        <v>32917</v>
      </c>
      <c r="C5599" s="121">
        <v>52</v>
      </c>
      <c r="D5599" s="109" t="s">
        <v>23</v>
      </c>
      <c r="E5599" s="109" t="s">
        <v>82</v>
      </c>
      <c r="F5599" s="109"/>
      <c r="G5599" s="42">
        <v>40870</v>
      </c>
      <c r="H5599" s="109" t="s">
        <v>32918</v>
      </c>
      <c r="I5599" s="55" t="s">
        <v>249</v>
      </c>
      <c r="J5599" s="55" t="s">
        <v>250</v>
      </c>
      <c r="K5599" s="98" t="s">
        <v>32919</v>
      </c>
      <c r="L5599" s="109" t="s">
        <v>1166</v>
      </c>
      <c r="M5599" s="109" t="s">
        <v>6938</v>
      </c>
      <c r="N5599" s="109" t="s">
        <v>32</v>
      </c>
      <c r="O5599" s="109" t="s">
        <v>32920</v>
      </c>
      <c r="P5599" s="109" t="s">
        <v>760</v>
      </c>
      <c r="Q5599" s="55" t="s">
        <v>32921</v>
      </c>
      <c r="R5599" s="109" t="s">
        <v>100</v>
      </c>
      <c r="S5599" s="8" t="s">
        <v>5119</v>
      </c>
      <c r="T5599" s="31"/>
      <c r="U5599" s="109" t="str">
        <f t="shared" si="88"/>
        <v>40870: Police were dispatched to an intersection in southwest Baltimore on reports of a man brandishing weapons. They found Stoakley with two long kitchen knives, uncooperative and threatening. A female officer shot him once in the stomach. He died a few hours later in a city hospital. http://articles.baltimoresun.com/2011-11-25/news/bs-md-ci-police-shooting-id-20111125_1_knives-city-officer-police-involved-shootings</v>
      </c>
      <c r="V5599" s="98"/>
      <c r="W5599" s="109">
        <v>2209.1</v>
      </c>
      <c r="X5599" s="109"/>
      <c r="Y5599" s="109"/>
      <c r="Z5599" s="109"/>
      <c r="AA5599" s="109"/>
      <c r="AB5599" s="109"/>
      <c r="AC5599" s="113"/>
      <c r="AD5599" s="106"/>
      <c r="AE5599" s="106"/>
      <c r="AF5599" s="106"/>
      <c r="AG5599" s="58"/>
    </row>
    <row r="5600" spans="1:33" ht="12">
      <c r="A5600" s="30">
        <v>41880.8442013889</v>
      </c>
      <c r="B5600" s="109" t="s">
        <v>32922</v>
      </c>
      <c r="C5600" s="121">
        <v>22</v>
      </c>
      <c r="D5600" s="109" t="s">
        <v>23</v>
      </c>
      <c r="E5600" s="109" t="s">
        <v>24</v>
      </c>
      <c r="F5600" s="109" t="s">
        <v>32923</v>
      </c>
      <c r="G5600" s="42">
        <v>40007</v>
      </c>
      <c r="H5600" s="109" t="s">
        <v>32924</v>
      </c>
      <c r="I5600" s="55" t="s">
        <v>539</v>
      </c>
      <c r="J5600" s="55" t="s">
        <v>85</v>
      </c>
      <c r="K5600" s="98" t="s">
        <v>6959</v>
      </c>
      <c r="L5600" s="109" t="s">
        <v>539</v>
      </c>
      <c r="M5600" s="109" t="s">
        <v>8649</v>
      </c>
      <c r="N5600" s="109" t="s">
        <v>32</v>
      </c>
      <c r="O5600" s="109" t="s">
        <v>32925</v>
      </c>
      <c r="P5600" s="109" t="s">
        <v>760</v>
      </c>
      <c r="Q5600" s="55" t="s">
        <v>32926</v>
      </c>
      <c r="R5600" s="109" t="s">
        <v>80</v>
      </c>
      <c r="S5600" s="8" t="s">
        <v>32368</v>
      </c>
      <c r="T5600" s="31"/>
      <c r="U5600" s="109" t="str">
        <f t="shared" si="88"/>
        <v>40007: Officers of the L.A. County Sheriff's Department pulled over a car driven by Woodrow Player. They believed he matched the description of someone who had threatened people in the area with a gun. Player exited the car and fled, with officers giving chase. Police claimed Player twice pointed a "dark object" at them during the chase. The second time they opened fire, shooting Player several times and killing him. Although police did find a gun in Player's car, several hundred feet from shooting, the "dark object" police saw was a cell phone. Player's family filed a wrongful death lawsuit, but it was dismissed in 2011 http://articles.latimes.com/2009/jul/14/local/me-shooting14</v>
      </c>
      <c r="V5600" s="98"/>
      <c r="W5600" s="109">
        <v>2210.1</v>
      </c>
      <c r="X5600" s="109"/>
      <c r="Y5600" s="109"/>
      <c r="Z5600" s="109"/>
      <c r="AA5600" s="109"/>
      <c r="AB5600" s="109"/>
      <c r="AC5600" s="113"/>
      <c r="AD5600" s="106"/>
      <c r="AE5600" s="106"/>
      <c r="AF5600" s="106"/>
      <c r="AG5600" s="58"/>
    </row>
    <row r="5601" spans="1:33" ht="12">
      <c r="A5601" s="30">
        <v>41880.862488425897</v>
      </c>
      <c r="B5601" s="109" t="s">
        <v>32927</v>
      </c>
      <c r="C5601" s="121">
        <v>31</v>
      </c>
      <c r="D5601" s="109" t="s">
        <v>23</v>
      </c>
      <c r="E5601" s="109" t="s">
        <v>173</v>
      </c>
      <c r="F5601" s="109" t="s">
        <v>32928</v>
      </c>
      <c r="G5601" s="42">
        <v>40548</v>
      </c>
      <c r="H5601" s="109" t="s">
        <v>32929</v>
      </c>
      <c r="I5601" s="55" t="s">
        <v>32930</v>
      </c>
      <c r="J5601" s="55" t="s">
        <v>85</v>
      </c>
      <c r="K5601" s="98" t="s">
        <v>32931</v>
      </c>
      <c r="L5601" s="109" t="s">
        <v>8884</v>
      </c>
      <c r="M5601" s="109" t="s">
        <v>32932</v>
      </c>
      <c r="N5601" s="109" t="s">
        <v>32933</v>
      </c>
      <c r="O5601" s="109" t="s">
        <v>32934</v>
      </c>
      <c r="P5601" s="109" t="s">
        <v>157</v>
      </c>
      <c r="Q5601" s="55" t="s">
        <v>32935</v>
      </c>
      <c r="R5601" s="109" t="s">
        <v>80</v>
      </c>
      <c r="S5601" s="8" t="s">
        <v>5119</v>
      </c>
      <c r="T5601" s="31"/>
      <c r="U5601" s="109" t="str">
        <f t="shared" si="88"/>
        <v>40548: The county police conducted a military-style SWAT assault on a private residence in seeking Serrato, including a Lenco Bearcat battlewagon. A fire started by a flash-bang grenade caused Serrato's death by smoke inhalation. Fire response was delayed by the SWAT vehicle. Serrato was innocent, unconnected with the crime he was sought for, and unarmed. The county ultimately paid $2.6M in a federal civil rights lawsuit brought by his survivors. http://www.montereyherald.com/crime_courts/ci_23897554/monterey-county-agrees-pay-2-6-million-flash</v>
      </c>
      <c r="V5601" s="98"/>
      <c r="W5601" s="109">
        <v>2211.1</v>
      </c>
      <c r="X5601" s="109"/>
      <c r="Y5601" s="109"/>
      <c r="Z5601" s="109"/>
      <c r="AA5601" s="109"/>
      <c r="AB5601" s="109"/>
      <c r="AC5601" s="113"/>
      <c r="AD5601" s="106"/>
      <c r="AE5601" s="106"/>
      <c r="AF5601" s="106"/>
      <c r="AG5601" s="58"/>
    </row>
    <row r="5602" spans="1:33" ht="12">
      <c r="A5602" s="30">
        <v>41880.909340277802</v>
      </c>
      <c r="B5602" s="109" t="s">
        <v>32936</v>
      </c>
      <c r="C5602" s="121">
        <v>57</v>
      </c>
      <c r="D5602" s="109" t="s">
        <v>91</v>
      </c>
      <c r="E5602" s="109" t="s">
        <v>24</v>
      </c>
      <c r="F5602" s="109" t="s">
        <v>32937</v>
      </c>
      <c r="G5602" s="42">
        <v>37757</v>
      </c>
      <c r="H5602" s="109" t="s">
        <v>32938</v>
      </c>
      <c r="I5602" s="55" t="s">
        <v>1479</v>
      </c>
      <c r="J5602" s="55" t="s">
        <v>152</v>
      </c>
      <c r="K5602" s="98" t="s">
        <v>9617</v>
      </c>
      <c r="L5602" s="109" t="s">
        <v>1481</v>
      </c>
      <c r="M5602" s="109" t="s">
        <v>313</v>
      </c>
      <c r="N5602" s="109" t="s">
        <v>1818</v>
      </c>
      <c r="O5602" s="109" t="s">
        <v>32939</v>
      </c>
      <c r="P5602" s="109" t="s">
        <v>58</v>
      </c>
      <c r="Q5602" s="55" t="s">
        <v>32940</v>
      </c>
      <c r="R5602" s="109" t="s">
        <v>80</v>
      </c>
      <c r="S5602" s="8" t="s">
        <v>5119</v>
      </c>
      <c r="T5602" s="31"/>
      <c r="U5602" s="109" t="str">
        <f t="shared" si="88"/>
        <v>37757: New York City police conducted an early-morning no-knock SWAT-style raid on Spruill's apartment, based on bad information provided by a drug dealer, and in pursuit of a suspect who was already in custody. The shock of the raid caused the long-time city employee to have a fatal heart attack on the way to the hospital. The city paid her family $1.6M. http://www.nytimes.com/2003/05/17/nyregion/woman-dies-after-police-mistakenly-raid-her-apartment.html</v>
      </c>
      <c r="V5602" s="98"/>
      <c r="W5602" s="109">
        <v>2212.1</v>
      </c>
      <c r="X5602" s="109"/>
      <c r="Y5602" s="109"/>
      <c r="Z5602" s="109"/>
      <c r="AA5602" s="109"/>
      <c r="AB5602" s="109"/>
      <c r="AC5602" s="113"/>
      <c r="AD5602" s="106"/>
      <c r="AE5602" s="106"/>
      <c r="AF5602" s="106"/>
      <c r="AG5602" s="58"/>
    </row>
    <row r="5603" spans="1:33" ht="12">
      <c r="A5603" s="30">
        <v>41880.935034722199</v>
      </c>
      <c r="B5603" s="109" t="s">
        <v>32941</v>
      </c>
      <c r="C5603" s="121">
        <v>32</v>
      </c>
      <c r="D5603" s="109" t="s">
        <v>23</v>
      </c>
      <c r="E5603" s="109" t="s">
        <v>40</v>
      </c>
      <c r="F5603" s="109" t="s">
        <v>32942</v>
      </c>
      <c r="G5603" s="42">
        <v>40862</v>
      </c>
      <c r="H5603" s="109" t="s">
        <v>32943</v>
      </c>
      <c r="I5603" s="55" t="s">
        <v>2659</v>
      </c>
      <c r="J5603" s="55" t="s">
        <v>85</v>
      </c>
      <c r="K5603" s="98" t="s">
        <v>32944</v>
      </c>
      <c r="L5603" s="109" t="s">
        <v>270</v>
      </c>
      <c r="M5603" s="109" t="s">
        <v>32945</v>
      </c>
      <c r="N5603" s="109" t="s">
        <v>32</v>
      </c>
      <c r="O5603" s="109" t="s">
        <v>32946</v>
      </c>
      <c r="P5603" s="109" t="s">
        <v>949</v>
      </c>
      <c r="Q5603" s="55" t="s">
        <v>32947</v>
      </c>
      <c r="R5603" s="109" t="s">
        <v>100</v>
      </c>
      <c r="S5603" s="8" t="s">
        <v>5119</v>
      </c>
      <c r="T5603" s="31"/>
      <c r="U5603" s="109" t="str">
        <f t="shared" si="88"/>
        <v>40862: Campus police responding to reports of man with a gun at UC Berkeley's Haas School of Business lab found Travis, unwilling to surrender his loaded Ruger 9mm. He was killed with five rounds. Later reports indicate he'd attempted suicide with an overdose of drugs days before. http://www.huffingtonpost.com/2011/11/16/christopher-travis-berkeley-shooting_n_1098500.html</v>
      </c>
      <c r="V5603" s="98"/>
      <c r="W5603" s="109">
        <v>2213.1</v>
      </c>
      <c r="X5603" s="109"/>
      <c r="Y5603" s="109"/>
      <c r="Z5603" s="109"/>
      <c r="AA5603" s="109"/>
      <c r="AB5603" s="109"/>
      <c r="AC5603" s="113"/>
      <c r="AD5603" s="106"/>
      <c r="AE5603" s="106"/>
      <c r="AF5603" s="106"/>
      <c r="AG5603" s="58"/>
    </row>
    <row r="5604" spans="1:33" ht="12">
      <c r="A5604" s="30">
        <v>41880.951874999999</v>
      </c>
      <c r="B5604" s="109" t="s">
        <v>32948</v>
      </c>
      <c r="C5604" s="121">
        <v>56</v>
      </c>
      <c r="D5604" s="109" t="s">
        <v>23</v>
      </c>
      <c r="E5604" s="109" t="s">
        <v>24</v>
      </c>
      <c r="F5604" s="109" t="s">
        <v>32949</v>
      </c>
      <c r="G5604" s="42">
        <v>40786</v>
      </c>
      <c r="H5604" s="109" t="s">
        <v>32950</v>
      </c>
      <c r="I5604" s="55" t="s">
        <v>19840</v>
      </c>
      <c r="J5604" s="55" t="s">
        <v>28</v>
      </c>
      <c r="K5604" s="98" t="s">
        <v>19841</v>
      </c>
      <c r="L5604" s="109" t="s">
        <v>30</v>
      </c>
      <c r="M5604" s="109" t="s">
        <v>20027</v>
      </c>
      <c r="N5604" s="109" t="s">
        <v>32</v>
      </c>
      <c r="O5604" s="109" t="s">
        <v>32951</v>
      </c>
      <c r="P5604" s="109" t="s">
        <v>760</v>
      </c>
      <c r="Q5604" s="55" t="s">
        <v>32952</v>
      </c>
      <c r="R5604" s="109" t="s">
        <v>36</v>
      </c>
      <c r="S5604" s="8" t="s">
        <v>5119</v>
      </c>
      <c r="T5604" s="31"/>
      <c r="U5604" s="109" t="str">
        <f t="shared" si="88"/>
        <v>40786: Police shot Vassell to death following neighborhood reports of a man brandishing a rifle, and after an encounter in which Vassell was found with a rifle and unresponsive to police demands. The rifle was a toy, and the victim was mentally disabled (autistic). http://www.cbsnews.com/news/north-miami-beach-police-kill-mentally-disabled-man-carrying-toy-gun/</v>
      </c>
      <c r="V5604" s="98"/>
      <c r="W5604" s="109">
        <v>2214.1</v>
      </c>
      <c r="X5604" s="109"/>
      <c r="Y5604" s="109"/>
      <c r="Z5604" s="109"/>
      <c r="AA5604" s="109"/>
      <c r="AB5604" s="109"/>
      <c r="AC5604" s="113"/>
      <c r="AD5604" s="106"/>
      <c r="AE5604" s="106"/>
      <c r="AF5604" s="106"/>
      <c r="AG5604" s="58"/>
    </row>
    <row r="5605" spans="1:33" ht="12">
      <c r="A5605" s="30">
        <v>41880.974409722199</v>
      </c>
      <c r="B5605" s="109" t="s">
        <v>32953</v>
      </c>
      <c r="C5605" s="121">
        <v>54</v>
      </c>
      <c r="D5605" s="109" t="s">
        <v>23</v>
      </c>
      <c r="E5605" s="109" t="s">
        <v>82</v>
      </c>
      <c r="F5605" s="109"/>
      <c r="G5605" s="42">
        <v>41878</v>
      </c>
      <c r="H5605" s="109" t="s">
        <v>32954</v>
      </c>
      <c r="I5605" s="55" t="s">
        <v>4435</v>
      </c>
      <c r="J5605" s="55" t="s">
        <v>85</v>
      </c>
      <c r="K5605" s="98" t="s">
        <v>32955</v>
      </c>
      <c r="L5605" s="109" t="s">
        <v>7125</v>
      </c>
      <c r="M5605" s="109" t="s">
        <v>32956</v>
      </c>
      <c r="N5605" s="109" t="s">
        <v>32</v>
      </c>
      <c r="O5605" s="109" t="s">
        <v>32957</v>
      </c>
      <c r="P5605" s="109" t="s">
        <v>323</v>
      </c>
      <c r="Q5605" s="55" t="s">
        <v>32958</v>
      </c>
      <c r="R5605" s="109" t="s">
        <v>100</v>
      </c>
      <c r="S5605" s="8" t="s">
        <v>32959</v>
      </c>
      <c r="T5605" s="31"/>
      <c r="U5605" s="109" t="str">
        <f t="shared" si="88"/>
        <v>41878: Officers responded to reported assault or suicide attempt; claim Sharpe had a gun refusing to put it down, that he said he wanted to end his life, that when they used a stun gun Sharpe pointed a gun at the officers and they shot him twice. http://www.sacbee.com/2014/08/29/6665290/sheirffs-officials-sutter-county.html</v>
      </c>
      <c r="V5605" s="98"/>
      <c r="W5605" s="109">
        <v>2215.1</v>
      </c>
      <c r="X5605" s="109"/>
      <c r="Y5605" s="109"/>
      <c r="Z5605" s="109"/>
      <c r="AA5605" s="109"/>
      <c r="AB5605" s="109"/>
      <c r="AC5605" s="113"/>
      <c r="AD5605" s="106"/>
      <c r="AE5605" s="106"/>
      <c r="AF5605" s="106"/>
      <c r="AG5605" s="58"/>
    </row>
    <row r="5606" spans="1:33" ht="12">
      <c r="A5606" s="30">
        <v>41880.984502314801</v>
      </c>
      <c r="B5606" s="109" t="s">
        <v>32960</v>
      </c>
      <c r="C5606" s="121">
        <v>38</v>
      </c>
      <c r="D5606" s="109" t="s">
        <v>23</v>
      </c>
      <c r="E5606" s="109" t="s">
        <v>40</v>
      </c>
      <c r="F5606" s="109" t="s">
        <v>32961</v>
      </c>
      <c r="G5606" s="42">
        <v>41877</v>
      </c>
      <c r="H5606" s="109" t="s">
        <v>32962</v>
      </c>
      <c r="I5606" s="55" t="s">
        <v>27832</v>
      </c>
      <c r="J5606" s="55" t="s">
        <v>6027</v>
      </c>
      <c r="K5606" s="98" t="s">
        <v>28479</v>
      </c>
      <c r="L5606" s="109" t="s">
        <v>3821</v>
      </c>
      <c r="M5606" s="109" t="s">
        <v>27834</v>
      </c>
      <c r="N5606" s="109" t="s">
        <v>32</v>
      </c>
      <c r="O5606" s="109" t="s">
        <v>32963</v>
      </c>
      <c r="P5606" s="109" t="s">
        <v>323</v>
      </c>
      <c r="Q5606" s="55" t="s">
        <v>32964</v>
      </c>
      <c r="R5606" s="109" t="s">
        <v>80</v>
      </c>
      <c r="S5606" s="8" t="s">
        <v>32959</v>
      </c>
      <c r="T5606" s="31"/>
      <c r="U5606" s="109" t="str">
        <f t="shared" si="88"/>
        <v>41877: Bryce was a crew member of the "Cops" TV show filming police response to an armed robbery at a fast food restaurant. Bryce was killed by crossfire from police shooting at the robbery suspect. http://www.nbcnews.com/news/crime-courts/cops-crew-member-bryce-dion-killed-omaha-police-shootout-n190301</v>
      </c>
      <c r="V5606" s="98"/>
      <c r="W5606" s="109">
        <v>2216.1</v>
      </c>
      <c r="X5606" s="109"/>
      <c r="Y5606" s="109"/>
      <c r="Z5606" s="109"/>
      <c r="AA5606" s="109"/>
      <c r="AB5606" s="109"/>
      <c r="AC5606" s="113"/>
      <c r="AD5606" s="106"/>
      <c r="AE5606" s="106"/>
      <c r="AF5606" s="106"/>
      <c r="AG5606" s="58"/>
    </row>
    <row r="5607" spans="1:33" ht="12">
      <c r="A5607" s="30">
        <v>41881.0063310185</v>
      </c>
      <c r="B5607" s="109" t="s">
        <v>32965</v>
      </c>
      <c r="C5607" s="121">
        <v>38</v>
      </c>
      <c r="D5607" s="109" t="s">
        <v>23</v>
      </c>
      <c r="E5607" s="109" t="s">
        <v>173</v>
      </c>
      <c r="F5607" s="109" t="s">
        <v>32966</v>
      </c>
      <c r="G5607" s="42">
        <v>41873</v>
      </c>
      <c r="H5607" s="109" t="s">
        <v>32967</v>
      </c>
      <c r="I5607" s="55" t="s">
        <v>260</v>
      </c>
      <c r="J5607" s="55" t="s">
        <v>85</v>
      </c>
      <c r="K5607" s="98" t="s">
        <v>32215</v>
      </c>
      <c r="L5607" s="109" t="s">
        <v>260</v>
      </c>
      <c r="M5607" s="109" t="s">
        <v>18282</v>
      </c>
      <c r="N5607" s="109" t="s">
        <v>32</v>
      </c>
      <c r="O5607" s="109" t="s">
        <v>32968</v>
      </c>
      <c r="P5607" s="109" t="s">
        <v>323</v>
      </c>
      <c r="Q5607" s="55" t="s">
        <v>32969</v>
      </c>
      <c r="R5607" s="109" t="s">
        <v>80</v>
      </c>
      <c r="S5607" s="8" t="s">
        <v>32959</v>
      </c>
      <c r="T5607" s="31"/>
      <c r="U5607" s="109" t="str">
        <f t="shared" si="88"/>
        <v>41873: Officers approaching a small group of men were fired upon, injuring one of the officers. Another officer shot and killed one of the men, Alvarado http://ktla.com/2014/08/26/update-expected-on-shootout-that-injured-san-bernardino-police-officer-left-alleged-gunman-dead/</v>
      </c>
      <c r="V5607" s="98"/>
      <c r="W5607" s="109">
        <v>2217.1</v>
      </c>
      <c r="X5607" s="109"/>
      <c r="Y5607" s="109"/>
      <c r="Z5607" s="109"/>
      <c r="AA5607" s="109"/>
      <c r="AB5607" s="109"/>
      <c r="AC5607" s="113"/>
      <c r="AD5607" s="106"/>
      <c r="AE5607" s="106"/>
      <c r="AF5607" s="106"/>
      <c r="AG5607" s="58"/>
    </row>
    <row r="5608" spans="1:33" ht="12">
      <c r="A5608" s="30">
        <v>41881.505509259303</v>
      </c>
      <c r="B5608" s="109" t="s">
        <v>32970</v>
      </c>
      <c r="C5608" s="121">
        <v>51</v>
      </c>
      <c r="D5608" s="109" t="s">
        <v>23</v>
      </c>
      <c r="E5608" s="109" t="s">
        <v>40</v>
      </c>
      <c r="F5608" s="109" t="s">
        <v>32971</v>
      </c>
      <c r="G5608" s="42">
        <v>41022</v>
      </c>
      <c r="H5608" s="109" t="s">
        <v>32972</v>
      </c>
      <c r="I5608" s="55" t="s">
        <v>849</v>
      </c>
      <c r="J5608" s="55" t="s">
        <v>85</v>
      </c>
      <c r="K5608" s="98" t="s">
        <v>850</v>
      </c>
      <c r="L5608" s="109" t="s">
        <v>395</v>
      </c>
      <c r="M5608" s="109" t="s">
        <v>18949</v>
      </c>
      <c r="N5608" s="109" t="s">
        <v>32</v>
      </c>
      <c r="O5608" s="109" t="s">
        <v>32973</v>
      </c>
      <c r="P5608" s="109" t="s">
        <v>58</v>
      </c>
      <c r="Q5608" s="55" t="s">
        <v>32974</v>
      </c>
      <c r="R5608" s="109" t="s">
        <v>219</v>
      </c>
      <c r="S5608" s="8" t="s">
        <v>37</v>
      </c>
      <c r="T5608" s="31"/>
      <c r="U5608" s="109" t="str">
        <f t="shared" si="88"/>
        <v>41022: Police got a report of a man who was seen following a girl home from an elementary school and taking pictures of her. Police said the parents later located a car matching the suspect car's description in the Gold Coast Drive area, which led police to question McMullan. McMullan became aggressive and started yelling at the officer then attacked him, spokesman said. The struggle between Ponce and McMullan became violent, knocking the front door off its hinges. The officer shot and killed McMullan. http://www.dailyrepublic.com/news/crimecourts/police-victim-wrestled-with-police-officer-before-shooting/</v>
      </c>
      <c r="V5608" s="98"/>
      <c r="W5608" s="109">
        <v>2218.1</v>
      </c>
      <c r="X5608" s="109"/>
      <c r="Y5608" s="109"/>
      <c r="Z5608" s="109"/>
      <c r="AA5608" s="109"/>
      <c r="AB5608" s="109"/>
      <c r="AC5608" s="113"/>
      <c r="AD5608" s="106"/>
      <c r="AE5608" s="106"/>
      <c r="AF5608" s="106"/>
      <c r="AG5608" s="58"/>
    </row>
    <row r="5609" spans="1:33" ht="12">
      <c r="A5609" s="30">
        <v>41881.532407407401</v>
      </c>
      <c r="B5609" s="109" t="s">
        <v>32975</v>
      </c>
      <c r="C5609" s="121">
        <v>15</v>
      </c>
      <c r="D5609" s="109" t="s">
        <v>23</v>
      </c>
      <c r="E5609" s="109" t="s">
        <v>24</v>
      </c>
      <c r="F5609" s="109" t="s">
        <v>32976</v>
      </c>
      <c r="G5609" s="42">
        <v>40095</v>
      </c>
      <c r="H5609" s="109" t="s">
        <v>32977</v>
      </c>
      <c r="I5609" s="55" t="s">
        <v>16253</v>
      </c>
      <c r="J5609" s="55" t="s">
        <v>328</v>
      </c>
      <c r="K5609" s="98" t="s">
        <v>32978</v>
      </c>
      <c r="L5609" s="109" t="s">
        <v>16253</v>
      </c>
      <c r="M5609" s="109" t="s">
        <v>16255</v>
      </c>
      <c r="N5609" s="109" t="s">
        <v>32</v>
      </c>
      <c r="O5609" s="109" t="s">
        <v>32979</v>
      </c>
      <c r="P5609" s="109" t="s">
        <v>32980</v>
      </c>
      <c r="Q5609" s="55" t="s">
        <v>32981</v>
      </c>
      <c r="R5609" s="109" t="s">
        <v>80</v>
      </c>
      <c r="S5609" s="8" t="s">
        <v>32982</v>
      </c>
      <c r="T5609" s="31"/>
      <c r="U5609" s="109" t="str">
        <f t="shared" si="88"/>
        <v>40095: Police went to investigate a home break-in. When the two officers tried to detain the boys, a scuffle ensued during which a police weapon discharged, fatally injuring Mr. Carrington. http://www.news-gazette.com/news/local/2010-04-22/officer-kiwane-carrington-shooting-suspended-30-days.html</v>
      </c>
      <c r="V5609" s="98"/>
      <c r="W5609" s="109">
        <v>2219.1</v>
      </c>
      <c r="X5609" s="109"/>
      <c r="Y5609" s="109"/>
      <c r="Z5609" s="109"/>
      <c r="AA5609" s="109"/>
      <c r="AB5609" s="109"/>
      <c r="AC5609" s="113"/>
      <c r="AD5609" s="106"/>
      <c r="AE5609" s="106"/>
      <c r="AF5609" s="106"/>
      <c r="AG5609" s="58"/>
    </row>
    <row r="5610" spans="1:33" ht="12">
      <c r="A5610" s="30">
        <v>41881.976041666698</v>
      </c>
      <c r="B5610" s="109" t="s">
        <v>32983</v>
      </c>
      <c r="C5610" s="121">
        <v>27</v>
      </c>
      <c r="D5610" s="109" t="s">
        <v>23</v>
      </c>
      <c r="E5610" s="109" t="s">
        <v>40</v>
      </c>
      <c r="F5610" s="109" t="s">
        <v>32984</v>
      </c>
      <c r="G5610" s="42">
        <v>41245</v>
      </c>
      <c r="H5610" s="109" t="s">
        <v>32985</v>
      </c>
      <c r="I5610" s="55" t="s">
        <v>1212</v>
      </c>
      <c r="J5610" s="55" t="s">
        <v>85</v>
      </c>
      <c r="K5610" s="98" t="s">
        <v>32986</v>
      </c>
      <c r="L5610" s="109" t="s">
        <v>203</v>
      </c>
      <c r="M5610" s="109" t="s">
        <v>6578</v>
      </c>
      <c r="N5610" s="109" t="s">
        <v>32</v>
      </c>
      <c r="O5610" s="109" t="s">
        <v>32987</v>
      </c>
      <c r="P5610" s="109" t="s">
        <v>760</v>
      </c>
      <c r="Q5610" s="55" t="s">
        <v>32988</v>
      </c>
      <c r="R5610" s="109" t="s">
        <v>80</v>
      </c>
      <c r="S5610" s="8" t="s">
        <v>5119</v>
      </c>
      <c r="T5610" s="31"/>
      <c r="U5610" s="109" t="str">
        <f t="shared" si="88"/>
        <v>41245: Three California Highway Patrol officers chased Osorio at high speed in the early morning hours. Osorio crashed and rolled his vehicle but emerged alive. Officers report that the victim made threatening gestures and lunged at them, causing them to fire 33 shots. Eighteen of them hit. Osorio was unarmed. http://www.utsandiego.com/news/2012/dec/05/man-shot-chp-spoke-suicide-investigators-say/</v>
      </c>
      <c r="V5610" s="98"/>
      <c r="W5610" s="109">
        <v>2220.1</v>
      </c>
      <c r="X5610" s="109"/>
      <c r="Y5610" s="109"/>
      <c r="Z5610" s="109"/>
      <c r="AA5610" s="109"/>
      <c r="AB5610" s="109"/>
      <c r="AC5610" s="113"/>
      <c r="AD5610" s="106"/>
      <c r="AE5610" s="106"/>
      <c r="AF5610" s="106"/>
      <c r="AG5610" s="58"/>
    </row>
    <row r="5611" spans="1:33" ht="12">
      <c r="A5611" s="30">
        <v>41881.989675925899</v>
      </c>
      <c r="B5611" s="109" t="s">
        <v>32989</v>
      </c>
      <c r="C5611" s="121">
        <v>47</v>
      </c>
      <c r="D5611" s="109" t="s">
        <v>23</v>
      </c>
      <c r="E5611" s="109" t="s">
        <v>173</v>
      </c>
      <c r="F5611" s="109" t="s">
        <v>32990</v>
      </c>
      <c r="G5611" s="42">
        <v>40892</v>
      </c>
      <c r="H5611" s="109" t="s">
        <v>32991</v>
      </c>
      <c r="I5611" s="55" t="s">
        <v>3609</v>
      </c>
      <c r="J5611" s="55" t="s">
        <v>85</v>
      </c>
      <c r="K5611" s="98" t="s">
        <v>3610</v>
      </c>
      <c r="L5611" s="109" t="s">
        <v>3611</v>
      </c>
      <c r="M5611" s="109" t="s">
        <v>3612</v>
      </c>
      <c r="N5611" s="109" t="s">
        <v>32</v>
      </c>
      <c r="O5611" s="109" t="s">
        <v>32992</v>
      </c>
      <c r="P5611" s="109" t="s">
        <v>58</v>
      </c>
      <c r="Q5611" s="55" t="s">
        <v>32993</v>
      </c>
      <c r="R5611" s="109" t="s">
        <v>80</v>
      </c>
      <c r="S5611" s="8" t="s">
        <v>5119</v>
      </c>
      <c r="T5611" s="31"/>
      <c r="U5611" s="109" t="str">
        <f t="shared" si="88"/>
        <v>40892: San Jose police chased a suspect into Galindo's home, where Galindo was in his bedroom watching television. The suspect was caught and subdued by officers, but only after he had slid a weapon under the bedroom door. According to the police, Galindo pointed the weapon at them, although DNA and fingerprint analysis contradicts that story. He was shot once in the chest and killed. As of July 2014 the city of San Jose looks likely to settle an excessive force lawsuit with Galindo's family for $900,000. http://www.mercurynews.com/crime-courts/ci_26191151/san-jose-poised-pay-900-000-settlement-proposed</v>
      </c>
      <c r="V5611" s="98"/>
      <c r="W5611" s="109">
        <v>2221.1</v>
      </c>
      <c r="X5611" s="109"/>
      <c r="Y5611" s="109"/>
      <c r="Z5611" s="109"/>
      <c r="AA5611" s="109"/>
      <c r="AB5611" s="109"/>
      <c r="AC5611" s="113"/>
      <c r="AD5611" s="106"/>
      <c r="AE5611" s="106"/>
      <c r="AF5611" s="106"/>
      <c r="AG5611" s="58"/>
    </row>
    <row r="5612" spans="1:33" ht="12">
      <c r="A5612" s="30">
        <v>41882.002951388902</v>
      </c>
      <c r="B5612" s="109" t="s">
        <v>32994</v>
      </c>
      <c r="C5612" s="121">
        <v>23</v>
      </c>
      <c r="D5612" s="109" t="s">
        <v>23</v>
      </c>
      <c r="E5612" s="109" t="s">
        <v>24</v>
      </c>
      <c r="F5612" s="109" t="s">
        <v>32995</v>
      </c>
      <c r="G5612" s="42">
        <v>41698</v>
      </c>
      <c r="H5612" s="109" t="s">
        <v>32996</v>
      </c>
      <c r="I5612" s="55" t="s">
        <v>6224</v>
      </c>
      <c r="J5612" s="55" t="s">
        <v>213</v>
      </c>
      <c r="K5612" s="98" t="s">
        <v>13948</v>
      </c>
      <c r="L5612" s="109" t="s">
        <v>6226</v>
      </c>
      <c r="M5612" s="109" t="s">
        <v>6227</v>
      </c>
      <c r="N5612" s="109" t="s">
        <v>32</v>
      </c>
      <c r="O5612" s="109" t="s">
        <v>32997</v>
      </c>
      <c r="P5612" s="109" t="s">
        <v>760</v>
      </c>
      <c r="Q5612" s="55" t="s">
        <v>32998</v>
      </c>
      <c r="R5612" s="109" t="s">
        <v>80</v>
      </c>
      <c r="S5612" s="8" t="s">
        <v>5119</v>
      </c>
      <c r="T5612" s="31"/>
      <c r="U5612" s="109" t="str">
        <f t="shared" si="88"/>
        <v>41698: 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 http://www.expressnews.com/news/local/article/Lawsuit-Cop-targeted-minorities-in-incident-5405382.php</v>
      </c>
      <c r="V5612" s="98"/>
      <c r="W5612" s="109">
        <v>2222.1</v>
      </c>
      <c r="X5612" s="109"/>
      <c r="Y5612" s="109"/>
      <c r="Z5612" s="109"/>
      <c r="AA5612" s="109"/>
      <c r="AB5612" s="109"/>
      <c r="AC5612" s="113"/>
      <c r="AD5612" s="106"/>
      <c r="AE5612" s="106"/>
      <c r="AF5612" s="106"/>
      <c r="AG5612" s="58"/>
    </row>
    <row r="5613" spans="1:33" ht="12">
      <c r="A5613" s="30">
        <v>41882.017222222203</v>
      </c>
      <c r="B5613" s="109" t="s">
        <v>32999</v>
      </c>
      <c r="C5613" s="121">
        <v>26</v>
      </c>
      <c r="D5613" s="109" t="s">
        <v>23</v>
      </c>
      <c r="E5613" s="109" t="s">
        <v>24</v>
      </c>
      <c r="F5613" s="109" t="s">
        <v>33000</v>
      </c>
      <c r="G5613" s="42">
        <v>41582</v>
      </c>
      <c r="H5613" s="109" t="s">
        <v>33001</v>
      </c>
      <c r="I5613" s="55" t="s">
        <v>1892</v>
      </c>
      <c r="J5613" s="55" t="s">
        <v>213</v>
      </c>
      <c r="K5613" s="98" t="s">
        <v>33002</v>
      </c>
      <c r="L5613" s="109" t="s">
        <v>370</v>
      </c>
      <c r="M5613" s="109" t="s">
        <v>33003</v>
      </c>
      <c r="N5613" s="109" t="s">
        <v>32</v>
      </c>
      <c r="O5613" s="109" t="s">
        <v>33004</v>
      </c>
      <c r="P5613" s="109" t="s">
        <v>760</v>
      </c>
      <c r="Q5613" s="55" t="s">
        <v>33005</v>
      </c>
      <c r="R5613" s="109" t="s">
        <v>100</v>
      </c>
      <c r="S5613" s="8" t="s">
        <v>5119</v>
      </c>
      <c r="T5613" s="31"/>
      <c r="U5613" s="109" t="str">
        <f t="shared" ref="U5613:U5676" si="89">CONCATENATE(G5613, ": ", O5613, " ", Q5613)</f>
        <v>41582: 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 http://www.chron.com/neighborhood/fortbend/news/article/Family-releases-video-of-man-killed-by-Fort-Bend-5461653.php</v>
      </c>
      <c r="V5613" s="98"/>
      <c r="W5613" s="109">
        <v>2223.1</v>
      </c>
      <c r="X5613" s="109"/>
      <c r="Y5613" s="109"/>
      <c r="Z5613" s="109"/>
      <c r="AA5613" s="109"/>
      <c r="AB5613" s="109"/>
      <c r="AC5613" s="113"/>
      <c r="AD5613" s="106"/>
      <c r="AE5613" s="106"/>
      <c r="AF5613" s="106"/>
      <c r="AG5613" s="58"/>
    </row>
    <row r="5614" spans="1:33" ht="12">
      <c r="A5614" s="30">
        <v>41882.890740740702</v>
      </c>
      <c r="B5614" s="109" t="s">
        <v>33006</v>
      </c>
      <c r="C5614" s="121">
        <v>25</v>
      </c>
      <c r="D5614" s="109" t="s">
        <v>23</v>
      </c>
      <c r="E5614" s="109" t="s">
        <v>173</v>
      </c>
      <c r="F5614" s="109"/>
      <c r="G5614" s="42">
        <v>38417</v>
      </c>
      <c r="H5614" s="109" t="s">
        <v>33007</v>
      </c>
      <c r="I5614" s="55" t="s">
        <v>4620</v>
      </c>
      <c r="J5614" s="55" t="s">
        <v>104</v>
      </c>
      <c r="K5614" s="98" t="s">
        <v>33008</v>
      </c>
      <c r="L5614" s="109" t="s">
        <v>4620</v>
      </c>
      <c r="M5614" s="109" t="s">
        <v>4622</v>
      </c>
      <c r="N5614" s="109" t="s">
        <v>32</v>
      </c>
      <c r="O5614" s="109" t="s">
        <v>33009</v>
      </c>
      <c r="P5614" s="109" t="s">
        <v>157</v>
      </c>
      <c r="Q5614" s="55" t="s">
        <v>33010</v>
      </c>
      <c r="R5614" s="109" t="s">
        <v>80</v>
      </c>
      <c r="S5614" s="8" t="s">
        <v>5119</v>
      </c>
      <c r="T5614" s="31"/>
      <c r="U5614" s="109" t="str">
        <f t="shared" si="89"/>
        <v>38417: Off-duty Milwaukee office Alfonzo Glover engaged with undocumented immigrant Prado in a road-rage incident. Glover pursued the victim, ultimately firing 19 shots at his vehicle and then on foot, reloading his .45 pistol at least once. Seven of the eight shots that hit the unarmed Prado struck his back. The city settled with Prado's family for an unspecified amount in 2012. Glover took his own life shortly after being charged with homicide. http://caselaw.findlaw.com/us-7th-circuit/1595766.html</v>
      </c>
      <c r="V5614" s="98"/>
      <c r="W5614" s="109">
        <v>2224.1</v>
      </c>
      <c r="X5614" s="109"/>
      <c r="Y5614" s="109"/>
      <c r="Z5614" s="109"/>
      <c r="AA5614" s="109"/>
      <c r="AB5614" s="109"/>
      <c r="AC5614" s="113"/>
      <c r="AD5614" s="106"/>
      <c r="AE5614" s="106"/>
      <c r="AF5614" s="106"/>
      <c r="AG5614" s="58"/>
    </row>
    <row r="5615" spans="1:33" ht="12">
      <c r="A5615" s="30">
        <v>41882.911168981504</v>
      </c>
      <c r="B5615" s="109" t="s">
        <v>33011</v>
      </c>
      <c r="C5615" s="121">
        <v>34</v>
      </c>
      <c r="D5615" s="109" t="s">
        <v>23</v>
      </c>
      <c r="E5615" s="109" t="s">
        <v>40</v>
      </c>
      <c r="F5615" s="109"/>
      <c r="G5615" s="42">
        <v>37655</v>
      </c>
      <c r="H5615" s="109" t="s">
        <v>33012</v>
      </c>
      <c r="I5615" s="55" t="s">
        <v>33013</v>
      </c>
      <c r="J5615" s="55" t="s">
        <v>104</v>
      </c>
      <c r="K5615" s="98" t="s">
        <v>33014</v>
      </c>
      <c r="L5615" s="109" t="s">
        <v>4620</v>
      </c>
      <c r="M5615" s="109" t="s">
        <v>33015</v>
      </c>
      <c r="N5615" s="109" t="s">
        <v>32</v>
      </c>
      <c r="O5615" s="109" t="s">
        <v>33016</v>
      </c>
      <c r="P5615" s="109" t="s">
        <v>58</v>
      </c>
      <c r="Q5615" s="55" t="s">
        <v>33017</v>
      </c>
      <c r="R5615" s="109" t="s">
        <v>80</v>
      </c>
      <c r="S5615" s="8" t="s">
        <v>5119</v>
      </c>
      <c r="T5615" s="31"/>
      <c r="U5615" s="109" t="str">
        <f t="shared" si="89"/>
        <v>37655: Following a high-speed chase in slick snow conditions, a campus police officer shot at the unarmed victim seven times as he veered threateningly towards, and then past, the officer. Bauschek was fatally struck in the back by one of the bullets. http://www.911jobforums.com/f66/deadly-force-justicfication-shooting-rejected-21367/</v>
      </c>
      <c r="V5615" s="98"/>
      <c r="W5615" s="109">
        <v>2225.1</v>
      </c>
      <c r="X5615" s="109"/>
      <c r="Y5615" s="109"/>
      <c r="Z5615" s="109"/>
      <c r="AA5615" s="109"/>
      <c r="AB5615" s="109"/>
      <c r="AC5615" s="113"/>
      <c r="AD5615" s="106"/>
      <c r="AE5615" s="106"/>
      <c r="AF5615" s="106"/>
      <c r="AG5615" s="58"/>
    </row>
    <row r="5616" spans="1:33" ht="12">
      <c r="A5616" s="30">
        <v>41882.920833333301</v>
      </c>
      <c r="B5616" s="109" t="s">
        <v>33018</v>
      </c>
      <c r="C5616" s="121">
        <v>21</v>
      </c>
      <c r="D5616" s="109" t="s">
        <v>23</v>
      </c>
      <c r="E5616" s="109" t="s">
        <v>24</v>
      </c>
      <c r="F5616" s="109" t="s">
        <v>33019</v>
      </c>
      <c r="G5616" s="42">
        <v>37682</v>
      </c>
      <c r="H5616" s="109" t="s">
        <v>33020</v>
      </c>
      <c r="I5616" s="55" t="s">
        <v>4620</v>
      </c>
      <c r="J5616" s="55" t="s">
        <v>104</v>
      </c>
      <c r="K5616" s="98" t="s">
        <v>13763</v>
      </c>
      <c r="L5616" s="109" t="s">
        <v>4620</v>
      </c>
      <c r="M5616" s="109" t="s">
        <v>4622</v>
      </c>
      <c r="N5616" s="109" t="s">
        <v>32</v>
      </c>
      <c r="O5616" s="109" t="s">
        <v>33021</v>
      </c>
      <c r="P5616" s="109" t="s">
        <v>58</v>
      </c>
      <c r="Q5616" s="55" t="s">
        <v>33022</v>
      </c>
      <c r="R5616" s="109" t="s">
        <v>80</v>
      </c>
      <c r="S5616" s="8" t="s">
        <v>5119</v>
      </c>
      <c r="T5616" s="31"/>
      <c r="U5616" s="109" t="str">
        <f t="shared" si="89"/>
        <v>37682: As Fields's Cadillac stood partly blocking a fire truck on Water Street in downtown Milwaukee, officer Craig Nawotka approached the vehicle and ordered Fields to move, then drew his weapon, broke the car window, and attempted to grab the car keys. Fields drove a short distance. Under no threat, Natwotka fired three shots and struck the unarmed driver in the back. http://www.jsonline.com/news/milwaukee/29505064.html</v>
      </c>
      <c r="V5616" s="98"/>
      <c r="W5616" s="109">
        <v>2226.1</v>
      </c>
      <c r="X5616" s="109"/>
      <c r="Y5616" s="109"/>
      <c r="Z5616" s="109"/>
      <c r="AA5616" s="109"/>
      <c r="AB5616" s="109"/>
      <c r="AC5616" s="113"/>
      <c r="AD5616" s="106"/>
      <c r="AE5616" s="106"/>
      <c r="AF5616" s="106"/>
      <c r="AG5616" s="58"/>
    </row>
    <row r="5617" spans="1:33" ht="12">
      <c r="A5617" s="30">
        <v>41882.933240740698</v>
      </c>
      <c r="B5617" s="109" t="s">
        <v>33023</v>
      </c>
      <c r="C5617" s="121">
        <v>29</v>
      </c>
      <c r="D5617" s="109" t="s">
        <v>23</v>
      </c>
      <c r="E5617" s="109" t="s">
        <v>40</v>
      </c>
      <c r="F5617" s="109"/>
      <c r="G5617" s="42">
        <v>37612</v>
      </c>
      <c r="H5617" s="109" t="s">
        <v>33024</v>
      </c>
      <c r="I5617" s="55" t="s">
        <v>4620</v>
      </c>
      <c r="J5617" s="55" t="s">
        <v>104</v>
      </c>
      <c r="K5617" s="98" t="s">
        <v>33008</v>
      </c>
      <c r="L5617" s="109" t="s">
        <v>4620</v>
      </c>
      <c r="M5617" s="109" t="s">
        <v>4622</v>
      </c>
      <c r="N5617" s="109" t="s">
        <v>32</v>
      </c>
      <c r="O5617" s="109" t="s">
        <v>33025</v>
      </c>
      <c r="P5617" s="109" t="s">
        <v>58</v>
      </c>
      <c r="Q5617" s="55" t="s">
        <v>33026</v>
      </c>
      <c r="R5617" s="109" t="s">
        <v>80</v>
      </c>
      <c r="S5617" s="8" t="s">
        <v>5119</v>
      </c>
      <c r="T5617" s="31"/>
      <c r="U5617" s="109" t="str">
        <f t="shared" si="89"/>
        <v>37612: Following a low-speed car chase near midnight on the 22nd, Sergeant Mark Wagner shot into Pundsack's Chevy Blazer eight times, six of which struck the unarmed Pundsack and killed him. Wagner claimed another officer Dustin Frank was in jeopardy because standing in the path of the Blazer. An investigation showed Frank had not emerged from his squad car. http://news.google.com/newspapers?nid=1683&amp;dat=20041223&amp;id=Z7oaAAAAIBAJ&amp;sjid=akUEAAAAIBAJ&amp;pg=1786,2991312</v>
      </c>
      <c r="V5617" s="98"/>
      <c r="W5617" s="109">
        <v>2227.1</v>
      </c>
      <c r="X5617" s="109"/>
      <c r="Y5617" s="109"/>
      <c r="Z5617" s="109"/>
      <c r="AA5617" s="109"/>
      <c r="AB5617" s="109"/>
      <c r="AC5617" s="113"/>
      <c r="AD5617" s="106"/>
      <c r="AE5617" s="106"/>
      <c r="AF5617" s="106"/>
      <c r="AG5617" s="58"/>
    </row>
    <row r="5618" spans="1:33" ht="12">
      <c r="A5618" s="30">
        <v>41882.954062500001</v>
      </c>
      <c r="B5618" s="109" t="s">
        <v>33027</v>
      </c>
      <c r="C5618" s="121">
        <v>31</v>
      </c>
      <c r="D5618" s="109" t="s">
        <v>23</v>
      </c>
      <c r="E5618" s="109" t="s">
        <v>24</v>
      </c>
      <c r="F5618" s="109" t="s">
        <v>33028</v>
      </c>
      <c r="G5618" s="42">
        <v>37518</v>
      </c>
      <c r="H5618" s="109" t="s">
        <v>33029</v>
      </c>
      <c r="I5618" s="55" t="s">
        <v>4620</v>
      </c>
      <c r="J5618" s="55" t="s">
        <v>104</v>
      </c>
      <c r="K5618" s="98" t="s">
        <v>33030</v>
      </c>
      <c r="L5618" s="109" t="s">
        <v>4620</v>
      </c>
      <c r="M5618" s="109" t="s">
        <v>4622</v>
      </c>
      <c r="N5618" s="109" t="s">
        <v>32</v>
      </c>
      <c r="O5618" s="109" t="s">
        <v>33031</v>
      </c>
      <c r="P5618" s="109" t="s">
        <v>58</v>
      </c>
      <c r="Q5618" s="55" t="s">
        <v>33032</v>
      </c>
      <c r="R5618" s="109" t="s">
        <v>80</v>
      </c>
      <c r="S5618" s="8" t="s">
        <v>5119</v>
      </c>
      <c r="T5618" s="31"/>
      <c r="U5618" s="109" t="str">
        <f t="shared" si="89"/>
        <v>37518: Jenkins, as a passenger in a car stopped for traffic violations, fled on foot from Milwaukee police. After a foot chase involving officer Jon Bartlett, Jenkins happened to see family members in another car, which he entered. Bartlett contended that Jenkins drove and attempted to use that car as a weapon (a version contradicted by witnesses), and shot nine times, seven of which struck Jenkins and killed him. Bartlett is currently serving a prison sentence in connection with the unrelated 2004 Frank Jude Jr. beating case. http://caselaw.findlaw.com/us-7th-circuit/1289701.html</v>
      </c>
      <c r="V5618" s="98"/>
      <c r="W5618" s="109">
        <v>2228.1</v>
      </c>
      <c r="X5618" s="109"/>
      <c r="Y5618" s="109"/>
      <c r="Z5618" s="109"/>
      <c r="AA5618" s="109"/>
      <c r="AB5618" s="109"/>
      <c r="AC5618" s="113"/>
      <c r="AD5618" s="106"/>
      <c r="AE5618" s="106"/>
      <c r="AF5618" s="106"/>
      <c r="AG5618" s="58"/>
    </row>
    <row r="5619" spans="1:33" ht="12">
      <c r="A5619" s="30">
        <v>41882.978564814803</v>
      </c>
      <c r="B5619" s="109" t="s">
        <v>33033</v>
      </c>
      <c r="C5619" s="121">
        <v>28</v>
      </c>
      <c r="D5619" s="109" t="s">
        <v>23</v>
      </c>
      <c r="E5619" s="109" t="s">
        <v>40</v>
      </c>
      <c r="F5619" s="109" t="s">
        <v>33034</v>
      </c>
      <c r="G5619" s="42">
        <v>41237</v>
      </c>
      <c r="H5619" s="109" t="s">
        <v>33035</v>
      </c>
      <c r="I5619" s="55" t="s">
        <v>4620</v>
      </c>
      <c r="J5619" s="55" t="s">
        <v>104</v>
      </c>
      <c r="K5619" s="98" t="s">
        <v>27036</v>
      </c>
      <c r="L5619" s="109" t="s">
        <v>4620</v>
      </c>
      <c r="M5619" s="109" t="s">
        <v>4622</v>
      </c>
      <c r="N5619" s="109" t="s">
        <v>32</v>
      </c>
      <c r="O5619" s="109" t="s">
        <v>33036</v>
      </c>
      <c r="P5619" s="109" t="s">
        <v>760</v>
      </c>
      <c r="Q5619" s="55" t="s">
        <v>33037</v>
      </c>
      <c r="R5619" s="109" t="s">
        <v>80</v>
      </c>
      <c r="S5619" s="8" t="s">
        <v>5119</v>
      </c>
      <c r="T5619" s="31"/>
      <c r="U5619" s="109" t="str">
        <f t="shared" si="89"/>
        <v>41237: Kleinmann, wanted for felony escape from the nearby Washington County Jail and then reported to have committed an armed robbery, was approached by a uniformed Milwaukee County officer. The officer claimed to be in fear of his life, and shot Kleinmann to death. No weapon was found at the scene. http://www.jsonline.com/news/crime/no-weapon-found-in-fatal-shooting-by-milwaukee-police-a27ptij-180886651.html</v>
      </c>
      <c r="V5619" s="98"/>
      <c r="W5619" s="109">
        <v>2229.1</v>
      </c>
      <c r="X5619" s="109"/>
      <c r="Y5619" s="109"/>
      <c r="Z5619" s="109"/>
      <c r="AA5619" s="109"/>
      <c r="AB5619" s="109"/>
      <c r="AC5619" s="113"/>
      <c r="AD5619" s="106"/>
      <c r="AE5619" s="106"/>
      <c r="AF5619" s="106"/>
      <c r="AG5619" s="58"/>
    </row>
    <row r="5620" spans="1:33" ht="12">
      <c r="A5620" s="30">
        <v>41883.537673611099</v>
      </c>
      <c r="B5620" s="109" t="s">
        <v>33038</v>
      </c>
      <c r="C5620" s="121">
        <v>23</v>
      </c>
      <c r="D5620" s="109" t="s">
        <v>23</v>
      </c>
      <c r="E5620" s="109" t="s">
        <v>40</v>
      </c>
      <c r="F5620" s="109" t="s">
        <v>33039</v>
      </c>
      <c r="G5620" s="42">
        <v>41859</v>
      </c>
      <c r="H5620" s="109" t="s">
        <v>33040</v>
      </c>
      <c r="I5620" s="55" t="s">
        <v>2493</v>
      </c>
      <c r="J5620" s="55" t="s">
        <v>213</v>
      </c>
      <c r="K5620" s="98" t="s">
        <v>33041</v>
      </c>
      <c r="L5620" s="109" t="s">
        <v>7880</v>
      </c>
      <c r="M5620" s="109" t="s">
        <v>2496</v>
      </c>
      <c r="N5620" s="109" t="s">
        <v>32</v>
      </c>
      <c r="O5620" s="109" t="s">
        <v>33042</v>
      </c>
      <c r="P5620" s="109" t="s">
        <v>323</v>
      </c>
      <c r="Q5620" s="55" t="s">
        <v>33043</v>
      </c>
      <c r="R5620" s="109" t="s">
        <v>100</v>
      </c>
      <c r="S5620" s="8" t="s">
        <v>33044</v>
      </c>
      <c r="T5620" s="31"/>
      <c r="U5620" s="109" t="str">
        <f t="shared" si="89"/>
        <v>41859: He was pulled over in a traffic stop at about 3:50 p.m. near Akin Park, where police said gunfire was exchanged. Wagner was taken to Longview Regional Medical Center after the shooting. He had a history of terroristic threats and silent or abusive calls to 911 service. http://www.news-journal.com/news/police/longview-man-shot-killed-by-police-had-pleaded-to-threatening/article_7e108221-3e16-5b84-a988-84327b513005.html</v>
      </c>
      <c r="V5620" s="98"/>
      <c r="W5620" s="109">
        <v>2230.1</v>
      </c>
      <c r="X5620" s="109"/>
      <c r="Y5620" s="109"/>
      <c r="Z5620" s="109"/>
      <c r="AA5620" s="109"/>
      <c r="AB5620" s="109"/>
      <c r="AC5620" s="113"/>
      <c r="AD5620" s="106"/>
      <c r="AE5620" s="106"/>
      <c r="AF5620" s="106"/>
      <c r="AG5620" s="58"/>
    </row>
    <row r="5621" spans="1:33" ht="12">
      <c r="A5621" s="30">
        <v>41883.543935185196</v>
      </c>
      <c r="B5621" s="109" t="s">
        <v>33045</v>
      </c>
      <c r="C5621" s="121">
        <v>15</v>
      </c>
      <c r="D5621" s="109" t="s">
        <v>23</v>
      </c>
      <c r="E5621" s="109" t="s">
        <v>173</v>
      </c>
      <c r="F5621" s="109" t="s">
        <v>33046</v>
      </c>
      <c r="G5621" s="42">
        <v>41707</v>
      </c>
      <c r="H5621" s="109" t="s">
        <v>33047</v>
      </c>
      <c r="I5621" s="55" t="s">
        <v>2493</v>
      </c>
      <c r="J5621" s="55" t="s">
        <v>213</v>
      </c>
      <c r="K5621" s="98" t="s">
        <v>33048</v>
      </c>
      <c r="L5621" s="109" t="s">
        <v>7880</v>
      </c>
      <c r="M5621" s="109" t="s">
        <v>2496</v>
      </c>
      <c r="N5621" s="109" t="s">
        <v>32</v>
      </c>
      <c r="O5621" s="109" t="s">
        <v>33049</v>
      </c>
      <c r="P5621" s="109" t="s">
        <v>58</v>
      </c>
      <c r="Q5621" s="55" t="s">
        <v>33050</v>
      </c>
      <c r="R5621" s="109" t="s">
        <v>80</v>
      </c>
      <c r="S5621" s="8" t="s">
        <v>33044</v>
      </c>
      <c r="T5621" s="31"/>
      <c r="U5621" s="109" t="str">
        <f t="shared" si="89"/>
        <v>41707: Justin Aguilar was shot by police after he opened fire against them following an attempted robbery at the New-Way convenience store in the 1300 block South Green Street. http://www.news-journal.com/news/police/mom-of-robbery-suspect-shot-by-police-i-just-don/article_27eab4f8-a86c-11e3-a4e6-0019bb2963f4.html</v>
      </c>
      <c r="V5621" s="98"/>
      <c r="W5621" s="109">
        <v>2231.1</v>
      </c>
      <c r="X5621" s="109"/>
      <c r="Y5621" s="109"/>
      <c r="Z5621" s="109"/>
      <c r="AA5621" s="109"/>
      <c r="AB5621" s="109"/>
      <c r="AC5621" s="113"/>
      <c r="AD5621" s="106"/>
      <c r="AE5621" s="106"/>
      <c r="AF5621" s="106"/>
      <c r="AG5621" s="58"/>
    </row>
    <row r="5622" spans="1:33" ht="12">
      <c r="A5622" s="30">
        <v>41883.691354166702</v>
      </c>
      <c r="B5622" s="109" t="s">
        <v>33051</v>
      </c>
      <c r="C5622" s="121">
        <v>42</v>
      </c>
      <c r="D5622" s="109" t="s">
        <v>23</v>
      </c>
      <c r="E5622" s="109" t="s">
        <v>82</v>
      </c>
      <c r="F5622" s="109"/>
      <c r="G5622" s="42">
        <v>41882</v>
      </c>
      <c r="H5622" s="109" t="s">
        <v>33052</v>
      </c>
      <c r="I5622" s="55" t="s">
        <v>3300</v>
      </c>
      <c r="J5622" s="55" t="s">
        <v>53</v>
      </c>
      <c r="K5622" s="98" t="s">
        <v>3301</v>
      </c>
      <c r="L5622" s="109" t="s">
        <v>3255</v>
      </c>
      <c r="M5622" s="109" t="s">
        <v>3387</v>
      </c>
      <c r="N5622" s="109" t="s">
        <v>32</v>
      </c>
      <c r="O5622" s="109" t="s">
        <v>33053</v>
      </c>
      <c r="P5622" s="109" t="s">
        <v>16355</v>
      </c>
      <c r="Q5622" s="55" t="s">
        <v>33054</v>
      </c>
      <c r="R5622" s="109" t="s">
        <v>80</v>
      </c>
      <c r="S5622" s="8" t="s">
        <v>33055</v>
      </c>
      <c r="T5622" s="31"/>
      <c r="U5622" s="109" t="str">
        <f t="shared" si="89"/>
        <v>41882: Officers appeared to have shot the man during a gun battle that ensued after he was chased from a CVS Pharmacy, where the man allegedly shot a patron and robbed the store. http://www.rgj.com/story/news/crime/2014/09/01/reno-robbery-suspect-fatally-shot-police/14933497/</v>
      </c>
      <c r="V5622" s="98"/>
      <c r="W5622" s="109">
        <v>2232.1</v>
      </c>
      <c r="X5622" s="109"/>
      <c r="Y5622" s="109"/>
      <c r="Z5622" s="109"/>
      <c r="AA5622" s="109"/>
      <c r="AB5622" s="109"/>
      <c r="AC5622" s="113"/>
      <c r="AD5622" s="106"/>
      <c r="AE5622" s="106"/>
      <c r="AF5622" s="106"/>
      <c r="AG5622" s="58"/>
    </row>
    <row r="5623" spans="1:33" ht="12">
      <c r="A5623" s="30">
        <v>41883.767708333296</v>
      </c>
      <c r="B5623" s="109" t="s">
        <v>33056</v>
      </c>
      <c r="C5623" s="121">
        <v>28</v>
      </c>
      <c r="D5623" s="109" t="s">
        <v>23</v>
      </c>
      <c r="E5623" s="109" t="s">
        <v>24</v>
      </c>
      <c r="F5623" s="109" t="s">
        <v>33057</v>
      </c>
      <c r="G5623" s="42">
        <v>41882</v>
      </c>
      <c r="H5623" s="109" t="s">
        <v>33058</v>
      </c>
      <c r="I5623" s="55" t="s">
        <v>756</v>
      </c>
      <c r="J5623" s="55" t="s">
        <v>439</v>
      </c>
      <c r="K5623" s="98" t="s">
        <v>33059</v>
      </c>
      <c r="L5623" s="109" t="s">
        <v>165</v>
      </c>
      <c r="M5623" s="109" t="s">
        <v>2068</v>
      </c>
      <c r="N5623" s="109" t="s">
        <v>32</v>
      </c>
      <c r="O5623" s="109" t="s">
        <v>33060</v>
      </c>
      <c r="P5623" s="109" t="s">
        <v>323</v>
      </c>
      <c r="Q5623" s="55" t="s">
        <v>33061</v>
      </c>
      <c r="R5623" s="109" t="s">
        <v>80</v>
      </c>
      <c r="S5623" s="8" t="s">
        <v>8925</v>
      </c>
      <c r="T5623" s="31"/>
      <c r="U5623" s="109" t="str">
        <f t="shared" si="89"/>
        <v>41882: Officers went to the area of Independence and Myrtle avenues to investigate a report of a suspicious person armed with a gun. Their attention soon shifted a block to the south. Turner fired several rounds at officers before being shot. http://fox4kc.com/2014/08/31/police-identify-28-year-old-man-who-died-during-officer-involved-shooting/</v>
      </c>
      <c r="V5623" s="98"/>
      <c r="W5623" s="109">
        <v>2233.1</v>
      </c>
      <c r="X5623" s="109"/>
      <c r="Y5623" s="109"/>
      <c r="Z5623" s="109"/>
      <c r="AA5623" s="109"/>
      <c r="AB5623" s="109"/>
      <c r="AC5623" s="113"/>
      <c r="AD5623" s="106"/>
      <c r="AE5623" s="106"/>
      <c r="AF5623" s="106"/>
      <c r="AG5623" s="58"/>
    </row>
    <row r="5624" spans="1:33" ht="12">
      <c r="A5624" s="30">
        <v>41883.861377314803</v>
      </c>
      <c r="B5624" s="109" t="s">
        <v>33062</v>
      </c>
      <c r="C5624" s="121">
        <v>71</v>
      </c>
      <c r="D5624" s="109" t="s">
        <v>23</v>
      </c>
      <c r="E5624" s="109" t="s">
        <v>40</v>
      </c>
      <c r="F5624" s="109"/>
      <c r="G5624" s="42">
        <v>41881</v>
      </c>
      <c r="H5624" s="109" t="s">
        <v>33063</v>
      </c>
      <c r="I5624" s="55" t="s">
        <v>33064</v>
      </c>
      <c r="J5624" s="55" t="s">
        <v>809</v>
      </c>
      <c r="K5624" s="98" t="s">
        <v>33065</v>
      </c>
      <c r="L5624" s="109" t="s">
        <v>33066</v>
      </c>
      <c r="M5624" s="109" t="s">
        <v>8474</v>
      </c>
      <c r="N5624" s="109" t="s">
        <v>32</v>
      </c>
      <c r="O5624" s="109" t="s">
        <v>33067</v>
      </c>
      <c r="P5624" s="109" t="s">
        <v>323</v>
      </c>
      <c r="Q5624" s="55" t="s">
        <v>33068</v>
      </c>
      <c r="R5624" s="109" t="s">
        <v>80</v>
      </c>
      <c r="S5624" s="8" t="s">
        <v>8925</v>
      </c>
      <c r="T5624" s="31"/>
      <c r="U5624" s="109" t="str">
        <f t="shared" si="89"/>
        <v>41881: Officers responding to a domestic battery call were confronted by an armed suspect. Gunfire was exchanged. Carson was transported to the Hoisington hospital where he later died of his wounds. http://www.kwch.com/news/local-news/one-killed-in-officer-involved-shooting/27812968</v>
      </c>
      <c r="V5624" s="98"/>
      <c r="W5624" s="109">
        <v>2234.1</v>
      </c>
      <c r="X5624" s="109"/>
      <c r="Y5624" s="109"/>
      <c r="Z5624" s="109"/>
      <c r="AA5624" s="109"/>
      <c r="AB5624" s="109"/>
      <c r="AC5624" s="113"/>
      <c r="AD5624" s="106"/>
      <c r="AE5624" s="106"/>
      <c r="AF5624" s="106"/>
      <c r="AG5624" s="58"/>
    </row>
    <row r="5625" spans="1:33" ht="12">
      <c r="A5625" s="30">
        <v>41883.920069444401</v>
      </c>
      <c r="B5625" s="109" t="s">
        <v>33069</v>
      </c>
      <c r="C5625" s="121">
        <v>29</v>
      </c>
      <c r="D5625" s="109" t="s">
        <v>23</v>
      </c>
      <c r="E5625" s="109" t="s">
        <v>40</v>
      </c>
      <c r="F5625" s="109" t="s">
        <v>33070</v>
      </c>
      <c r="G5625" s="42">
        <v>41821</v>
      </c>
      <c r="H5625" s="109" t="s">
        <v>33071</v>
      </c>
      <c r="I5625" s="55" t="s">
        <v>33072</v>
      </c>
      <c r="J5625" s="55" t="s">
        <v>5288</v>
      </c>
      <c r="K5625" s="98" t="s">
        <v>33073</v>
      </c>
      <c r="L5625" s="109" t="s">
        <v>8770</v>
      </c>
      <c r="M5625" s="109" t="s">
        <v>33074</v>
      </c>
      <c r="N5625" s="109" t="s">
        <v>314</v>
      </c>
      <c r="O5625" s="109" t="s">
        <v>33075</v>
      </c>
      <c r="P5625" s="109" t="s">
        <v>760</v>
      </c>
      <c r="Q5625" s="55" t="s">
        <v>33076</v>
      </c>
      <c r="R5625" s="109" t="s">
        <v>80</v>
      </c>
      <c r="S5625" s="8" t="s">
        <v>37</v>
      </c>
      <c r="T5625" s="31"/>
      <c r="U5625" s="109" t="str">
        <f t="shared" si="89"/>
        <v>41821: Adam Alcozer was killed after the vehicle he was driving lost control and rolled while fleeing from police. The passenger in the van, 37-year-old Ephram Luna, was injured. http://www.valleynewslive.com/story/25912942/update-wahpeton-man-involved-in-deadly-crash-identified</v>
      </c>
      <c r="V5625" s="98"/>
      <c r="W5625" s="109">
        <v>2235.1</v>
      </c>
      <c r="X5625" s="109"/>
      <c r="Y5625" s="109"/>
      <c r="Z5625" s="109"/>
      <c r="AA5625" s="109"/>
      <c r="AB5625" s="109"/>
      <c r="AC5625" s="113"/>
      <c r="AD5625" s="106"/>
      <c r="AE5625" s="106"/>
      <c r="AF5625" s="106"/>
      <c r="AG5625" s="58"/>
    </row>
    <row r="5626" spans="1:33" ht="12">
      <c r="A5626" s="30">
        <v>41884.2663888889</v>
      </c>
      <c r="B5626" s="109" t="s">
        <v>33077</v>
      </c>
      <c r="C5626" s="121">
        <v>32</v>
      </c>
      <c r="D5626" s="109" t="s">
        <v>23</v>
      </c>
      <c r="E5626" s="109" t="s">
        <v>173</v>
      </c>
      <c r="F5626" s="109" t="s">
        <v>33078</v>
      </c>
      <c r="G5626" s="42">
        <v>41158</v>
      </c>
      <c r="H5626" s="109" t="s">
        <v>33079</v>
      </c>
      <c r="I5626" s="55" t="s">
        <v>18541</v>
      </c>
      <c r="J5626" s="55" t="s">
        <v>28</v>
      </c>
      <c r="K5626" s="98" t="s">
        <v>18542</v>
      </c>
      <c r="L5626" s="109" t="s">
        <v>4778</v>
      </c>
      <c r="M5626" s="109" t="s">
        <v>33080</v>
      </c>
      <c r="N5626" s="109" t="s">
        <v>32</v>
      </c>
      <c r="O5626" s="109" t="s">
        <v>33081</v>
      </c>
      <c r="P5626" s="109" t="s">
        <v>760</v>
      </c>
      <c r="Q5626" s="55" t="s">
        <v>33082</v>
      </c>
      <c r="R5626" s="109" t="s">
        <v>80</v>
      </c>
      <c r="S5626" s="8" t="s">
        <v>14242</v>
      </c>
      <c r="T5626" s="31"/>
      <c r="U5626" s="109" t="str">
        <f t="shared" si="89"/>
        <v>41158: Hallandale Beach Police were called after Eduardo Prieto fled a Wal-Mart store where he had been suspected of shoplifting. It was reported he had a knife and a gun. Police caught up to Prieto and ordered him to get out of his car. A witness said Prieto put his hands out with something in them. The police then shot him. http://articles.sun-sentinel.com/2012-09-12/news/fl-hallandale-police-shooting-folo-20120907_1_hallandale-beach-police-sonia-quinones-police-officers</v>
      </c>
      <c r="V5626" s="98"/>
      <c r="W5626" s="109">
        <v>2236.1</v>
      </c>
      <c r="X5626" s="109"/>
      <c r="Y5626" s="109"/>
      <c r="Z5626" s="109"/>
      <c r="AA5626" s="109"/>
      <c r="AB5626" s="109"/>
      <c r="AC5626" s="113"/>
      <c r="AD5626" s="106"/>
      <c r="AE5626" s="106"/>
      <c r="AF5626" s="106"/>
      <c r="AG5626" s="58"/>
    </row>
    <row r="5627" spans="1:33" ht="12">
      <c r="A5627" s="30">
        <v>41884.4211574074</v>
      </c>
      <c r="B5627" s="109" t="s">
        <v>33083</v>
      </c>
      <c r="C5627" s="121">
        <v>44</v>
      </c>
      <c r="D5627" s="109" t="s">
        <v>23</v>
      </c>
      <c r="E5627" s="109" t="s">
        <v>24</v>
      </c>
      <c r="F5627" s="109" t="s">
        <v>33084</v>
      </c>
      <c r="G5627" s="42">
        <v>40793</v>
      </c>
      <c r="H5627" s="109" t="s">
        <v>33085</v>
      </c>
      <c r="I5627" s="55" t="s">
        <v>5845</v>
      </c>
      <c r="J5627" s="55" t="s">
        <v>74</v>
      </c>
      <c r="K5627" s="98" t="s">
        <v>33086</v>
      </c>
      <c r="L5627" s="109" t="s">
        <v>17608</v>
      </c>
      <c r="M5627" s="109" t="s">
        <v>2147</v>
      </c>
      <c r="N5627" s="109" t="s">
        <v>32</v>
      </c>
      <c r="O5627" s="109" t="s">
        <v>33087</v>
      </c>
      <c r="P5627" s="109" t="s">
        <v>58</v>
      </c>
      <c r="Q5627" s="55" t="s">
        <v>33088</v>
      </c>
      <c r="R5627" s="109" t="s">
        <v>219</v>
      </c>
      <c r="S5627" s="8" t="s">
        <v>33089</v>
      </c>
      <c r="T5627" s="31"/>
      <c r="U5627" s="109" t="str">
        <f t="shared" si="89"/>
        <v>40793: Plain-clothes Boston police officers noticed McMullen sitting in a car with a known prostitute and approached the vehicle. As the woman climbed out of the car, McMullen accelerated backward and struck her. After chasing McMullen for 18 miles, police shot him dead. http://www.patriotledger.com/article/20120229/News/302299644</v>
      </c>
      <c r="V5627" s="98"/>
      <c r="W5627" s="109">
        <v>2237.1</v>
      </c>
      <c r="X5627" s="109"/>
      <c r="Y5627" s="109"/>
      <c r="Z5627" s="109"/>
      <c r="AA5627" s="109"/>
      <c r="AB5627" s="109"/>
      <c r="AC5627" s="113"/>
      <c r="AD5627" s="106"/>
      <c r="AE5627" s="106"/>
      <c r="AF5627" s="106"/>
      <c r="AG5627" s="58"/>
    </row>
    <row r="5628" spans="1:33" ht="12">
      <c r="A5628" s="30">
        <v>41884.437962962998</v>
      </c>
      <c r="B5628" s="109" t="s">
        <v>33090</v>
      </c>
      <c r="C5628" s="121">
        <v>25</v>
      </c>
      <c r="D5628" s="109" t="s">
        <v>23</v>
      </c>
      <c r="E5628" s="109" t="s">
        <v>173</v>
      </c>
      <c r="F5628" s="109" t="s">
        <v>33091</v>
      </c>
      <c r="G5628" s="42">
        <v>39656</v>
      </c>
      <c r="H5628" s="109" t="s">
        <v>33092</v>
      </c>
      <c r="I5628" s="55" t="s">
        <v>33093</v>
      </c>
      <c r="J5628" s="55" t="s">
        <v>74</v>
      </c>
      <c r="K5628" s="98" t="s">
        <v>33094</v>
      </c>
      <c r="L5628" s="109" t="s">
        <v>21217</v>
      </c>
      <c r="M5628" s="109" t="s">
        <v>33095</v>
      </c>
      <c r="N5628" s="109" t="s">
        <v>32</v>
      </c>
      <c r="O5628" s="109" t="s">
        <v>33096</v>
      </c>
      <c r="P5628" s="109" t="s">
        <v>58</v>
      </c>
      <c r="Q5628" s="55" t="s">
        <v>33097</v>
      </c>
      <c r="R5628" s="109" t="s">
        <v>219</v>
      </c>
      <c r="S5628" s="8" t="s">
        <v>33089</v>
      </c>
      <c r="T5628" s="31"/>
      <c r="U5628" s="109" t="str">
        <f t="shared" si="89"/>
        <v>39656: Police spotted Martins speeding at 1 am and tried to pull him over. Martins fled the scene until getting rammed by officers trying to turn around from a road block. Officer exits car and is allegedly almost hit by Martins as he tries to flee again in car, but police fires 3 shots through side and rear window. Martins dies from wounds in hospital. http://www.capecodonline.com/apps/pbcs.dll/article?AID=/20080920/NEWS/809200315</v>
      </c>
      <c r="V5628" s="98"/>
      <c r="W5628" s="109">
        <v>2238.1</v>
      </c>
      <c r="X5628" s="109"/>
      <c r="Y5628" s="109"/>
      <c r="Z5628" s="109"/>
      <c r="AA5628" s="109"/>
      <c r="AB5628" s="109"/>
      <c r="AC5628" s="113"/>
      <c r="AD5628" s="106"/>
      <c r="AE5628" s="106"/>
      <c r="AF5628" s="106"/>
      <c r="AG5628" s="58"/>
    </row>
    <row r="5629" spans="1:33" ht="12">
      <c r="A5629" s="30">
        <v>41884.487175925897</v>
      </c>
      <c r="B5629" s="109" t="s">
        <v>33098</v>
      </c>
      <c r="C5629" s="121">
        <v>60</v>
      </c>
      <c r="D5629" s="109" t="s">
        <v>23</v>
      </c>
      <c r="E5629" s="109" t="s">
        <v>40</v>
      </c>
      <c r="F5629" s="109" t="s">
        <v>33099</v>
      </c>
      <c r="G5629" s="42">
        <v>40510</v>
      </c>
      <c r="H5629" s="109" t="s">
        <v>33100</v>
      </c>
      <c r="I5629" s="55" t="s">
        <v>26301</v>
      </c>
      <c r="J5629" s="55" t="s">
        <v>85</v>
      </c>
      <c r="K5629" s="98" t="s">
        <v>33101</v>
      </c>
      <c r="L5629" s="109" t="s">
        <v>26301</v>
      </c>
      <c r="M5629" s="109" t="s">
        <v>26303</v>
      </c>
      <c r="N5629" s="109" t="s">
        <v>32</v>
      </c>
      <c r="O5629" s="109" t="s">
        <v>33102</v>
      </c>
      <c r="P5629" s="109" t="s">
        <v>58</v>
      </c>
      <c r="Q5629" s="55" t="s">
        <v>33103</v>
      </c>
      <c r="R5629" s="109" t="s">
        <v>100</v>
      </c>
      <c r="S5629" s="8" t="s">
        <v>33104</v>
      </c>
      <c r="T5629" s="31"/>
      <c r="U5629" s="109" t="str">
        <f t="shared" si="89"/>
        <v>40510: Police officers had responded to the home of Richard Poccia on Nov. 28, 2010, when the 60-year-old nurse was in a state of mental health distress. Though Poccia told police on the phone that he would come out of his house unarmed, police escalated the situation by launching a "full-scale SWAT action." Officers shouted conflicting directions while pointing their guns at 60-year-old nurse. After Officer Brad Baker stunned Poccia with a Taser gun, Officer Nick Dalessi shot Poccia at close range in the back of the head with an assault rifle. http://www.courthousenews.com/2012/09/05/49957.htm</v>
      </c>
      <c r="V5629" s="98"/>
      <c r="W5629" s="109">
        <v>2239.1</v>
      </c>
      <c r="X5629" s="109"/>
      <c r="Y5629" s="109"/>
      <c r="Z5629" s="109"/>
      <c r="AA5629" s="109"/>
      <c r="AB5629" s="109"/>
      <c r="AC5629" s="113"/>
      <c r="AD5629" s="106"/>
      <c r="AE5629" s="106"/>
      <c r="AF5629" s="106"/>
      <c r="AG5629" s="58"/>
    </row>
    <row r="5630" spans="1:33" ht="12">
      <c r="A5630" s="30">
        <v>41885.350011574097</v>
      </c>
      <c r="B5630" s="109" t="s">
        <v>33105</v>
      </c>
      <c r="C5630" s="121">
        <v>24</v>
      </c>
      <c r="D5630" s="109" t="s">
        <v>23</v>
      </c>
      <c r="E5630" s="109" t="s">
        <v>24</v>
      </c>
      <c r="F5630" s="109" t="s">
        <v>183</v>
      </c>
      <c r="G5630" s="42">
        <v>36586</v>
      </c>
      <c r="H5630" s="109" t="s">
        <v>33106</v>
      </c>
      <c r="I5630" s="55" t="s">
        <v>1481</v>
      </c>
      <c r="J5630" s="55" t="s">
        <v>152</v>
      </c>
      <c r="K5630" s="98" t="s">
        <v>9521</v>
      </c>
      <c r="L5630" s="109" t="s">
        <v>1481</v>
      </c>
      <c r="M5630" s="109" t="s">
        <v>313</v>
      </c>
      <c r="N5630" s="109" t="s">
        <v>19793</v>
      </c>
      <c r="O5630" s="109" t="s">
        <v>33107</v>
      </c>
      <c r="P5630" s="109" t="s">
        <v>3744</v>
      </c>
      <c r="Q5630" s="55" t="s">
        <v>33108</v>
      </c>
      <c r="R5630" s="109" t="s">
        <v>219</v>
      </c>
      <c r="S5630" s="8" t="s">
        <v>14242</v>
      </c>
      <c r="T5630" s="31"/>
      <c r="U5630" s="109" t="str">
        <f t="shared" si="89"/>
        <v>36586: New York Police say undercover officers witnessed Raymond buy cocaine, and then swallow it in an attempt to thwart arrest. He began complaining of stomach pains and had multiple seizures. Raymond was taken to the hospital where he died. When Raymond's mother identified her son's body, she claimed he had multiple bruises and looked beaten. A friend believes he was in New York to investigate police brutality for a paper. http://www.villagevoice.com/2000-07-11/news/cocaine-and-conspiracy/full/</v>
      </c>
      <c r="V5630" s="98"/>
      <c r="W5630" s="109">
        <v>2240.1</v>
      </c>
      <c r="X5630" s="109"/>
      <c r="Y5630" s="109"/>
      <c r="Z5630" s="109"/>
      <c r="AA5630" s="109"/>
      <c r="AB5630" s="109"/>
      <c r="AC5630" s="113"/>
      <c r="AD5630" s="106"/>
      <c r="AE5630" s="106"/>
      <c r="AF5630" s="106"/>
      <c r="AG5630" s="58"/>
    </row>
    <row r="5631" spans="1:33" ht="12">
      <c r="A5631" s="30">
        <v>41885.417372685202</v>
      </c>
      <c r="B5631" s="109" t="s">
        <v>33109</v>
      </c>
      <c r="C5631" s="121">
        <v>25</v>
      </c>
      <c r="D5631" s="109" t="s">
        <v>23</v>
      </c>
      <c r="E5631" s="109" t="s">
        <v>40</v>
      </c>
      <c r="F5631" s="109" t="s">
        <v>33110</v>
      </c>
      <c r="G5631" s="42">
        <v>41800</v>
      </c>
      <c r="H5631" s="109" t="s">
        <v>33111</v>
      </c>
      <c r="I5631" s="55" t="s">
        <v>33112</v>
      </c>
      <c r="J5631" s="55" t="s">
        <v>439</v>
      </c>
      <c r="K5631" s="98" t="s">
        <v>33113</v>
      </c>
      <c r="L5631" s="109" t="s">
        <v>33114</v>
      </c>
      <c r="M5631" s="109" t="s">
        <v>33115</v>
      </c>
      <c r="N5631" s="109" t="s">
        <v>32</v>
      </c>
      <c r="O5631" s="109" t="s">
        <v>33116</v>
      </c>
      <c r="P5631" s="109" t="s">
        <v>58</v>
      </c>
      <c r="Q5631" s="55" t="s">
        <v>33117</v>
      </c>
      <c r="R5631" s="109" t="s">
        <v>100</v>
      </c>
      <c r="S5631" s="8" t="s">
        <v>33118</v>
      </c>
      <c r="T5631" s="31"/>
      <c r="U5631" s="109" t="str">
        <f t="shared" si="89"/>
        <v>41800: Thomas attacked Officer Donald Privett with a metal pipe. The officer then fired his weapon. Thomas died on the way to a Springfield hospital. The officer was taken to the hospital in Cassville for his injuries, and was treated and released. http://www.ky3.com/news/local/deadly-offiverinvolved-shooting-kills-cassville-man-officer-injured/21048998_26424836</v>
      </c>
      <c r="V5631" s="98"/>
      <c r="W5631" s="109">
        <v>2241.1</v>
      </c>
      <c r="X5631" s="109"/>
      <c r="Y5631" s="109"/>
      <c r="Z5631" s="109"/>
      <c r="AA5631" s="109"/>
      <c r="AB5631" s="109"/>
      <c r="AC5631" s="113"/>
      <c r="AD5631" s="106"/>
      <c r="AE5631" s="106"/>
      <c r="AF5631" s="106"/>
      <c r="AG5631" s="58"/>
    </row>
    <row r="5632" spans="1:33" ht="12">
      <c r="A5632" s="30">
        <v>41885.4622453704</v>
      </c>
      <c r="B5632" s="109" t="s">
        <v>33119</v>
      </c>
      <c r="C5632" s="121">
        <v>19</v>
      </c>
      <c r="D5632" s="109" t="s">
        <v>91</v>
      </c>
      <c r="E5632" s="109" t="s">
        <v>40</v>
      </c>
      <c r="F5632" s="109"/>
      <c r="G5632" s="42">
        <v>37633</v>
      </c>
      <c r="H5632" s="109" t="s">
        <v>33120</v>
      </c>
      <c r="I5632" s="55" t="s">
        <v>327</v>
      </c>
      <c r="J5632" s="55" t="s">
        <v>328</v>
      </c>
      <c r="K5632" s="98" t="s">
        <v>16282</v>
      </c>
      <c r="L5632" s="109" t="s">
        <v>329</v>
      </c>
      <c r="M5632" s="109" t="s">
        <v>330</v>
      </c>
      <c r="N5632" s="109" t="s">
        <v>314</v>
      </c>
      <c r="O5632" s="109" t="s">
        <v>33121</v>
      </c>
      <c r="P5632" s="109" t="s">
        <v>157</v>
      </c>
      <c r="Q5632" s="55" t="s">
        <v>33122</v>
      </c>
      <c r="R5632" s="109" t="s">
        <v>80</v>
      </c>
      <c r="S5632" s="8" t="s">
        <v>33123</v>
      </c>
      <c r="T5632" s="31"/>
      <c r="U5632" s="109" t="str">
        <f t="shared" si="89"/>
        <v>37633: Alonzo Caudillo was a Chicago police officer who killed Bobek while allegedly driving drunk. Although Bobek lay nearby with serious injuries and officers said they smelled alcohol on Caudillo, he was not handcuffed, his blood was not forcibly drawn, and he was allowed to sit for more than four hours before he refused to take a breath exam. http://articles.chicagotribune.com/2005-01-12/news/0501130009_1_police-officer-chicago-police-credit-for-good-time</v>
      </c>
      <c r="V5632" s="98"/>
      <c r="W5632" s="109">
        <v>2242.1</v>
      </c>
      <c r="X5632" s="109"/>
      <c r="Y5632" s="109"/>
      <c r="Z5632" s="109"/>
      <c r="AA5632" s="109"/>
      <c r="AB5632" s="109"/>
      <c r="AC5632" s="113"/>
      <c r="AD5632" s="106"/>
      <c r="AE5632" s="106"/>
      <c r="AF5632" s="106"/>
      <c r="AG5632" s="58"/>
    </row>
    <row r="5633" spans="1:33" ht="12">
      <c r="A5633" s="30">
        <v>41885.496493055602</v>
      </c>
      <c r="B5633" s="109" t="s">
        <v>33124</v>
      </c>
      <c r="C5633" s="121">
        <v>50</v>
      </c>
      <c r="D5633" s="109" t="s">
        <v>91</v>
      </c>
      <c r="E5633" s="109" t="s">
        <v>173</v>
      </c>
      <c r="F5633" s="109" t="s">
        <v>33125</v>
      </c>
      <c r="G5633" s="42">
        <v>41749</v>
      </c>
      <c r="H5633" s="109" t="s">
        <v>33126</v>
      </c>
      <c r="I5633" s="55" t="s">
        <v>327</v>
      </c>
      <c r="J5633" s="55" t="s">
        <v>328</v>
      </c>
      <c r="K5633" s="98" t="s">
        <v>33127</v>
      </c>
      <c r="L5633" s="109" t="s">
        <v>329</v>
      </c>
      <c r="M5633" s="109" t="s">
        <v>330</v>
      </c>
      <c r="N5633" s="109" t="s">
        <v>32</v>
      </c>
      <c r="O5633" s="109" t="s">
        <v>33128</v>
      </c>
      <c r="P5633" s="109" t="s">
        <v>323</v>
      </c>
      <c r="Q5633" s="55" t="s">
        <v>33129</v>
      </c>
      <c r="R5633" s="109" t="s">
        <v>36</v>
      </c>
      <c r="S5633" s="8" t="s">
        <v>33123</v>
      </c>
      <c r="T5633" s="31"/>
      <c r="U5633" s="109" t="str">
        <f t="shared" si="89"/>
        <v>41749: Investigators believe Acevedo, a 25-year veteran of the force, shot his wife before turning the gun on himself. http://www.nbcchicago.com/news/local/Corrections-Officer-Woman-Found-Shot-255923841.html</v>
      </c>
      <c r="V5633" s="98"/>
      <c r="W5633" s="109">
        <v>2243.1</v>
      </c>
      <c r="X5633" s="109"/>
      <c r="Y5633" s="109"/>
      <c r="Z5633" s="109"/>
      <c r="AA5633" s="109"/>
      <c r="AB5633" s="109"/>
      <c r="AC5633" s="113"/>
      <c r="AD5633" s="106"/>
      <c r="AE5633" s="106"/>
      <c r="AF5633" s="106"/>
      <c r="AG5633" s="58"/>
    </row>
    <row r="5634" spans="1:33" ht="12">
      <c r="A5634" s="30">
        <v>41886.179479166698</v>
      </c>
      <c r="B5634" s="109" t="s">
        <v>33130</v>
      </c>
      <c r="C5634" s="121">
        <v>61</v>
      </c>
      <c r="D5634" s="109" t="s">
        <v>23</v>
      </c>
      <c r="E5634" s="109" t="s">
        <v>40</v>
      </c>
      <c r="F5634" s="109" t="s">
        <v>33131</v>
      </c>
      <c r="G5634" s="42">
        <v>41606</v>
      </c>
      <c r="H5634" s="109" t="s">
        <v>33132</v>
      </c>
      <c r="I5634" s="55" t="s">
        <v>33133</v>
      </c>
      <c r="J5634" s="55" t="s">
        <v>28</v>
      </c>
      <c r="K5634" s="98" t="s">
        <v>33134</v>
      </c>
      <c r="L5634" s="109" t="s">
        <v>2116</v>
      </c>
      <c r="M5634" s="109" t="s">
        <v>33135</v>
      </c>
      <c r="N5634" s="109" t="s">
        <v>474</v>
      </c>
      <c r="O5634" s="109" t="s">
        <v>33136</v>
      </c>
      <c r="P5634" s="109" t="s">
        <v>3069</v>
      </c>
      <c r="Q5634" s="55" t="s">
        <v>33137</v>
      </c>
      <c r="R5634" s="109" t="s">
        <v>80</v>
      </c>
      <c r="S5634" s="8" t="s">
        <v>33138</v>
      </c>
      <c r="T5634" s="31"/>
      <c r="U5634" s="109" t="str">
        <f t="shared" si="89"/>
        <v>41606: 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 http://thebluepaper.com/article/police-deny-responsibility-in-death-of-tourist-thanksgiving-day/</v>
      </c>
      <c r="V5634" s="98"/>
      <c r="W5634" s="109">
        <v>2244.1</v>
      </c>
      <c r="X5634" s="109"/>
      <c r="Y5634" s="109"/>
      <c r="Z5634" s="109"/>
      <c r="AA5634" s="109"/>
      <c r="AB5634" s="109"/>
      <c r="AC5634" s="113"/>
      <c r="AD5634" s="106"/>
      <c r="AE5634" s="106"/>
      <c r="AF5634" s="106"/>
      <c r="AG5634" s="58"/>
    </row>
    <row r="5635" spans="1:33" ht="12">
      <c r="A5635" s="30">
        <v>41887.690451388902</v>
      </c>
      <c r="B5635" s="109" t="s">
        <v>33139</v>
      </c>
      <c r="C5635" s="121">
        <v>34</v>
      </c>
      <c r="D5635" s="109" t="s">
        <v>23</v>
      </c>
      <c r="E5635" s="109" t="s">
        <v>24</v>
      </c>
      <c r="F5635" s="109" t="s">
        <v>33140</v>
      </c>
      <c r="G5635" s="42">
        <v>40523</v>
      </c>
      <c r="H5635" s="109" t="s">
        <v>33141</v>
      </c>
      <c r="I5635" s="55" t="s">
        <v>9798</v>
      </c>
      <c r="J5635" s="55" t="s">
        <v>85</v>
      </c>
      <c r="K5635" s="98" t="s">
        <v>9799</v>
      </c>
      <c r="L5635" s="109" t="s">
        <v>395</v>
      </c>
      <c r="M5635" s="109" t="s">
        <v>9800</v>
      </c>
      <c r="N5635" s="109" t="s">
        <v>32</v>
      </c>
      <c r="O5635" s="109" t="s">
        <v>33142</v>
      </c>
      <c r="P5635" s="109" t="s">
        <v>58</v>
      </c>
      <c r="Q5635" s="55" t="s">
        <v>33143</v>
      </c>
      <c r="R5635" s="109" t="s">
        <v>80</v>
      </c>
      <c r="S5635" s="8" t="s">
        <v>33144</v>
      </c>
      <c r="T5635" s="31"/>
      <c r="U5635" s="109" t="str">
        <f t="shared" si="89"/>
        <v>40523: Jarreau was helping a group of students making an anti-violence music video when police arrived at the scene after receiving reports of a man brandishing a gun. Police said Jarreau ran into an alley and flashed a gun at officers, but witnesses stated that Jarreau was unarmed at the time. http://www.courthousenews.com/2012/12/12/53055.htm</v>
      </c>
      <c r="V5635" s="98"/>
      <c r="W5635" s="109">
        <v>2245.1</v>
      </c>
      <c r="X5635" s="109"/>
      <c r="Y5635" s="109"/>
      <c r="Z5635" s="109"/>
      <c r="AA5635" s="109"/>
      <c r="AB5635" s="109"/>
      <c r="AC5635" s="113"/>
      <c r="AD5635" s="106"/>
      <c r="AE5635" s="106"/>
      <c r="AF5635" s="106"/>
      <c r="AG5635" s="58"/>
    </row>
    <row r="5636" spans="1:33" ht="12">
      <c r="A5636" s="30">
        <v>41888.103599536997</v>
      </c>
      <c r="B5636" s="109" t="s">
        <v>33145</v>
      </c>
      <c r="C5636" s="121">
        <v>28</v>
      </c>
      <c r="D5636" s="109" t="s">
        <v>23</v>
      </c>
      <c r="E5636" s="109" t="s">
        <v>40</v>
      </c>
      <c r="F5636" s="109" t="s">
        <v>33146</v>
      </c>
      <c r="G5636" s="42">
        <v>41460</v>
      </c>
      <c r="H5636" s="109" t="s">
        <v>33147</v>
      </c>
      <c r="I5636" s="55" t="s">
        <v>123</v>
      </c>
      <c r="J5636" s="55" t="s">
        <v>124</v>
      </c>
      <c r="K5636" s="98" t="s">
        <v>33148</v>
      </c>
      <c r="L5636" s="109" t="s">
        <v>126</v>
      </c>
      <c r="M5636" s="109" t="s">
        <v>127</v>
      </c>
      <c r="N5636" s="109" t="s">
        <v>32</v>
      </c>
      <c r="O5636" s="109" t="s">
        <v>33149</v>
      </c>
      <c r="P5636" s="109" t="s">
        <v>58</v>
      </c>
      <c r="Q5636" s="55" t="s">
        <v>33150</v>
      </c>
      <c r="R5636" s="109" t="s">
        <v>100</v>
      </c>
      <c r="S5636" s="8" t="s">
        <v>5526</v>
      </c>
      <c r="T5636" s="31"/>
      <c r="U5636" s="109" t="str">
        <f t="shared" si="89"/>
        <v>41460: 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 http://www.thestranger.com/seattle/death-of-a-regular/Content?oid=17272208</v>
      </c>
      <c r="V5636" s="98"/>
      <c r="W5636" s="109">
        <v>2246.1</v>
      </c>
      <c r="X5636" s="109"/>
      <c r="Y5636" s="109"/>
      <c r="Z5636" s="109"/>
      <c r="AA5636" s="109"/>
      <c r="AB5636" s="109"/>
      <c r="AC5636" s="113"/>
      <c r="AD5636" s="106"/>
      <c r="AE5636" s="106"/>
      <c r="AF5636" s="106"/>
      <c r="AG5636" s="58"/>
    </row>
    <row r="5637" spans="1:33" ht="12">
      <c r="A5637" s="30">
        <v>41889.103599536997</v>
      </c>
      <c r="B5637" s="109" t="s">
        <v>33151</v>
      </c>
      <c r="C5637" s="121">
        <v>45</v>
      </c>
      <c r="D5637" s="109" t="s">
        <v>23</v>
      </c>
      <c r="E5637" s="109" t="s">
        <v>40</v>
      </c>
      <c r="F5637" s="109" t="s">
        <v>33152</v>
      </c>
      <c r="G5637" s="42">
        <v>41666</v>
      </c>
      <c r="H5637" s="109" t="s">
        <v>33153</v>
      </c>
      <c r="I5637" s="55" t="s">
        <v>4911</v>
      </c>
      <c r="J5637" s="55" t="s">
        <v>2539</v>
      </c>
      <c r="K5637" s="98" t="s">
        <v>33154</v>
      </c>
      <c r="L5637" s="109" t="s">
        <v>4911</v>
      </c>
      <c r="M5637" s="109" t="s">
        <v>33155</v>
      </c>
      <c r="N5637" s="109" t="s">
        <v>32</v>
      </c>
      <c r="O5637" s="109" t="s">
        <v>33156</v>
      </c>
      <c r="P5637" s="109" t="s">
        <v>36</v>
      </c>
      <c r="Q5637" s="55" t="s">
        <v>33157</v>
      </c>
      <c r="R5637" s="109" t="s">
        <v>100</v>
      </c>
      <c r="S5637" s="8" t="s">
        <v>5526</v>
      </c>
      <c r="T5637" s="31"/>
      <c r="U5637" s="109" t="str">
        <f t="shared" si="89"/>
        <v>41666: A South Carolina probation officer shot and killed a patient at a Chesterfield mental health clinic after the patient attacked a receptionist. Freeman was unarmed at the time of the shooting. http://www.southcarolinaradionetwork.com/2014/02/03/mental-health-patient-fatally-shot-in-chesterfield-was-unarmed/</v>
      </c>
      <c r="V5637" s="98"/>
      <c r="W5637" s="109">
        <v>2247.1</v>
      </c>
      <c r="X5637" s="109"/>
      <c r="Y5637" s="109"/>
      <c r="Z5637" s="109"/>
      <c r="AA5637" s="109"/>
      <c r="AB5637" s="109"/>
      <c r="AC5637" s="113"/>
      <c r="AD5637" s="106"/>
      <c r="AE5637" s="106"/>
      <c r="AF5637" s="106"/>
      <c r="AG5637" s="58"/>
    </row>
    <row r="5638" spans="1:33" ht="12">
      <c r="A5638" s="30">
        <v>41890.103599536997</v>
      </c>
      <c r="B5638" s="109" t="s">
        <v>33158</v>
      </c>
      <c r="C5638" s="121">
        <v>45</v>
      </c>
      <c r="D5638" s="109" t="s">
        <v>23</v>
      </c>
      <c r="E5638" s="109" t="s">
        <v>40</v>
      </c>
      <c r="F5638" s="109"/>
      <c r="G5638" s="42">
        <v>40536</v>
      </c>
      <c r="H5638" s="109" t="s">
        <v>33159</v>
      </c>
      <c r="I5638" s="55" t="s">
        <v>33160</v>
      </c>
      <c r="J5638" s="55" t="s">
        <v>1372</v>
      </c>
      <c r="K5638" s="98" t="s">
        <v>33161</v>
      </c>
      <c r="L5638" s="109" t="s">
        <v>8569</v>
      </c>
      <c r="M5638" s="109" t="s">
        <v>33162</v>
      </c>
      <c r="N5638" s="109" t="s">
        <v>32</v>
      </c>
      <c r="O5638" s="109" t="s">
        <v>33163</v>
      </c>
      <c r="P5638" s="109" t="s">
        <v>58</v>
      </c>
      <c r="Q5638" s="55" t="s">
        <v>33164</v>
      </c>
      <c r="R5638" s="109" t="s">
        <v>36</v>
      </c>
      <c r="S5638" s="8" t="s">
        <v>5526</v>
      </c>
      <c r="T5638" s="31"/>
      <c r="U5638" s="109" t="str">
        <f t="shared" si="89"/>
        <v>40536: During a dispute, Edinger allegedly assaulted his mother and shot his step-father six times, leading police to respond to the family home. Edinger then fired several times at responding officers, leading Mount Airy Police Department Officer Carlos Garcia to fire back and fatally wound Edinger. Garcia was later cleared of any wrongdoing. http://www.dailyadvance.com/node/225833</v>
      </c>
      <c r="V5638" s="98"/>
      <c r="W5638" s="109">
        <v>2248.1</v>
      </c>
      <c r="X5638" s="109"/>
      <c r="Y5638" s="109"/>
      <c r="Z5638" s="109"/>
      <c r="AA5638" s="109"/>
      <c r="AB5638" s="109"/>
      <c r="AC5638" s="113"/>
      <c r="AD5638" s="106"/>
      <c r="AE5638" s="106"/>
      <c r="AF5638" s="106"/>
      <c r="AG5638" s="58"/>
    </row>
    <row r="5639" spans="1:33" ht="12">
      <c r="A5639" s="30">
        <v>41890.705532407403</v>
      </c>
      <c r="B5639" s="109" t="s">
        <v>33165</v>
      </c>
      <c r="C5639" s="121">
        <v>32</v>
      </c>
      <c r="D5639" s="109" t="s">
        <v>23</v>
      </c>
      <c r="E5639" s="109" t="s">
        <v>40</v>
      </c>
      <c r="F5639" s="109"/>
      <c r="G5639" s="42">
        <v>41879</v>
      </c>
      <c r="H5639" s="109" t="s">
        <v>33166</v>
      </c>
      <c r="I5639" s="55" t="s">
        <v>15167</v>
      </c>
      <c r="J5639" s="55" t="s">
        <v>85</v>
      </c>
      <c r="K5639" s="98" t="s">
        <v>33167</v>
      </c>
      <c r="L5639" s="109" t="s">
        <v>15169</v>
      </c>
      <c r="M5639" s="109" t="s">
        <v>15170</v>
      </c>
      <c r="N5639" s="109" t="s">
        <v>32</v>
      </c>
      <c r="O5639" s="109" t="s">
        <v>33168</v>
      </c>
      <c r="P5639" s="109" t="s">
        <v>323</v>
      </c>
      <c r="Q5639" s="55" t="s">
        <v>33169</v>
      </c>
      <c r="R5639" s="109" t="s">
        <v>100</v>
      </c>
      <c r="S5639" s="8" t="s">
        <v>33170</v>
      </c>
      <c r="T5639" s="31"/>
      <c r="U5639" s="109" t="str">
        <f t="shared" si="89"/>
        <v>41879: Erik Charles Lebak was suicidal. He was armed with a handgun and a shotgun and shot multiple times by two Redding Police Department officers who responded to the scene. http://www.redding.com/news/local-news/deputies-person-shot-on-fig-tree-lane</v>
      </c>
      <c r="V5639" s="98"/>
      <c r="W5639" s="109">
        <v>2249.1</v>
      </c>
      <c r="X5639" s="109"/>
      <c r="Y5639" s="109"/>
      <c r="Z5639" s="109"/>
      <c r="AA5639" s="109"/>
      <c r="AB5639" s="109"/>
      <c r="AC5639" s="113"/>
      <c r="AD5639" s="106"/>
      <c r="AE5639" s="106"/>
      <c r="AF5639" s="106"/>
      <c r="AG5639" s="58"/>
    </row>
    <row r="5640" spans="1:33" ht="12">
      <c r="A5640" s="30">
        <v>41890.926446759302</v>
      </c>
      <c r="B5640" s="109" t="s">
        <v>33171</v>
      </c>
      <c r="C5640" s="121">
        <v>47</v>
      </c>
      <c r="D5640" s="109" t="s">
        <v>23</v>
      </c>
      <c r="E5640" s="109" t="s">
        <v>40</v>
      </c>
      <c r="F5640" s="109" t="s">
        <v>33172</v>
      </c>
      <c r="G5640" s="42">
        <v>39526</v>
      </c>
      <c r="H5640" s="109" t="s">
        <v>33173</v>
      </c>
      <c r="I5640" s="55" t="s">
        <v>33174</v>
      </c>
      <c r="J5640" s="55" t="s">
        <v>1011</v>
      </c>
      <c r="K5640" s="98" t="s">
        <v>33175</v>
      </c>
      <c r="L5640" s="109" t="s">
        <v>1010</v>
      </c>
      <c r="M5640" s="109" t="s">
        <v>1013</v>
      </c>
      <c r="N5640" s="109" t="s">
        <v>32</v>
      </c>
      <c r="O5640" s="109" t="s">
        <v>33176</v>
      </c>
      <c r="P5640" s="109" t="s">
        <v>58</v>
      </c>
      <c r="Q5640" s="55" t="s">
        <v>33177</v>
      </c>
      <c r="R5640" s="109" t="s">
        <v>80</v>
      </c>
      <c r="S5640" s="8" t="s">
        <v>33178</v>
      </c>
      <c r="T5640" s="31"/>
      <c r="U5640" s="109" t="str">
        <f t="shared" si="89"/>
        <v>39526: Thomas Joseph Loewe was shot and killed while attempting to flee police. http://archives.starbulletin.com/2008/03/21/news/story04.html</v>
      </c>
      <c r="V5640" s="98"/>
      <c r="W5640" s="109">
        <v>2250.1</v>
      </c>
      <c r="X5640" s="109"/>
      <c r="Y5640" s="109"/>
      <c r="Z5640" s="109"/>
      <c r="AA5640" s="109"/>
      <c r="AB5640" s="109"/>
      <c r="AC5640" s="113"/>
      <c r="AD5640" s="106"/>
      <c r="AE5640" s="106"/>
      <c r="AF5640" s="106"/>
      <c r="AG5640" s="58"/>
    </row>
    <row r="5641" spans="1:33" ht="12">
      <c r="A5641" s="30">
        <v>41891.103599536997</v>
      </c>
      <c r="B5641" s="109" t="s">
        <v>33179</v>
      </c>
      <c r="C5641" s="121">
        <v>51</v>
      </c>
      <c r="D5641" s="109" t="s">
        <v>23</v>
      </c>
      <c r="E5641" s="109" t="s">
        <v>24</v>
      </c>
      <c r="F5641" s="109" t="s">
        <v>33180</v>
      </c>
      <c r="G5641" s="42">
        <v>41355</v>
      </c>
      <c r="H5641" s="109" t="s">
        <v>33181</v>
      </c>
      <c r="I5641" s="55" t="s">
        <v>123</v>
      </c>
      <c r="J5641" s="55" t="s">
        <v>124</v>
      </c>
      <c r="K5641" s="98" t="s">
        <v>32302</v>
      </c>
      <c r="L5641" s="109" t="s">
        <v>126</v>
      </c>
      <c r="M5641" s="109" t="s">
        <v>33182</v>
      </c>
      <c r="N5641" s="109" t="s">
        <v>32</v>
      </c>
      <c r="O5641" s="109" t="s">
        <v>33183</v>
      </c>
      <c r="P5641" s="109" t="s">
        <v>58</v>
      </c>
      <c r="Q5641" s="55" t="s">
        <v>33184</v>
      </c>
      <c r="R5641" s="109" t="s">
        <v>36</v>
      </c>
      <c r="S5641" s="8" t="s">
        <v>5526</v>
      </c>
      <c r="T5641" s="31"/>
      <c r="U5641" s="109" t="str">
        <f t="shared" si="89"/>
        <v>41355: 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 http://www.seattleweekly.com/home/950037-129/nowhere-to-run</v>
      </c>
      <c r="V5641" s="98"/>
      <c r="W5641" s="109">
        <v>2251.1</v>
      </c>
      <c r="X5641" s="109"/>
      <c r="Y5641" s="109"/>
      <c r="Z5641" s="109"/>
      <c r="AA5641" s="109"/>
      <c r="AB5641" s="109"/>
      <c r="AC5641" s="113"/>
      <c r="AD5641" s="106"/>
      <c r="AE5641" s="106"/>
      <c r="AF5641" s="106"/>
      <c r="AG5641" s="58"/>
    </row>
    <row r="5642" spans="1:33" ht="12">
      <c r="A5642" s="30">
        <v>41891.193993055596</v>
      </c>
      <c r="B5642" s="109" t="s">
        <v>33185</v>
      </c>
      <c r="C5642" s="121">
        <v>43</v>
      </c>
      <c r="D5642" s="109" t="s">
        <v>23</v>
      </c>
      <c r="E5642" s="109" t="s">
        <v>82</v>
      </c>
      <c r="F5642" s="109"/>
      <c r="G5642" s="42">
        <v>41885</v>
      </c>
      <c r="H5642" s="109" t="s">
        <v>33186</v>
      </c>
      <c r="I5642" s="55" t="s">
        <v>3300</v>
      </c>
      <c r="J5642" s="55" t="s">
        <v>53</v>
      </c>
      <c r="K5642" s="98" t="s">
        <v>3721</v>
      </c>
      <c r="L5642" s="109" t="s">
        <v>3255</v>
      </c>
      <c r="M5642" s="109" t="s">
        <v>33187</v>
      </c>
      <c r="N5642" s="109" t="s">
        <v>32</v>
      </c>
      <c r="O5642" s="109" t="s">
        <v>33188</v>
      </c>
      <c r="P5642" s="109" t="s">
        <v>323</v>
      </c>
      <c r="Q5642" s="55" t="s">
        <v>33189</v>
      </c>
      <c r="R5642" s="109" t="s">
        <v>36</v>
      </c>
      <c r="S5642" s="8" t="s">
        <v>37</v>
      </c>
      <c r="T5642" s="31"/>
      <c r="U5642" s="109" t="str">
        <f t="shared" si="89"/>
        <v>41885: Details are sketchy, but media reports say Bowman was a convicted felon and being tailed by police prior to the shooting. http://www.kolotv.com/home/headlines/Officer-Involved-Shooting-Shuts-Down-Sutro-and-So-273796761.html</v>
      </c>
      <c r="V5642" s="98"/>
      <c r="W5642" s="109">
        <v>2252.1</v>
      </c>
      <c r="X5642" s="109"/>
      <c r="Y5642" s="109"/>
      <c r="Z5642" s="109"/>
      <c r="AA5642" s="109"/>
      <c r="AB5642" s="109"/>
      <c r="AC5642" s="113"/>
      <c r="AD5642" s="106"/>
      <c r="AE5642" s="106"/>
      <c r="AF5642" s="106"/>
      <c r="AG5642" s="58"/>
    </row>
    <row r="5643" spans="1:33" ht="12">
      <c r="A5643" s="30">
        <v>41894.307650463001</v>
      </c>
      <c r="B5643" s="109" t="s">
        <v>33190</v>
      </c>
      <c r="C5643" s="121">
        <v>43</v>
      </c>
      <c r="D5643" s="109" t="s">
        <v>23</v>
      </c>
      <c r="E5643" s="109" t="s">
        <v>82</v>
      </c>
      <c r="F5643" s="109"/>
      <c r="G5643" s="42">
        <v>37158</v>
      </c>
      <c r="H5643" s="109" t="s">
        <v>33191</v>
      </c>
      <c r="I5643" s="55" t="s">
        <v>22042</v>
      </c>
      <c r="J5643" s="55" t="s">
        <v>4087</v>
      </c>
      <c r="K5643" s="98" t="s">
        <v>33192</v>
      </c>
      <c r="L5643" s="109" t="s">
        <v>32167</v>
      </c>
      <c r="M5643" s="109" t="s">
        <v>33193</v>
      </c>
      <c r="N5643" s="109" t="s">
        <v>32</v>
      </c>
      <c r="O5643" s="109" t="s">
        <v>33194</v>
      </c>
      <c r="P5643" s="109" t="s">
        <v>58</v>
      </c>
      <c r="Q5643" s="55" t="s">
        <v>33195</v>
      </c>
      <c r="R5643" s="109" t="s">
        <v>80</v>
      </c>
      <c r="S5643" s="8" t="s">
        <v>37</v>
      </c>
      <c r="T5643" s="31"/>
      <c r="U5643" s="109" t="str">
        <f t="shared" si="89"/>
        <v>37158: Police were called about a burglary at BJ's Gun Shop. Borlovan was blocked in his vehicle and pointed an assault rifle at officers who opened fire, killing him. https://drive.google.com/file/d/0B-l9Ys3cd80feXNQRFFpQ1pCaUk/edit?usp=sharing</v>
      </c>
      <c r="V5643" s="98"/>
      <c r="W5643" s="109">
        <v>2253.1</v>
      </c>
      <c r="X5643" s="109"/>
      <c r="Y5643" s="109"/>
      <c r="Z5643" s="109"/>
      <c r="AA5643" s="109"/>
      <c r="AB5643" s="109"/>
      <c r="AC5643" s="113"/>
      <c r="AD5643" s="106"/>
      <c r="AE5643" s="106"/>
      <c r="AF5643" s="106"/>
      <c r="AG5643" s="58"/>
    </row>
    <row r="5644" spans="1:33" ht="12">
      <c r="A5644" s="30">
        <v>41894.708136574103</v>
      </c>
      <c r="B5644" s="109" t="s">
        <v>33196</v>
      </c>
      <c r="C5644" s="121">
        <v>43</v>
      </c>
      <c r="D5644" s="109" t="s">
        <v>23</v>
      </c>
      <c r="E5644" s="109" t="s">
        <v>40</v>
      </c>
      <c r="F5644" s="109" t="s">
        <v>33197</v>
      </c>
      <c r="G5644" s="42">
        <v>41618</v>
      </c>
      <c r="H5644" s="109" t="s">
        <v>33198</v>
      </c>
      <c r="I5644" s="55" t="s">
        <v>10288</v>
      </c>
      <c r="J5644" s="55" t="s">
        <v>85</v>
      </c>
      <c r="K5644" s="98" t="s">
        <v>33199</v>
      </c>
      <c r="L5644" s="109" t="s">
        <v>3611</v>
      </c>
      <c r="M5644" s="109" t="s">
        <v>6269</v>
      </c>
      <c r="N5644" s="109" t="s">
        <v>32</v>
      </c>
      <c r="O5644" s="109" t="s">
        <v>33200</v>
      </c>
      <c r="P5644" s="109" t="s">
        <v>760</v>
      </c>
      <c r="Q5644" s="55" t="s">
        <v>33201</v>
      </c>
      <c r="R5644" s="109" t="s">
        <v>100</v>
      </c>
      <c r="S5644" s="8" t="s">
        <v>5119</v>
      </c>
      <c r="T5644" s="31"/>
      <c r="U5644" s="109" t="str">
        <f t="shared" si="89"/>
        <v>41618: 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 http://www.mercurynews.com/scott-herhold/ci_26513302/strange-sad-history-brandon-marshall</v>
      </c>
      <c r="V5644" s="98"/>
      <c r="W5644" s="109">
        <v>2254.1</v>
      </c>
      <c r="X5644" s="109"/>
      <c r="Y5644" s="109"/>
      <c r="Z5644" s="109"/>
      <c r="AA5644" s="109"/>
      <c r="AB5644" s="109"/>
      <c r="AC5644" s="113"/>
      <c r="AD5644" s="106"/>
      <c r="AE5644" s="106"/>
      <c r="AF5644" s="106"/>
      <c r="AG5644" s="58"/>
    </row>
    <row r="5645" spans="1:33" ht="12">
      <c r="A5645" s="30">
        <v>41895.307662036997</v>
      </c>
      <c r="B5645" s="109" t="s">
        <v>33202</v>
      </c>
      <c r="C5645" s="121">
        <v>57</v>
      </c>
      <c r="D5645" s="109" t="s">
        <v>23</v>
      </c>
      <c r="E5645" s="109" t="s">
        <v>40</v>
      </c>
      <c r="F5645" s="109" t="s">
        <v>33203</v>
      </c>
      <c r="G5645" s="42">
        <v>41186</v>
      </c>
      <c r="H5645" s="109" t="s">
        <v>33204</v>
      </c>
      <c r="I5645" s="55" t="s">
        <v>33205</v>
      </c>
      <c r="J5645" s="55" t="s">
        <v>4087</v>
      </c>
      <c r="K5645" s="98" t="s">
        <v>33206</v>
      </c>
      <c r="L5645" s="109" t="s">
        <v>33207</v>
      </c>
      <c r="M5645" s="109" t="s">
        <v>33208</v>
      </c>
      <c r="N5645" s="109" t="s">
        <v>32</v>
      </c>
      <c r="O5645" s="109" t="s">
        <v>33209</v>
      </c>
      <c r="P5645" s="109" t="s">
        <v>58</v>
      </c>
      <c r="Q5645" s="55" t="s">
        <v>33210</v>
      </c>
      <c r="R5645" s="109" t="s">
        <v>100</v>
      </c>
      <c r="S5645" s="8" t="s">
        <v>37</v>
      </c>
      <c r="T5645" s="31"/>
      <c r="U5645" s="109" t="str">
        <f t="shared" si="89"/>
        <v>41186: The incident began when George Demarais called 911 and stated that he intended to commit "suicide by cop." He did not answer repeated telephone calls to his home, and when police responded to his home, he did not answer the door. He was then seen walking out of his house carrying a long gun. He refused to communicate with the police, and walked into a heavily wooded area behind his house. Four Middlebury Police Department officers attempted to set up a perimeter around the house by entering the woods behind it. Two of the officers made contact with Demarais. Covey ordered him to show his hands, and Demarais fired a weapon at Covey. Both officers returned fire, and Demarais was killed. https://drive.google.com/file/d/0B-l9Ys3cd80fT2hub1pENmhwSEk/edit?usp=sharing</v>
      </c>
      <c r="V5645" s="98"/>
      <c r="W5645" s="109">
        <v>2255.1</v>
      </c>
      <c r="X5645" s="109"/>
      <c r="Y5645" s="109"/>
      <c r="Z5645" s="109"/>
      <c r="AA5645" s="109"/>
      <c r="AB5645" s="109"/>
      <c r="AC5645" s="113"/>
      <c r="AD5645" s="106"/>
      <c r="AE5645" s="106"/>
      <c r="AF5645" s="106"/>
      <c r="AG5645" s="58"/>
    </row>
    <row r="5646" spans="1:33" ht="12">
      <c r="A5646" s="30">
        <v>41896.307673611103</v>
      </c>
      <c r="B5646" s="109" t="s">
        <v>33211</v>
      </c>
      <c r="C5646" s="121">
        <v>36</v>
      </c>
      <c r="D5646" s="109" t="s">
        <v>23</v>
      </c>
      <c r="E5646" s="109" t="s">
        <v>24</v>
      </c>
      <c r="F5646" s="109" t="s">
        <v>33212</v>
      </c>
      <c r="G5646" s="42">
        <v>40479</v>
      </c>
      <c r="H5646" s="109" t="s">
        <v>33213</v>
      </c>
      <c r="I5646" s="55" t="s">
        <v>10698</v>
      </c>
      <c r="J5646" s="55" t="s">
        <v>4087</v>
      </c>
      <c r="K5646" s="98" t="s">
        <v>10699</v>
      </c>
      <c r="L5646" s="109" t="s">
        <v>10698</v>
      </c>
      <c r="M5646" s="109" t="s">
        <v>24787</v>
      </c>
      <c r="N5646" s="109" t="s">
        <v>32</v>
      </c>
      <c r="O5646" s="109" t="s">
        <v>33214</v>
      </c>
      <c r="P5646" s="109" t="s">
        <v>58</v>
      </c>
      <c r="Q5646" s="55" t="s">
        <v>33215</v>
      </c>
      <c r="R5646" s="109" t="s">
        <v>80</v>
      </c>
      <c r="S5646" s="8" t="s">
        <v>37</v>
      </c>
      <c r="T5646" s="31"/>
      <c r="U5646" s="109" t="str">
        <f t="shared" si="89"/>
        <v>40479: James Lamont had an active arrest warrant from New York for a parole violation. Further information indicated that Lamont was to be considered armed and dangerous, and was suspected of being involved in recent armed robberies of drug dealers in New York and Vermont. He was identified as a passenger in a vehicle driven by a friend. The trooper initiated a felony stop of the vehicle, which pulled in the parking lot of a Stewart's convenience store. Lamont was ordered out of the vehicle and given instructions on what to do. He failed to comply with the officer's repeated instructions, and eventually moved away from the police officers, lifted up his shirt and pulled out a gun, pointing it at the trooper, who fired 5 shots, hitting and killing Lamont. https://drive.google.com/file/d/0B-l9Ys3cd80fUGJMeFJ6RG5FQ2c/edit?usp=sharing</v>
      </c>
      <c r="V5646" s="98"/>
      <c r="W5646" s="109">
        <v>2256.1</v>
      </c>
      <c r="X5646" s="109"/>
      <c r="Y5646" s="109"/>
      <c r="Z5646" s="109"/>
      <c r="AA5646" s="109"/>
      <c r="AB5646" s="109"/>
      <c r="AC5646" s="113"/>
      <c r="AD5646" s="106"/>
      <c r="AE5646" s="106"/>
      <c r="AF5646" s="106"/>
      <c r="AG5646" s="58"/>
    </row>
    <row r="5647" spans="1:33" ht="12">
      <c r="A5647" s="30">
        <v>41897.307685185202</v>
      </c>
      <c r="B5647" s="109" t="s">
        <v>33216</v>
      </c>
      <c r="C5647" s="121">
        <v>63</v>
      </c>
      <c r="D5647" s="109" t="s">
        <v>23</v>
      </c>
      <c r="E5647" s="109" t="s">
        <v>40</v>
      </c>
      <c r="F5647" s="109"/>
      <c r="G5647" s="42">
        <v>37544</v>
      </c>
      <c r="H5647" s="109" t="s">
        <v>33217</v>
      </c>
      <c r="I5647" s="55" t="s">
        <v>33218</v>
      </c>
      <c r="J5647" s="55" t="s">
        <v>4087</v>
      </c>
      <c r="K5647" s="98" t="s">
        <v>33219</v>
      </c>
      <c r="L5647" s="109" t="s">
        <v>2432</v>
      </c>
      <c r="M5647" s="109" t="s">
        <v>24787</v>
      </c>
      <c r="N5647" s="109" t="s">
        <v>32</v>
      </c>
      <c r="O5647" s="109" t="s">
        <v>33220</v>
      </c>
      <c r="P5647" s="109" t="s">
        <v>58</v>
      </c>
      <c r="Q5647" s="55" t="s">
        <v>33221</v>
      </c>
      <c r="R5647" s="109" t="s">
        <v>100</v>
      </c>
      <c r="S5647" s="8" t="s">
        <v>37</v>
      </c>
      <c r="T5647" s="31"/>
      <c r="U5647" s="109" t="str">
        <f t="shared" si="89"/>
        <v>37544: Lizotte's family members contacted police about his erratic behavior and mental health issues. When officers arrived, he fired on them. They returned fire, killing him. https://drive.google.com/file/d/0B-l9Ys3cd80fZW4xcGhUS29halU/edit?usp=sharing</v>
      </c>
      <c r="V5647" s="98"/>
      <c r="W5647" s="109">
        <v>2257.1</v>
      </c>
      <c r="X5647" s="109"/>
      <c r="Y5647" s="109"/>
      <c r="Z5647" s="109"/>
      <c r="AA5647" s="109"/>
      <c r="AB5647" s="109"/>
      <c r="AC5647" s="113"/>
      <c r="AD5647" s="106"/>
      <c r="AE5647" s="106"/>
      <c r="AF5647" s="106"/>
      <c r="AG5647" s="58"/>
    </row>
    <row r="5648" spans="1:33" ht="12">
      <c r="A5648" s="30">
        <v>41898.307696759301</v>
      </c>
      <c r="B5648" s="109" t="s">
        <v>33222</v>
      </c>
      <c r="C5648" s="121">
        <v>37</v>
      </c>
      <c r="D5648" s="109" t="s">
        <v>23</v>
      </c>
      <c r="E5648" s="109" t="s">
        <v>82</v>
      </c>
      <c r="F5648" s="109"/>
      <c r="G5648" s="42">
        <v>37808</v>
      </c>
      <c r="H5648" s="109"/>
      <c r="I5648" s="55" t="s">
        <v>33223</v>
      </c>
      <c r="J5648" s="55" t="s">
        <v>4087</v>
      </c>
      <c r="K5648" s="98" t="s">
        <v>33224</v>
      </c>
      <c r="L5648" s="109" t="s">
        <v>33207</v>
      </c>
      <c r="M5648" s="109" t="s">
        <v>33225</v>
      </c>
      <c r="N5648" s="109" t="s">
        <v>32</v>
      </c>
      <c r="O5648" s="109" t="s">
        <v>33226</v>
      </c>
      <c r="P5648" s="109" t="s">
        <v>58</v>
      </c>
      <c r="Q5648" s="55" t="s">
        <v>33227</v>
      </c>
      <c r="R5648" s="109" t="s">
        <v>219</v>
      </c>
      <c r="S5648" s="8" t="s">
        <v>37</v>
      </c>
      <c r="T5648" s="31"/>
      <c r="U5648" s="109" t="str">
        <f t="shared" si="89"/>
        <v>37808: Officers were responding to a domestic violence report. They were inside an apartment when Patten pulled a shotgun and pointed it toward them. They fired, killing Patten. https://drive.google.com/file/d/0B-l9Ys3cd80fX1NvcUZyaXV0NUU/edit?usp=sharing</v>
      </c>
      <c r="V5648" s="98"/>
      <c r="W5648" s="109">
        <v>2258.1</v>
      </c>
      <c r="X5648" s="109"/>
      <c r="Y5648" s="109"/>
      <c r="Z5648" s="109"/>
      <c r="AA5648" s="109"/>
      <c r="AB5648" s="109"/>
      <c r="AC5648" s="113"/>
      <c r="AD5648" s="106"/>
      <c r="AE5648" s="106"/>
      <c r="AF5648" s="106"/>
      <c r="AG5648" s="58"/>
    </row>
    <row r="5649" spans="1:33" ht="12">
      <c r="A5649" s="30">
        <v>41899.307708333297</v>
      </c>
      <c r="B5649" s="109" t="s">
        <v>33228</v>
      </c>
      <c r="C5649" s="121">
        <v>41</v>
      </c>
      <c r="D5649" s="109" t="s">
        <v>23</v>
      </c>
      <c r="E5649" s="109" t="s">
        <v>82</v>
      </c>
      <c r="F5649" s="109"/>
      <c r="G5649" s="42">
        <v>39560</v>
      </c>
      <c r="H5649" s="109" t="s">
        <v>33229</v>
      </c>
      <c r="I5649" s="55" t="s">
        <v>26545</v>
      </c>
      <c r="J5649" s="55" t="s">
        <v>4087</v>
      </c>
      <c r="K5649" s="98" t="s">
        <v>33230</v>
      </c>
      <c r="L5649" s="109" t="s">
        <v>404</v>
      </c>
      <c r="M5649" s="109" t="s">
        <v>24787</v>
      </c>
      <c r="N5649" s="109" t="s">
        <v>32</v>
      </c>
      <c r="O5649" s="109" t="s">
        <v>33231</v>
      </c>
      <c r="P5649" s="109" t="s">
        <v>58</v>
      </c>
      <c r="Q5649" s="55" t="s">
        <v>33232</v>
      </c>
      <c r="R5649" s="109" t="s">
        <v>219</v>
      </c>
      <c r="S5649" s="8" t="s">
        <v>37</v>
      </c>
      <c r="T5649" s="31"/>
      <c r="U5649" s="109" t="str">
        <f t="shared" si="89"/>
        <v>39560: Officers were responding to a complaint about gunfire. Tufts started the house on fire, and had an assault rifle and a pistol. Officers shot and killed him.. https://drive.google.com/file/d/0B-l9Ys3cd80fbXAwTHhHaDJ4NFk/edit?usp=sharing</v>
      </c>
      <c r="V5649" s="98"/>
      <c r="W5649" s="109">
        <v>2259.1</v>
      </c>
      <c r="X5649" s="109"/>
      <c r="Y5649" s="109"/>
      <c r="Z5649" s="109"/>
      <c r="AA5649" s="109"/>
      <c r="AB5649" s="109"/>
      <c r="AC5649" s="113"/>
      <c r="AD5649" s="106"/>
      <c r="AE5649" s="106"/>
      <c r="AF5649" s="106"/>
      <c r="AG5649" s="58"/>
    </row>
    <row r="5650" spans="1:33" ht="12">
      <c r="A5650" s="30">
        <v>41900.307719907403</v>
      </c>
      <c r="B5650" s="109" t="s">
        <v>33233</v>
      </c>
      <c r="C5650" s="121">
        <v>37</v>
      </c>
      <c r="D5650" s="109" t="s">
        <v>23</v>
      </c>
      <c r="E5650" s="109" t="s">
        <v>82</v>
      </c>
      <c r="F5650" s="109"/>
      <c r="G5650" s="42">
        <v>38666</v>
      </c>
      <c r="H5650" s="109" t="s">
        <v>33234</v>
      </c>
      <c r="I5650" s="55" t="s">
        <v>33235</v>
      </c>
      <c r="J5650" s="55" t="s">
        <v>4087</v>
      </c>
      <c r="K5650" s="98" t="s">
        <v>33236</v>
      </c>
      <c r="L5650" s="109" t="s">
        <v>878</v>
      </c>
      <c r="M5650" s="109" t="s">
        <v>33237</v>
      </c>
      <c r="N5650" s="109" t="s">
        <v>32</v>
      </c>
      <c r="O5650" s="109" t="s">
        <v>33238</v>
      </c>
      <c r="P5650" s="109" t="s">
        <v>58</v>
      </c>
      <c r="Q5650" s="55" t="s">
        <v>33239</v>
      </c>
      <c r="R5650" s="109" t="s">
        <v>100</v>
      </c>
      <c r="S5650" s="8" t="s">
        <v>37</v>
      </c>
      <c r="T5650" s="31"/>
      <c r="U5650" s="109" t="str">
        <f t="shared" si="89"/>
        <v>38666: Wiggin was told to report tp the police station. He pulled a buck knife, refused to drop it, and the officer shot and killed him. https://drive.google.com/file/d/0B-l9Ys3cd80fVkZkNkdOckx0VkE/edit?usp=sharing</v>
      </c>
      <c r="V5650" s="98"/>
      <c r="W5650" s="109">
        <v>2260.1</v>
      </c>
      <c r="X5650" s="109"/>
      <c r="Y5650" s="109"/>
      <c r="Z5650" s="109"/>
      <c r="AA5650" s="109"/>
      <c r="AB5650" s="109"/>
      <c r="AC5650" s="113"/>
      <c r="AD5650" s="106"/>
      <c r="AE5650" s="106"/>
      <c r="AF5650" s="106"/>
      <c r="AG5650" s="58"/>
    </row>
    <row r="5651" spans="1:33" ht="12">
      <c r="A5651" s="30">
        <v>41901.307731481502</v>
      </c>
      <c r="B5651" s="109" t="s">
        <v>33240</v>
      </c>
      <c r="C5651" s="121">
        <v>51</v>
      </c>
      <c r="D5651" s="109" t="s">
        <v>23</v>
      </c>
      <c r="E5651" s="109" t="s">
        <v>82</v>
      </c>
      <c r="F5651" s="109"/>
      <c r="G5651" s="42">
        <v>36822</v>
      </c>
      <c r="H5651" s="109" t="s">
        <v>33241</v>
      </c>
      <c r="I5651" s="55" t="s">
        <v>1156</v>
      </c>
      <c r="J5651" s="55" t="s">
        <v>4087</v>
      </c>
      <c r="K5651" s="98" t="s">
        <v>33242</v>
      </c>
      <c r="L5651" s="109" t="s">
        <v>1156</v>
      </c>
      <c r="M5651" s="109" t="s">
        <v>24787</v>
      </c>
      <c r="N5651" s="109" t="s">
        <v>32</v>
      </c>
      <c r="O5651" s="109" t="s">
        <v>33243</v>
      </c>
      <c r="P5651" s="109" t="s">
        <v>58</v>
      </c>
      <c r="Q5651" s="55" t="s">
        <v>33244</v>
      </c>
      <c r="R5651" s="109" t="s">
        <v>100</v>
      </c>
      <c r="S5651" s="8" t="s">
        <v>37</v>
      </c>
      <c r="T5651" s="31"/>
      <c r="U5651" s="109" t="str">
        <f t="shared" si="89"/>
        <v>36822: Wilcox had taken a 30-06 rifle and fired three shots in the direction of a neighbor's home. When police arrived, Wilcox was still armed with the rifle. Trooper Smith ordered Wilcox to put down his weapon numerous times, but Wilcox did not comply. According to witnesses, Wilcox was shouting obscenities and threatening the Trooper. Wilcox, still carrying his weapon, advanced towards Trooper Smith, despite repeated requests by the officer for Wilcox to stop and drop his weapon. Finally Wilcox raised and pointed the rifle in the officer's direction, at which point Trooper Smith fired two shots, killing Wilcox. https://drive.google.com/file/d/0B-l9Ys3cd80fS1ZIQnRPZ0ZLRVk/edit?usp=sharing</v>
      </c>
      <c r="V5651" s="98"/>
      <c r="W5651" s="109">
        <v>2261.1</v>
      </c>
      <c r="X5651" s="109"/>
      <c r="Y5651" s="109"/>
      <c r="Z5651" s="109"/>
      <c r="AA5651" s="109"/>
      <c r="AB5651" s="109"/>
      <c r="AC5651" s="113"/>
      <c r="AD5651" s="106"/>
      <c r="AE5651" s="106"/>
      <c r="AF5651" s="106"/>
      <c r="AG5651" s="58"/>
    </row>
    <row r="5652" spans="1:33" ht="12">
      <c r="A5652" s="30">
        <v>41902.3077430556</v>
      </c>
      <c r="B5652" s="109" t="s">
        <v>33245</v>
      </c>
      <c r="C5652" s="121">
        <v>52</v>
      </c>
      <c r="D5652" s="109" t="s">
        <v>23</v>
      </c>
      <c r="E5652" s="109" t="s">
        <v>82</v>
      </c>
      <c r="F5652" s="109"/>
      <c r="G5652" s="42">
        <v>40864</v>
      </c>
      <c r="H5652" s="109" t="s">
        <v>33246</v>
      </c>
      <c r="I5652" s="55" t="s">
        <v>7442</v>
      </c>
      <c r="J5652" s="55" t="s">
        <v>4087</v>
      </c>
      <c r="K5652" s="98" t="s">
        <v>33247</v>
      </c>
      <c r="L5652" s="109" t="s">
        <v>33207</v>
      </c>
      <c r="M5652" s="109" t="s">
        <v>24787</v>
      </c>
      <c r="N5652" s="109" t="s">
        <v>32</v>
      </c>
      <c r="O5652" s="109" t="s">
        <v>33248</v>
      </c>
      <c r="P5652" s="109" t="s">
        <v>58</v>
      </c>
      <c r="Q5652" s="55" t="s">
        <v>33249</v>
      </c>
      <c r="R5652" s="109" t="s">
        <v>80</v>
      </c>
      <c r="S5652" s="8" t="s">
        <v>37</v>
      </c>
      <c r="T5652" s="31"/>
      <c r="U5652" s="109" t="str">
        <f t="shared" si="89"/>
        <v>40864: Officers were responding to a report that Woodburn had a gun and was looking to harm another person. He was at the residence when officers arrived. He had a woman hostage and refused to drop his gun. The officers and Woodburn exchanged gunfire, and Woodburn was killed. https://drive.google.com/file/d/0B-l9Ys3cd80feWI2M0FQN181SlU/edit?usp=sharing</v>
      </c>
      <c r="V5652" s="98"/>
      <c r="W5652" s="109">
        <v>2262.1</v>
      </c>
      <c r="X5652" s="109"/>
      <c r="Y5652" s="109"/>
      <c r="Z5652" s="109"/>
      <c r="AA5652" s="109"/>
      <c r="AB5652" s="109"/>
      <c r="AC5652" s="113"/>
      <c r="AD5652" s="106"/>
      <c r="AE5652" s="106"/>
      <c r="AF5652" s="106"/>
      <c r="AG5652" s="58"/>
    </row>
    <row r="5653" spans="1:33" ht="12">
      <c r="A5653" s="30" t="s">
        <v>33250</v>
      </c>
      <c r="B5653" s="109" t="s">
        <v>33251</v>
      </c>
      <c r="C5653" s="121">
        <v>36</v>
      </c>
      <c r="D5653" s="109" t="s">
        <v>23</v>
      </c>
      <c r="E5653" s="109" t="s">
        <v>82</v>
      </c>
      <c r="F5653" s="109"/>
      <c r="G5653" s="42">
        <v>39984</v>
      </c>
      <c r="H5653" s="109" t="s">
        <v>33252</v>
      </c>
      <c r="I5653" s="55" t="s">
        <v>33253</v>
      </c>
      <c r="J5653" s="55" t="s">
        <v>5595</v>
      </c>
      <c r="K5653" s="98" t="s">
        <v>33254</v>
      </c>
      <c r="L5653" s="109" t="s">
        <v>5597</v>
      </c>
      <c r="M5653" s="109" t="s">
        <v>33255</v>
      </c>
      <c r="N5653" s="109" t="s">
        <v>262</v>
      </c>
      <c r="O5653" s="109" t="s">
        <v>33256</v>
      </c>
      <c r="P5653" s="109" t="s">
        <v>36</v>
      </c>
      <c r="Q5653" s="55" t="s">
        <v>33257</v>
      </c>
      <c r="R5653" s="109" t="s">
        <v>80</v>
      </c>
      <c r="S5653" s="8" t="s">
        <v>5119</v>
      </c>
      <c r="T5653" s="31"/>
      <c r="U5653" s="109" t="str">
        <f t="shared" si="89"/>
        <v>39984: Police sought Kairney for unknown reasons and found him at his house. The police version of events is that Kairney came at them with a knife, and that officers tasered him at the same moment that he knifed himself to death, a story that is unclear and dubious. Because no "deadly force" was used, no police investigation was published. The medical examiner ruled the death a suicide. http://articles.courant.com/2009-06-23/news/south-windsor-taser-0623.art_1_stun-gun-state-police-knife</v>
      </c>
      <c r="V5653" s="98"/>
      <c r="W5653" s="109">
        <v>2263.1</v>
      </c>
      <c r="X5653" s="109"/>
      <c r="Y5653" s="109"/>
      <c r="Z5653" s="109"/>
      <c r="AA5653" s="109"/>
      <c r="AB5653" s="109"/>
      <c r="AC5653" s="113"/>
      <c r="AD5653" s="106"/>
      <c r="AE5653" s="106"/>
      <c r="AF5653" s="106"/>
      <c r="AG5653" s="58"/>
    </row>
    <row r="5654" spans="1:33" ht="12">
      <c r="A5654" s="30" t="s">
        <v>33250</v>
      </c>
      <c r="B5654" s="109" t="s">
        <v>33258</v>
      </c>
      <c r="C5654" s="121">
        <v>53</v>
      </c>
      <c r="D5654" s="109" t="s">
        <v>23</v>
      </c>
      <c r="E5654" s="109" t="s">
        <v>40</v>
      </c>
      <c r="F5654" s="109" t="s">
        <v>33259</v>
      </c>
      <c r="G5654" s="42">
        <v>40321</v>
      </c>
      <c r="H5654" s="109" t="s">
        <v>33260</v>
      </c>
      <c r="I5654" s="55" t="s">
        <v>33261</v>
      </c>
      <c r="J5654" s="55" t="s">
        <v>5595</v>
      </c>
      <c r="K5654" s="98" t="s">
        <v>33262</v>
      </c>
      <c r="L5654" s="109" t="s">
        <v>18068</v>
      </c>
      <c r="M5654" s="109" t="s">
        <v>33263</v>
      </c>
      <c r="N5654" s="109" t="s">
        <v>32</v>
      </c>
      <c r="O5654" s="109" t="s">
        <v>33264</v>
      </c>
      <c r="P5654" s="109" t="s">
        <v>58</v>
      </c>
      <c r="Q5654" s="55" t="s">
        <v>33265</v>
      </c>
      <c r="R5654" s="109" t="s">
        <v>80</v>
      </c>
      <c r="S5654" s="8" t="s">
        <v>5119</v>
      </c>
      <c r="T5654" s="31"/>
      <c r="U5654" s="109" t="str">
        <f t="shared" si="89"/>
        <v>40321: Beqiraj, reportedly despondent, was located by police in his Mitsubishi SUV parked in a Mobil gas station parking lot. Three officers approached the car. According to police descriptions, Beqiraj had shot himself in the face or mouth before they arrived with a .22 caliber pistol. When his car was blocked and he was instructed to surrender his weapon, he shot himself twice more in the face or mouth without losing consciousness. He then pointed his pistol at officers, who then shot him once in the chest in self-defense. http://www.ct.gov/csao/cwp/view.asp?A=1802&amp;Q=494048</v>
      </c>
      <c r="V5654" s="98"/>
      <c r="W5654" s="109">
        <v>2264.1</v>
      </c>
      <c r="X5654" s="109"/>
      <c r="Y5654" s="109"/>
      <c r="Z5654" s="109"/>
      <c r="AA5654" s="109"/>
      <c r="AB5654" s="109"/>
      <c r="AC5654" s="113"/>
      <c r="AD5654" s="106"/>
      <c r="AE5654" s="106"/>
      <c r="AF5654" s="106"/>
      <c r="AG5654" s="58"/>
    </row>
    <row r="5655" spans="1:33" ht="12">
      <c r="A5655" s="30" t="s">
        <v>33250</v>
      </c>
      <c r="B5655" s="109" t="s">
        <v>33266</v>
      </c>
      <c r="C5655" s="121">
        <v>48</v>
      </c>
      <c r="D5655" s="109" t="s">
        <v>23</v>
      </c>
      <c r="E5655" s="109" t="s">
        <v>173</v>
      </c>
      <c r="F5655" s="109" t="s">
        <v>33267</v>
      </c>
      <c r="G5655" s="42">
        <v>41020</v>
      </c>
      <c r="H5655" s="109" t="s">
        <v>33268</v>
      </c>
      <c r="I5655" s="55" t="s">
        <v>33269</v>
      </c>
      <c r="J5655" s="55" t="s">
        <v>5595</v>
      </c>
      <c r="K5655" s="98" t="s">
        <v>33270</v>
      </c>
      <c r="L5655" s="109" t="s">
        <v>18068</v>
      </c>
      <c r="M5655" s="109" t="s">
        <v>33271</v>
      </c>
      <c r="N5655" s="109" t="s">
        <v>262</v>
      </c>
      <c r="O5655" s="109" t="s">
        <v>33272</v>
      </c>
      <c r="P5655" s="109" t="s">
        <v>58</v>
      </c>
      <c r="Q5655" s="55" t="s">
        <v>33273</v>
      </c>
      <c r="R5655" s="109" t="s">
        <v>80</v>
      </c>
      <c r="S5655" s="8" t="s">
        <v>5119</v>
      </c>
      <c r="T5655" s="31"/>
      <c r="U5655" s="109" t="str">
        <f t="shared" si="89"/>
        <v>41020: Police responded to an early-morning disturbance call to find Hiraldo on the porch of a house with a hammer in hand, breaking things. The victim advanced on the officers and refused to drop the hammer. He was tasered, and immediately began having trouble breathing. He died within an hour. http://www.ct.gov/despp/cwp/view.asp?Q=502960</v>
      </c>
      <c r="V5655" s="98"/>
      <c r="W5655" s="109">
        <v>2265.1</v>
      </c>
      <c r="X5655" s="109"/>
      <c r="Y5655" s="109"/>
      <c r="Z5655" s="109"/>
      <c r="AA5655" s="109"/>
      <c r="AB5655" s="109"/>
      <c r="AC5655" s="113"/>
      <c r="AD5655" s="106"/>
      <c r="AE5655" s="106"/>
      <c r="AF5655" s="106"/>
      <c r="AG5655" s="58"/>
    </row>
    <row r="5656" spans="1:33" ht="12">
      <c r="A5656" s="30" t="s">
        <v>33250</v>
      </c>
      <c r="B5656" s="109" t="s">
        <v>33274</v>
      </c>
      <c r="C5656" s="121">
        <v>36</v>
      </c>
      <c r="D5656" s="109" t="s">
        <v>23</v>
      </c>
      <c r="E5656" s="109" t="s">
        <v>173</v>
      </c>
      <c r="F5656" s="109"/>
      <c r="G5656" s="42">
        <v>41020</v>
      </c>
      <c r="H5656" s="109" t="s">
        <v>33275</v>
      </c>
      <c r="I5656" s="55" t="s">
        <v>33269</v>
      </c>
      <c r="J5656" s="55" t="s">
        <v>5595</v>
      </c>
      <c r="K5656" s="98" t="s">
        <v>33270</v>
      </c>
      <c r="L5656" s="109" t="s">
        <v>18068</v>
      </c>
      <c r="M5656" s="109" t="s">
        <v>33271</v>
      </c>
      <c r="N5656" s="109" t="s">
        <v>32</v>
      </c>
      <c r="O5656" s="109" t="s">
        <v>33276</v>
      </c>
      <c r="P5656" s="109" t="s">
        <v>58</v>
      </c>
      <c r="Q5656" s="55" t="s">
        <v>33277</v>
      </c>
      <c r="R5656" s="109" t="s">
        <v>80</v>
      </c>
      <c r="S5656" s="8" t="s">
        <v>5119</v>
      </c>
      <c r="T5656" s="31"/>
      <c r="U5656" s="109" t="str">
        <f t="shared" si="89"/>
        <v>41020: Police responding to a domestic disturbance call found Cajigas uncooperative and flourishing a pair of scissors. An attempt to Taser him did not work. They resolved the situation by fatally shooting him four times. http://www.ct.gov/csao/cwp/view.asp?A=1802&amp;Q=514920</v>
      </c>
      <c r="V5656" s="98"/>
      <c r="W5656" s="109">
        <v>2266.1</v>
      </c>
      <c r="X5656" s="109"/>
      <c r="Y5656" s="109"/>
      <c r="Z5656" s="109"/>
      <c r="AA5656" s="109"/>
      <c r="AB5656" s="109"/>
      <c r="AC5656" s="113"/>
      <c r="AD5656" s="106"/>
      <c r="AE5656" s="106"/>
      <c r="AF5656" s="106"/>
      <c r="AG5656" s="58"/>
    </row>
    <row r="5657" spans="1:33" ht="12">
      <c r="A5657" s="30" t="s">
        <v>33250</v>
      </c>
      <c r="B5657" s="109" t="s">
        <v>33278</v>
      </c>
      <c r="C5657" s="121">
        <v>61</v>
      </c>
      <c r="D5657" s="109" t="s">
        <v>23</v>
      </c>
      <c r="E5657" s="109" t="s">
        <v>173</v>
      </c>
      <c r="F5657" s="109" t="s">
        <v>33279</v>
      </c>
      <c r="G5657" s="42">
        <v>40371</v>
      </c>
      <c r="H5657" s="109" t="s">
        <v>33280</v>
      </c>
      <c r="I5657" s="55" t="s">
        <v>33281</v>
      </c>
      <c r="J5657" s="55" t="s">
        <v>5595</v>
      </c>
      <c r="K5657" s="98" t="s">
        <v>33282</v>
      </c>
      <c r="L5657" s="109" t="s">
        <v>5597</v>
      </c>
      <c r="M5657" s="109" t="s">
        <v>33283</v>
      </c>
      <c r="N5657" s="109" t="s">
        <v>262</v>
      </c>
      <c r="O5657" s="109" t="s">
        <v>33284</v>
      </c>
      <c r="P5657" s="109" t="s">
        <v>58</v>
      </c>
      <c r="Q5657" s="55" t="s">
        <v>33285</v>
      </c>
      <c r="R5657" s="109" t="s">
        <v>80</v>
      </c>
      <c r="S5657" s="8" t="s">
        <v>5119</v>
      </c>
      <c r="T5657" s="31"/>
      <c r="U5657" s="109" t="str">
        <f t="shared" si="89"/>
        <v>40371: Sought in connection with a separate incident, 61-year-old Rosario-Rodriguez fled police contact in his car and then on foot through downtown New Britain. Officers tasered him; he died shortly after. Press reports describe police telling his daughter he died of a heart attack. A subsequent ruling by the medical examiner ascribed his death to a ruptured spleen. http://articles.courant.com/2010-07-14/community/hc-new-britain-taser-0714-20100713_1_tasered-new-britain-police-department-elizabeth-rosario</v>
      </c>
      <c r="V5657" s="98"/>
      <c r="W5657" s="109">
        <v>2267.1</v>
      </c>
      <c r="X5657" s="109"/>
      <c r="Y5657" s="109"/>
      <c r="Z5657" s="109"/>
      <c r="AA5657" s="109"/>
      <c r="AB5657" s="109"/>
      <c r="AC5657" s="113"/>
      <c r="AD5657" s="106"/>
      <c r="AE5657" s="106"/>
      <c r="AF5657" s="106"/>
      <c r="AG5657" s="58"/>
    </row>
    <row r="5658" spans="1:33" ht="12">
      <c r="A5658" s="30" t="s">
        <v>33250</v>
      </c>
      <c r="B5658" s="109" t="s">
        <v>33286</v>
      </c>
      <c r="C5658" s="121">
        <v>34</v>
      </c>
      <c r="D5658" s="109" t="s">
        <v>23</v>
      </c>
      <c r="E5658" s="109" t="s">
        <v>40</v>
      </c>
      <c r="F5658" s="109"/>
      <c r="G5658" s="42">
        <v>37460</v>
      </c>
      <c r="H5658" s="109" t="s">
        <v>33287</v>
      </c>
      <c r="I5658" s="55" t="s">
        <v>33281</v>
      </c>
      <c r="J5658" s="55" t="s">
        <v>5595</v>
      </c>
      <c r="K5658" s="98" t="s">
        <v>33288</v>
      </c>
      <c r="L5658" s="109" t="s">
        <v>5597</v>
      </c>
      <c r="M5658" s="109" t="s">
        <v>33283</v>
      </c>
      <c r="N5658" s="109" t="s">
        <v>32</v>
      </c>
      <c r="O5658" s="109" t="s">
        <v>33289</v>
      </c>
      <c r="P5658" s="109" t="s">
        <v>58</v>
      </c>
      <c r="Q5658" s="55" t="s">
        <v>33290</v>
      </c>
      <c r="R5658" s="109" t="s">
        <v>80</v>
      </c>
      <c r="S5658" s="8" t="s">
        <v>5119</v>
      </c>
      <c r="T5658" s="31"/>
      <c r="U5658" s="109" t="str">
        <f t="shared" si="89"/>
        <v>37460: After putting in a full work day, Newfield began drinking in the afternoon and became progressively more aggressive on a round of visits to friends and acquaintances. By 7 pm he had threatened his mother and stepfather with knives, to the point of his mother calling the police. Officers of the New Britain police department challenged Newfield on his own porch to drop his knives. When non-compliant, they shot him three times. http://www.ct.gov/csao/cwp/view.asp?a=1802&amp;q=286118</v>
      </c>
      <c r="V5658" s="98"/>
      <c r="W5658" s="109">
        <v>2268.1</v>
      </c>
      <c r="X5658" s="109"/>
      <c r="Y5658" s="109"/>
      <c r="Z5658" s="109"/>
      <c r="AA5658" s="109"/>
      <c r="AB5658" s="109"/>
      <c r="AC5658" s="113"/>
      <c r="AD5658" s="106"/>
      <c r="AE5658" s="106"/>
      <c r="AF5658" s="106"/>
      <c r="AG5658" s="58"/>
    </row>
    <row r="5659" spans="1:33" ht="12">
      <c r="A5659" s="30" t="s">
        <v>33250</v>
      </c>
      <c r="B5659" s="109" t="s">
        <v>33291</v>
      </c>
      <c r="C5659" s="121">
        <v>32</v>
      </c>
      <c r="D5659" s="109" t="s">
        <v>23</v>
      </c>
      <c r="E5659" s="109" t="s">
        <v>40</v>
      </c>
      <c r="F5659" s="109"/>
      <c r="G5659" s="42">
        <v>39515</v>
      </c>
      <c r="H5659" s="109" t="s">
        <v>33292</v>
      </c>
      <c r="I5659" s="55" t="s">
        <v>18068</v>
      </c>
      <c r="J5659" s="55" t="s">
        <v>5595</v>
      </c>
      <c r="K5659" s="98" t="s">
        <v>33293</v>
      </c>
      <c r="L5659" s="109" t="s">
        <v>18068</v>
      </c>
      <c r="M5659" s="109" t="s">
        <v>33294</v>
      </c>
      <c r="N5659" s="109" t="s">
        <v>32</v>
      </c>
      <c r="O5659" s="109" t="s">
        <v>33295</v>
      </c>
      <c r="P5659" s="109" t="s">
        <v>58</v>
      </c>
      <c r="Q5659" s="55" t="s">
        <v>33296</v>
      </c>
      <c r="R5659" s="109" t="s">
        <v>80</v>
      </c>
      <c r="S5659" s="8" t="s">
        <v>5119</v>
      </c>
      <c r="T5659" s="31"/>
      <c r="U5659" s="109" t="str">
        <f t="shared" si="89"/>
        <v>39515: Batten fled from a domestic disturbance call and led police on a car chase that ended when he crashed his car into a chain link fence. Officers approaching his vehicle saw him flourish a revolver. They shot him twice with a rifle; one bullet penetrated his back and killed him. http://www.ct.gov/csao/cwp/view.asp?a=1802&amp;q=419900</v>
      </c>
      <c r="V5659" s="98"/>
      <c r="W5659" s="109">
        <v>2269.1</v>
      </c>
      <c r="X5659" s="109"/>
      <c r="Y5659" s="109"/>
      <c r="Z5659" s="109"/>
      <c r="AA5659" s="109"/>
      <c r="AB5659" s="109"/>
      <c r="AC5659" s="113"/>
      <c r="AD5659" s="106"/>
      <c r="AE5659" s="106"/>
      <c r="AF5659" s="106"/>
      <c r="AG5659" s="58"/>
    </row>
    <row r="5660" spans="1:33" ht="12">
      <c r="A5660" s="30" t="s">
        <v>33250</v>
      </c>
      <c r="B5660" s="109" t="s">
        <v>33297</v>
      </c>
      <c r="C5660" s="121">
        <v>30</v>
      </c>
      <c r="D5660" s="109" t="s">
        <v>23</v>
      </c>
      <c r="E5660" s="109" t="s">
        <v>40</v>
      </c>
      <c r="F5660" s="109"/>
      <c r="G5660" s="42">
        <v>38790</v>
      </c>
      <c r="H5660" s="109" t="s">
        <v>33298</v>
      </c>
      <c r="I5660" s="55" t="s">
        <v>18068</v>
      </c>
      <c r="J5660" s="55" t="s">
        <v>5595</v>
      </c>
      <c r="K5660" s="98" t="s">
        <v>33299</v>
      </c>
      <c r="L5660" s="109" t="s">
        <v>18068</v>
      </c>
      <c r="M5660" s="109" t="s">
        <v>33300</v>
      </c>
      <c r="N5660" s="109" t="s">
        <v>32</v>
      </c>
      <c r="O5660" s="109" t="s">
        <v>33301</v>
      </c>
      <c r="P5660" s="109" t="s">
        <v>58</v>
      </c>
      <c r="Q5660" s="55" t="s">
        <v>33302</v>
      </c>
      <c r="R5660" s="109" t="s">
        <v>80</v>
      </c>
      <c r="S5660" s="8" t="s">
        <v>5119</v>
      </c>
      <c r="T5660" s="31"/>
      <c r="U5660" s="109" t="str">
        <f t="shared" si="89"/>
        <v>38790: Morro and an accomplice staged an armed robbery and fled in a vehicle towards the Q Bridge in New Haven. Police boxed them in in stalled traffic, after their attempts to escape damaged several other vehicles. The accomplice surrendered. Morro shot and wounded three officers from the vehicle before he was struck by three police bullets. He died at the scene. http://www.ct.gov/csao/cwp/view.asp?a=1802&amp;q=319932</v>
      </c>
      <c r="V5660" s="98"/>
      <c r="W5660" s="109">
        <v>2270.1</v>
      </c>
      <c r="X5660" s="109"/>
      <c r="Y5660" s="109"/>
      <c r="Z5660" s="109"/>
      <c r="AA5660" s="109"/>
      <c r="AB5660" s="109"/>
      <c r="AC5660" s="113"/>
      <c r="AD5660" s="106"/>
      <c r="AE5660" s="106"/>
      <c r="AF5660" s="106"/>
      <c r="AG5660" s="58"/>
    </row>
    <row r="5661" spans="1:33" ht="12">
      <c r="A5661" s="30" t="s">
        <v>33250</v>
      </c>
      <c r="B5661" s="109" t="s">
        <v>33303</v>
      </c>
      <c r="C5661" s="121">
        <v>58</v>
      </c>
      <c r="D5661" s="109" t="s">
        <v>23</v>
      </c>
      <c r="E5661" s="109" t="s">
        <v>40</v>
      </c>
      <c r="F5661" s="109"/>
      <c r="G5661" s="42">
        <v>41345</v>
      </c>
      <c r="H5661" s="109" t="s">
        <v>33304</v>
      </c>
      <c r="I5661" s="55" t="s">
        <v>33305</v>
      </c>
      <c r="J5661" s="55" t="s">
        <v>5595</v>
      </c>
      <c r="K5661" s="98" t="s">
        <v>33306</v>
      </c>
      <c r="L5661" s="109" t="s">
        <v>4089</v>
      </c>
      <c r="M5661" s="109" t="s">
        <v>33307</v>
      </c>
      <c r="N5661" s="109" t="s">
        <v>32</v>
      </c>
      <c r="O5661" s="109" t="s">
        <v>33308</v>
      </c>
      <c r="P5661" s="109" t="s">
        <v>58</v>
      </c>
      <c r="Q5661" s="55" t="s">
        <v>33309</v>
      </c>
      <c r="R5661" s="109" t="s">
        <v>80</v>
      </c>
      <c r="S5661" s="8" t="s">
        <v>5119</v>
      </c>
      <c r="T5661" s="31"/>
      <c r="U5661" s="109" t="str">
        <f t="shared" si="89"/>
        <v>41345: 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 http://www.ct.gov/csao/cwp/view.asp?A=1802&amp;Q=535432</v>
      </c>
      <c r="V5661" s="98"/>
      <c r="W5661" s="109">
        <v>2271.1</v>
      </c>
      <c r="X5661" s="109"/>
      <c r="Y5661" s="109"/>
      <c r="Z5661" s="109"/>
      <c r="AA5661" s="109"/>
      <c r="AB5661" s="109"/>
      <c r="AC5661" s="113"/>
      <c r="AD5661" s="106"/>
      <c r="AE5661" s="106"/>
      <c r="AF5661" s="106"/>
      <c r="AG5661" s="58"/>
    </row>
    <row r="5662" spans="1:33" ht="12">
      <c r="A5662" s="30" t="s">
        <v>33250</v>
      </c>
      <c r="B5662" s="109" t="s">
        <v>33310</v>
      </c>
      <c r="C5662" s="121">
        <v>26</v>
      </c>
      <c r="D5662" s="109" t="s">
        <v>23</v>
      </c>
      <c r="E5662" s="109" t="s">
        <v>40</v>
      </c>
      <c r="F5662" s="109"/>
      <c r="G5662" s="42">
        <v>39194</v>
      </c>
      <c r="H5662" s="109" t="s">
        <v>33311</v>
      </c>
      <c r="I5662" s="55" t="s">
        <v>18068</v>
      </c>
      <c r="J5662" s="55" t="s">
        <v>5595</v>
      </c>
      <c r="K5662" s="98" t="s">
        <v>33312</v>
      </c>
      <c r="L5662" s="109" t="s">
        <v>18068</v>
      </c>
      <c r="M5662" s="109" t="s">
        <v>33313</v>
      </c>
      <c r="N5662" s="109" t="s">
        <v>262</v>
      </c>
      <c r="O5662" s="109" t="s">
        <v>33314</v>
      </c>
      <c r="P5662" s="109" t="s">
        <v>36</v>
      </c>
      <c r="Q5662" s="55" t="s">
        <v>33315</v>
      </c>
      <c r="R5662" s="109" t="s">
        <v>80</v>
      </c>
      <c r="S5662" s="8" t="s">
        <v>5119</v>
      </c>
      <c r="T5662" s="31"/>
      <c r="U5662" s="109" t="str">
        <f t="shared" si="89"/>
        <v>39194: Mills was in an early-morning fight with a friend when police arrived to separate them. Mills, with PCP in his system, became violently uncooperative. Police tasered him four or more times as he kicked, punched and bit officers. Within an hour Mills was dead. The city settled with the victim's mother for $125,000 in October 2012 against a claim of unreasonable force and improper training. http://www.nhregister.com/general-news/20121018/hamden-settles-lawsuit-for-125k-in-death-after-2007-taser-incident</v>
      </c>
      <c r="V5662" s="98"/>
      <c r="W5662" s="109">
        <v>2272.1</v>
      </c>
      <c r="X5662" s="109"/>
      <c r="Y5662" s="109"/>
      <c r="Z5662" s="109"/>
      <c r="AA5662" s="109"/>
      <c r="AB5662" s="109"/>
      <c r="AC5662" s="113"/>
      <c r="AD5662" s="106"/>
      <c r="AE5662" s="106"/>
      <c r="AF5662" s="106"/>
      <c r="AG5662" s="58"/>
    </row>
    <row r="5663" spans="1:33" ht="12">
      <c r="A5663" s="30" t="s">
        <v>33250</v>
      </c>
      <c r="B5663" s="109" t="s">
        <v>33316</v>
      </c>
      <c r="C5663" s="121">
        <v>60</v>
      </c>
      <c r="D5663" s="109" t="s">
        <v>23</v>
      </c>
      <c r="E5663" s="109" t="s">
        <v>40</v>
      </c>
      <c r="F5663" s="109"/>
      <c r="G5663" s="42">
        <v>38142</v>
      </c>
      <c r="H5663" s="109" t="s">
        <v>33317</v>
      </c>
      <c r="I5663" s="55" t="s">
        <v>33261</v>
      </c>
      <c r="J5663" s="55" t="s">
        <v>5595</v>
      </c>
      <c r="K5663" s="98" t="s">
        <v>33318</v>
      </c>
      <c r="L5663" s="109" t="s">
        <v>18068</v>
      </c>
      <c r="M5663" s="109" t="s">
        <v>33263</v>
      </c>
      <c r="N5663" s="109" t="s">
        <v>32</v>
      </c>
      <c r="O5663" s="109" t="s">
        <v>33319</v>
      </c>
      <c r="P5663" s="109" t="s">
        <v>58</v>
      </c>
      <c r="Q5663" s="55" t="s">
        <v>33320</v>
      </c>
      <c r="R5663" s="109" t="s">
        <v>80</v>
      </c>
      <c r="S5663" s="8" t="s">
        <v>5119</v>
      </c>
      <c r="T5663" s="31"/>
      <c r="U5663" s="109" t="str">
        <f t="shared" si="89"/>
        <v>38142: Optometrist Kissel made an appointment with another eye doctor under an assumed name, appeared at the other doctor's office, and shot him twice, once in the head and once in the hand. Kissel was then trapped in the office. When Seymour police arrived, Kissel reportedly "lunged" at them, and they shot him to death. The other doctor survived. http://www.ct.gov/csao/cwp/view.asp?a=1802&amp;q=306654</v>
      </c>
      <c r="V5663" s="98"/>
      <c r="W5663" s="109">
        <v>2273.1</v>
      </c>
      <c r="X5663" s="109"/>
      <c r="Y5663" s="109"/>
      <c r="Z5663" s="109"/>
      <c r="AA5663" s="109"/>
      <c r="AB5663" s="109"/>
      <c r="AC5663" s="113"/>
      <c r="AD5663" s="106"/>
      <c r="AE5663" s="106"/>
      <c r="AF5663" s="106"/>
      <c r="AG5663" s="58"/>
    </row>
    <row r="5664" spans="1:33" ht="12">
      <c r="A5664" s="30" t="s">
        <v>33250</v>
      </c>
      <c r="B5664" s="109" t="s">
        <v>33321</v>
      </c>
      <c r="C5664" s="121">
        <v>28</v>
      </c>
      <c r="D5664" s="109" t="s">
        <v>23</v>
      </c>
      <c r="E5664" s="109" t="s">
        <v>24</v>
      </c>
      <c r="F5664" s="109" t="s">
        <v>33322</v>
      </c>
      <c r="G5664" s="42">
        <v>39972</v>
      </c>
      <c r="H5664" s="109" t="s">
        <v>33323</v>
      </c>
      <c r="I5664" s="55" t="s">
        <v>33324</v>
      </c>
      <c r="J5664" s="55" t="s">
        <v>5595</v>
      </c>
      <c r="K5664" s="98" t="s">
        <v>33325</v>
      </c>
      <c r="L5664" s="109" t="s">
        <v>18288</v>
      </c>
      <c r="M5664" s="109" t="s">
        <v>33326</v>
      </c>
      <c r="N5664" s="109" t="s">
        <v>32</v>
      </c>
      <c r="O5664" s="109" t="s">
        <v>33327</v>
      </c>
      <c r="P5664" s="109" t="s">
        <v>58</v>
      </c>
      <c r="Q5664" s="55" t="s">
        <v>33328</v>
      </c>
      <c r="R5664" s="109" t="s">
        <v>100</v>
      </c>
      <c r="S5664" s="8" t="s">
        <v>5119</v>
      </c>
      <c r="T5664" s="31"/>
      <c r="U5664" s="109" t="str">
        <f t="shared" si="89"/>
        <v>39972: Edwards was at home with his mother and girlfriend, having been discharged from substance-abuse treatment earlier that day, then drinking heavily. The police arrived and found him upstairs, irrational, and armed with a small knife. Two attempts to Taser him had no effect. The confrontation ended with one of the officers stabbed by Edwards, and Edwards with two gunshot wounds that he died of several hours later. http://www.ct.gov/csao/cwp/view.asp?a=1802&amp;q=453890</v>
      </c>
      <c r="V5664" s="98"/>
      <c r="W5664" s="109">
        <v>2274.1</v>
      </c>
      <c r="X5664" s="109"/>
      <c r="Y5664" s="109"/>
      <c r="Z5664" s="109"/>
      <c r="AA5664" s="109"/>
      <c r="AB5664" s="109"/>
      <c r="AC5664" s="113"/>
      <c r="AD5664" s="106"/>
      <c r="AE5664" s="106"/>
      <c r="AF5664" s="106"/>
      <c r="AG5664" s="58"/>
    </row>
    <row r="5665" spans="1:33" ht="12">
      <c r="A5665" s="30" t="s">
        <v>33250</v>
      </c>
      <c r="B5665" s="109" t="s">
        <v>33329</v>
      </c>
      <c r="C5665" s="121">
        <v>35</v>
      </c>
      <c r="D5665" s="109" t="s">
        <v>23</v>
      </c>
      <c r="E5665" s="109" t="s">
        <v>24</v>
      </c>
      <c r="F5665" s="109" t="s">
        <v>33330</v>
      </c>
      <c r="G5665" s="42">
        <v>39606</v>
      </c>
      <c r="H5665" s="109" t="s">
        <v>33331</v>
      </c>
      <c r="I5665" s="55" t="s">
        <v>33269</v>
      </c>
      <c r="J5665" s="55" t="s">
        <v>5595</v>
      </c>
      <c r="K5665" s="98" t="s">
        <v>33332</v>
      </c>
      <c r="L5665" s="109" t="s">
        <v>18068</v>
      </c>
      <c r="M5665" s="109" t="s">
        <v>33271</v>
      </c>
      <c r="N5665" s="109" t="s">
        <v>262</v>
      </c>
      <c r="O5665" s="109" t="s">
        <v>33333</v>
      </c>
      <c r="P5665" s="109" t="s">
        <v>58</v>
      </c>
      <c r="Q5665" s="55" t="s">
        <v>33334</v>
      </c>
      <c r="R5665" s="109" t="s">
        <v>100</v>
      </c>
      <c r="S5665" s="8" t="s">
        <v>5119</v>
      </c>
      <c r="T5665" s="31"/>
      <c r="U5665" s="109" t="str">
        <f t="shared" si="89"/>
        <v>39606: Army veteran Graham was at home in a public housing complex when his neighbors complained about noise. Agitated by the visit of three (then four) officers, Donovan was uncooperative. One officer tasered Graham for 13 seconds, which appeared to have no effect. Another officer tasered him 10 more times within the next four minutes. As the victim was finally restrained, which required five sets of handcuffs, his breathing became shallow. Graham's subsequent death was attributed by the medical examiner to "natural causes". http://investmentwatchblog.com/police-department-tasers-a-mentally-ill-man-11-times-in-the-span-of-4-minutes-resulting-in-his-death/</v>
      </c>
      <c r="V5665" s="98"/>
      <c r="W5665" s="109">
        <v>2275.1</v>
      </c>
      <c r="X5665" s="109"/>
      <c r="Y5665" s="109"/>
      <c r="Z5665" s="109"/>
      <c r="AA5665" s="109"/>
      <c r="AB5665" s="109"/>
      <c r="AC5665" s="113"/>
      <c r="AD5665" s="106"/>
      <c r="AE5665" s="106"/>
      <c r="AF5665" s="106"/>
      <c r="AG5665" s="58"/>
    </row>
    <row r="5666" spans="1:33" ht="12">
      <c r="A5666" s="30" t="s">
        <v>33250</v>
      </c>
      <c r="B5666" s="109" t="s">
        <v>33335</v>
      </c>
      <c r="C5666" s="121">
        <v>33</v>
      </c>
      <c r="D5666" s="109" t="s">
        <v>23</v>
      </c>
      <c r="E5666" s="109" t="s">
        <v>82</v>
      </c>
      <c r="F5666" s="109"/>
      <c r="G5666" s="42">
        <v>40682</v>
      </c>
      <c r="H5666" s="109" t="s">
        <v>33336</v>
      </c>
      <c r="I5666" s="55" t="s">
        <v>4588</v>
      </c>
      <c r="J5666" s="55" t="s">
        <v>5595</v>
      </c>
      <c r="K5666" s="98" t="s">
        <v>33337</v>
      </c>
      <c r="L5666" s="109" t="s">
        <v>5597</v>
      </c>
      <c r="M5666" s="109" t="s">
        <v>33338</v>
      </c>
      <c r="N5666" s="109" t="s">
        <v>32</v>
      </c>
      <c r="O5666" s="109" t="s">
        <v>33339</v>
      </c>
      <c r="P5666" s="109" t="s">
        <v>58</v>
      </c>
      <c r="Q5666" s="55" t="s">
        <v>33340</v>
      </c>
      <c r="R5666" s="109" t="s">
        <v>80</v>
      </c>
      <c r="S5666" s="8" t="s">
        <v>5119</v>
      </c>
      <c r="T5666" s="31"/>
      <c r="U5666" s="109" t="str">
        <f t="shared" si="89"/>
        <v>40682: Reyes was killed by a police sniper after he'd taken his own wife and two sons hostage for two hours, wounded an officer in the shoulder, and fired a total of 75 to 100 rounds at police. http://articles.courant.com/2011-05-20/news/hc-manchester-shooting-folo-0521-20110520_1_manchester-police-police-officers-police-sniper</v>
      </c>
      <c r="V5666" s="98"/>
      <c r="W5666" s="109">
        <v>2276.1</v>
      </c>
      <c r="X5666" s="109"/>
      <c r="Y5666" s="109"/>
      <c r="Z5666" s="109"/>
      <c r="AA5666" s="109"/>
      <c r="AB5666" s="109"/>
      <c r="AC5666" s="113"/>
      <c r="AD5666" s="106"/>
      <c r="AE5666" s="106"/>
      <c r="AF5666" s="106"/>
      <c r="AG5666" s="58"/>
    </row>
    <row r="5667" spans="1:33" ht="12">
      <c r="A5667" s="30" t="s">
        <v>33250</v>
      </c>
      <c r="B5667" s="109" t="s">
        <v>33341</v>
      </c>
      <c r="C5667" s="121">
        <v>35</v>
      </c>
      <c r="D5667" s="109" t="s">
        <v>23</v>
      </c>
      <c r="E5667" s="109" t="s">
        <v>82</v>
      </c>
      <c r="F5667" s="109"/>
      <c r="G5667" s="42">
        <v>40322</v>
      </c>
      <c r="H5667" s="109" t="s">
        <v>33342</v>
      </c>
      <c r="I5667" s="55" t="s">
        <v>10691</v>
      </c>
      <c r="J5667" s="55" t="s">
        <v>5595</v>
      </c>
      <c r="K5667" s="98" t="s">
        <v>33343</v>
      </c>
      <c r="L5667" s="109" t="s">
        <v>76</v>
      </c>
      <c r="M5667" s="109" t="s">
        <v>33344</v>
      </c>
      <c r="N5667" s="109" t="s">
        <v>262</v>
      </c>
      <c r="O5667" s="109" t="s">
        <v>33345</v>
      </c>
      <c r="P5667" s="109" t="s">
        <v>58</v>
      </c>
      <c r="Q5667" s="55" t="s">
        <v>33346</v>
      </c>
      <c r="R5667" s="109" t="s">
        <v>80</v>
      </c>
      <c r="S5667" s="8" t="s">
        <v>5119</v>
      </c>
      <c r="T5667" s="31"/>
      <c r="U5667" s="109" t="str">
        <f t="shared" si="89"/>
        <v>40322: Never arrested or charged with a crime, after willingly allowing himself to be handcuffed "for his own protection", Carrion was tasered 35 times for periods as long as 24 seconds each, beaten with weapons and fists, bitten by a police attack dog, and allowed to fall down a flight of stairs (while handcuffed) and crawl naked 20 feet into a brush thicket, after family members had called police for assistance with a medical emergency. The medical examiner attributed Carrion's death to "excited delirium." http://www.middletownpress.com/general-news/20120607/estate-of-middletown-man-who-died-after-taser-incident-in-2010-files-suit-against-city-ex-acting-chief-2</v>
      </c>
      <c r="V5667" s="98"/>
      <c r="W5667" s="109">
        <v>2277.1</v>
      </c>
      <c r="X5667" s="109"/>
      <c r="Y5667" s="109"/>
      <c r="Z5667" s="109"/>
      <c r="AA5667" s="109"/>
      <c r="AB5667" s="109"/>
      <c r="AC5667" s="113"/>
      <c r="AD5667" s="106"/>
      <c r="AE5667" s="106"/>
      <c r="AF5667" s="106"/>
      <c r="AG5667" s="58"/>
    </row>
    <row r="5668" spans="1:33" ht="12">
      <c r="A5668" s="30" t="s">
        <v>33250</v>
      </c>
      <c r="B5668" s="109" t="s">
        <v>33347</v>
      </c>
      <c r="C5668" s="121">
        <v>46</v>
      </c>
      <c r="D5668" s="109" t="s">
        <v>23</v>
      </c>
      <c r="E5668" s="109" t="s">
        <v>40</v>
      </c>
      <c r="F5668" s="109"/>
      <c r="G5668" s="42">
        <v>38580</v>
      </c>
      <c r="H5668" s="109" t="s">
        <v>33348</v>
      </c>
      <c r="I5668" s="55" t="s">
        <v>33349</v>
      </c>
      <c r="J5668" s="55" t="s">
        <v>5595</v>
      </c>
      <c r="K5668" s="98" t="s">
        <v>33350</v>
      </c>
      <c r="L5668" s="109" t="s">
        <v>33351</v>
      </c>
      <c r="M5668" s="109" t="s">
        <v>33307</v>
      </c>
      <c r="N5668" s="109" t="s">
        <v>32</v>
      </c>
      <c r="O5668" s="109" t="s">
        <v>33352</v>
      </c>
      <c r="P5668" s="109" t="s">
        <v>58</v>
      </c>
      <c r="Q5668" s="55" t="s">
        <v>33353</v>
      </c>
      <c r="R5668" s="109" t="s">
        <v>80</v>
      </c>
      <c r="S5668" s="8" t="s">
        <v>5119</v>
      </c>
      <c r="T5668" s="31"/>
      <c r="U5668" s="109" t="str">
        <f t="shared" si="89"/>
        <v>38580: Police were called to a domestic disturbance between Habel and his girlfriend. Habel had a long record of previous assaults and incidents, a current protective order, a court mandate to avoid alcohol, and was on probation. Police removed the slightly-injured girlfriend from the house, and cornered Habel in the back yard with a police dog. After threatening and encouraging the officers to shoot him, they did, twice. http://www.ct.gov/csao/cwp/view.asp?a=1802&amp;q=330870</v>
      </c>
      <c r="V5668" s="98"/>
      <c r="W5668" s="109">
        <v>2278.1</v>
      </c>
      <c r="X5668" s="109"/>
      <c r="Y5668" s="109"/>
      <c r="Z5668" s="109"/>
      <c r="AA5668" s="109"/>
      <c r="AB5668" s="109"/>
      <c r="AC5668" s="113"/>
      <c r="AD5668" s="106"/>
      <c r="AE5668" s="106"/>
      <c r="AF5668" s="106"/>
      <c r="AG5668" s="58"/>
    </row>
    <row r="5669" spans="1:33" ht="12">
      <c r="A5669" s="30" t="s">
        <v>33250</v>
      </c>
      <c r="B5669" s="109" t="s">
        <v>33354</v>
      </c>
      <c r="C5669" s="121">
        <v>30</v>
      </c>
      <c r="D5669" s="109" t="s">
        <v>23</v>
      </c>
      <c r="E5669" s="109" t="s">
        <v>173</v>
      </c>
      <c r="F5669" s="109"/>
      <c r="G5669" s="42">
        <v>41101</v>
      </c>
      <c r="H5669" s="109" t="s">
        <v>33355</v>
      </c>
      <c r="I5669" s="55" t="s">
        <v>5597</v>
      </c>
      <c r="J5669" s="55" t="s">
        <v>5595</v>
      </c>
      <c r="K5669" s="98" t="s">
        <v>7946</v>
      </c>
      <c r="L5669" s="109" t="s">
        <v>5597</v>
      </c>
      <c r="M5669" s="109" t="s">
        <v>7117</v>
      </c>
      <c r="N5669" s="109" t="s">
        <v>32</v>
      </c>
      <c r="O5669" s="109" t="s">
        <v>33356</v>
      </c>
      <c r="P5669" s="109" t="s">
        <v>58</v>
      </c>
      <c r="Q5669" s="55" t="s">
        <v>33357</v>
      </c>
      <c r="R5669" s="109" t="s">
        <v>80</v>
      </c>
      <c r="S5669" s="8" t="s">
        <v>208</v>
      </c>
      <c r="T5669" s="31"/>
      <c r="U5669" s="109" t="str">
        <f t="shared" si="89"/>
        <v>41101: Four officers approached three men inside a parked car at an apartment complex around 1 a.m. because of suspicious activity. They ordered the men to show their hands, and Morales (the driver) rammed his car into the police cruiser and then allegedly drove at the officers who were on foot. One officer then shot at the vehicle, which crashed into the apartment building. Morales was killed and the other two men were injured. http://www.nbcconnecticut.com/news/local/Names-Released-in-Hartford-Officer-Involved-Shooting-162256385.html</v>
      </c>
      <c r="V5669" s="98"/>
      <c r="W5669" s="109">
        <v>2279.1</v>
      </c>
      <c r="X5669" s="109"/>
      <c r="Y5669" s="109"/>
      <c r="Z5669" s="109"/>
      <c r="AA5669" s="109"/>
      <c r="AB5669" s="109"/>
      <c r="AC5669" s="113"/>
      <c r="AD5669" s="106"/>
      <c r="AE5669" s="106"/>
      <c r="AF5669" s="106"/>
      <c r="AG5669" s="58"/>
    </row>
    <row r="5670" spans="1:33" ht="12">
      <c r="A5670" s="30" t="s">
        <v>33250</v>
      </c>
      <c r="B5670" s="109" t="s">
        <v>33358</v>
      </c>
      <c r="C5670" s="121">
        <v>78</v>
      </c>
      <c r="D5670" s="109" t="s">
        <v>23</v>
      </c>
      <c r="E5670" s="109" t="s">
        <v>40</v>
      </c>
      <c r="F5670" s="109"/>
      <c r="G5670" s="42">
        <v>41102</v>
      </c>
      <c r="H5670" s="109" t="s">
        <v>33359</v>
      </c>
      <c r="I5670" s="55" t="s">
        <v>33360</v>
      </c>
      <c r="J5670" s="55" t="s">
        <v>5595</v>
      </c>
      <c r="K5670" s="98" t="s">
        <v>33361</v>
      </c>
      <c r="L5670" s="109" t="s">
        <v>26028</v>
      </c>
      <c r="M5670" s="109" t="s">
        <v>7954</v>
      </c>
      <c r="N5670" s="109" t="s">
        <v>32</v>
      </c>
      <c r="O5670" s="109" t="s">
        <v>33362</v>
      </c>
      <c r="P5670" s="109" t="s">
        <v>36</v>
      </c>
      <c r="Q5670" s="55" t="s">
        <v>33363</v>
      </c>
      <c r="R5670" s="109" t="s">
        <v>80</v>
      </c>
      <c r="S5670" s="8" t="s">
        <v>208</v>
      </c>
      <c r="T5670" s="31"/>
      <c r="U5670" s="109" t="str">
        <f t="shared" si="89"/>
        <v>41102: An officer responded to a report of an armed man on the highway. Escribano “charged at the trooper armed with a knife.” The officer initially retreated, but eventually felt the needed to shoot him. Escribano was pronounced dead at a local hospital.  http://www.ctpost.com/news/article/State-trooper-shoots-kills-man-on-Route-8-3702258.php</v>
      </c>
      <c r="V5670" s="98"/>
      <c r="W5670" s="109">
        <v>2280.1</v>
      </c>
      <c r="X5670" s="109"/>
      <c r="Y5670" s="109"/>
      <c r="Z5670" s="109"/>
      <c r="AA5670" s="109"/>
      <c r="AB5670" s="109"/>
      <c r="AC5670" s="113"/>
      <c r="AD5670" s="106"/>
      <c r="AE5670" s="106"/>
      <c r="AF5670" s="106"/>
      <c r="AG5670" s="58"/>
    </row>
    <row r="5671" spans="1:33" ht="12">
      <c r="A5671" s="30" t="s">
        <v>33250</v>
      </c>
      <c r="B5671" s="109" t="s">
        <v>33364</v>
      </c>
      <c r="C5671" s="121">
        <v>35</v>
      </c>
      <c r="D5671" s="109" t="s">
        <v>23</v>
      </c>
      <c r="E5671" s="109" t="s">
        <v>24</v>
      </c>
      <c r="F5671" s="109"/>
      <c r="G5671" s="42">
        <v>39478</v>
      </c>
      <c r="H5671" s="109" t="s">
        <v>33365</v>
      </c>
      <c r="I5671" s="55" t="s">
        <v>16864</v>
      </c>
      <c r="J5671" s="55" t="s">
        <v>5595</v>
      </c>
      <c r="K5671" s="98" t="s">
        <v>16865</v>
      </c>
      <c r="L5671" s="109" t="s">
        <v>849</v>
      </c>
      <c r="M5671" s="109" t="s">
        <v>16866</v>
      </c>
      <c r="N5671" s="109" t="s">
        <v>32</v>
      </c>
      <c r="O5671" s="109" t="s">
        <v>33366</v>
      </c>
      <c r="P5671" s="109" t="s">
        <v>58</v>
      </c>
      <c r="Q5671" s="55" t="s">
        <v>33367</v>
      </c>
      <c r="R5671" s="109" t="s">
        <v>80</v>
      </c>
      <c r="S5671" s="8" t="s">
        <v>5119</v>
      </c>
      <c r="T5671" s="31"/>
      <c r="U5671" s="109" t="str">
        <f t="shared" si="89"/>
        <v>39478: Police shot McAllister to death after a high-speed vehicle chase which came to an end with McAllister's vehicle crashing into a tree on the playground of the Success Village residential development. The shooting officer's account describes a confused foot chase and series of events after the car crash, with the officer's sight impaired. Although the exonerating report makes much of McAllister's drug dealing and his possession of a loaded pistol in the car, he had been mistaken for another person, he was fleeing unarmed when he was shot, and did not verbally or physically threaten the officer. The family later filed a wrongful death suit. http://www.ct.gov/csao/cwp/view.asp?a=1802&amp;q=419746</v>
      </c>
      <c r="V5671" s="98"/>
      <c r="W5671" s="109">
        <v>2281.1</v>
      </c>
      <c r="X5671" s="109"/>
      <c r="Y5671" s="109"/>
      <c r="Z5671" s="109"/>
      <c r="AA5671" s="109"/>
      <c r="AB5671" s="109"/>
      <c r="AC5671" s="113"/>
      <c r="AD5671" s="106"/>
      <c r="AE5671" s="106"/>
      <c r="AF5671" s="106"/>
      <c r="AG5671" s="58"/>
    </row>
    <row r="5672" spans="1:33" ht="12">
      <c r="A5672" s="30" t="s">
        <v>33250</v>
      </c>
      <c r="B5672" s="109" t="s">
        <v>33368</v>
      </c>
      <c r="C5672" s="121">
        <v>18</v>
      </c>
      <c r="D5672" s="109" t="s">
        <v>23</v>
      </c>
      <c r="E5672" s="109" t="s">
        <v>24</v>
      </c>
      <c r="F5672" s="109"/>
      <c r="G5672" s="42">
        <v>37522</v>
      </c>
      <c r="H5672" s="109" t="s">
        <v>33369</v>
      </c>
      <c r="I5672" s="55" t="s">
        <v>16547</v>
      </c>
      <c r="J5672" s="55" t="s">
        <v>5595</v>
      </c>
      <c r="K5672" s="98" t="s">
        <v>18067</v>
      </c>
      <c r="L5672" s="109" t="s">
        <v>18068</v>
      </c>
      <c r="M5672" s="109" t="s">
        <v>33370</v>
      </c>
      <c r="N5672" s="109" t="s">
        <v>314</v>
      </c>
      <c r="O5672" s="109" t="s">
        <v>33371</v>
      </c>
      <c r="P5672" s="109" t="s">
        <v>36</v>
      </c>
      <c r="Q5672" s="55" t="s">
        <v>33372</v>
      </c>
      <c r="R5672" s="109" t="s">
        <v>80</v>
      </c>
      <c r="S5672" s="8" t="s">
        <v>5119</v>
      </c>
      <c r="T5672" s="31"/>
      <c r="U5672" s="109" t="str">
        <f t="shared" si="89"/>
        <v>37522: When Tyson was allegedly involved in a fist fight, West Haven police used attack dogs to attempt to flush him out of hiding in bushes along I-95. Tyson instead fled onto the highway and was struck by a passing truck. In December 2008 the city settled a wrongful death suit with his family for about $400,000. An autopsy revealed 24 dog-bit puncture wounds. http://www.insurancejournal.com/news/east/2008/12/08/96119.htm</v>
      </c>
      <c r="V5672" s="98"/>
      <c r="W5672" s="109">
        <v>2282.1</v>
      </c>
      <c r="X5672" s="109"/>
      <c r="Y5672" s="109"/>
      <c r="Z5672" s="109"/>
      <c r="AA5672" s="109"/>
      <c r="AB5672" s="109"/>
      <c r="AC5672" s="113"/>
      <c r="AD5672" s="106"/>
      <c r="AE5672" s="106"/>
      <c r="AF5672" s="106"/>
      <c r="AG5672" s="58"/>
    </row>
    <row r="5673" spans="1:33" ht="12">
      <c r="A5673" s="30" t="s">
        <v>33250</v>
      </c>
      <c r="B5673" s="109" t="s">
        <v>33373</v>
      </c>
      <c r="C5673" s="121">
        <v>39</v>
      </c>
      <c r="D5673" s="109" t="s">
        <v>23</v>
      </c>
      <c r="E5673" s="109" t="s">
        <v>40</v>
      </c>
      <c r="F5673" s="109" t="s">
        <v>33374</v>
      </c>
      <c r="G5673" s="42">
        <v>39392</v>
      </c>
      <c r="H5673" s="109" t="s">
        <v>33375</v>
      </c>
      <c r="I5673" s="55" t="s">
        <v>33376</v>
      </c>
      <c r="J5673" s="55" t="s">
        <v>5595</v>
      </c>
      <c r="K5673" s="98" t="s">
        <v>33377</v>
      </c>
      <c r="L5673" s="109" t="s">
        <v>5597</v>
      </c>
      <c r="M5673" s="109" t="s">
        <v>33378</v>
      </c>
      <c r="N5673" s="109" t="s">
        <v>32</v>
      </c>
      <c r="O5673" s="109" t="s">
        <v>33379</v>
      </c>
      <c r="P5673" s="109" t="s">
        <v>58</v>
      </c>
      <c r="Q5673" s="55" t="s">
        <v>33380</v>
      </c>
      <c r="R5673" s="109" t="s">
        <v>80</v>
      </c>
      <c r="S5673" s="8" t="s">
        <v>5119</v>
      </c>
      <c r="T5673" s="31"/>
      <c r="U5673" s="109" t="str">
        <f t="shared" si="89"/>
        <v>39392: The attendant of a convenience store called the police on a customer who appeared to have blood on his face and hands. Three police officers intercepted this customer, Chapdelaine, walking southbound from the store. On the officers' arrival the suspect pulled a pistol and began firing. The police returned fire, striking Chapdelaine three times and killing him. He was subsequently tied to the shooting death of his girlfriend's mother earlier that evening. http://www.courant.com/news/domestic-violence/hc-domestic-violence-archive-chapdelaine-112607,0,4605707.story</v>
      </c>
      <c r="V5673" s="98"/>
      <c r="W5673" s="109">
        <v>2283.1</v>
      </c>
      <c r="X5673" s="109"/>
      <c r="Y5673" s="109"/>
      <c r="Z5673" s="109"/>
      <c r="AA5673" s="109"/>
      <c r="AB5673" s="109"/>
      <c r="AC5673" s="113"/>
      <c r="AD5673" s="106"/>
      <c r="AE5673" s="106"/>
      <c r="AF5673" s="106"/>
      <c r="AG5673" s="58"/>
    </row>
    <row r="5674" spans="1:33" ht="12">
      <c r="A5674" s="30" t="s">
        <v>33250</v>
      </c>
      <c r="B5674" s="109" t="s">
        <v>33381</v>
      </c>
      <c r="C5674" s="121">
        <v>35</v>
      </c>
      <c r="D5674" s="109" t="s">
        <v>23</v>
      </c>
      <c r="E5674" s="109" t="s">
        <v>173</v>
      </c>
      <c r="F5674" s="109" t="s">
        <v>33382</v>
      </c>
      <c r="G5674" s="42">
        <v>38337</v>
      </c>
      <c r="H5674" s="109" t="s">
        <v>33383</v>
      </c>
      <c r="I5674" s="55" t="s">
        <v>18068</v>
      </c>
      <c r="J5674" s="55" t="s">
        <v>5595</v>
      </c>
      <c r="K5674" s="98" t="s">
        <v>33384</v>
      </c>
      <c r="L5674" s="109" t="s">
        <v>18068</v>
      </c>
      <c r="M5674" s="109" t="s">
        <v>33385</v>
      </c>
      <c r="N5674" s="109" t="s">
        <v>32</v>
      </c>
      <c r="O5674" s="109" t="s">
        <v>33386</v>
      </c>
      <c r="P5674" s="109" t="s">
        <v>58</v>
      </c>
      <c r="Q5674" s="55" t="s">
        <v>33387</v>
      </c>
      <c r="R5674" s="109" t="s">
        <v>100</v>
      </c>
      <c r="S5674" s="8" t="s">
        <v>5119</v>
      </c>
      <c r="T5674" s="31"/>
      <c r="U5674" s="109" t="str">
        <f t="shared" si="89"/>
        <v>38337: Officers came to an apartment complex serving residents with mental health issues to investigate a possible stabbing. Marrero, hostile and behaving unpredictably, appeared on a rear porch flourishing a couple of knives and confronting five to seven officers. Marrero surrendered one weapon but appeared, according to the police account, to be concealing another in his socks. The victim was 12 to 15 feet away when he was shot at 8 to 12 times. Four bullets struck him. http://www.ct.gov/csao/cwp/view.asp?a=1802&amp;q=309532</v>
      </c>
      <c r="V5674" s="98"/>
      <c r="W5674" s="109">
        <v>2284.1</v>
      </c>
      <c r="X5674" s="109"/>
      <c r="Y5674" s="109"/>
      <c r="Z5674" s="109"/>
      <c r="AA5674" s="109"/>
      <c r="AB5674" s="109"/>
      <c r="AC5674" s="113"/>
      <c r="AD5674" s="106"/>
      <c r="AE5674" s="106"/>
      <c r="AF5674" s="106"/>
      <c r="AG5674" s="58"/>
    </row>
    <row r="5675" spans="1:33" ht="12">
      <c r="A5675" s="30" t="s">
        <v>33250</v>
      </c>
      <c r="B5675" s="109" t="s">
        <v>33388</v>
      </c>
      <c r="C5675" s="121">
        <v>24</v>
      </c>
      <c r="D5675" s="109" t="s">
        <v>23</v>
      </c>
      <c r="E5675" s="109" t="s">
        <v>24</v>
      </c>
      <c r="F5675" s="109"/>
      <c r="G5675" s="42">
        <v>38840</v>
      </c>
      <c r="H5675" s="109" t="s">
        <v>33389</v>
      </c>
      <c r="I5675" s="55" t="s">
        <v>16864</v>
      </c>
      <c r="J5675" s="55" t="s">
        <v>5595</v>
      </c>
      <c r="K5675" s="98" t="s">
        <v>33390</v>
      </c>
      <c r="L5675" s="109" t="s">
        <v>849</v>
      </c>
      <c r="M5675" s="109" t="s">
        <v>16866</v>
      </c>
      <c r="N5675" s="109" t="s">
        <v>32</v>
      </c>
      <c r="O5675" s="109" t="s">
        <v>33391</v>
      </c>
      <c r="P5675" s="109" t="s">
        <v>58</v>
      </c>
      <c r="Q5675" s="55" t="s">
        <v>33392</v>
      </c>
      <c r="R5675" s="109" t="s">
        <v>80</v>
      </c>
      <c r="S5675" s="8" t="s">
        <v>5119</v>
      </c>
      <c r="T5675" s="31"/>
      <c r="U5675" s="109" t="str">
        <f t="shared" si="89"/>
        <v>38840: As a suspect in an armed robbery, police shot Marrow to end a high-speed chase through the streets of Bridgeport. They fired six shots, only one of which struck the victim. http://www.ct.gov/csao/cwp/view.asp?a=1802&amp;q=328338</v>
      </c>
      <c r="V5675" s="98"/>
      <c r="W5675" s="109">
        <v>2285.1</v>
      </c>
      <c r="X5675" s="109"/>
      <c r="Y5675" s="109"/>
      <c r="Z5675" s="109"/>
      <c r="AA5675" s="109"/>
      <c r="AB5675" s="109"/>
      <c r="AC5675" s="113"/>
      <c r="AD5675" s="106"/>
      <c r="AE5675" s="106"/>
      <c r="AF5675" s="106"/>
      <c r="AG5675" s="58"/>
    </row>
    <row r="5676" spans="1:33" ht="12">
      <c r="A5676" s="30" t="s">
        <v>33250</v>
      </c>
      <c r="B5676" s="109" t="s">
        <v>33393</v>
      </c>
      <c r="C5676" s="121">
        <v>18</v>
      </c>
      <c r="D5676" s="109" t="s">
        <v>23</v>
      </c>
      <c r="E5676" s="109" t="s">
        <v>24</v>
      </c>
      <c r="F5676" s="109" t="s">
        <v>33394</v>
      </c>
      <c r="G5676" s="42">
        <v>38479</v>
      </c>
      <c r="H5676" s="109" t="s">
        <v>33395</v>
      </c>
      <c r="I5676" s="55" t="s">
        <v>5597</v>
      </c>
      <c r="J5676" s="55" t="s">
        <v>5595</v>
      </c>
      <c r="K5676" s="98" t="s">
        <v>33396</v>
      </c>
      <c r="L5676" s="109" t="s">
        <v>5597</v>
      </c>
      <c r="M5676" s="109" t="s">
        <v>7117</v>
      </c>
      <c r="N5676" s="109" t="s">
        <v>32</v>
      </c>
      <c r="O5676" s="109" t="s">
        <v>33397</v>
      </c>
      <c r="P5676" s="109" t="s">
        <v>157</v>
      </c>
      <c r="Q5676" s="55" t="s">
        <v>33398</v>
      </c>
      <c r="R5676" s="109" t="s">
        <v>80</v>
      </c>
      <c r="S5676" s="8" t="s">
        <v>5119</v>
      </c>
      <c r="T5676" s="31"/>
      <c r="U5676" s="109" t="str">
        <f t="shared" si="89"/>
        <v>38479: Bryant was shot twice in a botched drug arrest by a plainclothes member of Hartford's "Violent Crime Impact Team" working with a BATF special agent. The officers observed Bryant and companion Brandon Henry together in a car, and perceived a weapon and drug activity. Bryant was killed with two shots to the head; Henry wounded. The Hartford officer was criminally charged although acquitted. The DOJ opened a civil rights investigation and other national attention. And the city settled with Bryant's family in 2012 for $1.625M. http://articles.courant.com/2005-05-10/news/0505100899_1_gun-hartford-police-henry-s-girlfriend</v>
      </c>
      <c r="V5676" s="98"/>
      <c r="W5676" s="109">
        <v>2286.1</v>
      </c>
      <c r="X5676" s="109"/>
      <c r="Y5676" s="109"/>
      <c r="Z5676" s="109"/>
      <c r="AA5676" s="109"/>
      <c r="AB5676" s="109"/>
      <c r="AC5676" s="113"/>
      <c r="AD5676" s="106"/>
      <c r="AE5676" s="106"/>
      <c r="AF5676" s="106"/>
      <c r="AG5676" s="58"/>
    </row>
    <row r="5677" spans="1:33" ht="12">
      <c r="A5677" s="30" t="s">
        <v>33250</v>
      </c>
      <c r="B5677" s="109" t="s">
        <v>33399</v>
      </c>
      <c r="C5677" s="121">
        <v>39</v>
      </c>
      <c r="D5677" s="109" t="s">
        <v>23</v>
      </c>
      <c r="E5677" s="109" t="s">
        <v>82</v>
      </c>
      <c r="F5677" s="109"/>
      <c r="G5677" s="42">
        <v>38909</v>
      </c>
      <c r="H5677" s="109" t="s">
        <v>33400</v>
      </c>
      <c r="I5677" s="55" t="s">
        <v>5597</v>
      </c>
      <c r="J5677" s="55" t="s">
        <v>5595</v>
      </c>
      <c r="K5677" s="98" t="s">
        <v>33401</v>
      </c>
      <c r="L5677" s="109" t="s">
        <v>5597</v>
      </c>
      <c r="M5677" s="109" t="s">
        <v>33283</v>
      </c>
      <c r="N5677" s="109" t="s">
        <v>262</v>
      </c>
      <c r="O5677" s="109" t="s">
        <v>33402</v>
      </c>
      <c r="P5677" s="109" t="s">
        <v>36</v>
      </c>
      <c r="Q5677" s="55" t="s">
        <v>33403</v>
      </c>
      <c r="R5677" s="109" t="s">
        <v>80</v>
      </c>
      <c r="S5677" s="8" t="s">
        <v>5119</v>
      </c>
      <c r="T5677" s="31"/>
      <c r="U5677" s="109" t="str">
        <f t="shared" ref="U5677:U5740" si="90">CONCATENATE(G5677, ": ", O5677, " ", Q5677)</f>
        <v>38909: According to police descriptions, Negron was arrested for damaging a car using a pitchfork, for smashing out the window of a business in an attempt to evade police, and for smashing his own head into the windshield of a parked car, leaving a trail of blood. Negron collapsed upon being tasered and was pronounced dead soon after. http://articles.courant.com/2006-07-13/news/0607130326_1_police-headquarters-south-street-sheffield-street</v>
      </c>
      <c r="V5677" s="98"/>
      <c r="W5677" s="109">
        <v>2287.1</v>
      </c>
      <c r="X5677" s="109"/>
      <c r="Y5677" s="109"/>
      <c r="Z5677" s="109"/>
      <c r="AA5677" s="109"/>
      <c r="AB5677" s="109"/>
      <c r="AC5677" s="113"/>
      <c r="AD5677" s="106"/>
      <c r="AE5677" s="106"/>
      <c r="AF5677" s="106"/>
      <c r="AG5677" s="58"/>
    </row>
    <row r="5678" spans="1:33" ht="12">
      <c r="A5678" s="30" t="s">
        <v>33250</v>
      </c>
      <c r="B5678" s="109" t="s">
        <v>33404</v>
      </c>
      <c r="C5678" s="121">
        <v>35</v>
      </c>
      <c r="D5678" s="109" t="s">
        <v>23</v>
      </c>
      <c r="E5678" s="109" t="s">
        <v>40</v>
      </c>
      <c r="F5678" s="109" t="s">
        <v>33405</v>
      </c>
      <c r="G5678" s="42">
        <v>38132</v>
      </c>
      <c r="H5678" s="109" t="s">
        <v>33406</v>
      </c>
      <c r="I5678" s="55" t="s">
        <v>5597</v>
      </c>
      <c r="J5678" s="55" t="s">
        <v>5595</v>
      </c>
      <c r="K5678" s="98" t="s">
        <v>7946</v>
      </c>
      <c r="L5678" s="109" t="s">
        <v>5597</v>
      </c>
      <c r="M5678" s="109" t="s">
        <v>7117</v>
      </c>
      <c r="N5678" s="109" t="s">
        <v>32</v>
      </c>
      <c r="O5678" s="109" t="s">
        <v>33407</v>
      </c>
      <c r="P5678" s="109" t="s">
        <v>58</v>
      </c>
      <c r="Q5678" s="55" t="s">
        <v>33408</v>
      </c>
      <c r="R5678" s="109" t="s">
        <v>80</v>
      </c>
      <c r="S5678" s="8" t="s">
        <v>5119</v>
      </c>
      <c r="T5678" s="31"/>
      <c r="U5678" s="109" t="str">
        <f t="shared" si="90"/>
        <v>38132: A team of Hartford Vice and Narcotics Division officers, with a special agent from the FBI, came to Zipoli's residence to serve a search warrant. Zipoli answered the door with a shotgun, fired four rounds, and wounded at least four of the officers before being shot by multiple officers. He was pronounced dead about 15 minutes after the beginning of the raid. http://www.ct.gov/csao/cwp/view.asp?a=1802&amp;q=291536</v>
      </c>
      <c r="V5678" s="98"/>
      <c r="W5678" s="109">
        <v>2288.1</v>
      </c>
      <c r="X5678" s="109"/>
      <c r="Y5678" s="109"/>
      <c r="Z5678" s="109"/>
      <c r="AA5678" s="109"/>
      <c r="AB5678" s="109"/>
      <c r="AC5678" s="113"/>
      <c r="AD5678" s="106"/>
      <c r="AE5678" s="106"/>
      <c r="AF5678" s="106"/>
      <c r="AG5678" s="58"/>
    </row>
    <row r="5679" spans="1:33" ht="12">
      <c r="A5679" s="30" t="s">
        <v>33250</v>
      </c>
      <c r="B5679" s="109" t="s">
        <v>33409</v>
      </c>
      <c r="C5679" s="121">
        <v>21</v>
      </c>
      <c r="D5679" s="109" t="s">
        <v>23</v>
      </c>
      <c r="E5679" s="109" t="s">
        <v>40</v>
      </c>
      <c r="F5679" s="109"/>
      <c r="G5679" s="42">
        <v>37202</v>
      </c>
      <c r="H5679" s="109" t="s">
        <v>33410</v>
      </c>
      <c r="I5679" s="55" t="s">
        <v>17608</v>
      </c>
      <c r="J5679" s="55" t="s">
        <v>5595</v>
      </c>
      <c r="K5679" s="98" t="s">
        <v>33411</v>
      </c>
      <c r="L5679" s="109" t="s">
        <v>26028</v>
      </c>
      <c r="M5679" s="109" t="s">
        <v>7954</v>
      </c>
      <c r="N5679" s="109" t="s">
        <v>32</v>
      </c>
      <c r="O5679" s="109" t="s">
        <v>33412</v>
      </c>
      <c r="P5679" s="109" t="s">
        <v>58</v>
      </c>
      <c r="Q5679" s="55" t="s">
        <v>33413</v>
      </c>
      <c r="R5679" s="109" t="s">
        <v>100</v>
      </c>
      <c r="S5679" s="8" t="s">
        <v>5119</v>
      </c>
      <c r="T5679" s="31"/>
      <c r="U5679" s="109" t="str">
        <f t="shared" si="90"/>
        <v>37202: Sullivan, bound for a prison term within the next few days, turned up unexpectedly for a stay at his sister's house in an unbalanced mental condition. Attempts of his sister to calm him down developed into a situation where Sullivan had taken his infant niece hostage. Plymouth police engaged the Connecticut State Police western tactical team. Sullivan decapitated his niece, and died from about 12 gunshots fired by police. http://www.ct.gov/Csao/cwp/view.asp?a=1802&amp;q=286116</v>
      </c>
      <c r="V5679" s="98"/>
      <c r="W5679" s="109">
        <v>2289.1</v>
      </c>
      <c r="X5679" s="109"/>
      <c r="Y5679" s="109"/>
      <c r="Z5679" s="109"/>
      <c r="AA5679" s="109"/>
      <c r="AB5679" s="109"/>
      <c r="AC5679" s="113"/>
      <c r="AD5679" s="106"/>
      <c r="AE5679" s="106"/>
      <c r="AF5679" s="106"/>
      <c r="AG5679" s="58"/>
    </row>
    <row r="5680" spans="1:33" ht="12">
      <c r="A5680" s="30" t="s">
        <v>33250</v>
      </c>
      <c r="B5680" s="109" t="s">
        <v>33414</v>
      </c>
      <c r="C5680" s="121">
        <v>41</v>
      </c>
      <c r="D5680" s="109" t="s">
        <v>23</v>
      </c>
      <c r="E5680" s="109" t="s">
        <v>24</v>
      </c>
      <c r="F5680" s="109"/>
      <c r="G5680" s="42">
        <v>38258</v>
      </c>
      <c r="H5680" s="109" t="s">
        <v>33415</v>
      </c>
      <c r="I5680" s="55" t="s">
        <v>16864</v>
      </c>
      <c r="J5680" s="55" t="s">
        <v>5595</v>
      </c>
      <c r="K5680" s="98" t="s">
        <v>16865</v>
      </c>
      <c r="L5680" s="109" t="s">
        <v>849</v>
      </c>
      <c r="M5680" s="109" t="s">
        <v>16866</v>
      </c>
      <c r="N5680" s="109" t="s">
        <v>32</v>
      </c>
      <c r="O5680" s="109" t="s">
        <v>33416</v>
      </c>
      <c r="P5680" s="109" t="s">
        <v>58</v>
      </c>
      <c r="Q5680" s="55" t="s">
        <v>33417</v>
      </c>
      <c r="R5680" s="109" t="s">
        <v>80</v>
      </c>
      <c r="S5680" s="8" t="s">
        <v>5119</v>
      </c>
      <c r="T5680" s="31"/>
      <c r="U5680" s="109" t="str">
        <f t="shared" si="90"/>
        <v>38258: Six Bridgeport officers responded to Mosely's appearance at the door of his former girlfriend, aware that Mosely had served a prison sentence for the manslaughter of a previous girlfriend. Mosely directly threatened the girlfriend and her boyfriend and was on the verge of breaking through their door when the officers arrived. Mosely was armed with a baseball bat. Three officers shot a total of eleven bullets, seven of which struck Mosely. He died soon after. http://www.ct.gov/csao/cwp/view.asp?a=1802&amp;q=291448</v>
      </c>
      <c r="V5680" s="98"/>
      <c r="W5680" s="109">
        <v>2290.1</v>
      </c>
      <c r="X5680" s="109"/>
      <c r="Y5680" s="109"/>
      <c r="Z5680" s="109"/>
      <c r="AA5680" s="109"/>
      <c r="AB5680" s="109"/>
      <c r="AC5680" s="113"/>
      <c r="AD5680" s="106"/>
      <c r="AE5680" s="106"/>
      <c r="AF5680" s="106"/>
      <c r="AG5680" s="58"/>
    </row>
    <row r="5681" spans="1:33" ht="12">
      <c r="A5681" s="30" t="s">
        <v>33250</v>
      </c>
      <c r="B5681" s="109" t="s">
        <v>33418</v>
      </c>
      <c r="C5681" s="121">
        <v>22</v>
      </c>
      <c r="D5681" s="109" t="s">
        <v>23</v>
      </c>
      <c r="E5681" s="109" t="s">
        <v>173</v>
      </c>
      <c r="F5681" s="109" t="s">
        <v>33419</v>
      </c>
      <c r="G5681" s="42">
        <v>41742</v>
      </c>
      <c r="H5681" s="109" t="s">
        <v>33420</v>
      </c>
      <c r="I5681" s="55" t="s">
        <v>33421</v>
      </c>
      <c r="J5681" s="55" t="s">
        <v>5595</v>
      </c>
      <c r="K5681" s="98" t="s">
        <v>33422</v>
      </c>
      <c r="L5681" s="109" t="s">
        <v>5597</v>
      </c>
      <c r="M5681" s="109" t="s">
        <v>33423</v>
      </c>
      <c r="N5681" s="109" t="s">
        <v>262</v>
      </c>
      <c r="O5681" s="109" t="s">
        <v>33424</v>
      </c>
      <c r="P5681" s="109" t="s">
        <v>58</v>
      </c>
      <c r="Q5681" s="55" t="s">
        <v>33425</v>
      </c>
      <c r="R5681" s="109" t="s">
        <v>80</v>
      </c>
      <c r="S5681" s="8" t="s">
        <v>5119</v>
      </c>
      <c r="T5681" s="31"/>
      <c r="U5681" s="109" t="str">
        <f t="shared" si="90"/>
        <v>41742: Following an incident for which Maldonado was being processed for assault, criminal mischief and other charges, Maldonado became uncooperative with police. Officers tasered him. The victim showed signs of medical distress, was taken to a local hospital, and died shortly afterward. http://www.wfsb.com/story/25235487/state-police-assist-east-hartford-pd-investigate-use-of-force-death</v>
      </c>
      <c r="V5681" s="98"/>
      <c r="W5681" s="109">
        <v>2291.1</v>
      </c>
      <c r="X5681" s="109"/>
      <c r="Y5681" s="109"/>
      <c r="Z5681" s="109"/>
      <c r="AA5681" s="109"/>
      <c r="AB5681" s="109"/>
      <c r="AC5681" s="113"/>
      <c r="AD5681" s="106"/>
      <c r="AE5681" s="106"/>
      <c r="AF5681" s="106"/>
      <c r="AG5681" s="58"/>
    </row>
    <row r="5682" spans="1:33" ht="12">
      <c r="A5682" s="30" t="s">
        <v>33250</v>
      </c>
      <c r="B5682" s="109" t="s">
        <v>33426</v>
      </c>
      <c r="C5682" s="121">
        <v>56</v>
      </c>
      <c r="D5682" s="109" t="s">
        <v>23</v>
      </c>
      <c r="E5682" s="109" t="s">
        <v>40</v>
      </c>
      <c r="F5682" s="109"/>
      <c r="G5682" s="42">
        <v>40110</v>
      </c>
      <c r="H5682" s="109" t="s">
        <v>33427</v>
      </c>
      <c r="I5682" s="55" t="s">
        <v>5005</v>
      </c>
      <c r="J5682" s="55" t="s">
        <v>5595</v>
      </c>
      <c r="K5682" s="98" t="s">
        <v>33428</v>
      </c>
      <c r="L5682" s="109" t="s">
        <v>849</v>
      </c>
      <c r="M5682" s="109" t="s">
        <v>5007</v>
      </c>
      <c r="N5682" s="109" t="s">
        <v>32</v>
      </c>
      <c r="O5682" s="109" t="s">
        <v>33429</v>
      </c>
      <c r="P5682" s="109" t="s">
        <v>58</v>
      </c>
      <c r="Q5682" s="55" t="s">
        <v>33430</v>
      </c>
      <c r="R5682" s="109" t="s">
        <v>100</v>
      </c>
      <c r="S5682" s="8" t="s">
        <v>5119</v>
      </c>
      <c r="T5682" s="31"/>
      <c r="U5682" s="109" t="str">
        <f t="shared" si="90"/>
        <v>40110: Police were called to the Della Ventura residence for the second day in a row. They found Della Ventura despondent, in the woods behind his house. Speaking to the several officers present, he indicated that he had a gun in his jacket pocket. At least one of the officers was on a first-name basis with the victim. Attempts to Taser Della Ventura did not work. Eventually the victim drew his pistol out of his pocket, and one of the officers killed him with a single shot to the chest. http://www.ct.gov/csao/cwp/view.asp?A=1802&amp;Q=503718</v>
      </c>
      <c r="V5682" s="98"/>
      <c r="W5682" s="109">
        <v>2292.1</v>
      </c>
      <c r="X5682" s="109"/>
      <c r="Y5682" s="109"/>
      <c r="Z5682" s="109"/>
      <c r="AA5682" s="109"/>
      <c r="AB5682" s="109"/>
      <c r="AC5682" s="113"/>
      <c r="AD5682" s="106"/>
      <c r="AE5682" s="106"/>
      <c r="AF5682" s="106"/>
      <c r="AG5682" s="58"/>
    </row>
    <row r="5683" spans="1:33" ht="12">
      <c r="A5683" s="30" t="s">
        <v>33250</v>
      </c>
      <c r="B5683" s="109" t="s">
        <v>33431</v>
      </c>
      <c r="C5683" s="121">
        <v>23</v>
      </c>
      <c r="D5683" s="109" t="s">
        <v>23</v>
      </c>
      <c r="E5683" s="109" t="s">
        <v>173</v>
      </c>
      <c r="F5683" s="109"/>
      <c r="G5683" s="42">
        <v>37804</v>
      </c>
      <c r="H5683" s="109" t="s">
        <v>33432</v>
      </c>
      <c r="I5683" s="55" t="s">
        <v>5597</v>
      </c>
      <c r="J5683" s="55" t="s">
        <v>5595</v>
      </c>
      <c r="K5683" s="98" t="s">
        <v>33433</v>
      </c>
      <c r="L5683" s="109" t="s">
        <v>5597</v>
      </c>
      <c r="M5683" s="109" t="s">
        <v>7117</v>
      </c>
      <c r="N5683" s="109" t="s">
        <v>32</v>
      </c>
      <c r="O5683" s="109" t="s">
        <v>33434</v>
      </c>
      <c r="P5683" s="109" t="s">
        <v>58</v>
      </c>
      <c r="Q5683" s="55" t="s">
        <v>33435</v>
      </c>
      <c r="R5683" s="109" t="s">
        <v>80</v>
      </c>
      <c r="S5683" s="8" t="s">
        <v>5119</v>
      </c>
      <c r="T5683" s="31"/>
      <c r="U5683" s="109" t="str">
        <f t="shared" si="90"/>
        <v>37804: Two officers approached Gonzalez in connection with a minor traffic incident, and found him "nervous and evasive". The situation developed into a physical struggle with the victim, who was then pepper-sprayed without effect. Gonzalez pulled a pistol and wounded one officer in the legs. He was then shot at least four times, fatally. A city official normally critical of police happened to be an eyewitness on scene and confirmed the officers' actions as justified http://articles.courant.com/2003-07-04/news/0307041972_1_officers-deadly-force-block</v>
      </c>
      <c r="V5683" s="98"/>
      <c r="W5683" s="109">
        <v>2293.1</v>
      </c>
      <c r="X5683" s="109"/>
      <c r="Y5683" s="109"/>
      <c r="Z5683" s="109"/>
      <c r="AA5683" s="109"/>
      <c r="AB5683" s="109"/>
      <c r="AC5683" s="113"/>
      <c r="AD5683" s="106"/>
      <c r="AE5683" s="106"/>
      <c r="AF5683" s="106"/>
      <c r="AG5683" s="58"/>
    </row>
    <row r="5684" spans="1:33" ht="12">
      <c r="A5684" s="30" t="s">
        <v>33250</v>
      </c>
      <c r="B5684" s="109" t="s">
        <v>33436</v>
      </c>
      <c r="C5684" s="121">
        <v>57</v>
      </c>
      <c r="D5684" s="109" t="s">
        <v>23</v>
      </c>
      <c r="E5684" s="109" t="s">
        <v>24</v>
      </c>
      <c r="F5684" s="109"/>
      <c r="G5684" s="42">
        <v>38299</v>
      </c>
      <c r="H5684" s="109" t="s">
        <v>33437</v>
      </c>
      <c r="I5684" s="55" t="s">
        <v>18068</v>
      </c>
      <c r="J5684" s="55" t="s">
        <v>5595</v>
      </c>
      <c r="K5684" s="98" t="s">
        <v>33384</v>
      </c>
      <c r="L5684" s="109" t="s">
        <v>18068</v>
      </c>
      <c r="M5684" s="109" t="s">
        <v>33385</v>
      </c>
      <c r="N5684" s="109" t="s">
        <v>32</v>
      </c>
      <c r="O5684" s="109" t="s">
        <v>33438</v>
      </c>
      <c r="P5684" s="109" t="s">
        <v>58</v>
      </c>
      <c r="Q5684" s="55" t="s">
        <v>33439</v>
      </c>
      <c r="R5684" s="109" t="s">
        <v>80</v>
      </c>
      <c r="S5684" s="8" t="s">
        <v>5119</v>
      </c>
      <c r="T5684" s="31"/>
      <c r="U5684" s="109" t="str">
        <f t="shared" si="90"/>
        <v>38299: On his first day of residence in a subsidized housing complex, in a program meant to provide more direct contact with the community, Officer Elliot Rosa (against the rules of the complex) brought his dog onto an apartment elevator, despite the direct protest of Lucky. Their verbal dispute in the elevator quickly escalated. Lucky produced a knife, and the officer shot Lucky dead with two bullets. http://www.ct.gov/csao/cwp/view.asp?A=1802&amp;Q=291156</v>
      </c>
      <c r="V5684" s="98"/>
      <c r="W5684" s="109">
        <v>2294.1</v>
      </c>
      <c r="X5684" s="109"/>
      <c r="Y5684" s="109"/>
      <c r="Z5684" s="109"/>
      <c r="AA5684" s="109"/>
      <c r="AB5684" s="109"/>
      <c r="AC5684" s="113"/>
      <c r="AD5684" s="106"/>
      <c r="AE5684" s="106"/>
      <c r="AF5684" s="106"/>
      <c r="AG5684" s="58"/>
    </row>
    <row r="5685" spans="1:33" ht="12">
      <c r="A5685" s="30" t="s">
        <v>33250</v>
      </c>
      <c r="B5685" s="109" t="s">
        <v>33440</v>
      </c>
      <c r="C5685" s="121">
        <v>26</v>
      </c>
      <c r="D5685" s="109" t="s">
        <v>23</v>
      </c>
      <c r="E5685" s="109" t="s">
        <v>24</v>
      </c>
      <c r="F5685" s="109" t="s">
        <v>33441</v>
      </c>
      <c r="G5685" s="42">
        <v>40664</v>
      </c>
      <c r="H5685" s="109" t="s">
        <v>33442</v>
      </c>
      <c r="I5685" s="55" t="s">
        <v>33443</v>
      </c>
      <c r="J5685" s="55" t="s">
        <v>5595</v>
      </c>
      <c r="K5685" s="98" t="s">
        <v>33444</v>
      </c>
      <c r="L5685" s="109" t="s">
        <v>18068</v>
      </c>
      <c r="M5685" s="109" t="s">
        <v>33445</v>
      </c>
      <c r="N5685" s="109" t="s">
        <v>262</v>
      </c>
      <c r="O5685" s="109" t="s">
        <v>33446</v>
      </c>
      <c r="P5685" s="109" t="s">
        <v>58</v>
      </c>
      <c r="Q5685" s="55" t="s">
        <v>33447</v>
      </c>
      <c r="R5685" s="109" t="s">
        <v>80</v>
      </c>
      <c r="S5685" s="8" t="s">
        <v>5119</v>
      </c>
      <c r="T5685" s="31"/>
      <c r="U5685" s="109" t="str">
        <f t="shared" si="90"/>
        <v>40664: Waterbury police officers detained Brown for acting suspiciously in an intake area of a local hospital early on a Sunday morning. Locked in the back seat of a patrol car, Brown began kicking violently, was threatened with a Taser, then became compliant. Once again he began physically resistant, was tasered by the officer, then once again became compliant. A short time later Brown was discovered unresponsive and in distress. He died shortly afterward. http://www.ct.gov/csao/cwp/view.asp?A=1801&amp;Q=501350</v>
      </c>
      <c r="V5685" s="98"/>
      <c r="W5685" s="109">
        <v>2295.1</v>
      </c>
      <c r="X5685" s="109"/>
      <c r="Y5685" s="109"/>
      <c r="Z5685" s="109"/>
      <c r="AA5685" s="109"/>
      <c r="AB5685" s="109"/>
      <c r="AC5685" s="113"/>
      <c r="AD5685" s="106"/>
      <c r="AE5685" s="106"/>
      <c r="AF5685" s="106"/>
      <c r="AG5685" s="58"/>
    </row>
    <row r="5686" spans="1:33" ht="12">
      <c r="A5686" s="30" t="s">
        <v>33250</v>
      </c>
      <c r="B5686" s="109" t="s">
        <v>33448</v>
      </c>
      <c r="C5686" s="121">
        <v>28</v>
      </c>
      <c r="D5686" s="109" t="s">
        <v>23</v>
      </c>
      <c r="E5686" s="109" t="s">
        <v>40</v>
      </c>
      <c r="F5686" s="109" t="s">
        <v>33449</v>
      </c>
      <c r="G5686" s="42">
        <v>41570</v>
      </c>
      <c r="H5686" s="109" t="s">
        <v>33450</v>
      </c>
      <c r="I5686" s="55" t="s">
        <v>5663</v>
      </c>
      <c r="J5686" s="55" t="s">
        <v>5595</v>
      </c>
      <c r="K5686" s="98" t="s">
        <v>33451</v>
      </c>
      <c r="L5686" s="109" t="s">
        <v>18068</v>
      </c>
      <c r="M5686" s="109" t="s">
        <v>7954</v>
      </c>
      <c r="N5686" s="109" t="s">
        <v>32</v>
      </c>
      <c r="O5686" s="109" t="s">
        <v>33452</v>
      </c>
      <c r="P5686" s="109" t="s">
        <v>58</v>
      </c>
      <c r="Q5686" s="55" t="s">
        <v>33453</v>
      </c>
      <c r="R5686" s="109" t="s">
        <v>80</v>
      </c>
      <c r="S5686" s="8" t="s">
        <v>208</v>
      </c>
      <c r="T5686" s="31"/>
      <c r="U5686" s="109" t="str">
        <f t="shared" si="90"/>
        <v>41570: Lofaro was shot and killed by a state trooper after refusing to drop his weapon while committing an armed robbery at a convenience store. http://www.ct.gov/csao/cwp/view.asp?a=1802&amp;q=538100</v>
      </c>
      <c r="V5686" s="98"/>
      <c r="W5686" s="109">
        <v>2296.1</v>
      </c>
      <c r="X5686" s="109"/>
      <c r="Y5686" s="109"/>
      <c r="Z5686" s="109"/>
      <c r="AA5686" s="109"/>
      <c r="AB5686" s="109"/>
      <c r="AC5686" s="113"/>
      <c r="AD5686" s="106"/>
      <c r="AE5686" s="106"/>
      <c r="AF5686" s="106"/>
      <c r="AG5686" s="58"/>
    </row>
    <row r="5687" spans="1:33" ht="12">
      <c r="A5687" s="30" t="s">
        <v>33250</v>
      </c>
      <c r="B5687" s="109" t="s">
        <v>33454</v>
      </c>
      <c r="C5687" s="121">
        <v>35</v>
      </c>
      <c r="D5687" s="109" t="s">
        <v>23</v>
      </c>
      <c r="E5687" s="109" t="s">
        <v>173</v>
      </c>
      <c r="F5687" s="109"/>
      <c r="G5687" s="42">
        <v>38650</v>
      </c>
      <c r="H5687" s="109" t="s">
        <v>33455</v>
      </c>
      <c r="I5687" s="55" t="s">
        <v>33281</v>
      </c>
      <c r="J5687" s="55" t="s">
        <v>5595</v>
      </c>
      <c r="K5687" s="98" t="s">
        <v>33288</v>
      </c>
      <c r="L5687" s="109" t="s">
        <v>5597</v>
      </c>
      <c r="M5687" s="109" t="s">
        <v>33283</v>
      </c>
      <c r="N5687" s="109" t="s">
        <v>262</v>
      </c>
      <c r="O5687" s="109" t="s">
        <v>33456</v>
      </c>
      <c r="P5687" s="109" t="s">
        <v>58</v>
      </c>
      <c r="Q5687" s="55" t="s">
        <v>33457</v>
      </c>
      <c r="R5687" s="109" t="s">
        <v>80</v>
      </c>
      <c r="S5687" s="8" t="s">
        <v>5119</v>
      </c>
      <c r="T5687" s="31"/>
      <c r="U5687" s="109" t="str">
        <f t="shared" si="90"/>
        <v>38650: Residents of an apartment house called police when Serrano broke into their building, attempted to kick his way into an apartment, then entered the basement and began smashing things. Incoherent and aggressive, the police tasered him. He died in New Britain General Hospital nine days later. Tests showed cocaine in his system. http://articles.courant.com/2005-11-03/news/0511031053_1_taser-gun-death-raises-taser-questions-officers</v>
      </c>
      <c r="V5687" s="98"/>
      <c r="W5687" s="109">
        <v>2297.1</v>
      </c>
      <c r="X5687" s="109"/>
      <c r="Y5687" s="109"/>
      <c r="Z5687" s="109"/>
      <c r="AA5687" s="109"/>
      <c r="AB5687" s="109"/>
      <c r="AC5687" s="113"/>
      <c r="AD5687" s="106"/>
      <c r="AE5687" s="106"/>
      <c r="AF5687" s="106"/>
      <c r="AG5687" s="58"/>
    </row>
    <row r="5688" spans="1:33" ht="12">
      <c r="A5688" s="30" t="s">
        <v>33250</v>
      </c>
      <c r="B5688" s="109" t="s">
        <v>33458</v>
      </c>
      <c r="C5688" s="121">
        <v>24</v>
      </c>
      <c r="D5688" s="109" t="s">
        <v>23</v>
      </c>
      <c r="E5688" s="109" t="s">
        <v>82</v>
      </c>
      <c r="F5688" s="109"/>
      <c r="G5688" s="42">
        <v>39009</v>
      </c>
      <c r="H5688" s="109" t="s">
        <v>33459</v>
      </c>
      <c r="I5688" s="55" t="s">
        <v>5663</v>
      </c>
      <c r="J5688" s="55" t="s">
        <v>5595</v>
      </c>
      <c r="K5688" s="98" t="s">
        <v>33451</v>
      </c>
      <c r="L5688" s="109" t="s">
        <v>18068</v>
      </c>
      <c r="M5688" s="109" t="s">
        <v>5667</v>
      </c>
      <c r="N5688" s="109" t="s">
        <v>262</v>
      </c>
      <c r="O5688" s="109" t="s">
        <v>33460</v>
      </c>
      <c r="P5688" s="109" t="s">
        <v>36</v>
      </c>
      <c r="Q5688" s="55" t="s">
        <v>33461</v>
      </c>
      <c r="R5688" s="109" t="s">
        <v>80</v>
      </c>
      <c r="S5688" s="8" t="s">
        <v>5119</v>
      </c>
      <c r="T5688" s="31"/>
      <c r="U5688" s="109" t="str">
        <f t="shared" si="90"/>
        <v>39009: Employees of the Red Roof Inn called in police to report a man (Brown) apparently sleeping in their parking lot in his car. Brown was tasered twice while being arrested. While being processed on tampering with evidence and interfering with officers, he began sweating profusely and appeared ill. He died soon after. http://news.google.com/newspapers?nid=1916&amp;dat=20061022&amp;id=hBIhAAAAIBAJ&amp;sjid=LHUFAAAAIBAJ&amp;pg=2640,3170945</v>
      </c>
      <c r="V5688" s="98"/>
      <c r="W5688" s="109">
        <v>2298.1</v>
      </c>
      <c r="X5688" s="109"/>
      <c r="Y5688" s="109"/>
      <c r="Z5688" s="109"/>
      <c r="AA5688" s="109"/>
      <c r="AB5688" s="109"/>
      <c r="AC5688" s="113"/>
      <c r="AD5688" s="106"/>
      <c r="AE5688" s="106"/>
      <c r="AF5688" s="106"/>
      <c r="AG5688" s="58"/>
    </row>
    <row r="5689" spans="1:33" ht="12">
      <c r="A5689" s="30" t="s">
        <v>33250</v>
      </c>
      <c r="B5689" s="109" t="s">
        <v>33462</v>
      </c>
      <c r="C5689" s="121">
        <v>43</v>
      </c>
      <c r="D5689" s="109" t="s">
        <v>23</v>
      </c>
      <c r="E5689" s="109" t="s">
        <v>173</v>
      </c>
      <c r="F5689" s="109" t="s">
        <v>33463</v>
      </c>
      <c r="G5689" s="42">
        <v>41434</v>
      </c>
      <c r="H5689" s="109" t="s">
        <v>33464</v>
      </c>
      <c r="I5689" s="55" t="s">
        <v>33269</v>
      </c>
      <c r="J5689" s="55" t="s">
        <v>5595</v>
      </c>
      <c r="K5689" s="98" t="s">
        <v>33270</v>
      </c>
      <c r="L5689" s="109" t="s">
        <v>18068</v>
      </c>
      <c r="M5689" s="109" t="s">
        <v>33271</v>
      </c>
      <c r="N5689" s="109" t="s">
        <v>262</v>
      </c>
      <c r="O5689" s="109" t="s">
        <v>33465</v>
      </c>
      <c r="P5689" s="109" t="s">
        <v>36</v>
      </c>
      <c r="Q5689" s="55" t="s">
        <v>33466</v>
      </c>
      <c r="R5689" s="109" t="s">
        <v>80</v>
      </c>
      <c r="S5689" s="8" t="s">
        <v>5119</v>
      </c>
      <c r="T5689" s="31"/>
      <c r="U5689" s="109" t="str">
        <f t="shared" si="90"/>
        <v>41434: Irrational and combative, Mendoza had driven himself to the parking lot of the local police station. When he began to be verbally abusive, police tasered him. He died in the hospital a short time later. http://articles.courant.com/2013-06-11/community/hc-meriden-use-of-force-0611-20130610_1_meriden-police-kendzior-taser</v>
      </c>
      <c r="V5689" s="98"/>
      <c r="W5689" s="109">
        <v>2299.1</v>
      </c>
      <c r="X5689" s="109"/>
      <c r="Y5689" s="109"/>
      <c r="Z5689" s="109"/>
      <c r="AA5689" s="109"/>
      <c r="AB5689" s="109"/>
      <c r="AC5689" s="113"/>
      <c r="AD5689" s="106"/>
      <c r="AE5689" s="106"/>
      <c r="AF5689" s="106"/>
      <c r="AG5689" s="58"/>
    </row>
    <row r="5690" spans="1:33" ht="12">
      <c r="A5690" s="30" t="s">
        <v>33250</v>
      </c>
      <c r="B5690" s="109" t="s">
        <v>33467</v>
      </c>
      <c r="C5690" s="121">
        <v>24</v>
      </c>
      <c r="D5690" s="109" t="s">
        <v>23</v>
      </c>
      <c r="E5690" s="109" t="s">
        <v>24</v>
      </c>
      <c r="F5690" s="109"/>
      <c r="G5690" s="42">
        <v>38589</v>
      </c>
      <c r="H5690" s="109" t="s">
        <v>33468</v>
      </c>
      <c r="I5690" s="55" t="s">
        <v>16864</v>
      </c>
      <c r="J5690" s="55" t="s">
        <v>5595</v>
      </c>
      <c r="K5690" s="98" t="s">
        <v>33469</v>
      </c>
      <c r="L5690" s="109" t="s">
        <v>849</v>
      </c>
      <c r="M5690" s="109" t="s">
        <v>16866</v>
      </c>
      <c r="N5690" s="109" t="s">
        <v>32</v>
      </c>
      <c r="O5690" s="109" t="s">
        <v>33470</v>
      </c>
      <c r="P5690" s="109" t="s">
        <v>58</v>
      </c>
      <c r="Q5690" s="55" t="s">
        <v>33471</v>
      </c>
      <c r="R5690" s="109" t="s">
        <v>80</v>
      </c>
      <c r="S5690" s="8" t="s">
        <v>5119</v>
      </c>
      <c r="T5690" s="31"/>
      <c r="U5690" s="109" t="str">
        <f t="shared" si="90"/>
        <v>38589: George was shot as the result of a police tactical team and foot chase of seven different suspects at the Marina Village housing projects. Beyond dispute, George was an armed felon and was fleeing police; he died of a gunshot wound at close range in the back of the head, and he also suffered a gunshot to one of his knees. Seven months after his initial ruling the medical examiner ruled that, despite his first opinion, both shots had been self-inflicted. The George shooting has triggered marches, demonstrations, and a long legal battle. http://www.ctpost.com/local/article/Civil-trial-in-Raylyn-George-killing-back-on-track-3557124.php</v>
      </c>
      <c r="V5690" s="98"/>
      <c r="W5690" s="109">
        <v>2300.1</v>
      </c>
      <c r="X5690" s="109"/>
      <c r="Y5690" s="109"/>
      <c r="Z5690" s="109"/>
      <c r="AA5690" s="109"/>
      <c r="AB5690" s="109"/>
      <c r="AC5690" s="113"/>
      <c r="AD5690" s="106"/>
      <c r="AE5690" s="106"/>
      <c r="AF5690" s="106"/>
      <c r="AG5690" s="58"/>
    </row>
    <row r="5691" spans="1:33" ht="12">
      <c r="A5691" s="30" t="s">
        <v>33250</v>
      </c>
      <c r="B5691" s="109" t="s">
        <v>33472</v>
      </c>
      <c r="C5691" s="121">
        <v>53</v>
      </c>
      <c r="D5691" s="109" t="s">
        <v>23</v>
      </c>
      <c r="E5691" s="109" t="s">
        <v>40</v>
      </c>
      <c r="F5691" s="109"/>
      <c r="G5691" s="42">
        <v>37685</v>
      </c>
      <c r="H5691" s="109" t="s">
        <v>33473</v>
      </c>
      <c r="I5691" s="55" t="s">
        <v>6557</v>
      </c>
      <c r="J5691" s="55" t="s">
        <v>5595</v>
      </c>
      <c r="K5691" s="98" t="s">
        <v>33474</v>
      </c>
      <c r="L5691" s="109" t="s">
        <v>849</v>
      </c>
      <c r="M5691" s="109" t="s">
        <v>7954</v>
      </c>
      <c r="N5691" s="109" t="s">
        <v>32</v>
      </c>
      <c r="O5691" s="109" t="s">
        <v>33475</v>
      </c>
      <c r="P5691" s="109" t="s">
        <v>58</v>
      </c>
      <c r="Q5691" s="55" t="s">
        <v>33476</v>
      </c>
      <c r="R5691" s="109" t="s">
        <v>80</v>
      </c>
      <c r="S5691" s="8" t="s">
        <v>5119</v>
      </c>
      <c r="T5691" s="31"/>
      <c r="U5691" s="109" t="str">
        <f t="shared" si="90"/>
        <v>37685: After an attempt by a state trooper to pull him over on a traffic stop, Barber refused to stop, led the trooper on a slow-speed chase, and simply drove home and pulled into his own driveway. There he physically threatened the trooper with a tire iron and became belligerent. The trooper shot him twice. http://articles.courant.com/2003-03-07/news/0303072670_1_deadly-force-police-shooting-cruiser</v>
      </c>
      <c r="V5691" s="98"/>
      <c r="W5691" s="109">
        <v>2301.1</v>
      </c>
      <c r="X5691" s="109"/>
      <c r="Y5691" s="109"/>
      <c r="Z5691" s="109"/>
      <c r="AA5691" s="109"/>
      <c r="AB5691" s="109"/>
      <c r="AC5691" s="113"/>
      <c r="AD5691" s="106"/>
      <c r="AE5691" s="106"/>
      <c r="AF5691" s="106"/>
      <c r="AG5691" s="58"/>
    </row>
    <row r="5692" spans="1:33" ht="12">
      <c r="A5692" s="30" t="s">
        <v>33250</v>
      </c>
      <c r="B5692" s="109" t="s">
        <v>33477</v>
      </c>
      <c r="C5692" s="121">
        <v>23</v>
      </c>
      <c r="D5692" s="109" t="s">
        <v>23</v>
      </c>
      <c r="E5692" s="109" t="s">
        <v>24</v>
      </c>
      <c r="F5692" s="109"/>
      <c r="G5692" s="42">
        <v>37687</v>
      </c>
      <c r="H5692" s="109" t="s">
        <v>33478</v>
      </c>
      <c r="I5692" s="55" t="s">
        <v>5597</v>
      </c>
      <c r="J5692" s="55" t="s">
        <v>5595</v>
      </c>
      <c r="K5692" s="98" t="s">
        <v>7116</v>
      </c>
      <c r="L5692" s="109" t="s">
        <v>5597</v>
      </c>
      <c r="M5692" s="109" t="s">
        <v>7117</v>
      </c>
      <c r="N5692" s="109" t="s">
        <v>32</v>
      </c>
      <c r="O5692" s="109" t="s">
        <v>33479</v>
      </c>
      <c r="P5692" s="109" t="s">
        <v>58</v>
      </c>
      <c r="Q5692" s="55" t="s">
        <v>33480</v>
      </c>
      <c r="R5692" s="109" t="s">
        <v>80</v>
      </c>
      <c r="S5692" s="8" t="s">
        <v>5119</v>
      </c>
      <c r="T5692" s="31"/>
      <c r="U5692" s="109" t="str">
        <f t="shared" si="90"/>
        <v>37687: Police responding to a burglary call were told that the resident's nephew was on the property with a knife, and had assaulted him and attempted to assault other family members. Officers cornered Davis armed with a kitchen knife. After a prolonged struggle in which Davis survived one gunshot, two more gunshots, pepper spray, and then numerous other gunshots, the knife had to be pried from his hands. The victim had been using PCP. http://www.ct.gov/csao/cwp/view.asp?a=1802&amp;q=290758</v>
      </c>
      <c r="V5692" s="98"/>
      <c r="W5692" s="109">
        <v>2302.1</v>
      </c>
      <c r="X5692" s="109"/>
      <c r="Y5692" s="109"/>
      <c r="Z5692" s="109"/>
      <c r="AA5692" s="109"/>
      <c r="AB5692" s="109"/>
      <c r="AC5692" s="113"/>
      <c r="AD5692" s="106"/>
      <c r="AE5692" s="106"/>
      <c r="AF5692" s="106"/>
      <c r="AG5692" s="58"/>
    </row>
    <row r="5693" spans="1:33" ht="12">
      <c r="A5693" s="30" t="s">
        <v>33250</v>
      </c>
      <c r="B5693" s="109" t="s">
        <v>33481</v>
      </c>
      <c r="C5693" s="121">
        <v>46</v>
      </c>
      <c r="D5693" s="109" t="s">
        <v>23</v>
      </c>
      <c r="E5693" s="109" t="s">
        <v>40</v>
      </c>
      <c r="F5693" s="109"/>
      <c r="G5693" s="42">
        <v>38769</v>
      </c>
      <c r="H5693" s="109" t="s">
        <v>33482</v>
      </c>
      <c r="I5693" s="55" t="s">
        <v>33443</v>
      </c>
      <c r="J5693" s="55" t="s">
        <v>5595</v>
      </c>
      <c r="K5693" s="98" t="s">
        <v>33483</v>
      </c>
      <c r="L5693" s="109" t="s">
        <v>18068</v>
      </c>
      <c r="M5693" s="109" t="s">
        <v>33445</v>
      </c>
      <c r="N5693" s="109" t="s">
        <v>32</v>
      </c>
      <c r="O5693" s="109" t="s">
        <v>33484</v>
      </c>
      <c r="P5693" s="109" t="s">
        <v>58</v>
      </c>
      <c r="Q5693" s="55" t="s">
        <v>33485</v>
      </c>
      <c r="R5693" s="109" t="s">
        <v>80</v>
      </c>
      <c r="S5693" s="8" t="s">
        <v>5119</v>
      </c>
      <c r="T5693" s="31"/>
      <c r="U5693" s="109" t="str">
        <f t="shared" si="90"/>
        <v>38769: Relatives of Miessau called to report him distraught and suicidal, holed up in a residence with multiple weapons. After a three-hour standoff, during which he threatened the lives of police and neighbors, and shot out windows. At one point he emerged and fired one round from his rifle towards the police perimeter. A police sniper killed him with a single shot. http://www.ct.gov/csao/cwp/view.asp?a=1802&amp;q=314864</v>
      </c>
      <c r="V5693" s="98"/>
      <c r="W5693" s="109">
        <v>2303.1</v>
      </c>
      <c r="X5693" s="109"/>
      <c r="Y5693" s="109"/>
      <c r="Z5693" s="109"/>
      <c r="AA5693" s="109"/>
      <c r="AB5693" s="109"/>
      <c r="AC5693" s="113"/>
      <c r="AD5693" s="106"/>
      <c r="AE5693" s="106"/>
      <c r="AF5693" s="106"/>
      <c r="AG5693" s="58"/>
    </row>
    <row r="5694" spans="1:33" ht="12">
      <c r="A5694" s="30" t="s">
        <v>33250</v>
      </c>
      <c r="B5694" s="109" t="s">
        <v>33486</v>
      </c>
      <c r="C5694" s="121">
        <v>31</v>
      </c>
      <c r="D5694" s="109" t="s">
        <v>23</v>
      </c>
      <c r="E5694" s="109" t="s">
        <v>40</v>
      </c>
      <c r="F5694" s="109"/>
      <c r="G5694" s="42">
        <v>37061</v>
      </c>
      <c r="H5694" s="109" t="s">
        <v>33487</v>
      </c>
      <c r="I5694" s="55" t="s">
        <v>33488</v>
      </c>
      <c r="J5694" s="55" t="s">
        <v>5595</v>
      </c>
      <c r="K5694" s="98" t="s">
        <v>33489</v>
      </c>
      <c r="L5694" s="109" t="s">
        <v>4089</v>
      </c>
      <c r="M5694" s="109" t="s">
        <v>7954</v>
      </c>
      <c r="N5694" s="109" t="s">
        <v>32</v>
      </c>
      <c r="O5694" s="109" t="s">
        <v>33490</v>
      </c>
      <c r="P5694" s="109" t="s">
        <v>58</v>
      </c>
      <c r="Q5694" s="55" t="s">
        <v>33491</v>
      </c>
      <c r="R5694" s="109" t="s">
        <v>80</v>
      </c>
      <c r="S5694" s="8" t="s">
        <v>5119</v>
      </c>
      <c r="T5694" s="31"/>
      <c r="U5694" s="109" t="str">
        <f t="shared" si="90"/>
        <v>37061: A Connectcut state trooper intercepted Phelps with an armload of stolen cigarette cartons in the early morning hours. Phelps responded by assaulting the trooper with a pry bar in an attempt to get away, wounding him in the face and head. Bleeding profusely, the trooper shot Phelps twice, fatally wounding him. http://www.ct.gov/csao/cwp/view.asp?a=1802&amp;q=286120</v>
      </c>
      <c r="V5694" s="98"/>
      <c r="W5694" s="109">
        <v>2304.1</v>
      </c>
      <c r="X5694" s="109"/>
      <c r="Y5694" s="109"/>
      <c r="Z5694" s="109"/>
      <c r="AA5694" s="109"/>
      <c r="AB5694" s="109"/>
      <c r="AC5694" s="113"/>
      <c r="AD5694" s="106"/>
      <c r="AE5694" s="106"/>
      <c r="AF5694" s="106"/>
      <c r="AG5694" s="58"/>
    </row>
    <row r="5695" spans="1:33" ht="12">
      <c r="A5695" s="30" t="s">
        <v>33250</v>
      </c>
      <c r="B5695" s="109" t="s">
        <v>33492</v>
      </c>
      <c r="C5695" s="121">
        <v>51</v>
      </c>
      <c r="D5695" s="109" t="s">
        <v>23</v>
      </c>
      <c r="E5695" s="109" t="s">
        <v>82</v>
      </c>
      <c r="F5695" s="109"/>
      <c r="G5695" s="42">
        <v>40860</v>
      </c>
      <c r="H5695" s="109" t="s">
        <v>33493</v>
      </c>
      <c r="I5695" s="55" t="s">
        <v>16864</v>
      </c>
      <c r="J5695" s="55" t="s">
        <v>5595</v>
      </c>
      <c r="K5695" s="98" t="s">
        <v>33494</v>
      </c>
      <c r="L5695" s="109" t="s">
        <v>849</v>
      </c>
      <c r="M5695" s="109" t="s">
        <v>16866</v>
      </c>
      <c r="N5695" s="109" t="s">
        <v>262</v>
      </c>
      <c r="O5695" s="109" t="s">
        <v>33495</v>
      </c>
      <c r="P5695" s="109" t="s">
        <v>58</v>
      </c>
      <c r="Q5695" s="55" t="s">
        <v>33496</v>
      </c>
      <c r="R5695" s="109" t="s">
        <v>80</v>
      </c>
      <c r="S5695" s="8" t="s">
        <v>5119</v>
      </c>
      <c r="T5695" s="31"/>
      <c r="U5695" s="109" t="str">
        <f t="shared" si="90"/>
        <v>40860: Local police responded to reports of a naked man banging on neighborhood doors on a Sunday morning. They found long-time substance abuser Cristiano yelling, screaming and apparently high. Reportedly they tasered Cristiano once to load him into an ambulance. After a final burst of resistance the victim physically slumped, lost consciousness and was pronounced dead shortly afterward. http://www.ctpost.com/policereports/article/Police-ID-man-who-died-in-custody-2267236.php</v>
      </c>
      <c r="V5695" s="98"/>
      <c r="W5695" s="109">
        <v>2305.1</v>
      </c>
      <c r="X5695" s="109"/>
      <c r="Y5695" s="109"/>
      <c r="Z5695" s="109"/>
      <c r="AA5695" s="109"/>
      <c r="AB5695" s="109"/>
      <c r="AC5695" s="113"/>
      <c r="AD5695" s="106"/>
      <c r="AE5695" s="106"/>
      <c r="AF5695" s="106"/>
      <c r="AG5695" s="58"/>
    </row>
    <row r="5696" spans="1:33" ht="12">
      <c r="A5696" s="30" t="s">
        <v>33250</v>
      </c>
      <c r="B5696" s="109" t="s">
        <v>33497</v>
      </c>
      <c r="C5696" s="121">
        <v>37</v>
      </c>
      <c r="D5696" s="109" t="s">
        <v>23</v>
      </c>
      <c r="E5696" s="109" t="s">
        <v>40</v>
      </c>
      <c r="F5696" s="109"/>
      <c r="G5696" s="42">
        <v>38311</v>
      </c>
      <c r="H5696" s="109" t="s">
        <v>33498</v>
      </c>
      <c r="I5696" s="55" t="s">
        <v>33499</v>
      </c>
      <c r="J5696" s="55" t="s">
        <v>5595</v>
      </c>
      <c r="K5696" s="98" t="s">
        <v>33500</v>
      </c>
      <c r="L5696" s="109" t="s">
        <v>849</v>
      </c>
      <c r="M5696" s="109" t="s">
        <v>33501</v>
      </c>
      <c r="N5696" s="109" t="s">
        <v>32</v>
      </c>
      <c r="O5696" s="109" t="s">
        <v>33502</v>
      </c>
      <c r="P5696" s="109" t="s">
        <v>58</v>
      </c>
      <c r="Q5696" s="55" t="s">
        <v>33503</v>
      </c>
      <c r="R5696" s="109" t="s">
        <v>80</v>
      </c>
      <c r="S5696" s="8" t="s">
        <v>5119</v>
      </c>
      <c r="T5696" s="31"/>
      <c r="U5696" s="109" t="str">
        <f t="shared" si="90"/>
        <v>38311: Stratford Police responded to a complaint from a woman whose former fiance had forced his way into her house in the early morning hours. A number of officers converged on the house, where Wagner could be seen inside with a rifle. Eventually Wagner came to the front door and challenged officers directly. Upon aiming his weapon at one of the police, he was fatally shot once with a rifle. Wagner had been holding a Daisy BB gun. http://www.ct.gov/csao/cwp/view.asp?a=1802&amp;q=292886</v>
      </c>
      <c r="V5696" s="98"/>
      <c r="W5696" s="109">
        <v>2306.1</v>
      </c>
      <c r="X5696" s="109"/>
      <c r="Y5696" s="109"/>
      <c r="Z5696" s="109"/>
      <c r="AA5696" s="109"/>
      <c r="AB5696" s="109"/>
      <c r="AC5696" s="113"/>
      <c r="AD5696" s="106"/>
      <c r="AE5696" s="106"/>
      <c r="AF5696" s="106"/>
      <c r="AG5696" s="58"/>
    </row>
    <row r="5697" spans="1:33" ht="12">
      <c r="A5697" s="30" t="s">
        <v>33250</v>
      </c>
      <c r="B5697" s="109" t="s">
        <v>33504</v>
      </c>
      <c r="C5697" s="121">
        <v>26</v>
      </c>
      <c r="D5697" s="109" t="s">
        <v>23</v>
      </c>
      <c r="E5697" s="109" t="s">
        <v>40</v>
      </c>
      <c r="F5697" s="109"/>
      <c r="G5697" s="42">
        <v>40575</v>
      </c>
      <c r="H5697" s="109" t="s">
        <v>33505</v>
      </c>
      <c r="I5697" s="55" t="s">
        <v>33376</v>
      </c>
      <c r="J5697" s="55" t="s">
        <v>5595</v>
      </c>
      <c r="K5697" s="98" t="s">
        <v>33377</v>
      </c>
      <c r="L5697" s="109" t="s">
        <v>5597</v>
      </c>
      <c r="M5697" s="109" t="s">
        <v>33378</v>
      </c>
      <c r="N5697" s="109" t="s">
        <v>32</v>
      </c>
      <c r="O5697" s="109" t="s">
        <v>33506</v>
      </c>
      <c r="P5697" s="109" t="s">
        <v>58</v>
      </c>
      <c r="Q5697" s="55" t="s">
        <v>33507</v>
      </c>
      <c r="R5697" s="109"/>
      <c r="S5697" s="8" t="s">
        <v>5119</v>
      </c>
      <c r="T5697" s="31"/>
      <c r="U5697" s="109" t="str">
        <f t="shared" si="90"/>
        <v>40575: An officer made a traffic stop of McLeod at a suspicious location (a street dead-ending at a school closed that day). On the basis of McLeod's appearance, behavior and physical evidence in the car, the officer suspected drug use. The suspect attempted to seize the officer's service weapon in a short physical struggle, and the officer shot the suspect at close range five times. http://www.ct.gov/csao/cwp/view.asp?A=1802&amp;Q=491966</v>
      </c>
      <c r="V5697" s="98"/>
      <c r="W5697" s="109">
        <v>2307.1</v>
      </c>
      <c r="X5697" s="109"/>
      <c r="Y5697" s="109"/>
      <c r="Z5697" s="109"/>
      <c r="AA5697" s="109"/>
      <c r="AB5697" s="109"/>
      <c r="AC5697" s="113"/>
      <c r="AD5697" s="106"/>
      <c r="AE5697" s="106"/>
      <c r="AF5697" s="106"/>
      <c r="AG5697" s="58"/>
    </row>
    <row r="5698" spans="1:33" ht="12">
      <c r="A5698" s="30" t="s">
        <v>33250</v>
      </c>
      <c r="B5698" s="109" t="s">
        <v>33508</v>
      </c>
      <c r="C5698" s="121">
        <v>40</v>
      </c>
      <c r="D5698" s="109" t="s">
        <v>23</v>
      </c>
      <c r="E5698" s="109" t="s">
        <v>40</v>
      </c>
      <c r="F5698" s="109" t="s">
        <v>33509</v>
      </c>
      <c r="G5698" s="42">
        <v>41519</v>
      </c>
      <c r="H5698" s="109" t="s">
        <v>33510</v>
      </c>
      <c r="I5698" s="55" t="s">
        <v>33281</v>
      </c>
      <c r="J5698" s="55" t="s">
        <v>5595</v>
      </c>
      <c r="K5698" s="98" t="s">
        <v>33288</v>
      </c>
      <c r="L5698" s="109" t="s">
        <v>5597</v>
      </c>
      <c r="M5698" s="109" t="s">
        <v>33283</v>
      </c>
      <c r="N5698" s="109" t="s">
        <v>262</v>
      </c>
      <c r="O5698" s="109" t="s">
        <v>33511</v>
      </c>
      <c r="P5698" s="109" t="s">
        <v>36</v>
      </c>
      <c r="Q5698" s="55" t="s">
        <v>33512</v>
      </c>
      <c r="R5698" s="109" t="s">
        <v>100</v>
      </c>
      <c r="S5698" s="8" t="s">
        <v>5119</v>
      </c>
      <c r="T5698" s="31"/>
      <c r="U5698" s="109" t="str">
        <f t="shared" si="90"/>
        <v>41519: 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 http://www.ct.gov/despp/cwp/view.asp?Q=531172</v>
      </c>
      <c r="V5698" s="98"/>
      <c r="W5698" s="109">
        <v>2308.1</v>
      </c>
      <c r="X5698" s="109"/>
      <c r="Y5698" s="109"/>
      <c r="Z5698" s="109"/>
      <c r="AA5698" s="109"/>
      <c r="AB5698" s="109"/>
      <c r="AC5698" s="113"/>
      <c r="AD5698" s="106"/>
      <c r="AE5698" s="106"/>
      <c r="AF5698" s="106"/>
      <c r="AG5698" s="58"/>
    </row>
    <row r="5699" spans="1:33" ht="12">
      <c r="A5699" s="30" t="s">
        <v>33250</v>
      </c>
      <c r="B5699" s="109" t="s">
        <v>33513</v>
      </c>
      <c r="C5699" s="121">
        <v>47</v>
      </c>
      <c r="D5699" s="109" t="s">
        <v>23</v>
      </c>
      <c r="E5699" s="109" t="s">
        <v>82</v>
      </c>
      <c r="F5699" s="109"/>
      <c r="G5699" s="42">
        <v>40177</v>
      </c>
      <c r="H5699" s="109" t="s">
        <v>33514</v>
      </c>
      <c r="I5699" s="55" t="s">
        <v>33515</v>
      </c>
      <c r="J5699" s="55" t="s">
        <v>5595</v>
      </c>
      <c r="K5699" s="98" t="s">
        <v>33516</v>
      </c>
      <c r="L5699" s="109" t="s">
        <v>849</v>
      </c>
      <c r="M5699" s="109" t="s">
        <v>33517</v>
      </c>
      <c r="N5699" s="109" t="s">
        <v>262</v>
      </c>
      <c r="O5699" s="109" t="s">
        <v>33518</v>
      </c>
      <c r="P5699" s="109" t="s">
        <v>36</v>
      </c>
      <c r="Q5699" s="55" t="s">
        <v>33519</v>
      </c>
      <c r="R5699" s="109" t="s">
        <v>100</v>
      </c>
      <c r="S5699" s="8" t="s">
        <v>5119</v>
      </c>
      <c r="T5699" s="31"/>
      <c r="U5699" s="109" t="str">
        <f t="shared" si="90"/>
        <v>40177: Palmer was a patient at a state-run mental health center. Police were called in when he became "unruly". Initially cooperative, Palmer resisted arrest, was pepper-sprayed without result, and somehow managed to wound five officers before being fatally tasered. Police were well aware of Palmer's history of mental illness. http://www.ctpost.com/news/article/Man-dies-after-being-Tasered-by-Stamford-police-304114.php</v>
      </c>
      <c r="V5699" s="98"/>
      <c r="W5699" s="109">
        <v>2309.1</v>
      </c>
      <c r="X5699" s="109"/>
      <c r="Y5699" s="109"/>
      <c r="Z5699" s="109"/>
      <c r="AA5699" s="109"/>
      <c r="AB5699" s="109"/>
      <c r="AC5699" s="113"/>
      <c r="AD5699" s="106"/>
      <c r="AE5699" s="106"/>
      <c r="AF5699" s="106"/>
      <c r="AG5699" s="58"/>
    </row>
    <row r="5700" spans="1:33" ht="12">
      <c r="A5700" s="30" t="s">
        <v>33250</v>
      </c>
      <c r="B5700" s="109" t="s">
        <v>33520</v>
      </c>
      <c r="C5700" s="121">
        <v>27</v>
      </c>
      <c r="D5700" s="109" t="s">
        <v>23</v>
      </c>
      <c r="E5700" s="109" t="s">
        <v>24</v>
      </c>
      <c r="F5700" s="109"/>
      <c r="G5700" s="42">
        <v>38422</v>
      </c>
      <c r="H5700" s="109" t="s">
        <v>33521</v>
      </c>
      <c r="I5700" s="55" t="s">
        <v>18068</v>
      </c>
      <c r="J5700" s="55" t="s">
        <v>5595</v>
      </c>
      <c r="K5700" s="98" t="s">
        <v>33522</v>
      </c>
      <c r="L5700" s="109" t="s">
        <v>18068</v>
      </c>
      <c r="M5700" s="109" t="s">
        <v>33385</v>
      </c>
      <c r="N5700" s="109" t="s">
        <v>32</v>
      </c>
      <c r="O5700" s="109" t="s">
        <v>33523</v>
      </c>
      <c r="P5700" s="109" t="s">
        <v>58</v>
      </c>
      <c r="Q5700" s="55" t="s">
        <v>33524</v>
      </c>
      <c r="R5700" s="109" t="s">
        <v>100</v>
      </c>
      <c r="S5700" s="8" t="s">
        <v>5119</v>
      </c>
      <c r="T5700" s="31"/>
      <c r="U5700" s="109" t="str">
        <f t="shared" si="90"/>
        <v>38422: Napoleon had both a significant criminal record and a history of a bipolar disorder, for which he was off his prescribed medication. Heavily armed, Napoleon led police on a car chase which ended in the parking lot of an elementary school, and fired four shotgun blasts at officers. Police expended 42 rounds. Napoleon's body was found with 20 separate entry wounds. http://www.ct.gov/csao/cwp/view.asp?a=1802&amp;q=304050</v>
      </c>
      <c r="V5700" s="98"/>
      <c r="W5700" s="109">
        <v>2310.1</v>
      </c>
      <c r="X5700" s="109"/>
      <c r="Y5700" s="109"/>
      <c r="Z5700" s="109"/>
      <c r="AA5700" s="109"/>
      <c r="AB5700" s="109"/>
      <c r="AC5700" s="113"/>
      <c r="AD5700" s="106"/>
      <c r="AE5700" s="106"/>
      <c r="AF5700" s="106"/>
      <c r="AG5700" s="58"/>
    </row>
    <row r="5701" spans="1:33" ht="12">
      <c r="A5701" s="30" t="s">
        <v>33250</v>
      </c>
      <c r="B5701" s="109" t="s">
        <v>33525</v>
      </c>
      <c r="C5701" s="121">
        <v>46</v>
      </c>
      <c r="D5701" s="109" t="s">
        <v>23</v>
      </c>
      <c r="E5701" s="109" t="s">
        <v>40</v>
      </c>
      <c r="F5701" s="109"/>
      <c r="G5701" s="42">
        <v>38051</v>
      </c>
      <c r="H5701" s="109" t="s">
        <v>33526</v>
      </c>
      <c r="I5701" s="55" t="s">
        <v>11482</v>
      </c>
      <c r="J5701" s="55" t="s">
        <v>5595</v>
      </c>
      <c r="K5701" s="98" t="s">
        <v>33527</v>
      </c>
      <c r="L5701" s="109" t="s">
        <v>849</v>
      </c>
      <c r="M5701" s="109" t="s">
        <v>33283</v>
      </c>
      <c r="N5701" s="109" t="s">
        <v>32</v>
      </c>
      <c r="O5701" s="109" t="s">
        <v>33528</v>
      </c>
      <c r="P5701" s="109" t="s">
        <v>58</v>
      </c>
      <c r="Q5701" s="55" t="s">
        <v>33529</v>
      </c>
      <c r="R5701" s="109" t="s">
        <v>80</v>
      </c>
      <c r="S5701" s="8" t="s">
        <v>5119</v>
      </c>
      <c r="T5701" s="31"/>
      <c r="U5701" s="109" t="str">
        <f t="shared" si="90"/>
        <v>38051: Davenport appeared in the apartment of his estranged wife in violation of a restraining order. Four officers responded. Flourishing a knife, Davenport threatened the officers at the front door. He was shot three times and died from his wounds. http://www.ct.gov/csao/cwp/view.asp?a=1802&amp;q=286112</v>
      </c>
      <c r="V5701" s="98"/>
      <c r="W5701" s="109">
        <v>2311.1</v>
      </c>
      <c r="X5701" s="109"/>
      <c r="Y5701" s="109"/>
      <c r="Z5701" s="109"/>
      <c r="AA5701" s="109"/>
      <c r="AB5701" s="109"/>
      <c r="AC5701" s="113"/>
      <c r="AD5701" s="106"/>
      <c r="AE5701" s="106"/>
      <c r="AF5701" s="106"/>
      <c r="AG5701" s="58"/>
    </row>
    <row r="5702" spans="1:33" ht="12">
      <c r="A5702" s="30" t="s">
        <v>33250</v>
      </c>
      <c r="B5702" s="109" t="s">
        <v>33530</v>
      </c>
      <c r="C5702" s="121">
        <v>25</v>
      </c>
      <c r="D5702" s="109" t="s">
        <v>23</v>
      </c>
      <c r="E5702" s="109" t="s">
        <v>173</v>
      </c>
      <c r="F5702" s="109"/>
      <c r="G5702" s="42">
        <v>39480</v>
      </c>
      <c r="H5702" s="109" t="s">
        <v>33531</v>
      </c>
      <c r="I5702" s="55" t="s">
        <v>5597</v>
      </c>
      <c r="J5702" s="55" t="s">
        <v>5595</v>
      </c>
      <c r="K5702" s="98" t="s">
        <v>33422</v>
      </c>
      <c r="L5702" s="109" t="s">
        <v>5597</v>
      </c>
      <c r="M5702" s="109" t="s">
        <v>33532</v>
      </c>
      <c r="N5702" s="109" t="s">
        <v>32</v>
      </c>
      <c r="O5702" s="109" t="s">
        <v>33533</v>
      </c>
      <c r="P5702" s="109" t="s">
        <v>58</v>
      </c>
      <c r="Q5702" s="55" t="s">
        <v>33534</v>
      </c>
      <c r="R5702" s="109" t="s">
        <v>80</v>
      </c>
      <c r="S5702" s="8" t="s">
        <v>5119</v>
      </c>
      <c r="T5702" s="31"/>
      <c r="U5702" s="109" t="str">
        <f t="shared" si="90"/>
        <v>39480: Bermudez was fatally shot after a dramatic low-speed pursuit on I-84 after the small-stakes armed robbery of a convenience store. Bermudez eluded capture twice on the highway, although pursued by at least ten vehicles, and reportedly rammed a police cruiser, endangering the life of an officer. He was shot seven times. Other than his vehicle, his only other weapon was a knife. http://www.ct.gov/CSAO/cwp/view.asp?a=1802&amp;q=445946</v>
      </c>
      <c r="V5702" s="98"/>
      <c r="W5702" s="109">
        <v>2312.1</v>
      </c>
      <c r="X5702" s="109"/>
      <c r="Y5702" s="109"/>
      <c r="Z5702" s="109"/>
      <c r="AA5702" s="109"/>
      <c r="AB5702" s="109"/>
      <c r="AC5702" s="113"/>
      <c r="AD5702" s="106"/>
      <c r="AE5702" s="106"/>
      <c r="AF5702" s="106"/>
      <c r="AG5702" s="58"/>
    </row>
    <row r="5703" spans="1:33" ht="12">
      <c r="A5703" s="30" t="s">
        <v>33250</v>
      </c>
      <c r="B5703" s="109" t="s">
        <v>33535</v>
      </c>
      <c r="C5703" s="121">
        <v>39</v>
      </c>
      <c r="D5703" s="109" t="s">
        <v>23</v>
      </c>
      <c r="E5703" s="109" t="s">
        <v>40</v>
      </c>
      <c r="F5703" s="109"/>
      <c r="G5703" s="42">
        <v>37045</v>
      </c>
      <c r="H5703" s="109" t="s">
        <v>33536</v>
      </c>
      <c r="I5703" s="55" t="s">
        <v>33537</v>
      </c>
      <c r="J5703" s="55" t="s">
        <v>5595</v>
      </c>
      <c r="K5703" s="98" t="s">
        <v>33538</v>
      </c>
      <c r="L5703" s="109" t="s">
        <v>33351</v>
      </c>
      <c r="M5703" s="109" t="s">
        <v>33539</v>
      </c>
      <c r="N5703" s="109" t="s">
        <v>32</v>
      </c>
      <c r="O5703" s="109" t="s">
        <v>33540</v>
      </c>
      <c r="P5703" s="109" t="s">
        <v>58</v>
      </c>
      <c r="Q5703" s="55" t="s">
        <v>33541</v>
      </c>
      <c r="R5703" s="109" t="s">
        <v>100</v>
      </c>
      <c r="S5703" s="8" t="s">
        <v>5119</v>
      </c>
      <c r="T5703" s="31"/>
      <c r="U5703" s="109" t="str">
        <f t="shared" si="90"/>
        <v>37045: Police received calls from Mr. Kennan's physicians reporting that he was potentially suicidal. On arrival to his residence they found he'd barricaded himself inside a vehicle, and was flourishing two knives. Uncooperative, and then gesturing in a way that the police found threatening, he was fatally shot three times. http://www.ct.gov/csao/cwp/view.asp?a=1802&amp;q=286122</v>
      </c>
      <c r="V5703" s="98"/>
      <c r="W5703" s="109">
        <v>2313.1</v>
      </c>
      <c r="X5703" s="109"/>
      <c r="Y5703" s="109"/>
      <c r="Z5703" s="109"/>
      <c r="AA5703" s="109"/>
      <c r="AB5703" s="109"/>
      <c r="AC5703" s="113"/>
      <c r="AD5703" s="106"/>
      <c r="AE5703" s="106"/>
      <c r="AF5703" s="106"/>
      <c r="AG5703" s="58"/>
    </row>
    <row r="5704" spans="1:33" ht="12">
      <c r="A5704" s="30" t="s">
        <v>33542</v>
      </c>
      <c r="B5704" s="109" t="s">
        <v>33543</v>
      </c>
      <c r="C5704" s="121">
        <v>21</v>
      </c>
      <c r="D5704" s="109" t="s">
        <v>23</v>
      </c>
      <c r="E5704" s="109" t="s">
        <v>82</v>
      </c>
      <c r="F5704" s="109" t="s">
        <v>33544</v>
      </c>
      <c r="G5704" s="42">
        <v>40838</v>
      </c>
      <c r="H5704" s="109" t="s">
        <v>33545</v>
      </c>
      <c r="I5704" s="55" t="s">
        <v>33546</v>
      </c>
      <c r="J5704" s="55" t="s">
        <v>3975</v>
      </c>
      <c r="K5704" s="98" t="s">
        <v>33547</v>
      </c>
      <c r="L5704" s="109" t="s">
        <v>8052</v>
      </c>
      <c r="M5704" s="109" t="s">
        <v>33548</v>
      </c>
      <c r="N5704" s="109" t="s">
        <v>32</v>
      </c>
      <c r="O5704" s="109" t="s">
        <v>33549</v>
      </c>
      <c r="P5704" s="109" t="s">
        <v>36</v>
      </c>
      <c r="Q5704" s="55" t="s">
        <v>33550</v>
      </c>
      <c r="R5704" s="109" t="s">
        <v>80</v>
      </c>
      <c r="S5704" s="8" t="s">
        <v>5119</v>
      </c>
      <c r="T5704" s="31"/>
      <c r="U5704" s="109" t="str">
        <f t="shared" si="90"/>
        <v>40838: Officers from three jurisdictions pursued Pagan, fleeing as a suspect in a domestic disturbance, and shot him to death after a high-speed chase and a subsequent two-hour standoff in which Pagan threatened officers with a pistol. http://www.lowellsun.com/todaysheadlines/ci_19420827</v>
      </c>
      <c r="V5704" s="98"/>
      <c r="W5704" s="109">
        <v>2314.1</v>
      </c>
      <c r="X5704" s="109"/>
      <c r="Y5704" s="109"/>
      <c r="Z5704" s="109"/>
      <c r="AA5704" s="109"/>
      <c r="AB5704" s="109"/>
      <c r="AC5704" s="113"/>
      <c r="AD5704" s="106"/>
      <c r="AE5704" s="106"/>
      <c r="AF5704" s="106"/>
      <c r="AG5704" s="58"/>
    </row>
    <row r="5705" spans="1:33" ht="12">
      <c r="A5705" s="30" t="s">
        <v>33542</v>
      </c>
      <c r="B5705" s="109" t="s">
        <v>33551</v>
      </c>
      <c r="C5705" s="121">
        <v>35</v>
      </c>
      <c r="D5705" s="109" t="s">
        <v>23</v>
      </c>
      <c r="E5705" s="109" t="s">
        <v>82</v>
      </c>
      <c r="F5705" s="109" t="s">
        <v>33552</v>
      </c>
      <c r="G5705" s="42">
        <v>41499</v>
      </c>
      <c r="H5705" s="109" t="s">
        <v>33553</v>
      </c>
      <c r="I5705" s="55" t="s">
        <v>3974</v>
      </c>
      <c r="J5705" s="55" t="s">
        <v>3975</v>
      </c>
      <c r="K5705" s="98" t="s">
        <v>3976</v>
      </c>
      <c r="L5705" s="109" t="s">
        <v>3977</v>
      </c>
      <c r="M5705" s="109" t="s">
        <v>33554</v>
      </c>
      <c r="N5705" s="109" t="s">
        <v>32</v>
      </c>
      <c r="O5705" s="109" t="s">
        <v>33555</v>
      </c>
      <c r="P5705" s="109" t="s">
        <v>58</v>
      </c>
      <c r="Q5705" s="55" t="s">
        <v>33556</v>
      </c>
      <c r="R5705" s="109" t="s">
        <v>80</v>
      </c>
      <c r="S5705" s="8" t="s">
        <v>5119</v>
      </c>
      <c r="T5705" s="31"/>
      <c r="U5705" s="109" t="str">
        <f t="shared" si="90"/>
        <v>41499: 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 http://doj.nh.gov/media-center/press-releases/2014/documents/20140423-weare-officer-involved-report.pdf</v>
      </c>
      <c r="V5705" s="98"/>
      <c r="W5705" s="109">
        <v>2315.1</v>
      </c>
      <c r="X5705" s="109"/>
      <c r="Y5705" s="109"/>
      <c r="Z5705" s="109"/>
      <c r="AA5705" s="109"/>
      <c r="AB5705" s="109"/>
      <c r="AC5705" s="113"/>
      <c r="AD5705" s="106"/>
      <c r="AE5705" s="106"/>
      <c r="AF5705" s="106"/>
      <c r="AG5705" s="58"/>
    </row>
    <row r="5706" spans="1:33" ht="12">
      <c r="A5706" s="30" t="s">
        <v>33542</v>
      </c>
      <c r="B5706" s="109" t="s">
        <v>33557</v>
      </c>
      <c r="C5706" s="121">
        <v>53</v>
      </c>
      <c r="D5706" s="109" t="s">
        <v>23</v>
      </c>
      <c r="E5706" s="109" t="s">
        <v>82</v>
      </c>
      <c r="F5706" s="109"/>
      <c r="G5706" s="42">
        <v>39655</v>
      </c>
      <c r="H5706" s="109" t="s">
        <v>33558</v>
      </c>
      <c r="I5706" s="55" t="s">
        <v>22780</v>
      </c>
      <c r="J5706" s="55" t="s">
        <v>3975</v>
      </c>
      <c r="K5706" s="98" t="s">
        <v>33559</v>
      </c>
      <c r="L5706" s="109" t="s">
        <v>11484</v>
      </c>
      <c r="M5706" s="109" t="s">
        <v>33560</v>
      </c>
      <c r="N5706" s="109" t="s">
        <v>32</v>
      </c>
      <c r="O5706" s="109" t="s">
        <v>33561</v>
      </c>
      <c r="P5706" s="109" t="s">
        <v>58</v>
      </c>
      <c r="Q5706" s="55" t="s">
        <v>33562</v>
      </c>
      <c r="R5706" s="109" t="s">
        <v>80</v>
      </c>
      <c r="S5706" s="8" t="s">
        <v>5119</v>
      </c>
      <c r="T5706" s="31"/>
      <c r="U5706" s="109" t="str">
        <f t="shared" si="90"/>
        <v>39655: Twelve officers from five police jurisdictions comprising the "Western New Hampshire Special Operations Unit", along with two county attorneys, conducted a major paramilitary operation / warrant search / raid to arrest Jarvis's son and another person. After the arrests were made, police conducted a further improper warrantless raid on the camper of Jarvis, who shot and wounded two officers before being killed in a hail of 22 bullets. http://doj.nh.gov/media-center/press-releases/2009/documents/20090807-charlestown.pdf</v>
      </c>
      <c r="V5706" s="98"/>
      <c r="W5706" s="109">
        <v>2316.1</v>
      </c>
      <c r="X5706" s="109"/>
      <c r="Y5706" s="109"/>
      <c r="Z5706" s="109"/>
      <c r="AA5706" s="109"/>
      <c r="AB5706" s="109"/>
      <c r="AC5706" s="113"/>
      <c r="AD5706" s="106"/>
      <c r="AE5706" s="106"/>
      <c r="AF5706" s="106"/>
      <c r="AG5706" s="58"/>
    </row>
    <row r="5707" spans="1:33" ht="12">
      <c r="A5707" s="30" t="s">
        <v>33542</v>
      </c>
      <c r="B5707" s="109" t="s">
        <v>33563</v>
      </c>
      <c r="C5707" s="121">
        <v>35</v>
      </c>
      <c r="D5707" s="109" t="s">
        <v>23</v>
      </c>
      <c r="E5707" s="109" t="s">
        <v>82</v>
      </c>
      <c r="F5707" s="109"/>
      <c r="G5707" s="42">
        <v>41708</v>
      </c>
      <c r="H5707" s="109" t="s">
        <v>33564</v>
      </c>
      <c r="I5707" s="55" t="s">
        <v>5908</v>
      </c>
      <c r="J5707" s="55" t="s">
        <v>3975</v>
      </c>
      <c r="K5707" s="98" t="s">
        <v>33565</v>
      </c>
      <c r="L5707" s="109" t="s">
        <v>33566</v>
      </c>
      <c r="M5707" s="109" t="s">
        <v>33567</v>
      </c>
      <c r="N5707" s="109" t="s">
        <v>32</v>
      </c>
      <c r="O5707" s="109" t="s">
        <v>33568</v>
      </c>
      <c r="P5707" s="109" t="s">
        <v>58</v>
      </c>
      <c r="Q5707" s="55" t="s">
        <v>33569</v>
      </c>
      <c r="R5707" s="109" t="s">
        <v>80</v>
      </c>
      <c r="S5707" s="8" t="s">
        <v>5119</v>
      </c>
      <c r="T5707" s="31"/>
      <c r="U5707" s="109" t="str">
        <f t="shared" si="90"/>
        <v>41708: Three probation / parole officers and a county sheriff's deputy attempted to locate Shannon's brother Wayne in his mother's trailer, although they were also aware of a warrant out for Shannon's arrest. Shannon attempted to hide in a dark bedroom, resisted officers and reportedly threatened to shoot them. He was shot three times and died later that evening. He'd been unarmed. http://doj.nh.gov/media-center/press-releases/2014/documents/20140723-rochester-officer-involved-report.pdf</v>
      </c>
      <c r="V5707" s="98"/>
      <c r="W5707" s="109">
        <v>2317.1</v>
      </c>
      <c r="X5707" s="109"/>
      <c r="Y5707" s="109"/>
      <c r="Z5707" s="109"/>
      <c r="AA5707" s="109"/>
      <c r="AB5707" s="109"/>
      <c r="AC5707" s="113"/>
      <c r="AD5707" s="106"/>
      <c r="AE5707" s="106"/>
      <c r="AF5707" s="106"/>
      <c r="AG5707" s="58"/>
    </row>
    <row r="5708" spans="1:33" ht="12">
      <c r="A5708" s="30" t="s">
        <v>33542</v>
      </c>
      <c r="B5708" s="109" t="s">
        <v>33570</v>
      </c>
      <c r="C5708" s="121">
        <v>39</v>
      </c>
      <c r="D5708" s="109" t="s">
        <v>23</v>
      </c>
      <c r="E5708" s="109" t="s">
        <v>40</v>
      </c>
      <c r="F5708" s="109" t="s">
        <v>33571</v>
      </c>
      <c r="G5708" s="42">
        <v>40211</v>
      </c>
      <c r="H5708" s="109" t="s">
        <v>33572</v>
      </c>
      <c r="I5708" s="55" t="s">
        <v>3974</v>
      </c>
      <c r="J5708" s="55" t="s">
        <v>3975</v>
      </c>
      <c r="K5708" s="98" t="s">
        <v>3976</v>
      </c>
      <c r="L5708" s="109" t="s">
        <v>3977</v>
      </c>
      <c r="M5708" s="109" t="s">
        <v>3978</v>
      </c>
      <c r="N5708" s="109" t="s">
        <v>32</v>
      </c>
      <c r="O5708" s="109" t="s">
        <v>33573</v>
      </c>
      <c r="P5708" s="109" t="s">
        <v>58</v>
      </c>
      <c r="Q5708" s="55" t="s">
        <v>33574</v>
      </c>
      <c r="R5708" s="109" t="s">
        <v>80</v>
      </c>
      <c r="S5708" s="8" t="s">
        <v>5119</v>
      </c>
      <c r="T5708" s="31"/>
      <c r="U5708" s="109" t="str">
        <f t="shared" si="90"/>
        <v>40211: Two Keene police officers responding to a domestic disturbance call found Turcotte holding his ex-girlfriend hostage with a 14-inch knife. When a third officer, a trained hostage negotiator, entered the small space of the bedroom, Turcotte was momentarily distracted, and he was fatally shot with a single bullet. http://doj.nh.gov/media-center/press-releases/2011/documents/20110509-keene-shooting.pdf</v>
      </c>
      <c r="V5708" s="98"/>
      <c r="W5708" s="109">
        <v>2318.1</v>
      </c>
      <c r="X5708" s="109"/>
      <c r="Y5708" s="109"/>
      <c r="Z5708" s="109"/>
      <c r="AA5708" s="109"/>
      <c r="AB5708" s="109"/>
      <c r="AC5708" s="113"/>
      <c r="AD5708" s="106"/>
      <c r="AE5708" s="106"/>
      <c r="AF5708" s="106"/>
      <c r="AG5708" s="58"/>
    </row>
    <row r="5709" spans="1:33" ht="12">
      <c r="A5709" s="30" t="s">
        <v>33542</v>
      </c>
      <c r="B5709" s="109" t="s">
        <v>33575</v>
      </c>
      <c r="C5709" s="121">
        <v>54</v>
      </c>
      <c r="D5709" s="109" t="s">
        <v>23</v>
      </c>
      <c r="E5709" s="109" t="s">
        <v>82</v>
      </c>
      <c r="F5709" s="109"/>
      <c r="G5709" s="42">
        <v>38989</v>
      </c>
      <c r="H5709" s="109" t="s">
        <v>33576</v>
      </c>
      <c r="I5709" s="55" t="s">
        <v>7018</v>
      </c>
      <c r="J5709" s="55" t="s">
        <v>3975</v>
      </c>
      <c r="K5709" s="98" t="s">
        <v>33577</v>
      </c>
      <c r="L5709" s="109" t="s">
        <v>33578</v>
      </c>
      <c r="M5709" s="109" t="s">
        <v>10418</v>
      </c>
      <c r="N5709" s="109" t="s">
        <v>32</v>
      </c>
      <c r="O5709" s="109" t="s">
        <v>33579</v>
      </c>
      <c r="P5709" s="109" t="s">
        <v>36</v>
      </c>
      <c r="Q5709" s="55" t="s">
        <v>33580</v>
      </c>
      <c r="R5709" s="109" t="s">
        <v>100</v>
      </c>
      <c r="S5709" s="8" t="s">
        <v>5119</v>
      </c>
      <c r="T5709" s="31"/>
      <c r="U5709" s="109" t="str">
        <f t="shared" si="90"/>
        <v>38989: In an attempt to secure psychiatric help for Gauntt, who had a history of mental illness, his family arranged for him to violate a no-trespassing order. The plan backfired tragically when police confronted Gauntt at his mother's house, he responded by threatening officers with a knife, and he was shot twice. http://www.concordmonitor.com/article/autopsy-officer-shot-man-twice</v>
      </c>
      <c r="V5709" s="98"/>
      <c r="W5709" s="109">
        <v>2319.1</v>
      </c>
      <c r="X5709" s="109"/>
      <c r="Y5709" s="109"/>
      <c r="Z5709" s="109"/>
      <c r="AA5709" s="109"/>
      <c r="AB5709" s="109"/>
      <c r="AC5709" s="113"/>
      <c r="AD5709" s="106"/>
      <c r="AE5709" s="106"/>
      <c r="AF5709" s="106"/>
      <c r="AG5709" s="58"/>
    </row>
    <row r="5710" spans="1:33" ht="12">
      <c r="A5710" s="30" t="s">
        <v>33542</v>
      </c>
      <c r="B5710" s="109" t="s">
        <v>33581</v>
      </c>
      <c r="C5710" s="121">
        <v>23</v>
      </c>
      <c r="D5710" s="109" t="s">
        <v>23</v>
      </c>
      <c r="E5710" s="109" t="s">
        <v>82</v>
      </c>
      <c r="F5710" s="109"/>
      <c r="G5710" s="42">
        <v>37872</v>
      </c>
      <c r="H5710" s="109" t="s">
        <v>33582</v>
      </c>
      <c r="I5710" s="55" t="s">
        <v>10555</v>
      </c>
      <c r="J5710" s="55" t="s">
        <v>3975</v>
      </c>
      <c r="K5710" s="98" t="s">
        <v>33583</v>
      </c>
      <c r="L5710" s="109" t="s">
        <v>8052</v>
      </c>
      <c r="M5710" s="109" t="s">
        <v>23270</v>
      </c>
      <c r="N5710" s="109" t="s">
        <v>32</v>
      </c>
      <c r="O5710" s="109" t="s">
        <v>33584</v>
      </c>
      <c r="P5710" s="109" t="s">
        <v>36</v>
      </c>
      <c r="Q5710" s="55" t="s">
        <v>33585</v>
      </c>
      <c r="R5710" s="109" t="s">
        <v>80</v>
      </c>
      <c r="S5710" s="8" t="s">
        <v>5119</v>
      </c>
      <c r="T5710" s="31"/>
      <c r="U5710" s="109" t="str">
        <f t="shared" si="90"/>
        <v>37872: An officer approached Bedard and a female companion in a mall parking lot after observing suspected drug activity. Out of his vehicle, Bedard produced a pistol. A tense standoff and then an exchange of gunfire left the officer wounded and the suspect with a fatal head wound. http://www.policemag.com/channel/patrol/articles/2008/05/manchester-new-hampshire-09-08-2003.aspx</v>
      </c>
      <c r="V5710" s="98"/>
      <c r="W5710" s="109">
        <v>2320.1</v>
      </c>
      <c r="X5710" s="109"/>
      <c r="Y5710" s="109"/>
      <c r="Z5710" s="109"/>
      <c r="AA5710" s="109"/>
      <c r="AB5710" s="109"/>
      <c r="AC5710" s="113"/>
      <c r="AD5710" s="106"/>
      <c r="AE5710" s="106"/>
      <c r="AF5710" s="106"/>
      <c r="AG5710" s="58"/>
    </row>
    <row r="5711" spans="1:33" ht="12">
      <c r="A5711" s="30" t="s">
        <v>33542</v>
      </c>
      <c r="B5711" s="109" t="s">
        <v>33586</v>
      </c>
      <c r="C5711" s="121">
        <v>50</v>
      </c>
      <c r="D5711" s="109" t="s">
        <v>23</v>
      </c>
      <c r="E5711" s="109" t="s">
        <v>40</v>
      </c>
      <c r="F5711" s="109"/>
      <c r="G5711" s="42">
        <v>40670</v>
      </c>
      <c r="H5711" s="109" t="s">
        <v>33587</v>
      </c>
      <c r="I5711" s="55" t="s">
        <v>4588</v>
      </c>
      <c r="J5711" s="55" t="s">
        <v>3975</v>
      </c>
      <c r="K5711" s="98" t="s">
        <v>33588</v>
      </c>
      <c r="L5711" s="109" t="s">
        <v>8052</v>
      </c>
      <c r="M5711" s="109" t="s">
        <v>33589</v>
      </c>
      <c r="N5711" s="109" t="s">
        <v>32</v>
      </c>
      <c r="O5711" s="109" t="s">
        <v>33590</v>
      </c>
      <c r="P5711" s="109" t="s">
        <v>58</v>
      </c>
      <c r="Q5711" s="55" t="s">
        <v>33591</v>
      </c>
      <c r="R5711" s="109" t="s">
        <v>80</v>
      </c>
      <c r="S5711" s="8" t="s">
        <v>5119</v>
      </c>
      <c r="T5711" s="31"/>
      <c r="U5711" s="109" t="str">
        <f t="shared" si="90"/>
        <v>40670: On accusations that Breton had sexually abused children, local officers went to question him. He was armed and uncooperative. They returned with a local SWAT team, a state police SWAT team, and after the hostage standoff had lasted 37 hours, seven troopers that positioned a "B.E.A.R." armored vehicle "within about an arms length of Mr. Breton's kitchen windows". Finally he was shot once, in the chest, and was handcuffed while bleeding to death. http://doj.nh.gov/media-center/press-releases/2011/20110607-breton-shooting.htm</v>
      </c>
      <c r="V5711" s="98"/>
      <c r="W5711" s="109">
        <v>2321.1</v>
      </c>
      <c r="X5711" s="109"/>
      <c r="Y5711" s="109"/>
      <c r="Z5711" s="109"/>
      <c r="AA5711" s="109"/>
      <c r="AB5711" s="109"/>
      <c r="AC5711" s="113"/>
      <c r="AD5711" s="106"/>
      <c r="AE5711" s="106"/>
      <c r="AF5711" s="106"/>
      <c r="AG5711" s="58"/>
    </row>
    <row r="5712" spans="1:33" ht="12">
      <c r="A5712" s="30" t="s">
        <v>33542</v>
      </c>
      <c r="B5712" s="109" t="s">
        <v>33592</v>
      </c>
      <c r="C5712" s="121">
        <v>35</v>
      </c>
      <c r="D5712" s="109" t="s">
        <v>23</v>
      </c>
      <c r="E5712" s="109" t="s">
        <v>40</v>
      </c>
      <c r="F5712" s="109"/>
      <c r="G5712" s="42">
        <v>41099</v>
      </c>
      <c r="H5712" s="109" t="s">
        <v>33593</v>
      </c>
      <c r="I5712" s="55" t="s">
        <v>26028</v>
      </c>
      <c r="J5712" s="55" t="s">
        <v>3975</v>
      </c>
      <c r="K5712" s="98" t="s">
        <v>33594</v>
      </c>
      <c r="L5712" s="109" t="s">
        <v>8052</v>
      </c>
      <c r="M5712" s="109" t="s">
        <v>33595</v>
      </c>
      <c r="N5712" s="109" t="s">
        <v>32</v>
      </c>
      <c r="O5712" s="109" t="s">
        <v>33596</v>
      </c>
      <c r="P5712" s="109" t="s">
        <v>58</v>
      </c>
      <c r="Q5712" s="55" t="s">
        <v>33597</v>
      </c>
      <c r="R5712" s="109" t="s">
        <v>80</v>
      </c>
      <c r="S5712" s="8" t="s">
        <v>5119</v>
      </c>
      <c r="T5712" s="31"/>
      <c r="U5712" s="109" t="str">
        <f t="shared" si="90"/>
        <v>41099: Five officers from local and county departments responded to reports of gunshots at a trailer park. On arrival they were confronted with Lagueux standing on his porch with a pistol in his hand, openly challenging officers. He was shot once and killed. http://doj.nh.gov/media-center/press-releases/2012/documents/20120724-litchfield-officer-shooting.pdf</v>
      </c>
      <c r="V5712" s="98"/>
      <c r="W5712" s="109">
        <v>2322.1</v>
      </c>
      <c r="X5712" s="109"/>
      <c r="Y5712" s="109"/>
      <c r="Z5712" s="109"/>
      <c r="AA5712" s="109"/>
      <c r="AB5712" s="109"/>
      <c r="AC5712" s="113"/>
      <c r="AD5712" s="106"/>
      <c r="AE5712" s="106"/>
      <c r="AF5712" s="106"/>
      <c r="AG5712" s="58"/>
    </row>
    <row r="5713" spans="1:33" ht="12">
      <c r="A5713" s="30" t="s">
        <v>33542</v>
      </c>
      <c r="B5713" s="109" t="s">
        <v>33598</v>
      </c>
      <c r="C5713" s="121">
        <v>24</v>
      </c>
      <c r="D5713" s="109" t="s">
        <v>23</v>
      </c>
      <c r="E5713" s="109" t="s">
        <v>40</v>
      </c>
      <c r="F5713" s="109"/>
      <c r="G5713" s="42">
        <v>40012</v>
      </c>
      <c r="H5713" s="109" t="s">
        <v>33599</v>
      </c>
      <c r="I5713" s="55" t="s">
        <v>33600</v>
      </c>
      <c r="J5713" s="55" t="s">
        <v>3975</v>
      </c>
      <c r="K5713" s="98" t="s">
        <v>33601</v>
      </c>
      <c r="L5713" s="109" t="s">
        <v>3977</v>
      </c>
      <c r="M5713" s="109" t="s">
        <v>3986</v>
      </c>
      <c r="N5713" s="109" t="s">
        <v>32</v>
      </c>
      <c r="O5713" s="109" t="s">
        <v>33602</v>
      </c>
      <c r="P5713" s="109" t="s">
        <v>36</v>
      </c>
      <c r="Q5713" s="55" t="s">
        <v>33603</v>
      </c>
      <c r="R5713" s="109" t="s">
        <v>80</v>
      </c>
      <c r="S5713" s="8" t="s">
        <v>5119</v>
      </c>
      <c r="T5713" s="31"/>
      <c r="U5713" s="109" t="str">
        <f t="shared" si="90"/>
        <v>40012: Richardson was killed by a single shot by a local police officer after a traffic stop. The officer approached Richardson in a parking lot, and was dragged along and wounded when the driver attempted to flee. http://www.fosters.com/apps/pbcs.dll/article?AID=/20090720/NEWS0201/907209986/-1/FOSNEWS0413</v>
      </c>
      <c r="V5713" s="98"/>
      <c r="W5713" s="109">
        <v>2323.1</v>
      </c>
      <c r="X5713" s="109"/>
      <c r="Y5713" s="109"/>
      <c r="Z5713" s="109"/>
      <c r="AA5713" s="109"/>
      <c r="AB5713" s="109"/>
      <c r="AC5713" s="113"/>
      <c r="AD5713" s="106"/>
      <c r="AE5713" s="106"/>
      <c r="AF5713" s="106"/>
      <c r="AG5713" s="58"/>
    </row>
    <row r="5714" spans="1:33" ht="12">
      <c r="A5714" s="30" t="s">
        <v>33542</v>
      </c>
      <c r="B5714" s="109" t="s">
        <v>33604</v>
      </c>
      <c r="C5714" s="121">
        <v>64</v>
      </c>
      <c r="D5714" s="109" t="s">
        <v>23</v>
      </c>
      <c r="E5714" s="109" t="s">
        <v>82</v>
      </c>
      <c r="F5714" s="109"/>
      <c r="G5714" s="42">
        <v>37501</v>
      </c>
      <c r="H5714" s="109" t="s">
        <v>33605</v>
      </c>
      <c r="I5714" s="55" t="s">
        <v>10951</v>
      </c>
      <c r="J5714" s="55" t="s">
        <v>3975</v>
      </c>
      <c r="K5714" s="98" t="s">
        <v>33606</v>
      </c>
      <c r="L5714" s="109" t="s">
        <v>8052</v>
      </c>
      <c r="M5714" s="109" t="s">
        <v>33607</v>
      </c>
      <c r="N5714" s="109" t="s">
        <v>32</v>
      </c>
      <c r="O5714" s="109" t="s">
        <v>33608</v>
      </c>
      <c r="P5714" s="109" t="s">
        <v>58</v>
      </c>
      <c r="Q5714" s="55" t="s">
        <v>33609</v>
      </c>
      <c r="R5714" s="109" t="s">
        <v>80</v>
      </c>
      <c r="S5714" s="8" t="s">
        <v>5119</v>
      </c>
      <c r="T5714" s="31"/>
      <c r="U5714" s="109" t="str">
        <f t="shared" si="90"/>
        <v>37501: Collopy confronted officers from two police departments after murdering his ex-wife and her friend. Collopy, a former Massachusetts officer himself, was struck by eight of the 22 bullets fired at him. https://groups.google.com/forum/#!topic/nyc.general/bZckQwlkT2w</v>
      </c>
      <c r="V5714" s="98"/>
      <c r="W5714" s="109">
        <v>2324.1</v>
      </c>
      <c r="X5714" s="109"/>
      <c r="Y5714" s="109"/>
      <c r="Z5714" s="109"/>
      <c r="AA5714" s="109"/>
      <c r="AB5714" s="109"/>
      <c r="AC5714" s="113"/>
      <c r="AD5714" s="106"/>
      <c r="AE5714" s="106"/>
      <c r="AF5714" s="106"/>
      <c r="AG5714" s="58"/>
    </row>
    <row r="5715" spans="1:33" ht="12">
      <c r="A5715" s="30" t="s">
        <v>33542</v>
      </c>
      <c r="B5715" s="109" t="s">
        <v>33610</v>
      </c>
      <c r="C5715" s="121">
        <v>27</v>
      </c>
      <c r="D5715" s="109" t="s">
        <v>23</v>
      </c>
      <c r="E5715" s="109" t="s">
        <v>82</v>
      </c>
      <c r="F5715" s="109"/>
      <c r="G5715" s="42">
        <v>38387</v>
      </c>
      <c r="H5715" s="109" t="s">
        <v>33611</v>
      </c>
      <c r="I5715" s="55" t="s">
        <v>12472</v>
      </c>
      <c r="J5715" s="55" t="s">
        <v>3975</v>
      </c>
      <c r="K5715" s="98" t="s">
        <v>33612</v>
      </c>
      <c r="L5715" s="109" t="s">
        <v>27509</v>
      </c>
      <c r="M5715" s="109" t="s">
        <v>12474</v>
      </c>
      <c r="N5715" s="109" t="s">
        <v>32</v>
      </c>
      <c r="O5715" s="109" t="s">
        <v>33613</v>
      </c>
      <c r="P5715" s="109" t="s">
        <v>58</v>
      </c>
      <c r="Q5715" s="55" t="s">
        <v>33614</v>
      </c>
      <c r="R5715" s="109" t="s">
        <v>80</v>
      </c>
      <c r="S5715" s="8" t="s">
        <v>5119</v>
      </c>
      <c r="T5715" s="31"/>
      <c r="U5715" s="109" t="str">
        <f t="shared" si="90"/>
        <v>38387: Pepin, known to police, was pursued after a bar fight in which he seriously injured his opponent. Police discovered him in the bushes outside his residence, and while struggling to remove him discovered that he had a loaded shotgun. Pepin's verbal threats and body language convinced the officers he was about to shoot. He was shot seven times and died shortly afterward in the hospital. http://128.121.25.104:8080/awweb/awarchive?type=file&amp;item=3436</v>
      </c>
      <c r="V5715" s="98"/>
      <c r="W5715" s="109">
        <v>2325.1</v>
      </c>
      <c r="X5715" s="109"/>
      <c r="Y5715" s="109"/>
      <c r="Z5715" s="109"/>
      <c r="AA5715" s="109"/>
      <c r="AB5715" s="109"/>
      <c r="AC5715" s="113"/>
      <c r="AD5715" s="106"/>
      <c r="AE5715" s="106"/>
      <c r="AF5715" s="106"/>
      <c r="AG5715" s="58"/>
    </row>
    <row r="5716" spans="1:33" ht="12">
      <c r="A5716" s="30" t="s">
        <v>33542</v>
      </c>
      <c r="B5716" s="109" t="s">
        <v>33615</v>
      </c>
      <c r="C5716" s="121">
        <v>35</v>
      </c>
      <c r="D5716" s="109" t="s">
        <v>23</v>
      </c>
      <c r="E5716" s="109" t="s">
        <v>82</v>
      </c>
      <c r="F5716" s="109"/>
      <c r="G5716" s="42">
        <v>38922</v>
      </c>
      <c r="H5716" s="109" t="s">
        <v>1342</v>
      </c>
      <c r="I5716" s="55" t="s">
        <v>33616</v>
      </c>
      <c r="J5716" s="55" t="s">
        <v>3975</v>
      </c>
      <c r="K5716" s="98" t="s">
        <v>33617</v>
      </c>
      <c r="L5716" s="109" t="s">
        <v>3977</v>
      </c>
      <c r="M5716" s="109" t="s">
        <v>33618</v>
      </c>
      <c r="N5716" s="109" t="s">
        <v>32</v>
      </c>
      <c r="O5716" s="109" t="s">
        <v>33619</v>
      </c>
      <c r="P5716" s="109" t="s">
        <v>58</v>
      </c>
      <c r="Q5716" s="55" t="s">
        <v>33620</v>
      </c>
      <c r="R5716" s="109" t="s">
        <v>80</v>
      </c>
      <c r="S5716" s="8" t="s">
        <v>5119</v>
      </c>
      <c r="T5716" s="31"/>
      <c r="U5716" s="109" t="str">
        <f t="shared" si="90"/>
        <v>38922: Following a traffic stop, Yuksel physically assaulted a state trooper while the trooper made several attempts to control the situation with a Taser and with pepper spray. With dried blood on his knuckles, Yuksel had reportedly assaulted his mother and his stepfather earlier that day. Yuksel broke the trooper's nose and repeatedly reached for his weapons before the trooper gut-shot him once, after which he continued to struggle. He died later that evening from internal bleeding. http://www.concordmonitor.com/article/trooper-justified-in-shooting-ag-says</v>
      </c>
      <c r="V5716" s="98"/>
      <c r="W5716" s="109">
        <v>2326.1</v>
      </c>
      <c r="X5716" s="109"/>
      <c r="Y5716" s="109"/>
      <c r="Z5716" s="109"/>
      <c r="AA5716" s="109"/>
      <c r="AB5716" s="109"/>
      <c r="AC5716" s="113"/>
      <c r="AD5716" s="106"/>
      <c r="AE5716" s="106"/>
      <c r="AF5716" s="106"/>
      <c r="AG5716" s="58"/>
    </row>
    <row r="5717" spans="1:33" ht="12">
      <c r="A5717" s="30" t="s">
        <v>33542</v>
      </c>
      <c r="B5717" s="109" t="s">
        <v>33621</v>
      </c>
      <c r="C5717" s="121">
        <v>47</v>
      </c>
      <c r="D5717" s="109" t="s">
        <v>91</v>
      </c>
      <c r="E5717" s="109" t="s">
        <v>40</v>
      </c>
      <c r="F5717" s="109" t="s">
        <v>33622</v>
      </c>
      <c r="G5717" s="42">
        <v>40682</v>
      </c>
      <c r="H5717" s="109" t="s">
        <v>33623</v>
      </c>
      <c r="I5717" s="55" t="s">
        <v>8052</v>
      </c>
      <c r="J5717" s="55" t="s">
        <v>3975</v>
      </c>
      <c r="K5717" s="98" t="s">
        <v>33624</v>
      </c>
      <c r="L5717" s="109" t="s">
        <v>8052</v>
      </c>
      <c r="M5717" s="109" t="s">
        <v>33625</v>
      </c>
      <c r="N5717" s="109" t="s">
        <v>32</v>
      </c>
      <c r="O5717" s="109" t="s">
        <v>33626</v>
      </c>
      <c r="P5717" s="109" t="s">
        <v>58</v>
      </c>
      <c r="Q5717" s="55" t="s">
        <v>33627</v>
      </c>
      <c r="R5717" s="109" t="s">
        <v>100</v>
      </c>
      <c r="S5717" s="8" t="s">
        <v>5119</v>
      </c>
      <c r="T5717" s="31"/>
      <c r="U5717" s="109" t="str">
        <f t="shared" si="90"/>
        <v>40682: Naroian was killed by a Hillsboro officer responding to a call from her husband, reporting his wife as armed, angry, suicidal, and with a history of mental health issues. The officer was immediately confronted with the victim aiming a weapon at him. Uncooperative, she was shot once in the neck. It was her 47th birthday. http://www.concordmonitor.com/news/4542131-95/louisjosephson-brucegauntt-kelleynaultmwaynemartin</v>
      </c>
      <c r="V5717" s="98"/>
      <c r="W5717" s="109">
        <v>2327.1</v>
      </c>
      <c r="X5717" s="109"/>
      <c r="Y5717" s="109"/>
      <c r="Z5717" s="109"/>
      <c r="AA5717" s="109"/>
      <c r="AB5717" s="109"/>
      <c r="AC5717" s="113"/>
      <c r="AD5717" s="106"/>
      <c r="AE5717" s="106"/>
      <c r="AF5717" s="106"/>
      <c r="AG5717" s="58"/>
    </row>
    <row r="5718" spans="1:33" ht="12">
      <c r="A5718" s="30" t="s">
        <v>33542</v>
      </c>
      <c r="B5718" s="109" t="s">
        <v>33628</v>
      </c>
      <c r="C5718" s="121">
        <v>29</v>
      </c>
      <c r="D5718" s="109" t="s">
        <v>23</v>
      </c>
      <c r="E5718" s="109" t="s">
        <v>82</v>
      </c>
      <c r="F5718" s="109"/>
      <c r="G5718" s="42">
        <v>40603</v>
      </c>
      <c r="H5718" s="109" t="s">
        <v>33629</v>
      </c>
      <c r="I5718" s="55" t="s">
        <v>7018</v>
      </c>
      <c r="J5718" s="55" t="s">
        <v>3975</v>
      </c>
      <c r="K5718" s="98" t="s">
        <v>33577</v>
      </c>
      <c r="L5718" s="109" t="s">
        <v>33578</v>
      </c>
      <c r="M5718" s="109" t="s">
        <v>10418</v>
      </c>
      <c r="N5718" s="109" t="s">
        <v>32</v>
      </c>
      <c r="O5718" s="109" t="s">
        <v>33630</v>
      </c>
      <c r="P5718" s="109" t="s">
        <v>58</v>
      </c>
      <c r="Q5718" s="55" t="s">
        <v>33631</v>
      </c>
      <c r="R5718" s="109" t="s">
        <v>100</v>
      </c>
      <c r="S5718" s="8" t="s">
        <v>5119</v>
      </c>
      <c r="T5718" s="31"/>
      <c r="U5718" s="109" t="str">
        <f t="shared" si="90"/>
        <v>40603: Martin had both a mental health history and a criminal record. Agitated, uncooperative, incoherent, and violent, four local police officers confronted Martin for not complying with court orders by not taking his medications. They left him fatally wounded with three gunshots after he reportedly charged them with a small hatchet. http://doj.nh.gov/media-center/press-releases/2012/documents/20120627-concord-officer-shooting.pdf</v>
      </c>
      <c r="V5718" s="98"/>
      <c r="W5718" s="109">
        <v>2328.1</v>
      </c>
      <c r="X5718" s="109"/>
      <c r="Y5718" s="109"/>
      <c r="Z5718" s="109"/>
      <c r="AA5718" s="109"/>
      <c r="AB5718" s="109"/>
      <c r="AC5718" s="113"/>
      <c r="AD5718" s="106"/>
      <c r="AE5718" s="106"/>
      <c r="AF5718" s="106"/>
      <c r="AG5718" s="58"/>
    </row>
    <row r="5719" spans="1:33" ht="12">
      <c r="A5719" s="30" t="s">
        <v>33542</v>
      </c>
      <c r="B5719" s="109" t="s">
        <v>33632</v>
      </c>
      <c r="C5719" s="121">
        <v>45</v>
      </c>
      <c r="D5719" s="109" t="s">
        <v>91</v>
      </c>
      <c r="E5719" s="109" t="s">
        <v>40</v>
      </c>
      <c r="F5719" s="109" t="s">
        <v>33633</v>
      </c>
      <c r="G5719" s="42">
        <v>41182</v>
      </c>
      <c r="H5719" s="109" t="s">
        <v>33634</v>
      </c>
      <c r="I5719" s="55" t="s">
        <v>4588</v>
      </c>
      <c r="J5719" s="55" t="s">
        <v>3975</v>
      </c>
      <c r="K5719" s="98" t="s">
        <v>33635</v>
      </c>
      <c r="L5719" s="109" t="s">
        <v>8052</v>
      </c>
      <c r="M5719" s="109" t="s">
        <v>33618</v>
      </c>
      <c r="N5719" s="109" t="s">
        <v>32</v>
      </c>
      <c r="O5719" s="109" t="s">
        <v>33636</v>
      </c>
      <c r="P5719" s="109" t="s">
        <v>58</v>
      </c>
      <c r="Q5719" s="55" t="s">
        <v>33637</v>
      </c>
      <c r="R5719" s="109" t="s">
        <v>80</v>
      </c>
      <c r="S5719" s="8" t="s">
        <v>5119</v>
      </c>
      <c r="T5719" s="31"/>
      <c r="U5719" s="109" t="str">
        <f t="shared" si="90"/>
        <v>41182: 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 http://www.concordmonitor.com/news/nation/world/8938771-95/slain-womans-family-to-sue-over-officer-involved-shooting</v>
      </c>
      <c r="V5719" s="98"/>
      <c r="W5719" s="109">
        <v>2329.1</v>
      </c>
      <c r="X5719" s="109"/>
      <c r="Y5719" s="109"/>
      <c r="Z5719" s="109"/>
      <c r="AA5719" s="109"/>
      <c r="AB5719" s="109"/>
      <c r="AC5719" s="113"/>
      <c r="AD5719" s="106"/>
      <c r="AE5719" s="106"/>
      <c r="AF5719" s="106"/>
      <c r="AG5719" s="58"/>
    </row>
    <row r="5720" spans="1:33" ht="12">
      <c r="A5720" s="30">
        <v>41878.777453703697</v>
      </c>
      <c r="B5720" s="109" t="s">
        <v>33638</v>
      </c>
      <c r="C5720" s="121">
        <v>52</v>
      </c>
      <c r="D5720" s="109" t="s">
        <v>23</v>
      </c>
      <c r="E5720" s="109" t="s">
        <v>40</v>
      </c>
      <c r="F5720" s="109" t="s">
        <v>33639</v>
      </c>
      <c r="G5720" s="42">
        <v>41707</v>
      </c>
      <c r="H5720" s="109" t="s">
        <v>33640</v>
      </c>
      <c r="I5720" s="55" t="s">
        <v>15705</v>
      </c>
      <c r="J5720" s="55" t="s">
        <v>114</v>
      </c>
      <c r="K5720" s="98" t="s">
        <v>33641</v>
      </c>
      <c r="L5720" s="109" t="s">
        <v>2932</v>
      </c>
      <c r="M5720" s="109" t="s">
        <v>33642</v>
      </c>
      <c r="N5720" s="109" t="s">
        <v>32</v>
      </c>
      <c r="O5720" s="109" t="s">
        <v>33643</v>
      </c>
      <c r="P5720" s="109" t="s">
        <v>58</v>
      </c>
      <c r="Q5720" s="55" t="s">
        <v>33644</v>
      </c>
      <c r="R5720" s="109" t="s">
        <v>100</v>
      </c>
      <c r="S5720" s="8" t="s">
        <v>33645</v>
      </c>
      <c r="T5720" s="31"/>
      <c r="U5720" s="109" t="str">
        <f t="shared" si="90"/>
        <v>41707: 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 http://www.reuters.com/article/2014/03/14/us-usa-alaska-intothewild-idUSBREA2D1LD20140314</v>
      </c>
      <c r="V5720" s="98"/>
      <c r="W5720" s="109">
        <v>2330.1</v>
      </c>
      <c r="X5720" s="109"/>
      <c r="Y5720" s="109"/>
      <c r="Z5720" s="109"/>
      <c r="AA5720" s="109"/>
      <c r="AB5720" s="109"/>
      <c r="AC5720" s="113"/>
      <c r="AD5720" s="106"/>
      <c r="AE5720" s="106"/>
      <c r="AF5720" s="106"/>
      <c r="AG5720" s="58"/>
    </row>
    <row r="5721" spans="1:33" ht="12">
      <c r="A5721" s="30">
        <v>41878.962905092601</v>
      </c>
      <c r="B5721" s="109" t="s">
        <v>33646</v>
      </c>
      <c r="C5721" s="121">
        <v>31</v>
      </c>
      <c r="D5721" s="109" t="s">
        <v>23</v>
      </c>
      <c r="E5721" s="109" t="s">
        <v>24</v>
      </c>
      <c r="F5721" s="109" t="s">
        <v>33647</v>
      </c>
      <c r="G5721" s="42">
        <v>37825</v>
      </c>
      <c r="H5721" s="109" t="s">
        <v>33648</v>
      </c>
      <c r="I5721" s="55" t="s">
        <v>1481</v>
      </c>
      <c r="J5721" s="55" t="s">
        <v>152</v>
      </c>
      <c r="K5721" s="98" t="s">
        <v>9896</v>
      </c>
      <c r="L5721" s="109" t="s">
        <v>1481</v>
      </c>
      <c r="M5721" s="109" t="s">
        <v>313</v>
      </c>
      <c r="N5721" s="109" t="s">
        <v>32</v>
      </c>
      <c r="O5721" s="109" t="s">
        <v>33649</v>
      </c>
      <c r="P5721" s="109" t="s">
        <v>33650</v>
      </c>
      <c r="Q5721" s="55" t="s">
        <v>33651</v>
      </c>
      <c r="R5721" s="109" t="s">
        <v>80</v>
      </c>
      <c r="S5721" s="8" t="s">
        <v>33652</v>
      </c>
      <c r="T5721" s="31"/>
      <c r="U5721" s="109" t="str">
        <f t="shared" si="90"/>
        <v>37825: Othniel Askew shot and killed New York City Councilman James E. Davis while council was in session. A plainclothes police officer returned Askew's fire striking Askew five times. Evidence showed Askew may have been planning suicide. http://cityroom.blogs.nytimes.com/2008/07/23/remembering-a-city-hall-assassination/?_php=true&amp;_type=blogs&amp;_r=0</v>
      </c>
      <c r="V5721" s="98"/>
      <c r="W5721" s="109">
        <v>2331.1</v>
      </c>
      <c r="X5721" s="109"/>
      <c r="Y5721" s="109"/>
      <c r="Z5721" s="109"/>
      <c r="AA5721" s="109"/>
      <c r="AB5721" s="109"/>
      <c r="AC5721" s="113"/>
      <c r="AD5721" s="106"/>
      <c r="AE5721" s="106"/>
      <c r="AF5721" s="106"/>
      <c r="AG5721" s="58"/>
    </row>
    <row r="5722" spans="1:33" ht="12">
      <c r="A5722" s="30">
        <v>41879.333483796298</v>
      </c>
      <c r="B5722" s="109" t="s">
        <v>33653</v>
      </c>
      <c r="C5722" s="121">
        <v>24</v>
      </c>
      <c r="D5722" s="109" t="s">
        <v>23</v>
      </c>
      <c r="E5722" s="109" t="s">
        <v>82</v>
      </c>
      <c r="F5722" s="109"/>
      <c r="G5722" s="42">
        <v>40826</v>
      </c>
      <c r="H5722" s="109" t="s">
        <v>33654</v>
      </c>
      <c r="I5722" s="55" t="s">
        <v>327</v>
      </c>
      <c r="J5722" s="55" t="s">
        <v>328</v>
      </c>
      <c r="K5722" s="98" t="s">
        <v>1040</v>
      </c>
      <c r="L5722" s="109" t="s">
        <v>329</v>
      </c>
      <c r="M5722" s="109" t="s">
        <v>330</v>
      </c>
      <c r="N5722" s="109" t="s">
        <v>314</v>
      </c>
      <c r="O5722" s="109" t="s">
        <v>33655</v>
      </c>
      <c r="P5722" s="109" t="s">
        <v>58</v>
      </c>
      <c r="Q5722" s="55" t="s">
        <v>33656</v>
      </c>
      <c r="R5722" s="109" t="s">
        <v>80</v>
      </c>
      <c r="S5722" s="8" t="s">
        <v>33652</v>
      </c>
      <c r="T5722" s="31"/>
      <c r="U5722" s="109" t="str">
        <f t="shared" si="90"/>
        <v>40826: Police stopped Curtis Collins and another man on suspicion of drug charges. Both men fled. Collins ran through a vacant lot, and an officer chasing him in a police car jumped a curb slid on wet grass and struck Collins, pinning him against a wall. Collins was pronounced dead at the scene. http://articles.chicagotribune.com/2001-10-14/news/0110140389_1_police-car-police-chase-pinned</v>
      </c>
      <c r="V5722" s="98"/>
      <c r="W5722" s="109">
        <v>2332.1</v>
      </c>
      <c r="X5722" s="109"/>
      <c r="Y5722" s="109"/>
      <c r="Z5722" s="109"/>
      <c r="AA5722" s="109"/>
      <c r="AB5722" s="109"/>
      <c r="AC5722" s="113"/>
      <c r="AD5722" s="106"/>
      <c r="AE5722" s="106"/>
      <c r="AF5722" s="106"/>
      <c r="AG5722" s="58"/>
    </row>
    <row r="5723" spans="1:33" ht="12">
      <c r="A5723" s="30">
        <v>41879.374490740702</v>
      </c>
      <c r="B5723" s="109" t="s">
        <v>33657</v>
      </c>
      <c r="C5723" s="121">
        <v>27</v>
      </c>
      <c r="D5723" s="109" t="s">
        <v>23</v>
      </c>
      <c r="E5723" s="109" t="s">
        <v>24</v>
      </c>
      <c r="F5723" s="109"/>
      <c r="G5723" s="42">
        <v>39584</v>
      </c>
      <c r="H5723" s="109" t="s">
        <v>33658</v>
      </c>
      <c r="I5723" s="55" t="s">
        <v>33659</v>
      </c>
      <c r="J5723" s="55" t="s">
        <v>85</v>
      </c>
      <c r="K5723" s="98" t="s">
        <v>33660</v>
      </c>
      <c r="L5723" s="109" t="s">
        <v>33661</v>
      </c>
      <c r="M5723" s="109" t="s">
        <v>33662</v>
      </c>
      <c r="N5723" s="109" t="s">
        <v>32</v>
      </c>
      <c r="O5723" s="109" t="s">
        <v>33663</v>
      </c>
      <c r="P5723" s="109" t="s">
        <v>33664</v>
      </c>
      <c r="Q5723" s="55" t="s">
        <v>33665</v>
      </c>
      <c r="R5723" s="109" t="s">
        <v>100</v>
      </c>
      <c r="S5723" s="8" t="s">
        <v>33652</v>
      </c>
      <c r="T5723" s="31"/>
      <c r="U5723" s="109" t="str">
        <f t="shared" si="90"/>
        <v>39584: After Jones failed to stop, Del Norte Sheriff's deputies pursued and pulled Jones over with their guns drawn. Jones and two dogs got out of the car. One of the deputies shot one of the dogs. Jones charged this deputy, and the deputy shot Jones twice, killing him. Later, it was revealed that Jones had bipolar disorder. http://www.triplicate.com/News/Local-News/Man-officer-shot-identified-as-Brookings-resident</v>
      </c>
      <c r="V5723" s="98"/>
      <c r="W5723" s="109">
        <v>2333.1</v>
      </c>
      <c r="X5723" s="109"/>
      <c r="Y5723" s="109"/>
      <c r="Z5723" s="109"/>
      <c r="AA5723" s="109"/>
      <c r="AB5723" s="109"/>
      <c r="AC5723" s="113"/>
      <c r="AD5723" s="106"/>
      <c r="AE5723" s="106"/>
      <c r="AF5723" s="106"/>
      <c r="AG5723" s="58"/>
    </row>
    <row r="5724" spans="1:33" ht="12">
      <c r="A5724" s="30">
        <v>41879.378506944398</v>
      </c>
      <c r="B5724" s="109" t="s">
        <v>33666</v>
      </c>
      <c r="C5724" s="121">
        <v>40</v>
      </c>
      <c r="D5724" s="109" t="s">
        <v>91</v>
      </c>
      <c r="E5724" s="109" t="s">
        <v>40</v>
      </c>
      <c r="F5724" s="109" t="s">
        <v>33667</v>
      </c>
      <c r="G5724" s="42">
        <v>39415</v>
      </c>
      <c r="H5724" s="109" t="s">
        <v>33668</v>
      </c>
      <c r="I5724" s="55" t="s">
        <v>33669</v>
      </c>
      <c r="J5724" s="55" t="s">
        <v>85</v>
      </c>
      <c r="K5724" s="98" t="s">
        <v>33670</v>
      </c>
      <c r="L5724" s="109" t="s">
        <v>395</v>
      </c>
      <c r="M5724" s="109" t="s">
        <v>33671</v>
      </c>
      <c r="N5724" s="109" t="s">
        <v>32</v>
      </c>
      <c r="O5724" s="109" t="s">
        <v>33672</v>
      </c>
      <c r="P5724" s="109" t="s">
        <v>58</v>
      </c>
      <c r="Q5724" s="55" t="s">
        <v>33673</v>
      </c>
      <c r="R5724" s="109" t="s">
        <v>36</v>
      </c>
      <c r="S5724" s="8" t="s">
        <v>33652</v>
      </c>
      <c r="T5724" s="31"/>
      <c r="U5724" s="109" t="str">
        <f t="shared" si="90"/>
        <v>39415: Police interrupted Anaker, a convicted felon, and a male accomplice during a burglary. Anaker brandished a weapon then attempted to flee in a pickup truck. When officers ordered her to stop and get out, she instead drove toward them. They shot her as many as nine times, killing her. http://www.sfgate.com/bayarea/article/Suspect-killed-by-Benicia-police-identified-as-3235581.php</v>
      </c>
      <c r="V5724" s="98"/>
      <c r="W5724" s="109">
        <v>2334.1</v>
      </c>
      <c r="X5724" s="109"/>
      <c r="Y5724" s="109"/>
      <c r="Z5724" s="109"/>
      <c r="AA5724" s="109"/>
      <c r="AB5724" s="109"/>
      <c r="AC5724" s="113"/>
      <c r="AD5724" s="106"/>
      <c r="AE5724" s="106"/>
      <c r="AF5724" s="106"/>
      <c r="AG5724" s="58"/>
    </row>
    <row r="5725" spans="1:33" ht="12">
      <c r="A5725" s="30">
        <v>41879.425474536998</v>
      </c>
      <c r="B5725" s="109" t="s">
        <v>33674</v>
      </c>
      <c r="C5725" s="121">
        <v>44</v>
      </c>
      <c r="D5725" s="109" t="s">
        <v>23</v>
      </c>
      <c r="E5725" s="109" t="s">
        <v>40</v>
      </c>
      <c r="F5725" s="109" t="s">
        <v>33675</v>
      </c>
      <c r="G5725" s="42">
        <v>41597</v>
      </c>
      <c r="H5725" s="109" t="s">
        <v>33676</v>
      </c>
      <c r="I5725" s="55" t="s">
        <v>33677</v>
      </c>
      <c r="J5725" s="55" t="s">
        <v>195</v>
      </c>
      <c r="K5725" s="98" t="s">
        <v>33678</v>
      </c>
      <c r="L5725" s="109" t="s">
        <v>17693</v>
      </c>
      <c r="M5725" s="109" t="s">
        <v>33679</v>
      </c>
      <c r="N5725" s="109" t="s">
        <v>32</v>
      </c>
      <c r="O5725" s="109" t="s">
        <v>33680</v>
      </c>
      <c r="P5725" s="109" t="s">
        <v>58</v>
      </c>
      <c r="Q5725" s="55" t="s">
        <v>33681</v>
      </c>
      <c r="R5725" s="109" t="s">
        <v>100</v>
      </c>
      <c r="S5725" s="8" t="s">
        <v>33682</v>
      </c>
      <c r="T5725" s="31"/>
      <c r="U5725" s="109" t="str">
        <f t="shared" si="90"/>
        <v>41597: Officer Jared Willis responded to a report of a suicidal man in the 4800 block Hornet Drive at about 8:45 p.m. and ultimately shot and killed Clay, whom he said had a knife in each hand and charged him with them. http://www.dcourier.com/main.asp?SectionID=1&amp;subsectionID=1086&amp;articleID=125852</v>
      </c>
      <c r="V5725" s="98"/>
      <c r="W5725" s="109">
        <v>2335.1</v>
      </c>
      <c r="X5725" s="109"/>
      <c r="Y5725" s="109"/>
      <c r="Z5725" s="109"/>
      <c r="AA5725" s="109"/>
      <c r="AB5725" s="109"/>
      <c r="AC5725" s="113"/>
      <c r="AD5725" s="106"/>
      <c r="AE5725" s="106"/>
      <c r="AF5725" s="106"/>
      <c r="AG5725" s="58"/>
    </row>
    <row r="5726" spans="1:33" ht="12">
      <c r="A5726" s="30">
        <v>41879.4303587963</v>
      </c>
      <c r="B5726" s="109" t="s">
        <v>33683</v>
      </c>
      <c r="C5726" s="121">
        <v>59</v>
      </c>
      <c r="D5726" s="109" t="s">
        <v>23</v>
      </c>
      <c r="E5726" s="109" t="s">
        <v>40</v>
      </c>
      <c r="F5726" s="109"/>
      <c r="G5726" s="42">
        <v>37868</v>
      </c>
      <c r="H5726" s="109" t="s">
        <v>33684</v>
      </c>
      <c r="I5726" s="55" t="s">
        <v>515</v>
      </c>
      <c r="J5726" s="55" t="s">
        <v>85</v>
      </c>
      <c r="K5726" s="98" t="s">
        <v>30727</v>
      </c>
      <c r="L5726" s="109" t="s">
        <v>515</v>
      </c>
      <c r="M5726" s="109" t="s">
        <v>33685</v>
      </c>
      <c r="N5726" s="109" t="s">
        <v>32</v>
      </c>
      <c r="O5726" s="109" t="s">
        <v>33686</v>
      </c>
      <c r="P5726" s="109" t="s">
        <v>58</v>
      </c>
      <c r="Q5726" s="55" t="s">
        <v>33687</v>
      </c>
      <c r="R5726" s="109" t="s">
        <v>36</v>
      </c>
      <c r="S5726" s="8" t="s">
        <v>33688</v>
      </c>
      <c r="T5726" s="31"/>
      <c r="U5726" s="109" t="str">
        <f t="shared" si="90"/>
        <v>37868: On September 4, 2003, Fresno police officers were called to the area of H and Divisadero Streets in Fresno in response to reports that a man was standing in the roadway waving a handgun and shouting at motorists. The incident ended when the individual, Garland King, was fatally shot by Fresno police officers. http://www.gpo.gov/fdsys/pkg/USCOURTS-caed-1_04-cv-06598/pdf/USCOURTS-caed-1_04-cv-06598-1.pdf</v>
      </c>
      <c r="V5726" s="98"/>
      <c r="W5726" s="109">
        <v>2336.1</v>
      </c>
      <c r="X5726" s="109"/>
      <c r="Y5726" s="109"/>
      <c r="Z5726" s="109"/>
      <c r="AA5726" s="109"/>
      <c r="AB5726" s="109"/>
      <c r="AC5726" s="113"/>
      <c r="AD5726" s="106"/>
      <c r="AE5726" s="106"/>
      <c r="AF5726" s="106"/>
      <c r="AG5726" s="58"/>
    </row>
    <row r="5727" spans="1:33" ht="12">
      <c r="A5727" s="30">
        <v>41879.457893518498</v>
      </c>
      <c r="B5727" s="109" t="s">
        <v>33689</v>
      </c>
      <c r="C5727" s="121">
        <v>33</v>
      </c>
      <c r="D5727" s="109" t="s">
        <v>23</v>
      </c>
      <c r="E5727" s="109" t="s">
        <v>40</v>
      </c>
      <c r="F5727" s="109" t="s">
        <v>33690</v>
      </c>
      <c r="G5727" s="42">
        <v>41847</v>
      </c>
      <c r="H5727" s="109" t="s">
        <v>33691</v>
      </c>
      <c r="I5727" s="55" t="s">
        <v>15167</v>
      </c>
      <c r="J5727" s="55" t="s">
        <v>85</v>
      </c>
      <c r="K5727" s="98" t="s">
        <v>15277</v>
      </c>
      <c r="L5727" s="109" t="s">
        <v>15169</v>
      </c>
      <c r="M5727" s="109" t="s">
        <v>15170</v>
      </c>
      <c r="N5727" s="109" t="s">
        <v>1818</v>
      </c>
      <c r="O5727" s="109" t="s">
        <v>33692</v>
      </c>
      <c r="P5727" s="109" t="s">
        <v>323</v>
      </c>
      <c r="Q5727" s="55" t="s">
        <v>33693</v>
      </c>
      <c r="R5727" s="109" t="s">
        <v>100</v>
      </c>
      <c r="S5727" s="8" t="s">
        <v>33694</v>
      </c>
      <c r="T5727" s="31"/>
      <c r="U5727" s="109" t="str">
        <f t="shared" si="90"/>
        <v>41847: Robinson was being transported to Restpadd Psychiatric in Redding, CA. Law enforcement was called to assist. Upon removal from the transport vehicle, he punched an officer in the face. He was then taken to the ground where he continued to resist until other officers could help take him into custody. A short time later, officers recognized he was suffering some kind of medical distress and not breathing. Officers attempted CPR before he was transported to Mercy Medical Center where he died. http://www.krcrtv.com/news/local/mental-health-patient-dies-a-week-after-rpd-incident/27196236</v>
      </c>
      <c r="V5727" s="98"/>
      <c r="W5727" s="109">
        <v>2337.1</v>
      </c>
      <c r="X5727" s="109"/>
      <c r="Y5727" s="109"/>
      <c r="Z5727" s="109"/>
      <c r="AA5727" s="109"/>
      <c r="AB5727" s="109"/>
      <c r="AC5727" s="113"/>
      <c r="AD5727" s="106"/>
      <c r="AE5727" s="106"/>
      <c r="AF5727" s="106"/>
      <c r="AG5727" s="58"/>
    </row>
    <row r="5728" spans="1:33" ht="12">
      <c r="A5728" s="30">
        <v>41879.469166666699</v>
      </c>
      <c r="B5728" s="109" t="s">
        <v>33695</v>
      </c>
      <c r="C5728" s="121">
        <v>17</v>
      </c>
      <c r="D5728" s="109" t="s">
        <v>23</v>
      </c>
      <c r="E5728" s="109" t="s">
        <v>24</v>
      </c>
      <c r="F5728" s="109"/>
      <c r="G5728" s="42">
        <v>37622</v>
      </c>
      <c r="H5728" s="109" t="s">
        <v>33696</v>
      </c>
      <c r="I5728" s="55" t="s">
        <v>1481</v>
      </c>
      <c r="J5728" s="55" t="s">
        <v>152</v>
      </c>
      <c r="K5728" s="98" t="s">
        <v>9521</v>
      </c>
      <c r="L5728" s="109" t="s">
        <v>1481</v>
      </c>
      <c r="M5728" s="109" t="s">
        <v>313</v>
      </c>
      <c r="N5728" s="109" t="s">
        <v>32</v>
      </c>
      <c r="O5728" s="109" t="s">
        <v>33697</v>
      </c>
      <c r="P5728" s="109" t="s">
        <v>58</v>
      </c>
      <c r="Q5728" s="55" t="s">
        <v>33698</v>
      </c>
      <c r="R5728" s="109" t="s">
        <v>80</v>
      </c>
      <c r="S5728" s="8" t="s">
        <v>33699</v>
      </c>
      <c r="T5728" s="31"/>
      <c r="U5728" s="109" t="str">
        <f t="shared" si="90"/>
        <v>37622: An undercover cop shot a 17-year- old boy who was holding a realistic-looking toy gun to the head of an officer posing as a fast-food deliveryman in a Harlem robbery sting. http://nypost.com/2003/01/03/cops-kill-4-in-first-2-days-youth-is-slain-as-he-wields-toy-gun/</v>
      </c>
      <c r="V5728" s="98"/>
      <c r="W5728" s="109">
        <v>2338.1</v>
      </c>
      <c r="X5728" s="109"/>
      <c r="Y5728" s="109"/>
      <c r="Z5728" s="109"/>
      <c r="AA5728" s="109"/>
      <c r="AB5728" s="109"/>
      <c r="AC5728" s="113"/>
      <c r="AD5728" s="106"/>
      <c r="AE5728" s="106"/>
      <c r="AF5728" s="106"/>
      <c r="AG5728" s="58"/>
    </row>
    <row r="5729" spans="1:33" ht="12">
      <c r="A5729" s="30">
        <v>41879.494652777801</v>
      </c>
      <c r="B5729" s="109" t="s">
        <v>33700</v>
      </c>
      <c r="C5729" s="121">
        <v>20</v>
      </c>
      <c r="D5729" s="109" t="s">
        <v>23</v>
      </c>
      <c r="E5729" s="109" t="s">
        <v>24</v>
      </c>
      <c r="F5729" s="109" t="s">
        <v>33701</v>
      </c>
      <c r="G5729" s="42">
        <v>41814</v>
      </c>
      <c r="H5729" s="109" t="s">
        <v>33702</v>
      </c>
      <c r="I5729" s="55" t="s">
        <v>13487</v>
      </c>
      <c r="J5729" s="55" t="s">
        <v>1791</v>
      </c>
      <c r="K5729" s="98" t="s">
        <v>33703</v>
      </c>
      <c r="L5729" s="109" t="s">
        <v>10951</v>
      </c>
      <c r="M5729" s="109" t="s">
        <v>13489</v>
      </c>
      <c r="N5729" s="109" t="s">
        <v>32</v>
      </c>
      <c r="O5729" s="109" t="s">
        <v>33704</v>
      </c>
      <c r="P5729" s="109" t="s">
        <v>760</v>
      </c>
      <c r="Q5729" s="55" t="s">
        <v>33701</v>
      </c>
      <c r="R5729" s="109" t="s">
        <v>80</v>
      </c>
      <c r="S5729" s="8" t="s">
        <v>33705</v>
      </c>
      <c r="T5729" s="31"/>
      <c r="U5729" s="109" t="str">
        <f t="shared" si="90"/>
        <v>41814: 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http://imgick.nj.com/home/njo-media/pgmain/img/jersey-journal/photo/2014/06/26/man-shot-on-ege-avenue-in-jersey-city-june-24-2014-589d06b6f9a402ce.jpg</v>
      </c>
      <c r="V5729" s="98"/>
      <c r="W5729" s="109">
        <v>2339.1</v>
      </c>
      <c r="X5729" s="109"/>
      <c r="Y5729" s="109"/>
      <c r="Z5729" s="109"/>
      <c r="AA5729" s="109"/>
      <c r="AB5729" s="109"/>
      <c r="AC5729" s="113"/>
      <c r="AD5729" s="106"/>
      <c r="AE5729" s="106"/>
      <c r="AF5729" s="106"/>
      <c r="AG5729" s="58"/>
    </row>
    <row r="5730" spans="1:33" ht="12">
      <c r="A5730" s="30">
        <v>41879.583483796298</v>
      </c>
      <c r="B5730" s="109" t="s">
        <v>33706</v>
      </c>
      <c r="C5730" s="121">
        <v>52</v>
      </c>
      <c r="D5730" s="109" t="s">
        <v>23</v>
      </c>
      <c r="E5730" s="109" t="s">
        <v>40</v>
      </c>
      <c r="F5730" s="109" t="s">
        <v>33707</v>
      </c>
      <c r="G5730" s="42">
        <v>41875</v>
      </c>
      <c r="H5730" s="109" t="s">
        <v>33708</v>
      </c>
      <c r="I5730" s="55" t="s">
        <v>11680</v>
      </c>
      <c r="J5730" s="55" t="s">
        <v>2035</v>
      </c>
      <c r="K5730" s="98" t="s">
        <v>11681</v>
      </c>
      <c r="L5730" s="109" t="s">
        <v>165</v>
      </c>
      <c r="M5730" s="109" t="s">
        <v>12759</v>
      </c>
      <c r="N5730" s="109" t="s">
        <v>32</v>
      </c>
      <c r="O5730" s="109" t="s">
        <v>33709</v>
      </c>
      <c r="P5730" s="109" t="s">
        <v>760</v>
      </c>
      <c r="Q5730" s="55" t="s">
        <v>33710</v>
      </c>
      <c r="R5730" s="109" t="s">
        <v>100</v>
      </c>
      <c r="S5730" s="8" t="s">
        <v>33711</v>
      </c>
      <c r="T5730" s="31"/>
      <c r="U5730" s="109" t="str">
        <f t="shared" si="90"/>
        <v>41875: 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 http://www.mailtribune.com/article/20140825/News/140829614</v>
      </c>
      <c r="V5730" s="98"/>
      <c r="W5730" s="109">
        <v>2340.1</v>
      </c>
      <c r="X5730" s="109"/>
      <c r="Y5730" s="109"/>
      <c r="Z5730" s="109"/>
      <c r="AA5730" s="109"/>
      <c r="AB5730" s="109"/>
      <c r="AC5730" s="113"/>
      <c r="AD5730" s="106"/>
      <c r="AE5730" s="106"/>
      <c r="AF5730" s="106"/>
      <c r="AG5730" s="58"/>
    </row>
    <row r="5731" spans="1:33" ht="12">
      <c r="A5731" s="30">
        <v>41879.588043981501</v>
      </c>
      <c r="B5731" s="109" t="s">
        <v>33712</v>
      </c>
      <c r="C5731" s="121">
        <v>32</v>
      </c>
      <c r="D5731" s="109" t="s">
        <v>23</v>
      </c>
      <c r="E5731" s="109" t="s">
        <v>82</v>
      </c>
      <c r="F5731" s="109"/>
      <c r="G5731" s="42">
        <v>41573</v>
      </c>
      <c r="H5731" s="109" t="s">
        <v>33713</v>
      </c>
      <c r="I5731" s="55" t="s">
        <v>10443</v>
      </c>
      <c r="J5731" s="55" t="s">
        <v>1084</v>
      </c>
      <c r="K5731" s="98" t="s">
        <v>10444</v>
      </c>
      <c r="L5731" s="109" t="s">
        <v>10445</v>
      </c>
      <c r="M5731" s="109" t="s">
        <v>33714</v>
      </c>
      <c r="N5731" s="109" t="s">
        <v>32</v>
      </c>
      <c r="O5731" s="109" t="s">
        <v>33715</v>
      </c>
      <c r="P5731" s="109" t="s">
        <v>58</v>
      </c>
      <c r="Q5731" s="55" t="s">
        <v>33716</v>
      </c>
      <c r="R5731" s="109" t="s">
        <v>80</v>
      </c>
      <c r="S5731" s="8" t="s">
        <v>33717</v>
      </c>
      <c r="T5731" s="31"/>
      <c r="U5731" s="109" t="str">
        <f t="shared" si="90"/>
        <v>41573: 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 http://www.wdbj7.com/news/local/developing-investigation-in-giles-county/22652814?item=0</v>
      </c>
      <c r="V5731" s="98"/>
      <c r="W5731" s="109">
        <v>2341.1</v>
      </c>
      <c r="X5731" s="109"/>
      <c r="Y5731" s="109"/>
      <c r="Z5731" s="109"/>
      <c r="AA5731" s="109"/>
      <c r="AB5731" s="109"/>
      <c r="AC5731" s="113"/>
      <c r="AD5731" s="106"/>
      <c r="AE5731" s="106"/>
      <c r="AF5731" s="106"/>
      <c r="AG5731" s="58"/>
    </row>
    <row r="5732" spans="1:33" ht="12">
      <c r="A5732" s="30">
        <v>41879.625868055598</v>
      </c>
      <c r="B5732" s="109" t="s">
        <v>33718</v>
      </c>
      <c r="C5732" s="121">
        <v>31</v>
      </c>
      <c r="D5732" s="109" t="s">
        <v>23</v>
      </c>
      <c r="E5732" s="109" t="s">
        <v>173</v>
      </c>
      <c r="F5732" s="109"/>
      <c r="G5732" s="42">
        <v>38025</v>
      </c>
      <c r="H5732" s="109" t="s">
        <v>33719</v>
      </c>
      <c r="I5732" s="55" t="s">
        <v>151</v>
      </c>
      <c r="J5732" s="55" t="s">
        <v>152</v>
      </c>
      <c r="K5732" s="98" t="s">
        <v>5812</v>
      </c>
      <c r="L5732" s="109" t="s">
        <v>1481</v>
      </c>
      <c r="M5732" s="109" t="s">
        <v>33720</v>
      </c>
      <c r="N5732" s="109" t="s">
        <v>32</v>
      </c>
      <c r="O5732" s="109" t="s">
        <v>33721</v>
      </c>
      <c r="P5732" s="109" t="s">
        <v>760</v>
      </c>
      <c r="Q5732" s="55" t="s">
        <v>33722</v>
      </c>
      <c r="R5732" s="109" t="s">
        <v>80</v>
      </c>
      <c r="S5732" s="8" t="s">
        <v>33723</v>
      </c>
      <c r="T5732" s="31"/>
      <c r="U5732" s="109" t="str">
        <f t="shared" si="90"/>
        <v>38025: The inspector, Martin Carrington, 38, has not been charged with a crime, the police said. He fired the shots from his licensed 9-millimeter handgun after arguing with the clerk, Wilson Alba, 31, of the Bronx, on Halsey Street near Irving Avenue in Bushwick about 1:45 a.m., the police said. http://www.nytimes.com/2004/02/09/nyregion/customs-agent-shoots-man-on-brooklyn-street.html</v>
      </c>
      <c r="V5732" s="98"/>
      <c r="W5732" s="109">
        <v>2342.1</v>
      </c>
      <c r="X5732" s="109"/>
      <c r="Y5732" s="109"/>
      <c r="Z5732" s="109"/>
      <c r="AA5732" s="109"/>
      <c r="AB5732" s="109"/>
      <c r="AC5732" s="113"/>
      <c r="AD5732" s="106"/>
      <c r="AE5732" s="106"/>
      <c r="AF5732" s="106"/>
      <c r="AG5732" s="58"/>
    </row>
    <row r="5733" spans="1:33" ht="12">
      <c r="A5733" s="30">
        <v>41879.640729166698</v>
      </c>
      <c r="B5733" s="109" t="s">
        <v>33724</v>
      </c>
      <c r="C5733" s="121">
        <v>24</v>
      </c>
      <c r="D5733" s="109" t="s">
        <v>23</v>
      </c>
      <c r="E5733" s="109" t="s">
        <v>173</v>
      </c>
      <c r="F5733" s="109" t="s">
        <v>33725</v>
      </c>
      <c r="G5733" s="42">
        <v>40834</v>
      </c>
      <c r="H5733" s="109" t="s">
        <v>33726</v>
      </c>
      <c r="I5733" s="55" t="s">
        <v>1693</v>
      </c>
      <c r="J5733" s="55" t="s">
        <v>1694</v>
      </c>
      <c r="K5733" s="98" t="s">
        <v>17797</v>
      </c>
      <c r="L5733" s="109" t="s">
        <v>1693</v>
      </c>
      <c r="M5733" s="109" t="s">
        <v>1696</v>
      </c>
      <c r="N5733" s="109" t="s">
        <v>32</v>
      </c>
      <c r="O5733" s="109" t="s">
        <v>33727</v>
      </c>
      <c r="P5733" s="109" t="s">
        <v>58</v>
      </c>
      <c r="Q5733" s="55" t="s">
        <v>33728</v>
      </c>
      <c r="R5733" s="109" t="s">
        <v>80</v>
      </c>
      <c r="S5733" s="8" t="s">
        <v>33729</v>
      </c>
      <c r="T5733" s="31"/>
      <c r="U5733" s="109" t="str">
        <f t="shared" si="90"/>
        <v>40834: Police said that during the dramatic mid-Tuesday confrontation at Krameria Street and East 14th Avenue, officers shot Sepulveda as he tried to flee a cellphone store robbery, attempted to carjack two people, fired a shot at one driver and aimed a gun at pursuing officers. Sepulveda was transported to a hospital, where he was pronounced dead. http://www.thedenverchannel.com/news/coroner-ids-armed-suspect-killed-by-police</v>
      </c>
      <c r="V5733" s="98"/>
      <c r="W5733" s="109">
        <v>2343.1</v>
      </c>
      <c r="X5733" s="109"/>
      <c r="Y5733" s="109"/>
      <c r="Z5733" s="109"/>
      <c r="AA5733" s="109"/>
      <c r="AB5733" s="109"/>
      <c r="AC5733" s="113"/>
      <c r="AD5733" s="106"/>
      <c r="AE5733" s="106"/>
      <c r="AF5733" s="106"/>
      <c r="AG5733" s="58"/>
    </row>
    <row r="5734" spans="1:33" ht="12">
      <c r="A5734" s="30">
        <v>41879.644988425898</v>
      </c>
      <c r="B5734" s="109" t="s">
        <v>33730</v>
      </c>
      <c r="C5734" s="121">
        <v>40</v>
      </c>
      <c r="D5734" s="109" t="s">
        <v>23</v>
      </c>
      <c r="E5734" s="109" t="s">
        <v>40</v>
      </c>
      <c r="F5734" s="109" t="s">
        <v>33731</v>
      </c>
      <c r="G5734" s="42">
        <v>41149</v>
      </c>
      <c r="H5734" s="109" t="s">
        <v>33732</v>
      </c>
      <c r="I5734" s="55" t="s">
        <v>33733</v>
      </c>
      <c r="J5734" s="55" t="s">
        <v>1694</v>
      </c>
      <c r="K5734" s="98" t="s">
        <v>33734</v>
      </c>
      <c r="L5734" s="109" t="s">
        <v>491</v>
      </c>
      <c r="M5734" s="109" t="s">
        <v>33735</v>
      </c>
      <c r="N5734" s="109" t="s">
        <v>32</v>
      </c>
      <c r="O5734" s="109" t="s">
        <v>33736</v>
      </c>
      <c r="P5734" s="109" t="s">
        <v>58</v>
      </c>
      <c r="Q5734" s="55" t="s">
        <v>33737</v>
      </c>
      <c r="R5734" s="109" t="s">
        <v>219</v>
      </c>
      <c r="S5734" s="8" t="s">
        <v>33723</v>
      </c>
      <c r="T5734" s="31"/>
      <c r="U5734" s="109" t="str">
        <f t="shared" si="90"/>
        <v>41149: Ex-convict and methamphetamine addict Haney barricaded himself in a motel room when police tried to arrest him on two federal warrants. The SWAT team was called. Haney said he wouldn't be taken alive. He brandished a makeshift simulated gun and three officers fired five shots killing him. http://www.denverpost.com/ci_21426417/suspect-shot-and-killed-by-police-wheat-ridge</v>
      </c>
      <c r="V5734" s="98"/>
      <c r="W5734" s="109">
        <v>2344.1</v>
      </c>
      <c r="X5734" s="109"/>
      <c r="Y5734" s="109"/>
      <c r="Z5734" s="109"/>
      <c r="AA5734" s="109"/>
      <c r="AB5734" s="109"/>
      <c r="AC5734" s="113"/>
      <c r="AD5734" s="106"/>
      <c r="AE5734" s="106"/>
      <c r="AF5734" s="106"/>
      <c r="AG5734" s="58"/>
    </row>
    <row r="5735" spans="1:33" ht="12">
      <c r="A5735" s="30">
        <v>41879.665706018503</v>
      </c>
      <c r="B5735" s="109" t="s">
        <v>33738</v>
      </c>
      <c r="C5735" s="121">
        <v>32</v>
      </c>
      <c r="D5735" s="109" t="s">
        <v>23</v>
      </c>
      <c r="E5735" s="109" t="s">
        <v>40</v>
      </c>
      <c r="F5735" s="109" t="s">
        <v>33739</v>
      </c>
      <c r="G5735" s="42">
        <v>39279</v>
      </c>
      <c r="H5735" s="109" t="s">
        <v>33740</v>
      </c>
      <c r="I5735" s="55" t="s">
        <v>1693</v>
      </c>
      <c r="J5735" s="55" t="s">
        <v>1694</v>
      </c>
      <c r="K5735" s="98" t="s">
        <v>33741</v>
      </c>
      <c r="L5735" s="109" t="s">
        <v>1693</v>
      </c>
      <c r="M5735" s="109" t="s">
        <v>33742</v>
      </c>
      <c r="N5735" s="109" t="s">
        <v>32</v>
      </c>
      <c r="O5735" s="109" t="s">
        <v>33743</v>
      </c>
      <c r="P5735" s="109" t="s">
        <v>58</v>
      </c>
      <c r="Q5735" s="55" t="s">
        <v>33744</v>
      </c>
      <c r="R5735" s="109" t="s">
        <v>100</v>
      </c>
      <c r="S5735" s="8" t="s">
        <v>33745</v>
      </c>
      <c r="T5735" s="31"/>
      <c r="U5735" s="109" t="str">
        <f t="shared" si="90"/>
        <v>39279: Snyder went towards the governor's office at the Capitol. A state trooper tries to escort him away. Snyder opens his tuxedo jacket and "motions" at a .357 Smith &amp; Wesson revolver loaded with bullets. Snyder does not pull the revolver out. Colorado State Trooper Jay Hemphill, a 12-year veteran, fires a bullet into Snyder's head and two bullets into his chest. http://www.denverpost.com/ci_6399427</v>
      </c>
      <c r="V5735" s="98"/>
      <c r="W5735" s="109">
        <v>2345.1</v>
      </c>
      <c r="X5735" s="109"/>
      <c r="Y5735" s="109"/>
      <c r="Z5735" s="109"/>
      <c r="AA5735" s="109"/>
      <c r="AB5735" s="109"/>
      <c r="AC5735" s="113"/>
      <c r="AD5735" s="106"/>
      <c r="AE5735" s="106"/>
      <c r="AF5735" s="106"/>
      <c r="AG5735" s="58"/>
    </row>
    <row r="5736" spans="1:33" ht="12">
      <c r="A5736" s="30">
        <v>41879.943136574097</v>
      </c>
      <c r="B5736" s="109" t="s">
        <v>33746</v>
      </c>
      <c r="C5736" s="121">
        <v>21</v>
      </c>
      <c r="D5736" s="109" t="s">
        <v>23</v>
      </c>
      <c r="E5736" s="109" t="s">
        <v>2754</v>
      </c>
      <c r="F5736" s="109" t="s">
        <v>33747</v>
      </c>
      <c r="G5736" s="42">
        <v>41680</v>
      </c>
      <c r="H5736" s="109" t="s">
        <v>33748</v>
      </c>
      <c r="I5736" s="55" t="s">
        <v>21185</v>
      </c>
      <c r="J5736" s="55" t="s">
        <v>28</v>
      </c>
      <c r="K5736" s="98" t="s">
        <v>9209</v>
      </c>
      <c r="L5736" s="109" t="s">
        <v>7078</v>
      </c>
      <c r="M5736" s="109" t="s">
        <v>20131</v>
      </c>
      <c r="N5736" s="109" t="s">
        <v>32</v>
      </c>
      <c r="O5736" s="109" t="s">
        <v>33749</v>
      </c>
      <c r="P5736" s="109" t="s">
        <v>58</v>
      </c>
      <c r="Q5736" s="55" t="s">
        <v>33750</v>
      </c>
      <c r="R5736" s="109" t="s">
        <v>219</v>
      </c>
      <c r="S5736" s="8" t="s">
        <v>33751</v>
      </c>
      <c r="T5736" s="31"/>
      <c r="U5736" s="109" t="str">
        <f t="shared" si="90"/>
        <v>41680: 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 http://fernandinaobserver.com/2014/08/25/north-hampton-shooting-summary-of-facts-from-states-attorney-investigation/</v>
      </c>
      <c r="V5736" s="98"/>
      <c r="W5736" s="109">
        <v>2346.1</v>
      </c>
      <c r="X5736" s="109"/>
      <c r="Y5736" s="109"/>
      <c r="Z5736" s="109"/>
      <c r="AA5736" s="109"/>
      <c r="AB5736" s="109"/>
      <c r="AC5736" s="113"/>
      <c r="AD5736" s="106"/>
      <c r="AE5736" s="106"/>
      <c r="AF5736" s="106"/>
      <c r="AG5736" s="58"/>
    </row>
    <row r="5737" spans="1:33" ht="12">
      <c r="A5737" s="30">
        <v>41879.9581944444</v>
      </c>
      <c r="B5737" s="109" t="s">
        <v>33752</v>
      </c>
      <c r="C5737" s="121">
        <v>46</v>
      </c>
      <c r="D5737" s="109" t="s">
        <v>23</v>
      </c>
      <c r="E5737" s="109" t="s">
        <v>82</v>
      </c>
      <c r="F5737" s="109"/>
      <c r="G5737" s="42">
        <v>41447</v>
      </c>
      <c r="H5737" s="109" t="s">
        <v>33753</v>
      </c>
      <c r="I5737" s="55" t="s">
        <v>10629</v>
      </c>
      <c r="J5737" s="55" t="s">
        <v>5288</v>
      </c>
      <c r="K5737" s="98" t="s">
        <v>33754</v>
      </c>
      <c r="L5737" s="109" t="s">
        <v>33755</v>
      </c>
      <c r="M5737" s="109" t="s">
        <v>33756</v>
      </c>
      <c r="N5737" s="109" t="s">
        <v>314</v>
      </c>
      <c r="O5737" s="109" t="s">
        <v>33757</v>
      </c>
      <c r="P5737" s="109" t="s">
        <v>323</v>
      </c>
      <c r="Q5737" s="55" t="s">
        <v>33758</v>
      </c>
      <c r="R5737" s="109" t="s">
        <v>80</v>
      </c>
      <c r="S5737" s="8" t="s">
        <v>33759</v>
      </c>
      <c r="T5737" s="31"/>
      <c r="U5737" s="109" t="str">
        <f t="shared" si="90"/>
        <v>41447: Yarbrough was killed in a crash after law enforcement agents chased him from a construction site. Officers said he was harassing construction workers before running from Highway Patrol offices, ending the chase when he lost control and flipped his pickup truck. Yarbrough was pronounced dead on the scene. http://www.oregonlive.com/pacific-northwest-news/index.ssf/2013/06/roseburg_man_dies_in_north_dak.html</v>
      </c>
      <c r="V5737" s="98"/>
      <c r="W5737" s="109">
        <v>2347.1</v>
      </c>
      <c r="X5737" s="109"/>
      <c r="Y5737" s="109"/>
      <c r="Z5737" s="109"/>
      <c r="AA5737" s="109"/>
      <c r="AB5737" s="109"/>
      <c r="AC5737" s="113"/>
      <c r="AD5737" s="106"/>
      <c r="AE5737" s="106"/>
      <c r="AF5737" s="106"/>
      <c r="AG5737" s="58"/>
    </row>
    <row r="5738" spans="1:33" ht="12">
      <c r="A5738" s="30">
        <v>41880.513819444401</v>
      </c>
      <c r="B5738" s="109" t="s">
        <v>33760</v>
      </c>
      <c r="C5738" s="121">
        <v>24</v>
      </c>
      <c r="D5738" s="109" t="s">
        <v>23</v>
      </c>
      <c r="E5738" s="109" t="s">
        <v>173</v>
      </c>
      <c r="F5738" s="109"/>
      <c r="G5738" s="42">
        <v>40831</v>
      </c>
      <c r="H5738" s="109" t="s">
        <v>33761</v>
      </c>
      <c r="I5738" s="55" t="s">
        <v>1025</v>
      </c>
      <c r="J5738" s="55" t="s">
        <v>195</v>
      </c>
      <c r="K5738" s="98" t="s">
        <v>33762</v>
      </c>
      <c r="L5738" s="109" t="s">
        <v>686</v>
      </c>
      <c r="M5738" s="109" t="s">
        <v>1451</v>
      </c>
      <c r="N5738" s="109" t="s">
        <v>32</v>
      </c>
      <c r="O5738" s="109" t="s">
        <v>33763</v>
      </c>
      <c r="P5738" s="109" t="s">
        <v>760</v>
      </c>
      <c r="Q5738" s="55" t="s">
        <v>33764</v>
      </c>
      <c r="R5738" s="109" t="s">
        <v>219</v>
      </c>
      <c r="S5738" s="8" t="s">
        <v>33765</v>
      </c>
      <c r="T5738" s="31"/>
      <c r="U5738" s="109" t="str">
        <f t="shared" si="90"/>
        <v>40831: Valenzuela, a wheelchair-bound man, was shot by police after pulling a gun from his waist and pointing it at officers. Police were called to the scene after Valenzuela allegedly got in a fight with his girlfriend and fired at her, missing. Police believed that alcohol may have played a factor in Valenzuela's behavior. http://www.dailymail.co.uk/news/article-2049989/Man-wheelchair-shot-death-pulling-gun-police.html</v>
      </c>
      <c r="V5738" s="98"/>
      <c r="W5738" s="109">
        <v>2349.1</v>
      </c>
      <c r="X5738" s="109"/>
      <c r="Y5738" s="109"/>
      <c r="Z5738" s="109"/>
      <c r="AA5738" s="109"/>
      <c r="AB5738" s="109"/>
      <c r="AC5738" s="113"/>
      <c r="AD5738" s="106"/>
      <c r="AE5738" s="106"/>
      <c r="AF5738" s="106"/>
      <c r="AG5738" s="58"/>
    </row>
    <row r="5739" spans="1:33" ht="12">
      <c r="A5739" s="30">
        <v>41880.5639814815</v>
      </c>
      <c r="B5739" s="109" t="s">
        <v>33766</v>
      </c>
      <c r="C5739" s="121">
        <v>40</v>
      </c>
      <c r="D5739" s="109" t="s">
        <v>91</v>
      </c>
      <c r="E5739" s="109" t="s">
        <v>40</v>
      </c>
      <c r="F5739" s="109"/>
      <c r="G5739" s="42">
        <v>39442</v>
      </c>
      <c r="H5739" s="109" t="s">
        <v>33767</v>
      </c>
      <c r="I5739" s="55" t="s">
        <v>2554</v>
      </c>
      <c r="J5739" s="55" t="s">
        <v>85</v>
      </c>
      <c r="K5739" s="98" t="s">
        <v>17468</v>
      </c>
      <c r="L5739" s="109" t="s">
        <v>539</v>
      </c>
      <c r="M5739" s="109" t="s">
        <v>2556</v>
      </c>
      <c r="N5739" s="109" t="s">
        <v>32</v>
      </c>
      <c r="O5739" s="109" t="s">
        <v>33768</v>
      </c>
      <c r="P5739" s="109" t="s">
        <v>760</v>
      </c>
      <c r="Q5739" s="55" t="s">
        <v>33769</v>
      </c>
      <c r="R5739" s="109" t="s">
        <v>100</v>
      </c>
      <c r="S5739" s="8" t="s">
        <v>33770</v>
      </c>
      <c r="T5739" s="31"/>
      <c r="U5739" s="109" t="str">
        <f t="shared" si="90"/>
        <v>39442: Stevens, who took up position on the roof of a house and was allegedly holding a handgun, was shot and killed by police officers responding to a domestic dispute. The week prior, Stevens was involved in another incident that lead to her being placed in a psychiatric ward. http://homicide.latimes.com/post/kami-stevens/</v>
      </c>
      <c r="V5739" s="98"/>
      <c r="W5739" s="109">
        <v>2350.1</v>
      </c>
      <c r="X5739" s="109"/>
      <c r="Y5739" s="109"/>
      <c r="Z5739" s="109"/>
      <c r="AA5739" s="109"/>
      <c r="AB5739" s="109"/>
      <c r="AC5739" s="113"/>
      <c r="AD5739" s="106"/>
      <c r="AE5739" s="106"/>
      <c r="AF5739" s="106"/>
      <c r="AG5739" s="58"/>
    </row>
    <row r="5740" spans="1:33" ht="12">
      <c r="A5740" s="30">
        <v>41880.5644328704</v>
      </c>
      <c r="B5740" s="109" t="s">
        <v>33771</v>
      </c>
      <c r="C5740" s="121">
        <v>58</v>
      </c>
      <c r="D5740" s="109" t="s">
        <v>91</v>
      </c>
      <c r="E5740" s="109" t="s">
        <v>82</v>
      </c>
      <c r="F5740" s="109"/>
      <c r="G5740" s="42">
        <v>41209</v>
      </c>
      <c r="H5740" s="109" t="s">
        <v>33772</v>
      </c>
      <c r="I5740" s="55" t="s">
        <v>1025</v>
      </c>
      <c r="J5740" s="55" t="s">
        <v>195</v>
      </c>
      <c r="K5740" s="98" t="s">
        <v>14206</v>
      </c>
      <c r="L5740" s="109" t="s">
        <v>686</v>
      </c>
      <c r="M5740" s="109" t="s">
        <v>1451</v>
      </c>
      <c r="N5740" s="109" t="s">
        <v>32</v>
      </c>
      <c r="O5740" s="109" t="s">
        <v>33773</v>
      </c>
      <c r="P5740" s="109" t="s">
        <v>760</v>
      </c>
      <c r="Q5740" s="55" t="s">
        <v>33774</v>
      </c>
      <c r="R5740" s="109" t="s">
        <v>100</v>
      </c>
      <c r="S5740" s="8" t="s">
        <v>33765</v>
      </c>
      <c r="T5740" s="31"/>
      <c r="U5740" s="109" t="str">
        <f t="shared" si="90"/>
        <v>41209: Police shot and killed Wetzle after she told police that she had hostages and refused to lower a weapon. Interviews with neighbors indicated that Wetzle may have suffered from depression and was looking to commit "suicide by cop." http://www.kfvs12.com/story/19934514/neighbor-recalls-disturbing-talk-with-woman-shot-by-police</v>
      </c>
      <c r="V5740" s="98"/>
      <c r="W5740" s="109">
        <v>2351.1</v>
      </c>
      <c r="X5740" s="109"/>
      <c r="Y5740" s="109"/>
      <c r="Z5740" s="109"/>
      <c r="AA5740" s="109"/>
      <c r="AB5740" s="109"/>
      <c r="AC5740" s="113"/>
      <c r="AD5740" s="106"/>
      <c r="AE5740" s="106"/>
      <c r="AF5740" s="106"/>
      <c r="AG5740" s="58"/>
    </row>
    <row r="5741" spans="1:33" ht="12">
      <c r="A5741" s="30">
        <v>41880.577210648102</v>
      </c>
      <c r="B5741" s="109" t="s">
        <v>33775</v>
      </c>
      <c r="C5741" s="121">
        <v>19</v>
      </c>
      <c r="D5741" s="109" t="s">
        <v>23</v>
      </c>
      <c r="E5741" s="109" t="s">
        <v>173</v>
      </c>
      <c r="F5741" s="109"/>
      <c r="G5741" s="42">
        <v>41245</v>
      </c>
      <c r="H5741" s="109" t="s">
        <v>33776</v>
      </c>
      <c r="I5741" s="55" t="s">
        <v>33777</v>
      </c>
      <c r="J5741" s="55" t="s">
        <v>195</v>
      </c>
      <c r="K5741" s="98" t="s">
        <v>33778</v>
      </c>
      <c r="L5741" s="109" t="s">
        <v>197</v>
      </c>
      <c r="M5741" s="109" t="s">
        <v>27451</v>
      </c>
      <c r="N5741" s="109" t="s">
        <v>32</v>
      </c>
      <c r="O5741" s="109" t="s">
        <v>33779</v>
      </c>
      <c r="P5741" s="109" t="s">
        <v>760</v>
      </c>
      <c r="Q5741" s="55" t="s">
        <v>33780</v>
      </c>
      <c r="R5741" s="109" t="s">
        <v>80</v>
      </c>
      <c r="S5741" s="8" t="s">
        <v>33765</v>
      </c>
      <c r="T5741" s="31"/>
      <c r="U5741" s="109" t="str">
        <f t="shared" ref="U5741:U5804" si="91">CONCATENATE(G5741, ": ", O5741, " ", Q5741)</f>
        <v>41245: A Border Patrol agent shot and killed Guatemala-born Morales near Sasabe, Arizona. Morales was with a group of suspected illegal immigrants crossing the border, and was shot after a physical altercation. Six others were arrested after the shooting. http://www.tucsonsentinel.com/local/report/120412_border_patrol_shooting/few-details-sundays-fatal-shooting-by-border-patrol/</v>
      </c>
      <c r="V5741" s="98"/>
      <c r="W5741" s="109">
        <v>2352.1</v>
      </c>
      <c r="X5741" s="109"/>
      <c r="Y5741" s="109"/>
      <c r="Z5741" s="109"/>
      <c r="AA5741" s="109"/>
      <c r="AB5741" s="109"/>
      <c r="AC5741" s="113"/>
      <c r="AD5741" s="106"/>
      <c r="AE5741" s="106"/>
      <c r="AF5741" s="106"/>
      <c r="AG5741" s="58"/>
    </row>
    <row r="5742" spans="1:33" ht="12">
      <c r="A5742" s="30">
        <v>41880.594363425902</v>
      </c>
      <c r="B5742" s="109" t="s">
        <v>33781</v>
      </c>
      <c r="C5742" s="121">
        <v>58</v>
      </c>
      <c r="D5742" s="109" t="s">
        <v>23</v>
      </c>
      <c r="E5742" s="109" t="s">
        <v>40</v>
      </c>
      <c r="F5742" s="109" t="s">
        <v>33782</v>
      </c>
      <c r="G5742" s="42">
        <v>41145</v>
      </c>
      <c r="H5742" s="109" t="s">
        <v>33783</v>
      </c>
      <c r="I5742" s="55" t="s">
        <v>1481</v>
      </c>
      <c r="J5742" s="55" t="s">
        <v>152</v>
      </c>
      <c r="K5742" s="98" t="s">
        <v>33784</v>
      </c>
      <c r="L5742" s="109" t="s">
        <v>1481</v>
      </c>
      <c r="M5742" s="109" t="s">
        <v>313</v>
      </c>
      <c r="N5742" s="109" t="s">
        <v>32</v>
      </c>
      <c r="O5742" s="109" t="s">
        <v>33785</v>
      </c>
      <c r="P5742" s="109" t="s">
        <v>760</v>
      </c>
      <c r="Q5742" s="55" t="s">
        <v>33786</v>
      </c>
      <c r="R5742" s="109" t="s">
        <v>80</v>
      </c>
      <c r="S5742" s="8" t="s">
        <v>33787</v>
      </c>
      <c r="T5742" s="31"/>
      <c r="U5742" s="109" t="str">
        <f t="shared" si="91"/>
        <v>41145: On August 24, 2012, a gunman shot and killed a former co-worker outside the Empire State Building in New York City. Following the initial shooting, the gunman, 58-year-old Jeffrey T. Johnson, was fatally shot by police officers after raising his weapon at them. Nine bystanders were wounded by stray bullets fired by the officers and ricocheting debris, but none suffered life-threatening injuries. http://en.wikipedia.org/wiki/2012_Empire_State_Building_shooting</v>
      </c>
      <c r="V5742" s="98"/>
      <c r="W5742" s="109">
        <v>2353.1</v>
      </c>
      <c r="X5742" s="109"/>
      <c r="Y5742" s="109"/>
      <c r="Z5742" s="109"/>
      <c r="AA5742" s="109"/>
      <c r="AB5742" s="109"/>
      <c r="AC5742" s="113"/>
      <c r="AD5742" s="106"/>
      <c r="AE5742" s="106"/>
      <c r="AF5742" s="106"/>
      <c r="AG5742" s="58"/>
    </row>
    <row r="5743" spans="1:33" ht="12">
      <c r="A5743" s="30">
        <v>41880.596388888902</v>
      </c>
      <c r="B5743" s="109" t="s">
        <v>33788</v>
      </c>
      <c r="C5743" s="121">
        <v>15</v>
      </c>
      <c r="D5743" s="109" t="s">
        <v>23</v>
      </c>
      <c r="E5743" s="109" t="s">
        <v>40</v>
      </c>
      <c r="F5743" s="109" t="s">
        <v>33789</v>
      </c>
      <c r="G5743" s="42">
        <v>41187</v>
      </c>
      <c r="H5743" s="109" t="s">
        <v>33790</v>
      </c>
      <c r="I5743" s="55" t="s">
        <v>33791</v>
      </c>
      <c r="J5743" s="55" t="s">
        <v>195</v>
      </c>
      <c r="K5743" s="98" t="s">
        <v>33792</v>
      </c>
      <c r="L5743" s="109" t="s">
        <v>1986</v>
      </c>
      <c r="M5743" s="109" t="s">
        <v>33793</v>
      </c>
      <c r="N5743" s="109" t="s">
        <v>32</v>
      </c>
      <c r="O5743" s="109" t="s">
        <v>33794</v>
      </c>
      <c r="P5743" s="109" t="s">
        <v>760</v>
      </c>
      <c r="Q5743" s="55" t="s">
        <v>33795</v>
      </c>
      <c r="R5743" s="109" t="s">
        <v>80</v>
      </c>
      <c r="S5743" s="8" t="s">
        <v>33765</v>
      </c>
      <c r="T5743" s="31"/>
      <c r="U5743" s="109" t="str">
        <f t="shared" si="91"/>
        <v>41187: A Tombstone Marshal's Deputy and two Border Patrol agents responded to an alleged burglary before 5:00 am, finding several broken windows and the homeowner hiding in a bathroom. The deputy then opened a closet door to find King, holding a gun, and fired multiple shots into the closet. King was pronounced dead at the scene. King's parents filed a lawsuit against the city in 2013. http://www.jrn.com/kgun9/news/173630241.html</v>
      </c>
      <c r="V5743" s="98"/>
      <c r="W5743" s="109">
        <v>2354.1</v>
      </c>
      <c r="X5743" s="109"/>
      <c r="Y5743" s="109"/>
      <c r="Z5743" s="109"/>
      <c r="AA5743" s="109"/>
      <c r="AB5743" s="109"/>
      <c r="AC5743" s="113"/>
      <c r="AD5743" s="106"/>
      <c r="AE5743" s="106"/>
      <c r="AF5743" s="106"/>
      <c r="AG5743" s="58"/>
    </row>
    <row r="5744" spans="1:33" ht="12">
      <c r="A5744" s="30">
        <v>41880.617662037002</v>
      </c>
      <c r="B5744" s="109" t="s">
        <v>33796</v>
      </c>
      <c r="C5744" s="121">
        <v>18</v>
      </c>
      <c r="D5744" s="109" t="s">
        <v>23</v>
      </c>
      <c r="E5744" s="109" t="s">
        <v>24</v>
      </c>
      <c r="F5744" s="109" t="s">
        <v>33797</v>
      </c>
      <c r="G5744" s="42">
        <v>39300</v>
      </c>
      <c r="H5744" s="109" t="s">
        <v>33798</v>
      </c>
      <c r="I5744" s="55" t="s">
        <v>327</v>
      </c>
      <c r="J5744" s="55" t="s">
        <v>328</v>
      </c>
      <c r="K5744" s="98" t="s">
        <v>32513</v>
      </c>
      <c r="L5744" s="109" t="s">
        <v>329</v>
      </c>
      <c r="M5744" s="109" t="s">
        <v>330</v>
      </c>
      <c r="N5744" s="109" t="s">
        <v>32</v>
      </c>
      <c r="O5744" s="109" t="s">
        <v>33799</v>
      </c>
      <c r="P5744" s="109" t="s">
        <v>58</v>
      </c>
      <c r="Q5744" s="55" t="s">
        <v>33800</v>
      </c>
      <c r="R5744" s="109" t="s">
        <v>80</v>
      </c>
      <c r="S5744" s="8" t="s">
        <v>33801</v>
      </c>
      <c r="T5744" s="31"/>
      <c r="U5744" s="109" t="str">
        <f t="shared" si="91"/>
        <v>39300: Aaron Harrison was spotted by Chicago Police gang task force on a street corner with some friends around 8:30 P.M., when the officers saw Harrison tugging at his pants, and later running away. In the following pursuit, one officer believed Harrison to be armed and saw him flash a gun at him. The officer fired at Harrison, striking him in the back and killing him. A gun was found near Harrison's body. Though an Independent Police Review Authority investigation cleared the officers of any wrongdoing, a jury awarded Harrison's family $8.5 million in damages after Harrison's mother filed a lawsuit against the city. http://www.iprachicago.org/L1008171U07-25.pdf</v>
      </c>
      <c r="V5744" s="98"/>
      <c r="W5744" s="109">
        <v>2355.1</v>
      </c>
      <c r="X5744" s="109"/>
      <c r="Y5744" s="109"/>
      <c r="Z5744" s="109"/>
      <c r="AA5744" s="109"/>
      <c r="AB5744" s="109"/>
      <c r="AC5744" s="113"/>
      <c r="AD5744" s="106"/>
      <c r="AE5744" s="106"/>
      <c r="AF5744" s="106"/>
      <c r="AG5744" s="58"/>
    </row>
    <row r="5745" spans="1:33" ht="12">
      <c r="A5745" s="30">
        <v>41881.184837963003</v>
      </c>
      <c r="B5745" s="109" t="s">
        <v>33802</v>
      </c>
      <c r="C5745" s="121">
        <v>37</v>
      </c>
      <c r="D5745" s="109" t="s">
        <v>23</v>
      </c>
      <c r="E5745" s="109" t="s">
        <v>82</v>
      </c>
      <c r="F5745" s="109"/>
      <c r="G5745" s="42">
        <v>36741</v>
      </c>
      <c r="H5745" s="109" t="s">
        <v>33803</v>
      </c>
      <c r="I5745" s="55" t="s">
        <v>1474</v>
      </c>
      <c r="J5745" s="55" t="s">
        <v>152</v>
      </c>
      <c r="K5745" s="98" t="s">
        <v>10814</v>
      </c>
      <c r="L5745" s="109" t="s">
        <v>1481</v>
      </c>
      <c r="M5745" s="109" t="s">
        <v>313</v>
      </c>
      <c r="N5745" s="109" t="s">
        <v>4036</v>
      </c>
      <c r="O5745" s="109" t="s">
        <v>33804</v>
      </c>
      <c r="P5745" s="109" t="s">
        <v>760</v>
      </c>
      <c r="Q5745" s="55" t="s">
        <v>33805</v>
      </c>
      <c r="R5745" s="109" t="s">
        <v>100</v>
      </c>
      <c r="S5745" s="8" t="s">
        <v>32750</v>
      </c>
      <c r="T5745" s="31"/>
      <c r="U5745" s="109" t="str">
        <f t="shared" si="91"/>
        <v>36741: During the incident, police said Moore " tore off his clothes, rammed his head through his car windows and attacked his mother," before being pepper-sprayed into submission by responding officers. Moore went into cardiac arrest while being pepper-sprayed, and later died at a nearby hospital. http://www.nydailynews.com/archives/news/bronx-man-frenzy-ends-death-article-1.891948</v>
      </c>
      <c r="V5745" s="98"/>
      <c r="W5745" s="109">
        <v>2356.1</v>
      </c>
      <c r="X5745" s="109"/>
      <c r="Y5745" s="109"/>
      <c r="Z5745" s="109"/>
      <c r="AA5745" s="109"/>
      <c r="AB5745" s="109"/>
      <c r="AC5745" s="113"/>
      <c r="AD5745" s="106"/>
      <c r="AE5745" s="106"/>
      <c r="AF5745" s="106"/>
      <c r="AG5745" s="58"/>
    </row>
    <row r="5746" spans="1:33" ht="12">
      <c r="A5746" s="30">
        <v>41881.256539351802</v>
      </c>
      <c r="B5746" s="109" t="s">
        <v>33806</v>
      </c>
      <c r="C5746" s="121">
        <v>65</v>
      </c>
      <c r="D5746" s="109" t="s">
        <v>23</v>
      </c>
      <c r="E5746" s="109" t="s">
        <v>40</v>
      </c>
      <c r="F5746" s="109" t="s">
        <v>33807</v>
      </c>
      <c r="G5746" s="42">
        <v>41616</v>
      </c>
      <c r="H5746" s="109" t="s">
        <v>33808</v>
      </c>
      <c r="I5746" s="55" t="s">
        <v>33809</v>
      </c>
      <c r="J5746" s="55" t="s">
        <v>85</v>
      </c>
      <c r="K5746" s="98" t="s">
        <v>25782</v>
      </c>
      <c r="L5746" s="109" t="s">
        <v>539</v>
      </c>
      <c r="M5746" s="109" t="s">
        <v>13072</v>
      </c>
      <c r="N5746" s="109" t="s">
        <v>314</v>
      </c>
      <c r="O5746" s="109" t="s">
        <v>33810</v>
      </c>
      <c r="P5746" s="109" t="s">
        <v>33811</v>
      </c>
      <c r="Q5746" s="55" t="s">
        <v>33812</v>
      </c>
      <c r="R5746" s="109" t="s">
        <v>80</v>
      </c>
      <c r="S5746" s="8" t="s">
        <v>5526</v>
      </c>
      <c r="T5746" s="31"/>
      <c r="U5746" s="109" t="str">
        <f t="shared" si="91"/>
        <v>41616: Olin, a former Napster executive and well-known entertainment attorney, was biking along Mulholland Highway when a Los Angeles County sheriff's deputy, who was texting another officer, struck him from behind with his patrol car. Olin was pronounced dead on the scene, and the deputy avoided charges due to a California law exempting law enforcement from the prohibition on using cellphones while driving. http://www.dailynews.com/general-news/20140827/in-calabasas-death-of-cyclist-milton-olin-no-charges-against-typing-deputy</v>
      </c>
      <c r="V5746" s="98"/>
      <c r="W5746" s="109">
        <v>2357.1</v>
      </c>
      <c r="X5746" s="109"/>
      <c r="Y5746" s="109"/>
      <c r="Z5746" s="109"/>
      <c r="AA5746" s="109"/>
      <c r="AB5746" s="109"/>
      <c r="AC5746" s="113"/>
      <c r="AD5746" s="106"/>
      <c r="AE5746" s="106"/>
      <c r="AF5746" s="106"/>
      <c r="AG5746" s="58"/>
    </row>
    <row r="5747" spans="1:33" ht="12">
      <c r="A5747" s="30">
        <v>41881.256759259297</v>
      </c>
      <c r="B5747" s="109" t="s">
        <v>33813</v>
      </c>
      <c r="C5747" s="121">
        <v>24</v>
      </c>
      <c r="D5747" s="109" t="s">
        <v>23</v>
      </c>
      <c r="E5747" s="109" t="s">
        <v>24</v>
      </c>
      <c r="F5747" s="109" t="s">
        <v>33814</v>
      </c>
      <c r="G5747" s="42">
        <v>41483</v>
      </c>
      <c r="H5747" s="109" t="s">
        <v>33815</v>
      </c>
      <c r="I5747" s="55" t="s">
        <v>756</v>
      </c>
      <c r="J5747" s="55" t="s">
        <v>439</v>
      </c>
      <c r="K5747" s="98" t="s">
        <v>33816</v>
      </c>
      <c r="L5747" s="109" t="s">
        <v>165</v>
      </c>
      <c r="M5747" s="109" t="s">
        <v>2068</v>
      </c>
      <c r="N5747" s="109" t="s">
        <v>32</v>
      </c>
      <c r="O5747" s="109" t="s">
        <v>33817</v>
      </c>
      <c r="P5747" s="109" t="s">
        <v>58</v>
      </c>
      <c r="Q5747" s="55" t="s">
        <v>33818</v>
      </c>
      <c r="R5747" s="109" t="s">
        <v>80</v>
      </c>
      <c r="S5747" s="8" t="s">
        <v>33819</v>
      </c>
      <c r="T5747" s="31"/>
      <c r="U5747" s="109" t="str">
        <f t="shared" si="91"/>
        <v>41483: Officers responding to a report of theft reportedly demanded that Stokes drop a gun and show his hands before shooting him twice, though Stokes had left his gun in a friend's car before the shooting. A jury found the officers were justified in shooting Stokes. http://www.kansascity.com/news/local/crime/article1315126.html</v>
      </c>
      <c r="V5747" s="98"/>
      <c r="W5747" s="109">
        <v>2358.1</v>
      </c>
      <c r="X5747" s="109"/>
      <c r="Y5747" s="109"/>
      <c r="Z5747" s="109"/>
      <c r="AA5747" s="109"/>
      <c r="AB5747" s="109"/>
      <c r="AC5747" s="113"/>
      <c r="AD5747" s="106"/>
      <c r="AE5747" s="106"/>
      <c r="AF5747" s="106"/>
      <c r="AG5747" s="58"/>
    </row>
    <row r="5748" spans="1:33" ht="12">
      <c r="A5748" s="30">
        <v>41881.307476851798</v>
      </c>
      <c r="B5748" s="109" t="s">
        <v>33820</v>
      </c>
      <c r="C5748" s="121">
        <v>31</v>
      </c>
      <c r="D5748" s="109" t="s">
        <v>23</v>
      </c>
      <c r="E5748" s="109" t="s">
        <v>40</v>
      </c>
      <c r="F5748" s="109" t="s">
        <v>33821</v>
      </c>
      <c r="G5748" s="42">
        <v>40780</v>
      </c>
      <c r="H5748" s="109" t="s">
        <v>33822</v>
      </c>
      <c r="I5748" s="55" t="s">
        <v>21502</v>
      </c>
      <c r="J5748" s="55" t="s">
        <v>1577</v>
      </c>
      <c r="K5748" s="98" t="s">
        <v>33823</v>
      </c>
      <c r="L5748" s="109" t="s">
        <v>33824</v>
      </c>
      <c r="M5748" s="109" t="s">
        <v>33825</v>
      </c>
      <c r="N5748" s="109" t="s">
        <v>32</v>
      </c>
      <c r="O5748" s="109" t="s">
        <v>33826</v>
      </c>
      <c r="P5748" s="109" t="s">
        <v>760</v>
      </c>
      <c r="Q5748" s="55" t="s">
        <v>33827</v>
      </c>
      <c r="R5748" s="109" t="s">
        <v>100</v>
      </c>
      <c r="S5748" s="8" t="s">
        <v>33828</v>
      </c>
      <c r="T5748" s="31"/>
      <c r="U5748" s="109" t="str">
        <f t="shared" si="91"/>
        <v>40780: Responding to calls of a suicidal man, a Mankato Public Safety Officer found Hess in the front yard outside the house holding a weapon. After several attempts to get Hess to drop the weapon, Hess pointed it at the officer, prompting him to fire and fatally hit Hess once in the chest. http://www.keyc.com/story/15342393/mankato-man-dead-after-being-shot-by-police</v>
      </c>
      <c r="V5748" s="98"/>
      <c r="W5748" s="109">
        <v>2359.1</v>
      </c>
      <c r="X5748" s="109"/>
      <c r="Y5748" s="109"/>
      <c r="Z5748" s="109"/>
      <c r="AA5748" s="109"/>
      <c r="AB5748" s="109"/>
      <c r="AC5748" s="113"/>
      <c r="AD5748" s="106"/>
      <c r="AE5748" s="106"/>
      <c r="AF5748" s="106"/>
      <c r="AG5748" s="58"/>
    </row>
    <row r="5749" spans="1:33" ht="12">
      <c r="A5749" s="30">
        <v>41881.778148148202</v>
      </c>
      <c r="B5749" s="109" t="s">
        <v>33829</v>
      </c>
      <c r="C5749" s="121">
        <v>36</v>
      </c>
      <c r="D5749" s="109" t="s">
        <v>23</v>
      </c>
      <c r="E5749" s="109" t="s">
        <v>173</v>
      </c>
      <c r="F5749" s="109"/>
      <c r="G5749" s="42">
        <v>41879</v>
      </c>
      <c r="H5749" s="109" t="s">
        <v>33830</v>
      </c>
      <c r="I5749" s="55" t="s">
        <v>1730</v>
      </c>
      <c r="J5749" s="55" t="s">
        <v>1577</v>
      </c>
      <c r="K5749" s="98" t="s">
        <v>33831</v>
      </c>
      <c r="L5749" s="109" t="s">
        <v>11733</v>
      </c>
      <c r="M5749" s="109" t="s">
        <v>33832</v>
      </c>
      <c r="N5749" s="109" t="s">
        <v>32</v>
      </c>
      <c r="O5749" s="109" t="s">
        <v>33833</v>
      </c>
      <c r="P5749" s="109" t="s">
        <v>323</v>
      </c>
      <c r="Q5749" s="55" t="s">
        <v>33834</v>
      </c>
      <c r="R5749" s="109" t="s">
        <v>80</v>
      </c>
      <c r="S5749" s="8" t="s">
        <v>33828</v>
      </c>
      <c r="T5749" s="31"/>
      <c r="U5749" s="109" t="str">
        <f t="shared" si="91"/>
        <v>41879: Officers responded to frantic 911 calls about Canas, who was caught attacking cars with a pipe and throwing rocks. Two officers fired and killed Canas after he ignored orders to stop and approached the pair seemingly intent on throwing a large rock. http://www.startribune.com/local/stpaul/273013851.html</v>
      </c>
      <c r="V5749" s="98"/>
      <c r="W5749" s="109">
        <v>2360.1</v>
      </c>
      <c r="X5749" s="109"/>
      <c r="Y5749" s="109"/>
      <c r="Z5749" s="109"/>
      <c r="AA5749" s="109"/>
      <c r="AB5749" s="109"/>
      <c r="AC5749" s="113"/>
      <c r="AD5749" s="106"/>
      <c r="AE5749" s="106"/>
      <c r="AF5749" s="106"/>
      <c r="AG5749" s="58"/>
    </row>
    <row r="5750" spans="1:33" ht="12">
      <c r="A5750" s="30">
        <v>41881.8063541667</v>
      </c>
      <c r="B5750" s="109" t="s">
        <v>33835</v>
      </c>
      <c r="C5750" s="121">
        <v>24</v>
      </c>
      <c r="D5750" s="109" t="s">
        <v>23</v>
      </c>
      <c r="E5750" s="109" t="s">
        <v>24</v>
      </c>
      <c r="F5750" s="109" t="s">
        <v>33836</v>
      </c>
      <c r="G5750" s="42">
        <v>41740</v>
      </c>
      <c r="H5750" s="109" t="s">
        <v>33837</v>
      </c>
      <c r="I5750" s="55" t="s">
        <v>920</v>
      </c>
      <c r="J5750" s="55" t="s">
        <v>64</v>
      </c>
      <c r="K5750" s="98" t="s">
        <v>33838</v>
      </c>
      <c r="L5750" s="109" t="s">
        <v>364</v>
      </c>
      <c r="M5750" s="109" t="s">
        <v>921</v>
      </c>
      <c r="N5750" s="109" t="s">
        <v>262</v>
      </c>
      <c r="O5750" s="109" t="s">
        <v>33839</v>
      </c>
      <c r="P5750" s="109" t="s">
        <v>323</v>
      </c>
      <c r="Q5750" s="55" t="s">
        <v>33840</v>
      </c>
      <c r="R5750" s="109" t="s">
        <v>80</v>
      </c>
      <c r="S5750" s="8" t="s">
        <v>5526</v>
      </c>
      <c r="T5750" s="31"/>
      <c r="U5750" s="109" t="str">
        <f t="shared" si="91"/>
        <v>41740: 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 http://s3.documentcloud.org/documents/1281063/georgia-taser-incident-report-redacted.pdf</v>
      </c>
      <c r="V5750" s="98"/>
      <c r="W5750" s="109">
        <v>2361.1</v>
      </c>
      <c r="X5750" s="109"/>
      <c r="Y5750" s="109"/>
      <c r="Z5750" s="109"/>
      <c r="AA5750" s="109"/>
      <c r="AB5750" s="109"/>
      <c r="AC5750" s="113"/>
      <c r="AD5750" s="106"/>
      <c r="AE5750" s="106"/>
      <c r="AF5750" s="106"/>
      <c r="AG5750" s="58"/>
    </row>
    <row r="5751" spans="1:33" ht="12">
      <c r="A5751" s="30">
        <v>41881.819780092599</v>
      </c>
      <c r="B5751" s="109" t="s">
        <v>33841</v>
      </c>
      <c r="C5751" s="121">
        <v>47</v>
      </c>
      <c r="D5751" s="109" t="s">
        <v>23</v>
      </c>
      <c r="E5751" s="109" t="s">
        <v>82</v>
      </c>
      <c r="F5751" s="109"/>
      <c r="G5751" s="42">
        <v>36750</v>
      </c>
      <c r="H5751" s="109" t="s">
        <v>33842</v>
      </c>
      <c r="I5751" s="55" t="s">
        <v>151</v>
      </c>
      <c r="J5751" s="55" t="s">
        <v>152</v>
      </c>
      <c r="K5751" s="98" t="s">
        <v>7379</v>
      </c>
      <c r="L5751" s="109" t="s">
        <v>1481</v>
      </c>
      <c r="M5751" s="109" t="s">
        <v>313</v>
      </c>
      <c r="N5751" s="109" t="s">
        <v>32</v>
      </c>
      <c r="O5751" s="109" t="s">
        <v>33843</v>
      </c>
      <c r="P5751" s="109" t="s">
        <v>760</v>
      </c>
      <c r="Q5751" s="55" t="s">
        <v>33844</v>
      </c>
      <c r="R5751" s="109" t="s">
        <v>36</v>
      </c>
      <c r="S5751" s="8" t="s">
        <v>33845</v>
      </c>
      <c r="T5751" s="31"/>
      <c r="U5751" s="109" t="str">
        <f t="shared" si="91"/>
        <v>36750: Alaouf, a former corrections officer, apparently threatened to kill his parents, burn down their house and kill police after buying a small arsenal of weapons. During a prolonged gunfight, Alaouf fired and wounded a number of officers before being shot and killed himself. Interviews with neighbors revealed that Alaouf lived reclusively and may have suffered from mental illness. http://www.nytimes.com/2000/08/13/nyregion/brooklyn-gunman-wounds-3-officers-before-being-slain.html</v>
      </c>
      <c r="V5751" s="98"/>
      <c r="W5751" s="109">
        <v>2362.1</v>
      </c>
      <c r="X5751" s="109"/>
      <c r="Y5751" s="109"/>
      <c r="Z5751" s="109"/>
      <c r="AA5751" s="109"/>
      <c r="AB5751" s="109"/>
      <c r="AC5751" s="113"/>
      <c r="AD5751" s="106"/>
      <c r="AE5751" s="106"/>
      <c r="AF5751" s="106"/>
      <c r="AG5751" s="58"/>
    </row>
    <row r="5752" spans="1:33" ht="12">
      <c r="A5752" s="30">
        <v>41881.827025462997</v>
      </c>
      <c r="B5752" s="109" t="s">
        <v>33846</v>
      </c>
      <c r="C5752" s="121" t="s">
        <v>36</v>
      </c>
      <c r="D5752" s="109" t="s">
        <v>23</v>
      </c>
      <c r="E5752" s="109" t="s">
        <v>82</v>
      </c>
      <c r="F5752" s="109"/>
      <c r="G5752" s="42">
        <v>36544</v>
      </c>
      <c r="H5752" s="109" t="s">
        <v>33847</v>
      </c>
      <c r="I5752" s="55" t="s">
        <v>552</v>
      </c>
      <c r="J5752" s="55" t="s">
        <v>64</v>
      </c>
      <c r="K5752" s="98" t="s">
        <v>13322</v>
      </c>
      <c r="L5752" s="109" t="s">
        <v>364</v>
      </c>
      <c r="M5752" s="109" t="s">
        <v>553</v>
      </c>
      <c r="N5752" s="109" t="s">
        <v>32</v>
      </c>
      <c r="O5752" s="109" t="s">
        <v>33848</v>
      </c>
      <c r="P5752" s="109" t="s">
        <v>58</v>
      </c>
      <c r="Q5752" s="55" t="s">
        <v>33849</v>
      </c>
      <c r="R5752" s="109" t="s">
        <v>80</v>
      </c>
      <c r="S5752" s="8" t="s">
        <v>33845</v>
      </c>
      <c r="T5752" s="31"/>
      <c r="U5752" s="109" t="str">
        <f t="shared" si="91"/>
        <v>36544: Two Atlanta police officers began pursuing Mitchell after observing him selling drugs in southwest Atlanta. Mitchell first fled on a bike, then ended up jumped over a fence before turning a pointing a weapon at the officers, prompting them to fire and hit him twice. A 10-month investigation into the shooting found the officers were justified. http://clatl.com/atlanta/police-privilege/Content?oid=1231617</v>
      </c>
      <c r="V5752" s="98"/>
      <c r="W5752" s="109">
        <v>2363.1</v>
      </c>
      <c r="X5752" s="109"/>
      <c r="Y5752" s="109"/>
      <c r="Z5752" s="109"/>
      <c r="AA5752" s="109"/>
      <c r="AB5752" s="109"/>
      <c r="AC5752" s="113"/>
      <c r="AD5752" s="106"/>
      <c r="AE5752" s="106"/>
      <c r="AF5752" s="106"/>
      <c r="AG5752" s="58"/>
    </row>
    <row r="5753" spans="1:33" ht="12">
      <c r="A5753" s="30">
        <v>41881.835092592599</v>
      </c>
      <c r="B5753" s="109" t="s">
        <v>33850</v>
      </c>
      <c r="C5753" s="121">
        <v>23</v>
      </c>
      <c r="D5753" s="109" t="s">
        <v>23</v>
      </c>
      <c r="E5753" s="109" t="s">
        <v>24</v>
      </c>
      <c r="F5753" s="109" t="s">
        <v>33851</v>
      </c>
      <c r="G5753" s="42">
        <v>36586</v>
      </c>
      <c r="H5753" s="109" t="s">
        <v>33852</v>
      </c>
      <c r="I5753" s="55" t="s">
        <v>1474</v>
      </c>
      <c r="J5753" s="55" t="s">
        <v>152</v>
      </c>
      <c r="K5753" s="98" t="s">
        <v>33853</v>
      </c>
      <c r="L5753" s="109" t="s">
        <v>1481</v>
      </c>
      <c r="M5753" s="109" t="s">
        <v>313</v>
      </c>
      <c r="N5753" s="109" t="s">
        <v>32</v>
      </c>
      <c r="O5753" s="109" t="s">
        <v>33854</v>
      </c>
      <c r="P5753" s="109" t="s">
        <v>58</v>
      </c>
      <c r="Q5753" s="55" t="s">
        <v>33855</v>
      </c>
      <c r="R5753" s="109" t="s">
        <v>80</v>
      </c>
      <c r="S5753" s="8" t="s">
        <v>33845</v>
      </c>
      <c r="T5753" s="31"/>
      <c r="U5753" s="109" t="str">
        <f t="shared" si="91"/>
        <v>36586: According to police reports, a group of plainclothes police officers entered into a building where Ferguson was allegedly selling heroin. Chased by a patrolman, Ferguson initially tried to run before engaging in a struggle with one officer, who during the fight withdrew his weapon and fired into Ferguson's head, killing him. Despite the officer being cleared of any wrongdoing, a jury awarded Ferguson's mother $10.5 million in damages in 2007 stemming from the shooting. http://www.nytimes.com/2000/03/02/nyregion/drug-officer-kills-suspect-in-a-struggle.html</v>
      </c>
      <c r="V5753" s="98"/>
      <c r="W5753" s="109">
        <v>2364.1</v>
      </c>
      <c r="X5753" s="109"/>
      <c r="Y5753" s="109"/>
      <c r="Z5753" s="109"/>
      <c r="AA5753" s="109"/>
      <c r="AB5753" s="109"/>
      <c r="AC5753" s="113"/>
      <c r="AD5753" s="106"/>
      <c r="AE5753" s="106"/>
      <c r="AF5753" s="106"/>
      <c r="AG5753" s="58"/>
    </row>
    <row r="5754" spans="1:33" ht="12">
      <c r="A5754" s="30">
        <v>41882.003518518497</v>
      </c>
      <c r="B5754" s="109" t="s">
        <v>33856</v>
      </c>
      <c r="C5754" s="121">
        <v>52</v>
      </c>
      <c r="D5754" s="109" t="s">
        <v>23</v>
      </c>
      <c r="E5754" s="109" t="s">
        <v>82</v>
      </c>
      <c r="F5754" s="109"/>
      <c r="G5754" s="42">
        <v>41850</v>
      </c>
      <c r="H5754" s="109" t="s">
        <v>33857</v>
      </c>
      <c r="I5754" s="55" t="s">
        <v>1010</v>
      </c>
      <c r="J5754" s="55" t="s">
        <v>1011</v>
      </c>
      <c r="K5754" s="98" t="s">
        <v>1012</v>
      </c>
      <c r="L5754" s="109" t="s">
        <v>1010</v>
      </c>
      <c r="M5754" s="109" t="s">
        <v>1013</v>
      </c>
      <c r="N5754" s="109" t="s">
        <v>32</v>
      </c>
      <c r="O5754" s="109" t="s">
        <v>33858</v>
      </c>
      <c r="P5754" s="109" t="s">
        <v>323</v>
      </c>
      <c r="Q5754" s="55" t="s">
        <v>33859</v>
      </c>
      <c r="R5754" s="109" t="s">
        <v>219</v>
      </c>
      <c r="S5754" s="8" t="s">
        <v>5526</v>
      </c>
      <c r="T5754" s="31"/>
      <c r="U5754" s="109" t="str">
        <f t="shared" si="91"/>
        <v>41850: 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 http://www.hawaiinewsnow.com/story/26158090/happening-now-portion-of-kuhio-avenue-closed-as-police-investigate-shooting</v>
      </c>
      <c r="V5754" s="98"/>
      <c r="W5754" s="109">
        <v>2365.1</v>
      </c>
      <c r="X5754" s="109"/>
      <c r="Y5754" s="109"/>
      <c r="Z5754" s="109"/>
      <c r="AA5754" s="109"/>
      <c r="AB5754" s="109"/>
      <c r="AC5754" s="113"/>
      <c r="AD5754" s="106"/>
      <c r="AE5754" s="106"/>
      <c r="AF5754" s="106"/>
      <c r="AG5754" s="58"/>
    </row>
    <row r="5755" spans="1:33" ht="12">
      <c r="A5755" s="30">
        <v>41882.306736111103</v>
      </c>
      <c r="B5755" s="109" t="s">
        <v>33860</v>
      </c>
      <c r="C5755" s="121">
        <v>31</v>
      </c>
      <c r="D5755" s="109" t="s">
        <v>23</v>
      </c>
      <c r="E5755" s="109" t="s">
        <v>40</v>
      </c>
      <c r="F5755" s="109" t="s">
        <v>33861</v>
      </c>
      <c r="G5755" s="42">
        <v>40948</v>
      </c>
      <c r="H5755" s="109" t="s">
        <v>33862</v>
      </c>
      <c r="I5755" s="55" t="s">
        <v>7754</v>
      </c>
      <c r="J5755" s="55" t="s">
        <v>471</v>
      </c>
      <c r="K5755" s="98" t="s">
        <v>33863</v>
      </c>
      <c r="L5755" s="109" t="s">
        <v>23048</v>
      </c>
      <c r="M5755" s="109" t="s">
        <v>33864</v>
      </c>
      <c r="N5755" s="109" t="s">
        <v>32</v>
      </c>
      <c r="O5755" s="109" t="s">
        <v>33865</v>
      </c>
      <c r="P5755" s="109" t="s">
        <v>58</v>
      </c>
      <c r="Q5755" s="55" t="s">
        <v>33866</v>
      </c>
      <c r="R5755" s="109" t="s">
        <v>219</v>
      </c>
      <c r="S5755" s="8" t="s">
        <v>33867</v>
      </c>
      <c r="T5755" s="31"/>
      <c r="U5755" s="109" t="str">
        <f t="shared" si="91"/>
        <v>40948: Ungar, who had earlier smoked methamphetamine and been in an armed struggle with his father, barricaded himself inside a motel room with a female hostage and began firing shots in the air, leading to a standoff with police. After several hours and fruitless negotiations, an officer fired and hit Ungar, who claimed he had multiple weapons and more hostages in the room. A later investigation found that the shooting was justified. http://www.powelltribune.com/news/item/9612-county-attorney-police-justified-in-shooting</v>
      </c>
      <c r="V5755" s="98"/>
      <c r="W5755" s="109">
        <v>2366.1</v>
      </c>
      <c r="X5755" s="109"/>
      <c r="Y5755" s="109"/>
      <c r="Z5755" s="109"/>
      <c r="AA5755" s="109"/>
      <c r="AB5755" s="109"/>
      <c r="AC5755" s="113"/>
      <c r="AD5755" s="106"/>
      <c r="AE5755" s="106"/>
      <c r="AF5755" s="106"/>
      <c r="AG5755" s="58"/>
    </row>
    <row r="5756" spans="1:33" ht="12">
      <c r="A5756" s="30">
        <v>41882.316574074102</v>
      </c>
      <c r="B5756" s="109" t="s">
        <v>33868</v>
      </c>
      <c r="C5756" s="121">
        <v>34</v>
      </c>
      <c r="D5756" s="109" t="s">
        <v>23</v>
      </c>
      <c r="E5756" s="109" t="s">
        <v>40</v>
      </c>
      <c r="F5756" s="109" t="s">
        <v>33869</v>
      </c>
      <c r="G5756" s="42">
        <v>40827</v>
      </c>
      <c r="H5756" s="109" t="s">
        <v>33870</v>
      </c>
      <c r="I5756" s="55" t="s">
        <v>33871</v>
      </c>
      <c r="J5756" s="55" t="s">
        <v>471</v>
      </c>
      <c r="K5756" s="98" t="s">
        <v>33872</v>
      </c>
      <c r="L5756" s="109" t="s">
        <v>23048</v>
      </c>
      <c r="M5756" s="109" t="s">
        <v>33873</v>
      </c>
      <c r="N5756" s="109" t="s">
        <v>32</v>
      </c>
      <c r="O5756" s="109" t="s">
        <v>33874</v>
      </c>
      <c r="P5756" s="109" t="s">
        <v>58</v>
      </c>
      <c r="Q5756" s="55" t="s">
        <v>33875</v>
      </c>
      <c r="R5756" s="109" t="s">
        <v>219</v>
      </c>
      <c r="S5756" s="8" t="s">
        <v>33867</v>
      </c>
      <c r="T5756" s="31"/>
      <c r="U5756" s="109" t="str">
        <f t="shared" si="91"/>
        <v>40827: Officers responded to Christen's home after a 911 call from his wife claiming that he was throwing furniture and getting violent. The officers arrived to find Christen and his two sons in the basement, and Christen refused to come out. He then began firing on the officers with a rifle, advancing up the stairs and continually firing. An officer fired back, hitting him four times and killing him. A review of the shooting found the officers were "clearly and legally justified," an investigation later found. http://www.powelltribune.com/news/item/9051-shooting-of-cody-man-deemed-%E2%80%98absolutely%E2%80%99-justified?tmpl=component&amp;print=1</v>
      </c>
      <c r="V5756" s="98"/>
      <c r="W5756" s="109">
        <v>2367.1</v>
      </c>
      <c r="X5756" s="109"/>
      <c r="Y5756" s="109"/>
      <c r="Z5756" s="109"/>
      <c r="AA5756" s="109"/>
      <c r="AB5756" s="109"/>
      <c r="AC5756" s="113"/>
      <c r="AD5756" s="106"/>
      <c r="AE5756" s="106"/>
      <c r="AF5756" s="106"/>
      <c r="AG5756" s="58"/>
    </row>
    <row r="5757" spans="1:33" ht="12">
      <c r="A5757" s="30">
        <v>41882.346469907403</v>
      </c>
      <c r="B5757" s="109" t="s">
        <v>33876</v>
      </c>
      <c r="C5757" s="121">
        <v>28</v>
      </c>
      <c r="D5757" s="109" t="s">
        <v>23</v>
      </c>
      <c r="E5757" s="109" t="s">
        <v>24</v>
      </c>
      <c r="F5757" s="109" t="s">
        <v>33877</v>
      </c>
      <c r="G5757" s="42">
        <v>41524</v>
      </c>
      <c r="H5757" s="109" t="s">
        <v>33878</v>
      </c>
      <c r="I5757" s="55" t="s">
        <v>327</v>
      </c>
      <c r="J5757" s="55" t="s">
        <v>328</v>
      </c>
      <c r="K5757" s="98" t="s">
        <v>32513</v>
      </c>
      <c r="L5757" s="109" t="s">
        <v>329</v>
      </c>
      <c r="M5757" s="109" t="s">
        <v>330</v>
      </c>
      <c r="N5757" s="109" t="s">
        <v>32</v>
      </c>
      <c r="O5757" s="109" t="s">
        <v>33879</v>
      </c>
      <c r="P5757" s="109" t="s">
        <v>323</v>
      </c>
      <c r="Q5757" s="55" t="s">
        <v>33880</v>
      </c>
      <c r="R5757" s="109" t="s">
        <v>36</v>
      </c>
      <c r="S5757" s="8" t="s">
        <v>5526</v>
      </c>
      <c r="T5757" s="31"/>
      <c r="U5757" s="109" t="str">
        <f t="shared" si="91"/>
        <v>41524: 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 http://www.myfoxchicago.com/story/26378492/family-of-unarmed-man-fatally-shot-by-chicago-police-seeks-justice</v>
      </c>
      <c r="V5757" s="98"/>
      <c r="W5757" s="109">
        <v>2368.1</v>
      </c>
      <c r="X5757" s="109"/>
      <c r="Y5757" s="109"/>
      <c r="Z5757" s="109"/>
      <c r="AA5757" s="109"/>
      <c r="AB5757" s="109"/>
      <c r="AC5757" s="113"/>
      <c r="AD5757" s="106"/>
      <c r="AE5757" s="106"/>
      <c r="AF5757" s="106"/>
      <c r="AG5757" s="58"/>
    </row>
    <row r="5758" spans="1:33" ht="12">
      <c r="A5758" s="30">
        <v>41882.689594907402</v>
      </c>
      <c r="B5758" s="109" t="s">
        <v>33881</v>
      </c>
      <c r="C5758" s="121">
        <v>18</v>
      </c>
      <c r="D5758" s="109" t="s">
        <v>23</v>
      </c>
      <c r="E5758" s="109" t="s">
        <v>24</v>
      </c>
      <c r="F5758" s="109"/>
      <c r="G5758" s="42">
        <v>37451</v>
      </c>
      <c r="H5758" s="109" t="s">
        <v>33882</v>
      </c>
      <c r="I5758" s="55" t="s">
        <v>33883</v>
      </c>
      <c r="J5758" s="55" t="s">
        <v>64</v>
      </c>
      <c r="K5758" s="98" t="s">
        <v>33884</v>
      </c>
      <c r="L5758" s="109" t="s">
        <v>364</v>
      </c>
      <c r="M5758" s="109" t="s">
        <v>553</v>
      </c>
      <c r="N5758" s="109" t="s">
        <v>32</v>
      </c>
      <c r="O5758" s="109" t="s">
        <v>33885</v>
      </c>
      <c r="P5758" s="109" t="s">
        <v>58</v>
      </c>
      <c r="Q5758" s="55" t="s">
        <v>33886</v>
      </c>
      <c r="R5758" s="109" t="s">
        <v>80</v>
      </c>
      <c r="S5758" s="8" t="s">
        <v>33887</v>
      </c>
      <c r="T5758" s="31"/>
      <c r="U5758" s="109" t="str">
        <f t="shared" si="91"/>
        <v>37451: An undercover police officer shot and killed Ward after claiming that he failed to stop the SUV he was driving and fired in self-defense. Ward's death prompted protests from community members, who said Ward was merely driving his mother's SUV with a group of friends and the officer had not identified himself. In 2005, the officer was indicted on murder charges but was later granted immunity by a judge in 2010. http://www.wsbtv.com/news/news/judge-tosses-ex-atlanta-cops-murder-charge/nJcL2/</v>
      </c>
      <c r="V5758" s="98"/>
      <c r="W5758" s="109">
        <v>2369.1</v>
      </c>
      <c r="X5758" s="109"/>
      <c r="Y5758" s="109"/>
      <c r="Z5758" s="109"/>
      <c r="AA5758" s="109"/>
      <c r="AB5758" s="109"/>
      <c r="AC5758" s="113"/>
      <c r="AD5758" s="106"/>
      <c r="AE5758" s="106"/>
      <c r="AF5758" s="106"/>
      <c r="AG5758" s="58"/>
    </row>
    <row r="5759" spans="1:33" ht="12">
      <c r="A5759" s="30">
        <v>41882.923113425903</v>
      </c>
      <c r="B5759" s="109" t="s">
        <v>33888</v>
      </c>
      <c r="C5759" s="121">
        <v>42</v>
      </c>
      <c r="D5759" s="109" t="s">
        <v>23</v>
      </c>
      <c r="E5759" s="109" t="s">
        <v>82</v>
      </c>
      <c r="F5759" s="109"/>
      <c r="G5759" s="42">
        <v>37186</v>
      </c>
      <c r="H5759" s="109" t="s">
        <v>33889</v>
      </c>
      <c r="I5759" s="55" t="s">
        <v>33890</v>
      </c>
      <c r="J5759" s="55" t="s">
        <v>471</v>
      </c>
      <c r="K5759" s="98" t="s">
        <v>33891</v>
      </c>
      <c r="L5759" s="109" t="s">
        <v>4007</v>
      </c>
      <c r="M5759" s="109" t="s">
        <v>33892</v>
      </c>
      <c r="N5759" s="109" t="s">
        <v>32</v>
      </c>
      <c r="O5759" s="109" t="s">
        <v>33893</v>
      </c>
      <c r="P5759" s="109" t="s">
        <v>58</v>
      </c>
      <c r="Q5759" s="55" t="s">
        <v>33894</v>
      </c>
      <c r="R5759" s="109" t="s">
        <v>36</v>
      </c>
      <c r="S5759" s="8" t="s">
        <v>33895</v>
      </c>
      <c r="T5759" s="31"/>
      <c r="U5759" s="109" t="str">
        <f t="shared" si="91"/>
        <v>37186: Two officers were waiting to arrest Linder at the home of his ex-wife on a warrant for domestic battery. Linder attempted to flee, and was tackled by the officers. Linder then allegedly attempted to reach for a concealed handgun, leading an officer to shoot him once in the chest. A county prosecutor cleared the officers of any charges. http://billingsgazette.com/news/state-and-regional/wyoming/attorney-shooting-justified/article_96e54a5a-379e-5824-9d7f-4ea14f5121c2.html</v>
      </c>
      <c r="V5759" s="98"/>
      <c r="W5759" s="109">
        <v>2370.1</v>
      </c>
      <c r="X5759" s="109"/>
      <c r="Y5759" s="109"/>
      <c r="Z5759" s="109"/>
      <c r="AA5759" s="109"/>
      <c r="AB5759" s="109"/>
      <c r="AC5759" s="113"/>
      <c r="AD5759" s="106"/>
      <c r="AE5759" s="106"/>
      <c r="AF5759" s="106"/>
      <c r="AG5759" s="58"/>
    </row>
    <row r="5760" spans="1:33" ht="12">
      <c r="A5760" s="30">
        <v>41883.351759259298</v>
      </c>
      <c r="B5760" s="109" t="s">
        <v>4728</v>
      </c>
      <c r="C5760" s="121">
        <v>23</v>
      </c>
      <c r="D5760" s="109" t="s">
        <v>23</v>
      </c>
      <c r="E5760" s="109" t="s">
        <v>82</v>
      </c>
      <c r="F5760" s="109"/>
      <c r="G5760" s="42">
        <v>41419</v>
      </c>
      <c r="H5760" s="109" t="s">
        <v>33896</v>
      </c>
      <c r="I5760" s="55" t="s">
        <v>4730</v>
      </c>
      <c r="J5760" s="55" t="s">
        <v>143</v>
      </c>
      <c r="K5760" s="98" t="s">
        <v>7575</v>
      </c>
      <c r="L5760" s="109" t="s">
        <v>4730</v>
      </c>
      <c r="M5760" s="109" t="s">
        <v>4732</v>
      </c>
      <c r="N5760" s="109" t="s">
        <v>32</v>
      </c>
      <c r="O5760" s="109" t="s">
        <v>33897</v>
      </c>
      <c r="P5760" s="109" t="s">
        <v>323</v>
      </c>
      <c r="Q5760" s="55" t="s">
        <v>33898</v>
      </c>
      <c r="R5760" s="109" t="s">
        <v>36</v>
      </c>
      <c r="S5760" s="8" t="s">
        <v>33899</v>
      </c>
      <c r="T5760" s="31"/>
      <c r="U5760" s="109" t="str">
        <f t="shared" si="91"/>
        <v>41419: 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 http://www.newsworks.org/index.php/local/the-latest/55208-police-knife-wielding-man-shot-killed-in-northeast-philly</v>
      </c>
      <c r="V5760" s="98"/>
      <c r="W5760" s="109">
        <v>2371.1</v>
      </c>
      <c r="X5760" s="109"/>
      <c r="Y5760" s="109"/>
      <c r="Z5760" s="109"/>
      <c r="AA5760" s="109"/>
      <c r="AB5760" s="109"/>
      <c r="AC5760" s="113"/>
      <c r="AD5760" s="106"/>
      <c r="AE5760" s="106"/>
      <c r="AF5760" s="106"/>
      <c r="AG5760" s="58"/>
    </row>
    <row r="5761" spans="1:33" ht="12">
      <c r="A5761" s="30">
        <v>41887.5167013889</v>
      </c>
      <c r="B5761" s="109" t="s">
        <v>33900</v>
      </c>
      <c r="C5761" s="121">
        <v>39</v>
      </c>
      <c r="D5761" s="109" t="s">
        <v>23</v>
      </c>
      <c r="E5761" s="109" t="s">
        <v>82</v>
      </c>
      <c r="F5761" s="109"/>
      <c r="G5761" s="42">
        <v>39003</v>
      </c>
      <c r="H5761" s="109" t="s">
        <v>33901</v>
      </c>
      <c r="I5761" s="55" t="s">
        <v>25203</v>
      </c>
      <c r="J5761" s="55" t="s">
        <v>124</v>
      </c>
      <c r="K5761" s="98" t="s">
        <v>33902</v>
      </c>
      <c r="L5761" s="109" t="s">
        <v>126</v>
      </c>
      <c r="M5761" s="109" t="s">
        <v>33903</v>
      </c>
      <c r="N5761" s="109" t="s">
        <v>32</v>
      </c>
      <c r="O5761" s="109" t="s">
        <v>33904</v>
      </c>
      <c r="P5761" s="109" t="s">
        <v>58</v>
      </c>
      <c r="Q5761" s="55" t="s">
        <v>33905</v>
      </c>
      <c r="R5761" s="109" t="s">
        <v>80</v>
      </c>
      <c r="S5761" s="8" t="s">
        <v>33906</v>
      </c>
      <c r="T5761" s="31"/>
      <c r="U5761" s="109" t="str">
        <f t="shared" si="91"/>
        <v>39003: Police responded to 911 call by resident alleging that Culp had repeatedly knocked on her front and back door, and was lurking around her house. Police confronted Culp, who allegedly fled to a car and attempted to run down one officer. Four shots were fired and at least one struck Culp in the chest. A jury found the officers were justified in their use of force. http://www.seattlepi.com/local/article/Fatal-shooting-justified-jury-finds-1241409.php</v>
      </c>
      <c r="V5761" s="98"/>
      <c r="W5761" s="109">
        <v>2372.1</v>
      </c>
      <c r="X5761" s="109"/>
      <c r="Y5761" s="109"/>
      <c r="Z5761" s="109"/>
      <c r="AA5761" s="109"/>
      <c r="AB5761" s="109"/>
      <c r="AC5761" s="113"/>
      <c r="AD5761" s="106"/>
      <c r="AE5761" s="106"/>
      <c r="AF5761" s="106"/>
      <c r="AG5761" s="58"/>
    </row>
    <row r="5762" spans="1:33" ht="12">
      <c r="A5762" s="30">
        <v>41895</v>
      </c>
      <c r="B5762" s="109" t="s">
        <v>33907</v>
      </c>
      <c r="C5762" s="121">
        <v>53</v>
      </c>
      <c r="D5762" s="109" t="s">
        <v>23</v>
      </c>
      <c r="E5762" s="109" t="s">
        <v>40</v>
      </c>
      <c r="F5762" s="109" t="s">
        <v>33908</v>
      </c>
      <c r="G5762" s="42">
        <v>39963</v>
      </c>
      <c r="H5762" s="109" t="s">
        <v>33909</v>
      </c>
      <c r="I5762" s="55" t="s">
        <v>6124</v>
      </c>
      <c r="J5762" s="55" t="s">
        <v>124</v>
      </c>
      <c r="K5762" s="98" t="s">
        <v>33910</v>
      </c>
      <c r="L5762" s="109" t="s">
        <v>126</v>
      </c>
      <c r="M5762" s="109" t="s">
        <v>33911</v>
      </c>
      <c r="N5762" s="109" t="s">
        <v>32</v>
      </c>
      <c r="O5762" s="109" t="s">
        <v>33912</v>
      </c>
      <c r="P5762" s="109" t="s">
        <v>760</v>
      </c>
      <c r="Q5762" s="55" t="s">
        <v>33913</v>
      </c>
      <c r="R5762" s="109" t="s">
        <v>36</v>
      </c>
      <c r="S5762" s="8" t="s">
        <v>33914</v>
      </c>
      <c r="T5762" s="31"/>
      <c r="U5762" s="109" t="str">
        <f t="shared" si="91"/>
        <v>39963: Shot after aiming a rifle at a sheriff's helicopter during standoff. Police were responding to report of Bass's threat to ignite a 250-pound fertilizer bomb in his residence. No explosives were found in the home. http://www.maplevalleyreporter.com/news/47478367.html</v>
      </c>
      <c r="V5762" s="98"/>
      <c r="W5762" s="109">
        <v>2373.1</v>
      </c>
      <c r="X5762" s="109"/>
      <c r="Y5762" s="109"/>
      <c r="Z5762" s="109"/>
      <c r="AA5762" s="109"/>
      <c r="AB5762" s="109"/>
      <c r="AC5762" s="113"/>
      <c r="AD5762" s="106"/>
      <c r="AE5762" s="106"/>
      <c r="AF5762" s="106"/>
      <c r="AG5762" s="58"/>
    </row>
    <row r="5763" spans="1:33" ht="12">
      <c r="A5763" s="30">
        <v>41895</v>
      </c>
      <c r="B5763" s="109" t="s">
        <v>33915</v>
      </c>
      <c r="C5763" s="121">
        <v>47</v>
      </c>
      <c r="D5763" s="109" t="s">
        <v>23</v>
      </c>
      <c r="E5763" s="109" t="s">
        <v>24</v>
      </c>
      <c r="F5763" s="109"/>
      <c r="G5763" s="42">
        <v>39451</v>
      </c>
      <c r="H5763" s="109" t="s">
        <v>33916</v>
      </c>
      <c r="I5763" s="55" t="s">
        <v>539</v>
      </c>
      <c r="J5763" s="55" t="s">
        <v>85</v>
      </c>
      <c r="K5763" s="98" t="s">
        <v>9998</v>
      </c>
      <c r="L5763" s="109" t="s">
        <v>539</v>
      </c>
      <c r="M5763" s="109" t="s">
        <v>540</v>
      </c>
      <c r="N5763" s="109" t="s">
        <v>32</v>
      </c>
      <c r="O5763" s="109" t="s">
        <v>33917</v>
      </c>
      <c r="P5763" s="109" t="s">
        <v>760</v>
      </c>
      <c r="Q5763" s="55" t="s">
        <v>33918</v>
      </c>
      <c r="R5763" s="109" t="s">
        <v>80</v>
      </c>
      <c r="S5763" s="8" t="s">
        <v>33919</v>
      </c>
      <c r="T5763" s="31"/>
      <c r="U5763" s="109" t="str">
        <f t="shared" si="91"/>
        <v>39451: Glen Boldware was shot to death by an LAPD officer in West Los Angeles, Friday, Jan. 4. Officer Peter Mah was patrolling the area when Boldware allegedly was stealing from a lumber yard. Mah followed Boldware and when he noticed he was being followed, Boldware allegedly stopped his car, stepped out and walked up to Mah's car carrying a lighter that looked like a small-caliber pistol. Boldware was shot several times and died instantly. (The LAPD initially described Boldware as holding a gun.) http://latimesblogs.latimes.com/homicidereport/2008/01/wes-los-angeles.html</v>
      </c>
      <c r="V5763" s="98"/>
      <c r="W5763" s="109">
        <v>2374.1</v>
      </c>
      <c r="X5763" s="109"/>
      <c r="Y5763" s="109"/>
      <c r="Z5763" s="109"/>
      <c r="AA5763" s="109"/>
      <c r="AB5763" s="109"/>
      <c r="AC5763" s="113"/>
      <c r="AD5763" s="106"/>
      <c r="AE5763" s="106"/>
      <c r="AF5763" s="106"/>
      <c r="AG5763" s="58"/>
    </row>
    <row r="5764" spans="1:33" ht="12">
      <c r="A5764" s="30">
        <v>41895</v>
      </c>
      <c r="B5764" s="109" t="s">
        <v>33920</v>
      </c>
      <c r="C5764" s="121">
        <v>20</v>
      </c>
      <c r="D5764" s="109" t="s">
        <v>23</v>
      </c>
      <c r="E5764" s="109" t="s">
        <v>173</v>
      </c>
      <c r="F5764" s="109" t="s">
        <v>33921</v>
      </c>
      <c r="G5764" s="42">
        <v>39969</v>
      </c>
      <c r="H5764" s="109" t="s">
        <v>33922</v>
      </c>
      <c r="I5764" s="55" t="s">
        <v>20481</v>
      </c>
      <c r="J5764" s="55" t="s">
        <v>85</v>
      </c>
      <c r="K5764" s="98" t="s">
        <v>23870</v>
      </c>
      <c r="L5764" s="109" t="s">
        <v>539</v>
      </c>
      <c r="M5764" s="109" t="s">
        <v>540</v>
      </c>
      <c r="N5764" s="109" t="s">
        <v>32</v>
      </c>
      <c r="O5764" s="109" t="s">
        <v>33923</v>
      </c>
      <c r="P5764" s="109" t="s">
        <v>760</v>
      </c>
      <c r="Q5764" s="55" t="s">
        <v>33924</v>
      </c>
      <c r="R5764" s="109" t="s">
        <v>36</v>
      </c>
      <c r="S5764" s="8" t="s">
        <v>33914</v>
      </c>
      <c r="T5764" s="31"/>
      <c r="U5764" s="109" t="str">
        <f t="shared" si="91"/>
        <v>39969: LAPD officers were assisting California state parole officers in a compliance search for a parolee in the 3800 block East Sixth Street when the 8:30 am shooting occurred. Ricardo Cabrales refused to open the door to officers and tried to escape from a side door when he was shot by LAPD officer, Jose Hidalgo. http://www.laweekly.com/informer/2009/06/10/murder-was-the-case-la-homicide-no-124-lapd-officer-involved-in-fatal-shooting</v>
      </c>
      <c r="V5764" s="98"/>
      <c r="W5764" s="109">
        <v>2375.1</v>
      </c>
      <c r="X5764" s="109"/>
      <c r="Y5764" s="109"/>
      <c r="Z5764" s="109"/>
      <c r="AA5764" s="109"/>
      <c r="AB5764" s="109"/>
      <c r="AC5764" s="113"/>
      <c r="AD5764" s="106"/>
      <c r="AE5764" s="106"/>
      <c r="AF5764" s="106"/>
      <c r="AG5764" s="58"/>
    </row>
    <row r="5765" spans="1:33" ht="12">
      <c r="A5765" s="30">
        <v>41895</v>
      </c>
      <c r="B5765" s="109" t="s">
        <v>33925</v>
      </c>
      <c r="C5765" s="121">
        <v>22</v>
      </c>
      <c r="D5765" s="109" t="s">
        <v>23</v>
      </c>
      <c r="E5765" s="109" t="s">
        <v>173</v>
      </c>
      <c r="F5765" s="109" t="s">
        <v>33926</v>
      </c>
      <c r="G5765" s="42">
        <v>39499</v>
      </c>
      <c r="H5765" s="109" t="s">
        <v>33927</v>
      </c>
      <c r="I5765" s="55" t="s">
        <v>539</v>
      </c>
      <c r="J5765" s="55" t="s">
        <v>85</v>
      </c>
      <c r="K5765" s="98" t="s">
        <v>5029</v>
      </c>
      <c r="L5765" s="109" t="s">
        <v>539</v>
      </c>
      <c r="M5765" s="109" t="s">
        <v>540</v>
      </c>
      <c r="N5765" s="109" t="s">
        <v>32</v>
      </c>
      <c r="O5765" s="109" t="s">
        <v>33928</v>
      </c>
      <c r="P5765" s="109" t="s">
        <v>58</v>
      </c>
      <c r="Q5765" s="55" t="s">
        <v>33929</v>
      </c>
      <c r="R5765" s="109" t="s">
        <v>80</v>
      </c>
      <c r="S5765" s="8" t="s">
        <v>33930</v>
      </c>
      <c r="T5765" s="31"/>
      <c r="U5765" s="109" t="str">
        <f t="shared" si="91"/>
        <v>39499: Daniel Leon killed a man who was with his two year old granddaughter in a drive-by shooting. The girl was not injured. The police later caught and shot Leon. He later died in a hospital. The shooting that Leon was involved in was a gang related incident. http://homicide.latimes.com/post/daniel-leon/</v>
      </c>
      <c r="V5765" s="98"/>
      <c r="W5765" s="109">
        <v>2376.1</v>
      </c>
      <c r="X5765" s="109"/>
      <c r="Y5765" s="109"/>
      <c r="Z5765" s="109"/>
      <c r="AA5765" s="109"/>
      <c r="AB5765" s="109"/>
      <c r="AC5765" s="113"/>
      <c r="AD5765" s="106"/>
      <c r="AE5765" s="106"/>
      <c r="AF5765" s="106"/>
      <c r="AG5765" s="58"/>
    </row>
    <row r="5766" spans="1:33" ht="12">
      <c r="A5766" s="30">
        <v>41895</v>
      </c>
      <c r="B5766" s="109" t="s">
        <v>33931</v>
      </c>
      <c r="C5766" s="121">
        <v>27</v>
      </c>
      <c r="D5766" s="109" t="s">
        <v>91</v>
      </c>
      <c r="E5766" s="109" t="s">
        <v>40</v>
      </c>
      <c r="F5766" s="109" t="s">
        <v>33932</v>
      </c>
      <c r="G5766" s="42">
        <v>41247</v>
      </c>
      <c r="H5766" s="109" t="s">
        <v>33933</v>
      </c>
      <c r="I5766" s="55" t="s">
        <v>33934</v>
      </c>
      <c r="J5766" s="55" t="s">
        <v>2311</v>
      </c>
      <c r="K5766" s="98" t="s">
        <v>33935</v>
      </c>
      <c r="L5766" s="109" t="s">
        <v>2037</v>
      </c>
      <c r="M5766" s="109" t="s">
        <v>33936</v>
      </c>
      <c r="N5766" s="109" t="s">
        <v>32</v>
      </c>
      <c r="O5766" s="109" t="s">
        <v>33937</v>
      </c>
      <c r="P5766" s="109" t="s">
        <v>58</v>
      </c>
      <c r="Q5766" s="55" t="s">
        <v>33938</v>
      </c>
      <c r="R5766" s="109" t="s">
        <v>80</v>
      </c>
      <c r="S5766" s="8" t="s">
        <v>33939</v>
      </c>
      <c r="T5766" s="31"/>
      <c r="U5766" s="109" t="str">
        <f t="shared" si="91"/>
        <v>41247: Police were first trying to stop Desirae Daniel for a violation of a traffic rule, but then it turned into a high speed chase when Daniel refused to pull over. When she finally did stopped, police shot her in her car before she could grab hold of it. They quickly pulled her out of the car, and the paramedics soon tried to revive her, but she still ended up dying. http://thegazette.com/2012/12/04/man-shot-killed-by-cedar-rapids-police-after-chase/</v>
      </c>
      <c r="V5766" s="98"/>
      <c r="W5766" s="109">
        <v>2377.1</v>
      </c>
      <c r="X5766" s="109"/>
      <c r="Y5766" s="109"/>
      <c r="Z5766" s="109"/>
      <c r="AA5766" s="109"/>
      <c r="AB5766" s="109"/>
      <c r="AC5766" s="113"/>
      <c r="AD5766" s="106"/>
      <c r="AE5766" s="106"/>
      <c r="AF5766" s="106"/>
      <c r="AG5766" s="58"/>
    </row>
    <row r="5767" spans="1:33" ht="12">
      <c r="A5767" s="30">
        <v>41895</v>
      </c>
      <c r="B5767" s="109" t="s">
        <v>33940</v>
      </c>
      <c r="C5767" s="121">
        <v>20</v>
      </c>
      <c r="D5767" s="109" t="s">
        <v>23</v>
      </c>
      <c r="E5767" s="109" t="s">
        <v>24</v>
      </c>
      <c r="F5767" s="109"/>
      <c r="G5767" s="42">
        <v>39476</v>
      </c>
      <c r="H5767" s="109" t="s">
        <v>33941</v>
      </c>
      <c r="I5767" s="55" t="s">
        <v>539</v>
      </c>
      <c r="J5767" s="55" t="s">
        <v>85</v>
      </c>
      <c r="K5767" s="98" t="s">
        <v>5043</v>
      </c>
      <c r="L5767" s="109" t="s">
        <v>539</v>
      </c>
      <c r="M5767" s="109" t="s">
        <v>540</v>
      </c>
      <c r="N5767" s="109" t="s">
        <v>32</v>
      </c>
      <c r="O5767" s="109" t="s">
        <v>33942</v>
      </c>
      <c r="P5767" s="109" t="s">
        <v>58</v>
      </c>
      <c r="Q5767" s="55" t="s">
        <v>33943</v>
      </c>
      <c r="R5767" s="109" t="s">
        <v>80</v>
      </c>
      <c r="S5767" s="8" t="s">
        <v>33930</v>
      </c>
      <c r="T5767" s="31"/>
      <c r="U5767" s="109" t="str">
        <f t="shared" si="91"/>
        <v>39476: Ronald Boone was shot and killed after fleeing from the police. He attempted to reach for his hand gun. Police were in pursuit of Boone after he purchased an illegal firearm from an undercover cop from LAPD's 77th street narcotics unit. http://latimesblogs.latimes.com/homicidereport/2008/02/hyde-park-homic.html</v>
      </c>
      <c r="V5767" s="98"/>
      <c r="W5767" s="109">
        <v>2378.1</v>
      </c>
      <c r="X5767" s="109"/>
      <c r="Y5767" s="109"/>
      <c r="Z5767" s="109"/>
      <c r="AA5767" s="109"/>
      <c r="AB5767" s="109"/>
      <c r="AC5767" s="113"/>
      <c r="AD5767" s="106"/>
      <c r="AE5767" s="106"/>
      <c r="AF5767" s="106"/>
      <c r="AG5767" s="58"/>
    </row>
    <row r="5768" spans="1:33" ht="12">
      <c r="A5768" s="30">
        <v>41895</v>
      </c>
      <c r="B5768" s="109" t="s">
        <v>33944</v>
      </c>
      <c r="C5768" s="121">
        <v>23</v>
      </c>
      <c r="D5768" s="109" t="s">
        <v>23</v>
      </c>
      <c r="E5768" s="109" t="s">
        <v>40</v>
      </c>
      <c r="F5768" s="109" t="s">
        <v>33945</v>
      </c>
      <c r="G5768" s="42">
        <v>40004</v>
      </c>
      <c r="H5768" s="109" t="s">
        <v>33946</v>
      </c>
      <c r="I5768" s="55" t="s">
        <v>983</v>
      </c>
      <c r="J5768" s="55" t="s">
        <v>124</v>
      </c>
      <c r="K5768" s="98" t="s">
        <v>5961</v>
      </c>
      <c r="L5768" s="109" t="s">
        <v>983</v>
      </c>
      <c r="M5768" s="109" t="s">
        <v>985</v>
      </c>
      <c r="N5768" s="109" t="s">
        <v>32</v>
      </c>
      <c r="O5768" s="109" t="s">
        <v>33947</v>
      </c>
      <c r="P5768" s="109" t="s">
        <v>58</v>
      </c>
      <c r="Q5768" s="55" t="s">
        <v>33948</v>
      </c>
      <c r="R5768" s="109" t="s">
        <v>80</v>
      </c>
      <c r="S5768" s="8" t="s">
        <v>33914</v>
      </c>
      <c r="T5768" s="31"/>
      <c r="U5768" s="109" t="str">
        <f t="shared" si="91"/>
        <v>40004: Jason Poss, 23, was killed on July 10, 2009, following a crime spree that ended when he lunged at Spokane police officers with a knife and they opened fire on him, hitting him several times. Moments earlier, Poss had kicked down the door of Tara Tanner's home, located in the 1300 block East Glass, beat her with a skateboard and stabbed her dog. http://www.spokesman.com/stories/2009/jul/10/police-officer-involved-shooting-northeast-spokane/</v>
      </c>
      <c r="V5768" s="98"/>
      <c r="W5768" s="109">
        <v>2379.1</v>
      </c>
      <c r="X5768" s="109"/>
      <c r="Y5768" s="109"/>
      <c r="Z5768" s="109"/>
      <c r="AA5768" s="109"/>
      <c r="AB5768" s="109"/>
      <c r="AC5768" s="113"/>
      <c r="AD5768" s="106"/>
      <c r="AE5768" s="106"/>
      <c r="AF5768" s="106"/>
      <c r="AG5768" s="58"/>
    </row>
    <row r="5769" spans="1:33" ht="12">
      <c r="A5769" s="30">
        <v>41895</v>
      </c>
      <c r="B5769" s="109" t="s">
        <v>33949</v>
      </c>
      <c r="C5769" s="121">
        <v>20</v>
      </c>
      <c r="D5769" s="109" t="s">
        <v>23</v>
      </c>
      <c r="E5769" s="109" t="s">
        <v>173</v>
      </c>
      <c r="F5769" s="109" t="s">
        <v>33950</v>
      </c>
      <c r="G5769" s="42">
        <v>39485</v>
      </c>
      <c r="H5769" s="109" t="s">
        <v>25174</v>
      </c>
      <c r="I5769" s="55" t="s">
        <v>22277</v>
      </c>
      <c r="J5769" s="55" t="s">
        <v>85</v>
      </c>
      <c r="K5769" s="98" t="s">
        <v>25175</v>
      </c>
      <c r="L5769" s="109" t="s">
        <v>539</v>
      </c>
      <c r="M5769" s="109" t="s">
        <v>540</v>
      </c>
      <c r="N5769" s="109" t="s">
        <v>32</v>
      </c>
      <c r="O5769" s="109" t="s">
        <v>33951</v>
      </c>
      <c r="P5769" s="109" t="s">
        <v>58</v>
      </c>
      <c r="Q5769" s="55" t="s">
        <v>33952</v>
      </c>
      <c r="R5769" s="109" t="s">
        <v>100</v>
      </c>
      <c r="S5769" s="8" t="s">
        <v>33930</v>
      </c>
      <c r="T5769" s="31"/>
      <c r="U5769" s="109" t="str">
        <f t="shared" si="91"/>
        <v>39485: Edwin Rivera was killed after a standoff with the police outside of his home on February 7th, 2008. The police reported that Rivera had killed his two brothers and father inside their home. Deputy Chief Gary Brennan said Edwin Rivera was experiencing mental health problems. http://homicide.latimes.com/post/edwin-rivera/</v>
      </c>
      <c r="V5769" s="98"/>
      <c r="W5769" s="109">
        <v>2380.1</v>
      </c>
      <c r="X5769" s="109"/>
      <c r="Y5769" s="109"/>
      <c r="Z5769" s="109"/>
      <c r="AA5769" s="109"/>
      <c r="AB5769" s="109"/>
      <c r="AC5769" s="113"/>
      <c r="AD5769" s="106"/>
      <c r="AE5769" s="106"/>
      <c r="AF5769" s="106"/>
      <c r="AG5769" s="58"/>
    </row>
    <row r="5770" spans="1:33" ht="12">
      <c r="A5770" s="30">
        <v>41895</v>
      </c>
      <c r="B5770" s="109" t="s">
        <v>33953</v>
      </c>
      <c r="C5770" s="121">
        <v>46</v>
      </c>
      <c r="D5770" s="109" t="s">
        <v>91</v>
      </c>
      <c r="E5770" s="109" t="s">
        <v>82</v>
      </c>
      <c r="F5770" s="109"/>
      <c r="G5770" s="42">
        <v>40588</v>
      </c>
      <c r="H5770" s="109" t="s">
        <v>33954</v>
      </c>
      <c r="I5770" s="55" t="s">
        <v>22407</v>
      </c>
      <c r="J5770" s="55" t="s">
        <v>124</v>
      </c>
      <c r="K5770" s="98" t="s">
        <v>24038</v>
      </c>
      <c r="L5770" s="109" t="s">
        <v>2101</v>
      </c>
      <c r="M5770" s="109" t="s">
        <v>17144</v>
      </c>
      <c r="N5770" s="109" t="s">
        <v>32</v>
      </c>
      <c r="O5770" s="109" t="s">
        <v>33955</v>
      </c>
      <c r="P5770" s="109" t="s">
        <v>58</v>
      </c>
      <c r="Q5770" s="55" t="s">
        <v>33956</v>
      </c>
      <c r="R5770" s="109" t="s">
        <v>36</v>
      </c>
      <c r="S5770" s="8" t="s">
        <v>33914</v>
      </c>
      <c r="T5770" s="31"/>
      <c r="U5770" s="109" t="str">
        <f t="shared" si="91"/>
        <v>40588: Police were called to Carolyn Moran-Hernandez's home after her partner said Carolyn had punched her and was armed with a knife. When the police arrived, Moran-Hernandez taunted the officers and told them to shoot her. She then went inside (even though the police officers told her not to) to grab a gun that turned out to be a BB pistol. She was shot when she came outside and pointed (what looked to be) her gun at the cops. http://seattletimes.com/html/localnews/2014222675_copshooting15m.html</v>
      </c>
      <c r="V5770" s="98"/>
      <c r="W5770" s="109">
        <v>2381.1</v>
      </c>
      <c r="X5770" s="109"/>
      <c r="Y5770" s="109"/>
      <c r="Z5770" s="109"/>
      <c r="AA5770" s="109"/>
      <c r="AB5770" s="109"/>
      <c r="AC5770" s="113"/>
      <c r="AD5770" s="106"/>
      <c r="AE5770" s="106"/>
      <c r="AF5770" s="106"/>
      <c r="AG5770" s="58"/>
    </row>
    <row r="5771" spans="1:33" ht="12">
      <c r="A5771" s="30">
        <v>41895</v>
      </c>
      <c r="B5771" s="109" t="s">
        <v>33957</v>
      </c>
      <c r="C5771" s="121">
        <v>22</v>
      </c>
      <c r="D5771" s="109" t="s">
        <v>23</v>
      </c>
      <c r="E5771" s="109" t="s">
        <v>173</v>
      </c>
      <c r="F5771" s="109"/>
      <c r="G5771" s="42">
        <v>39494</v>
      </c>
      <c r="H5771" s="109" t="s">
        <v>33958</v>
      </c>
      <c r="I5771" s="55" t="s">
        <v>539</v>
      </c>
      <c r="J5771" s="55" t="s">
        <v>85</v>
      </c>
      <c r="K5771" s="98" t="s">
        <v>3917</v>
      </c>
      <c r="L5771" s="109" t="s">
        <v>539</v>
      </c>
      <c r="M5771" s="109" t="s">
        <v>540</v>
      </c>
      <c r="N5771" s="109" t="s">
        <v>32</v>
      </c>
      <c r="O5771" s="109" t="s">
        <v>33959</v>
      </c>
      <c r="P5771" s="109" t="s">
        <v>58</v>
      </c>
      <c r="Q5771" s="55" t="s">
        <v>33960</v>
      </c>
      <c r="R5771" s="109" t="s">
        <v>80</v>
      </c>
      <c r="S5771" s="8" t="s">
        <v>33930</v>
      </c>
      <c r="T5771" s="31"/>
      <c r="U5771" s="109" t="str">
        <f t="shared" si="91"/>
        <v>39494: Juan Carlos Castillo-Maldonado was armed and robbed three people in different incidents. The police stopped him at an intersection and asked that he lower his weapon. When he aimed his gun at the police officers, an officer fired and shot him in the upper-body. He later died in the hospital. http://homicide.latimes.com/post/carlos-castillo/</v>
      </c>
      <c r="V5771" s="98"/>
      <c r="W5771" s="109">
        <v>2382.1</v>
      </c>
      <c r="X5771" s="109"/>
      <c r="Y5771" s="109"/>
      <c r="Z5771" s="109"/>
      <c r="AA5771" s="109"/>
      <c r="AB5771" s="109"/>
      <c r="AC5771" s="113"/>
      <c r="AD5771" s="106"/>
      <c r="AE5771" s="106"/>
      <c r="AF5771" s="106"/>
      <c r="AG5771" s="58"/>
    </row>
    <row r="5772" spans="1:33" ht="12">
      <c r="A5772" s="30">
        <v>41895</v>
      </c>
      <c r="B5772" s="109" t="s">
        <v>33961</v>
      </c>
      <c r="C5772" s="121">
        <v>34</v>
      </c>
      <c r="D5772" s="109" t="s">
        <v>23</v>
      </c>
      <c r="E5772" s="109" t="s">
        <v>82</v>
      </c>
      <c r="F5772" s="109"/>
      <c r="G5772" s="42">
        <v>40676</v>
      </c>
      <c r="H5772" s="109" t="s">
        <v>33962</v>
      </c>
      <c r="I5772" s="55" t="s">
        <v>30</v>
      </c>
      <c r="J5772" s="55" t="s">
        <v>28</v>
      </c>
      <c r="K5772" s="98" t="s">
        <v>19841</v>
      </c>
      <c r="L5772" s="109" t="s">
        <v>30</v>
      </c>
      <c r="M5772" s="109" t="s">
        <v>5222</v>
      </c>
      <c r="N5772" s="109" t="s">
        <v>32</v>
      </c>
      <c r="O5772" s="109" t="s">
        <v>33963</v>
      </c>
      <c r="P5772" s="109" t="s">
        <v>760</v>
      </c>
      <c r="Q5772" s="55" t="s">
        <v>33964</v>
      </c>
      <c r="R5772" s="109" t="s">
        <v>100</v>
      </c>
      <c r="S5772" s="8" t="s">
        <v>33914</v>
      </c>
      <c r="T5772" s="31"/>
      <c r="U5772" s="109" t="str">
        <f t="shared" si="91"/>
        <v>40676: Police claim that Manuel Bueno, a homeless man in Miami-Dade, lunged at an officer with a knife. The officer then shot Bueno. http://www.nbcmiami.com/news/local/1-Dead-in-Two-Seperate-Police-Involved-Shootings-121797439.html</v>
      </c>
      <c r="V5772" s="98"/>
      <c r="W5772" s="109">
        <v>2383.1</v>
      </c>
      <c r="X5772" s="109"/>
      <c r="Y5772" s="109"/>
      <c r="Z5772" s="109"/>
      <c r="AA5772" s="109"/>
      <c r="AB5772" s="109"/>
      <c r="AC5772" s="113"/>
      <c r="AD5772" s="106"/>
      <c r="AE5772" s="106"/>
      <c r="AF5772" s="106"/>
      <c r="AG5772" s="58"/>
    </row>
    <row r="5773" spans="1:33" ht="12">
      <c r="A5773" s="30">
        <v>41898</v>
      </c>
      <c r="B5773" s="109" t="s">
        <v>33965</v>
      </c>
      <c r="C5773" s="121">
        <v>34</v>
      </c>
      <c r="D5773" s="109" t="s">
        <v>23</v>
      </c>
      <c r="E5773" s="109" t="s">
        <v>40</v>
      </c>
      <c r="F5773" s="109" t="s">
        <v>33966</v>
      </c>
      <c r="G5773" s="42">
        <v>39595</v>
      </c>
      <c r="H5773" s="109" t="s">
        <v>33967</v>
      </c>
      <c r="I5773" s="55" t="s">
        <v>28829</v>
      </c>
      <c r="J5773" s="55" t="s">
        <v>74</v>
      </c>
      <c r="K5773" s="98" t="s">
        <v>33968</v>
      </c>
      <c r="L5773" s="109" t="s">
        <v>6152</v>
      </c>
      <c r="M5773" s="109" t="s">
        <v>33969</v>
      </c>
      <c r="N5773" s="109" t="s">
        <v>32</v>
      </c>
      <c r="O5773" s="109" t="s">
        <v>33970</v>
      </c>
      <c r="P5773" s="109" t="s">
        <v>58</v>
      </c>
      <c r="Q5773" s="55" t="s">
        <v>33971</v>
      </c>
      <c r="R5773" s="109" t="s">
        <v>80</v>
      </c>
      <c r="S5773" s="8" t="s">
        <v>33972</v>
      </c>
      <c r="T5773" s="31"/>
      <c r="U5773" s="109" t="str">
        <f t="shared" si="91"/>
        <v>39595: Lynn police attempted to detain Addesa after seeing him behave strangely on a Lynn streetcorner. An officer chased him on foot. Addesa allowed the officer to catch up, turned with a knife in his hand, and threatened him. He was shot once in the chest. http://masscops.com/threads/police-knife-wielding-man-killed-by-officer.54619/</v>
      </c>
      <c r="V5773" s="98"/>
      <c r="W5773" s="109">
        <v>2384.1</v>
      </c>
      <c r="X5773" s="109"/>
      <c r="Y5773" s="109"/>
      <c r="Z5773" s="109"/>
      <c r="AA5773" s="109"/>
      <c r="AB5773" s="109"/>
      <c r="AC5773" s="113"/>
      <c r="AD5773" s="106"/>
      <c r="AE5773" s="106"/>
      <c r="AF5773" s="106"/>
      <c r="AG5773" s="58"/>
    </row>
    <row r="5774" spans="1:33" ht="12">
      <c r="A5774" s="30">
        <v>41898</v>
      </c>
      <c r="B5774" s="109" t="s">
        <v>33973</v>
      </c>
      <c r="C5774" s="121">
        <v>34</v>
      </c>
      <c r="D5774" s="109" t="s">
        <v>23</v>
      </c>
      <c r="E5774" s="109" t="s">
        <v>40</v>
      </c>
      <c r="F5774" s="109" t="s">
        <v>33974</v>
      </c>
      <c r="G5774" s="42">
        <v>41186</v>
      </c>
      <c r="H5774" s="109" t="s">
        <v>33975</v>
      </c>
      <c r="I5774" s="55" t="s">
        <v>33976</v>
      </c>
      <c r="J5774" s="55" t="s">
        <v>74</v>
      </c>
      <c r="K5774" s="98" t="s">
        <v>33977</v>
      </c>
      <c r="L5774" s="109" t="s">
        <v>11482</v>
      </c>
      <c r="M5774" s="109" t="s">
        <v>33978</v>
      </c>
      <c r="N5774" s="109" t="s">
        <v>32</v>
      </c>
      <c r="O5774" s="109" t="s">
        <v>33979</v>
      </c>
      <c r="P5774" s="109" t="s">
        <v>58</v>
      </c>
      <c r="Q5774" s="55" t="s">
        <v>33980</v>
      </c>
      <c r="R5774" s="109" t="s">
        <v>80</v>
      </c>
      <c r="S5774" s="8" t="s">
        <v>33972</v>
      </c>
      <c r="T5774" s="31"/>
      <c r="U5774" s="109" t="str">
        <f t="shared" si="91"/>
        <v>41186: Arraiol, who had outstanding warrants, was recognized by Taunton officers walking along the railroad tracks. Arraiol fled. When cornered he produced a handgun, refused police commands to surrender, remained defiant even after a police dog bit him on the leg, then pointed the gun at officers. He was shot twice in the chest and was pronounced death in a nearby hospital. http://www.commonwealthmagazine.org/Programs/Clearing-the-cops/~/media/Files/Commonwealth%20Magazine/Clearing%20the%20cops/David%20Arraiol_Bristol%20District%20Attorney%20investigation%20summary.ashx</v>
      </c>
      <c r="V5774" s="98"/>
      <c r="W5774" s="109">
        <v>2385.1</v>
      </c>
      <c r="X5774" s="109"/>
      <c r="Y5774" s="109"/>
      <c r="Z5774" s="109"/>
      <c r="AA5774" s="109"/>
      <c r="AB5774" s="109"/>
      <c r="AC5774" s="113"/>
      <c r="AD5774" s="106"/>
      <c r="AE5774" s="106"/>
      <c r="AF5774" s="106"/>
      <c r="AG5774" s="58"/>
    </row>
    <row r="5775" spans="1:33" ht="12">
      <c r="A5775" s="30">
        <v>41898</v>
      </c>
      <c r="B5775" s="109" t="s">
        <v>33981</v>
      </c>
      <c r="C5775" s="121">
        <v>38</v>
      </c>
      <c r="D5775" s="109" t="s">
        <v>23</v>
      </c>
      <c r="E5775" s="109" t="s">
        <v>24</v>
      </c>
      <c r="F5775" s="109" t="s">
        <v>33982</v>
      </c>
      <c r="G5775" s="42">
        <v>39407</v>
      </c>
      <c r="H5775" s="109" t="s">
        <v>33268</v>
      </c>
      <c r="I5775" s="55" t="s">
        <v>11605</v>
      </c>
      <c r="J5775" s="55" t="s">
        <v>74</v>
      </c>
      <c r="K5775" s="98" t="s">
        <v>2145</v>
      </c>
      <c r="L5775" s="109" t="s">
        <v>2146</v>
      </c>
      <c r="M5775" s="109" t="s">
        <v>2147</v>
      </c>
      <c r="N5775" s="109" t="s">
        <v>32</v>
      </c>
      <c r="O5775" s="109" t="s">
        <v>33983</v>
      </c>
      <c r="P5775" s="109" t="s">
        <v>58</v>
      </c>
      <c r="Q5775" s="55" t="s">
        <v>33984</v>
      </c>
      <c r="R5775" s="109" t="s">
        <v>100</v>
      </c>
      <c r="S5775" s="8" t="s">
        <v>33972</v>
      </c>
      <c r="T5775" s="31"/>
      <c r="U5775" s="109" t="str">
        <f t="shared" si="91"/>
        <v>39407: Barker had worked for the county as a jail officer for 18 years. Barker's wife called police, describing him as mentally disturbed and irrational. Officers responded, finding him holding an apparent weapon and asking to be shot. He then somehow stole a cruiser and led police on a half-mile pursuit. He was shot and killed. His weapon had been a pellet gun. http://www.commonwealthmagazine.org/Programs/Clearing-the-cops/~/media/Files/Commonwealth%20Magazine/Clearing%20the%20cops/Marquis%20Barker_Suffolk%20District%20Attorney%20letter%20to%20Boston%20police%20commissioner.ashx</v>
      </c>
      <c r="V5775" s="98"/>
      <c r="W5775" s="109">
        <v>2386.1</v>
      </c>
      <c r="X5775" s="109"/>
      <c r="Y5775" s="109"/>
      <c r="Z5775" s="109"/>
      <c r="AA5775" s="109"/>
      <c r="AB5775" s="109"/>
      <c r="AC5775" s="113"/>
      <c r="AD5775" s="106"/>
      <c r="AE5775" s="106"/>
      <c r="AF5775" s="106"/>
      <c r="AG5775" s="58"/>
    </row>
    <row r="5776" spans="1:33" ht="12">
      <c r="A5776" s="30">
        <v>41898</v>
      </c>
      <c r="B5776" s="109" t="s">
        <v>33985</v>
      </c>
      <c r="C5776" s="121">
        <v>25</v>
      </c>
      <c r="D5776" s="109" t="s">
        <v>91</v>
      </c>
      <c r="E5776" s="109" t="s">
        <v>173</v>
      </c>
      <c r="F5776" s="109" t="s">
        <v>33986</v>
      </c>
      <c r="G5776" s="42">
        <v>37524</v>
      </c>
      <c r="H5776" s="109" t="s">
        <v>33987</v>
      </c>
      <c r="I5776" s="55" t="s">
        <v>11605</v>
      </c>
      <c r="J5776" s="55" t="s">
        <v>74</v>
      </c>
      <c r="K5776" s="98" t="s">
        <v>26636</v>
      </c>
      <c r="L5776" s="109" t="s">
        <v>2146</v>
      </c>
      <c r="M5776" s="109" t="s">
        <v>2147</v>
      </c>
      <c r="N5776" s="109" t="s">
        <v>32</v>
      </c>
      <c r="O5776" s="109" t="s">
        <v>33988</v>
      </c>
      <c r="P5776" s="109" t="s">
        <v>760</v>
      </c>
      <c r="Q5776" s="55" t="s">
        <v>33989</v>
      </c>
      <c r="R5776" s="109" t="s">
        <v>80</v>
      </c>
      <c r="S5776" s="8" t="s">
        <v>33972</v>
      </c>
      <c r="T5776" s="31"/>
      <c r="U5776" s="109" t="str">
        <f t="shared" si="91"/>
        <v>37524: Barros-Cepeda was the back-seat passenger of a car that officers were pursuing for running a red light. Officers fired five rounds into the car on the grounds that the driver struck another officer, endangering his life. The death of the unarmed young mother caused marches, protests, and eventual changes in Boston's policing guidelines. https://groups.yahoo.com/neo/groups/stop-polabuse/conversations/topics/11140</v>
      </c>
      <c r="V5776" s="98"/>
      <c r="W5776" s="109">
        <v>2387.1</v>
      </c>
      <c r="X5776" s="109"/>
      <c r="Y5776" s="109"/>
      <c r="Z5776" s="109"/>
      <c r="AA5776" s="109"/>
      <c r="AB5776" s="109"/>
      <c r="AC5776" s="113"/>
      <c r="AD5776" s="106"/>
      <c r="AE5776" s="106"/>
      <c r="AF5776" s="106"/>
      <c r="AG5776" s="58"/>
    </row>
    <row r="5777" spans="1:33" ht="12">
      <c r="A5777" s="30">
        <v>41898</v>
      </c>
      <c r="B5777" s="109" t="s">
        <v>33990</v>
      </c>
      <c r="C5777" s="121">
        <v>57</v>
      </c>
      <c r="D5777" s="109" t="s">
        <v>23</v>
      </c>
      <c r="E5777" s="109" t="s">
        <v>40</v>
      </c>
      <c r="F5777" s="109" t="s">
        <v>33991</v>
      </c>
      <c r="G5777" s="42">
        <v>40538</v>
      </c>
      <c r="H5777" s="109" t="s">
        <v>33992</v>
      </c>
      <c r="I5777" s="55" t="s">
        <v>33993</v>
      </c>
      <c r="J5777" s="55" t="s">
        <v>74</v>
      </c>
      <c r="K5777" s="98" t="s">
        <v>33994</v>
      </c>
      <c r="L5777" s="109" t="s">
        <v>76</v>
      </c>
      <c r="M5777" s="109" t="s">
        <v>33995</v>
      </c>
      <c r="N5777" s="109" t="s">
        <v>32</v>
      </c>
      <c r="O5777" s="109" t="s">
        <v>33996</v>
      </c>
      <c r="P5777" s="109" t="s">
        <v>58</v>
      </c>
      <c r="Q5777" s="55" t="s">
        <v>33997</v>
      </c>
      <c r="R5777" s="109" t="s">
        <v>80</v>
      </c>
      <c r="S5777" s="8" t="s">
        <v>33972</v>
      </c>
      <c r="T5777" s="31"/>
      <c r="U5777" s="109" t="str">
        <f t="shared" si="91"/>
        <v>40538: Paroled from a prison sentence for armed robbery two years earlier, Cinelli shot and killed a Woburn police officer during the robbery of a Kohl's department store, and was himself shot dead in the exchange of gunfire. He was himself the son of a police officer. http://www.boston.com/news/local/massachusetts/articles/2010/12/29/parole_of_killer_scrutinized_after_he_guns_down_officer/</v>
      </c>
      <c r="V5777" s="98"/>
      <c r="W5777" s="109">
        <v>2388.1</v>
      </c>
      <c r="X5777" s="109"/>
      <c r="Y5777" s="109"/>
      <c r="Z5777" s="109"/>
      <c r="AA5777" s="109"/>
      <c r="AB5777" s="109"/>
      <c r="AC5777" s="113"/>
      <c r="AD5777" s="106"/>
      <c r="AE5777" s="106"/>
      <c r="AF5777" s="106"/>
      <c r="AG5777" s="58"/>
    </row>
    <row r="5778" spans="1:33" ht="12">
      <c r="A5778" s="30">
        <v>41898</v>
      </c>
      <c r="B5778" s="109" t="s">
        <v>33998</v>
      </c>
      <c r="C5778" s="121">
        <v>19</v>
      </c>
      <c r="D5778" s="109" t="s">
        <v>23</v>
      </c>
      <c r="E5778" s="109" t="s">
        <v>40</v>
      </c>
      <c r="F5778" s="109"/>
      <c r="G5778" s="42">
        <v>38346</v>
      </c>
      <c r="H5778" s="109" t="s">
        <v>33999</v>
      </c>
      <c r="I5778" s="55" t="s">
        <v>34000</v>
      </c>
      <c r="J5778" s="55" t="s">
        <v>74</v>
      </c>
      <c r="K5778" s="98" t="s">
        <v>34001</v>
      </c>
      <c r="L5778" s="109" t="s">
        <v>76</v>
      </c>
      <c r="M5778" s="109" t="s">
        <v>13409</v>
      </c>
      <c r="N5778" s="109" t="s">
        <v>32</v>
      </c>
      <c r="O5778" s="109" t="s">
        <v>34002</v>
      </c>
      <c r="P5778" s="109" t="s">
        <v>58</v>
      </c>
      <c r="Q5778" s="55" t="s">
        <v>34003</v>
      </c>
      <c r="R5778" s="109" t="s">
        <v>100</v>
      </c>
      <c r="S5778" s="8" t="s">
        <v>33972</v>
      </c>
      <c r="T5778" s="31"/>
      <c r="U5778" s="109" t="str">
        <f t="shared" si="91"/>
        <v>38346: Clancy was shot to death by police while holding a hatchet in one hand and a knife in the other. A college sophomore with an apparently good relationship with his parents, he'd had no previous contact with police, and his father had sought help from neighbors, who called 911. http://www.lowellsun.com/front/ci_2598895</v>
      </c>
      <c r="V5778" s="98"/>
      <c r="W5778" s="109">
        <v>2389.1</v>
      </c>
      <c r="X5778" s="109"/>
      <c r="Y5778" s="109"/>
      <c r="Z5778" s="109"/>
      <c r="AA5778" s="109"/>
      <c r="AB5778" s="109"/>
      <c r="AC5778" s="113"/>
      <c r="AD5778" s="106"/>
      <c r="AE5778" s="106"/>
      <c r="AF5778" s="106"/>
      <c r="AG5778" s="58"/>
    </row>
    <row r="5779" spans="1:33" ht="12">
      <c r="A5779" s="30">
        <v>41898</v>
      </c>
      <c r="B5779" s="109" t="s">
        <v>34004</v>
      </c>
      <c r="C5779" s="121">
        <v>22</v>
      </c>
      <c r="D5779" s="109" t="s">
        <v>23</v>
      </c>
      <c r="E5779" s="109" t="s">
        <v>82</v>
      </c>
      <c r="F5779" s="109"/>
      <c r="G5779" s="42">
        <v>41228</v>
      </c>
      <c r="H5779" s="109" t="s">
        <v>34005</v>
      </c>
      <c r="I5779" s="55" t="s">
        <v>33616</v>
      </c>
      <c r="J5779" s="55" t="s">
        <v>74</v>
      </c>
      <c r="K5779" s="98" t="s">
        <v>34006</v>
      </c>
      <c r="L5779" s="109" t="s">
        <v>76</v>
      </c>
      <c r="M5779" s="109" t="s">
        <v>34007</v>
      </c>
      <c r="N5779" s="109" t="s">
        <v>32</v>
      </c>
      <c r="O5779" s="109" t="s">
        <v>34008</v>
      </c>
      <c r="P5779" s="109" t="s">
        <v>58</v>
      </c>
      <c r="Q5779" s="55" t="s">
        <v>34009</v>
      </c>
      <c r="R5779" s="109" t="s">
        <v>100</v>
      </c>
      <c r="S5779" s="8" t="s">
        <v>33972</v>
      </c>
      <c r="T5779" s="31"/>
      <c r="U5779" s="109" t="str">
        <f t="shared" si="91"/>
        <v>41228: Coutinho threatened suicide with a knife in an upstairs bedroom at his ex-girlfriend's house. Police arrived with knowledge of Coutinho's mental condition and his previous suicide attempts. They entered the confined space, found the victim with a fresh bloody wound on his arm, and demanded that he surrender his weapon. He did not. He was shot twice. http://www.boston.com/yourtown/news/marlborough/2013/02/da_says_marlborough_officer_wa.html</v>
      </c>
      <c r="V5779" s="98"/>
      <c r="W5779" s="109">
        <v>2390.1</v>
      </c>
      <c r="X5779" s="109"/>
      <c r="Y5779" s="109"/>
      <c r="Z5779" s="109"/>
      <c r="AA5779" s="109"/>
      <c r="AB5779" s="109"/>
      <c r="AC5779" s="113"/>
      <c r="AD5779" s="106"/>
      <c r="AE5779" s="106"/>
      <c r="AF5779" s="106"/>
      <c r="AG5779" s="58"/>
    </row>
    <row r="5780" spans="1:33" ht="12">
      <c r="A5780" s="30">
        <v>41898</v>
      </c>
      <c r="B5780" s="109" t="s">
        <v>34010</v>
      </c>
      <c r="C5780" s="121">
        <v>43</v>
      </c>
      <c r="D5780" s="109" t="s">
        <v>23</v>
      </c>
      <c r="E5780" s="109" t="s">
        <v>82</v>
      </c>
      <c r="F5780" s="109"/>
      <c r="G5780" s="42">
        <v>39613</v>
      </c>
      <c r="H5780" s="109" t="s">
        <v>34011</v>
      </c>
      <c r="I5780" s="55" t="s">
        <v>34012</v>
      </c>
      <c r="J5780" s="55" t="s">
        <v>74</v>
      </c>
      <c r="K5780" s="98" t="s">
        <v>34013</v>
      </c>
      <c r="L5780" s="109" t="s">
        <v>11057</v>
      </c>
      <c r="M5780" s="109" t="s">
        <v>34014</v>
      </c>
      <c r="N5780" s="109" t="s">
        <v>32</v>
      </c>
      <c r="O5780" s="109" t="s">
        <v>34015</v>
      </c>
      <c r="P5780" s="109" t="s">
        <v>760</v>
      </c>
      <c r="Q5780" s="55" t="s">
        <v>34016</v>
      </c>
      <c r="R5780" s="109" t="s">
        <v>80</v>
      </c>
      <c r="S5780" s="8" t="s">
        <v>33972</v>
      </c>
      <c r="T5780" s="31"/>
      <c r="U5780" s="109" t="str">
        <f t="shared" si="91"/>
        <v>39613: Crosby was found behaving erratically by officers responding to a 911 call. A 45-minute standoff unfolded while officers reportedly waited for a state police crisis situation negotiator to arrive. Crosby threatened the police with a knife, and was fatally shot. http://www.metrowestdailynews.com/x379968551/Shooting-victim-didnt-live-at-house-was-there-alone-says-homeowners-sister</v>
      </c>
      <c r="V5780" s="98"/>
      <c r="W5780" s="109">
        <v>2391.1</v>
      </c>
      <c r="X5780" s="109"/>
      <c r="Y5780" s="109"/>
      <c r="Z5780" s="109"/>
      <c r="AA5780" s="109"/>
      <c r="AB5780" s="109"/>
      <c r="AC5780" s="113"/>
      <c r="AD5780" s="106"/>
      <c r="AE5780" s="106"/>
      <c r="AF5780" s="106"/>
      <c r="AG5780" s="58"/>
    </row>
    <row r="5781" spans="1:33" ht="12">
      <c r="A5781" s="30">
        <v>41898</v>
      </c>
      <c r="B5781" s="109" t="s">
        <v>34017</v>
      </c>
      <c r="C5781" s="121">
        <v>38</v>
      </c>
      <c r="D5781" s="109" t="s">
        <v>23</v>
      </c>
      <c r="E5781" s="109" t="s">
        <v>82</v>
      </c>
      <c r="F5781" s="109" t="s">
        <v>34018</v>
      </c>
      <c r="G5781" s="42">
        <v>39016</v>
      </c>
      <c r="H5781" s="109" t="s">
        <v>34019</v>
      </c>
      <c r="I5781" s="55" t="s">
        <v>29067</v>
      </c>
      <c r="J5781" s="55" t="s">
        <v>74</v>
      </c>
      <c r="K5781" s="98" t="s">
        <v>29068</v>
      </c>
      <c r="L5781" s="109" t="s">
        <v>11482</v>
      </c>
      <c r="M5781" s="109" t="s">
        <v>29069</v>
      </c>
      <c r="N5781" s="109" t="s">
        <v>32</v>
      </c>
      <c r="O5781" s="109" t="s">
        <v>34020</v>
      </c>
      <c r="P5781" s="109" t="s">
        <v>58</v>
      </c>
      <c r="Q5781" s="55" t="s">
        <v>34021</v>
      </c>
      <c r="R5781" s="109" t="s">
        <v>80</v>
      </c>
      <c r="S5781" s="8" t="s">
        <v>33972</v>
      </c>
      <c r="T5781" s="31"/>
      <c r="U5781" s="109" t="str">
        <f t="shared" si="91"/>
        <v>39016: Cruz drew a "realistic-looking pellet handgun" in front of two officers, knocked one down, and threatened the other before the second officer fired six rounds at him in self-defense. Two of the six struck Cruz. The officers were not only vindicated but awarded a Medal of Valor for the incident. http://www.southcoasttoday.com/apps/pbcs.dll/article?AID=/20071202/NEWS/712020345</v>
      </c>
      <c r="V5781" s="98"/>
      <c r="W5781" s="109">
        <v>2392.1</v>
      </c>
      <c r="X5781" s="109"/>
      <c r="Y5781" s="109"/>
      <c r="Z5781" s="109"/>
      <c r="AA5781" s="109"/>
      <c r="AB5781" s="109"/>
      <c r="AC5781" s="113"/>
      <c r="AD5781" s="106"/>
      <c r="AE5781" s="106"/>
      <c r="AF5781" s="106"/>
      <c r="AG5781" s="58"/>
    </row>
    <row r="5782" spans="1:33" ht="12">
      <c r="A5782" s="30">
        <v>41898</v>
      </c>
      <c r="B5782" s="109" t="s">
        <v>34022</v>
      </c>
      <c r="C5782" s="121">
        <v>25</v>
      </c>
      <c r="D5782" s="109" t="s">
        <v>23</v>
      </c>
      <c r="E5782" s="109" t="s">
        <v>82</v>
      </c>
      <c r="F5782" s="109"/>
      <c r="G5782" s="42">
        <v>40708</v>
      </c>
      <c r="H5782" s="109" t="s">
        <v>34023</v>
      </c>
      <c r="I5782" s="55" t="s">
        <v>11605</v>
      </c>
      <c r="J5782" s="55" t="s">
        <v>74</v>
      </c>
      <c r="K5782" s="98" t="s">
        <v>2145</v>
      </c>
      <c r="L5782" s="109" t="s">
        <v>2146</v>
      </c>
      <c r="M5782" s="109" t="s">
        <v>2147</v>
      </c>
      <c r="N5782" s="109" t="s">
        <v>32</v>
      </c>
      <c r="O5782" s="109" t="s">
        <v>34024</v>
      </c>
      <c r="P5782" s="109" t="s">
        <v>58</v>
      </c>
      <c r="Q5782" s="55" t="s">
        <v>34025</v>
      </c>
      <c r="R5782" s="109" t="s">
        <v>80</v>
      </c>
      <c r="S5782" s="8" t="s">
        <v>33972</v>
      </c>
      <c r="T5782" s="31"/>
      <c r="U5782" s="109" t="str">
        <f t="shared" si="91"/>
        <v>40708: Police arrived at a domestic dispute call to find Cummings "armed to the teeth" according to authorities. In the resulting firefght one of the officers and a member of Cumming's family were both wounded in the leg, and Cummings was shot six times. He died in the hospital four days later. http://www.boston.com/news/local/massachusetts/articles/2011/07/20/man_shot_in_gunfight_with_police_dies/</v>
      </c>
      <c r="V5782" s="98"/>
      <c r="W5782" s="109">
        <v>2393.1</v>
      </c>
      <c r="X5782" s="109"/>
      <c r="Y5782" s="109"/>
      <c r="Z5782" s="109"/>
      <c r="AA5782" s="109"/>
      <c r="AB5782" s="109"/>
      <c r="AC5782" s="113"/>
      <c r="AD5782" s="106"/>
      <c r="AE5782" s="106"/>
      <c r="AF5782" s="106"/>
      <c r="AG5782" s="58"/>
    </row>
    <row r="5783" spans="1:33" ht="12">
      <c r="A5783" s="30">
        <v>41898</v>
      </c>
      <c r="B5783" s="109" t="s">
        <v>34026</v>
      </c>
      <c r="C5783" s="121">
        <v>39</v>
      </c>
      <c r="D5783" s="109" t="s">
        <v>23</v>
      </c>
      <c r="E5783" s="109" t="s">
        <v>40</v>
      </c>
      <c r="F5783" s="109" t="s">
        <v>34027</v>
      </c>
      <c r="G5783" s="42">
        <v>39805</v>
      </c>
      <c r="H5783" s="109" t="s">
        <v>34028</v>
      </c>
      <c r="I5783" s="55" t="s">
        <v>17608</v>
      </c>
      <c r="J5783" s="55" t="s">
        <v>74</v>
      </c>
      <c r="K5783" s="98" t="s">
        <v>17609</v>
      </c>
      <c r="L5783" s="109" t="s">
        <v>17608</v>
      </c>
      <c r="M5783" s="109" t="s">
        <v>34029</v>
      </c>
      <c r="N5783" s="109" t="s">
        <v>32</v>
      </c>
      <c r="O5783" s="109" t="s">
        <v>34030</v>
      </c>
      <c r="P5783" s="109" t="s">
        <v>58</v>
      </c>
      <c r="Q5783" s="55" t="s">
        <v>34031</v>
      </c>
      <c r="R5783" s="109" t="s">
        <v>80</v>
      </c>
      <c r="S5783" s="8" t="s">
        <v>33972</v>
      </c>
      <c r="T5783" s="31"/>
      <c r="U5783" s="109" t="str">
        <f t="shared" si="91"/>
        <v>39805: Two officers fired three shots and struck Curran three times in the victim's basement, as he aimed a loaded shotgun at them. The police had responded to a domestic disturbance call at Curran's home, finding his wife beaten and Curran armed and aggressive. http://www.wickedlocal.com/article/20090506/News/305069863</v>
      </c>
      <c r="V5783" s="98"/>
      <c r="W5783" s="109">
        <v>2394.1</v>
      </c>
      <c r="X5783" s="109"/>
      <c r="Y5783" s="109"/>
      <c r="Z5783" s="109"/>
      <c r="AA5783" s="109"/>
      <c r="AB5783" s="109"/>
      <c r="AC5783" s="113"/>
      <c r="AD5783" s="106"/>
      <c r="AE5783" s="106"/>
      <c r="AF5783" s="106"/>
      <c r="AG5783" s="58"/>
    </row>
    <row r="5784" spans="1:33" ht="12">
      <c r="A5784" s="30">
        <v>41898</v>
      </c>
      <c r="B5784" s="109" t="s">
        <v>34032</v>
      </c>
      <c r="C5784" s="121">
        <v>19</v>
      </c>
      <c r="D5784" s="109" t="s">
        <v>23</v>
      </c>
      <c r="E5784" s="109" t="s">
        <v>24</v>
      </c>
      <c r="F5784" s="109" t="s">
        <v>34033</v>
      </c>
      <c r="G5784" s="42">
        <v>40271</v>
      </c>
      <c r="H5784" s="109" t="s">
        <v>34034</v>
      </c>
      <c r="I5784" s="55" t="s">
        <v>11605</v>
      </c>
      <c r="J5784" s="55" t="s">
        <v>74</v>
      </c>
      <c r="K5784" s="98" t="s">
        <v>34035</v>
      </c>
      <c r="L5784" s="109" t="s">
        <v>2146</v>
      </c>
      <c r="M5784" s="109" t="s">
        <v>34036</v>
      </c>
      <c r="N5784" s="109" t="s">
        <v>32</v>
      </c>
      <c r="O5784" s="109" t="s">
        <v>34037</v>
      </c>
      <c r="P5784" s="109" t="s">
        <v>58</v>
      </c>
      <c r="Q5784" s="55" t="s">
        <v>34038</v>
      </c>
      <c r="R5784" s="109" t="s">
        <v>80</v>
      </c>
      <c r="S5784" s="8" t="s">
        <v>33972</v>
      </c>
      <c r="T5784" s="31"/>
      <c r="U5784" s="109" t="str">
        <f t="shared" si="91"/>
        <v>40271: Officers patrolling a known center of gang activity saw DaVeiga separate himself from two others on their approach, walking away with hands in pockets. Two officers pursued him on foot. When about 10 feet away, DaVeiga opened fire with a handgun, starting a firefight that pulled in seven officers taking cover among parked cars. Hemmed in and with three bullet wounds, DaVeiga shot himself in the head. http://www.suffolkdistrictattorney.com/wp-content/uploads/2011/06/DeVeiga-Manuel-Letter-re-Findings.pdf</v>
      </c>
      <c r="V5784" s="98"/>
      <c r="W5784" s="109">
        <v>2395.1</v>
      </c>
      <c r="X5784" s="109"/>
      <c r="Y5784" s="109"/>
      <c r="Z5784" s="109"/>
      <c r="AA5784" s="109"/>
      <c r="AB5784" s="109"/>
      <c r="AC5784" s="113"/>
      <c r="AD5784" s="106"/>
      <c r="AE5784" s="106"/>
      <c r="AF5784" s="106"/>
      <c r="AG5784" s="58"/>
    </row>
    <row r="5785" spans="1:33" ht="12">
      <c r="A5785" s="30">
        <v>41898</v>
      </c>
      <c r="B5785" s="109" t="s">
        <v>34039</v>
      </c>
      <c r="C5785" s="121">
        <v>43</v>
      </c>
      <c r="D5785" s="109" t="s">
        <v>23</v>
      </c>
      <c r="E5785" s="109" t="s">
        <v>82</v>
      </c>
      <c r="F5785" s="109"/>
      <c r="G5785" s="42">
        <v>41102</v>
      </c>
      <c r="H5785" s="109" t="s">
        <v>14285</v>
      </c>
      <c r="I5785" s="55" t="s">
        <v>14286</v>
      </c>
      <c r="J5785" s="55" t="s">
        <v>74</v>
      </c>
      <c r="K5785" s="98" t="s">
        <v>14287</v>
      </c>
      <c r="L5785" s="109" t="s">
        <v>14286</v>
      </c>
      <c r="M5785" s="109" t="s">
        <v>14288</v>
      </c>
      <c r="N5785" s="109" t="s">
        <v>32</v>
      </c>
      <c r="O5785" s="109" t="s">
        <v>34040</v>
      </c>
      <c r="P5785" s="109" t="s">
        <v>760</v>
      </c>
      <c r="Q5785" s="55" t="s">
        <v>34041</v>
      </c>
      <c r="R5785" s="109" t="s">
        <v>80</v>
      </c>
      <c r="S5785" s="8" t="s">
        <v>33972</v>
      </c>
      <c r="T5785" s="31"/>
      <c r="U5785" s="109" t="str">
        <f t="shared" si="91"/>
        <v>41102: A state trooper found Davila in a stolen Honda Accord after running the license plates. Boxed into a dead-end parking lot, Davila attempted to drive out and apparently threatened to run the trooper down. He was killed with a single shot. Eyewitness account vary as to whether the trooper was actually in danger or not. http://www.bostonglobe.com/metro/2012/07/12/trooper-kills-worcester-man-during-traffic-stop-officials-probe-use-deadly-force/AnY8bYye2NrNSO0ypURYFJ/story.html</v>
      </c>
      <c r="V5785" s="98"/>
      <c r="W5785" s="109">
        <v>2396.1</v>
      </c>
      <c r="X5785" s="109"/>
      <c r="Y5785" s="109"/>
      <c r="Z5785" s="109"/>
      <c r="AA5785" s="109"/>
      <c r="AB5785" s="109"/>
      <c r="AC5785" s="113"/>
      <c r="AD5785" s="106"/>
      <c r="AE5785" s="106"/>
      <c r="AF5785" s="106"/>
      <c r="AG5785" s="58"/>
    </row>
    <row r="5786" spans="1:33" ht="12">
      <c r="A5786" s="30">
        <v>41898</v>
      </c>
      <c r="B5786" s="109" t="s">
        <v>34042</v>
      </c>
      <c r="C5786" s="121">
        <v>20</v>
      </c>
      <c r="D5786" s="109" t="s">
        <v>23</v>
      </c>
      <c r="E5786" s="109" t="s">
        <v>82</v>
      </c>
      <c r="F5786" s="109" t="s">
        <v>34043</v>
      </c>
      <c r="G5786" s="42">
        <v>41615</v>
      </c>
      <c r="H5786" s="109" t="s">
        <v>34044</v>
      </c>
      <c r="I5786" s="55" t="s">
        <v>11605</v>
      </c>
      <c r="J5786" s="55" t="s">
        <v>74</v>
      </c>
      <c r="K5786" s="98" t="s">
        <v>2145</v>
      </c>
      <c r="L5786" s="109" t="s">
        <v>2146</v>
      </c>
      <c r="M5786" s="109" t="s">
        <v>2147</v>
      </c>
      <c r="N5786" s="109" t="s">
        <v>32</v>
      </c>
      <c r="O5786" s="109" t="s">
        <v>34045</v>
      </c>
      <c r="P5786" s="109" t="s">
        <v>760</v>
      </c>
      <c r="Q5786" s="55" t="s">
        <v>34046</v>
      </c>
      <c r="R5786" s="109" t="s">
        <v>80</v>
      </c>
      <c r="S5786" s="8" t="s">
        <v>33972</v>
      </c>
      <c r="T5786" s="31"/>
      <c r="U5786" s="109" t="str">
        <f t="shared" si="91"/>
        <v>41615: 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 http://www.bostonglobe.com/metro/2013/12/09/man-shot-dead-police-identified-having-lengthy-record-gun-charges-accomplice-face-assault-and-battery-charges/lqCkU3vlWlSH0XXhBZEWQM/story.html</v>
      </c>
      <c r="V5786" s="98"/>
      <c r="W5786" s="109">
        <v>2397.1</v>
      </c>
      <c r="X5786" s="109"/>
      <c r="Y5786" s="109"/>
      <c r="Z5786" s="109"/>
      <c r="AA5786" s="109"/>
      <c r="AB5786" s="109"/>
      <c r="AC5786" s="113"/>
      <c r="AD5786" s="106"/>
      <c r="AE5786" s="106"/>
      <c r="AF5786" s="106"/>
      <c r="AG5786" s="58"/>
    </row>
    <row r="5787" spans="1:33" ht="12">
      <c r="A5787" s="30">
        <v>41898</v>
      </c>
      <c r="B5787" s="109" t="s">
        <v>34047</v>
      </c>
      <c r="C5787" s="121">
        <v>23</v>
      </c>
      <c r="D5787" s="109" t="s">
        <v>23</v>
      </c>
      <c r="E5787" s="109" t="s">
        <v>82</v>
      </c>
      <c r="F5787" s="109"/>
      <c r="G5787" s="42">
        <v>41497</v>
      </c>
      <c r="H5787" s="109" t="s">
        <v>34048</v>
      </c>
      <c r="I5787" s="55" t="s">
        <v>1629</v>
      </c>
      <c r="J5787" s="55" t="s">
        <v>74</v>
      </c>
      <c r="K5787" s="98" t="s">
        <v>34049</v>
      </c>
      <c r="L5787" s="109" t="s">
        <v>498</v>
      </c>
      <c r="M5787" s="109" t="s">
        <v>14288</v>
      </c>
      <c r="N5787" s="109" t="s">
        <v>32</v>
      </c>
      <c r="O5787" s="109" t="s">
        <v>34050</v>
      </c>
      <c r="P5787" s="109" t="s">
        <v>760</v>
      </c>
      <c r="Q5787" s="55" t="s">
        <v>34051</v>
      </c>
      <c r="R5787" s="109" t="s">
        <v>80</v>
      </c>
      <c r="S5787" s="8" t="s">
        <v>33972</v>
      </c>
      <c r="T5787" s="31"/>
      <c r="U5787" s="109" t="str">
        <f t="shared" si="91"/>
        <v>41497: 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 http://www.masslive.com/news/index.ssf/2013/08/state_police_identify_man_fata.html</v>
      </c>
      <c r="V5787" s="98"/>
      <c r="W5787" s="109">
        <v>2398.1</v>
      </c>
      <c r="X5787" s="109"/>
      <c r="Y5787" s="109"/>
      <c r="Z5787" s="109"/>
      <c r="AA5787" s="109"/>
      <c r="AB5787" s="109"/>
      <c r="AC5787" s="113"/>
      <c r="AD5787" s="106"/>
      <c r="AE5787" s="106"/>
      <c r="AF5787" s="106"/>
      <c r="AG5787" s="58"/>
    </row>
    <row r="5788" spans="1:33" ht="12">
      <c r="A5788" s="30">
        <v>41898</v>
      </c>
      <c r="B5788" s="109" t="s">
        <v>34052</v>
      </c>
      <c r="C5788" s="121">
        <v>35</v>
      </c>
      <c r="D5788" s="109" t="s">
        <v>23</v>
      </c>
      <c r="E5788" s="109" t="s">
        <v>40</v>
      </c>
      <c r="F5788" s="109" t="s">
        <v>34053</v>
      </c>
      <c r="G5788" s="42">
        <v>40991</v>
      </c>
      <c r="H5788" s="109" t="s">
        <v>34054</v>
      </c>
      <c r="I5788" s="55" t="s">
        <v>34055</v>
      </c>
      <c r="J5788" s="55" t="s">
        <v>74</v>
      </c>
      <c r="K5788" s="98" t="s">
        <v>34056</v>
      </c>
      <c r="L5788" s="109" t="s">
        <v>76</v>
      </c>
      <c r="M5788" s="109" t="s">
        <v>34057</v>
      </c>
      <c r="N5788" s="109" t="s">
        <v>32</v>
      </c>
      <c r="O5788" s="109" t="s">
        <v>34058</v>
      </c>
      <c r="P5788" s="109" t="s">
        <v>58</v>
      </c>
      <c r="Q5788" s="55" t="s">
        <v>34059</v>
      </c>
      <c r="R5788" s="109" t="s">
        <v>80</v>
      </c>
      <c r="S5788" s="8" t="s">
        <v>33972</v>
      </c>
      <c r="T5788" s="31"/>
      <c r="U5788" s="109" t="str">
        <f t="shared" si="91"/>
        <v>40991: Ekasala and two accomplices fled an armed bank robbery in a stolen car, and carjacked another vehicle in an apartment parking lot before discovering it was a manual transmission, which they couldn't drive. Ekasala fired on pursuing police and the police killed him, with 15 to 20 rounds in the exchange of fire. http://www.bostonglobe.com/metro/2012/03/26/bail-set-for-suspect-saugus-bank-robbery-malden-shootout/Y79GzPdzxGaxWsz2POYjDM/story.html</v>
      </c>
      <c r="V5788" s="98"/>
      <c r="W5788" s="109">
        <v>2399.1</v>
      </c>
      <c r="X5788" s="109"/>
      <c r="Y5788" s="109"/>
      <c r="Z5788" s="109"/>
      <c r="AA5788" s="109"/>
      <c r="AB5788" s="109"/>
      <c r="AC5788" s="113"/>
      <c r="AD5788" s="106"/>
      <c r="AE5788" s="106"/>
      <c r="AF5788" s="106"/>
      <c r="AG5788" s="58"/>
    </row>
    <row r="5789" spans="1:33" ht="12">
      <c r="A5789" s="30">
        <v>41898</v>
      </c>
      <c r="B5789" s="109" t="s">
        <v>34060</v>
      </c>
      <c r="C5789" s="121">
        <v>59</v>
      </c>
      <c r="D5789" s="109" t="s">
        <v>23</v>
      </c>
      <c r="E5789" s="109" t="s">
        <v>82</v>
      </c>
      <c r="F5789" s="109"/>
      <c r="G5789" s="42">
        <v>37452</v>
      </c>
      <c r="H5789" s="109" t="s">
        <v>34061</v>
      </c>
      <c r="I5789" s="55" t="s">
        <v>32655</v>
      </c>
      <c r="J5789" s="55" t="s">
        <v>74</v>
      </c>
      <c r="K5789" s="98" t="s">
        <v>34062</v>
      </c>
      <c r="L5789" s="109" t="s">
        <v>76</v>
      </c>
      <c r="M5789" s="109" t="s">
        <v>34063</v>
      </c>
      <c r="N5789" s="109" t="s">
        <v>32</v>
      </c>
      <c r="O5789" s="109" t="s">
        <v>34064</v>
      </c>
      <c r="P5789" s="109" t="s">
        <v>58</v>
      </c>
      <c r="Q5789" s="55" t="s">
        <v>34065</v>
      </c>
      <c r="R5789" s="109" t="s">
        <v>100</v>
      </c>
      <c r="S5789" s="8" t="s">
        <v>33972</v>
      </c>
      <c r="T5789" s="31"/>
      <c r="U5789" s="109" t="str">
        <f t="shared" si="91"/>
        <v>37452: Neighbors called police on Furtado on a regular basis. His erratic behavior and history of mental health issues were well known when they arrived to resolve another report that he'd vandalized property with a hatchet. Furtado retreated inside his house, breaking windows and shouting threats. After about four hours a special response team forced its way inside, Furtado gestured with his hatchet, and he was shot to death. http://www.thecrimson.com/article/2002/7/19/cambridge-police-kill-man-after-a/</v>
      </c>
      <c r="V5789" s="98"/>
      <c r="W5789" s="109">
        <v>2400.1</v>
      </c>
      <c r="X5789" s="109"/>
      <c r="Y5789" s="109"/>
      <c r="Z5789" s="109"/>
      <c r="AA5789" s="109"/>
      <c r="AB5789" s="109"/>
      <c r="AC5789" s="113"/>
      <c r="AD5789" s="106"/>
      <c r="AE5789" s="106"/>
      <c r="AF5789" s="106"/>
      <c r="AG5789" s="58"/>
    </row>
    <row r="5790" spans="1:33" ht="12">
      <c r="A5790" s="30">
        <v>41898</v>
      </c>
      <c r="B5790" s="109" t="s">
        <v>34066</v>
      </c>
      <c r="C5790" s="121">
        <v>32</v>
      </c>
      <c r="D5790" s="109" t="s">
        <v>23</v>
      </c>
      <c r="E5790" s="109" t="s">
        <v>40</v>
      </c>
      <c r="F5790" s="109" t="s">
        <v>34067</v>
      </c>
      <c r="G5790" s="42">
        <v>40122</v>
      </c>
      <c r="H5790" s="109" t="s">
        <v>34068</v>
      </c>
      <c r="I5790" s="55" t="s">
        <v>29067</v>
      </c>
      <c r="J5790" s="55" t="s">
        <v>74</v>
      </c>
      <c r="K5790" s="98" t="s">
        <v>29068</v>
      </c>
      <c r="L5790" s="109" t="s">
        <v>17608</v>
      </c>
      <c r="M5790" s="109" t="s">
        <v>14288</v>
      </c>
      <c r="N5790" s="109" t="s">
        <v>32</v>
      </c>
      <c r="O5790" s="109" t="s">
        <v>34069</v>
      </c>
      <c r="P5790" s="109" t="s">
        <v>58</v>
      </c>
      <c r="Q5790" s="55" t="s">
        <v>34070</v>
      </c>
      <c r="R5790" s="109" t="s">
        <v>80</v>
      </c>
      <c r="S5790" s="8" t="s">
        <v>33972</v>
      </c>
      <c r="T5790" s="31"/>
      <c r="U5790" s="109" t="str">
        <f t="shared" si="91"/>
        <v>40122: State troopers on a predawn SWAT-style drug raid at Garnett's residence were shot at and struck by six rounds fired by Garnett as they crossed his threshold, only escaping injury because of their body armor. Officers returned fire and shot him to death. Garnett had been heavily armed. In November 2010 three state troopers were given Medals of Honor for their roles in the raid. http://www.boston.com/news/local/massachusetts/articles/2009/11/06/police_return_fire_kill_suspect_in_new_bedford/</v>
      </c>
      <c r="V5790" s="98"/>
      <c r="W5790" s="109">
        <v>2401.1</v>
      </c>
      <c r="X5790" s="109"/>
      <c r="Y5790" s="109"/>
      <c r="Z5790" s="109"/>
      <c r="AA5790" s="109"/>
      <c r="AB5790" s="109"/>
      <c r="AC5790" s="113"/>
      <c r="AD5790" s="106"/>
      <c r="AE5790" s="106"/>
      <c r="AF5790" s="106"/>
      <c r="AG5790" s="58"/>
    </row>
    <row r="5791" spans="1:33" ht="12">
      <c r="A5791" s="30">
        <v>41898</v>
      </c>
      <c r="B5791" s="109" t="s">
        <v>34071</v>
      </c>
      <c r="C5791" s="121">
        <v>35</v>
      </c>
      <c r="D5791" s="109" t="s">
        <v>23</v>
      </c>
      <c r="E5791" s="109" t="s">
        <v>40</v>
      </c>
      <c r="F5791" s="109"/>
      <c r="G5791" s="42">
        <v>37865</v>
      </c>
      <c r="H5791" s="109" t="s">
        <v>34072</v>
      </c>
      <c r="I5791" s="55" t="s">
        <v>17608</v>
      </c>
      <c r="J5791" s="55" t="s">
        <v>74</v>
      </c>
      <c r="K5791" s="98" t="s">
        <v>17609</v>
      </c>
      <c r="L5791" s="109" t="s">
        <v>17608</v>
      </c>
      <c r="M5791" s="109" t="s">
        <v>34029</v>
      </c>
      <c r="N5791" s="109" t="s">
        <v>32</v>
      </c>
      <c r="O5791" s="109" t="s">
        <v>34073</v>
      </c>
      <c r="P5791" s="109" t="s">
        <v>760</v>
      </c>
      <c r="Q5791" s="55" t="s">
        <v>34074</v>
      </c>
      <c r="R5791" s="109" t="s">
        <v>100</v>
      </c>
      <c r="S5791" s="8" t="s">
        <v>33972</v>
      </c>
      <c r="T5791" s="31"/>
      <c r="U5791" s="109" t="str">
        <f t="shared" si="91"/>
        <v>37865: Glidden had a long history of depression, episodes of rage, and a prior suicide attempt in front of officers the previous December; he and his family and the local police were well aware of it. In the late morning, after an attempt to pull him over and after a brief high-speed chase and minor crash, Glidden threatened officers with a 12-inch fighting knife. He was shot three times. A note and items in his car suggest a planned suicide. http://www.boston.com/news/local/massachusetts/articles/2003/10/06/suicide_by_cop_in_plymouth/</v>
      </c>
      <c r="V5791" s="98"/>
      <c r="W5791" s="109">
        <v>2402.1</v>
      </c>
      <c r="X5791" s="109"/>
      <c r="Y5791" s="109"/>
      <c r="Z5791" s="109"/>
      <c r="AA5791" s="109"/>
      <c r="AB5791" s="109"/>
      <c r="AC5791" s="113"/>
      <c r="AD5791" s="106"/>
      <c r="AE5791" s="106"/>
      <c r="AF5791" s="106"/>
      <c r="AG5791" s="58"/>
    </row>
    <row r="5792" spans="1:33" ht="12">
      <c r="A5792" s="30">
        <v>41898</v>
      </c>
      <c r="B5792" s="109" t="s">
        <v>34075</v>
      </c>
      <c r="C5792" s="121">
        <v>18</v>
      </c>
      <c r="D5792" s="109" t="s">
        <v>23</v>
      </c>
      <c r="E5792" s="109" t="s">
        <v>24</v>
      </c>
      <c r="F5792" s="109" t="s">
        <v>34076</v>
      </c>
      <c r="G5792" s="42">
        <v>40853</v>
      </c>
      <c r="H5792" s="109" t="s">
        <v>34077</v>
      </c>
      <c r="I5792" s="55" t="s">
        <v>1629</v>
      </c>
      <c r="J5792" s="55" t="s">
        <v>74</v>
      </c>
      <c r="K5792" s="98" t="s">
        <v>34078</v>
      </c>
      <c r="L5792" s="109" t="s">
        <v>498</v>
      </c>
      <c r="M5792" s="109" t="s">
        <v>1845</v>
      </c>
      <c r="N5792" s="109" t="s">
        <v>32</v>
      </c>
      <c r="O5792" s="109" t="s">
        <v>34079</v>
      </c>
      <c r="P5792" s="109" t="s">
        <v>58</v>
      </c>
      <c r="Q5792" s="55" t="s">
        <v>34080</v>
      </c>
      <c r="R5792" s="109" t="s">
        <v>80</v>
      </c>
      <c r="S5792" s="8" t="s">
        <v>33972</v>
      </c>
      <c r="T5792" s="31"/>
      <c r="U5792" s="109" t="str">
        <f t="shared" si="91"/>
        <v>40853: Goffe was at the wheel of a stolen Grand Prix and trying to escape from a traffic stop where he was boxed in by two cruisers. In backing up, Goffe put one of the officers in the path of his vehicle, which was enough cause for officers to shoot into the car three times. One of those three struck Goffe in the head. http://www.masslive.com/news/index.ssf/2012/05/hampden_da_mark_mastroianni_of.html</v>
      </c>
      <c r="V5792" s="98"/>
      <c r="W5792" s="109">
        <v>2403.1</v>
      </c>
      <c r="X5792" s="109"/>
      <c r="Y5792" s="109"/>
      <c r="Z5792" s="109"/>
      <c r="AA5792" s="109"/>
      <c r="AB5792" s="109"/>
      <c r="AC5792" s="113"/>
      <c r="AD5792" s="106"/>
      <c r="AE5792" s="106"/>
      <c r="AF5792" s="106"/>
      <c r="AG5792" s="58"/>
    </row>
    <row r="5793" spans="1:33" ht="12">
      <c r="A5793" s="30">
        <v>41898</v>
      </c>
      <c r="B5793" s="109" t="s">
        <v>34081</v>
      </c>
      <c r="C5793" s="121">
        <v>22</v>
      </c>
      <c r="D5793" s="109" t="s">
        <v>23</v>
      </c>
      <c r="E5793" s="109" t="s">
        <v>82</v>
      </c>
      <c r="F5793" s="109"/>
      <c r="G5793" s="42">
        <v>37643</v>
      </c>
      <c r="H5793" s="109" t="s">
        <v>34082</v>
      </c>
      <c r="I5793" s="55" t="s">
        <v>34083</v>
      </c>
      <c r="J5793" s="55" t="s">
        <v>74</v>
      </c>
      <c r="K5793" s="98" t="s">
        <v>34084</v>
      </c>
      <c r="L5793" s="109" t="s">
        <v>17608</v>
      </c>
      <c r="M5793" s="109" t="s">
        <v>34085</v>
      </c>
      <c r="N5793" s="109" t="s">
        <v>32</v>
      </c>
      <c r="O5793" s="109" t="s">
        <v>34086</v>
      </c>
      <c r="P5793" s="109" t="s">
        <v>760</v>
      </c>
      <c r="Q5793" s="55" t="s">
        <v>34087</v>
      </c>
      <c r="R5793" s="109" t="s">
        <v>80</v>
      </c>
      <c r="S5793" s="8" t="s">
        <v>33972</v>
      </c>
      <c r="T5793" s="31"/>
      <c r="U5793" s="109" t="str">
        <f t="shared" si="91"/>
        <v>37643: Police responded to an early-morning 911 call to Griffin's residence. After an evening of drinking he'd threatened two family members with a shotgun. They were escorted out; Griffin emerged on the porch to threaten the police, then retreated upstairs and smashed out a window. He'd levelled the shotgun at officers and had begun a countdown when he was shot. http://www.southcoasttoday.com/apps/pbcs.dll/article?AID=/20030123/NEWS/301239997&amp;cid=sitesearch</v>
      </c>
      <c r="V5793" s="98"/>
      <c r="W5793" s="109">
        <v>2404.1</v>
      </c>
      <c r="X5793" s="109"/>
      <c r="Y5793" s="109"/>
      <c r="Z5793" s="109"/>
      <c r="AA5793" s="109"/>
      <c r="AB5793" s="109"/>
      <c r="AC5793" s="113"/>
      <c r="AD5793" s="106"/>
      <c r="AE5793" s="106"/>
      <c r="AF5793" s="106"/>
      <c r="AG5793" s="58"/>
    </row>
    <row r="5794" spans="1:33" ht="12">
      <c r="A5794" s="30">
        <v>41898</v>
      </c>
      <c r="B5794" s="109" t="s">
        <v>34088</v>
      </c>
      <c r="C5794" s="121">
        <v>65</v>
      </c>
      <c r="D5794" s="109" t="s">
        <v>23</v>
      </c>
      <c r="E5794" s="109" t="s">
        <v>82</v>
      </c>
      <c r="F5794" s="109"/>
      <c r="G5794" s="42">
        <v>39266</v>
      </c>
      <c r="H5794" s="109" t="s">
        <v>34089</v>
      </c>
      <c r="I5794" s="55" t="s">
        <v>34090</v>
      </c>
      <c r="J5794" s="55" t="s">
        <v>74</v>
      </c>
      <c r="K5794" s="98" t="s">
        <v>34091</v>
      </c>
      <c r="L5794" s="109" t="s">
        <v>11057</v>
      </c>
      <c r="M5794" s="109" t="s">
        <v>34092</v>
      </c>
      <c r="N5794" s="109" t="s">
        <v>32</v>
      </c>
      <c r="O5794" s="109" t="s">
        <v>34093</v>
      </c>
      <c r="P5794" s="109" t="s">
        <v>760</v>
      </c>
      <c r="Q5794" s="55" t="s">
        <v>34094</v>
      </c>
      <c r="R5794" s="109" t="s">
        <v>100</v>
      </c>
      <c r="S5794" s="8" t="s">
        <v>33972</v>
      </c>
      <c r="T5794" s="31"/>
      <c r="U5794" s="109" t="str">
        <f t="shared" si="91"/>
        <v>39266: Police were called to assist a suicidal Hart, finding him with self-inflicted knife wounds on his arms. They flushed him out of a shed with chemical spray. He emerged angry and wielding a 12-inch knife. Officers felt threatened enough by the 65-year-old to shoot at him three times. He was struck twice. http://www.boston.com/news/local/articles/2007/07/04/quincy_man_65_is_killed_by_police/</v>
      </c>
      <c r="V5794" s="98"/>
      <c r="W5794" s="109">
        <v>2405.1</v>
      </c>
      <c r="X5794" s="109"/>
      <c r="Y5794" s="109"/>
      <c r="Z5794" s="109"/>
      <c r="AA5794" s="109"/>
      <c r="AB5794" s="109"/>
      <c r="AC5794" s="113"/>
      <c r="AD5794" s="106"/>
      <c r="AE5794" s="106"/>
      <c r="AF5794" s="106"/>
      <c r="AG5794" s="58"/>
    </row>
    <row r="5795" spans="1:33" ht="12">
      <c r="A5795" s="30">
        <v>41898</v>
      </c>
      <c r="B5795" s="109" t="s">
        <v>34095</v>
      </c>
      <c r="C5795" s="121">
        <v>23</v>
      </c>
      <c r="D5795" s="109" t="s">
        <v>23</v>
      </c>
      <c r="E5795" s="109" t="s">
        <v>40</v>
      </c>
      <c r="F5795" s="109" t="s">
        <v>34096</v>
      </c>
      <c r="G5795" s="42">
        <v>39008</v>
      </c>
      <c r="H5795" s="109" t="s">
        <v>34097</v>
      </c>
      <c r="I5795" s="55" t="s">
        <v>34098</v>
      </c>
      <c r="J5795" s="55" t="s">
        <v>74</v>
      </c>
      <c r="K5795" s="98" t="s">
        <v>34099</v>
      </c>
      <c r="L5795" s="109" t="s">
        <v>21217</v>
      </c>
      <c r="M5795" s="109" t="s">
        <v>34100</v>
      </c>
      <c r="N5795" s="109" t="s">
        <v>32</v>
      </c>
      <c r="O5795" s="109" t="s">
        <v>34101</v>
      </c>
      <c r="P5795" s="109" t="s">
        <v>58</v>
      </c>
      <c r="Q5795" s="55" t="s">
        <v>34102</v>
      </c>
      <c r="R5795" s="109" t="s">
        <v>100</v>
      </c>
      <c r="S5795" s="8" t="s">
        <v>33972</v>
      </c>
      <c r="T5795" s="31"/>
      <c r="U5795" s="109" t="str">
        <f t="shared" si="91"/>
        <v>39008: The nephew of a police officer, Hill had announced that he intended to force the police to shoot him, and had made a prior attempt. He provoked and confronted the police with a .40 caliber handgun and body armor, and he died from five gunshot wounds. http://www.mass.gov/capeda/docs/report.pdf</v>
      </c>
      <c r="V5795" s="98"/>
      <c r="W5795" s="109">
        <v>2406.1</v>
      </c>
      <c r="X5795" s="109"/>
      <c r="Y5795" s="109"/>
      <c r="Z5795" s="109"/>
      <c r="AA5795" s="109"/>
      <c r="AB5795" s="109"/>
      <c r="AC5795" s="113"/>
      <c r="AD5795" s="106"/>
      <c r="AE5795" s="106"/>
      <c r="AF5795" s="106"/>
      <c r="AG5795" s="58"/>
    </row>
    <row r="5796" spans="1:33" ht="12">
      <c r="A5796" s="30">
        <v>41898</v>
      </c>
      <c r="B5796" s="109" t="s">
        <v>34103</v>
      </c>
      <c r="C5796" s="121">
        <v>36</v>
      </c>
      <c r="D5796" s="109" t="s">
        <v>91</v>
      </c>
      <c r="E5796" s="109" t="s">
        <v>82</v>
      </c>
      <c r="F5796" s="109"/>
      <c r="G5796" s="42">
        <v>37439</v>
      </c>
      <c r="H5796" s="109" t="s">
        <v>34104</v>
      </c>
      <c r="I5796" s="55" t="s">
        <v>11605</v>
      </c>
      <c r="J5796" s="55" t="s">
        <v>74</v>
      </c>
      <c r="K5796" s="98" t="s">
        <v>2145</v>
      </c>
      <c r="L5796" s="109" t="s">
        <v>2146</v>
      </c>
      <c r="M5796" s="109" t="s">
        <v>2147</v>
      </c>
      <c r="N5796" s="109" t="s">
        <v>32</v>
      </c>
      <c r="O5796" s="109" t="s">
        <v>34105</v>
      </c>
      <c r="P5796" s="109" t="s">
        <v>58</v>
      </c>
      <c r="Q5796" s="55" t="s">
        <v>34106</v>
      </c>
      <c r="R5796" s="109" t="s">
        <v>100</v>
      </c>
      <c r="S5796" s="8" t="s">
        <v>33972</v>
      </c>
      <c r="T5796" s="31"/>
      <c r="U5796" s="109" t="str">
        <f t="shared" si="91"/>
        <v>37439: Police encountered a psychotic Jackson in the cellar of her residence after she'd killed her own two young children with a knife. She lunged at officers with the same knife and she was shot to death. http://www.cityofboston.gov/news/Default.aspx?id=1398</v>
      </c>
      <c r="V5796" s="98"/>
      <c r="W5796" s="109">
        <v>2407.1</v>
      </c>
      <c r="X5796" s="109"/>
      <c r="Y5796" s="109"/>
      <c r="Z5796" s="109"/>
      <c r="AA5796" s="109"/>
      <c r="AB5796" s="109"/>
      <c r="AC5796" s="113"/>
      <c r="AD5796" s="106"/>
      <c r="AE5796" s="106"/>
      <c r="AF5796" s="106"/>
      <c r="AG5796" s="58"/>
    </row>
    <row r="5797" spans="1:33" ht="12">
      <c r="A5797" s="30">
        <v>41898</v>
      </c>
      <c r="B5797" s="109" t="s">
        <v>34107</v>
      </c>
      <c r="C5797" s="121">
        <v>33</v>
      </c>
      <c r="D5797" s="109" t="s">
        <v>23</v>
      </c>
      <c r="E5797" s="109" t="s">
        <v>173</v>
      </c>
      <c r="F5797" s="109"/>
      <c r="G5797" s="42">
        <v>38511</v>
      </c>
      <c r="H5797" s="109" t="s">
        <v>34108</v>
      </c>
      <c r="I5797" s="55" t="s">
        <v>34109</v>
      </c>
      <c r="J5797" s="55" t="s">
        <v>74</v>
      </c>
      <c r="K5797" s="98" t="s">
        <v>34110</v>
      </c>
      <c r="L5797" s="109" t="s">
        <v>11482</v>
      </c>
      <c r="M5797" s="109" t="s">
        <v>34111</v>
      </c>
      <c r="N5797" s="109" t="s">
        <v>32</v>
      </c>
      <c r="O5797" s="109" t="s">
        <v>34112</v>
      </c>
      <c r="P5797" s="109" t="s">
        <v>760</v>
      </c>
      <c r="Q5797" s="55" t="s">
        <v>34113</v>
      </c>
      <c r="R5797" s="109" t="s">
        <v>80</v>
      </c>
      <c r="S5797" s="8" t="s">
        <v>33972</v>
      </c>
      <c r="T5797" s="31"/>
      <c r="U5797" s="109" t="str">
        <f t="shared" si="91"/>
        <v>38511: Jimines, a Honduran immigrant with only six months residence in the U.S., was shot by officers twice in the chest and once through the eye after a confrontation in which he refused to surrender a machete. Police had fired four beanbags at Jimines without any result. http://www.southcoasttoday.com/apps/pbcs.dll/article?AID=/20050608/NEWS/306089999&amp;cid=sitesearch</v>
      </c>
      <c r="V5797" s="98"/>
      <c r="W5797" s="109">
        <v>2408.1</v>
      </c>
      <c r="X5797" s="109"/>
      <c r="Y5797" s="109"/>
      <c r="Z5797" s="109"/>
      <c r="AA5797" s="109"/>
      <c r="AB5797" s="109"/>
      <c r="AC5797" s="113"/>
      <c r="AD5797" s="106"/>
      <c r="AE5797" s="106"/>
      <c r="AF5797" s="106"/>
      <c r="AG5797" s="58"/>
    </row>
    <row r="5798" spans="1:33" ht="12">
      <c r="A5798" s="30">
        <v>41898</v>
      </c>
      <c r="B5798" s="109" t="s">
        <v>34114</v>
      </c>
      <c r="C5798" s="121">
        <v>30</v>
      </c>
      <c r="D5798" s="109" t="s">
        <v>23</v>
      </c>
      <c r="E5798" s="109" t="s">
        <v>82</v>
      </c>
      <c r="F5798" s="109"/>
      <c r="G5798" s="42">
        <v>38659</v>
      </c>
      <c r="H5798" s="109" t="s">
        <v>34115</v>
      </c>
      <c r="I5798" s="55" t="s">
        <v>34116</v>
      </c>
      <c r="J5798" s="55" t="s">
        <v>74</v>
      </c>
      <c r="K5798" s="98" t="s">
        <v>34117</v>
      </c>
      <c r="L5798" s="109" t="s">
        <v>14286</v>
      </c>
      <c r="M5798" s="109" t="s">
        <v>14288</v>
      </c>
      <c r="N5798" s="109" t="s">
        <v>32</v>
      </c>
      <c r="O5798" s="109" t="s">
        <v>34118</v>
      </c>
      <c r="P5798" s="109" t="s">
        <v>760</v>
      </c>
      <c r="Q5798" s="55" t="s">
        <v>34119</v>
      </c>
      <c r="R5798" s="109" t="s">
        <v>80</v>
      </c>
      <c r="S5798" s="8" t="s">
        <v>33972</v>
      </c>
      <c r="T5798" s="31"/>
      <c r="U5798" s="109" t="str">
        <f t="shared" si="91"/>
        <v>38659: Johnson was shot to death with a single bullet to the brain in the driver's seat of his SUV, during a dramatic confrontation with state police. The account offered by the shooting trooper fundamentally differed from physical evidence. The victim's family reached a six-figure settlement in 2009. http://www.commonwealthmagazine.org/Programs/Clearing-the-cops/~/media/Files/Commonwealth%20Magazine/Clearing%20the%20cops/Preston%20Johnson_Judicial%20inquest.ashx</v>
      </c>
      <c r="V5798" s="98"/>
      <c r="W5798" s="109">
        <v>2409.1</v>
      </c>
      <c r="X5798" s="109"/>
      <c r="Y5798" s="109"/>
      <c r="Z5798" s="109"/>
      <c r="AA5798" s="109"/>
      <c r="AB5798" s="109"/>
      <c r="AC5798" s="113"/>
      <c r="AD5798" s="106"/>
      <c r="AE5798" s="106"/>
      <c r="AF5798" s="106"/>
      <c r="AG5798" s="58"/>
    </row>
    <row r="5799" spans="1:33" ht="12">
      <c r="A5799" s="30">
        <v>41898</v>
      </c>
      <c r="B5799" s="109" t="s">
        <v>34120</v>
      </c>
      <c r="C5799" s="121">
        <v>37</v>
      </c>
      <c r="D5799" s="109" t="s">
        <v>23</v>
      </c>
      <c r="E5799" s="109" t="s">
        <v>82</v>
      </c>
      <c r="F5799" s="109"/>
      <c r="G5799" s="42">
        <v>41509</v>
      </c>
      <c r="H5799" s="109" t="s">
        <v>34121</v>
      </c>
      <c r="I5799" s="55" t="s">
        <v>34122</v>
      </c>
      <c r="J5799" s="55" t="s">
        <v>74</v>
      </c>
      <c r="K5799" s="98" t="s">
        <v>34123</v>
      </c>
      <c r="L5799" s="109" t="s">
        <v>6152</v>
      </c>
      <c r="M5799" s="109" t="s">
        <v>34124</v>
      </c>
      <c r="N5799" s="109" t="s">
        <v>32</v>
      </c>
      <c r="O5799" s="109" t="s">
        <v>34125</v>
      </c>
      <c r="P5799" s="109" t="s">
        <v>760</v>
      </c>
      <c r="Q5799" s="55" t="s">
        <v>34126</v>
      </c>
      <c r="R5799" s="109" t="s">
        <v>80</v>
      </c>
      <c r="S5799" s="8" t="s">
        <v>33972</v>
      </c>
      <c r="T5799" s="31"/>
      <c r="U5799" s="109" t="str">
        <f t="shared" si="91"/>
        <v>41509: Police attempted to bring Kehoe into custody for a robbery at this scene (the former Danvers State Insane Asylum), and for prior outstanding warrants. Kehoe lunged towards an officer with a knife and was shot to death. http://www.boston.com/metrodesk/2013/08/23/man-shot-danvers-police/U7ttlDYvAUu7ljAPE7irPK/story.html</v>
      </c>
      <c r="V5799" s="98"/>
      <c r="W5799" s="109">
        <v>2410.1</v>
      </c>
      <c r="X5799" s="109"/>
      <c r="Y5799" s="109"/>
      <c r="Z5799" s="109"/>
      <c r="AA5799" s="109"/>
      <c r="AB5799" s="109"/>
      <c r="AC5799" s="113"/>
      <c r="AD5799" s="106"/>
      <c r="AE5799" s="106"/>
      <c r="AF5799" s="106"/>
      <c r="AG5799" s="58"/>
    </row>
    <row r="5800" spans="1:33" ht="12">
      <c r="A5800" s="30">
        <v>41898</v>
      </c>
      <c r="B5800" s="109" t="s">
        <v>34127</v>
      </c>
      <c r="C5800" s="121">
        <v>33</v>
      </c>
      <c r="D5800" s="109" t="s">
        <v>91</v>
      </c>
      <c r="E5800" s="109" t="s">
        <v>40</v>
      </c>
      <c r="F5800" s="109" t="s">
        <v>34128</v>
      </c>
      <c r="G5800" s="42">
        <v>40382</v>
      </c>
      <c r="H5800" s="109" t="s">
        <v>34129</v>
      </c>
      <c r="I5800" s="55" t="s">
        <v>1883</v>
      </c>
      <c r="J5800" s="55" t="s">
        <v>74</v>
      </c>
      <c r="K5800" s="98" t="s">
        <v>34130</v>
      </c>
      <c r="L5800" s="109" t="s">
        <v>76</v>
      </c>
      <c r="M5800" s="109" t="s">
        <v>34131</v>
      </c>
      <c r="N5800" s="109" t="s">
        <v>32</v>
      </c>
      <c r="O5800" s="109" t="s">
        <v>34132</v>
      </c>
      <c r="P5800" s="109" t="s">
        <v>760</v>
      </c>
      <c r="Q5800" s="55" t="s">
        <v>34133</v>
      </c>
      <c r="R5800" s="109" t="s">
        <v>100</v>
      </c>
      <c r="S5800" s="8" t="s">
        <v>33972</v>
      </c>
      <c r="T5800" s="31"/>
      <c r="U5800" s="109" t="str">
        <f t="shared" si="91"/>
        <v>40382: Police were called to Kingsley's home twice for domestic disturbances in the same morning. On the second visit Kingsley produced a knife and cut three officers, two of them seriously, before being fatally shot. She'd had a long history of mental health issues and substance abuse problems, and had only recently been released from psychiatric treatment. http://www.thesomervilletimes.com/archives/5021</v>
      </c>
      <c r="V5800" s="98"/>
      <c r="W5800" s="109">
        <v>2411.1</v>
      </c>
      <c r="X5800" s="109"/>
      <c r="Y5800" s="109"/>
      <c r="Z5800" s="109"/>
      <c r="AA5800" s="109"/>
      <c r="AB5800" s="109"/>
      <c r="AC5800" s="113"/>
      <c r="AD5800" s="106"/>
      <c r="AE5800" s="106"/>
      <c r="AF5800" s="106"/>
      <c r="AG5800" s="58"/>
    </row>
    <row r="5801" spans="1:33" ht="12">
      <c r="A5801" s="30">
        <v>41898</v>
      </c>
      <c r="B5801" s="109" t="s">
        <v>34134</v>
      </c>
      <c r="C5801" s="121">
        <v>21</v>
      </c>
      <c r="D5801" s="109" t="s">
        <v>23</v>
      </c>
      <c r="E5801" s="109" t="s">
        <v>40</v>
      </c>
      <c r="F5801" s="109" t="s">
        <v>34135</v>
      </c>
      <c r="G5801" s="42">
        <v>40484</v>
      </c>
      <c r="H5801" s="109" t="s">
        <v>34136</v>
      </c>
      <c r="I5801" s="55" t="s">
        <v>1883</v>
      </c>
      <c r="J5801" s="55" t="s">
        <v>74</v>
      </c>
      <c r="K5801" s="98" t="s">
        <v>34137</v>
      </c>
      <c r="L5801" s="109" t="s">
        <v>76</v>
      </c>
      <c r="M5801" s="109" t="s">
        <v>34138</v>
      </c>
      <c r="N5801" s="109" t="s">
        <v>32</v>
      </c>
      <c r="O5801" s="109" t="s">
        <v>34139</v>
      </c>
      <c r="P5801" s="109" t="s">
        <v>760</v>
      </c>
      <c r="Q5801" s="55" t="s">
        <v>34140</v>
      </c>
      <c r="R5801" s="109" t="s">
        <v>80</v>
      </c>
      <c r="S5801" s="8" t="s">
        <v>33972</v>
      </c>
      <c r="T5801" s="31"/>
      <c r="U5801" s="109" t="str">
        <f t="shared" si="91"/>
        <v>40484: An ambitious young businessman with a history of illegal weapons dealing, Krister immediately opened fire on local officers and federal BATF agents as they attempted to serve him a warrant. Krister shot one of the officers three times, seriously wounding him, before being fatally wounded himself. http://www.thesomervilletimes.com/archives/9465</v>
      </c>
      <c r="V5801" s="98"/>
      <c r="W5801" s="109">
        <v>2412.1</v>
      </c>
      <c r="X5801" s="109"/>
      <c r="Y5801" s="109"/>
      <c r="Z5801" s="109"/>
      <c r="AA5801" s="109"/>
      <c r="AB5801" s="109"/>
      <c r="AC5801" s="113"/>
      <c r="AD5801" s="106"/>
      <c r="AE5801" s="106"/>
      <c r="AF5801" s="106"/>
      <c r="AG5801" s="58"/>
    </row>
    <row r="5802" spans="1:33" ht="12">
      <c r="A5802" s="30">
        <v>41898</v>
      </c>
      <c r="B5802" s="109" t="s">
        <v>34141</v>
      </c>
      <c r="C5802" s="121">
        <v>42</v>
      </c>
      <c r="D5802" s="109" t="s">
        <v>23</v>
      </c>
      <c r="E5802" s="109" t="s">
        <v>82</v>
      </c>
      <c r="F5802" s="109"/>
      <c r="G5802" s="42">
        <v>39005</v>
      </c>
      <c r="H5802" s="109" t="s">
        <v>34142</v>
      </c>
      <c r="I5802" s="55" t="s">
        <v>1306</v>
      </c>
      <c r="J5802" s="55" t="s">
        <v>74</v>
      </c>
      <c r="K5802" s="98" t="s">
        <v>34143</v>
      </c>
      <c r="L5802" s="109" t="s">
        <v>11057</v>
      </c>
      <c r="M5802" s="109" t="s">
        <v>34144</v>
      </c>
      <c r="N5802" s="109" t="s">
        <v>32</v>
      </c>
      <c r="O5802" s="109" t="s">
        <v>34145</v>
      </c>
      <c r="P5802" s="109" t="s">
        <v>58</v>
      </c>
      <c r="Q5802" s="55" t="s">
        <v>34146</v>
      </c>
      <c r="R5802" s="109" t="s">
        <v>80</v>
      </c>
      <c r="S5802" s="8" t="s">
        <v>33972</v>
      </c>
      <c r="T5802" s="31"/>
      <c r="U5802" s="109" t="str">
        <f t="shared" si="91"/>
        <v>39005: McCarthy had recently been served divorce papers, and police went to serve him with court orders to vacate his residence and surrender his weapons. He responded by coming out of his back door with a rifle, and raising it in a threatening manner to police. McCarthy was killed with a single shot to the chest. http://masscops.com/threads/officer-exonerated-in-franklin-shooting.20440/</v>
      </c>
      <c r="V5802" s="98"/>
      <c r="W5802" s="109">
        <v>2413.1</v>
      </c>
      <c r="X5802" s="109"/>
      <c r="Y5802" s="109"/>
      <c r="Z5802" s="109"/>
      <c r="AA5802" s="109"/>
      <c r="AB5802" s="109"/>
      <c r="AC5802" s="113"/>
      <c r="AD5802" s="106"/>
      <c r="AE5802" s="106"/>
      <c r="AF5802" s="106"/>
      <c r="AG5802" s="58"/>
    </row>
    <row r="5803" spans="1:33" ht="12">
      <c r="A5803" s="30">
        <v>41898</v>
      </c>
      <c r="B5803" s="109" t="s">
        <v>34147</v>
      </c>
      <c r="C5803" s="121">
        <v>16</v>
      </c>
      <c r="D5803" s="109" t="s">
        <v>23</v>
      </c>
      <c r="E5803" s="109" t="s">
        <v>40</v>
      </c>
      <c r="F5803" s="109" t="s">
        <v>34148</v>
      </c>
      <c r="G5803" s="42">
        <v>38727</v>
      </c>
      <c r="H5803" s="109" t="s">
        <v>34149</v>
      </c>
      <c r="I5803" s="55" t="s">
        <v>17608</v>
      </c>
      <c r="J5803" s="55" t="s">
        <v>74</v>
      </c>
      <c r="K5803" s="98" t="s">
        <v>17609</v>
      </c>
      <c r="L5803" s="109" t="s">
        <v>17608</v>
      </c>
      <c r="M5803" s="109" t="s">
        <v>34029</v>
      </c>
      <c r="N5803" s="109" t="s">
        <v>32</v>
      </c>
      <c r="O5803" s="109" t="s">
        <v>34150</v>
      </c>
      <c r="P5803" s="109" t="s">
        <v>58</v>
      </c>
      <c r="Q5803" s="55" t="s">
        <v>34151</v>
      </c>
      <c r="R5803" s="109" t="s">
        <v>80</v>
      </c>
      <c r="S5803" s="8" t="s">
        <v>33972</v>
      </c>
      <c r="T5803" s="31"/>
      <c r="U5803" s="109" t="str">
        <f t="shared" si="91"/>
        <v>38727: At 3:30 am police alerted to a liquor store burglary found McGrath driving nearby in a Toyota Camry. McGrath failed to pull over and then, boxed in by police vehicles, attempted to escape. He was otherwise unarmed. Police fired a total of 11 rounds, fatally wounding him. Subsequent investigation by McGrath's parents found many errors and critical inconsistencies in the official account of the event. http://www.patriotledger.com/article/20110218/News/302189064</v>
      </c>
      <c r="V5803" s="98"/>
      <c r="W5803" s="109">
        <v>2414.1</v>
      </c>
      <c r="X5803" s="109"/>
      <c r="Y5803" s="109"/>
      <c r="Z5803" s="109"/>
      <c r="AA5803" s="109"/>
      <c r="AB5803" s="109"/>
      <c r="AC5803" s="113"/>
      <c r="AD5803" s="106"/>
      <c r="AE5803" s="106"/>
      <c r="AF5803" s="106"/>
      <c r="AG5803" s="58"/>
    </row>
    <row r="5804" spans="1:33" ht="12">
      <c r="A5804" s="30">
        <v>41898</v>
      </c>
      <c r="B5804" s="109" t="s">
        <v>34152</v>
      </c>
      <c r="C5804" s="121">
        <v>49</v>
      </c>
      <c r="D5804" s="109" t="s">
        <v>23</v>
      </c>
      <c r="E5804" s="109" t="s">
        <v>82</v>
      </c>
      <c r="F5804" s="109"/>
      <c r="G5804" s="42">
        <v>40111</v>
      </c>
      <c r="H5804" s="109" t="s">
        <v>34153</v>
      </c>
      <c r="I5804" s="55" t="s">
        <v>9679</v>
      </c>
      <c r="J5804" s="55" t="s">
        <v>74</v>
      </c>
      <c r="K5804" s="98" t="s">
        <v>34154</v>
      </c>
      <c r="L5804" s="109" t="s">
        <v>14286</v>
      </c>
      <c r="M5804" s="109" t="s">
        <v>34155</v>
      </c>
      <c r="N5804" s="109" t="s">
        <v>32</v>
      </c>
      <c r="O5804" s="109" t="s">
        <v>34156</v>
      </c>
      <c r="P5804" s="109" t="s">
        <v>760</v>
      </c>
      <c r="Q5804" s="55" t="s">
        <v>34157</v>
      </c>
      <c r="R5804" s="109" t="s">
        <v>80</v>
      </c>
      <c r="S5804" s="8" t="s">
        <v>33972</v>
      </c>
      <c r="T5804" s="31"/>
      <c r="U5804" s="109" t="str">
        <f t="shared" si="91"/>
        <v>40111: Membrino, a corrections officer, was reported to have been angry and flourishing a handgun at a local pub. An extensive police response, including a helicopter, tracked him to his house where he opened fire. After an exchange of fire, officers found Membrino fatally wounded despite his body armor. http://www.telegram.com/article/20091026/NEWS/910269985/0</v>
      </c>
      <c r="V5804" s="98"/>
      <c r="W5804" s="109">
        <v>2415.1</v>
      </c>
      <c r="X5804" s="109"/>
      <c r="Y5804" s="109"/>
      <c r="Z5804" s="109"/>
      <c r="AA5804" s="109"/>
      <c r="AB5804" s="109"/>
      <c r="AC5804" s="113"/>
      <c r="AD5804" s="106"/>
      <c r="AE5804" s="106"/>
      <c r="AF5804" s="106"/>
      <c r="AG5804" s="58"/>
    </row>
    <row r="5805" spans="1:33" ht="12">
      <c r="A5805" s="30">
        <v>41898</v>
      </c>
      <c r="B5805" s="109" t="s">
        <v>34158</v>
      </c>
      <c r="C5805" s="121">
        <v>36</v>
      </c>
      <c r="D5805" s="109" t="s">
        <v>23</v>
      </c>
      <c r="E5805" s="109" t="s">
        <v>82</v>
      </c>
      <c r="F5805" s="109"/>
      <c r="G5805" s="42">
        <v>37762</v>
      </c>
      <c r="H5805" s="109" t="s">
        <v>34159</v>
      </c>
      <c r="I5805" s="55" t="s">
        <v>34160</v>
      </c>
      <c r="J5805" s="55" t="s">
        <v>74</v>
      </c>
      <c r="K5805" s="98" t="s">
        <v>34161</v>
      </c>
      <c r="L5805" s="109" t="s">
        <v>498</v>
      </c>
      <c r="M5805" s="109" t="s">
        <v>34162</v>
      </c>
      <c r="N5805" s="109" t="s">
        <v>32</v>
      </c>
      <c r="O5805" s="109" t="s">
        <v>34163</v>
      </c>
      <c r="P5805" s="109" t="s">
        <v>58</v>
      </c>
      <c r="Q5805" s="55" t="s">
        <v>34164</v>
      </c>
      <c r="R5805" s="109" t="s">
        <v>80</v>
      </c>
      <c r="S5805" s="8" t="s">
        <v>33972</v>
      </c>
      <c r="T5805" s="31"/>
      <c r="U5805" s="109" t="str">
        <f t="shared" ref="U5805:U5868" si="92">CONCATENATE(G5805, ": ", O5805, " ", Q5805)</f>
        <v>37762: Merrill led officers on a car chase that led to the Magic Lantern strip club, where a police sergeant fatally shot him in response to Merrill threatening his life with a barbecue fork. http://www.seacoastonline.com/article/20030920/News/309209974</v>
      </c>
      <c r="V5805" s="98"/>
      <c r="W5805" s="109">
        <v>2416.1</v>
      </c>
      <c r="X5805" s="109"/>
      <c r="Y5805" s="109"/>
      <c r="Z5805" s="109"/>
      <c r="AA5805" s="109"/>
      <c r="AB5805" s="109"/>
      <c r="AC5805" s="113"/>
      <c r="AD5805" s="106"/>
      <c r="AE5805" s="106"/>
      <c r="AF5805" s="106"/>
      <c r="AG5805" s="58"/>
    </row>
    <row r="5806" spans="1:33" ht="12">
      <c r="A5806" s="30">
        <v>41898</v>
      </c>
      <c r="B5806" s="109" t="s">
        <v>34165</v>
      </c>
      <c r="C5806" s="121">
        <v>25</v>
      </c>
      <c r="D5806" s="109" t="s">
        <v>23</v>
      </c>
      <c r="E5806" s="109" t="s">
        <v>40</v>
      </c>
      <c r="F5806" s="109" t="s">
        <v>34166</v>
      </c>
      <c r="G5806" s="42">
        <v>40643</v>
      </c>
      <c r="H5806" s="109" t="s">
        <v>34167</v>
      </c>
      <c r="I5806" s="55" t="s">
        <v>28829</v>
      </c>
      <c r="J5806" s="55" t="s">
        <v>74</v>
      </c>
      <c r="K5806" s="98" t="s">
        <v>33968</v>
      </c>
      <c r="L5806" s="109" t="s">
        <v>6152</v>
      </c>
      <c r="M5806" s="109" t="s">
        <v>33969</v>
      </c>
      <c r="N5806" s="109" t="s">
        <v>32</v>
      </c>
      <c r="O5806" s="109" t="s">
        <v>34168</v>
      </c>
      <c r="P5806" s="109" t="s">
        <v>760</v>
      </c>
      <c r="Q5806" s="55" t="s">
        <v>34169</v>
      </c>
      <c r="R5806" s="109" t="s">
        <v>100</v>
      </c>
      <c r="S5806" s="8" t="s">
        <v>33972</v>
      </c>
      <c r="T5806" s="31"/>
      <c r="U5806" s="109" t="str">
        <f t="shared" si="92"/>
        <v>40643: Michaud, facing an upcoming sentencing hearing in an assault case, called 911 to report himself suicidal. He confronted responding officers with three knives and an apparent handgun. Ordered to drop his weapons, he refused, and was shot twice and fatally wounded. Michaud father was an eyewitness to the event, disputed the police version of events, and was himself handcuffed when he tried to call his wife. http://www.boston.com/news/local/massachusetts/articles/2011/04/11/lynn_man_25_shot_after_armed_confrontation_with_police/</v>
      </c>
      <c r="V5806" s="98"/>
      <c r="W5806" s="109">
        <v>2417.1</v>
      </c>
      <c r="X5806" s="109"/>
      <c r="Y5806" s="109"/>
      <c r="Z5806" s="109"/>
      <c r="AA5806" s="109"/>
      <c r="AB5806" s="109"/>
      <c r="AC5806" s="113"/>
      <c r="AD5806" s="106"/>
      <c r="AE5806" s="106"/>
      <c r="AF5806" s="106"/>
      <c r="AG5806" s="58"/>
    </row>
    <row r="5807" spans="1:33" ht="12">
      <c r="A5807" s="30">
        <v>41898</v>
      </c>
      <c r="B5807" s="109" t="s">
        <v>34170</v>
      </c>
      <c r="C5807" s="121">
        <v>40</v>
      </c>
      <c r="D5807" s="109" t="s">
        <v>91</v>
      </c>
      <c r="E5807" s="109" t="s">
        <v>82</v>
      </c>
      <c r="F5807" s="109"/>
      <c r="G5807" s="42">
        <v>40464</v>
      </c>
      <c r="H5807" s="109" t="s">
        <v>34171</v>
      </c>
      <c r="I5807" s="55" t="s">
        <v>34116</v>
      </c>
      <c r="J5807" s="55" t="s">
        <v>74</v>
      </c>
      <c r="K5807" s="98" t="s">
        <v>34117</v>
      </c>
      <c r="L5807" s="109" t="s">
        <v>14286</v>
      </c>
      <c r="M5807" s="109" t="s">
        <v>34172</v>
      </c>
      <c r="N5807" s="109" t="s">
        <v>32</v>
      </c>
      <c r="O5807" s="109" t="s">
        <v>34173</v>
      </c>
      <c r="P5807" s="109" t="s">
        <v>760</v>
      </c>
      <c r="Q5807" s="55" t="s">
        <v>34174</v>
      </c>
      <c r="R5807" s="109" t="s">
        <v>80</v>
      </c>
      <c r="S5807" s="8" t="s">
        <v>33972</v>
      </c>
      <c r="T5807" s="31"/>
      <c r="U5807" s="109" t="str">
        <f t="shared" si="92"/>
        <v>40464: Moore and an accomplice robbed a variety store at gunpoint then led more than 12 officers of multiple agencies on a three-hour chase, first in a Nissan Altima out of state, then on foot through the New Hampshire woods, then back to Massachusetts in a stolen Hyundai. Although otherwise unarmed Moore rammed several police cruisers with the Hyundai, so she was shot to death. http://www.boston.com/news/local/massachusetts/articles/2010/10/14/police_shoot_kill_suspect_in_fitchburg_robbery_2_state_chase/</v>
      </c>
      <c r="V5807" s="98"/>
      <c r="W5807" s="109">
        <v>2418.1</v>
      </c>
      <c r="X5807" s="109"/>
      <c r="Y5807" s="109"/>
      <c r="Z5807" s="109"/>
      <c r="AA5807" s="109"/>
      <c r="AB5807" s="109"/>
      <c r="AC5807" s="113"/>
      <c r="AD5807" s="106"/>
      <c r="AE5807" s="106"/>
      <c r="AF5807" s="106"/>
      <c r="AG5807" s="58"/>
    </row>
    <row r="5808" spans="1:33" ht="12">
      <c r="A5808" s="30">
        <v>41898</v>
      </c>
      <c r="B5808" s="109" t="s">
        <v>34175</v>
      </c>
      <c r="C5808" s="121">
        <v>37</v>
      </c>
      <c r="D5808" s="109" t="s">
        <v>23</v>
      </c>
      <c r="E5808" s="109" t="s">
        <v>82</v>
      </c>
      <c r="F5808" s="109"/>
      <c r="G5808" s="42">
        <v>37299</v>
      </c>
      <c r="H5808" s="109" t="s">
        <v>34176</v>
      </c>
      <c r="I5808" s="55" t="s">
        <v>26635</v>
      </c>
      <c r="J5808" s="55" t="s">
        <v>74</v>
      </c>
      <c r="K5808" s="98" t="s">
        <v>26636</v>
      </c>
      <c r="L5808" s="109" t="s">
        <v>2146</v>
      </c>
      <c r="M5808" s="109" t="s">
        <v>2147</v>
      </c>
      <c r="N5808" s="109" t="s">
        <v>32</v>
      </c>
      <c r="O5808" s="109" t="s">
        <v>34177</v>
      </c>
      <c r="P5808" s="109" t="s">
        <v>760</v>
      </c>
      <c r="Q5808" s="55" t="s">
        <v>34178</v>
      </c>
      <c r="R5808" s="109" t="s">
        <v>80</v>
      </c>
      <c r="S5808" s="8" t="s">
        <v>33972</v>
      </c>
      <c r="T5808" s="31"/>
      <c r="U5808" s="109" t="str">
        <f t="shared" si="92"/>
        <v>37299: Murray was shot and killed by police after a 4 a.m. traffic stop, after he was observed driving the wrong way on a one-way street with his lights off. Reportedly Murray refused to pull over. http://dailyfreepress.com/2002/02/13/roxbury-man-shot-by-police/</v>
      </c>
      <c r="V5808" s="98"/>
      <c r="W5808" s="109">
        <v>2419.1</v>
      </c>
      <c r="X5808" s="109"/>
      <c r="Y5808" s="109"/>
      <c r="Z5808" s="109"/>
      <c r="AA5808" s="109"/>
      <c r="AB5808" s="109"/>
      <c r="AC5808" s="113"/>
      <c r="AD5808" s="106"/>
      <c r="AE5808" s="106"/>
      <c r="AF5808" s="106"/>
      <c r="AG5808" s="58"/>
    </row>
    <row r="5809" spans="1:33" ht="12">
      <c r="A5809" s="30">
        <v>41898</v>
      </c>
      <c r="B5809" s="109" t="s">
        <v>34179</v>
      </c>
      <c r="C5809" s="121">
        <v>23</v>
      </c>
      <c r="D5809" s="109" t="s">
        <v>23</v>
      </c>
      <c r="E5809" s="109" t="s">
        <v>40</v>
      </c>
      <c r="F5809" s="109" t="s">
        <v>34180</v>
      </c>
      <c r="G5809" s="42">
        <v>41458</v>
      </c>
      <c r="H5809" s="109" t="s">
        <v>34181</v>
      </c>
      <c r="I5809" s="55" t="s">
        <v>404</v>
      </c>
      <c r="J5809" s="55" t="s">
        <v>74</v>
      </c>
      <c r="K5809" s="98" t="s">
        <v>34182</v>
      </c>
      <c r="L5809" s="109" t="s">
        <v>1306</v>
      </c>
      <c r="M5809" s="109" t="s">
        <v>34183</v>
      </c>
      <c r="N5809" s="109" t="s">
        <v>32</v>
      </c>
      <c r="O5809" s="109" t="s">
        <v>34184</v>
      </c>
      <c r="P5809" s="109" t="s">
        <v>58</v>
      </c>
      <c r="Q5809" s="55" t="s">
        <v>34185</v>
      </c>
      <c r="R5809" s="109" t="s">
        <v>80</v>
      </c>
      <c r="S5809" s="8" t="s">
        <v>33972</v>
      </c>
      <c r="T5809" s="31"/>
      <c r="U5809" s="109" t="str">
        <f t="shared" si="92"/>
        <v>41458: Navarrete's reaction to a militarized no-knock drug raid of his apartment at 5:00 a.m. was to train a semi-automatic rifle at one of the troopers from his bed. Ordered twice to drop the weapon, he froze, and the trooper shot him fatally three times. https://northwesternda.org/sites/default/files/Findings%20in%20Fatal%20July%202013%20Shooting.pdf</v>
      </c>
      <c r="V5809" s="98"/>
      <c r="W5809" s="109">
        <v>2420.1</v>
      </c>
      <c r="X5809" s="109"/>
      <c r="Y5809" s="109"/>
      <c r="Z5809" s="109"/>
      <c r="AA5809" s="109"/>
      <c r="AB5809" s="109"/>
      <c r="AC5809" s="113"/>
      <c r="AD5809" s="106"/>
      <c r="AE5809" s="106"/>
      <c r="AF5809" s="106"/>
      <c r="AG5809" s="58"/>
    </row>
    <row r="5810" spans="1:33" ht="12">
      <c r="A5810" s="30">
        <v>41898</v>
      </c>
      <c r="B5810" s="109" t="s">
        <v>34186</v>
      </c>
      <c r="C5810" s="121">
        <v>20</v>
      </c>
      <c r="D5810" s="109" t="s">
        <v>23</v>
      </c>
      <c r="E5810" s="109" t="s">
        <v>40</v>
      </c>
      <c r="F5810" s="109" t="s">
        <v>34187</v>
      </c>
      <c r="G5810" s="42">
        <v>40028</v>
      </c>
      <c r="H5810" s="109" t="s">
        <v>34188</v>
      </c>
      <c r="I5810" s="55" t="s">
        <v>34055</v>
      </c>
      <c r="J5810" s="55" t="s">
        <v>74</v>
      </c>
      <c r="K5810" s="98" t="s">
        <v>34189</v>
      </c>
      <c r="L5810" s="109" t="s">
        <v>76</v>
      </c>
      <c r="M5810" s="109" t="s">
        <v>34190</v>
      </c>
      <c r="N5810" s="109" t="s">
        <v>32</v>
      </c>
      <c r="O5810" s="109" t="s">
        <v>34191</v>
      </c>
      <c r="P5810" s="109" t="s">
        <v>58</v>
      </c>
      <c r="Q5810" s="55" t="s">
        <v>34192</v>
      </c>
      <c r="R5810" s="109" t="s">
        <v>80</v>
      </c>
      <c r="S5810" s="8" t="s">
        <v>33972</v>
      </c>
      <c r="T5810" s="31"/>
      <c r="U5810" s="109" t="str">
        <f t="shared" si="92"/>
        <v>40028: Nesom was one of three men in their 20s held in a routine traffic stop of a Toyota Camry reported stolen. After one passenger was removed from the car for questioning, the driver Nesom rammed the police car behind him, momentarily pinning two officers, then lurched forward threatening to run down others. Police fire struck only Nesom, and only in the leg, but it struck an artery and he bled to death at the scene. http://www.wickedlocal.com/article/20091119/News/311198986</v>
      </c>
      <c r="V5810" s="98"/>
      <c r="W5810" s="109">
        <v>2421.1</v>
      </c>
      <c r="X5810" s="109"/>
      <c r="Y5810" s="109"/>
      <c r="Z5810" s="109"/>
      <c r="AA5810" s="109"/>
      <c r="AB5810" s="109"/>
      <c r="AC5810" s="113"/>
      <c r="AD5810" s="106"/>
      <c r="AE5810" s="106"/>
      <c r="AF5810" s="106"/>
      <c r="AG5810" s="58"/>
    </row>
    <row r="5811" spans="1:33" ht="12">
      <c r="A5811" s="30">
        <v>41898</v>
      </c>
      <c r="B5811" s="109" t="s">
        <v>34193</v>
      </c>
      <c r="C5811" s="121">
        <v>55</v>
      </c>
      <c r="D5811" s="109" t="s">
        <v>23</v>
      </c>
      <c r="E5811" s="109" t="s">
        <v>82</v>
      </c>
      <c r="F5811" s="109"/>
      <c r="G5811" s="42">
        <v>39706</v>
      </c>
      <c r="H5811" s="109" t="s">
        <v>34194</v>
      </c>
      <c r="I5811" s="55" t="s">
        <v>34195</v>
      </c>
      <c r="J5811" s="55" t="s">
        <v>74</v>
      </c>
      <c r="K5811" s="98" t="s">
        <v>34196</v>
      </c>
      <c r="L5811" s="109" t="s">
        <v>6152</v>
      </c>
      <c r="M5811" s="109" t="s">
        <v>34197</v>
      </c>
      <c r="N5811" s="109" t="s">
        <v>32</v>
      </c>
      <c r="O5811" s="109" t="s">
        <v>34198</v>
      </c>
      <c r="P5811" s="109" t="s">
        <v>58</v>
      </c>
      <c r="Q5811" s="55" t="s">
        <v>34199</v>
      </c>
      <c r="R5811" s="109" t="s">
        <v>80</v>
      </c>
      <c r="S5811" s="8" t="s">
        <v>33972</v>
      </c>
      <c r="T5811" s="31"/>
      <c r="U5811" s="109" t="str">
        <f t="shared" si="92"/>
        <v>39706: Peabody officers responded to a domestic disturbance call, anticipating taking Noto in for violating a restraining order by contacting his wife. Noto confronted and threatened officers with a pistol. He was shot once in the stomach and died later of his injuries. http://m.itemlive.com/news/peabody-man-shot-by-police-after-he-brandishes-gun/article_f4f94a79-7276-59d4-adc5-03baca4d2a86.html?mode=jqm</v>
      </c>
      <c r="V5811" s="98"/>
      <c r="W5811" s="109">
        <v>2422.1</v>
      </c>
      <c r="X5811" s="109"/>
      <c r="Y5811" s="109"/>
      <c r="Z5811" s="109"/>
      <c r="AA5811" s="109"/>
      <c r="AB5811" s="109"/>
      <c r="AC5811" s="113"/>
      <c r="AD5811" s="106"/>
      <c r="AE5811" s="106"/>
      <c r="AF5811" s="106"/>
      <c r="AG5811" s="58"/>
    </row>
    <row r="5812" spans="1:33" ht="12">
      <c r="A5812" s="30">
        <v>41898</v>
      </c>
      <c r="B5812" s="109" t="s">
        <v>34200</v>
      </c>
      <c r="C5812" s="121">
        <v>21</v>
      </c>
      <c r="D5812" s="109" t="s">
        <v>23</v>
      </c>
      <c r="E5812" s="109" t="s">
        <v>173</v>
      </c>
      <c r="F5812" s="109"/>
      <c r="G5812" s="42">
        <v>40596</v>
      </c>
      <c r="H5812" s="109" t="s">
        <v>34201</v>
      </c>
      <c r="I5812" s="55" t="s">
        <v>34202</v>
      </c>
      <c r="J5812" s="55" t="s">
        <v>74</v>
      </c>
      <c r="K5812" s="98" t="s">
        <v>34203</v>
      </c>
      <c r="L5812" s="109" t="s">
        <v>76</v>
      </c>
      <c r="M5812" s="109" t="s">
        <v>14288</v>
      </c>
      <c r="N5812" s="109" t="s">
        <v>32</v>
      </c>
      <c r="O5812" s="109" t="s">
        <v>34204</v>
      </c>
      <c r="P5812" s="109" t="s">
        <v>58</v>
      </c>
      <c r="Q5812" s="55" t="s">
        <v>34205</v>
      </c>
      <c r="R5812" s="109" t="s">
        <v>80</v>
      </c>
      <c r="S5812" s="8" t="s">
        <v>33972</v>
      </c>
      <c r="T5812" s="31"/>
      <c r="U5812" s="109" t="str">
        <f t="shared" si="92"/>
        <v>40596: Padilla reportedly attempted to run over a state trooper following an undercover drug surveillance and a brief car pursuit. When Padilla attempted to escape from a cul-de-sac and reportedly drove towards the trooper, he was shot and killed. http://www.boston.com/news/local/massachusetts/articles/2011/06/16/district_attorney_finds_troopers_ashby_fatal_shooting_justified/</v>
      </c>
      <c r="V5812" s="98"/>
      <c r="W5812" s="109">
        <v>2423.1</v>
      </c>
      <c r="X5812" s="109"/>
      <c r="Y5812" s="109"/>
      <c r="Z5812" s="109"/>
      <c r="AA5812" s="109"/>
      <c r="AB5812" s="109"/>
      <c r="AC5812" s="113"/>
      <c r="AD5812" s="106"/>
      <c r="AE5812" s="106"/>
      <c r="AF5812" s="106"/>
      <c r="AG5812" s="58"/>
    </row>
    <row r="5813" spans="1:33" ht="12">
      <c r="A5813" s="30">
        <v>41898</v>
      </c>
      <c r="B5813" s="109" t="s">
        <v>34206</v>
      </c>
      <c r="C5813" s="121">
        <v>25</v>
      </c>
      <c r="D5813" s="109" t="s">
        <v>23</v>
      </c>
      <c r="E5813" s="109" t="s">
        <v>82</v>
      </c>
      <c r="F5813" s="109"/>
      <c r="G5813" s="42">
        <v>39757</v>
      </c>
      <c r="H5813" s="109" t="s">
        <v>34207</v>
      </c>
      <c r="I5813" s="55" t="s">
        <v>34208</v>
      </c>
      <c r="J5813" s="55" t="s">
        <v>74</v>
      </c>
      <c r="K5813" s="98" t="s">
        <v>34209</v>
      </c>
      <c r="L5813" s="109" t="s">
        <v>17608</v>
      </c>
      <c r="M5813" s="109" t="s">
        <v>34210</v>
      </c>
      <c r="N5813" s="109" t="s">
        <v>32</v>
      </c>
      <c r="O5813" s="109" t="s">
        <v>34211</v>
      </c>
      <c r="P5813" s="109" t="s">
        <v>760</v>
      </c>
      <c r="Q5813" s="55" t="s">
        <v>34212</v>
      </c>
      <c r="R5813" s="109" t="s">
        <v>80</v>
      </c>
      <c r="S5813" s="8" t="s">
        <v>33972</v>
      </c>
      <c r="T5813" s="31"/>
      <c r="U5813" s="109" t="str">
        <f t="shared" si="92"/>
        <v>39757: Parks was shot and killed by local police after an apparent marijuana deal on the street. Reports described him threatening the police with a pistol but it was unclear whether or not he fired. http://www.enterprisenews.com/article/20081106/News/311069517</v>
      </c>
      <c r="V5813" s="98"/>
      <c r="W5813" s="109">
        <v>2424.1</v>
      </c>
      <c r="X5813" s="109"/>
      <c r="Y5813" s="109"/>
      <c r="Z5813" s="109"/>
      <c r="AA5813" s="109"/>
      <c r="AB5813" s="109"/>
      <c r="AC5813" s="113"/>
      <c r="AD5813" s="106"/>
      <c r="AE5813" s="106"/>
      <c r="AF5813" s="106"/>
      <c r="AG5813" s="58"/>
    </row>
    <row r="5814" spans="1:33" ht="12">
      <c r="A5814" s="30">
        <v>41898</v>
      </c>
      <c r="B5814" s="109" t="s">
        <v>34213</v>
      </c>
      <c r="C5814" s="121">
        <v>42</v>
      </c>
      <c r="D5814" s="109" t="s">
        <v>23</v>
      </c>
      <c r="E5814" s="109" t="s">
        <v>24</v>
      </c>
      <c r="F5814" s="109" t="s">
        <v>34214</v>
      </c>
      <c r="G5814" s="42">
        <v>40036</v>
      </c>
      <c r="H5814" s="109" t="s">
        <v>34215</v>
      </c>
      <c r="I5814" s="55" t="s">
        <v>19403</v>
      </c>
      <c r="J5814" s="55" t="s">
        <v>74</v>
      </c>
      <c r="K5814" s="98" t="s">
        <v>34216</v>
      </c>
      <c r="L5814" s="109" t="s">
        <v>11482</v>
      </c>
      <c r="M5814" s="109" t="s">
        <v>19405</v>
      </c>
      <c r="N5814" s="109" t="s">
        <v>32</v>
      </c>
      <c r="O5814" s="109" t="s">
        <v>34217</v>
      </c>
      <c r="P5814" s="109" t="s">
        <v>760</v>
      </c>
      <c r="Q5814" s="55" t="s">
        <v>34218</v>
      </c>
      <c r="R5814" s="109" t="s">
        <v>100</v>
      </c>
      <c r="S5814" s="8" t="s">
        <v>33972</v>
      </c>
      <c r="T5814" s="31"/>
      <c r="U5814" s="109" t="str">
        <f t="shared" si="92"/>
        <v>40036: Police were called on a troubled Ramos, wandering a neighborhood looking for "Mary" and acting erratically. According to the police, Ramos wielded both a nail-bat and a screwdriver, and assaulted and threatened two officers before they shot him. According to witnesses, Ramos was relatively docile, cooperative, and in no physical condition to attack anybody. http://www.newbedford360.com/event-images/ramos-report.pdf</v>
      </c>
      <c r="V5814" s="98"/>
      <c r="W5814" s="109">
        <v>2425.1</v>
      </c>
      <c r="X5814" s="109"/>
      <c r="Y5814" s="109"/>
      <c r="Z5814" s="109"/>
      <c r="AA5814" s="109"/>
      <c r="AB5814" s="109"/>
      <c r="AC5814" s="113"/>
      <c r="AD5814" s="106"/>
      <c r="AE5814" s="106"/>
      <c r="AF5814" s="106"/>
      <c r="AG5814" s="58"/>
    </row>
    <row r="5815" spans="1:33" ht="12">
      <c r="A5815" s="30">
        <v>41898</v>
      </c>
      <c r="B5815" s="109" t="s">
        <v>34219</v>
      </c>
      <c r="C5815" s="121">
        <v>23</v>
      </c>
      <c r="D5815" s="109" t="s">
        <v>23</v>
      </c>
      <c r="E5815" s="109" t="s">
        <v>24</v>
      </c>
      <c r="F5815" s="109" t="s">
        <v>34220</v>
      </c>
      <c r="G5815" s="42">
        <v>39992</v>
      </c>
      <c r="H5815" s="109" t="s">
        <v>34221</v>
      </c>
      <c r="I5815" s="55" t="s">
        <v>18848</v>
      </c>
      <c r="J5815" s="55" t="s">
        <v>74</v>
      </c>
      <c r="K5815" s="98" t="s">
        <v>34222</v>
      </c>
      <c r="L5815" s="109" t="s">
        <v>11057</v>
      </c>
      <c r="M5815" s="109" t="s">
        <v>34223</v>
      </c>
      <c r="N5815" s="109" t="s">
        <v>32</v>
      </c>
      <c r="O5815" s="109" t="s">
        <v>34224</v>
      </c>
      <c r="P5815" s="109" t="s">
        <v>58</v>
      </c>
      <c r="Q5815" s="55" t="s">
        <v>34225</v>
      </c>
      <c r="R5815" s="109" t="s">
        <v>80</v>
      </c>
      <c r="S5815" s="8" t="s">
        <v>33972</v>
      </c>
      <c r="T5815" s="31"/>
      <c r="U5815" s="109" t="str">
        <f t="shared" si="92"/>
        <v>39992: With no clear motive or triggering event, Revelus stabbed his younger 17-year-old sister to death and decapitated his 5-year-old sister. A third sister called 911. Milton police arrived within a minute and shot Revelus to death. http://usatoday30.usatoday.com/news/nation/2009-03-29-mass-murder_N.htm?csp=34</v>
      </c>
      <c r="V5815" s="98"/>
      <c r="W5815" s="109">
        <v>2426.1</v>
      </c>
      <c r="X5815" s="109"/>
      <c r="Y5815" s="109"/>
      <c r="Z5815" s="109"/>
      <c r="AA5815" s="109"/>
      <c r="AB5815" s="109"/>
      <c r="AC5815" s="113"/>
      <c r="AD5815" s="106"/>
      <c r="AE5815" s="106"/>
      <c r="AF5815" s="106"/>
      <c r="AG5815" s="58"/>
    </row>
    <row r="5816" spans="1:33" ht="12">
      <c r="A5816" s="30">
        <v>41898</v>
      </c>
      <c r="B5816" s="109" t="s">
        <v>34226</v>
      </c>
      <c r="C5816" s="121">
        <v>30</v>
      </c>
      <c r="D5816" s="109" t="s">
        <v>23</v>
      </c>
      <c r="E5816" s="109" t="s">
        <v>24</v>
      </c>
      <c r="F5816" s="109" t="s">
        <v>34227</v>
      </c>
      <c r="G5816" s="42">
        <v>41522</v>
      </c>
      <c r="H5816" s="109" t="s">
        <v>34228</v>
      </c>
      <c r="I5816" s="55" t="s">
        <v>28829</v>
      </c>
      <c r="J5816" s="55" t="s">
        <v>74</v>
      </c>
      <c r="K5816" s="98" t="s">
        <v>33968</v>
      </c>
      <c r="L5816" s="109" t="s">
        <v>6152</v>
      </c>
      <c r="M5816" s="109" t="s">
        <v>33969</v>
      </c>
      <c r="N5816" s="109" t="s">
        <v>32</v>
      </c>
      <c r="O5816" s="109" t="s">
        <v>34229</v>
      </c>
      <c r="P5816" s="109" t="s">
        <v>58</v>
      </c>
      <c r="Q5816" s="55" t="s">
        <v>34230</v>
      </c>
      <c r="R5816" s="109" t="s">
        <v>80</v>
      </c>
      <c r="S5816" s="8" t="s">
        <v>33972</v>
      </c>
      <c r="T5816" s="31"/>
      <c r="U5816" s="109" t="str">
        <f t="shared" si="92"/>
        <v>41522: 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 http://baystateexaminer.com/records-raise-new-questions-fatal-police-shooting-denis-reynoso/</v>
      </c>
      <c r="V5816" s="98"/>
      <c r="W5816" s="109">
        <v>2427.1</v>
      </c>
      <c r="X5816" s="109"/>
      <c r="Y5816" s="109"/>
      <c r="Z5816" s="109"/>
      <c r="AA5816" s="109"/>
      <c r="AB5816" s="109"/>
      <c r="AC5816" s="113"/>
      <c r="AD5816" s="106"/>
      <c r="AE5816" s="106"/>
      <c r="AF5816" s="106"/>
      <c r="AG5816" s="58"/>
    </row>
    <row r="5817" spans="1:33" ht="12">
      <c r="A5817" s="30">
        <v>41898</v>
      </c>
      <c r="B5817" s="109" t="s">
        <v>34231</v>
      </c>
      <c r="C5817" s="121">
        <v>27</v>
      </c>
      <c r="D5817" s="109" t="s">
        <v>23</v>
      </c>
      <c r="E5817" s="109" t="s">
        <v>24</v>
      </c>
      <c r="F5817" s="109"/>
      <c r="G5817" s="42">
        <v>38628</v>
      </c>
      <c r="H5817" s="109" t="s">
        <v>34232</v>
      </c>
      <c r="I5817" s="55" t="s">
        <v>2144</v>
      </c>
      <c r="J5817" s="55" t="s">
        <v>74</v>
      </c>
      <c r="K5817" s="98" t="s">
        <v>34233</v>
      </c>
      <c r="L5817" s="109" t="s">
        <v>2146</v>
      </c>
      <c r="M5817" s="109" t="s">
        <v>2147</v>
      </c>
      <c r="N5817" s="109" t="s">
        <v>32</v>
      </c>
      <c r="O5817" s="109" t="s">
        <v>34234</v>
      </c>
      <c r="P5817" s="109" t="s">
        <v>58</v>
      </c>
      <c r="Q5817" s="55" t="s">
        <v>34235</v>
      </c>
      <c r="R5817" s="109" t="s">
        <v>80</v>
      </c>
      <c r="S5817" s="8" t="s">
        <v>33972</v>
      </c>
      <c r="T5817" s="31"/>
      <c r="U5817" s="109" t="str">
        <f t="shared" si="92"/>
        <v>38628: Seney died in a firefight after 2 a.m. in a nightclub parking lot. Seney fired his pistol five times into a departing black Audi, killing another clubgoer. Two local officers positioned themselves around and between a number of parked cars in Seney's location. Seney fired at them at least twice; the police responded with at least 16 rounds, one of which killed the victim with a head shot. http://www.suffolkdistrictattorney.com/wp-content/uploads/2010/02/letter.6.9.08B.pdf</v>
      </c>
      <c r="V5817" s="98"/>
      <c r="W5817" s="109">
        <v>2428.1</v>
      </c>
      <c r="X5817" s="109"/>
      <c r="Y5817" s="109"/>
      <c r="Z5817" s="109"/>
      <c r="AA5817" s="109"/>
      <c r="AB5817" s="109"/>
      <c r="AC5817" s="113"/>
      <c r="AD5817" s="106"/>
      <c r="AE5817" s="106"/>
      <c r="AF5817" s="106"/>
      <c r="AG5817" s="58"/>
    </row>
    <row r="5818" spans="1:33" ht="12">
      <c r="A5818" s="30">
        <v>41898</v>
      </c>
      <c r="B5818" s="109" t="s">
        <v>34236</v>
      </c>
      <c r="C5818" s="121">
        <v>45</v>
      </c>
      <c r="D5818" s="109" t="s">
        <v>23</v>
      </c>
      <c r="E5818" s="109" t="s">
        <v>82</v>
      </c>
      <c r="F5818" s="109"/>
      <c r="G5818" s="42">
        <v>38161</v>
      </c>
      <c r="H5818" s="109" t="s">
        <v>34237</v>
      </c>
      <c r="I5818" s="55" t="s">
        <v>34238</v>
      </c>
      <c r="J5818" s="55" t="s">
        <v>74</v>
      </c>
      <c r="K5818" s="98" t="s">
        <v>34239</v>
      </c>
      <c r="L5818" s="109" t="s">
        <v>11057</v>
      </c>
      <c r="M5818" s="109" t="s">
        <v>34240</v>
      </c>
      <c r="N5818" s="109" t="s">
        <v>32</v>
      </c>
      <c r="O5818" s="109" t="s">
        <v>34241</v>
      </c>
      <c r="P5818" s="109" t="s">
        <v>58</v>
      </c>
      <c r="Q5818" s="55" t="s">
        <v>34242</v>
      </c>
      <c r="R5818" s="109" t="s">
        <v>80</v>
      </c>
      <c r="S5818" s="8" t="s">
        <v>33972</v>
      </c>
      <c r="T5818" s="31"/>
      <c r="U5818" s="109" t="str">
        <f t="shared" si="92"/>
        <v>38161: Police called to a domestic disturbance were confronted with the Marine veteran Shea, at the home of his former wife and armed with a knife. Shea refused to comply with orders to drop it. He advanced on the officer, and the officer fatally shot him. http://www.thesunchronicle.com/news/growing-sick-list-puts-force-in-bind/article_30197764-f054-5d2b-8bd3-cdf6c2b3a38e.html</v>
      </c>
      <c r="V5818" s="98"/>
      <c r="W5818" s="109">
        <v>2429.1</v>
      </c>
      <c r="X5818" s="109"/>
      <c r="Y5818" s="109"/>
      <c r="Z5818" s="109"/>
      <c r="AA5818" s="109"/>
      <c r="AB5818" s="109"/>
      <c r="AC5818" s="113"/>
      <c r="AD5818" s="106"/>
      <c r="AE5818" s="106"/>
      <c r="AF5818" s="106"/>
      <c r="AG5818" s="58"/>
    </row>
    <row r="5819" spans="1:33" ht="12">
      <c r="A5819" s="30">
        <v>41898</v>
      </c>
      <c r="B5819" s="109" t="s">
        <v>34243</v>
      </c>
      <c r="C5819" s="121">
        <v>39</v>
      </c>
      <c r="D5819" s="109" t="s">
        <v>23</v>
      </c>
      <c r="E5819" s="109" t="s">
        <v>82</v>
      </c>
      <c r="F5819" s="109"/>
      <c r="G5819" s="42">
        <v>37344</v>
      </c>
      <c r="H5819" s="109"/>
      <c r="I5819" s="55" t="s">
        <v>34109</v>
      </c>
      <c r="J5819" s="55" t="s">
        <v>74</v>
      </c>
      <c r="K5819" s="98" t="s">
        <v>34244</v>
      </c>
      <c r="L5819" s="109" t="s">
        <v>11482</v>
      </c>
      <c r="M5819" s="109" t="s">
        <v>34111</v>
      </c>
      <c r="N5819" s="109" t="s">
        <v>32</v>
      </c>
      <c r="O5819" s="109" t="s">
        <v>34245</v>
      </c>
      <c r="P5819" s="109" t="s">
        <v>760</v>
      </c>
      <c r="Q5819" s="55" t="s">
        <v>34246</v>
      </c>
      <c r="R5819" s="109" t="s">
        <v>100</v>
      </c>
      <c r="S5819" s="8" t="s">
        <v>33972</v>
      </c>
      <c r="T5819" s="31"/>
      <c r="U5819" s="109" t="str">
        <f t="shared" si="92"/>
        <v>37344: Viera had a history of mental health issues, a recent release from county jail, and a wife of 17 years. He locked her and their children out of their house during a domestic dispute. She sought help from a mental health center, who referred her to police; when the police responded to the house, Viera greeted them with a knife in his hand and refused to drop it. Officers shot him to death. http://www.southcoasttoday.com/apps/pbcs.dll/article?AID=/20020331/NEWS/303319993</v>
      </c>
      <c r="V5819" s="98"/>
      <c r="W5819" s="109">
        <v>2430.1</v>
      </c>
      <c r="X5819" s="109"/>
      <c r="Y5819" s="109"/>
      <c r="Z5819" s="109"/>
      <c r="AA5819" s="109"/>
      <c r="AB5819" s="109"/>
      <c r="AC5819" s="113"/>
      <c r="AD5819" s="106"/>
      <c r="AE5819" s="106"/>
      <c r="AF5819" s="106"/>
      <c r="AG5819" s="58"/>
    </row>
    <row r="5820" spans="1:33" ht="12">
      <c r="A5820" s="30">
        <v>41898</v>
      </c>
      <c r="B5820" s="109" t="s">
        <v>34247</v>
      </c>
      <c r="C5820" s="121">
        <v>47</v>
      </c>
      <c r="D5820" s="109" t="s">
        <v>23</v>
      </c>
      <c r="E5820" s="109" t="s">
        <v>82</v>
      </c>
      <c r="F5820" s="109"/>
      <c r="G5820" s="42">
        <v>41540</v>
      </c>
      <c r="H5820" s="109" t="s">
        <v>34248</v>
      </c>
      <c r="I5820" s="55" t="s">
        <v>34249</v>
      </c>
      <c r="J5820" s="55" t="s">
        <v>74</v>
      </c>
      <c r="K5820" s="98" t="s">
        <v>34250</v>
      </c>
      <c r="L5820" s="109" t="s">
        <v>21217</v>
      </c>
      <c r="M5820" s="109" t="s">
        <v>34251</v>
      </c>
      <c r="N5820" s="109" t="s">
        <v>32</v>
      </c>
      <c r="O5820" s="109" t="s">
        <v>34252</v>
      </c>
      <c r="P5820" s="109" t="s">
        <v>58</v>
      </c>
      <c r="Q5820" s="55" t="s">
        <v>34253</v>
      </c>
      <c r="R5820" s="109" t="s">
        <v>80</v>
      </c>
      <c r="S5820" s="8" t="s">
        <v>33972</v>
      </c>
      <c r="T5820" s="31"/>
      <c r="U5820" s="109" t="str">
        <f t="shared" si="92"/>
        <v>41540: 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 http://www.boston.com/metrodesk/2013/09/23/suspect-wounded-after-gunfire-exchanged-brockton-area-police-chase/Yb1fAdD313eSbWwhRfOYBM/story.html</v>
      </c>
      <c r="V5820" s="98"/>
      <c r="W5820" s="109">
        <v>2431.1</v>
      </c>
      <c r="X5820" s="109"/>
      <c r="Y5820" s="109"/>
      <c r="Z5820" s="109"/>
      <c r="AA5820" s="109"/>
      <c r="AB5820" s="109"/>
      <c r="AC5820" s="113"/>
      <c r="AD5820" s="106"/>
      <c r="AE5820" s="106"/>
      <c r="AF5820" s="106"/>
      <c r="AG5820" s="58"/>
    </row>
    <row r="5821" spans="1:33" ht="12">
      <c r="A5821" s="30">
        <v>41898</v>
      </c>
      <c r="B5821" s="109" t="s">
        <v>34254</v>
      </c>
      <c r="C5821" s="121">
        <v>22</v>
      </c>
      <c r="D5821" s="109" t="s">
        <v>23</v>
      </c>
      <c r="E5821" s="109" t="s">
        <v>40</v>
      </c>
      <c r="F5821" s="109" t="s">
        <v>34255</v>
      </c>
      <c r="G5821" s="42">
        <v>39616</v>
      </c>
      <c r="H5821" s="109" t="s">
        <v>34256</v>
      </c>
      <c r="I5821" s="55" t="s">
        <v>2144</v>
      </c>
      <c r="J5821" s="55" t="s">
        <v>74</v>
      </c>
      <c r="K5821" s="98" t="s">
        <v>31347</v>
      </c>
      <c r="L5821" s="109" t="s">
        <v>2146</v>
      </c>
      <c r="M5821" s="109" t="s">
        <v>2147</v>
      </c>
      <c r="N5821" s="109" t="s">
        <v>1589</v>
      </c>
      <c r="O5821" s="109" t="s">
        <v>34257</v>
      </c>
      <c r="P5821" s="109" t="s">
        <v>760</v>
      </c>
      <c r="Q5821" s="55" t="s">
        <v>34258</v>
      </c>
      <c r="R5821" s="109" t="s">
        <v>80</v>
      </c>
      <c r="S5821" s="8" t="s">
        <v>5119</v>
      </c>
      <c r="T5821" s="31"/>
      <c r="U5821" s="109" t="str">
        <f t="shared" si="92"/>
        <v>39616: Boston police stopped Woodman for holding a beer outside Fenway Park and detained him. During the arrest Woodman was handcuffed and deprived of oxygen for about 5 minutes. Eyewitnesses say police made no attempt to revive him, and lied to responding paramedics. Woodman died 11 days later. In June 2010 the family settled with the city for $3M. http://www.masslive.com/news/index.ssf/2010/11/investigation_of_boston_police.html</v>
      </c>
      <c r="V5821" s="98"/>
      <c r="W5821" s="109">
        <v>2432.1</v>
      </c>
      <c r="X5821" s="109"/>
      <c r="Y5821" s="109"/>
      <c r="Z5821" s="109"/>
      <c r="AA5821" s="109"/>
      <c r="AB5821" s="109"/>
      <c r="AC5821" s="113"/>
      <c r="AD5821" s="106"/>
      <c r="AE5821" s="106"/>
      <c r="AF5821" s="106"/>
      <c r="AG5821" s="58"/>
    </row>
    <row r="5822" spans="1:33" ht="12">
      <c r="A5822" s="30">
        <v>41898</v>
      </c>
      <c r="B5822" s="109" t="s">
        <v>34259</v>
      </c>
      <c r="C5822" s="121">
        <v>48</v>
      </c>
      <c r="D5822" s="109" t="s">
        <v>23</v>
      </c>
      <c r="E5822" s="109" t="s">
        <v>24</v>
      </c>
      <c r="F5822" s="109"/>
      <c r="G5822" s="42">
        <v>40264</v>
      </c>
      <c r="H5822" s="109" t="s">
        <v>34260</v>
      </c>
      <c r="I5822" s="55" t="s">
        <v>1629</v>
      </c>
      <c r="J5822" s="55" t="s">
        <v>74</v>
      </c>
      <c r="K5822" s="98" t="s">
        <v>11719</v>
      </c>
      <c r="L5822" s="109" t="s">
        <v>498</v>
      </c>
      <c r="M5822" s="109" t="s">
        <v>1845</v>
      </c>
      <c r="N5822" s="109" t="s">
        <v>5702</v>
      </c>
      <c r="O5822" s="109" t="s">
        <v>34261</v>
      </c>
      <c r="P5822" s="109" t="s">
        <v>760</v>
      </c>
      <c r="Q5822" s="55" t="s">
        <v>34262</v>
      </c>
      <c r="R5822" s="109" t="s">
        <v>80</v>
      </c>
      <c r="S5822" s="8" t="s">
        <v>5119</v>
      </c>
      <c r="T5822" s="31"/>
      <c r="U5822" s="109" t="str">
        <f t="shared" si="92"/>
        <v>40264: Ratcliff died after a police chase. He crashed his vehicle into a cinder-block wall, then was dragged out through the car window by police. He experienced breathing trouble, notified medical technicians, then stopped breathing in the ambulance. The exact cause of death was unknown. His parents filed an excessive-force lawsuit against the police. http://www.newyorkinjurynews.com/2010/04/19/springfield-massachusetts-wrongful-death-family-claims-cops-used-excessive-force_201004193226.html</v>
      </c>
      <c r="V5822" s="98"/>
      <c r="W5822" s="109">
        <v>2433.1</v>
      </c>
      <c r="X5822" s="109"/>
      <c r="Y5822" s="109"/>
      <c r="Z5822" s="109"/>
      <c r="AA5822" s="109"/>
      <c r="AB5822" s="109"/>
      <c r="AC5822" s="113"/>
      <c r="AD5822" s="106"/>
      <c r="AE5822" s="106"/>
      <c r="AF5822" s="106"/>
      <c r="AG5822" s="58"/>
    </row>
    <row r="5823" spans="1:33" ht="12">
      <c r="A5823" s="30">
        <v>41898</v>
      </c>
      <c r="B5823" s="109" t="s">
        <v>34263</v>
      </c>
      <c r="C5823" s="121">
        <v>27</v>
      </c>
      <c r="D5823" s="109" t="s">
        <v>23</v>
      </c>
      <c r="E5823" s="109" t="s">
        <v>24</v>
      </c>
      <c r="F5823" s="109" t="s">
        <v>34264</v>
      </c>
      <c r="G5823" s="42">
        <v>41112</v>
      </c>
      <c r="H5823" s="109" t="s">
        <v>34265</v>
      </c>
      <c r="I5823" s="55" t="s">
        <v>28829</v>
      </c>
      <c r="J5823" s="55" t="s">
        <v>74</v>
      </c>
      <c r="K5823" s="98" t="s">
        <v>34266</v>
      </c>
      <c r="L5823" s="109" t="s">
        <v>6152</v>
      </c>
      <c r="M5823" s="109" t="s">
        <v>34267</v>
      </c>
      <c r="N5823" s="109" t="s">
        <v>32</v>
      </c>
      <c r="O5823" s="109" t="s">
        <v>34268</v>
      </c>
      <c r="P5823" s="109" t="s">
        <v>58</v>
      </c>
      <c r="Q5823" s="55" t="s">
        <v>34269</v>
      </c>
      <c r="R5823" s="109" t="s">
        <v>80</v>
      </c>
      <c r="S5823" s="8" t="s">
        <v>33972</v>
      </c>
      <c r="T5823" s="31"/>
      <c r="U5823" s="109" t="str">
        <f t="shared" si="92"/>
        <v>41112: Payne had an extensive criminal record of felonies and was among a group of men observed exchanging firearms in public. Police chased his vehicle, he was said to ram a police car with his car, and he was struck by two bullets. http://www.boston.com/metrodesk/2012/07/23/man-dies-after-police-shooting-lynn/Kiy7cqsZ6OzONZEreEhg7H/story.html</v>
      </c>
      <c r="V5823" s="98"/>
      <c r="W5823" s="109">
        <v>2434.1</v>
      </c>
      <c r="X5823" s="109"/>
      <c r="Y5823" s="109"/>
      <c r="Z5823" s="109"/>
      <c r="AA5823" s="109"/>
      <c r="AB5823" s="109"/>
      <c r="AC5823" s="113"/>
      <c r="AD5823" s="106"/>
      <c r="AE5823" s="106"/>
      <c r="AF5823" s="106"/>
      <c r="AG5823" s="58"/>
    </row>
    <row r="5824" spans="1:33" ht="12">
      <c r="A5824" s="30">
        <v>41898</v>
      </c>
      <c r="B5824" s="109" t="s">
        <v>34270</v>
      </c>
      <c r="C5824" s="121">
        <v>39</v>
      </c>
      <c r="D5824" s="109" t="s">
        <v>23</v>
      </c>
      <c r="E5824" s="109" t="s">
        <v>82</v>
      </c>
      <c r="F5824" s="109"/>
      <c r="G5824" s="42">
        <v>37399</v>
      </c>
      <c r="H5824" s="109" t="s">
        <v>34271</v>
      </c>
      <c r="I5824" s="55" t="s">
        <v>26635</v>
      </c>
      <c r="J5824" s="55" t="s">
        <v>74</v>
      </c>
      <c r="K5824" s="98" t="s">
        <v>32337</v>
      </c>
      <c r="L5824" s="109" t="s">
        <v>2146</v>
      </c>
      <c r="M5824" s="109" t="s">
        <v>2147</v>
      </c>
      <c r="N5824" s="109" t="s">
        <v>32</v>
      </c>
      <c r="O5824" s="109" t="s">
        <v>34272</v>
      </c>
      <c r="P5824" s="109" t="s">
        <v>58</v>
      </c>
      <c r="Q5824" s="55" t="s">
        <v>34273</v>
      </c>
      <c r="R5824" s="109" t="s">
        <v>80</v>
      </c>
      <c r="S5824" s="8" t="s">
        <v>33972</v>
      </c>
      <c r="T5824" s="31"/>
      <c r="U5824" s="109" t="str">
        <f t="shared" si="92"/>
        <v>37399: In the early morning hours Boston police twice spotted a stolen a stolen grey Toyota Camry. On the third sighting police were able to box the vehicle, driven by Santiago, into a dead end. In attempting a U-turn to escape Santiago accelerated towards officers on foot. In response they fired at him about 9 times. Santiago was mortally wounded, crash the Camry into three other vehicles, and was pronounced dead at the hospital. http://www.cityofboston.gov/news/Default.aspx?id=1336</v>
      </c>
      <c r="V5824" s="98"/>
      <c r="W5824" s="109">
        <v>2435.1</v>
      </c>
      <c r="X5824" s="109"/>
      <c r="Y5824" s="109"/>
      <c r="Z5824" s="109"/>
      <c r="AA5824" s="109"/>
      <c r="AB5824" s="109"/>
      <c r="AC5824" s="113"/>
      <c r="AD5824" s="106"/>
      <c r="AE5824" s="106"/>
      <c r="AF5824" s="106"/>
      <c r="AG5824" s="58"/>
    </row>
    <row r="5825" spans="1:33" ht="12">
      <c r="A5825" s="30">
        <v>41898</v>
      </c>
      <c r="B5825" s="109" t="s">
        <v>34274</v>
      </c>
      <c r="C5825" s="121">
        <v>20</v>
      </c>
      <c r="D5825" s="109" t="s">
        <v>23</v>
      </c>
      <c r="E5825" s="109" t="s">
        <v>40</v>
      </c>
      <c r="F5825" s="109"/>
      <c r="G5825" s="42">
        <v>39562</v>
      </c>
      <c r="H5825" s="109" t="s">
        <v>34275</v>
      </c>
      <c r="I5825" s="55" t="s">
        <v>15758</v>
      </c>
      <c r="J5825" s="55" t="s">
        <v>74</v>
      </c>
      <c r="K5825" s="98" t="s">
        <v>34276</v>
      </c>
      <c r="L5825" s="109" t="s">
        <v>11482</v>
      </c>
      <c r="M5825" s="109" t="s">
        <v>15760</v>
      </c>
      <c r="N5825" s="109" t="s">
        <v>32</v>
      </c>
      <c r="O5825" s="109" t="s">
        <v>34277</v>
      </c>
      <c r="P5825" s="109" t="s">
        <v>760</v>
      </c>
      <c r="Q5825" s="55" t="s">
        <v>34278</v>
      </c>
      <c r="R5825" s="109" t="s">
        <v>80</v>
      </c>
      <c r="S5825" s="8" t="s">
        <v>33972</v>
      </c>
      <c r="T5825" s="31"/>
      <c r="U5825" s="109" t="str">
        <f t="shared" si="92"/>
        <v>39562: Five Mansfield officers located Semenza's vehicle immediately after a bank robbery. Semenza exited the car but kept his hand in his pocket, as if holding a weapon, and ignored police commands. After reaching into his vehicle under the car seat for a black object he was fatally shot with several rounds. The object was a cell phone; Semenza had no weapon. http://www.patriotledger.com/x195805843/Mansfield-officers-cleared-in-fatal-shooting-of-Easton-man</v>
      </c>
      <c r="V5825" s="98"/>
      <c r="W5825" s="109">
        <v>2436.1</v>
      </c>
      <c r="X5825" s="109"/>
      <c r="Y5825" s="109"/>
      <c r="Z5825" s="109"/>
      <c r="AA5825" s="109"/>
      <c r="AB5825" s="109"/>
      <c r="AC5825" s="113"/>
      <c r="AD5825" s="106"/>
      <c r="AE5825" s="106"/>
      <c r="AF5825" s="106"/>
      <c r="AG5825" s="58"/>
    </row>
    <row r="5826" spans="1:33" ht="12">
      <c r="A5826" s="30">
        <v>41898</v>
      </c>
      <c r="B5826" s="109" t="s">
        <v>34279</v>
      </c>
      <c r="C5826" s="121">
        <v>21</v>
      </c>
      <c r="D5826" s="109" t="s">
        <v>23</v>
      </c>
      <c r="E5826" s="109" t="s">
        <v>82</v>
      </c>
      <c r="F5826" s="109"/>
      <c r="G5826" s="42">
        <v>40621</v>
      </c>
      <c r="H5826" s="109" t="s">
        <v>34280</v>
      </c>
      <c r="I5826" s="55" t="s">
        <v>34116</v>
      </c>
      <c r="J5826" s="55" t="s">
        <v>74</v>
      </c>
      <c r="K5826" s="98" t="s">
        <v>34117</v>
      </c>
      <c r="L5826" s="109" t="s">
        <v>14286</v>
      </c>
      <c r="M5826" s="109" t="s">
        <v>34172</v>
      </c>
      <c r="N5826" s="109" t="s">
        <v>32</v>
      </c>
      <c r="O5826" s="109" t="s">
        <v>34281</v>
      </c>
      <c r="P5826" s="109" t="s">
        <v>760</v>
      </c>
      <c r="Q5826" s="55" t="s">
        <v>34282</v>
      </c>
      <c r="R5826" s="109" t="s">
        <v>80</v>
      </c>
      <c r="S5826" s="8" t="s">
        <v>33972</v>
      </c>
      <c r="T5826" s="31"/>
      <c r="U5826" s="109" t="str">
        <f t="shared" si="92"/>
        <v>40621: Police were called to Stafford's home by his girlfriend. They found him wielding a machete and were compelled to shoot him, twice, after their attempt to control him with a non-lethal PepperBall failed. http://www.boston.com/news/local/massachusetts/articles/2011/03/21/fitchburg_man_wielding_machete_shot_and_killed_by_police/</v>
      </c>
      <c r="V5826" s="98"/>
      <c r="W5826" s="109">
        <v>2437.1</v>
      </c>
      <c r="X5826" s="109"/>
      <c r="Y5826" s="109"/>
      <c r="Z5826" s="109"/>
      <c r="AA5826" s="109"/>
      <c r="AB5826" s="109"/>
      <c r="AC5826" s="113"/>
      <c r="AD5826" s="106"/>
      <c r="AE5826" s="106"/>
      <c r="AF5826" s="106"/>
      <c r="AG5826" s="58"/>
    </row>
    <row r="5827" spans="1:33" ht="12">
      <c r="A5827" s="30">
        <v>41898</v>
      </c>
      <c r="B5827" s="109" t="s">
        <v>34283</v>
      </c>
      <c r="C5827" s="121">
        <v>45</v>
      </c>
      <c r="D5827" s="109" t="s">
        <v>23</v>
      </c>
      <c r="E5827" s="109" t="s">
        <v>82</v>
      </c>
      <c r="F5827" s="109"/>
      <c r="G5827" s="42">
        <v>39586</v>
      </c>
      <c r="H5827" s="109" t="s">
        <v>34284</v>
      </c>
      <c r="I5827" s="55" t="s">
        <v>29067</v>
      </c>
      <c r="J5827" s="55" t="s">
        <v>74</v>
      </c>
      <c r="K5827" s="98" t="s">
        <v>34285</v>
      </c>
      <c r="L5827" s="109" t="s">
        <v>11482</v>
      </c>
      <c r="M5827" s="109" t="s">
        <v>29069</v>
      </c>
      <c r="N5827" s="109" t="s">
        <v>32</v>
      </c>
      <c r="O5827" s="109" t="s">
        <v>34286</v>
      </c>
      <c r="P5827" s="109" t="s">
        <v>760</v>
      </c>
      <c r="Q5827" s="55" t="s">
        <v>34287</v>
      </c>
      <c r="R5827" s="109" t="s">
        <v>80</v>
      </c>
      <c r="S5827" s="8" t="s">
        <v>33972</v>
      </c>
      <c r="T5827" s="31"/>
      <c r="U5827" s="109" t="str">
        <f t="shared" si="92"/>
        <v>39586: Police responded to reports of a knife-wielding man threatening his neighbors. They found Tierney inside his duplex, armed with two knives. Tierney refused to drop the weapons or obey police commands. Officer felt sufficiently threatened by his behavior to fatally shoot him. http://masscops.com/threads/new-bedford-police-shoot-kill-man-during-confrontation-in-south-end.53696/</v>
      </c>
      <c r="V5827" s="98"/>
      <c r="W5827" s="109">
        <v>2438.1</v>
      </c>
      <c r="X5827" s="109"/>
      <c r="Y5827" s="109"/>
      <c r="Z5827" s="109"/>
      <c r="AA5827" s="109"/>
      <c r="AB5827" s="109"/>
      <c r="AC5827" s="113"/>
      <c r="AD5827" s="106"/>
      <c r="AE5827" s="106"/>
      <c r="AF5827" s="106"/>
      <c r="AG5827" s="58"/>
    </row>
    <row r="5828" spans="1:33" ht="12">
      <c r="A5828" s="30">
        <v>41898</v>
      </c>
      <c r="B5828" s="109" t="s">
        <v>34288</v>
      </c>
      <c r="C5828" s="121">
        <v>42</v>
      </c>
      <c r="D5828" s="109" t="s">
        <v>23</v>
      </c>
      <c r="E5828" s="109" t="s">
        <v>82</v>
      </c>
      <c r="F5828" s="109"/>
      <c r="G5828" s="42">
        <v>37377</v>
      </c>
      <c r="H5828" s="109" t="s">
        <v>34289</v>
      </c>
      <c r="I5828" s="55" t="s">
        <v>34290</v>
      </c>
      <c r="J5828" s="55" t="s">
        <v>74</v>
      </c>
      <c r="K5828" s="98" t="s">
        <v>34291</v>
      </c>
      <c r="L5828" s="109" t="s">
        <v>14286</v>
      </c>
      <c r="M5828" s="109" t="s">
        <v>14288</v>
      </c>
      <c r="N5828" s="109" t="s">
        <v>32</v>
      </c>
      <c r="O5828" s="109" t="s">
        <v>34292</v>
      </c>
      <c r="P5828" s="109" t="s">
        <v>760</v>
      </c>
      <c r="Q5828" s="55" t="s">
        <v>34293</v>
      </c>
      <c r="R5828" s="109" t="s">
        <v>100</v>
      </c>
      <c r="S5828" s="8" t="s">
        <v>33972</v>
      </c>
      <c r="T5828" s="31"/>
      <c r="U5828" s="109" t="str">
        <f t="shared" si="92"/>
        <v>37377: Acting with profound emotional issues, Twedt left a suicidal note for his social worker, made an unsuccessful attempt to set himself on fire, and left the mental health center in his car. Members of both the Southbridge police and the state police followed then intercepted his car. This evolved into a standoff where Twedt threatened several police with a knife, which he threw and missed, and with the weapon of his own gasoline-soaked clothes and a lighter. A state trooper shot him to death when he approached to within 10 feet. http://www.commonwealthmagazine.org/Programs/Clearing-the-cops/~/media/Files/Commonwealth%20Magazine/Clearing%20the%20cops/Michael%20Twedt_Judicial%20inquest%20resport.ashx</v>
      </c>
      <c r="V5828" s="98"/>
      <c r="W5828" s="109">
        <v>2439.1</v>
      </c>
      <c r="X5828" s="109"/>
      <c r="Y5828" s="109"/>
      <c r="Z5828" s="109"/>
      <c r="AA5828" s="109"/>
      <c r="AB5828" s="109"/>
      <c r="AC5828" s="113"/>
      <c r="AD5828" s="106"/>
      <c r="AE5828" s="106"/>
      <c r="AF5828" s="106"/>
      <c r="AG5828" s="58"/>
    </row>
    <row r="5829" spans="1:33" ht="12">
      <c r="A5829" s="30">
        <v>41898</v>
      </c>
      <c r="B5829" s="109" t="s">
        <v>16564</v>
      </c>
      <c r="C5829" s="121">
        <v>47</v>
      </c>
      <c r="D5829" s="109" t="s">
        <v>23</v>
      </c>
      <c r="E5829" s="109" t="s">
        <v>40</v>
      </c>
      <c r="F5829" s="109"/>
      <c r="G5829" s="42">
        <v>37917</v>
      </c>
      <c r="H5829" s="109" t="s">
        <v>34294</v>
      </c>
      <c r="I5829" s="55" t="s">
        <v>34295</v>
      </c>
      <c r="J5829" s="55" t="s">
        <v>74</v>
      </c>
      <c r="K5829" s="98" t="s">
        <v>34296</v>
      </c>
      <c r="L5829" s="109" t="s">
        <v>6152</v>
      </c>
      <c r="M5829" s="109" t="s">
        <v>34297</v>
      </c>
      <c r="N5829" s="109" t="s">
        <v>32</v>
      </c>
      <c r="O5829" s="109" t="s">
        <v>34298</v>
      </c>
      <c r="P5829" s="109" t="s">
        <v>760</v>
      </c>
      <c r="Q5829" s="55" t="s">
        <v>34299</v>
      </c>
      <c r="R5829" s="109" t="s">
        <v>100</v>
      </c>
      <c r="S5829" s="8" t="s">
        <v>33972</v>
      </c>
      <c r="T5829" s="31"/>
      <c r="U5829" s="109" t="str">
        <f t="shared" si="92"/>
        <v>37917: A heavily-armed and distraught Wood deliberately drew police into a firefight in the neighborhood of his former wife's house, where over 50 rounds were shot by Wood and multiple officers. Police would not say how many times Wood was hit. http://gracerubenstein.com/wp-content/uploads/2003/10/suicide_by_cop-200310.pdf</v>
      </c>
      <c r="V5829" s="98"/>
      <c r="W5829" s="109">
        <v>2440.1</v>
      </c>
      <c r="X5829" s="109"/>
      <c r="Y5829" s="109"/>
      <c r="Z5829" s="109"/>
      <c r="AA5829" s="109"/>
      <c r="AB5829" s="109"/>
      <c r="AC5829" s="113"/>
      <c r="AD5829" s="106"/>
      <c r="AE5829" s="106"/>
      <c r="AF5829" s="106"/>
      <c r="AG5829" s="58"/>
    </row>
    <row r="5830" spans="1:33" ht="12">
      <c r="A5830" s="30">
        <v>41898</v>
      </c>
      <c r="B5830" s="109" t="s">
        <v>34300</v>
      </c>
      <c r="C5830" s="121">
        <v>42</v>
      </c>
      <c r="D5830" s="109" t="s">
        <v>23</v>
      </c>
      <c r="E5830" s="109" t="s">
        <v>82</v>
      </c>
      <c r="F5830" s="109"/>
      <c r="G5830" s="42">
        <v>39825</v>
      </c>
      <c r="H5830" s="109" t="s">
        <v>34301</v>
      </c>
      <c r="I5830" s="55" t="s">
        <v>34302</v>
      </c>
      <c r="J5830" s="55" t="s">
        <v>74</v>
      </c>
      <c r="K5830" s="98" t="s">
        <v>34303</v>
      </c>
      <c r="L5830" s="109" t="s">
        <v>1306</v>
      </c>
      <c r="M5830" s="109" t="s">
        <v>14288</v>
      </c>
      <c r="N5830" s="109" t="s">
        <v>32</v>
      </c>
      <c r="O5830" s="109" t="s">
        <v>34304</v>
      </c>
      <c r="P5830" s="109" t="s">
        <v>760</v>
      </c>
      <c r="Q5830" s="55" t="s">
        <v>34305</v>
      </c>
      <c r="R5830" s="109"/>
      <c r="S5830" s="8" t="s">
        <v>33972</v>
      </c>
      <c r="T5830" s="31"/>
      <c r="U5830" s="109" t="str">
        <f t="shared" si="92"/>
        <v>39825: Wood was killed after a day-long armed standoff with police. In the course of the day, Wood held his wife at gunpoint, she shot and wounded him in turn, police arrived and deployed gas without any result, police shot and wounded Wood who still refused to disarm or surrender, police shot him again, then fired three bean-bag rounds to finally disarm him. Multiple weapons were discovered at the scene. http://www.masslive.com/news/index.ssf/2009/01/bullet_that_killed_colrain_man.html?category=Franklin%20County</v>
      </c>
      <c r="V5830" s="98"/>
      <c r="W5830" s="109">
        <v>2441.1</v>
      </c>
      <c r="X5830" s="109"/>
      <c r="Y5830" s="109"/>
      <c r="Z5830" s="109"/>
      <c r="AA5830" s="109"/>
      <c r="AB5830" s="109"/>
      <c r="AC5830" s="113"/>
      <c r="AD5830" s="106"/>
      <c r="AE5830" s="106"/>
      <c r="AF5830" s="106"/>
      <c r="AG5830" s="58"/>
    </row>
    <row r="5831" spans="1:33" ht="12">
      <c r="A5831" s="30">
        <v>41898</v>
      </c>
      <c r="B5831" s="109" t="s">
        <v>34306</v>
      </c>
      <c r="C5831" s="121">
        <v>45</v>
      </c>
      <c r="D5831" s="109" t="s">
        <v>23</v>
      </c>
      <c r="E5831" s="109" t="s">
        <v>40</v>
      </c>
      <c r="F5831" s="109" t="s">
        <v>34307</v>
      </c>
      <c r="G5831" s="42">
        <v>40142</v>
      </c>
      <c r="H5831" s="109" t="s">
        <v>34308</v>
      </c>
      <c r="I5831" s="55" t="s">
        <v>34309</v>
      </c>
      <c r="J5831" s="55" t="s">
        <v>74</v>
      </c>
      <c r="K5831" s="98" t="s">
        <v>34310</v>
      </c>
      <c r="L5831" s="109" t="s">
        <v>6152</v>
      </c>
      <c r="M5831" s="109" t="s">
        <v>34311</v>
      </c>
      <c r="N5831" s="109" t="s">
        <v>1589</v>
      </c>
      <c r="O5831" s="109" t="s">
        <v>34312</v>
      </c>
      <c r="P5831" s="109" t="s">
        <v>760</v>
      </c>
      <c r="Q5831" s="55" t="s">
        <v>34313</v>
      </c>
      <c r="R5831" s="109" t="s">
        <v>80</v>
      </c>
      <c r="S5831" s="8" t="s">
        <v>5119</v>
      </c>
      <c r="T5831" s="31"/>
      <c r="U5831" s="109" t="str">
        <f t="shared" si="92"/>
        <v>40142: Howe was beaten to death by officers at a sobriety checkpoint staffed by about 20 officers from multiple agencies, in a series of events where the official explanations differed radically from reports from eyewitnesses. Moreover the checkpoint was coincidentally set up near Eagle-Tribune newspaper officers. Their photographer's evidence also contradicted the police story. In November 2012 Howe's family settled for $1.6M. http://stopthedrugwar.org/speakeasy/2009/nov/30/law_enforcement_man_trying_snuff</v>
      </c>
      <c r="V5831" s="98"/>
      <c r="W5831" s="109">
        <v>2442.1</v>
      </c>
      <c r="X5831" s="109"/>
      <c r="Y5831" s="109"/>
      <c r="Z5831" s="109"/>
      <c r="AA5831" s="109"/>
      <c r="AB5831" s="109"/>
      <c r="AC5831" s="113"/>
      <c r="AD5831" s="106"/>
      <c r="AE5831" s="106"/>
      <c r="AF5831" s="106"/>
      <c r="AG5831" s="58"/>
    </row>
    <row r="5832" spans="1:33" ht="12">
      <c r="A5832" s="30">
        <v>41898</v>
      </c>
      <c r="B5832" s="109" t="s">
        <v>34314</v>
      </c>
      <c r="C5832" s="121">
        <v>23</v>
      </c>
      <c r="D5832" s="109" t="s">
        <v>23</v>
      </c>
      <c r="E5832" s="109" t="s">
        <v>82</v>
      </c>
      <c r="F5832" s="109"/>
      <c r="G5832" s="42">
        <v>39663</v>
      </c>
      <c r="H5832" s="109" t="s">
        <v>34315</v>
      </c>
      <c r="I5832" s="55" t="s">
        <v>34116</v>
      </c>
      <c r="J5832" s="55" t="s">
        <v>74</v>
      </c>
      <c r="K5832" s="98" t="s">
        <v>34117</v>
      </c>
      <c r="L5832" s="109" t="s">
        <v>14286</v>
      </c>
      <c r="M5832" s="109" t="s">
        <v>34172</v>
      </c>
      <c r="N5832" s="109" t="s">
        <v>1818</v>
      </c>
      <c r="O5832" s="109" t="s">
        <v>34316</v>
      </c>
      <c r="P5832" s="109" t="s">
        <v>760</v>
      </c>
      <c r="Q5832" s="55" t="s">
        <v>34317</v>
      </c>
      <c r="R5832" s="109" t="s">
        <v>80</v>
      </c>
      <c r="S5832" s="8" t="s">
        <v>5119</v>
      </c>
      <c r="T5832" s="31"/>
      <c r="U5832" s="109" t="str">
        <f t="shared" si="92"/>
        <v>39663: Tavarez Perez was apprehended on August 1 in his vehicle on drugs charges (heroin and cocaine). The report of the arresting officer noted that the arrestee had "swallowed something from another plastic bag," this officer had prior experience of detainees ingesting drugs and requiring medical attention. In two days Tavarez Perez was dead from opiate intoxication. In February 2014 a district court judge agreed with the victim's heirs that the arresting officer was potentially civilly liable for negligence and wrongful death. http://www.leagle.com/decision/In%20FDCO%2020140207994</v>
      </c>
      <c r="V5832" s="98"/>
      <c r="W5832" s="109">
        <v>2443.1</v>
      </c>
      <c r="X5832" s="109"/>
      <c r="Y5832" s="109"/>
      <c r="Z5832" s="109"/>
      <c r="AA5832" s="109"/>
      <c r="AB5832" s="109"/>
      <c r="AC5832" s="113"/>
      <c r="AD5832" s="106"/>
      <c r="AE5832" s="106"/>
      <c r="AF5832" s="106"/>
      <c r="AG5832" s="58"/>
    </row>
    <row r="5833" spans="1:33" ht="12">
      <c r="A5833" s="30">
        <v>41898</v>
      </c>
      <c r="B5833" s="109" t="s">
        <v>34318</v>
      </c>
      <c r="C5833" s="121">
        <v>19</v>
      </c>
      <c r="D5833" s="109" t="s">
        <v>23</v>
      </c>
      <c r="E5833" s="109" t="s">
        <v>82</v>
      </c>
      <c r="F5833" s="109"/>
      <c r="G5833" s="42">
        <v>37086</v>
      </c>
      <c r="H5833" s="109" t="s">
        <v>34319</v>
      </c>
      <c r="I5833" s="55" t="s">
        <v>2144</v>
      </c>
      <c r="J5833" s="55" t="s">
        <v>74</v>
      </c>
      <c r="K5833" s="98" t="s">
        <v>34320</v>
      </c>
      <c r="L5833" s="109" t="s">
        <v>2146</v>
      </c>
      <c r="M5833" s="109" t="s">
        <v>2147</v>
      </c>
      <c r="N5833" s="109" t="s">
        <v>32</v>
      </c>
      <c r="O5833" s="109" t="s">
        <v>34321</v>
      </c>
      <c r="P5833" s="109" t="s">
        <v>760</v>
      </c>
      <c r="Q5833" s="55" t="s">
        <v>34322</v>
      </c>
      <c r="R5833" s="109" t="s">
        <v>80</v>
      </c>
      <c r="S5833" s="8" t="s">
        <v>5119</v>
      </c>
      <c r="T5833" s="31"/>
      <c r="U5833" s="109" t="str">
        <f t="shared" si="92"/>
        <v>37086: Romain was identified to police by the victim of a knife assault in a nearby pizza restaurant. When approached by two officers, Romain threatened them with a 12-inch knife, making several slashing motions. One officer shot him in the stomach. He lost too much blood from the stomach wound to be revived at hospital. https://groups.google.com/forum/#!topic/alt.thebird.copwatch/b-0YAjX7hQ8</v>
      </c>
      <c r="V5833" s="98"/>
      <c r="W5833" s="109">
        <v>2444.1</v>
      </c>
      <c r="X5833" s="109"/>
      <c r="Y5833" s="109"/>
      <c r="Z5833" s="109"/>
      <c r="AA5833" s="109"/>
      <c r="AB5833" s="109"/>
      <c r="AC5833" s="113"/>
      <c r="AD5833" s="106"/>
      <c r="AE5833" s="106"/>
      <c r="AF5833" s="106"/>
      <c r="AG5833" s="58"/>
    </row>
    <row r="5834" spans="1:33" ht="12">
      <c r="A5834" s="30">
        <v>41898</v>
      </c>
      <c r="B5834" s="109" t="s">
        <v>34323</v>
      </c>
      <c r="C5834" s="121">
        <v>31</v>
      </c>
      <c r="D5834" s="109" t="s">
        <v>23</v>
      </c>
      <c r="E5834" s="109" t="s">
        <v>173</v>
      </c>
      <c r="F5834" s="109"/>
      <c r="G5834" s="42">
        <v>37040</v>
      </c>
      <c r="H5834" s="109" t="s">
        <v>34324</v>
      </c>
      <c r="I5834" s="55" t="s">
        <v>2144</v>
      </c>
      <c r="J5834" s="55" t="s">
        <v>74</v>
      </c>
      <c r="K5834" s="98" t="s">
        <v>34325</v>
      </c>
      <c r="L5834" s="109" t="s">
        <v>2146</v>
      </c>
      <c r="M5834" s="109" t="s">
        <v>2147</v>
      </c>
      <c r="N5834" s="109" t="s">
        <v>32</v>
      </c>
      <c r="O5834" s="109" t="s">
        <v>34326</v>
      </c>
      <c r="P5834" s="109" t="s">
        <v>760</v>
      </c>
      <c r="Q5834" s="55" t="s">
        <v>34327</v>
      </c>
      <c r="R5834" s="109" t="s">
        <v>80</v>
      </c>
      <c r="S5834" s="8" t="s">
        <v>5119</v>
      </c>
      <c r="T5834" s="31"/>
      <c r="U5834" s="109" t="str">
        <f t="shared" si="92"/>
        <v>37040: Pineda was an immigrant Salvadoran restaurant worker who was confronted by plainclothes police officers and stabbed on of them in the leg. Officers responded by shooting him to death. Reporting of the incident raised the possibility that the language barrier may have contributed to Pineda's demise. http://www.highbeam.com/doc/1P2-8648463.html</v>
      </c>
      <c r="V5834" s="98"/>
      <c r="W5834" s="109">
        <v>2445.1</v>
      </c>
      <c r="X5834" s="109"/>
      <c r="Y5834" s="109"/>
      <c r="Z5834" s="109"/>
      <c r="AA5834" s="109"/>
      <c r="AB5834" s="109"/>
      <c r="AC5834" s="113"/>
      <c r="AD5834" s="106"/>
      <c r="AE5834" s="106"/>
      <c r="AF5834" s="106"/>
      <c r="AG5834" s="58"/>
    </row>
    <row r="5835" spans="1:33" ht="12">
      <c r="A5835" s="30">
        <v>41898</v>
      </c>
      <c r="B5835" s="109" t="s">
        <v>34328</v>
      </c>
      <c r="C5835" s="121">
        <v>29</v>
      </c>
      <c r="D5835" s="109" t="s">
        <v>23</v>
      </c>
      <c r="E5835" s="109" t="s">
        <v>82</v>
      </c>
      <c r="F5835" s="109"/>
      <c r="G5835" s="42">
        <v>36887</v>
      </c>
      <c r="H5835" s="109" t="s">
        <v>34329</v>
      </c>
      <c r="I5835" s="55" t="s">
        <v>11605</v>
      </c>
      <c r="J5835" s="55" t="s">
        <v>74</v>
      </c>
      <c r="K5835" s="98" t="s">
        <v>34330</v>
      </c>
      <c r="L5835" s="109" t="s">
        <v>2146</v>
      </c>
      <c r="M5835" s="109" t="s">
        <v>2147</v>
      </c>
      <c r="N5835" s="109" t="s">
        <v>32</v>
      </c>
      <c r="O5835" s="109" t="s">
        <v>34331</v>
      </c>
      <c r="P5835" s="109" t="s">
        <v>760</v>
      </c>
      <c r="Q5835" s="55" t="s">
        <v>34332</v>
      </c>
      <c r="R5835" s="109" t="s">
        <v>80</v>
      </c>
      <c r="S5835" s="8" t="s">
        <v>5119</v>
      </c>
      <c r="T5835" s="31"/>
      <c r="U5835" s="109" t="str">
        <f t="shared" si="92"/>
        <v>36887: Bodden fled as a police officer demanded to frisk him in a public park. After a foot chase. the officer shot him fatally in the back of the neck, and claimed that Bodden had produced a handgun. Eyewitnesses sharply disputed that. The shooting was highly controversial and the police unresponsive to demands for an investigation. http://www.themilitant.com/2001/6508/650867.html</v>
      </c>
      <c r="V5835" s="98"/>
      <c r="W5835" s="109">
        <v>2446.1</v>
      </c>
      <c r="X5835" s="109"/>
      <c r="Y5835" s="109"/>
      <c r="Z5835" s="109"/>
      <c r="AA5835" s="109"/>
      <c r="AB5835" s="109"/>
      <c r="AC5835" s="113"/>
      <c r="AD5835" s="106"/>
      <c r="AE5835" s="106"/>
      <c r="AF5835" s="106"/>
      <c r="AG5835" s="58"/>
    </row>
    <row r="5836" spans="1:33" ht="12">
      <c r="A5836" s="30">
        <v>41898</v>
      </c>
      <c r="B5836" s="109" t="s">
        <v>34333</v>
      </c>
      <c r="C5836" s="121">
        <v>27</v>
      </c>
      <c r="D5836" s="109" t="s">
        <v>23</v>
      </c>
      <c r="E5836" s="109" t="s">
        <v>82</v>
      </c>
      <c r="F5836" s="109"/>
      <c r="G5836" s="42">
        <v>36857</v>
      </c>
      <c r="H5836" s="109" t="s">
        <v>34334</v>
      </c>
      <c r="I5836" s="55" t="s">
        <v>26635</v>
      </c>
      <c r="J5836" s="55" t="s">
        <v>74</v>
      </c>
      <c r="K5836" s="98" t="s">
        <v>26636</v>
      </c>
      <c r="L5836" s="109" t="s">
        <v>2146</v>
      </c>
      <c r="M5836" s="109" t="s">
        <v>2147</v>
      </c>
      <c r="N5836" s="109" t="s">
        <v>32</v>
      </c>
      <c r="O5836" s="109" t="s">
        <v>34335</v>
      </c>
      <c r="P5836" s="109" t="s">
        <v>760</v>
      </c>
      <c r="Q5836" s="55" t="s">
        <v>34336</v>
      </c>
      <c r="R5836" s="109" t="s">
        <v>80</v>
      </c>
      <c r="S5836" s="8" t="s">
        <v>5119</v>
      </c>
      <c r="T5836" s="31"/>
      <c r="U5836" s="109" t="str">
        <f t="shared" si="92"/>
        <v>36857: According to the police account, Garcia was at the wheel of a stolen Honda at one a.m., and had collided with several parked and moving cars in flight from two plainclothes police officers, when he was fatally stopped by a "hail of bullets" from Boston police. http://business.highbeam.com/3972/article-1G1-66712277/roxbury-couple-hits-floor-sound-gunshots-outside</v>
      </c>
      <c r="V5836" s="98"/>
      <c r="W5836" s="109">
        <v>2447.1</v>
      </c>
      <c r="X5836" s="109"/>
      <c r="Y5836" s="109"/>
      <c r="Z5836" s="109"/>
      <c r="AA5836" s="109"/>
      <c r="AB5836" s="109"/>
      <c r="AC5836" s="113"/>
      <c r="AD5836" s="106"/>
      <c r="AE5836" s="106"/>
      <c r="AF5836" s="106"/>
      <c r="AG5836" s="58"/>
    </row>
    <row r="5837" spans="1:33" ht="12">
      <c r="A5837" s="30">
        <v>41898</v>
      </c>
      <c r="B5837" s="109" t="s">
        <v>34337</v>
      </c>
      <c r="C5837" s="121">
        <v>15</v>
      </c>
      <c r="D5837" s="109" t="s">
        <v>23</v>
      </c>
      <c r="E5837" s="109" t="s">
        <v>24</v>
      </c>
      <c r="F5837" s="109" t="s">
        <v>34338</v>
      </c>
      <c r="G5837" s="42">
        <v>40010</v>
      </c>
      <c r="H5837" s="109" t="s">
        <v>34339</v>
      </c>
      <c r="I5837" s="55" t="s">
        <v>1629</v>
      </c>
      <c r="J5837" s="55" t="s">
        <v>74</v>
      </c>
      <c r="K5837" s="98" t="s">
        <v>34078</v>
      </c>
      <c r="L5837" s="109" t="s">
        <v>498</v>
      </c>
      <c r="M5837" s="109" t="s">
        <v>1845</v>
      </c>
      <c r="N5837" s="109" t="s">
        <v>314</v>
      </c>
      <c r="O5837" s="109" t="s">
        <v>34340</v>
      </c>
      <c r="P5837" s="109" t="s">
        <v>58</v>
      </c>
      <c r="Q5837" s="55" t="s">
        <v>34341</v>
      </c>
      <c r="R5837" s="109" t="s">
        <v>80</v>
      </c>
      <c r="S5837" s="8" t="s">
        <v>5119</v>
      </c>
      <c r="T5837" s="31"/>
      <c r="U5837" s="109" t="str">
        <f t="shared" si="92"/>
        <v>40010: Walker was struck and killed by a passing vehicle while engaged in a conversation with a police officer. Walker was one of three bicyclists on the parking lot of an auto dealer when detained. The officer described the victim making unpredictable and threatening movements, then backing into the street without looking. http://www.masslive.com/news/index.ssf/2009/07/police_identify_teen_killed_on.html</v>
      </c>
      <c r="V5837" s="98"/>
      <c r="W5837" s="109">
        <v>2448.1</v>
      </c>
      <c r="X5837" s="109"/>
      <c r="Y5837" s="109"/>
      <c r="Z5837" s="109"/>
      <c r="AA5837" s="109"/>
      <c r="AB5837" s="109"/>
      <c r="AC5837" s="113"/>
      <c r="AD5837" s="106"/>
      <c r="AE5837" s="106"/>
      <c r="AF5837" s="106"/>
      <c r="AG5837" s="58"/>
    </row>
    <row r="5838" spans="1:33" ht="12">
      <c r="A5838" s="30">
        <v>41899</v>
      </c>
      <c r="B5838" s="109" t="s">
        <v>34342</v>
      </c>
      <c r="C5838" s="121">
        <v>41</v>
      </c>
      <c r="D5838" s="109" t="s">
        <v>23</v>
      </c>
      <c r="E5838" s="109" t="s">
        <v>82</v>
      </c>
      <c r="F5838" s="109"/>
      <c r="G5838" s="42">
        <v>39657</v>
      </c>
      <c r="H5838" s="109" t="s">
        <v>34343</v>
      </c>
      <c r="I5838" s="55" t="s">
        <v>4883</v>
      </c>
      <c r="J5838" s="55" t="s">
        <v>4881</v>
      </c>
      <c r="K5838" s="98" t="s">
        <v>34344</v>
      </c>
      <c r="L5838" s="109" t="s">
        <v>4883</v>
      </c>
      <c r="M5838" s="109" t="s">
        <v>34345</v>
      </c>
      <c r="N5838" s="109" t="s">
        <v>32</v>
      </c>
      <c r="O5838" s="109" t="s">
        <v>34346</v>
      </c>
      <c r="P5838" s="109" t="s">
        <v>58</v>
      </c>
      <c r="Q5838" s="55" t="s">
        <v>34347</v>
      </c>
      <c r="R5838" s="109" t="s">
        <v>80</v>
      </c>
      <c r="S5838" s="8" t="s">
        <v>11910</v>
      </c>
      <c r="T5838" s="31"/>
      <c r="U5838" s="109" t="str">
        <f t="shared" si="92"/>
        <v>39657: Police responding to domestic disturbance calls from Tiburcio's residence found his wife wounded and his three young boys distressed as they answered the door. Officers proceeded to the bedroom to find Tiburcio armed with a bayonet and threatening his wife with further injury. He raised the bayonet to threaten the officer, who killed hm with a single shot. http://forums.officer.com/t98978/</v>
      </c>
      <c r="V5838" s="98"/>
      <c r="W5838" s="109">
        <v>2449.1</v>
      </c>
      <c r="X5838" s="109"/>
      <c r="Y5838" s="109"/>
      <c r="Z5838" s="109"/>
      <c r="AA5838" s="109"/>
      <c r="AB5838" s="109"/>
      <c r="AC5838" s="113"/>
      <c r="AD5838" s="106"/>
      <c r="AE5838" s="106"/>
      <c r="AF5838" s="106"/>
      <c r="AG5838" s="58"/>
    </row>
    <row r="5839" spans="1:33" ht="12">
      <c r="A5839" s="30">
        <v>41899</v>
      </c>
      <c r="B5839" s="109" t="s">
        <v>34348</v>
      </c>
      <c r="C5839" s="121">
        <v>41</v>
      </c>
      <c r="D5839" s="109" t="s">
        <v>23</v>
      </c>
      <c r="E5839" s="109" t="s">
        <v>82</v>
      </c>
      <c r="F5839" s="109"/>
      <c r="G5839" s="42">
        <v>38949</v>
      </c>
      <c r="H5839" s="109" t="s">
        <v>34349</v>
      </c>
      <c r="I5839" s="55" t="s">
        <v>34350</v>
      </c>
      <c r="J5839" s="55" t="s">
        <v>4881</v>
      </c>
      <c r="K5839" s="98" t="s">
        <v>34351</v>
      </c>
      <c r="L5839" s="109" t="s">
        <v>4883</v>
      </c>
      <c r="M5839" s="109" t="s">
        <v>34352</v>
      </c>
      <c r="N5839" s="109" t="s">
        <v>262</v>
      </c>
      <c r="O5839" s="109" t="s">
        <v>34353</v>
      </c>
      <c r="P5839" s="109" t="s">
        <v>760</v>
      </c>
      <c r="Q5839" s="55" t="s">
        <v>34354</v>
      </c>
      <c r="R5839" s="109" t="s">
        <v>80</v>
      </c>
      <c r="S5839" s="8" t="s">
        <v>5119</v>
      </c>
      <c r="T5839" s="31"/>
      <c r="U5839" s="109" t="str">
        <f t="shared" si="92"/>
        <v>38949: Picard had struggled with his 19-year-old son, struggled with police trying to apprehend him, and struggled at police headquarters when behind booked. He was given two shocks with a stun gun. Shortly afterward he collapsed and didn't recover. He died within an hour. http://www.nkpolice.org/documents/press/AG_Clears_Officer_20070131.pdf</v>
      </c>
      <c r="V5839" s="98"/>
      <c r="W5839" s="109">
        <v>2450.1</v>
      </c>
      <c r="X5839" s="109"/>
      <c r="Y5839" s="109"/>
      <c r="Z5839" s="109"/>
      <c r="AA5839" s="109"/>
      <c r="AB5839" s="109"/>
      <c r="AC5839" s="113"/>
      <c r="AD5839" s="106"/>
      <c r="AE5839" s="106"/>
      <c r="AF5839" s="106"/>
      <c r="AG5839" s="58"/>
    </row>
    <row r="5840" spans="1:33" ht="12">
      <c r="A5840" s="30">
        <v>41899</v>
      </c>
      <c r="B5840" s="109" t="s">
        <v>34355</v>
      </c>
      <c r="C5840" s="121">
        <v>19</v>
      </c>
      <c r="D5840" s="109" t="s">
        <v>23</v>
      </c>
      <c r="E5840" s="109" t="s">
        <v>40</v>
      </c>
      <c r="F5840" s="109" t="s">
        <v>34356</v>
      </c>
      <c r="G5840" s="42">
        <v>39852</v>
      </c>
      <c r="H5840" s="109" t="s">
        <v>34357</v>
      </c>
      <c r="I5840" s="55" t="s">
        <v>34358</v>
      </c>
      <c r="J5840" s="55" t="s">
        <v>4881</v>
      </c>
      <c r="K5840" s="98" t="s">
        <v>34359</v>
      </c>
      <c r="L5840" s="109" t="s">
        <v>878</v>
      </c>
      <c r="M5840" s="109" t="s">
        <v>34360</v>
      </c>
      <c r="N5840" s="109" t="s">
        <v>32</v>
      </c>
      <c r="O5840" s="109" t="s">
        <v>34361</v>
      </c>
      <c r="P5840" s="109" t="s">
        <v>58</v>
      </c>
      <c r="Q5840" s="55" t="s">
        <v>34362</v>
      </c>
      <c r="R5840" s="109" t="s">
        <v>100</v>
      </c>
      <c r="S5840" s="8" t="s">
        <v>11910</v>
      </c>
      <c r="T5840" s="31"/>
      <c r="U5840" s="109" t="str">
        <f t="shared" si="92"/>
        <v>39852: The mother of one of Kilcline's friends called police to have them check on his welfare over worries about his emotional health. In the resulting confrontation, Kilchline charged three officers with an 8-inch steak knife; they shot him a total of nine times and left him critically injured, one-eyed, and permanently paralyzed. He died of his injuries in April 2013. His family filed a lawsuit for excessive force, gross negligence and brutality, collecting $7M from the city. http://www.providencejournal.com/breaking-news/content/20131203-north-kingstown-to-pay-7-million-to-settle-lawsuit-over-police-shooting-teen-9-times.ece</v>
      </c>
      <c r="V5840" s="98"/>
      <c r="W5840" s="109">
        <v>2451.1</v>
      </c>
      <c r="X5840" s="109"/>
      <c r="Y5840" s="109"/>
      <c r="Z5840" s="109"/>
      <c r="AA5840" s="109"/>
      <c r="AB5840" s="109"/>
      <c r="AC5840" s="113"/>
      <c r="AD5840" s="106"/>
      <c r="AE5840" s="106"/>
      <c r="AF5840" s="106"/>
      <c r="AG5840" s="58"/>
    </row>
    <row r="5841" spans="1:33" ht="12">
      <c r="A5841" s="30">
        <v>41899</v>
      </c>
      <c r="B5841" s="109" t="s">
        <v>34363</v>
      </c>
      <c r="C5841" s="121">
        <v>30</v>
      </c>
      <c r="D5841" s="109" t="s">
        <v>23</v>
      </c>
      <c r="E5841" s="109" t="s">
        <v>82</v>
      </c>
      <c r="F5841" s="109"/>
      <c r="G5841" s="42">
        <v>39490</v>
      </c>
      <c r="H5841" s="109" t="s">
        <v>34364</v>
      </c>
      <c r="I5841" s="55" t="s">
        <v>4880</v>
      </c>
      <c r="J5841" s="55" t="s">
        <v>4881</v>
      </c>
      <c r="K5841" s="98" t="s">
        <v>4882</v>
      </c>
      <c r="L5841" s="109" t="s">
        <v>4883</v>
      </c>
      <c r="M5841" s="109" t="s">
        <v>4884</v>
      </c>
      <c r="N5841" s="109" t="s">
        <v>32</v>
      </c>
      <c r="O5841" s="109" t="s">
        <v>34365</v>
      </c>
      <c r="P5841" s="109" t="s">
        <v>58</v>
      </c>
      <c r="Q5841" s="55" t="s">
        <v>34366</v>
      </c>
      <c r="R5841" s="109" t="s">
        <v>100</v>
      </c>
      <c r="S5841" s="8" t="s">
        <v>11910</v>
      </c>
      <c r="T5841" s="31"/>
      <c r="U5841" s="109" t="str">
        <f t="shared" si="92"/>
        <v>39490: Swift's mother called 911 for assistance in bringing her agitated, delusional and physical imposing (6'4" and over 300 lbs) son to the hospital. Two officers reached the scene and Swift emerged with a sheathed sword. Ordered to drop the sword, Swift did so, and demonstrated he had no other weapons. The altercation moved inside and another officer arrived and joined in. The end result was Swift, naked, unarmed, and dead from two bullet wounds physically impossible according to the police account. His family settled a suit with the city for $1.3M. http://www.rid.uscourts.gov/menu/judges/opinions/smith/04132010_1-08CV0325S_FARRY_V_CITY_OF_PAWTUCKET_P.pdf</v>
      </c>
      <c r="V5841" s="98"/>
      <c r="W5841" s="109">
        <v>2452.1</v>
      </c>
      <c r="X5841" s="109"/>
      <c r="Y5841" s="109"/>
      <c r="Z5841" s="109"/>
      <c r="AA5841" s="109"/>
      <c r="AB5841" s="109"/>
      <c r="AC5841" s="113"/>
      <c r="AD5841" s="106"/>
      <c r="AE5841" s="106"/>
      <c r="AF5841" s="106"/>
      <c r="AG5841" s="58"/>
    </row>
    <row r="5842" spans="1:33" ht="12">
      <c r="A5842" s="30">
        <v>41899</v>
      </c>
      <c r="B5842" s="109" t="s">
        <v>34367</v>
      </c>
      <c r="C5842" s="121">
        <v>34</v>
      </c>
      <c r="D5842" s="109" t="s">
        <v>23</v>
      </c>
      <c r="E5842" s="109" t="s">
        <v>82</v>
      </c>
      <c r="F5842" s="109"/>
      <c r="G5842" s="42">
        <v>39290</v>
      </c>
      <c r="H5842" s="109" t="s">
        <v>34368</v>
      </c>
      <c r="I5842" s="55" t="s">
        <v>4880</v>
      </c>
      <c r="J5842" s="55" t="s">
        <v>4881</v>
      </c>
      <c r="K5842" s="98" t="s">
        <v>4882</v>
      </c>
      <c r="L5842" s="109" t="s">
        <v>4883</v>
      </c>
      <c r="M5842" s="109" t="s">
        <v>4884</v>
      </c>
      <c r="N5842" s="109" t="s">
        <v>32</v>
      </c>
      <c r="O5842" s="109" t="s">
        <v>34369</v>
      </c>
      <c r="P5842" s="109" t="s">
        <v>58</v>
      </c>
      <c r="Q5842" s="55" t="s">
        <v>34370</v>
      </c>
      <c r="R5842" s="109" t="s">
        <v>80</v>
      </c>
      <c r="S5842" s="8" t="s">
        <v>11910</v>
      </c>
      <c r="T5842" s="31"/>
      <c r="U5842" s="109" t="str">
        <f t="shared" si="92"/>
        <v>39290: Audette, newly released from a correctional institution and with a significant criminal record, was discovered in a driveway by police responding to a burglary in progress. Audette displayed a handgun and was shot to death by officers. This incident was one day after the same department's killing of suspect Bridget DeCrafft. http://masscops.com/threads/pawtucket-police-kill-armed-suspect.34894/</v>
      </c>
      <c r="V5842" s="98"/>
      <c r="W5842" s="109">
        <v>2453.1</v>
      </c>
      <c r="X5842" s="109"/>
      <c r="Y5842" s="109"/>
      <c r="Z5842" s="109"/>
      <c r="AA5842" s="109"/>
      <c r="AB5842" s="109"/>
      <c r="AC5842" s="113"/>
      <c r="AD5842" s="106"/>
      <c r="AE5842" s="106"/>
      <c r="AF5842" s="106"/>
      <c r="AG5842" s="58"/>
    </row>
    <row r="5843" spans="1:33" ht="12">
      <c r="A5843" s="30">
        <v>41899</v>
      </c>
      <c r="B5843" s="109" t="s">
        <v>34371</v>
      </c>
      <c r="C5843" s="121">
        <v>49</v>
      </c>
      <c r="D5843" s="109" t="s">
        <v>91</v>
      </c>
      <c r="E5843" s="109" t="s">
        <v>82</v>
      </c>
      <c r="F5843" s="109"/>
      <c r="G5843" s="42">
        <v>39289</v>
      </c>
      <c r="H5843" s="109" t="s">
        <v>34372</v>
      </c>
      <c r="I5843" s="55" t="s">
        <v>10198</v>
      </c>
      <c r="J5843" s="55" t="s">
        <v>4881</v>
      </c>
      <c r="K5843" s="98" t="s">
        <v>34373</v>
      </c>
      <c r="L5843" s="109" t="s">
        <v>4883</v>
      </c>
      <c r="M5843" s="109" t="s">
        <v>34374</v>
      </c>
      <c r="N5843" s="109" t="s">
        <v>32</v>
      </c>
      <c r="O5843" s="109" t="s">
        <v>34375</v>
      </c>
      <c r="P5843" s="109" t="s">
        <v>58</v>
      </c>
      <c r="Q5843" s="55" t="s">
        <v>34376</v>
      </c>
      <c r="R5843" s="109" t="s">
        <v>80</v>
      </c>
      <c r="S5843" s="8" t="s">
        <v>11910</v>
      </c>
      <c r="T5843" s="31"/>
      <c r="U5843" s="109" t="str">
        <f t="shared" si="92"/>
        <v>39289: DeGrafft carjacked an SUV from two teenagers at knifepoint at 1 a.m. and led state and local police on a chase through Attleboro, Cranston, and Warwick. Officers fired on her repeatedly. At the end three police cruisers boxed her in, she allegedly rocked the SUV back and forth to deliberately injure one of the officers, and she was shot to death. This incident was one day before the same department's killing of another suspect. http://masscops.com/threads/pawtucket-officer-cleared-from-fatal-shooting.39771/</v>
      </c>
      <c r="V5843" s="98"/>
      <c r="W5843" s="109">
        <v>2454.1</v>
      </c>
      <c r="X5843" s="109"/>
      <c r="Y5843" s="109"/>
      <c r="Z5843" s="109"/>
      <c r="AA5843" s="109"/>
      <c r="AB5843" s="109"/>
      <c r="AC5843" s="113"/>
      <c r="AD5843" s="106"/>
      <c r="AE5843" s="106"/>
      <c r="AF5843" s="106"/>
      <c r="AG5843" s="58"/>
    </row>
    <row r="5844" spans="1:33" ht="12">
      <c r="A5844" s="30">
        <v>41899</v>
      </c>
      <c r="B5844" s="109" t="s">
        <v>34377</v>
      </c>
      <c r="C5844" s="121">
        <v>27</v>
      </c>
      <c r="D5844" s="109" t="s">
        <v>23</v>
      </c>
      <c r="E5844" s="109" t="s">
        <v>82</v>
      </c>
      <c r="F5844" s="109"/>
      <c r="G5844" s="42">
        <v>39180</v>
      </c>
      <c r="H5844" s="109" t="s">
        <v>34378</v>
      </c>
      <c r="I5844" s="55" t="s">
        <v>34379</v>
      </c>
      <c r="J5844" s="55" t="s">
        <v>4881</v>
      </c>
      <c r="K5844" s="98" t="s">
        <v>34380</v>
      </c>
      <c r="L5844" s="109" t="s">
        <v>4883</v>
      </c>
      <c r="M5844" s="109" t="s">
        <v>34381</v>
      </c>
      <c r="N5844" s="109" t="s">
        <v>32</v>
      </c>
      <c r="O5844" s="109" t="s">
        <v>34382</v>
      </c>
      <c r="P5844" s="109" t="s">
        <v>58</v>
      </c>
      <c r="Q5844" s="55" t="s">
        <v>34383</v>
      </c>
      <c r="R5844" s="109" t="s">
        <v>80</v>
      </c>
      <c r="S5844" s="8" t="s">
        <v>11910</v>
      </c>
      <c r="T5844" s="31"/>
      <c r="U5844" s="109" t="str">
        <f t="shared" si="92"/>
        <v>39180: Two officers responded to a 911 call for help. On entering the apartment of Garrido Morales, they found him holding a knife over his own head. He refused to obey commands to drop the knife. Fearing for their own safety, officers shot him to death. http://riaclu.org/documents/ACLUvMorancomplaint.pdf</v>
      </c>
      <c r="V5844" s="98"/>
      <c r="W5844" s="109">
        <v>2455.1</v>
      </c>
      <c r="X5844" s="109"/>
      <c r="Y5844" s="109"/>
      <c r="Z5844" s="109"/>
      <c r="AA5844" s="109"/>
      <c r="AB5844" s="109"/>
      <c r="AC5844" s="113"/>
      <c r="AD5844" s="106"/>
      <c r="AE5844" s="106"/>
      <c r="AF5844" s="106"/>
      <c r="AG5844" s="58"/>
    </row>
    <row r="5845" spans="1:33" ht="12">
      <c r="A5845" s="30">
        <v>41899</v>
      </c>
      <c r="B5845" s="109" t="s">
        <v>34384</v>
      </c>
      <c r="C5845" s="121">
        <v>34</v>
      </c>
      <c r="D5845" s="109" t="s">
        <v>23</v>
      </c>
      <c r="E5845" s="109" t="s">
        <v>82</v>
      </c>
      <c r="F5845" s="109"/>
      <c r="G5845" s="42">
        <v>38900</v>
      </c>
      <c r="H5845" s="109" t="s">
        <v>34385</v>
      </c>
      <c r="I5845" s="55" t="s">
        <v>34386</v>
      </c>
      <c r="J5845" s="55" t="s">
        <v>4881</v>
      </c>
      <c r="K5845" s="98" t="s">
        <v>34387</v>
      </c>
      <c r="L5845" s="109" t="s">
        <v>4883</v>
      </c>
      <c r="M5845" s="109" t="s">
        <v>34388</v>
      </c>
      <c r="N5845" s="109" t="s">
        <v>32</v>
      </c>
      <c r="O5845" s="109" t="s">
        <v>34389</v>
      </c>
      <c r="P5845" s="109" t="s">
        <v>58</v>
      </c>
      <c r="Q5845" s="55" t="s">
        <v>34390</v>
      </c>
      <c r="R5845" s="109" t="s">
        <v>80</v>
      </c>
      <c r="S5845" s="8" t="s">
        <v>11910</v>
      </c>
      <c r="T5845" s="31"/>
      <c r="U5845" s="109" t="str">
        <f t="shared" si="92"/>
        <v>38900: A Super Stop &amp; Shop market called police to report a shoplifter who'd made off with a quantity of baby formula. Police arrived to find Wilcox, in his minivan with his five-year-old daughter and another man. Wilcox attempted to flee and reportedly struck the officer with his vehicle. The officer shot Wilcox, fatally, once in the stomach. http://www.boston.com/news/local/rhode_island/articles/2006/07/03/police_fatally_shoot_shoplifting_suspect/</v>
      </c>
      <c r="V5845" s="98"/>
      <c r="W5845" s="109">
        <v>2456.1</v>
      </c>
      <c r="X5845" s="109"/>
      <c r="Y5845" s="109"/>
      <c r="Z5845" s="109"/>
      <c r="AA5845" s="109"/>
      <c r="AB5845" s="109"/>
      <c r="AC5845" s="113"/>
      <c r="AD5845" s="106"/>
      <c r="AE5845" s="106"/>
      <c r="AF5845" s="106"/>
      <c r="AG5845" s="58"/>
    </row>
    <row r="5846" spans="1:33" ht="12">
      <c r="A5846" s="30">
        <v>41899</v>
      </c>
      <c r="B5846" s="109" t="s">
        <v>34391</v>
      </c>
      <c r="C5846" s="121">
        <v>24</v>
      </c>
      <c r="D5846" s="109" t="s">
        <v>23</v>
      </c>
      <c r="E5846" s="109" t="s">
        <v>82</v>
      </c>
      <c r="F5846" s="109"/>
      <c r="G5846" s="42">
        <v>38808</v>
      </c>
      <c r="H5846" s="109" t="s">
        <v>34392</v>
      </c>
      <c r="I5846" s="55" t="s">
        <v>33349</v>
      </c>
      <c r="J5846" s="55" t="s">
        <v>4881</v>
      </c>
      <c r="K5846" s="98" t="s">
        <v>34393</v>
      </c>
      <c r="L5846" s="109" t="s">
        <v>2164</v>
      </c>
      <c r="M5846" s="109" t="s">
        <v>34394</v>
      </c>
      <c r="N5846" s="109" t="s">
        <v>32</v>
      </c>
      <c r="O5846" s="109" t="s">
        <v>34395</v>
      </c>
      <c r="P5846" s="109" t="s">
        <v>58</v>
      </c>
      <c r="Q5846" s="55" t="s">
        <v>34396</v>
      </c>
      <c r="R5846" s="109" t="s">
        <v>80</v>
      </c>
      <c r="S5846" s="8" t="s">
        <v>11910</v>
      </c>
      <c r="T5846" s="31"/>
      <c r="U5846" s="109" t="str">
        <f t="shared" si="92"/>
        <v>38808: Coventry police were called to a domestic disturbance involving Gileau. Gileau produced a crowbar, threatened officers and lunged at them with the weapon. They shot him to death. A grand jury declined to indict the shooter. http://masscops.com/threads/north-smithfield-police-rhode-island-police-involved-shooting.15761/</v>
      </c>
      <c r="V5846" s="98"/>
      <c r="W5846" s="109">
        <v>2457.1</v>
      </c>
      <c r="X5846" s="109"/>
      <c r="Y5846" s="109"/>
      <c r="Z5846" s="109"/>
      <c r="AA5846" s="109"/>
      <c r="AB5846" s="109"/>
      <c r="AC5846" s="113"/>
      <c r="AD5846" s="106"/>
      <c r="AE5846" s="106"/>
      <c r="AF5846" s="106"/>
      <c r="AG5846" s="58"/>
    </row>
    <row r="5847" spans="1:33" ht="12">
      <c r="A5847" s="30">
        <v>41899</v>
      </c>
      <c r="B5847" s="109" t="s">
        <v>34397</v>
      </c>
      <c r="C5847" s="121">
        <v>37</v>
      </c>
      <c r="D5847" s="109" t="s">
        <v>23</v>
      </c>
      <c r="E5847" s="109" t="s">
        <v>40</v>
      </c>
      <c r="F5847" s="109" t="s">
        <v>34398</v>
      </c>
      <c r="G5847" s="42">
        <v>38622</v>
      </c>
      <c r="H5847" s="109" t="s">
        <v>34399</v>
      </c>
      <c r="I5847" s="55" t="s">
        <v>4883</v>
      </c>
      <c r="J5847" s="55" t="s">
        <v>4881</v>
      </c>
      <c r="K5847" s="98" t="s">
        <v>34400</v>
      </c>
      <c r="L5847" s="109" t="s">
        <v>4883</v>
      </c>
      <c r="M5847" s="109" t="s">
        <v>34345</v>
      </c>
      <c r="N5847" s="109" t="s">
        <v>32</v>
      </c>
      <c r="O5847" s="109" t="s">
        <v>34401</v>
      </c>
      <c r="P5847" s="109" t="s">
        <v>58</v>
      </c>
      <c r="Q5847" s="55" t="s">
        <v>34402</v>
      </c>
      <c r="R5847" s="109" t="s">
        <v>80</v>
      </c>
      <c r="S5847" s="8" t="s">
        <v>11910</v>
      </c>
      <c r="T5847" s="31"/>
      <c r="U5847" s="109" t="str">
        <f t="shared" si="92"/>
        <v>38622: Duffy is said to have threatened a man with a knife, stolen a purse from a student at a pizza restaurant, then was pursued on foot by a patrolman into a dead-end street. Duffy refused to obey police commands, threatened the officer with the knife, and was fatally shot once in the chest. http://elizabethgudrais.com/clips/duffy2.html</v>
      </c>
      <c r="V5847" s="98"/>
      <c r="W5847" s="109">
        <v>2458.1</v>
      </c>
      <c r="X5847" s="109"/>
      <c r="Y5847" s="109"/>
      <c r="Z5847" s="109"/>
      <c r="AA5847" s="109"/>
      <c r="AB5847" s="109"/>
      <c r="AC5847" s="113"/>
      <c r="AD5847" s="106"/>
      <c r="AE5847" s="106"/>
      <c r="AF5847" s="106"/>
      <c r="AG5847" s="58"/>
    </row>
    <row r="5848" spans="1:33" ht="12">
      <c r="A5848" s="30">
        <v>41899</v>
      </c>
      <c r="B5848" s="109" t="s">
        <v>34403</v>
      </c>
      <c r="C5848" s="121">
        <v>26</v>
      </c>
      <c r="D5848" s="109" t="s">
        <v>23</v>
      </c>
      <c r="E5848" s="109" t="s">
        <v>82</v>
      </c>
      <c r="F5848" s="109"/>
      <c r="G5848" s="42">
        <v>38081</v>
      </c>
      <c r="H5848" s="109" t="s">
        <v>34404</v>
      </c>
      <c r="I5848" s="55" t="s">
        <v>34350</v>
      </c>
      <c r="J5848" s="55" t="s">
        <v>4881</v>
      </c>
      <c r="K5848" s="98" t="s">
        <v>34351</v>
      </c>
      <c r="L5848" s="109" t="s">
        <v>4883</v>
      </c>
      <c r="M5848" s="109" t="s">
        <v>34352</v>
      </c>
      <c r="N5848" s="109" t="s">
        <v>32</v>
      </c>
      <c r="O5848" s="109" t="s">
        <v>34405</v>
      </c>
      <c r="P5848" s="109" t="s">
        <v>58</v>
      </c>
      <c r="Q5848" s="55" t="s">
        <v>34406</v>
      </c>
      <c r="R5848" s="109" t="s">
        <v>80</v>
      </c>
      <c r="S5848" s="8" t="s">
        <v>11910</v>
      </c>
      <c r="T5848" s="31"/>
      <c r="U5848" s="109" t="str">
        <f t="shared" si="92"/>
        <v>38081: Several officers converged on Nello's Motor Sales to investigate an account that a vehicle had been tampered with. Arcano began shouting that he had a weapon, and while in the service garage he kept one hand concealed behind his back. On disobeying commands to show his hand, he was killed with one shot. Police found only a screwdriver in his back pocket. http://www.boston.com/news/local/articles/2004/07/04/ri_officer_wont_face_indictment_in_shooting/?camp=pm</v>
      </c>
      <c r="V5848" s="98"/>
      <c r="W5848" s="109">
        <v>2459.1</v>
      </c>
      <c r="X5848" s="109"/>
      <c r="Y5848" s="109"/>
      <c r="Z5848" s="109"/>
      <c r="AA5848" s="109"/>
      <c r="AB5848" s="109"/>
      <c r="AC5848" s="113"/>
      <c r="AD5848" s="106"/>
      <c r="AE5848" s="106"/>
      <c r="AF5848" s="106"/>
      <c r="AG5848" s="58"/>
    </row>
    <row r="5849" spans="1:33" ht="12">
      <c r="A5849" s="30">
        <v>41899</v>
      </c>
      <c r="B5849" s="109" t="s">
        <v>34407</v>
      </c>
      <c r="C5849" s="121">
        <v>43</v>
      </c>
      <c r="D5849" s="109" t="s">
        <v>23</v>
      </c>
      <c r="E5849" s="109" t="s">
        <v>40</v>
      </c>
      <c r="F5849" s="109" t="s">
        <v>34408</v>
      </c>
      <c r="G5849" s="42">
        <v>37252</v>
      </c>
      <c r="H5849" s="109" t="s">
        <v>34409</v>
      </c>
      <c r="I5849" s="55" t="s">
        <v>4883</v>
      </c>
      <c r="J5849" s="55" t="s">
        <v>4881</v>
      </c>
      <c r="K5849" s="98" t="s">
        <v>34410</v>
      </c>
      <c r="L5849" s="109" t="s">
        <v>4883</v>
      </c>
      <c r="M5849" s="109" t="s">
        <v>34411</v>
      </c>
      <c r="N5849" s="109" t="s">
        <v>32</v>
      </c>
      <c r="O5849" s="109" t="s">
        <v>34412</v>
      </c>
      <c r="P5849" s="109" t="s">
        <v>3069</v>
      </c>
      <c r="Q5849" s="55" t="s">
        <v>34413</v>
      </c>
      <c r="R5849" s="109" t="s">
        <v>80</v>
      </c>
      <c r="S5849" s="8" t="s">
        <v>11910</v>
      </c>
      <c r="T5849" s="31"/>
      <c r="U5849" s="109" t="str">
        <f t="shared" si="92"/>
        <v>37252: McGregor was a Providence police captain teaching SWAT techniques when he was accidentally shot to death by a fellow officer. That officer was charged with involuntary manslaughter and given a deferred five-year sentence, which does not appear on a criminal history. http://www.policemag.com/channel/weapons/articles/2003/01/friendly-fire.aspx</v>
      </c>
      <c r="V5849" s="98"/>
      <c r="W5849" s="109">
        <v>2460.1</v>
      </c>
      <c r="X5849" s="109"/>
      <c r="Y5849" s="109"/>
      <c r="Z5849" s="109"/>
      <c r="AA5849" s="109"/>
      <c r="AB5849" s="109"/>
      <c r="AC5849" s="113"/>
      <c r="AD5849" s="106"/>
      <c r="AE5849" s="106"/>
      <c r="AF5849" s="106"/>
      <c r="AG5849" s="58"/>
    </row>
    <row r="5850" spans="1:33" ht="12">
      <c r="A5850" s="30">
        <v>41899</v>
      </c>
      <c r="B5850" s="109" t="s">
        <v>34414</v>
      </c>
      <c r="C5850" s="121">
        <v>23</v>
      </c>
      <c r="D5850" s="109" t="s">
        <v>23</v>
      </c>
      <c r="E5850" s="109" t="s">
        <v>173</v>
      </c>
      <c r="F5850" s="109"/>
      <c r="G5850" s="42">
        <v>37098</v>
      </c>
      <c r="H5850" s="109" t="s">
        <v>34415</v>
      </c>
      <c r="I5850" s="55" t="s">
        <v>4883</v>
      </c>
      <c r="J5850" s="55" t="s">
        <v>4881</v>
      </c>
      <c r="K5850" s="98" t="s">
        <v>34416</v>
      </c>
      <c r="L5850" s="109" t="s">
        <v>4883</v>
      </c>
      <c r="M5850" s="109" t="s">
        <v>34417</v>
      </c>
      <c r="N5850" s="109" t="s">
        <v>32</v>
      </c>
      <c r="O5850" s="109" t="s">
        <v>34418</v>
      </c>
      <c r="P5850" s="109" t="s">
        <v>58</v>
      </c>
      <c r="Q5850" s="55" t="s">
        <v>34419</v>
      </c>
      <c r="R5850" s="109" t="s">
        <v>80</v>
      </c>
      <c r="S5850" s="8" t="s">
        <v>11910</v>
      </c>
      <c r="T5850" s="31"/>
      <c r="U5850" s="109" t="str">
        <f t="shared" si="92"/>
        <v>37098: Police attention was drawn to an unregistered Buick with four people in it because of minor traffic violations. Torres was a passenger and one of four people in the car. Before the traffic stop police saw a pistol thrown out of the car -- they later recovered a .22 -- and during the stop Torres made movements the police found suspicious and threatening. He was shot once in the head. https://groups.google.com/forum/#!topic/alt.thebird.copwatch/LHyJOboXnno</v>
      </c>
      <c r="V5850" s="98"/>
      <c r="W5850" s="109">
        <v>2461.1</v>
      </c>
      <c r="X5850" s="109"/>
      <c r="Y5850" s="109"/>
      <c r="Z5850" s="109"/>
      <c r="AA5850" s="109"/>
      <c r="AB5850" s="109"/>
      <c r="AC5850" s="113"/>
      <c r="AD5850" s="106"/>
      <c r="AE5850" s="106"/>
      <c r="AF5850" s="106"/>
      <c r="AG5850" s="58"/>
    </row>
    <row r="5851" spans="1:33" ht="12">
      <c r="A5851" s="30">
        <v>41899</v>
      </c>
      <c r="B5851" s="109" t="s">
        <v>34420</v>
      </c>
      <c r="C5851" s="121">
        <v>18</v>
      </c>
      <c r="D5851" s="109" t="s">
        <v>23</v>
      </c>
      <c r="E5851" s="109" t="s">
        <v>24</v>
      </c>
      <c r="F5851" s="109" t="s">
        <v>34421</v>
      </c>
      <c r="G5851" s="42">
        <v>41720</v>
      </c>
      <c r="H5851" s="109" t="s">
        <v>34422</v>
      </c>
      <c r="I5851" s="55" t="s">
        <v>4883</v>
      </c>
      <c r="J5851" s="55" t="s">
        <v>4881</v>
      </c>
      <c r="K5851" s="98" t="s">
        <v>34400</v>
      </c>
      <c r="L5851" s="109" t="s">
        <v>4883</v>
      </c>
      <c r="M5851" s="109" t="s">
        <v>34423</v>
      </c>
      <c r="N5851" s="109" t="s">
        <v>32</v>
      </c>
      <c r="O5851" s="109" t="s">
        <v>34424</v>
      </c>
      <c r="P5851" s="109" t="s">
        <v>760</v>
      </c>
      <c r="Q5851" s="55" t="s">
        <v>34425</v>
      </c>
      <c r="R5851" s="109" t="s">
        <v>80</v>
      </c>
      <c r="S5851" s="8" t="s">
        <v>5119</v>
      </c>
      <c r="T5851" s="31"/>
      <c r="U5851" s="109" t="str">
        <f t="shared" si="92"/>
        <v>41720: Police happened across two rival street groups in an active firefight, Cooper among them. Three local plainclothes officers engaged both groups when they were fired on. Cooper was the only shooting victim. http://www.providencejournal.com/breaking-news/content/20140323-update-providence-police-say-undetermined-who-fired-fatal-shot-in-gunfight.ece</v>
      </c>
      <c r="V5851" s="98"/>
      <c r="W5851" s="109">
        <v>2462.1</v>
      </c>
      <c r="X5851" s="109"/>
      <c r="Y5851" s="109"/>
      <c r="Z5851" s="109"/>
      <c r="AA5851" s="109"/>
      <c r="AB5851" s="109"/>
      <c r="AC5851" s="113"/>
      <c r="AD5851" s="106"/>
      <c r="AE5851" s="106"/>
      <c r="AF5851" s="106"/>
      <c r="AG5851" s="58"/>
    </row>
    <row r="5852" spans="1:33" ht="12">
      <c r="A5852" s="30">
        <v>41899</v>
      </c>
      <c r="B5852" s="109" t="s">
        <v>34426</v>
      </c>
      <c r="C5852" s="121">
        <v>29</v>
      </c>
      <c r="D5852" s="109" t="s">
        <v>23</v>
      </c>
      <c r="E5852" s="109" t="s">
        <v>24</v>
      </c>
      <c r="F5852" s="109" t="s">
        <v>34427</v>
      </c>
      <c r="G5852" s="42">
        <v>36553</v>
      </c>
      <c r="H5852" s="109" t="s">
        <v>34428</v>
      </c>
      <c r="I5852" s="55" t="s">
        <v>4883</v>
      </c>
      <c r="J5852" s="55" t="s">
        <v>4881</v>
      </c>
      <c r="K5852" s="98" t="s">
        <v>34429</v>
      </c>
      <c r="L5852" s="109" t="s">
        <v>4883</v>
      </c>
      <c r="M5852" s="109" t="s">
        <v>34345</v>
      </c>
      <c r="N5852" s="109" t="s">
        <v>32</v>
      </c>
      <c r="O5852" s="109" t="s">
        <v>34430</v>
      </c>
      <c r="P5852" s="109" t="s">
        <v>760</v>
      </c>
      <c r="Q5852" s="55" t="s">
        <v>34431</v>
      </c>
      <c r="R5852" s="109" t="s">
        <v>80</v>
      </c>
      <c r="S5852" s="8" t="s">
        <v>5119</v>
      </c>
      <c r="T5852" s="31"/>
      <c r="U5852" s="109" t="str">
        <f t="shared" si="92"/>
        <v>36553: Young was an off-duty, out-of-uniform black officer at a 24-hour restaurant when a conflict broke out in the parking lot. Two white uniformed officers already on the scene immediately responded. Young produced his own handgun and positioned himself to assist. Stories differ about if, and how well, he identified himself. The other officers told him to drop his weapon, Young did not, and he was shot to death. https://groups.google.com/forum/#!topic/alt.true-crime/2nr-s4IQyVs</v>
      </c>
      <c r="V5852" s="98"/>
      <c r="W5852" s="109">
        <v>2463.1</v>
      </c>
      <c r="X5852" s="109"/>
      <c r="Y5852" s="109"/>
      <c r="Z5852" s="109"/>
      <c r="AA5852" s="109"/>
      <c r="AB5852" s="109"/>
      <c r="AC5852" s="113"/>
      <c r="AD5852" s="106"/>
      <c r="AE5852" s="106"/>
      <c r="AF5852" s="106"/>
      <c r="AG5852" s="58"/>
    </row>
    <row r="5853" spans="1:33" ht="12">
      <c r="A5853" s="30">
        <v>41898</v>
      </c>
      <c r="B5853" s="109" t="s">
        <v>34432</v>
      </c>
      <c r="C5853" s="121">
        <v>34</v>
      </c>
      <c r="D5853" s="109" t="s">
        <v>23</v>
      </c>
      <c r="E5853" s="109" t="s">
        <v>24</v>
      </c>
      <c r="F5853" s="109" t="s">
        <v>34433</v>
      </c>
      <c r="G5853" s="42">
        <v>41767</v>
      </c>
      <c r="H5853" s="109" t="s">
        <v>34434</v>
      </c>
      <c r="I5853" s="55" t="s">
        <v>18541</v>
      </c>
      <c r="J5853" s="55" t="s">
        <v>28</v>
      </c>
      <c r="K5853" s="98" t="s">
        <v>18542</v>
      </c>
      <c r="L5853" s="109" t="s">
        <v>4778</v>
      </c>
      <c r="M5853" s="109" t="s">
        <v>21950</v>
      </c>
      <c r="N5853" s="109" t="s">
        <v>32</v>
      </c>
      <c r="O5853" s="109" t="s">
        <v>34435</v>
      </c>
      <c r="P5853" s="109" t="s">
        <v>323</v>
      </c>
      <c r="Q5853" s="55" t="s">
        <v>34436</v>
      </c>
      <c r="R5853" s="109" t="s">
        <v>80</v>
      </c>
      <c r="S5853" s="8" t="s">
        <v>34437</v>
      </c>
      <c r="T5853" s="31"/>
      <c r="U5853" s="109" t="str">
        <f t="shared" si="92"/>
        <v>41767: A confrontation ensued while police were serving a narcotics search warrant. A police officer became scared and discharged his weapon, hitting Bowe twice. Bowe died eleven days later. http://blarg.legalmechanics.us/?p=521</v>
      </c>
      <c r="V5853" s="98"/>
      <c r="W5853" s="109">
        <v>2464.1</v>
      </c>
      <c r="X5853" s="109"/>
      <c r="Y5853" s="109"/>
      <c r="Z5853" s="109"/>
      <c r="AA5853" s="109"/>
      <c r="AB5853" s="109"/>
      <c r="AC5853" s="113"/>
      <c r="AD5853" s="106"/>
      <c r="AE5853" s="106"/>
      <c r="AF5853" s="106"/>
      <c r="AG5853" s="58"/>
    </row>
    <row r="5854" spans="1:33" ht="12">
      <c r="A5854" s="30">
        <v>41899</v>
      </c>
      <c r="B5854" s="109" t="s">
        <v>34438</v>
      </c>
      <c r="C5854" s="121">
        <v>49</v>
      </c>
      <c r="D5854" s="109" t="s">
        <v>23</v>
      </c>
      <c r="E5854" s="109" t="s">
        <v>24</v>
      </c>
      <c r="F5854" s="109" t="s">
        <v>34439</v>
      </c>
      <c r="G5854" s="42">
        <v>40005</v>
      </c>
      <c r="H5854" s="109" t="s">
        <v>34440</v>
      </c>
      <c r="I5854" s="55" t="s">
        <v>151</v>
      </c>
      <c r="J5854" s="55" t="s">
        <v>152</v>
      </c>
      <c r="K5854" s="98" t="s">
        <v>9277</v>
      </c>
      <c r="L5854" s="109" t="s">
        <v>154</v>
      </c>
      <c r="M5854" s="109" t="s">
        <v>313</v>
      </c>
      <c r="N5854" s="109" t="s">
        <v>32</v>
      </c>
      <c r="O5854" s="109" t="s">
        <v>34441</v>
      </c>
      <c r="P5854" s="109" t="s">
        <v>760</v>
      </c>
      <c r="Q5854" s="55" t="s">
        <v>34442</v>
      </c>
      <c r="R5854" s="109" t="s">
        <v>80</v>
      </c>
      <c r="S5854" s="8" t="s">
        <v>5119</v>
      </c>
      <c r="T5854" s="31"/>
      <c r="U5854" s="109" t="str">
        <f t="shared" si="92"/>
        <v>40005: Walker attempted to remove a man loitering on the stoop of his mother's apartment house, not realizing the man was an undercover narcotics detective. The two men fought, struggled, then the detective fatally shot the unarmed Walker three times. In July 2014 Walker's family settled with the city for $2.25M. http://www.nydailynews.comew-york/exclusive-city-reaches-2m-settlement-shooting-unarmed-brooklyn-man-article-1.1865665</v>
      </c>
      <c r="V5854" s="98"/>
      <c r="W5854" s="109">
        <v>2465.1</v>
      </c>
      <c r="X5854" s="109"/>
      <c r="Y5854" s="109"/>
      <c r="Z5854" s="109"/>
      <c r="AA5854" s="109"/>
      <c r="AB5854" s="109"/>
      <c r="AC5854" s="113"/>
      <c r="AD5854" s="106"/>
      <c r="AE5854" s="106"/>
      <c r="AF5854" s="106"/>
      <c r="AG5854" s="58"/>
    </row>
    <row r="5855" spans="1:33" ht="12">
      <c r="A5855" s="30">
        <v>41899</v>
      </c>
      <c r="B5855" s="109" t="s">
        <v>34443</v>
      </c>
      <c r="C5855" s="121">
        <v>36</v>
      </c>
      <c r="D5855" s="109" t="s">
        <v>23</v>
      </c>
      <c r="E5855" s="109" t="s">
        <v>82</v>
      </c>
      <c r="F5855" s="109"/>
      <c r="G5855" s="42">
        <v>37170</v>
      </c>
      <c r="H5855" s="109" t="s">
        <v>34444</v>
      </c>
      <c r="I5855" s="55" t="s">
        <v>1474</v>
      </c>
      <c r="J5855" s="55" t="s">
        <v>152</v>
      </c>
      <c r="K5855" s="98" t="s">
        <v>6076</v>
      </c>
      <c r="L5855" s="109" t="s">
        <v>1474</v>
      </c>
      <c r="M5855" s="109" t="s">
        <v>313</v>
      </c>
      <c r="N5855" s="109" t="s">
        <v>32</v>
      </c>
      <c r="O5855" s="109" t="s">
        <v>34445</v>
      </c>
      <c r="P5855" s="109" t="s">
        <v>760</v>
      </c>
      <c r="Q5855" s="55" t="s">
        <v>34446</v>
      </c>
      <c r="R5855" s="109" t="s">
        <v>80</v>
      </c>
      <c r="S5855" s="8" t="s">
        <v>5119</v>
      </c>
      <c r="T5855" s="31"/>
      <c r="U5855" s="109" t="str">
        <f t="shared" si="92"/>
        <v>37170: By the time NYPD arrived at Mustafa's apartment at 7 a.m. he had shot his roommate in the arm, and was holding his firearm to his sister's head. Mustafa refused police commands to put down his gun and continued to threaten his sister and officers. He was fatally shot three times. http://articles.baltimoresun.com/2010-12-23/news/bs-md-ci-shootings-20101223_1_shootings-wednesday-night-detective-kevin-brown-southeast-baltimore</v>
      </c>
      <c r="V5855" s="98"/>
      <c r="W5855" s="109">
        <v>2466.1</v>
      </c>
      <c r="X5855" s="109"/>
      <c r="Y5855" s="109"/>
      <c r="Z5855" s="109"/>
      <c r="AA5855" s="109"/>
      <c r="AB5855" s="109"/>
      <c r="AC5855" s="113"/>
      <c r="AD5855" s="106"/>
      <c r="AE5855" s="106"/>
      <c r="AF5855" s="106"/>
      <c r="AG5855" s="58"/>
    </row>
    <row r="5856" spans="1:33" ht="12">
      <c r="A5856" s="30">
        <v>41899</v>
      </c>
      <c r="B5856" s="109" t="s">
        <v>34447</v>
      </c>
      <c r="C5856" s="121">
        <v>39</v>
      </c>
      <c r="D5856" s="109" t="s">
        <v>23</v>
      </c>
      <c r="E5856" s="109" t="s">
        <v>24</v>
      </c>
      <c r="F5856" s="109" t="s">
        <v>34448</v>
      </c>
      <c r="G5856" s="42">
        <v>36767</v>
      </c>
      <c r="H5856" s="109" t="s">
        <v>34449</v>
      </c>
      <c r="I5856" s="55" t="s">
        <v>4941</v>
      </c>
      <c r="J5856" s="55" t="s">
        <v>1103</v>
      </c>
      <c r="K5856" s="98" t="s">
        <v>34450</v>
      </c>
      <c r="L5856" s="109" t="s">
        <v>4943</v>
      </c>
      <c r="M5856" s="109" t="s">
        <v>10809</v>
      </c>
      <c r="N5856" s="109" t="s">
        <v>32</v>
      </c>
      <c r="O5856" s="109" t="s">
        <v>34451</v>
      </c>
      <c r="P5856" s="109" t="s">
        <v>58</v>
      </c>
      <c r="Q5856" s="55" t="s">
        <v>34452</v>
      </c>
      <c r="R5856" s="109" t="s">
        <v>80</v>
      </c>
      <c r="S5856" s="8" t="s">
        <v>5119</v>
      </c>
      <c r="T5856" s="31"/>
      <c r="U5856" s="109" t="str">
        <f t="shared" si="92"/>
        <v>36767: Four officers went to Shaw's residence responding to a 911 call (later found to be exaggerated). They found Shaw and his son in their driveway. Shaw disappeared briefly into his back yard and returned with a metal rake. Officers commanded him to drop it, and when it didn't they fatally shot him twice. Shaw was a deaf mute. The officer was prosecuted for manslaughter and found not guilty; a U.S. District Court Judge determined that his actions were justified. http://www.usatoday.com/storyewsation/2014/08/26/krupinski-detroit-police-shooting/14634913/</v>
      </c>
      <c r="V5856" s="98"/>
      <c r="W5856" s="109">
        <v>2467.1</v>
      </c>
      <c r="X5856" s="109"/>
      <c r="Y5856" s="109"/>
      <c r="Z5856" s="109"/>
      <c r="AA5856" s="109"/>
      <c r="AB5856" s="109"/>
      <c r="AC5856" s="113"/>
      <c r="AD5856" s="106"/>
      <c r="AE5856" s="106"/>
      <c r="AF5856" s="106"/>
      <c r="AG5856" s="58"/>
    </row>
    <row r="5857" spans="1:33" ht="12">
      <c r="A5857" s="30">
        <v>41899</v>
      </c>
      <c r="B5857" s="109" t="s">
        <v>34453</v>
      </c>
      <c r="C5857" s="121">
        <v>25</v>
      </c>
      <c r="D5857" s="109" t="s">
        <v>23</v>
      </c>
      <c r="E5857" s="109" t="s">
        <v>24</v>
      </c>
      <c r="F5857" s="109" t="s">
        <v>34454</v>
      </c>
      <c r="G5857" s="42">
        <v>40026</v>
      </c>
      <c r="H5857" s="109" t="s">
        <v>34455</v>
      </c>
      <c r="I5857" s="55" t="s">
        <v>4865</v>
      </c>
      <c r="J5857" s="55" t="s">
        <v>152</v>
      </c>
      <c r="K5857" s="98" t="s">
        <v>4866</v>
      </c>
      <c r="L5857" s="109" t="s">
        <v>4865</v>
      </c>
      <c r="M5857" s="109" t="s">
        <v>4867</v>
      </c>
      <c r="N5857" s="109" t="s">
        <v>32</v>
      </c>
      <c r="O5857" s="109" t="s">
        <v>34456</v>
      </c>
      <c r="P5857" s="109" t="s">
        <v>58</v>
      </c>
      <c r="Q5857" s="55" t="s">
        <v>34457</v>
      </c>
      <c r="R5857" s="109" t="s">
        <v>80</v>
      </c>
      <c r="S5857" s="8" t="s">
        <v>5119</v>
      </c>
      <c r="T5857" s="31"/>
      <c r="U5857" s="109" t="str">
        <f t="shared" si="92"/>
        <v>40026: At least three 911 calls drew officers to a grocery where a man using a knife made multiple unsuccessful attempts to rob or carjack a number of people. Officers caught up with the suspect Tomlin about a half-mile away, with a knife in each hand, and clearly threatening the officer. Tomlin was shot once in the chest. He'd had a history of schizophrenia. http://www.dailygazette.comews/2011/jul/07/0707_cleared/?print</v>
      </c>
      <c r="V5857" s="98"/>
      <c r="W5857" s="109">
        <v>2468.1</v>
      </c>
      <c r="X5857" s="109"/>
      <c r="Y5857" s="109"/>
      <c r="Z5857" s="109"/>
      <c r="AA5857" s="109"/>
      <c r="AB5857" s="109"/>
      <c r="AC5857" s="113"/>
      <c r="AD5857" s="106"/>
      <c r="AE5857" s="106"/>
      <c r="AF5857" s="106"/>
      <c r="AG5857" s="58"/>
    </row>
    <row r="5858" spans="1:33" ht="12">
      <c r="A5858" s="30">
        <v>41899</v>
      </c>
      <c r="B5858" s="109" t="s">
        <v>34458</v>
      </c>
      <c r="C5858" s="121">
        <v>49</v>
      </c>
      <c r="D5858" s="109" t="s">
        <v>23</v>
      </c>
      <c r="E5858" s="109" t="s">
        <v>40</v>
      </c>
      <c r="F5858" s="109" t="s">
        <v>34459</v>
      </c>
      <c r="G5858" s="42">
        <v>41643</v>
      </c>
      <c r="H5858" s="109" t="s">
        <v>34460</v>
      </c>
      <c r="I5858" s="55" t="s">
        <v>10051</v>
      </c>
      <c r="J5858" s="55" t="s">
        <v>195</v>
      </c>
      <c r="K5858" s="98" t="s">
        <v>34461</v>
      </c>
      <c r="L5858" s="109" t="s">
        <v>1986</v>
      </c>
      <c r="M5858" s="109" t="s">
        <v>10053</v>
      </c>
      <c r="N5858" s="109" t="s">
        <v>32</v>
      </c>
      <c r="O5858" s="109" t="s">
        <v>34462</v>
      </c>
      <c r="P5858" s="109" t="s">
        <v>7593</v>
      </c>
      <c r="Q5858" s="55" t="s">
        <v>34463</v>
      </c>
      <c r="R5858" s="109" t="s">
        <v>80</v>
      </c>
      <c r="S5858" s="8" t="s">
        <v>5731</v>
      </c>
      <c r="T5858" s="31"/>
      <c r="U5858" s="109" t="str">
        <f t="shared" si="92"/>
        <v>41643: Two patrol units were dispatched to 1200 block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 http://www.tucsonnewsnow.com/story/24362816/sierra-vista-man-killed-in-officer-involved-shooting</v>
      </c>
      <c r="V5858" s="98"/>
      <c r="W5858" s="109">
        <v>2469.1</v>
      </c>
      <c r="X5858" s="109"/>
      <c r="Y5858" s="109"/>
      <c r="Z5858" s="109"/>
      <c r="AA5858" s="109"/>
      <c r="AB5858" s="109"/>
      <c r="AC5858" s="113"/>
      <c r="AD5858" s="106"/>
      <c r="AE5858" s="106"/>
      <c r="AF5858" s="106"/>
      <c r="AG5858" s="58"/>
    </row>
    <row r="5859" spans="1:33" ht="12">
      <c r="A5859" s="30">
        <v>41899</v>
      </c>
      <c r="B5859" s="109" t="s">
        <v>34464</v>
      </c>
      <c r="C5859" s="121">
        <v>35</v>
      </c>
      <c r="D5859" s="109" t="s">
        <v>23</v>
      </c>
      <c r="E5859" s="109" t="s">
        <v>82</v>
      </c>
      <c r="F5859" s="109"/>
      <c r="G5859" s="42">
        <v>41648</v>
      </c>
      <c r="H5859" s="109" t="s">
        <v>34465</v>
      </c>
      <c r="I5859" s="55" t="s">
        <v>1139</v>
      </c>
      <c r="J5859" s="55" t="s">
        <v>413</v>
      </c>
      <c r="K5859" s="98" t="s">
        <v>32630</v>
      </c>
      <c r="L5859" s="109" t="s">
        <v>32631</v>
      </c>
      <c r="M5859" s="109" t="s">
        <v>32632</v>
      </c>
      <c r="N5859" s="109" t="s">
        <v>32</v>
      </c>
      <c r="O5859" s="109" t="s">
        <v>34466</v>
      </c>
      <c r="P5859" s="109" t="s">
        <v>7593</v>
      </c>
      <c r="Q5859" s="55" t="s">
        <v>34467</v>
      </c>
      <c r="R5859" s="109" t="s">
        <v>80</v>
      </c>
      <c r="S5859" s="8" t="s">
        <v>5731</v>
      </c>
      <c r="T5859" s="31"/>
      <c r="U5859" s="109" t="str">
        <f t="shared" si="92"/>
        <v>41648: 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 http://www.kait8.com/story/24407468/police-shooting-at-jonesboro-mobile-home-park-was-officer-involved</v>
      </c>
      <c r="V5859" s="98"/>
      <c r="W5859" s="109">
        <v>2470.1</v>
      </c>
      <c r="X5859" s="109"/>
      <c r="Y5859" s="109"/>
      <c r="Z5859" s="109"/>
      <c r="AA5859" s="109"/>
      <c r="AB5859" s="109"/>
      <c r="AC5859" s="113"/>
      <c r="AD5859" s="106"/>
      <c r="AE5859" s="106"/>
      <c r="AF5859" s="106"/>
      <c r="AG5859" s="58"/>
    </row>
    <row r="5860" spans="1:33" ht="12">
      <c r="A5860" s="30">
        <v>41899</v>
      </c>
      <c r="B5860" s="109" t="s">
        <v>34468</v>
      </c>
      <c r="C5860" s="121">
        <v>37</v>
      </c>
      <c r="D5860" s="109" t="s">
        <v>23</v>
      </c>
      <c r="E5860" s="109" t="s">
        <v>40</v>
      </c>
      <c r="F5860" s="109" t="s">
        <v>34469</v>
      </c>
      <c r="G5860" s="42">
        <v>41758</v>
      </c>
      <c r="H5860" s="109" t="s">
        <v>34470</v>
      </c>
      <c r="I5860" s="55" t="s">
        <v>983</v>
      </c>
      <c r="J5860" s="55" t="s">
        <v>124</v>
      </c>
      <c r="K5860" s="98" t="s">
        <v>5961</v>
      </c>
      <c r="L5860" s="109" t="s">
        <v>983</v>
      </c>
      <c r="M5860" s="109" t="s">
        <v>985</v>
      </c>
      <c r="N5860" s="109" t="s">
        <v>32</v>
      </c>
      <c r="O5860" s="109" t="s">
        <v>34471</v>
      </c>
      <c r="P5860" s="109" t="s">
        <v>7593</v>
      </c>
      <c r="Q5860" s="55" t="s">
        <v>34472</v>
      </c>
      <c r="R5860" s="109" t="s">
        <v>80</v>
      </c>
      <c r="S5860" s="8" t="s">
        <v>5731</v>
      </c>
      <c r="T5860" s="31"/>
      <c r="U5860" s="109" t="str">
        <f t="shared" si="92"/>
        <v>41758: Arnold had returned to his home at 2512 N. Standard St., driving through a barricade police had set up as they investigated the stabbing death of 46-year-old Tracy Fergerstrom. When he stopped the blue pickup truck and climbed out with a gun in his hand, officers opened fire. http://www.spokesman.com/stories/2014/may/01/police-name-jeremy-arnold-as-homicide-suspect/</v>
      </c>
      <c r="V5860" s="98"/>
      <c r="W5860" s="109">
        <v>2471.1</v>
      </c>
      <c r="X5860" s="109"/>
      <c r="Y5860" s="109"/>
      <c r="Z5860" s="109"/>
      <c r="AA5860" s="109"/>
      <c r="AB5860" s="109"/>
      <c r="AC5860" s="113"/>
      <c r="AD5860" s="106"/>
      <c r="AE5860" s="106"/>
      <c r="AF5860" s="106"/>
      <c r="AG5860" s="58"/>
    </row>
    <row r="5861" spans="1:33" ht="12">
      <c r="A5861" s="30">
        <v>41899</v>
      </c>
      <c r="B5861" s="109" t="s">
        <v>34473</v>
      </c>
      <c r="C5861" s="121" t="s">
        <v>36</v>
      </c>
      <c r="D5861" s="109" t="s">
        <v>23</v>
      </c>
      <c r="E5861" s="109" t="s">
        <v>82</v>
      </c>
      <c r="F5861" s="109"/>
      <c r="G5861" s="42">
        <v>41395</v>
      </c>
      <c r="H5861" s="109" t="s">
        <v>34474</v>
      </c>
      <c r="I5861" s="55" t="s">
        <v>539</v>
      </c>
      <c r="J5861" s="55" t="s">
        <v>85</v>
      </c>
      <c r="K5861" s="98" t="s">
        <v>12035</v>
      </c>
      <c r="L5861" s="109" t="s">
        <v>539</v>
      </c>
      <c r="M5861" s="109" t="s">
        <v>540</v>
      </c>
      <c r="N5861" s="109" t="s">
        <v>32</v>
      </c>
      <c r="O5861" s="109" t="s">
        <v>34475</v>
      </c>
      <c r="P5861" s="109" t="s">
        <v>760</v>
      </c>
      <c r="Q5861" s="55" t="s">
        <v>34476</v>
      </c>
      <c r="R5861" s="109" t="s">
        <v>36</v>
      </c>
      <c r="S5861" s="8" t="s">
        <v>5731</v>
      </c>
      <c r="T5861" s="31"/>
      <c r="U5861" s="109" t="str">
        <f t="shared" si="92"/>
        <v>41395: An undercover detective saw what he thought was an armed robbery at a store. The suspect had a gun. He ran and was shot by the detective. Universal Network News posted a video on YouTube, reporting the homeless man was called "Kenny." https://www.youtube.com/watch?v=g7hD8g34qNw http://www.nbclosangeles.com/news/local/Police-Shoot-Kill-Suspect-in-Skid-Row-Prompting-Angry-Crowd-to-Gather-205646861.html</v>
      </c>
      <c r="V5861" s="98"/>
      <c r="W5861" s="109">
        <v>2472.1</v>
      </c>
      <c r="X5861" s="109"/>
      <c r="Y5861" s="109"/>
      <c r="Z5861" s="109"/>
      <c r="AA5861" s="109"/>
      <c r="AB5861" s="109"/>
      <c r="AC5861" s="113"/>
      <c r="AD5861" s="106"/>
      <c r="AE5861" s="106"/>
      <c r="AF5861" s="106"/>
      <c r="AG5861" s="58"/>
    </row>
    <row r="5862" spans="1:33" ht="12">
      <c r="A5862" s="30">
        <v>41899</v>
      </c>
      <c r="B5862" s="109" t="s">
        <v>34477</v>
      </c>
      <c r="C5862" s="121">
        <v>38</v>
      </c>
      <c r="D5862" s="109" t="s">
        <v>23</v>
      </c>
      <c r="E5862" s="109" t="s">
        <v>24</v>
      </c>
      <c r="F5862" s="109" t="s">
        <v>34478</v>
      </c>
      <c r="G5862" s="42">
        <v>41396</v>
      </c>
      <c r="H5862" s="109" t="s">
        <v>34479</v>
      </c>
      <c r="I5862" s="55" t="s">
        <v>1528</v>
      </c>
      <c r="J5862" s="55" t="s">
        <v>482</v>
      </c>
      <c r="K5862" s="98" t="s">
        <v>6531</v>
      </c>
      <c r="L5862" s="109" t="s">
        <v>483</v>
      </c>
      <c r="M5862" s="109" t="s">
        <v>6532</v>
      </c>
      <c r="N5862" s="109" t="s">
        <v>3388</v>
      </c>
      <c r="O5862" s="109" t="s">
        <v>34480</v>
      </c>
      <c r="P5862" s="109" t="s">
        <v>7593</v>
      </c>
      <c r="Q5862" s="55" t="s">
        <v>34481</v>
      </c>
      <c r="R5862" s="109" t="s">
        <v>100</v>
      </c>
      <c r="S5862" s="8" t="s">
        <v>5731</v>
      </c>
      <c r="T5862" s="31"/>
      <c r="U5862" s="109" t="str">
        <f t="shared" si="92"/>
        <v>41396: 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 http://newsok.com/man-dies-after-oklahoma-city-police-family-try-to-subdue-him/article/3805618</v>
      </c>
      <c r="V5862" s="98"/>
      <c r="W5862" s="109">
        <v>2473.1</v>
      </c>
      <c r="X5862" s="109"/>
      <c r="Y5862" s="109"/>
      <c r="Z5862" s="109"/>
      <c r="AA5862" s="109"/>
      <c r="AB5862" s="109"/>
      <c r="AC5862" s="113"/>
      <c r="AD5862" s="106"/>
      <c r="AE5862" s="106"/>
      <c r="AF5862" s="106"/>
      <c r="AG5862" s="58"/>
    </row>
    <row r="5863" spans="1:33" ht="12">
      <c r="A5863" s="30">
        <v>41900</v>
      </c>
      <c r="B5863" s="109" t="s">
        <v>34482</v>
      </c>
      <c r="C5863" s="121">
        <v>23</v>
      </c>
      <c r="D5863" s="109" t="s">
        <v>23</v>
      </c>
      <c r="E5863" s="109" t="s">
        <v>24</v>
      </c>
      <c r="F5863" s="109" t="s">
        <v>34483</v>
      </c>
      <c r="G5863" s="42">
        <v>39020</v>
      </c>
      <c r="H5863" s="109" t="s">
        <v>34484</v>
      </c>
      <c r="I5863" s="55" t="s">
        <v>30256</v>
      </c>
      <c r="J5863" s="55" t="s">
        <v>152</v>
      </c>
      <c r="K5863" s="98" t="s">
        <v>30257</v>
      </c>
      <c r="L5863" s="109" t="s">
        <v>404</v>
      </c>
      <c r="M5863" s="109" t="s">
        <v>30258</v>
      </c>
      <c r="N5863" s="109" t="s">
        <v>32</v>
      </c>
      <c r="O5863" s="109" t="s">
        <v>34485</v>
      </c>
      <c r="P5863" s="109" t="s">
        <v>58</v>
      </c>
      <c r="Q5863" s="55" t="s">
        <v>34486</v>
      </c>
      <c r="R5863" s="109" t="s">
        <v>80</v>
      </c>
      <c r="S5863" s="8" t="s">
        <v>5119</v>
      </c>
      <c r="T5863" s="31"/>
      <c r="U5863" s="109" t="str">
        <f t="shared" si="92"/>
        <v>39020: Officers spotted Bryant, recently released from jail on a charge of manslaughter and with outstanding warrants, on the street. Bryant attempted to flee then engaged in a running firefight with two officers for several blocks on foot. Bryant was struck at least once in the head. He was the son of a local activist; this incident caused street protests and racial tension in the city. http://www.recordonline.com/apps/pbcs.dll/article?AID=/20061101/NEWS/611010331</v>
      </c>
      <c r="V5863" s="98"/>
      <c r="W5863" s="109">
        <v>2474.1</v>
      </c>
      <c r="X5863" s="109"/>
      <c r="Y5863" s="109"/>
      <c r="Z5863" s="109"/>
      <c r="AA5863" s="109"/>
      <c r="AB5863" s="109"/>
      <c r="AC5863" s="113"/>
      <c r="AD5863" s="106"/>
      <c r="AE5863" s="106"/>
      <c r="AF5863" s="106"/>
      <c r="AG5863" s="58"/>
    </row>
    <row r="5864" spans="1:33" ht="12">
      <c r="A5864" s="30">
        <v>41900</v>
      </c>
      <c r="B5864" s="109" t="s">
        <v>34487</v>
      </c>
      <c r="C5864" s="121">
        <v>34</v>
      </c>
      <c r="D5864" s="109" t="s">
        <v>23</v>
      </c>
      <c r="E5864" s="109" t="s">
        <v>173</v>
      </c>
      <c r="F5864" s="109"/>
      <c r="G5864" s="42">
        <v>38472</v>
      </c>
      <c r="H5864" s="109" t="s">
        <v>34488</v>
      </c>
      <c r="I5864" s="55" t="s">
        <v>515</v>
      </c>
      <c r="J5864" s="55" t="s">
        <v>85</v>
      </c>
      <c r="K5864" s="98" t="s">
        <v>34489</v>
      </c>
      <c r="L5864" s="109" t="s">
        <v>515</v>
      </c>
      <c r="M5864" s="109" t="s">
        <v>516</v>
      </c>
      <c r="N5864" s="109" t="s">
        <v>32</v>
      </c>
      <c r="O5864" s="109" t="s">
        <v>34490</v>
      </c>
      <c r="P5864" s="109" t="s">
        <v>34491</v>
      </c>
      <c r="Q5864" s="55" t="s">
        <v>34492</v>
      </c>
      <c r="R5864" s="109" t="s">
        <v>80</v>
      </c>
      <c r="S5864" s="8" t="s">
        <v>34493</v>
      </c>
      <c r="T5864" s="31"/>
      <c r="U5864" s="109" t="str">
        <f t="shared" si="92"/>
        <v>38472: Off-duty officer Louie Sanchez shot and killed his brother "Artie" Sanchez in his own living room with his service handgun. He called 911 and was arrested without incident. He was terminated on the same day (04/30/2005) and released from jail 05/03/2005. No charges were filed. http://www.fresnobee.com/2007/07/27/96971/police-killing-case-still-pursued.html</v>
      </c>
      <c r="V5864" s="98"/>
      <c r="W5864" s="109">
        <v>2475.1</v>
      </c>
      <c r="X5864" s="109"/>
      <c r="Y5864" s="109"/>
      <c r="Z5864" s="109"/>
      <c r="AA5864" s="109"/>
      <c r="AB5864" s="109"/>
      <c r="AC5864" s="113"/>
      <c r="AD5864" s="106"/>
      <c r="AE5864" s="106"/>
      <c r="AF5864" s="106"/>
      <c r="AG5864" s="58"/>
    </row>
    <row r="5865" spans="1:33" ht="12">
      <c r="A5865" s="30">
        <v>41900</v>
      </c>
      <c r="B5865" s="109" t="s">
        <v>34494</v>
      </c>
      <c r="C5865" s="121">
        <v>25</v>
      </c>
      <c r="D5865" s="109" t="s">
        <v>23</v>
      </c>
      <c r="E5865" s="109" t="s">
        <v>24</v>
      </c>
      <c r="F5865" s="109" t="s">
        <v>34495</v>
      </c>
      <c r="G5865" s="42">
        <v>41598</v>
      </c>
      <c r="H5865" s="109" t="s">
        <v>34496</v>
      </c>
      <c r="I5865" s="55" t="s">
        <v>10691</v>
      </c>
      <c r="J5865" s="55" t="s">
        <v>152</v>
      </c>
      <c r="K5865" s="98" t="s">
        <v>10692</v>
      </c>
      <c r="L5865" s="109" t="s">
        <v>404</v>
      </c>
      <c r="M5865" s="109" t="s">
        <v>33344</v>
      </c>
      <c r="N5865" s="109" t="s">
        <v>32</v>
      </c>
      <c r="O5865" s="109" t="s">
        <v>34497</v>
      </c>
      <c r="P5865" s="109" t="s">
        <v>58</v>
      </c>
      <c r="Q5865" s="55" t="s">
        <v>34498</v>
      </c>
      <c r="R5865" s="109" t="s">
        <v>80</v>
      </c>
      <c r="S5865" s="8" t="s">
        <v>5119</v>
      </c>
      <c r="T5865" s="31"/>
      <c r="U5865" s="109" t="str">
        <f t="shared" si="92"/>
        <v>41598: Police responded to reports of two men in a dispute in and around a Sam's Food Store. One of those two was Whittle, armed with a knife, who refused police commands to drop his weapon. Police fatally shot him and their actions were upheld by a grand jury. http://www.hvinsider.com/articles/middletown-police-shoot-and-kill-knife-wielding-man/</v>
      </c>
      <c r="V5865" s="98"/>
      <c r="W5865" s="109">
        <v>2476.1</v>
      </c>
      <c r="X5865" s="109"/>
      <c r="Y5865" s="109"/>
      <c r="Z5865" s="109"/>
      <c r="AA5865" s="109"/>
      <c r="AB5865" s="109"/>
      <c r="AC5865" s="113"/>
      <c r="AD5865" s="106"/>
      <c r="AE5865" s="106"/>
      <c r="AF5865" s="106"/>
      <c r="AG5865" s="58"/>
    </row>
    <row r="5866" spans="1:33" ht="12">
      <c r="A5866" s="30">
        <v>41900</v>
      </c>
      <c r="B5866" s="109" t="s">
        <v>34499</v>
      </c>
      <c r="C5866" s="121">
        <v>48</v>
      </c>
      <c r="D5866" s="109" t="s">
        <v>23</v>
      </c>
      <c r="E5866" s="109" t="s">
        <v>24</v>
      </c>
      <c r="F5866" s="109" t="s">
        <v>34500</v>
      </c>
      <c r="G5866" s="42">
        <v>40891</v>
      </c>
      <c r="H5866" s="109" t="s">
        <v>34501</v>
      </c>
      <c r="I5866" s="55" t="s">
        <v>34502</v>
      </c>
      <c r="J5866" s="55" t="s">
        <v>152</v>
      </c>
      <c r="K5866" s="98" t="s">
        <v>34503</v>
      </c>
      <c r="L5866" s="109" t="s">
        <v>5845</v>
      </c>
      <c r="M5866" s="109" t="s">
        <v>34504</v>
      </c>
      <c r="N5866" s="109" t="s">
        <v>32</v>
      </c>
      <c r="O5866" s="109" t="s">
        <v>34505</v>
      </c>
      <c r="P5866" s="109" t="s">
        <v>58</v>
      </c>
      <c r="Q5866" s="55" t="s">
        <v>34506</v>
      </c>
      <c r="R5866" s="109" t="s">
        <v>100</v>
      </c>
      <c r="S5866" s="8" t="s">
        <v>5119</v>
      </c>
      <c r="T5866" s="31"/>
      <c r="U5866" s="109" t="str">
        <f t="shared" si="92"/>
        <v>40891: A 3 a.m. violent physical struggle between a local officer and Gilles, triggered by the victim's refusal from a Mexican food restaurant, ended with Gilles fatally shot once in the neck and once in the head. He'd just shouted unintelligible threats at the security guard and, during the struggle, had wrestled away the officer's nightstick and was beating him with it. The Haitian immigrant Gilles had a record of 33 arrests, many for violent acts, and serious mental health issues. http://archive.lohud.com/article/20120509/NEWS03/305090073/Rockland-D-report-Officer-who-shot-Herve-Gilles-acted-self-defense</v>
      </c>
      <c r="V5866" s="98"/>
      <c r="W5866" s="109">
        <v>2477.1</v>
      </c>
      <c r="X5866" s="109"/>
      <c r="Y5866" s="109"/>
      <c r="Z5866" s="109"/>
      <c r="AA5866" s="109"/>
      <c r="AB5866" s="109"/>
      <c r="AC5866" s="113"/>
      <c r="AD5866" s="106"/>
      <c r="AE5866" s="106"/>
      <c r="AF5866" s="106"/>
      <c r="AG5866" s="58"/>
    </row>
    <row r="5867" spans="1:33" ht="12">
      <c r="A5867" s="30">
        <v>41900</v>
      </c>
      <c r="B5867" s="109" t="s">
        <v>34507</v>
      </c>
      <c r="C5867" s="121">
        <v>36</v>
      </c>
      <c r="D5867" s="109" t="s">
        <v>23</v>
      </c>
      <c r="E5867" s="109" t="s">
        <v>40</v>
      </c>
      <c r="F5867" s="109" t="s">
        <v>34508</v>
      </c>
      <c r="G5867" s="42">
        <v>39651</v>
      </c>
      <c r="H5867" s="109" t="s">
        <v>34509</v>
      </c>
      <c r="I5867" s="55" t="s">
        <v>5817</v>
      </c>
      <c r="J5867" s="55" t="s">
        <v>152</v>
      </c>
      <c r="K5867" s="98" t="s">
        <v>7177</v>
      </c>
      <c r="L5867" s="109" t="s">
        <v>1892</v>
      </c>
      <c r="M5867" s="109" t="s">
        <v>313</v>
      </c>
      <c r="N5867" s="109" t="s">
        <v>32</v>
      </c>
      <c r="O5867" s="109" t="s">
        <v>34510</v>
      </c>
      <c r="P5867" s="109" t="s">
        <v>58</v>
      </c>
      <c r="Q5867" s="55" t="s">
        <v>34511</v>
      </c>
      <c r="R5867" s="109" t="s">
        <v>100</v>
      </c>
      <c r="S5867" s="8" t="s">
        <v>5119</v>
      </c>
      <c r="T5867" s="31"/>
      <c r="U5867" s="109" t="str">
        <f t="shared" si="92"/>
        <v>39651: Former NYPD sergeant Aiello was freshly escaped from a psychiatric emergency ward and under FBI investigation for an alleged mob-hit of a jeweler. Aiello returned home and caused a police confrontation in the street, clutching a Bible and briefly holding his wife and children against their will. Police confiscated one handgun and were in the process of arresting him when he produced a second gun. He was fatally shot by officers later commended for their action. http://nypost.com/2008/07/22/ex-cop-killed-by-police-in-possible-suicide-by-cop/</v>
      </c>
      <c r="V5867" s="98"/>
      <c r="W5867" s="109">
        <v>2478.1</v>
      </c>
      <c r="X5867" s="109"/>
      <c r="Y5867" s="109"/>
      <c r="Z5867" s="109"/>
      <c r="AA5867" s="109"/>
      <c r="AB5867" s="109"/>
      <c r="AC5867" s="113"/>
      <c r="AD5867" s="106"/>
      <c r="AE5867" s="106"/>
      <c r="AF5867" s="106"/>
      <c r="AG5867" s="58"/>
    </row>
    <row r="5868" spans="1:33" ht="12">
      <c r="A5868" s="30">
        <v>41900</v>
      </c>
      <c r="B5868" s="109" t="s">
        <v>34512</v>
      </c>
      <c r="C5868" s="121">
        <v>28</v>
      </c>
      <c r="D5868" s="109" t="s">
        <v>23</v>
      </c>
      <c r="E5868" s="109" t="s">
        <v>173</v>
      </c>
      <c r="F5868" s="109" t="s">
        <v>34513</v>
      </c>
      <c r="G5868" s="42">
        <v>40016</v>
      </c>
      <c r="H5868" s="109" t="s">
        <v>34514</v>
      </c>
      <c r="I5868" s="55" t="s">
        <v>34515</v>
      </c>
      <c r="J5868" s="55" t="s">
        <v>152</v>
      </c>
      <c r="K5868" s="98" t="s">
        <v>34516</v>
      </c>
      <c r="L5868" s="109" t="s">
        <v>1481</v>
      </c>
      <c r="M5868" s="109" t="s">
        <v>313</v>
      </c>
      <c r="N5868" s="109" t="s">
        <v>32</v>
      </c>
      <c r="O5868" s="109" t="s">
        <v>34517</v>
      </c>
      <c r="P5868" s="109" t="s">
        <v>760</v>
      </c>
      <c r="Q5868" s="55" t="s">
        <v>34518</v>
      </c>
      <c r="R5868" s="109" t="s">
        <v>80</v>
      </c>
      <c r="S5868" s="8" t="s">
        <v>5119</v>
      </c>
      <c r="T5868" s="31"/>
      <c r="U5868" s="109" t="str">
        <f t="shared" si="92"/>
        <v>40016: Police pursued Pequero in his Cadillac after a bogus robbery complaint. Officers shot and killed the unarmed man with two shots on the basis of his causing imminent danger to nearby civilians. Police descriptions of the event varied, and witness Jose Gomez filed a complaint that police demanded and erased footage of the event from his cell phone. http://www.nydailynews.com/news/crime/unarmed-drug-dealer-fatally-shot-run-cops-investigating-bogus-robbery-article-1.427271</v>
      </c>
      <c r="V5868" s="98"/>
      <c r="W5868" s="109">
        <v>2479.1</v>
      </c>
      <c r="X5868" s="109"/>
      <c r="Y5868" s="109"/>
      <c r="Z5868" s="109"/>
      <c r="AA5868" s="109"/>
      <c r="AB5868" s="109"/>
      <c r="AC5868" s="113"/>
      <c r="AD5868" s="106"/>
      <c r="AE5868" s="106"/>
      <c r="AF5868" s="106"/>
      <c r="AG5868" s="58"/>
    </row>
    <row r="5869" spans="1:33" ht="12">
      <c r="A5869" s="30">
        <v>41901</v>
      </c>
      <c r="B5869" s="109" t="s">
        <v>34519</v>
      </c>
      <c r="C5869" s="121">
        <v>50</v>
      </c>
      <c r="D5869" s="109" t="s">
        <v>23</v>
      </c>
      <c r="E5869" s="109" t="s">
        <v>40</v>
      </c>
      <c r="F5869" s="109" t="s">
        <v>34520</v>
      </c>
      <c r="G5869" s="42">
        <v>41453</v>
      </c>
      <c r="H5869" s="109" t="s">
        <v>34521</v>
      </c>
      <c r="I5869" s="55" t="s">
        <v>8231</v>
      </c>
      <c r="J5869" s="55" t="s">
        <v>143</v>
      </c>
      <c r="K5869" s="98" t="s">
        <v>8232</v>
      </c>
      <c r="L5869" s="109" t="s">
        <v>8233</v>
      </c>
      <c r="M5869" s="109" t="s">
        <v>5163</v>
      </c>
      <c r="N5869" s="109" t="s">
        <v>32</v>
      </c>
      <c r="O5869" s="109" t="s">
        <v>34522</v>
      </c>
      <c r="P5869" s="109" t="s">
        <v>760</v>
      </c>
      <c r="Q5869" s="55" t="s">
        <v>34523</v>
      </c>
      <c r="R5869" s="109" t="s">
        <v>80</v>
      </c>
      <c r="S5869" s="8" t="s">
        <v>769</v>
      </c>
      <c r="T5869" s="31"/>
      <c r="U5869" s="109" t="str">
        <f t="shared" ref="U5869:U5900" si="93">CONCATENATE(G5869, ": ", O5869, " ", Q5869)</f>
        <v>41453: Knight had a handgun in each hand. Knight did not comply with the officer's verbal commands. The officers then opened fire, killing Knight. https://usgunviolence.wordpress.com/category/shot-by-police/page/4/</v>
      </c>
      <c r="V5869" s="98"/>
      <c r="W5869" s="109">
        <v>2480.1</v>
      </c>
      <c r="X5869" s="109"/>
      <c r="Y5869" s="109"/>
      <c r="Z5869" s="109"/>
      <c r="AA5869" s="109"/>
      <c r="AB5869" s="109"/>
      <c r="AC5869" s="113"/>
      <c r="AD5869" s="106"/>
      <c r="AE5869" s="106"/>
      <c r="AF5869" s="106"/>
      <c r="AG5869" s="58"/>
    </row>
    <row r="5870" spans="1:33" ht="12">
      <c r="A5870" s="30">
        <v>41901</v>
      </c>
      <c r="B5870" s="109" t="s">
        <v>34524</v>
      </c>
      <c r="C5870" s="121">
        <v>46</v>
      </c>
      <c r="D5870" s="109" t="s">
        <v>23</v>
      </c>
      <c r="E5870" s="109" t="s">
        <v>82</v>
      </c>
      <c r="F5870" s="109"/>
      <c r="G5870" s="42">
        <v>41454</v>
      </c>
      <c r="H5870" s="109" t="s">
        <v>34525</v>
      </c>
      <c r="I5870" s="55" t="s">
        <v>34526</v>
      </c>
      <c r="J5870" s="55" t="s">
        <v>152</v>
      </c>
      <c r="K5870" s="98" t="s">
        <v>34527</v>
      </c>
      <c r="L5870" s="109" t="s">
        <v>2146</v>
      </c>
      <c r="M5870" s="109" t="s">
        <v>5322</v>
      </c>
      <c r="N5870" s="109" t="s">
        <v>32</v>
      </c>
      <c r="O5870" s="109" t="s">
        <v>34528</v>
      </c>
      <c r="P5870" s="109" t="s">
        <v>760</v>
      </c>
      <c r="Q5870" s="55" t="s">
        <v>34529</v>
      </c>
      <c r="R5870" s="109" t="s">
        <v>80</v>
      </c>
      <c r="S5870" s="8" t="s">
        <v>769</v>
      </c>
      <c r="T5870" s="31"/>
      <c r="U5870" s="109" t="str">
        <f t="shared" si="93"/>
        <v>41454: Caruso fired 15 shots towards officers. Officers then fired at Caruso, killing him. http://abclocal.go.com/wabc/story?section=news%2Flocal%2Flong_island&amp;id=9156482</v>
      </c>
      <c r="V5870" s="98"/>
      <c r="W5870" s="109">
        <v>2481.1</v>
      </c>
      <c r="X5870" s="109"/>
      <c r="Y5870" s="109"/>
      <c r="Z5870" s="109"/>
      <c r="AA5870" s="109"/>
      <c r="AB5870" s="109"/>
      <c r="AC5870" s="113"/>
      <c r="AD5870" s="106"/>
      <c r="AE5870" s="106"/>
      <c r="AF5870" s="106"/>
      <c r="AG5870" s="58"/>
    </row>
    <row r="5871" spans="1:33" ht="12">
      <c r="A5871" s="30">
        <v>41901</v>
      </c>
      <c r="B5871" s="109" t="s">
        <v>34530</v>
      </c>
      <c r="C5871" s="121">
        <v>21</v>
      </c>
      <c r="D5871" s="109" t="s">
        <v>23</v>
      </c>
      <c r="E5871" s="109" t="s">
        <v>24</v>
      </c>
      <c r="F5871" s="109" t="s">
        <v>34531</v>
      </c>
      <c r="G5871" s="42">
        <v>41454</v>
      </c>
      <c r="H5871" s="109" t="s">
        <v>34532</v>
      </c>
      <c r="I5871" s="55" t="s">
        <v>1496</v>
      </c>
      <c r="J5871" s="55" t="s">
        <v>85</v>
      </c>
      <c r="K5871" s="98" t="s">
        <v>34533</v>
      </c>
      <c r="L5871" s="109" t="s">
        <v>395</v>
      </c>
      <c r="M5871" s="109" t="s">
        <v>1498</v>
      </c>
      <c r="N5871" s="109" t="s">
        <v>32</v>
      </c>
      <c r="O5871" s="109" t="s">
        <v>34534</v>
      </c>
      <c r="P5871" s="109" t="s">
        <v>760</v>
      </c>
      <c r="Q5871" s="55" t="s">
        <v>34535</v>
      </c>
      <c r="R5871" s="109" t="s">
        <v>80</v>
      </c>
      <c r="S5871" s="8" t="s">
        <v>769</v>
      </c>
      <c r="T5871" s="31"/>
      <c r="U5871" s="109" t="str">
        <f t="shared" si="93"/>
        <v>41454: Taylor was in a police pursuit after a traffic stop. I backed up into an officer. An officer fired, Taylor was was struck by the bullet and died later from his wound. http://www.ktvu.com/news/news/crime-law/sacramento-man-killed-vacaville-officer-involved-s/nYZT9/</v>
      </c>
      <c r="V5871" s="98"/>
      <c r="W5871" s="109">
        <v>2482.1</v>
      </c>
      <c r="X5871" s="109"/>
      <c r="Y5871" s="109"/>
      <c r="Z5871" s="109"/>
      <c r="AA5871" s="109"/>
      <c r="AB5871" s="109"/>
      <c r="AC5871" s="113"/>
      <c r="AD5871" s="106"/>
      <c r="AE5871" s="106"/>
      <c r="AF5871" s="106"/>
      <c r="AG5871" s="58"/>
    </row>
    <row r="5872" spans="1:33" ht="12">
      <c r="A5872" s="30">
        <v>41901</v>
      </c>
      <c r="B5872" s="109" t="s">
        <v>34536</v>
      </c>
      <c r="C5872" s="121">
        <v>26</v>
      </c>
      <c r="D5872" s="109" t="s">
        <v>23</v>
      </c>
      <c r="E5872" s="109" t="s">
        <v>82</v>
      </c>
      <c r="F5872" s="109"/>
      <c r="G5872" s="42">
        <v>41454</v>
      </c>
      <c r="H5872" s="109" t="s">
        <v>34537</v>
      </c>
      <c r="I5872" s="55" t="s">
        <v>34538</v>
      </c>
      <c r="J5872" s="55" t="s">
        <v>85</v>
      </c>
      <c r="K5872" s="98" t="s">
        <v>34539</v>
      </c>
      <c r="L5872" s="109" t="s">
        <v>260</v>
      </c>
      <c r="M5872" s="109" t="s">
        <v>34540</v>
      </c>
      <c r="N5872" s="109" t="s">
        <v>32</v>
      </c>
      <c r="O5872" s="109" t="s">
        <v>34541</v>
      </c>
      <c r="P5872" s="109" t="s">
        <v>58</v>
      </c>
      <c r="Q5872" s="55" t="s">
        <v>34542</v>
      </c>
      <c r="R5872" s="109" t="s">
        <v>80</v>
      </c>
      <c r="S5872" s="8" t="s">
        <v>769</v>
      </c>
      <c r="T5872" s="31"/>
      <c r="U5872" s="109" t="str">
        <f t="shared" si="93"/>
        <v>41454: Factor fought with police and supposedly took out a gun. An officer fatally shot him. http://usgunviolence.wordpress.com/2013/06/29/killed-merlin-factor-yucaipa-ca/</v>
      </c>
      <c r="V5872" s="98"/>
      <c r="W5872" s="109">
        <v>2483.1</v>
      </c>
      <c r="X5872" s="109"/>
      <c r="Y5872" s="109"/>
      <c r="Z5872" s="109"/>
      <c r="AA5872" s="109"/>
      <c r="AB5872" s="109"/>
      <c r="AC5872" s="113"/>
      <c r="AD5872" s="106"/>
      <c r="AE5872" s="106"/>
      <c r="AF5872" s="106"/>
      <c r="AG5872" s="58"/>
    </row>
    <row r="5873" spans="1:33" ht="12">
      <c r="A5873" s="30">
        <v>41901</v>
      </c>
      <c r="B5873" s="109" t="s">
        <v>25632</v>
      </c>
      <c r="C5873" s="121">
        <v>34</v>
      </c>
      <c r="D5873" s="109" t="s">
        <v>23</v>
      </c>
      <c r="E5873" s="109" t="s">
        <v>173</v>
      </c>
      <c r="F5873" s="109"/>
      <c r="G5873" s="42">
        <v>41455</v>
      </c>
      <c r="H5873" s="109" t="s">
        <v>34543</v>
      </c>
      <c r="I5873" s="55" t="s">
        <v>6034</v>
      </c>
      <c r="J5873" s="55" t="s">
        <v>85</v>
      </c>
      <c r="K5873" s="98" t="s">
        <v>22636</v>
      </c>
      <c r="L5873" s="109" t="s">
        <v>539</v>
      </c>
      <c r="M5873" s="109" t="s">
        <v>540</v>
      </c>
      <c r="N5873" s="109" t="s">
        <v>32</v>
      </c>
      <c r="O5873" s="109" t="s">
        <v>34544</v>
      </c>
      <c r="P5873" s="109" t="s">
        <v>760</v>
      </c>
      <c r="Q5873" s="55" t="s">
        <v>34545</v>
      </c>
      <c r="R5873" s="109" t="s">
        <v>80</v>
      </c>
      <c r="S5873" s="8" t="s">
        <v>769</v>
      </c>
      <c r="T5873" s="31"/>
      <c r="U5873" s="109" t="str">
        <f t="shared" si="93"/>
        <v>41455: The suspect turned a gun towards deputies and the deputies fired killing the suspect. http://www.dailynews.com/general-news/20130702/suspect-shot-dead-by-police-in-pacoima-identified</v>
      </c>
      <c r="V5873" s="98"/>
      <c r="W5873" s="109">
        <v>2484.1</v>
      </c>
      <c r="X5873" s="109"/>
      <c r="Y5873" s="109"/>
      <c r="Z5873" s="109"/>
      <c r="AA5873" s="109"/>
      <c r="AB5873" s="109"/>
      <c r="AC5873" s="113"/>
      <c r="AD5873" s="106"/>
      <c r="AE5873" s="106"/>
      <c r="AF5873" s="106"/>
      <c r="AG5873" s="58"/>
    </row>
    <row r="5874" spans="1:33" ht="12">
      <c r="A5874" s="30">
        <v>41901</v>
      </c>
      <c r="B5874" s="109" t="s">
        <v>34546</v>
      </c>
      <c r="C5874" s="121">
        <v>39</v>
      </c>
      <c r="D5874" s="109" t="s">
        <v>23</v>
      </c>
      <c r="E5874" s="109" t="s">
        <v>24</v>
      </c>
      <c r="F5874" s="109" t="s">
        <v>34547</v>
      </c>
      <c r="G5874" s="42">
        <v>41455</v>
      </c>
      <c r="H5874" s="109" t="s">
        <v>34548</v>
      </c>
      <c r="I5874" s="55" t="s">
        <v>1173</v>
      </c>
      <c r="J5874" s="55" t="s">
        <v>64</v>
      </c>
      <c r="K5874" s="98" t="s">
        <v>34549</v>
      </c>
      <c r="L5874" s="109" t="s">
        <v>1892</v>
      </c>
      <c r="M5874" s="109" t="s">
        <v>1647</v>
      </c>
      <c r="N5874" s="109" t="s">
        <v>262</v>
      </c>
      <c r="O5874" s="109" t="s">
        <v>34550</v>
      </c>
      <c r="P5874" s="109" t="s">
        <v>760</v>
      </c>
      <c r="Q5874" s="55" t="s">
        <v>34551</v>
      </c>
      <c r="R5874" s="109" t="s">
        <v>80</v>
      </c>
      <c r="S5874" s="8" t="s">
        <v>769</v>
      </c>
      <c r="T5874" s="31"/>
      <c r="U5874" s="109" t="str">
        <f t="shared" si="93"/>
        <v>41455: Harvey asked for police assistance. After some altercation Harvey was tasered multiple times and died. http://www.wafb.com/story/22726842/man-dies-after-tased-by-deputies</v>
      </c>
      <c r="V5874" s="98"/>
      <c r="W5874" s="109">
        <v>2485.1</v>
      </c>
      <c r="X5874" s="109"/>
      <c r="Y5874" s="109"/>
      <c r="Z5874" s="109"/>
      <c r="AA5874" s="109"/>
      <c r="AB5874" s="109"/>
      <c r="AC5874" s="113"/>
      <c r="AD5874" s="106"/>
      <c r="AE5874" s="106"/>
      <c r="AF5874" s="106"/>
      <c r="AG5874" s="58"/>
    </row>
    <row r="5875" spans="1:33" ht="12">
      <c r="A5875" s="30">
        <v>41901</v>
      </c>
      <c r="B5875" s="109" t="s">
        <v>34552</v>
      </c>
      <c r="C5875" s="121">
        <v>33</v>
      </c>
      <c r="D5875" s="109" t="s">
        <v>23</v>
      </c>
      <c r="E5875" s="109" t="s">
        <v>82</v>
      </c>
      <c r="F5875" s="109"/>
      <c r="G5875" s="42">
        <v>41457</v>
      </c>
      <c r="H5875" s="109" t="s">
        <v>34553</v>
      </c>
      <c r="I5875" s="55" t="s">
        <v>896</v>
      </c>
      <c r="J5875" s="55" t="s">
        <v>85</v>
      </c>
      <c r="K5875" s="98" t="s">
        <v>29035</v>
      </c>
      <c r="L5875" s="109" t="s">
        <v>270</v>
      </c>
      <c r="M5875" s="109" t="s">
        <v>898</v>
      </c>
      <c r="N5875" s="109" t="s">
        <v>34554</v>
      </c>
      <c r="O5875" s="109" t="s">
        <v>34555</v>
      </c>
      <c r="P5875" s="109" t="s">
        <v>760</v>
      </c>
      <c r="Q5875" s="55" t="s">
        <v>34556</v>
      </c>
      <c r="R5875" s="109" t="s">
        <v>80</v>
      </c>
      <c r="S5875" s="8" t="s">
        <v>769</v>
      </c>
      <c r="T5875" s="31"/>
      <c r="U5875" s="109" t="str">
        <f t="shared" si="93"/>
        <v>41457: Evans was in police custody when he suffered a medical emergency. Paramedics tried to resuscitate him, but were unsuccessful. http://www.mercurynews.com/ci_23596636/hayward-man-who-died-police-custody-identified</v>
      </c>
      <c r="V5875" s="98"/>
      <c r="W5875" s="109">
        <v>2486.1</v>
      </c>
      <c r="X5875" s="109"/>
      <c r="Y5875" s="109"/>
      <c r="Z5875" s="109"/>
      <c r="AA5875" s="109"/>
      <c r="AB5875" s="109"/>
      <c r="AC5875" s="113"/>
      <c r="AD5875" s="106"/>
      <c r="AE5875" s="106"/>
      <c r="AF5875" s="106"/>
      <c r="AG5875" s="58"/>
    </row>
    <row r="5876" spans="1:33" ht="12">
      <c r="A5876" s="30">
        <v>41901</v>
      </c>
      <c r="B5876" s="109" t="s">
        <v>34557</v>
      </c>
      <c r="C5876" s="121">
        <v>30</v>
      </c>
      <c r="D5876" s="109" t="s">
        <v>23</v>
      </c>
      <c r="E5876" s="109" t="s">
        <v>82</v>
      </c>
      <c r="F5876" s="109"/>
      <c r="G5876" s="42">
        <v>40601</v>
      </c>
      <c r="H5876" s="109" t="s">
        <v>34558</v>
      </c>
      <c r="I5876" s="55" t="s">
        <v>34559</v>
      </c>
      <c r="J5876" s="55" t="s">
        <v>124</v>
      </c>
      <c r="K5876" s="98" t="s">
        <v>34560</v>
      </c>
      <c r="L5876" s="109" t="s">
        <v>20457</v>
      </c>
      <c r="M5876" s="109" t="s">
        <v>34561</v>
      </c>
      <c r="N5876" s="109" t="s">
        <v>32</v>
      </c>
      <c r="O5876" s="109" t="s">
        <v>34562</v>
      </c>
      <c r="P5876" s="109" t="s">
        <v>58</v>
      </c>
      <c r="Q5876" s="55" t="s">
        <v>34563</v>
      </c>
      <c r="R5876" s="109" t="s">
        <v>80</v>
      </c>
      <c r="S5876" s="8" t="s">
        <v>34564</v>
      </c>
      <c r="T5876" s="31"/>
      <c r="U5876" s="109" t="str">
        <f t="shared" si="93"/>
        <v>40601: Officers of the county and of the Border Patrol were called because Martinez, with a history of assault and mental health issues, was smashing out windows with a hammer. Reportedly the victim assaulted one of the responding officers and was shot. The victim's brother, an eyewitness, has disputed the police account. http://www.king5.com/story/news/local/2014/07/31/12945824/</v>
      </c>
      <c r="V5876" s="98"/>
      <c r="W5876" s="109">
        <v>2487.1</v>
      </c>
      <c r="X5876" s="109"/>
      <c r="Y5876" s="109"/>
      <c r="Z5876" s="109"/>
      <c r="AA5876" s="109"/>
      <c r="AB5876" s="109"/>
      <c r="AC5876" s="113"/>
      <c r="AD5876" s="106"/>
      <c r="AE5876" s="106"/>
      <c r="AF5876" s="106"/>
      <c r="AG5876" s="58"/>
    </row>
    <row r="5877" spans="1:33" ht="12">
      <c r="A5877" s="30">
        <v>41901</v>
      </c>
      <c r="B5877" s="109" t="s">
        <v>34565</v>
      </c>
      <c r="C5877" s="121">
        <v>36</v>
      </c>
      <c r="D5877" s="109" t="s">
        <v>23</v>
      </c>
      <c r="E5877" s="109" t="s">
        <v>82</v>
      </c>
      <c r="F5877" s="109"/>
      <c r="G5877" s="42">
        <v>38646</v>
      </c>
      <c r="H5877" s="109" t="s">
        <v>34566</v>
      </c>
      <c r="I5877" s="55" t="s">
        <v>34567</v>
      </c>
      <c r="J5877" s="55" t="s">
        <v>5461</v>
      </c>
      <c r="K5877" s="98" t="s">
        <v>34568</v>
      </c>
      <c r="L5877" s="109" t="s">
        <v>7889</v>
      </c>
      <c r="M5877" s="109" t="s">
        <v>588</v>
      </c>
      <c r="N5877" s="109" t="s">
        <v>32</v>
      </c>
      <c r="O5877" s="109" t="s">
        <v>34569</v>
      </c>
      <c r="P5877" s="109" t="s">
        <v>58</v>
      </c>
      <c r="Q5877" s="55" t="s">
        <v>34570</v>
      </c>
      <c r="R5877" s="109" t="s">
        <v>80</v>
      </c>
      <c r="S5877" s="8" t="s">
        <v>34564</v>
      </c>
      <c r="T5877" s="31"/>
      <c r="U5877" s="109" t="str">
        <f t="shared" si="93"/>
        <v>38646: Illinois resident Suddeth appeared in Montana close to the Canadian border, in a stolen truck, and refused to identify himself or cooperate with authorities during an attempted traffic stop. He was shot and killed when reaching for an apparent weapon in his back pocket. It was a stun gun. Suddeth had a history of mental health issues; his location was a mystery to his family. http://articles.chicagotribune.com/2005-11-28/news/0511280224_1_border-agents-three-agents-canadian-border</v>
      </c>
      <c r="V5877" s="98"/>
      <c r="W5877" s="109">
        <v>2488.1</v>
      </c>
      <c r="X5877" s="109"/>
      <c r="Y5877" s="109"/>
      <c r="Z5877" s="109"/>
      <c r="AA5877" s="109"/>
      <c r="AB5877" s="109"/>
      <c r="AC5877" s="113"/>
      <c r="AD5877" s="106"/>
      <c r="AE5877" s="106"/>
      <c r="AF5877" s="106"/>
      <c r="AG5877" s="58"/>
    </row>
    <row r="5878" spans="1:33" ht="12">
      <c r="A5878" s="30">
        <v>41901</v>
      </c>
      <c r="B5878" s="109" t="s">
        <v>34571</v>
      </c>
      <c r="C5878" s="121">
        <v>40</v>
      </c>
      <c r="D5878" s="109" t="s">
        <v>23</v>
      </c>
      <c r="E5878" s="109" t="s">
        <v>173</v>
      </c>
      <c r="F5878" s="109"/>
      <c r="G5878" s="42">
        <v>39233</v>
      </c>
      <c r="H5878" s="109" t="s">
        <v>34572</v>
      </c>
      <c r="I5878" s="55" t="s">
        <v>4958</v>
      </c>
      <c r="J5878" s="55" t="s">
        <v>85</v>
      </c>
      <c r="K5878" s="98" t="s">
        <v>34573</v>
      </c>
      <c r="L5878" s="109" t="s">
        <v>203</v>
      </c>
      <c r="M5878" s="109" t="s">
        <v>588</v>
      </c>
      <c r="N5878" s="109" t="s">
        <v>32</v>
      </c>
      <c r="O5878" s="109" t="s">
        <v>34574</v>
      </c>
      <c r="P5878" s="109" t="s">
        <v>58</v>
      </c>
      <c r="Q5878" s="55" t="s">
        <v>34575</v>
      </c>
      <c r="R5878" s="109" t="s">
        <v>80</v>
      </c>
      <c r="S5878" s="8" t="s">
        <v>34564</v>
      </c>
      <c r="T5878" s="31"/>
      <c r="U5878" s="109" t="str">
        <f t="shared" si="93"/>
        <v>39233: Gonzalez is said to have approached a lone US Border Patrol agent in a park-and-ride lot after the interception of a van-full of undocumented workers. According to the agent, Gonzalez provided a fictitious name, started a physical struggle, then went for the agent's gun. The agent was compelled to shoot him to death. Gonzalez had no criminal record, was unarmed, was unconnected with the intercepted van, and was mis-labelled an illegal in the first incident reports. His reported appearance and behavior here remains a mystery. http://www.utsandiego.com/news/2007/jun/06/man-killed-by-border-patrol-near-escondido-was/</v>
      </c>
      <c r="V5878" s="98"/>
      <c r="W5878" s="109">
        <v>2489.1</v>
      </c>
      <c r="X5878" s="109"/>
      <c r="Y5878" s="109"/>
      <c r="Z5878" s="109"/>
      <c r="AA5878" s="109"/>
      <c r="AB5878" s="109"/>
      <c r="AC5878" s="113"/>
      <c r="AD5878" s="106"/>
      <c r="AE5878" s="106"/>
      <c r="AF5878" s="106"/>
      <c r="AG5878" s="58"/>
    </row>
    <row r="5879" spans="1:33" ht="12">
      <c r="A5879" s="30">
        <v>41901</v>
      </c>
      <c r="B5879" s="109" t="s">
        <v>34576</v>
      </c>
      <c r="C5879" s="121">
        <v>49</v>
      </c>
      <c r="D5879" s="109" t="s">
        <v>23</v>
      </c>
      <c r="E5879" s="109" t="s">
        <v>82</v>
      </c>
      <c r="F5879" s="109"/>
      <c r="G5879" s="42">
        <v>39479</v>
      </c>
      <c r="H5879" s="109" t="s">
        <v>34577</v>
      </c>
      <c r="I5879" s="55" t="s">
        <v>34578</v>
      </c>
      <c r="J5879" s="55" t="s">
        <v>85</v>
      </c>
      <c r="K5879" s="98" t="s">
        <v>34579</v>
      </c>
      <c r="L5879" s="109" t="s">
        <v>203</v>
      </c>
      <c r="M5879" s="109" t="s">
        <v>588</v>
      </c>
      <c r="N5879" s="109" t="s">
        <v>32</v>
      </c>
      <c r="O5879" s="109" t="s">
        <v>34580</v>
      </c>
      <c r="P5879" s="109" t="s">
        <v>58</v>
      </c>
      <c r="Q5879" s="55" t="s">
        <v>34581</v>
      </c>
      <c r="R5879" s="109" t="s">
        <v>80</v>
      </c>
      <c r="S5879" s="8" t="s">
        <v>34564</v>
      </c>
      <c r="T5879" s="31"/>
      <c r="U5879" s="109" t="str">
        <f t="shared" si="93"/>
        <v>39479: Agents suspected Deugan of transporting undocumented workers in his truck. During the traffic stop Deugan was uncooperative, attempted to flee, and reportedly used his vehicle as a weapon to threaten the agents. The agents shot him once in the head. Deugan was unarmed. http://legacy.utsandiego.com/news/metro/20080204-1949-bn04border.html</v>
      </c>
      <c r="V5879" s="98"/>
      <c r="W5879" s="109">
        <v>2490.1</v>
      </c>
      <c r="X5879" s="109"/>
      <c r="Y5879" s="109"/>
      <c r="Z5879" s="109"/>
      <c r="AA5879" s="109"/>
      <c r="AB5879" s="109"/>
      <c r="AC5879" s="113"/>
      <c r="AD5879" s="106"/>
      <c r="AE5879" s="106"/>
      <c r="AF5879" s="106"/>
      <c r="AG5879" s="58"/>
    </row>
    <row r="5880" spans="1:33" ht="12">
      <c r="A5880" s="30">
        <v>41901</v>
      </c>
      <c r="B5880" s="109" t="s">
        <v>34582</v>
      </c>
      <c r="C5880" s="121">
        <v>21</v>
      </c>
      <c r="D5880" s="109" t="s">
        <v>23</v>
      </c>
      <c r="E5880" s="109" t="s">
        <v>82</v>
      </c>
      <c r="F5880" s="109"/>
      <c r="G5880" s="42">
        <v>39805</v>
      </c>
      <c r="H5880" s="109" t="s">
        <v>34583</v>
      </c>
      <c r="I5880" s="55" t="s">
        <v>19308</v>
      </c>
      <c r="J5880" s="55" t="s">
        <v>195</v>
      </c>
      <c r="K5880" s="98" t="s">
        <v>30543</v>
      </c>
      <c r="L5880" s="109" t="s">
        <v>19308</v>
      </c>
      <c r="M5880" s="109" t="s">
        <v>588</v>
      </c>
      <c r="N5880" s="109" t="s">
        <v>32</v>
      </c>
      <c r="O5880" s="109" t="s">
        <v>34584</v>
      </c>
      <c r="P5880" s="109" t="s">
        <v>760</v>
      </c>
      <c r="Q5880" s="55" t="s">
        <v>34585</v>
      </c>
      <c r="R5880" s="109" t="s">
        <v>80</v>
      </c>
      <c r="S5880" s="8" t="s">
        <v>34564</v>
      </c>
      <c r="T5880" s="31"/>
      <c r="U5880" s="109" t="str">
        <f t="shared" si="93"/>
        <v>39805: A Border Patrol agent happened across an early-morning convenience store robbery in progress. Of the two suspects, Martin was driving and reportedly attempted to run down the agent while attempting to escape a dead-end alley. The agent fired on Martin and killed him with an unknown number of shots. http://www.eastvalleytribune.com/news/article_78806d6e-ea85-58e2-95c0-6950a028ee84.html?TNNoMobile</v>
      </c>
      <c r="V5880" s="98"/>
      <c r="W5880" s="109">
        <v>2491.1</v>
      </c>
      <c r="X5880" s="109"/>
      <c r="Y5880" s="109"/>
      <c r="Z5880" s="109"/>
      <c r="AA5880" s="109"/>
      <c r="AB5880" s="109"/>
      <c r="AC5880" s="113"/>
      <c r="AD5880" s="106"/>
      <c r="AE5880" s="106"/>
      <c r="AF5880" s="106"/>
      <c r="AG5880" s="58"/>
    </row>
    <row r="5881" spans="1:33" ht="12">
      <c r="A5881" s="30">
        <v>41901</v>
      </c>
      <c r="B5881" s="109" t="s">
        <v>34586</v>
      </c>
      <c r="C5881" s="121">
        <v>56</v>
      </c>
      <c r="D5881" s="109" t="s">
        <v>23</v>
      </c>
      <c r="E5881" s="109" t="s">
        <v>173</v>
      </c>
      <c r="F5881" s="109"/>
      <c r="G5881" s="42">
        <v>39934</v>
      </c>
      <c r="H5881" s="109" t="s">
        <v>34587</v>
      </c>
      <c r="I5881" s="55" t="s">
        <v>4305</v>
      </c>
      <c r="J5881" s="55" t="s">
        <v>1033</v>
      </c>
      <c r="K5881" s="98" t="s">
        <v>28612</v>
      </c>
      <c r="L5881" s="109" t="s">
        <v>4307</v>
      </c>
      <c r="M5881" s="109" t="s">
        <v>34588</v>
      </c>
      <c r="N5881" s="109" t="s">
        <v>32</v>
      </c>
      <c r="O5881" s="109" t="s">
        <v>34589</v>
      </c>
      <c r="P5881" s="109" t="s">
        <v>58</v>
      </c>
      <c r="Q5881" s="55" t="s">
        <v>34590</v>
      </c>
      <c r="R5881" s="109" t="s">
        <v>80</v>
      </c>
      <c r="S5881" s="8" t="s">
        <v>34564</v>
      </c>
      <c r="T5881" s="31"/>
      <c r="U5881" s="109" t="str">
        <f t="shared" si="93"/>
        <v>39934: Barrientos was chased by officers of the state police and the Border Patrol after being observed traveling at a reported 130 MPH through Deming NM. He was shot dead at a rest stop west of Las Cruces after stopping and threatening officers with a shotgun. http://www.elpasotimes.com/ci_12282474</v>
      </c>
      <c r="V5881" s="98"/>
      <c r="W5881" s="109">
        <v>2492.1</v>
      </c>
      <c r="X5881" s="109"/>
      <c r="Y5881" s="109"/>
      <c r="Z5881" s="109"/>
      <c r="AA5881" s="109"/>
      <c r="AB5881" s="109"/>
      <c r="AC5881" s="113"/>
      <c r="AD5881" s="106"/>
      <c r="AE5881" s="106"/>
      <c r="AF5881" s="106"/>
      <c r="AG5881" s="58"/>
    </row>
    <row r="5882" spans="1:33" ht="12">
      <c r="A5882" s="30">
        <v>41901</v>
      </c>
      <c r="B5882" s="109" t="s">
        <v>34591</v>
      </c>
      <c r="C5882" s="121">
        <v>18</v>
      </c>
      <c r="D5882" s="109" t="s">
        <v>23</v>
      </c>
      <c r="E5882" s="109" t="s">
        <v>173</v>
      </c>
      <c r="F5882" s="109"/>
      <c r="G5882" s="42">
        <v>40456</v>
      </c>
      <c r="H5882" s="109" t="s">
        <v>34592</v>
      </c>
      <c r="I5882" s="55" t="s">
        <v>34593</v>
      </c>
      <c r="J5882" s="55" t="s">
        <v>213</v>
      </c>
      <c r="K5882" s="98" t="s">
        <v>34594</v>
      </c>
      <c r="L5882" s="109" t="s">
        <v>34595</v>
      </c>
      <c r="M5882" s="109" t="s">
        <v>588</v>
      </c>
      <c r="N5882" s="109" t="s">
        <v>32</v>
      </c>
      <c r="O5882" s="109" t="s">
        <v>34596</v>
      </c>
      <c r="P5882" s="109" t="s">
        <v>58</v>
      </c>
      <c r="Q5882" s="55" t="s">
        <v>34597</v>
      </c>
      <c r="R5882" s="109" t="s">
        <v>80</v>
      </c>
      <c r="S5882" s="8" t="s">
        <v>34564</v>
      </c>
      <c r="T5882" s="31"/>
      <c r="U5882" s="109" t="str">
        <f t="shared" si="93"/>
        <v>40456: Mendez was caught along with his 15-year-old cousin attempting to smuggle an estimated $250K of marijuana across the border. Border patrol agents intercepted him. After a brief physical struggle, with punches thrown, the agent shot Mendez twice in the back, through the torso. He was unarmed. http://www.boston.com/news/nation/articles/2010/10/09/border_agent_kills_teen_drug_suspect/</v>
      </c>
      <c r="V5882" s="98"/>
      <c r="W5882" s="109">
        <v>2493.1</v>
      </c>
      <c r="X5882" s="109"/>
      <c r="Y5882" s="109"/>
      <c r="Z5882" s="109"/>
      <c r="AA5882" s="109"/>
      <c r="AB5882" s="109"/>
      <c r="AC5882" s="113"/>
      <c r="AD5882" s="106"/>
      <c r="AE5882" s="106"/>
      <c r="AF5882" s="106"/>
      <c r="AG5882" s="58"/>
    </row>
    <row r="5883" spans="1:33" ht="12">
      <c r="A5883" s="30">
        <v>41901</v>
      </c>
      <c r="B5883" s="109" t="s">
        <v>34598</v>
      </c>
      <c r="C5883" s="121">
        <v>19</v>
      </c>
      <c r="D5883" s="109" t="s">
        <v>23</v>
      </c>
      <c r="E5883" s="109" t="s">
        <v>173</v>
      </c>
      <c r="F5883" s="109" t="s">
        <v>34599</v>
      </c>
      <c r="G5883" s="42">
        <v>40623</v>
      </c>
      <c r="H5883" s="109" t="s">
        <v>34600</v>
      </c>
      <c r="I5883" s="55" t="s">
        <v>3821</v>
      </c>
      <c r="J5883" s="55" t="s">
        <v>195</v>
      </c>
      <c r="K5883" s="98" t="s">
        <v>34601</v>
      </c>
      <c r="L5883" s="109" t="s">
        <v>1986</v>
      </c>
      <c r="M5883" s="109" t="s">
        <v>34602</v>
      </c>
      <c r="N5883" s="109" t="s">
        <v>32</v>
      </c>
      <c r="O5883" s="109" t="s">
        <v>34603</v>
      </c>
      <c r="P5883" s="109" t="s">
        <v>58</v>
      </c>
      <c r="Q5883" s="55" t="s">
        <v>34604</v>
      </c>
      <c r="R5883" s="109" t="s">
        <v>80</v>
      </c>
      <c r="S5883" s="8" t="s">
        <v>34564</v>
      </c>
      <c r="T5883" s="31"/>
      <c r="U5883" s="109" t="str">
        <f t="shared" si="93"/>
        <v>40623: The victim was chased, with others, by local law enforcement and CPB officers under suspicion of smuggling marijuana. After a car crash LaMadrid attempted to escape over the border on a ladder propped up against a fence. Officers report that others involved were hurling rocks and bricks. LaMadrid was fatally shot twice in the back and once in the thigh. He had not assaulted the officers and he was unarmed. http://bigstory.ap.org/article/mother-19-year-old-killed-border-patrol-sues</v>
      </c>
      <c r="V5883" s="98"/>
      <c r="W5883" s="109">
        <v>2494.1</v>
      </c>
      <c r="X5883" s="109"/>
      <c r="Y5883" s="109"/>
      <c r="Z5883" s="109"/>
      <c r="AA5883" s="109"/>
      <c r="AB5883" s="109"/>
      <c r="AC5883" s="113"/>
      <c r="AD5883" s="106"/>
      <c r="AE5883" s="106"/>
      <c r="AF5883" s="106"/>
      <c r="AG5883" s="58"/>
    </row>
    <row r="5884" spans="1:33" ht="12">
      <c r="A5884" s="30">
        <v>41901</v>
      </c>
      <c r="B5884" s="109" t="s">
        <v>34605</v>
      </c>
      <c r="C5884" s="121">
        <v>24</v>
      </c>
      <c r="D5884" s="109" t="s">
        <v>23</v>
      </c>
      <c r="E5884" s="109" t="s">
        <v>82</v>
      </c>
      <c r="F5884" s="109"/>
      <c r="G5884" s="42">
        <v>40983</v>
      </c>
      <c r="H5884" s="109" t="s">
        <v>34606</v>
      </c>
      <c r="I5884" s="55" t="s">
        <v>34607</v>
      </c>
      <c r="J5884" s="55" t="s">
        <v>85</v>
      </c>
      <c r="K5884" s="98" t="s">
        <v>34608</v>
      </c>
      <c r="L5884" s="109" t="s">
        <v>203</v>
      </c>
      <c r="M5884" s="109" t="s">
        <v>588</v>
      </c>
      <c r="N5884" s="109" t="s">
        <v>34609</v>
      </c>
      <c r="O5884" s="109" t="s">
        <v>34610</v>
      </c>
      <c r="P5884" s="109" t="s">
        <v>58</v>
      </c>
      <c r="Q5884" s="55" t="s">
        <v>34611</v>
      </c>
      <c r="R5884" s="109" t="s">
        <v>80</v>
      </c>
      <c r="S5884" s="8" t="s">
        <v>34564</v>
      </c>
      <c r="T5884" s="31"/>
      <c r="U5884" s="109" t="str">
        <f t="shared" si="93"/>
        <v>40983: Martin died when Border Patrol agents attempted to apprehend him in his vehicle with a Taser, and the vehicle exploded. The border agent was also injured. Martin was unarmed. There is no explanation for the explosion. http://www.utsandiego.com/news/2013/jun/18/taser-border-patrol-wrongful-death-lawsuit/</v>
      </c>
      <c r="V5884" s="98"/>
      <c r="W5884" s="109">
        <v>2495.1</v>
      </c>
      <c r="X5884" s="109"/>
      <c r="Y5884" s="109"/>
      <c r="Z5884" s="109"/>
      <c r="AA5884" s="109"/>
      <c r="AB5884" s="109"/>
      <c r="AC5884" s="113"/>
      <c r="AD5884" s="106"/>
      <c r="AE5884" s="106"/>
      <c r="AF5884" s="106"/>
      <c r="AG5884" s="58"/>
    </row>
    <row r="5885" spans="1:33" ht="12">
      <c r="A5885" s="30">
        <v>41901</v>
      </c>
      <c r="B5885" s="109" t="s">
        <v>34612</v>
      </c>
      <c r="C5885" s="121">
        <v>28</v>
      </c>
      <c r="D5885" s="109" t="s">
        <v>23</v>
      </c>
      <c r="E5885" s="109" t="s">
        <v>40</v>
      </c>
      <c r="F5885" s="109" t="s">
        <v>34613</v>
      </c>
      <c r="G5885" s="42">
        <v>41354</v>
      </c>
      <c r="H5885" s="109" t="s">
        <v>34614</v>
      </c>
      <c r="I5885" s="55" t="s">
        <v>34615</v>
      </c>
      <c r="J5885" s="55" t="s">
        <v>213</v>
      </c>
      <c r="K5885" s="98" t="s">
        <v>34616</v>
      </c>
      <c r="L5885" s="109" t="s">
        <v>34617</v>
      </c>
      <c r="M5885" s="109" t="s">
        <v>588</v>
      </c>
      <c r="N5885" s="109" t="s">
        <v>32</v>
      </c>
      <c r="O5885" s="109" t="s">
        <v>34618</v>
      </c>
      <c r="P5885" s="109" t="s">
        <v>58</v>
      </c>
      <c r="Q5885" s="55" t="s">
        <v>34619</v>
      </c>
      <c r="R5885" s="109" t="s">
        <v>80</v>
      </c>
      <c r="S5885" s="8" t="s">
        <v>34564</v>
      </c>
      <c r="T5885" s="31"/>
      <c r="U5885" s="109" t="str">
        <f t="shared" si="93"/>
        <v>41354: Three border agents encountered Simmons when investigating a damaged Honda Civic on the roadside. When the car was identified as stolen, Simmons pulled a handgun and managed to wound one of the three agents in the hip before being shot to death. http://www.kwtx.com/home/headlines/Local-Man-Killed-In-South-Texas-Shootout-Identified-200628501.html</v>
      </c>
      <c r="V5885" s="98"/>
      <c r="W5885" s="109">
        <v>2496.1</v>
      </c>
      <c r="X5885" s="109"/>
      <c r="Y5885" s="109"/>
      <c r="Z5885" s="109"/>
      <c r="AA5885" s="109"/>
      <c r="AB5885" s="109"/>
      <c r="AC5885" s="113"/>
      <c r="AD5885" s="106"/>
      <c r="AE5885" s="106"/>
      <c r="AF5885" s="106"/>
      <c r="AG5885" s="58"/>
    </row>
    <row r="5886" spans="1:33" ht="12">
      <c r="A5886" s="30">
        <v>41901</v>
      </c>
      <c r="B5886" s="109" t="s">
        <v>34620</v>
      </c>
      <c r="C5886" s="121">
        <v>58</v>
      </c>
      <c r="D5886" s="109" t="s">
        <v>23</v>
      </c>
      <c r="E5886" s="109" t="s">
        <v>40</v>
      </c>
      <c r="F5886" s="109"/>
      <c r="G5886" s="42">
        <v>41633</v>
      </c>
      <c r="H5886" s="109" t="s">
        <v>34621</v>
      </c>
      <c r="I5886" s="55" t="s">
        <v>34607</v>
      </c>
      <c r="J5886" s="55" t="s">
        <v>85</v>
      </c>
      <c r="K5886" s="98" t="s">
        <v>34608</v>
      </c>
      <c r="L5886" s="109" t="s">
        <v>203</v>
      </c>
      <c r="M5886" s="109" t="s">
        <v>588</v>
      </c>
      <c r="N5886" s="109" t="s">
        <v>34622</v>
      </c>
      <c r="O5886" s="109" t="s">
        <v>34623</v>
      </c>
      <c r="P5886" s="109" t="s">
        <v>760</v>
      </c>
      <c r="Q5886" s="55" t="s">
        <v>34624</v>
      </c>
      <c r="R5886" s="109" t="s">
        <v>80</v>
      </c>
      <c r="S5886" s="8" t="s">
        <v>5119</v>
      </c>
      <c r="T5886" s="31"/>
      <c r="U5886" s="109" t="str">
        <f t="shared" si="93"/>
        <v>41633: Within three hours of being taken into custody at a highway checkpoint on drug distribution charges, Keith died of unknown causes in a holding cell on Christmas Day. Reporting describes an on-site paramedic observing seizure-like symptoms and deciding that Keith was faking. http://america.aljazeera.com/articles/2014/3/16/us-border-patrolthoughtdeadmanwasfakingseizurereportsays.html</v>
      </c>
      <c r="V5886" s="98"/>
      <c r="W5886" s="109">
        <v>2497.1</v>
      </c>
      <c r="X5886" s="109"/>
      <c r="Y5886" s="109"/>
      <c r="Z5886" s="109"/>
      <c r="AA5886" s="109"/>
      <c r="AB5886" s="109"/>
      <c r="AC5886" s="113"/>
      <c r="AD5886" s="106"/>
      <c r="AE5886" s="106"/>
      <c r="AF5886" s="106"/>
      <c r="AG5886" s="58"/>
    </row>
    <row r="5887" spans="1:33" ht="12">
      <c r="A5887" s="30">
        <v>41901</v>
      </c>
      <c r="B5887" s="109" t="s">
        <v>34625</v>
      </c>
      <c r="C5887" s="121">
        <v>35</v>
      </c>
      <c r="D5887" s="109" t="s">
        <v>23</v>
      </c>
      <c r="E5887" s="109" t="s">
        <v>40</v>
      </c>
      <c r="F5887" s="109"/>
      <c r="G5887" s="42">
        <v>41641</v>
      </c>
      <c r="H5887" s="109" t="s">
        <v>34626</v>
      </c>
      <c r="I5887" s="55" t="s">
        <v>34627</v>
      </c>
      <c r="J5887" s="55" t="s">
        <v>213</v>
      </c>
      <c r="K5887" s="98" t="s">
        <v>34628</v>
      </c>
      <c r="L5887" s="109" t="s">
        <v>2330</v>
      </c>
      <c r="M5887" s="109" t="s">
        <v>588</v>
      </c>
      <c r="N5887" s="109" t="s">
        <v>32</v>
      </c>
      <c r="O5887" s="109" t="s">
        <v>34629</v>
      </c>
      <c r="P5887" s="109" t="s">
        <v>157</v>
      </c>
      <c r="Q5887" s="55" t="s">
        <v>34630</v>
      </c>
      <c r="R5887" s="109" t="s">
        <v>80</v>
      </c>
      <c r="S5887" s="8" t="s">
        <v>5119</v>
      </c>
      <c r="T5887" s="31"/>
      <c r="U5887" s="109" t="str">
        <f t="shared" si="93"/>
        <v>41641: Martin was shot and killed by a fellow U.S. Border Patrol agent, Adam S. Garibay. Garibay discovered that his wife and Martin had had an affair, assaulted and handcuffed his wife in Corpus Christi, then drove to Hondo to kill Martin. Garibay has been charged with murder. http://www.expressnews.com/news/local/article/Wife-of-accused-border-agent-reveals-love-5112565.php</v>
      </c>
      <c r="V5887" s="98"/>
      <c r="W5887" s="109">
        <v>2498.1</v>
      </c>
      <c r="X5887" s="109"/>
      <c r="Y5887" s="109"/>
      <c r="Z5887" s="109"/>
      <c r="AA5887" s="109"/>
      <c r="AB5887" s="109"/>
      <c r="AC5887" s="113"/>
      <c r="AD5887" s="106"/>
      <c r="AE5887" s="106"/>
      <c r="AF5887" s="106"/>
      <c r="AG5887" s="58"/>
    </row>
    <row r="5888" spans="1:33" ht="12">
      <c r="A5888" s="30">
        <v>41901</v>
      </c>
      <c r="B5888" s="109" t="s">
        <v>4728</v>
      </c>
      <c r="C5888" s="121">
        <v>30</v>
      </c>
      <c r="D5888" s="109" t="s">
        <v>23</v>
      </c>
      <c r="E5888" s="109" t="s">
        <v>82</v>
      </c>
      <c r="F5888" s="109"/>
      <c r="G5888" s="42">
        <v>41708</v>
      </c>
      <c r="H5888" s="109" t="s">
        <v>34631</v>
      </c>
      <c r="I5888" s="55" t="s">
        <v>4941</v>
      </c>
      <c r="J5888" s="55" t="s">
        <v>1103</v>
      </c>
      <c r="K5888" s="98" t="s">
        <v>34632</v>
      </c>
      <c r="L5888" s="109" t="s">
        <v>4943</v>
      </c>
      <c r="M5888" s="109" t="s">
        <v>588</v>
      </c>
      <c r="N5888" s="109" t="s">
        <v>32</v>
      </c>
      <c r="O5888" s="109" t="s">
        <v>34633</v>
      </c>
      <c r="P5888" s="109" t="s">
        <v>760</v>
      </c>
      <c r="Q5888" s="55" t="s">
        <v>34634</v>
      </c>
      <c r="R5888" s="109" t="s">
        <v>36</v>
      </c>
      <c r="S5888" s="8" t="s">
        <v>5119</v>
      </c>
      <c r="T5888" s="31"/>
      <c r="U5888" s="109" t="str">
        <f t="shared" si="93"/>
        <v>41708: 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 http://www.clickondetroit.com/news/detroit-police-offduty-border-patrol-agent-involved-in-fatal-shooting-on-citys-east-side/24896026</v>
      </c>
      <c r="V5888" s="98"/>
      <c r="W5888" s="109">
        <v>2499.1</v>
      </c>
      <c r="X5888" s="109"/>
      <c r="Y5888" s="109"/>
      <c r="Z5888" s="109"/>
      <c r="AA5888" s="109"/>
      <c r="AB5888" s="109"/>
      <c r="AC5888" s="113"/>
      <c r="AD5888" s="106"/>
      <c r="AE5888" s="106"/>
      <c r="AF5888" s="106"/>
      <c r="AG5888" s="58"/>
    </row>
    <row r="5889" spans="1:33" ht="12">
      <c r="A5889" s="30">
        <v>41901</v>
      </c>
      <c r="B5889" s="109" t="s">
        <v>34635</v>
      </c>
      <c r="C5889" s="121">
        <v>31</v>
      </c>
      <c r="D5889" s="109" t="s">
        <v>23</v>
      </c>
      <c r="E5889" s="109" t="s">
        <v>82</v>
      </c>
      <c r="F5889" s="109" t="s">
        <v>34636</v>
      </c>
      <c r="G5889" s="42">
        <v>41789</v>
      </c>
      <c r="H5889" s="109" t="s">
        <v>34637</v>
      </c>
      <c r="I5889" s="55" t="s">
        <v>34638</v>
      </c>
      <c r="J5889" s="55" t="s">
        <v>195</v>
      </c>
      <c r="K5889" s="98" t="s">
        <v>34639</v>
      </c>
      <c r="L5889" s="109" t="s">
        <v>197</v>
      </c>
      <c r="M5889" s="109" t="s">
        <v>588</v>
      </c>
      <c r="N5889" s="109" t="s">
        <v>32</v>
      </c>
      <c r="O5889" s="109" t="s">
        <v>34640</v>
      </c>
      <c r="P5889" s="109" t="s">
        <v>760</v>
      </c>
      <c r="Q5889" s="55" t="s">
        <v>34641</v>
      </c>
      <c r="R5889" s="109" t="s">
        <v>80</v>
      </c>
      <c r="S5889" s="27" t="s">
        <v>5119</v>
      </c>
      <c r="T5889" s="52"/>
      <c r="U5889" s="109" t="str">
        <f t="shared" si="93"/>
        <v>41789: 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 http://www.tucsonsentinel.com/local/report/091014_bp_shooting/county-attorney-no-charges-against-bp-agent-may-shooting-death/</v>
      </c>
      <c r="V5889" s="98"/>
      <c r="W5889" s="109">
        <v>2500.1</v>
      </c>
      <c r="X5889" s="109"/>
      <c r="Y5889" s="109"/>
      <c r="Z5889" s="109"/>
      <c r="AA5889" s="109"/>
      <c r="AB5889" s="109"/>
      <c r="AC5889" s="113"/>
      <c r="AD5889" s="29"/>
      <c r="AE5889" s="29"/>
      <c r="AF5889" s="29"/>
      <c r="AG5889" s="58"/>
    </row>
    <row r="5890" spans="1:33" ht="12">
      <c r="A5890" s="30">
        <v>41901.477743055599</v>
      </c>
      <c r="B5890" s="109" t="s">
        <v>34642</v>
      </c>
      <c r="C5890" s="121">
        <v>55</v>
      </c>
      <c r="D5890" s="109" t="s">
        <v>23</v>
      </c>
      <c r="E5890" s="60" t="s">
        <v>40</v>
      </c>
      <c r="F5890" s="109" t="s">
        <v>34643</v>
      </c>
      <c r="G5890" s="42">
        <v>40668</v>
      </c>
      <c r="H5890" s="109" t="s">
        <v>34644</v>
      </c>
      <c r="I5890" s="109" t="s">
        <v>6861</v>
      </c>
      <c r="J5890" s="109" t="s">
        <v>152</v>
      </c>
      <c r="K5890" s="98" t="s">
        <v>6892</v>
      </c>
      <c r="L5890" s="109" t="s">
        <v>5403</v>
      </c>
      <c r="M5890" s="109" t="s">
        <v>6863</v>
      </c>
      <c r="N5890" s="109" t="s">
        <v>32</v>
      </c>
      <c r="O5890" s="109" t="s">
        <v>34645</v>
      </c>
      <c r="P5890" s="109" t="s">
        <v>760</v>
      </c>
      <c r="Q5890" s="109" t="s">
        <v>34646</v>
      </c>
      <c r="R5890" s="109" t="s">
        <v>100</v>
      </c>
      <c r="S5890" s="25" t="s">
        <v>5119</v>
      </c>
      <c r="T5890" s="109"/>
      <c r="U5890" s="109" t="str">
        <f t="shared" si="93"/>
        <v>40668: Suffering from untreated schizophrenia, military veteran Campione was well known to police from previous incidents such as carrying a loaded shotgun in public and drunk driving. Three officers from the city and county intercepted him at the regional transportation center and fatally shot him when he flourished a pellet gun. http://www.syracuse.com/news/index.ssf/2011/05/benjamin_campione.html</v>
      </c>
      <c r="V5890" s="98"/>
      <c r="W5890" s="109">
        <v>2501.1</v>
      </c>
      <c r="X5890" s="109"/>
      <c r="Y5890" s="109"/>
      <c r="Z5890" s="109"/>
      <c r="AA5890" s="109"/>
      <c r="AB5890" s="109"/>
      <c r="AC5890" s="113"/>
      <c r="AD5890" s="29"/>
      <c r="AE5890" s="29"/>
      <c r="AF5890" s="29"/>
      <c r="AG5890" s="58"/>
    </row>
    <row r="5891" spans="1:33" ht="12">
      <c r="A5891" s="30">
        <v>41901.490127314799</v>
      </c>
      <c r="B5891" s="109" t="s">
        <v>34647</v>
      </c>
      <c r="C5891" s="121">
        <v>41</v>
      </c>
      <c r="D5891" s="109" t="s">
        <v>23</v>
      </c>
      <c r="E5891" s="60" t="s">
        <v>40</v>
      </c>
      <c r="F5891" s="109"/>
      <c r="G5891" s="42">
        <v>39806</v>
      </c>
      <c r="H5891" s="109" t="s">
        <v>34648</v>
      </c>
      <c r="I5891" s="109" t="s">
        <v>34502</v>
      </c>
      <c r="J5891" s="109" t="s">
        <v>152</v>
      </c>
      <c r="K5891" s="98" t="s">
        <v>34503</v>
      </c>
      <c r="L5891" s="109" t="s">
        <v>5845</v>
      </c>
      <c r="M5891" s="109" t="s">
        <v>34649</v>
      </c>
      <c r="N5891" s="109" t="s">
        <v>32</v>
      </c>
      <c r="O5891" s="109" t="s">
        <v>34650</v>
      </c>
      <c r="P5891" s="109" t="s">
        <v>760</v>
      </c>
      <c r="Q5891" s="109" t="s">
        <v>34651</v>
      </c>
      <c r="R5891" s="109" t="s">
        <v>100</v>
      </c>
      <c r="S5891" s="25" t="s">
        <v>5119</v>
      </c>
      <c r="T5891" s="109"/>
      <c r="U5891" s="109" t="str">
        <f t="shared" si="93"/>
        <v>39806: Jackson's longtime girlfriend called police for help when he'd locked himself in the bathroom, apparently suicidal on Christmas Eve. Jackson had some history of mental health issues and substance abuse. Two local officers confronted Jackson in the house, commanded him to drop his knife, and fatally shot him when he refused to comply. http://lawenforcementcorruption.blogspot.com/2011/02/family-of-man-shot-dead-sues-cops-and.html</v>
      </c>
      <c r="V5891" s="98"/>
      <c r="W5891" s="109">
        <v>2502.1</v>
      </c>
      <c r="X5891" s="109"/>
      <c r="Y5891" s="109"/>
      <c r="Z5891" s="109"/>
      <c r="AA5891" s="109"/>
      <c r="AB5891" s="109"/>
      <c r="AC5891" s="113"/>
      <c r="AD5891" s="29"/>
      <c r="AE5891" s="29"/>
      <c r="AF5891" s="29"/>
      <c r="AG5891" s="58"/>
    </row>
    <row r="5892" spans="1:33" ht="12">
      <c r="A5892" s="30">
        <v>41901.492777777799</v>
      </c>
      <c r="B5892" s="109" t="s">
        <v>34652</v>
      </c>
      <c r="C5892" s="121">
        <v>22</v>
      </c>
      <c r="D5892" s="109" t="s">
        <v>23</v>
      </c>
      <c r="E5892" s="60" t="s">
        <v>24</v>
      </c>
      <c r="F5892" s="109" t="s">
        <v>34653</v>
      </c>
      <c r="G5892" s="42">
        <v>41610</v>
      </c>
      <c r="H5892" s="109" t="s">
        <v>34654</v>
      </c>
      <c r="I5892" s="109" t="s">
        <v>34655</v>
      </c>
      <c r="J5892" s="109" t="s">
        <v>1304</v>
      </c>
      <c r="K5892" s="98" t="s">
        <v>26782</v>
      </c>
      <c r="L5892" s="109" t="s">
        <v>1306</v>
      </c>
      <c r="M5892" s="109" t="s">
        <v>1307</v>
      </c>
      <c r="N5892" s="109" t="s">
        <v>32</v>
      </c>
      <c r="O5892" s="109" t="s">
        <v>34656</v>
      </c>
      <c r="P5892" s="109" t="s">
        <v>58</v>
      </c>
      <c r="Q5892" s="109" t="s">
        <v>34657</v>
      </c>
      <c r="R5892" s="109" t="s">
        <v>80</v>
      </c>
      <c r="S5892" s="25" t="s">
        <v>5792</v>
      </c>
      <c r="T5892" s="109"/>
      <c r="U5892" s="109" t="str">
        <f t="shared" si="93"/>
        <v>41610: 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 http://www.dispatch.com/content/stories/local/2013/12/03/man-fatally-shot-outside-nightclub.html</v>
      </c>
      <c r="V5892" s="98"/>
      <c r="W5892" s="109">
        <v>2503.1</v>
      </c>
      <c r="X5892" s="109"/>
      <c r="Y5892" s="109"/>
      <c r="Z5892" s="109"/>
      <c r="AA5892" s="109"/>
      <c r="AB5892" s="109"/>
      <c r="AC5892" s="113"/>
      <c r="AD5892" s="29"/>
      <c r="AE5892" s="29"/>
      <c r="AF5892" s="29"/>
      <c r="AG5892" s="58"/>
    </row>
    <row r="5893" spans="1:33" ht="12">
      <c r="A5893" s="30">
        <v>41901.5340856482</v>
      </c>
      <c r="B5893" s="109" t="s">
        <v>34658</v>
      </c>
      <c r="C5893" s="121">
        <v>28</v>
      </c>
      <c r="D5893" s="109" t="s">
        <v>23</v>
      </c>
      <c r="E5893" s="60" t="s">
        <v>82</v>
      </c>
      <c r="F5893" s="109"/>
      <c r="G5893" s="42">
        <v>41605</v>
      </c>
      <c r="H5893" s="109" t="s">
        <v>34659</v>
      </c>
      <c r="I5893" s="109" t="s">
        <v>8335</v>
      </c>
      <c r="J5893" s="109" t="s">
        <v>44</v>
      </c>
      <c r="K5893" s="98" t="s">
        <v>34660</v>
      </c>
      <c r="L5893" s="109" t="s">
        <v>455</v>
      </c>
      <c r="M5893" s="109" t="s">
        <v>34661</v>
      </c>
      <c r="N5893" s="109" t="s">
        <v>32</v>
      </c>
      <c r="O5893" s="109" t="s">
        <v>34662</v>
      </c>
      <c r="P5893" s="109" t="s">
        <v>323</v>
      </c>
      <c r="Q5893" s="109" t="s">
        <v>34663</v>
      </c>
      <c r="R5893" s="109" t="s">
        <v>36</v>
      </c>
      <c r="S5893" s="25" t="s">
        <v>5792</v>
      </c>
      <c r="T5893" s="109"/>
      <c r="U5893" s="109" t="str">
        <f t="shared" si="93"/>
        <v>41605: 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 http://whnt.com/2013/12/02/grand-jury-to-review-shooting-involving-corrections-officer/</v>
      </c>
      <c r="V5893" s="98"/>
      <c r="W5893" s="109">
        <v>2504.1</v>
      </c>
      <c r="X5893" s="109"/>
      <c r="Y5893" s="109"/>
      <c r="Z5893" s="109"/>
      <c r="AA5893" s="109"/>
      <c r="AB5893" s="109"/>
      <c r="AC5893" s="113"/>
      <c r="AD5893" s="29"/>
      <c r="AE5893" s="29"/>
      <c r="AF5893" s="29"/>
      <c r="AG5893" s="58"/>
    </row>
    <row r="5894" spans="1:33" ht="12">
      <c r="A5894" s="30">
        <v>41901.574548611097</v>
      </c>
      <c r="B5894" s="109" t="s">
        <v>34664</v>
      </c>
      <c r="C5894" s="121">
        <v>29</v>
      </c>
      <c r="D5894" s="109" t="s">
        <v>91</v>
      </c>
      <c r="E5894" s="60" t="s">
        <v>24</v>
      </c>
      <c r="F5894" s="109" t="s">
        <v>34665</v>
      </c>
      <c r="G5894" s="42">
        <v>40983</v>
      </c>
      <c r="H5894" s="109" t="s">
        <v>34666</v>
      </c>
      <c r="I5894" s="109" t="s">
        <v>5265</v>
      </c>
      <c r="J5894" s="109" t="s">
        <v>152</v>
      </c>
      <c r="K5894" s="98" t="s">
        <v>9497</v>
      </c>
      <c r="L5894" s="109" t="s">
        <v>5265</v>
      </c>
      <c r="M5894" s="109" t="s">
        <v>5201</v>
      </c>
      <c r="N5894" s="109" t="s">
        <v>474</v>
      </c>
      <c r="O5894" s="109" t="s">
        <v>34667</v>
      </c>
      <c r="P5894" s="109" t="s">
        <v>760</v>
      </c>
      <c r="Q5894" s="109" t="s">
        <v>34668</v>
      </c>
      <c r="R5894" s="109" t="s">
        <v>100</v>
      </c>
      <c r="S5894" s="25" t="s">
        <v>5119</v>
      </c>
      <c r="T5894" s="109"/>
      <c r="U5894" s="109" t="str">
        <f t="shared" si="93"/>
        <v>40983: Family called for an ambulance to get help with Francis, a schizophrenic who was off her medication. NYPD officers arrived first. After some argument eventually four officers applied pressure to Francis's back, into her mother's bed, in an attempt to handcuff her. Francis was asphyxiated. http://online.wsj.com/news/articles/SB10001424052702303816504577320233003422506</v>
      </c>
      <c r="V5894" s="98"/>
      <c r="W5894" s="109">
        <v>2505.1</v>
      </c>
      <c r="X5894" s="109"/>
      <c r="Y5894" s="109"/>
      <c r="Z5894" s="109"/>
      <c r="AA5894" s="109"/>
      <c r="AB5894" s="109"/>
      <c r="AC5894" s="113"/>
      <c r="AD5894" s="29"/>
      <c r="AE5894" s="29"/>
      <c r="AF5894" s="29"/>
      <c r="AG5894" s="58"/>
    </row>
    <row r="5895" spans="1:33" ht="12">
      <c r="A5895" s="30">
        <v>41901.583703703698</v>
      </c>
      <c r="B5895" s="109" t="s">
        <v>34669</v>
      </c>
      <c r="C5895" s="121">
        <v>21</v>
      </c>
      <c r="D5895" s="109" t="s">
        <v>23</v>
      </c>
      <c r="E5895" s="60" t="s">
        <v>40</v>
      </c>
      <c r="F5895" s="109" t="s">
        <v>34670</v>
      </c>
      <c r="G5895" s="42">
        <v>40534</v>
      </c>
      <c r="H5895" s="109" t="s">
        <v>34671</v>
      </c>
      <c r="I5895" s="109" t="s">
        <v>5265</v>
      </c>
      <c r="J5895" s="109" t="s">
        <v>152</v>
      </c>
      <c r="K5895" s="98" t="s">
        <v>34672</v>
      </c>
      <c r="L5895" s="109" t="s">
        <v>5265</v>
      </c>
      <c r="M5895" s="109" t="s">
        <v>5201</v>
      </c>
      <c r="N5895" s="109" t="s">
        <v>32</v>
      </c>
      <c r="O5895" s="109" t="s">
        <v>34673</v>
      </c>
      <c r="P5895" s="109" t="s">
        <v>760</v>
      </c>
      <c r="Q5895" s="109" t="s">
        <v>34674</v>
      </c>
      <c r="R5895" s="109" t="s">
        <v>100</v>
      </c>
      <c r="S5895" s="25" t="s">
        <v>5119</v>
      </c>
      <c r="T5895" s="109"/>
      <c r="U5895" s="109" t="str">
        <f t="shared" si="93"/>
        <v>40534: Bingert's mother allowed him inside her residence despite a current protection order. He had some history of substance abuse, involvement with police and mental health issues. She called police when he threatened her with a knife. Police fatally shot him eight times when he refused to surrender his weapon. In July 2014 the family settled with the city for $250K. http://www.nydailynews.com/news/crime/zachary-bingert-queens-man-fatally-shot-cops-slashed-officer-knife-threatened-ma-article-1.474426</v>
      </c>
      <c r="V5895" s="98"/>
      <c r="W5895" s="109">
        <v>2506.1</v>
      </c>
      <c r="X5895" s="109"/>
      <c r="Y5895" s="109"/>
      <c r="Z5895" s="109"/>
      <c r="AA5895" s="109"/>
      <c r="AB5895" s="109"/>
      <c r="AC5895" s="113"/>
      <c r="AD5895" s="29"/>
      <c r="AE5895" s="29"/>
      <c r="AF5895" s="29"/>
      <c r="AG5895" s="58"/>
    </row>
    <row r="5896" spans="1:33" ht="12">
      <c r="A5896" s="30">
        <v>41901.592881944402</v>
      </c>
      <c r="B5896" s="109" t="s">
        <v>34675</v>
      </c>
      <c r="C5896" s="121">
        <v>93</v>
      </c>
      <c r="D5896" s="109" t="s">
        <v>91</v>
      </c>
      <c r="E5896" s="60" t="s">
        <v>24</v>
      </c>
      <c r="F5896" s="109" t="s">
        <v>34676</v>
      </c>
      <c r="G5896" s="42">
        <v>41765</v>
      </c>
      <c r="H5896" s="109" t="s">
        <v>34677</v>
      </c>
      <c r="I5896" s="109" t="s">
        <v>6765</v>
      </c>
      <c r="J5896" s="109" t="s">
        <v>213</v>
      </c>
      <c r="K5896" s="98" t="s">
        <v>6766</v>
      </c>
      <c r="L5896" s="109" t="s">
        <v>6767</v>
      </c>
      <c r="M5896" s="109" t="s">
        <v>6768</v>
      </c>
      <c r="N5896" s="109" t="s">
        <v>32</v>
      </c>
      <c r="O5896" s="109" t="s">
        <v>34678</v>
      </c>
      <c r="P5896" s="109" t="s">
        <v>760</v>
      </c>
      <c r="Q5896" s="109" t="s">
        <v>34679</v>
      </c>
      <c r="R5896" s="109" t="s">
        <v>80</v>
      </c>
      <c r="S5896" s="25" t="s">
        <v>5119</v>
      </c>
      <c r="T5896" s="109"/>
      <c r="U5896" s="109" t="str">
        <f t="shared" si="93"/>
        <v>41765: A local officer responding to a 911 call found the 93-year-old Golden holding a handgun. Golden fired twice into the ground; the officer commanded her three times to drop the weapon, which she did not do. He shot three times and Golden was struck twice, fatally. http://www.nydailynews.com/news/national/fired-fatally-shot-93-year-old-woman-rips-knee-jerk-reaction-article-1.1789207</v>
      </c>
      <c r="V5896" s="98"/>
      <c r="W5896" s="109">
        <v>2507.1</v>
      </c>
      <c r="X5896" s="109"/>
      <c r="Y5896" s="109"/>
      <c r="Z5896" s="109"/>
      <c r="AA5896" s="109"/>
      <c r="AB5896" s="109"/>
      <c r="AC5896" s="113"/>
      <c r="AD5896" s="29"/>
      <c r="AE5896" s="29"/>
      <c r="AF5896" s="29"/>
      <c r="AG5896" s="58"/>
    </row>
    <row r="5897" spans="1:33" ht="12">
      <c r="A5897" s="30">
        <v>41901.606018518498</v>
      </c>
      <c r="B5897" s="109" t="s">
        <v>34680</v>
      </c>
      <c r="C5897" s="121">
        <v>46</v>
      </c>
      <c r="D5897" s="109" t="s">
        <v>23</v>
      </c>
      <c r="E5897" s="60" t="s">
        <v>82</v>
      </c>
      <c r="F5897" s="109"/>
      <c r="G5897" s="42">
        <v>41610</v>
      </c>
      <c r="H5897" s="109" t="s">
        <v>34681</v>
      </c>
      <c r="I5897" s="109" t="s">
        <v>194</v>
      </c>
      <c r="J5897" s="109" t="s">
        <v>195</v>
      </c>
      <c r="K5897" s="98" t="s">
        <v>14794</v>
      </c>
      <c r="L5897" s="109" t="s">
        <v>197</v>
      </c>
      <c r="M5897" s="109" t="s">
        <v>14795</v>
      </c>
      <c r="N5897" s="109" t="s">
        <v>32</v>
      </c>
      <c r="O5897" s="109" t="s">
        <v>34682</v>
      </c>
      <c r="P5897" s="109" t="s">
        <v>760</v>
      </c>
      <c r="Q5897" s="109" t="s">
        <v>34683</v>
      </c>
      <c r="R5897" s="109" t="s">
        <v>80</v>
      </c>
      <c r="S5897" s="25" t="s">
        <v>769</v>
      </c>
      <c r="T5897" s="109"/>
      <c r="U5897" s="109" t="str">
        <f t="shared" si="93"/>
        <v>41610: Mitchell barricaded himself in hos home. He was firing his gun towards SWAT. SGT. Derek Tyra fired back, killing Mitchell. http://www.kvoa.com/news/pcsd-investigating-deadly-officer-involved-shooting/</v>
      </c>
      <c r="V5897" s="98"/>
      <c r="W5897" s="109">
        <v>2508.1</v>
      </c>
      <c r="X5897" s="109"/>
      <c r="Y5897" s="109"/>
      <c r="Z5897" s="109"/>
      <c r="AA5897" s="109"/>
      <c r="AB5897" s="109"/>
      <c r="AC5897" s="113"/>
      <c r="AD5897" s="29"/>
      <c r="AE5897" s="29"/>
      <c r="AF5897" s="29"/>
      <c r="AG5897" s="58"/>
    </row>
    <row r="5898" spans="1:33" ht="12">
      <c r="A5898" s="30">
        <v>41901.612106481502</v>
      </c>
      <c r="B5898" s="109" t="s">
        <v>34684</v>
      </c>
      <c r="C5898" s="121">
        <v>49</v>
      </c>
      <c r="D5898" s="109" t="s">
        <v>23</v>
      </c>
      <c r="E5898" s="60" t="s">
        <v>40</v>
      </c>
      <c r="F5898" s="109"/>
      <c r="G5898" s="42">
        <v>39298</v>
      </c>
      <c r="H5898" s="109" t="s">
        <v>34685</v>
      </c>
      <c r="I5898" s="109" t="s">
        <v>5908</v>
      </c>
      <c r="J5898" s="109" t="s">
        <v>1103</v>
      </c>
      <c r="K5898" s="98" t="s">
        <v>34686</v>
      </c>
      <c r="L5898" s="109" t="s">
        <v>9230</v>
      </c>
      <c r="M5898" s="109" t="s">
        <v>34687</v>
      </c>
      <c r="N5898" s="109" t="s">
        <v>262</v>
      </c>
      <c r="O5898" s="109" t="s">
        <v>34688</v>
      </c>
      <c r="P5898" s="109" t="s">
        <v>760</v>
      </c>
      <c r="Q5898" s="109" t="s">
        <v>34689</v>
      </c>
      <c r="R5898" s="109" t="s">
        <v>100</v>
      </c>
      <c r="S5898" s="25" t="s">
        <v>5119</v>
      </c>
      <c r="T5898" s="109"/>
      <c r="U5898" s="109" t="str">
        <f t="shared" si="93"/>
        <v>39298: Spears was found agitated, after dark, by the roadside, dressed only in socks and underwear and under the influence of cocaine. He died after being repeatedly tasered. Medical opinion differed as to whether Spears died from cocaine overdose, Taser, or asphyxiation. His family settled with the city for $1.95M. http://www.liveleak.com/view?i=743_1233470412</v>
      </c>
      <c r="V5898" s="98"/>
      <c r="W5898" s="109">
        <v>2509.1</v>
      </c>
      <c r="X5898" s="109"/>
      <c r="Y5898" s="109"/>
      <c r="Z5898" s="109"/>
      <c r="AA5898" s="109"/>
      <c r="AB5898" s="109"/>
      <c r="AC5898" s="113"/>
      <c r="AD5898" s="29"/>
      <c r="AE5898" s="29"/>
      <c r="AF5898" s="29"/>
      <c r="AG5898" s="58"/>
    </row>
    <row r="5899" spans="1:33" ht="12">
      <c r="A5899" s="30">
        <v>41901.616249999999</v>
      </c>
      <c r="B5899" s="109" t="s">
        <v>34690</v>
      </c>
      <c r="C5899" s="121">
        <v>25</v>
      </c>
      <c r="D5899" s="109" t="s">
        <v>23</v>
      </c>
      <c r="E5899" s="60" t="s">
        <v>24</v>
      </c>
      <c r="F5899" s="109"/>
      <c r="G5899" s="42">
        <v>39271</v>
      </c>
      <c r="H5899" s="109" t="s">
        <v>34691</v>
      </c>
      <c r="I5899" s="109" t="s">
        <v>30256</v>
      </c>
      <c r="J5899" s="109" t="s">
        <v>152</v>
      </c>
      <c r="K5899" s="98" t="s">
        <v>30257</v>
      </c>
      <c r="L5899" s="109" t="s">
        <v>404</v>
      </c>
      <c r="M5899" s="109" t="s">
        <v>30258</v>
      </c>
      <c r="N5899" s="109" t="s">
        <v>262</v>
      </c>
      <c r="O5899" s="109" t="s">
        <v>34692</v>
      </c>
      <c r="P5899" s="109" t="s">
        <v>760</v>
      </c>
      <c r="Q5899" s="109" t="s">
        <v>34693</v>
      </c>
      <c r="R5899" s="109" t="s">
        <v>80</v>
      </c>
      <c r="S5899" s="25" t="s">
        <v>5119</v>
      </c>
      <c r="T5899" s="109"/>
      <c r="U5899" s="109" t="str">
        <f t="shared" si="93"/>
        <v>39271: Cobbs was under the influence of PCP when officers attempted an arrest, using a police dog and a Taser to subdue him. The coroner attributed his subsequent death to "exited delirium" and drug intoxication; other physicians cited possible internal bleeding from extensive dog-bite wounds and Taser injuries. http://archive.poughkeepsiejournal.com/article/20120617/WATCHDOG/306170066/Drugs-dog-Taser-terrible-way-him-go-</v>
      </c>
      <c r="V5899" s="98"/>
      <c r="W5899" s="109">
        <v>2510.1</v>
      </c>
      <c r="X5899" s="109"/>
      <c r="Y5899" s="109"/>
      <c r="Z5899" s="109"/>
      <c r="AA5899" s="109"/>
      <c r="AB5899" s="109"/>
      <c r="AC5899" s="113"/>
      <c r="AD5899" s="29"/>
      <c r="AE5899" s="29"/>
      <c r="AF5899" s="29"/>
      <c r="AG5899" s="58"/>
    </row>
    <row r="5900" spans="1:33" ht="12">
      <c r="A5900" s="14">
        <v>41901.616562499999</v>
      </c>
      <c r="B5900" s="103" t="s">
        <v>34694</v>
      </c>
      <c r="C5900" s="47">
        <v>31</v>
      </c>
      <c r="D5900" s="103" t="s">
        <v>23</v>
      </c>
      <c r="E5900" s="88" t="s">
        <v>173</v>
      </c>
      <c r="F5900" s="103" t="s">
        <v>34695</v>
      </c>
      <c r="G5900" s="71">
        <v>41612</v>
      </c>
      <c r="H5900" s="103" t="s">
        <v>34696</v>
      </c>
      <c r="I5900" s="103" t="s">
        <v>10726</v>
      </c>
      <c r="J5900" s="103" t="s">
        <v>1791</v>
      </c>
      <c r="K5900" s="110" t="s">
        <v>10727</v>
      </c>
      <c r="L5900" s="103" t="s">
        <v>76</v>
      </c>
      <c r="M5900" s="103" t="s">
        <v>10728</v>
      </c>
      <c r="N5900" s="103" t="s">
        <v>32</v>
      </c>
      <c r="O5900" s="103" t="s">
        <v>34697</v>
      </c>
      <c r="P5900" s="103" t="s">
        <v>58</v>
      </c>
      <c r="Q5900" s="103" t="s">
        <v>34698</v>
      </c>
      <c r="R5900" s="103" t="s">
        <v>36</v>
      </c>
      <c r="S5900" s="87" t="s">
        <v>769</v>
      </c>
      <c r="T5900" s="3"/>
      <c r="U5900" s="109" t="str">
        <f t="shared" si="93"/>
        <v>41612: Rodriguez attacked officers with a knife and was shot and killed. http://7online.com/archive/9348752/</v>
      </c>
      <c r="V5900" s="98"/>
      <c r="W5900" s="103">
        <v>2511.1</v>
      </c>
      <c r="X5900" s="103"/>
      <c r="Y5900" s="103"/>
      <c r="Z5900" s="103"/>
      <c r="AA5900" s="103"/>
      <c r="AB5900" s="103"/>
      <c r="AC5900" s="23"/>
      <c r="AD5900" s="92"/>
      <c r="AE5900" s="92"/>
      <c r="AF5900" s="92"/>
      <c r="AG5900" s="58"/>
    </row>
    <row r="5901" spans="1:33" ht="12">
      <c r="A5901" s="100"/>
      <c r="B5901" s="109"/>
      <c r="C5901" s="121"/>
      <c r="D5901" s="109"/>
      <c r="E5901" s="109"/>
      <c r="F5901" s="109"/>
      <c r="G5901" s="42"/>
      <c r="H5901" s="109"/>
      <c r="I5901" s="55"/>
      <c r="J5901" s="55"/>
      <c r="K5901" s="98"/>
      <c r="L5901" s="109"/>
      <c r="M5901" s="109"/>
      <c r="N5901" s="109"/>
      <c r="O5901" s="109"/>
      <c r="P5901" s="109"/>
      <c r="Q5901" s="55"/>
      <c r="R5901" s="109"/>
      <c r="S5901" s="8"/>
      <c r="T5901" s="31"/>
      <c r="U5901" s="109"/>
      <c r="V5901" s="98"/>
      <c r="W5901" s="109"/>
      <c r="X5901" s="109"/>
      <c r="Y5901" s="109"/>
      <c r="Z5901" s="109"/>
      <c r="AA5901" s="109"/>
      <c r="AB5901" s="109"/>
      <c r="AC5901" s="113"/>
      <c r="AD5901" s="106"/>
      <c r="AE5901" s="106"/>
      <c r="AF5901" s="106"/>
      <c r="AG5901" s="58"/>
    </row>
    <row r="5902" spans="1:33" ht="12">
      <c r="A5902" s="100"/>
      <c r="B5902" s="109"/>
      <c r="C5902" s="121"/>
      <c r="D5902" s="109"/>
      <c r="E5902" s="109"/>
      <c r="F5902" s="109"/>
      <c r="G5902" s="42"/>
      <c r="H5902" s="109"/>
      <c r="I5902" s="55"/>
      <c r="J5902" s="55"/>
      <c r="K5902" s="98"/>
      <c r="L5902" s="109"/>
      <c r="M5902" s="109"/>
      <c r="N5902" s="109"/>
      <c r="O5902" s="109"/>
      <c r="P5902" s="109"/>
      <c r="Q5902" s="55"/>
      <c r="R5902" s="109"/>
      <c r="S5902" s="8"/>
      <c r="T5902" s="31"/>
      <c r="U5902" s="109"/>
      <c r="V5902" s="98"/>
      <c r="W5902" s="109"/>
      <c r="X5902" s="109"/>
      <c r="Y5902" s="109"/>
      <c r="Z5902" s="109"/>
      <c r="AA5902" s="109"/>
      <c r="AB5902" s="109"/>
      <c r="AC5902" s="113"/>
      <c r="AD5902" s="106"/>
      <c r="AE5902" s="106"/>
      <c r="AF5902" s="106"/>
      <c r="AG5902" s="58"/>
    </row>
    <row r="5903" spans="1:33" ht="12">
      <c r="A5903" s="100"/>
      <c r="B5903" s="109"/>
      <c r="C5903" s="121"/>
      <c r="D5903" s="109"/>
      <c r="E5903" s="109"/>
      <c r="F5903" s="109"/>
      <c r="G5903" s="42"/>
      <c r="H5903" s="109"/>
      <c r="I5903" s="55"/>
      <c r="J5903" s="55"/>
      <c r="K5903" s="98"/>
      <c r="L5903" s="109"/>
      <c r="M5903" s="109"/>
      <c r="N5903" s="109"/>
      <c r="O5903" s="109"/>
      <c r="P5903" s="109"/>
      <c r="Q5903" s="55"/>
      <c r="R5903" s="109"/>
      <c r="S5903" s="8"/>
      <c r="T5903" s="52"/>
      <c r="U5903" s="109"/>
      <c r="V5903" s="98"/>
      <c r="W5903" s="109"/>
      <c r="X5903" s="109"/>
      <c r="Y5903" s="109"/>
      <c r="Z5903" s="109"/>
      <c r="AA5903" s="109"/>
      <c r="AB5903" s="109"/>
      <c r="AC5903" s="113"/>
      <c r="AD5903" s="106"/>
      <c r="AE5903" s="106"/>
      <c r="AF5903" s="106"/>
      <c r="AG5903" s="58"/>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Form Responses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Isaac Faber</cp:lastModifiedBy>
  <dcterms:created xsi:type="dcterms:W3CDTF">2015-04-25T19:38:56Z</dcterms:created>
  <dcterms:modified xsi:type="dcterms:W3CDTF">2015-04-25T19:38:57Z</dcterms:modified>
</cp:coreProperties>
</file>